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3.xml" ContentType="application/vnd.openxmlformats-officedocument.drawingml.chartshape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ml.chartshapes+xml"/>
  <Override PartName="/xl/charts/chart15.xml" ContentType="application/vnd.openxmlformats-officedocument.drawingml.chart+xml"/>
  <Override PartName="/xl/drawings/drawing5.xml" ContentType="application/vnd.openxmlformats-officedocument.drawingml.chartshapes+xml"/>
  <Override PartName="/xl/charts/chart16.xml" ContentType="application/vnd.openxmlformats-officedocument.drawingml.chart+xml"/>
  <Override PartName="/xl/drawings/drawing6.xml" ContentType="application/vnd.openxmlformats-officedocument.drawingml.chartshapes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drawings/drawing9.xml" ContentType="application/vnd.openxmlformats-officedocument.drawing+xml"/>
  <Override PartName="/xl/charts/chart20.xml" ContentType="application/vnd.openxmlformats-officedocument.drawingml.chart+xml"/>
  <Override PartName="/xl/drawings/drawing10.xml" ContentType="application/vnd.openxmlformats-officedocument.drawing+xml"/>
  <Override PartName="/xl/charts/chart21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2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3.xml" ContentType="application/vnd.openxmlformats-officedocument.drawing+xml"/>
  <Override PartName="/xl/charts/chart23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24.xml" ContentType="application/vnd.openxmlformats-officedocument.drawingml.chart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26.xml" ContentType="application/vnd.openxmlformats-officedocument.drawingml.chart+xml"/>
  <Override PartName="/xl/drawings/drawing19.xml" ContentType="application/vnd.openxmlformats-officedocument.drawing+xml"/>
  <Override PartName="/xl/charts/chart27.xml" ContentType="application/vnd.openxmlformats-officedocument.drawingml.chart+xml"/>
  <Override PartName="/xl/drawings/drawing20.xml" ContentType="application/vnd.openxmlformats-officedocument.drawing+xml"/>
  <Override PartName="/xl/charts/chart28.xml" ContentType="application/vnd.openxmlformats-officedocument.drawingml.chart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drawings/drawing22.xml" ContentType="application/vnd.openxmlformats-officedocument.drawing+xml"/>
  <Override PartName="/xl/charts/chart30.xml" ContentType="application/vnd.openxmlformats-officedocument.drawingml.chart+xml"/>
  <Override PartName="/xl/drawings/drawing23.xml" ContentType="application/vnd.openxmlformats-officedocument.drawing+xml"/>
  <Override PartName="/xl/charts/chart31.xml" ContentType="application/vnd.openxmlformats-officedocument.drawingml.chart+xml"/>
  <Override PartName="/xl/drawings/drawing24.xml" ContentType="application/vnd.openxmlformats-officedocument.drawing+xml"/>
  <Override PartName="/xl/charts/chart32.xml" ContentType="application/vnd.openxmlformats-officedocument.drawingml.chart+xml"/>
  <Override PartName="/xl/drawings/drawing25.xml" ContentType="application/vnd.openxmlformats-officedocument.drawing+xml"/>
  <Override PartName="/xl/charts/chart33.xml" ContentType="application/vnd.openxmlformats-officedocument.drawingml.chart+xml"/>
  <Override PartName="/xl/drawings/drawing26.xml" ContentType="application/vnd.openxmlformats-officedocument.drawing+xml"/>
  <Override PartName="/xl/charts/chart34.xml" ContentType="application/vnd.openxmlformats-officedocument.drawingml.chart+xml"/>
  <Override PartName="/xl/drawings/drawing27.xml" ContentType="application/vnd.openxmlformats-officedocument.drawing+xml"/>
  <Override PartName="/xl/charts/chart35.xml" ContentType="application/vnd.openxmlformats-officedocument.drawingml.chart+xml"/>
  <Override PartName="/xl/drawings/drawing28.xml" ContentType="application/vnd.openxmlformats-officedocument.drawing+xml"/>
  <Override PartName="/xl/charts/chart36.xml" ContentType="application/vnd.openxmlformats-officedocument.drawingml.chart+xml"/>
  <Override PartName="/xl/drawings/drawing29.xml" ContentType="application/vnd.openxmlformats-officedocument.drawing+xml"/>
  <Override PartName="/xl/charts/chart37.xml" ContentType="application/vnd.openxmlformats-officedocument.drawingml.chart+xml"/>
  <Override PartName="/xl/drawings/drawing30.xml" ContentType="application/vnd.openxmlformats-officedocument.drawing+xml"/>
  <Override PartName="/xl/charts/chart38.xml" ContentType="application/vnd.openxmlformats-officedocument.drawingml.chart+xml"/>
  <Override PartName="/xl/drawings/drawing31.xml" ContentType="application/vnd.openxmlformats-officedocument.drawing+xml"/>
  <Override PartName="/xl/charts/chart39.xml" ContentType="application/vnd.openxmlformats-officedocument.drawingml.chart+xml"/>
  <Override PartName="/xl/drawings/drawing32.xml" ContentType="application/vnd.openxmlformats-officedocument.drawing+xml"/>
  <Override PartName="/xl/charts/chart40.xml" ContentType="application/vnd.openxmlformats-officedocument.drawingml.chart+xml"/>
  <Override PartName="/xl/drawings/drawing33.xml" ContentType="application/vnd.openxmlformats-officedocument.drawing+xml"/>
  <Override PartName="/xl/charts/chart41.xml" ContentType="application/vnd.openxmlformats-officedocument.drawingml.chart+xml"/>
  <Override PartName="/xl/drawings/drawing34.xml" ContentType="application/vnd.openxmlformats-officedocument.drawing+xml"/>
  <Override PartName="/xl/charts/chart42.xml" ContentType="application/vnd.openxmlformats-officedocument.drawingml.chart+xml"/>
  <Override PartName="/xl/drawings/drawing35.xml" ContentType="application/vnd.openxmlformats-officedocument.drawing+xml"/>
  <Override PartName="/xl/charts/chart4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ownCloud\Freelance\Active\Wade\20170202\"/>
    </mc:Choice>
  </mc:AlternateContent>
  <bookViews>
    <workbookView xWindow="0" yWindow="0" windowWidth="20490" windowHeight="7755" tabRatio="985" activeTab="4"/>
  </bookViews>
  <sheets>
    <sheet name="Enter Data" sheetId="11" r:id="rId1"/>
    <sheet name="Proposal Info" sheetId="64" r:id="rId2"/>
    <sheet name="Raw data" sheetId="43" r:id="rId3"/>
    <sheet name="Loads" sheetId="56" r:id="rId4"/>
    <sheet name="Lighting" sheetId="58" r:id="rId5"/>
    <sheet name="Optimization" sheetId="65" r:id="rId6"/>
    <sheet name="Lighting - rebate temp" sheetId="63" r:id="rId7"/>
    <sheet name="Charts" sheetId="60" r:id="rId8"/>
    <sheet name="LightOptSupply" sheetId="62" r:id="rId9"/>
    <sheet name="Light Options" sheetId="61" r:id="rId10"/>
    <sheet name="Service" sheetId="46" r:id="rId11"/>
    <sheet name="Tables" sheetId="3" r:id="rId12"/>
    <sheet name="Output" sheetId="15" r:id="rId13"/>
    <sheet name="Light 1" sheetId="47" r:id="rId14"/>
    <sheet name="Light Reseller" sheetId="59" state="hidden" r:id="rId15"/>
    <sheet name="Monthly cons" sheetId="19" state="hidden" r:id="rId16"/>
    <sheet name="Spare Capacity" sheetId="17" state="hidden" r:id="rId17"/>
    <sheet name="Load type eff" sheetId="18" state="hidden" r:id="rId18"/>
    <sheet name="Loads Pie" sheetId="57" state="hidden" r:id="rId19"/>
    <sheet name="Load Types" sheetId="29" state="hidden" r:id="rId20"/>
    <sheet name="kWh cons" sheetId="44" state="hidden" r:id="rId21"/>
    <sheet name="Max Demand" sheetId="45" state="hidden" r:id="rId22"/>
    <sheet name="Savings v Cost" sheetId="8" state="hidden" r:id="rId23"/>
    <sheet name="Elec spend (10yrs)" sheetId="25" state="hidden" r:id="rId24"/>
    <sheet name="Elec spend (5yrs)" sheetId="31" state="hidden" r:id="rId25"/>
    <sheet name="Net Cash (CapX 10yrs)" sheetId="26" state="hidden" r:id="rId26"/>
    <sheet name="Net Cash (CapX 5yrs)" sheetId="32" state="hidden" r:id="rId27"/>
    <sheet name="Net Cash (Lease 10yrs)" sheetId="30" state="hidden" r:id="rId28"/>
    <sheet name="Net Cash (Lease 5yrs)" sheetId="33" state="hidden" r:id="rId29"/>
    <sheet name="kWh Comp (30yr)" sheetId="35" state="hidden" r:id="rId30"/>
    <sheet name="kWh comparison (30yr) (2)" sheetId="36" state="hidden" r:id="rId31"/>
    <sheet name="kWh Comp (10 yr)" sheetId="37" state="hidden" r:id="rId32"/>
    <sheet name="kWh comparison (10 yr) (2)" sheetId="38" state="hidden" r:id="rId33"/>
    <sheet name="kWh Comp (5yr)" sheetId="39" state="hidden" r:id="rId34"/>
    <sheet name="CO2 30 yr" sheetId="40" state="hidden" r:id="rId35"/>
    <sheet name="CO2 10 yr" sheetId="41" state="hidden" r:id="rId36"/>
    <sheet name="CO2 5 yr" sheetId="42" state="hidden" r:id="rId37"/>
    <sheet name="Future CO2" sheetId="9" state="hidden" r:id="rId38"/>
    <sheet name="CO2 red" sheetId="12" state="hidden" r:id="rId39"/>
    <sheet name="Ark v GP" sheetId="14" state="hidden" r:id="rId40"/>
  </sheets>
  <definedNames>
    <definedName name="OpenSolver_ChosenSolver" localSheetId="4" hidden="1">Bonmin</definedName>
    <definedName name="OpenSolver_DualsNewSheet" localSheetId="4" hidden="1">0</definedName>
    <definedName name="OpenSolver_LinearityCheck" localSheetId="4" hidden="1">1</definedName>
    <definedName name="OpenSolver_UpdateSensitivity" localSheetId="4" hidden="1">1</definedName>
    <definedName name="solver_adj" localSheetId="4" hidden="1">Lighting!$CD$7:$CF$30</definedName>
    <definedName name="solver_cvg" localSheetId="4" hidden="1">0.0001</definedName>
    <definedName name="solver_drv" localSheetId="4" hidden="1">2</definedName>
    <definedName name="solver_eng" localSheetId="4" hidden="1">1</definedName>
    <definedName name="solver_est" localSheetId="4" hidden="1">1</definedName>
    <definedName name="solver_itr" localSheetId="4" hidden="1">2147483647</definedName>
    <definedName name="solver_lhs1" localSheetId="4" hidden="1">Lighting!$CB$7:$CB$30</definedName>
    <definedName name="solver_lhs2" localSheetId="4" hidden="1">Lighting!$CD$7:$CF$30</definedName>
    <definedName name="solver_lhs3" localSheetId="4" hidden="1">Lighting!$X$77</definedName>
    <definedName name="solver_lhs4" localSheetId="4" hidden="1">Lighting!$X$77</definedName>
    <definedName name="solver_mip" localSheetId="4" hidden="1">2147483647</definedName>
    <definedName name="solver_mni" localSheetId="4" hidden="1">30</definedName>
    <definedName name="solver_mrt" localSheetId="4" hidden="1">0.075</definedName>
    <definedName name="solver_msl" localSheetId="4" hidden="1">2</definedName>
    <definedName name="solver_neg" localSheetId="4" hidden="1">1</definedName>
    <definedName name="solver_nod" localSheetId="4" hidden="1">2147483647</definedName>
    <definedName name="solver_num" localSheetId="4" hidden="1">2</definedName>
    <definedName name="solver_nwt" localSheetId="4" hidden="1">1</definedName>
    <definedName name="solver_opt" localSheetId="4" hidden="1">Lighting!$X$77</definedName>
    <definedName name="solver_pre" localSheetId="4" hidden="1">0.01</definedName>
    <definedName name="solver_rbv" localSheetId="4" hidden="1">2</definedName>
    <definedName name="solver_rel1" localSheetId="4" hidden="1">2</definedName>
    <definedName name="solver_rel2" localSheetId="4" hidden="1">5</definedName>
    <definedName name="solver_rel3" localSheetId="4" hidden="1">3</definedName>
    <definedName name="solver_rel4" localSheetId="4" hidden="1">3</definedName>
    <definedName name="solver_rhs1" localSheetId="4" hidden="1">1</definedName>
    <definedName name="solver_rhs2" localSheetId="4" hidden="1">binary</definedName>
    <definedName name="solver_rhs3" localSheetId="4" hidden="1">1</definedName>
    <definedName name="solver_rhs4" localSheetId="4" hidden="1">1</definedName>
    <definedName name="solver_rlx" localSheetId="4" hidden="1">2</definedName>
    <definedName name="solver_rsd" localSheetId="4" hidden="1">0</definedName>
    <definedName name="solver_scl" localSheetId="4" hidden="1">2</definedName>
    <definedName name="solver_sho" localSheetId="4" hidden="1">2</definedName>
    <definedName name="solver_ssz" localSheetId="4" hidden="1">100</definedName>
    <definedName name="solver_tim" localSheetId="4" hidden="1">2147483647</definedName>
    <definedName name="solver_tol" localSheetId="4" hidden="1">0.01</definedName>
    <definedName name="solver_typ" localSheetId="4" hidden="1">2</definedName>
    <definedName name="solver_val" localSheetId="4" hidden="1">0</definedName>
    <definedName name="solver_ver" localSheetId="4" hidden="1">3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8" i="58" l="1"/>
  <c r="S9" i="58"/>
  <c r="S10" i="58"/>
  <c r="S11" i="58"/>
  <c r="S12" i="58"/>
  <c r="S13" i="58"/>
  <c r="S14" i="58"/>
  <c r="S15" i="58"/>
  <c r="S16" i="58"/>
  <c r="S17" i="58"/>
  <c r="S18" i="58"/>
  <c r="S19" i="58"/>
  <c r="S20" i="58"/>
  <c r="S21" i="58"/>
  <c r="S22" i="58"/>
  <c r="S23" i="58"/>
  <c r="S24" i="58"/>
  <c r="S25" i="58"/>
  <c r="S26" i="58"/>
  <c r="S27" i="58"/>
  <c r="S28" i="58"/>
  <c r="S29" i="58"/>
  <c r="S30" i="58"/>
  <c r="D31" i="58"/>
  <c r="S31" i="58"/>
  <c r="D32" i="58"/>
  <c r="S32" i="58"/>
  <c r="D33" i="58"/>
  <c r="S33" i="58"/>
  <c r="D34" i="58"/>
  <c r="S34" i="58"/>
  <c r="D35" i="58"/>
  <c r="S35" i="58"/>
  <c r="D36" i="58"/>
  <c r="S36" i="58"/>
  <c r="D37" i="58"/>
  <c r="S37" i="58"/>
  <c r="D38" i="58"/>
  <c r="S38" i="58"/>
  <c r="D39" i="58"/>
  <c r="S39" i="58"/>
  <c r="D40" i="58"/>
  <c r="S40" i="58"/>
  <c r="D41" i="58"/>
  <c r="S41" i="58"/>
  <c r="D42" i="58"/>
  <c r="S42" i="58"/>
  <c r="D43" i="58"/>
  <c r="S43" i="58"/>
  <c r="D44" i="58"/>
  <c r="S44" i="58"/>
  <c r="D45" i="58"/>
  <c r="S45" i="58"/>
  <c r="D46" i="58"/>
  <c r="S46" i="58"/>
  <c r="D47" i="58"/>
  <c r="S47" i="58"/>
  <c r="D48" i="58"/>
  <c r="S48" i="58"/>
  <c r="D49" i="58"/>
  <c r="S49" i="58"/>
  <c r="D50" i="58"/>
  <c r="S50" i="58"/>
  <c r="D51" i="58"/>
  <c r="S51" i="58"/>
  <c r="D52" i="58"/>
  <c r="S52" i="58"/>
  <c r="D53" i="58"/>
  <c r="S53" i="58"/>
  <c r="D54" i="58"/>
  <c r="S54" i="58"/>
  <c r="D55" i="58"/>
  <c r="S55" i="58"/>
  <c r="D56" i="58"/>
  <c r="S56" i="58"/>
  <c r="D57" i="58"/>
  <c r="S57" i="58"/>
  <c r="D58" i="58"/>
  <c r="S58" i="58"/>
  <c r="D59" i="58"/>
  <c r="S59" i="58"/>
  <c r="D60" i="58"/>
  <c r="S60" i="58"/>
  <c r="D61" i="58"/>
  <c r="S61" i="58"/>
  <c r="D62" i="58"/>
  <c r="S62" i="58"/>
  <c r="D63" i="58"/>
  <c r="S63" i="58"/>
  <c r="D64" i="58"/>
  <c r="S64" i="58"/>
  <c r="D65" i="58"/>
  <c r="S65" i="58"/>
  <c r="D66" i="58"/>
  <c r="S66" i="58"/>
  <c r="D67" i="58"/>
  <c r="S67" i="58"/>
  <c r="D68" i="58"/>
  <c r="S68" i="58"/>
  <c r="D69" i="58"/>
  <c r="S69" i="58"/>
  <c r="D70" i="58"/>
  <c r="S70" i="58"/>
  <c r="D71" i="58"/>
  <c r="S71" i="58"/>
  <c r="D72" i="58"/>
  <c r="S72" i="58"/>
  <c r="D73" i="58"/>
  <c r="S73" i="58"/>
  <c r="D74" i="58"/>
  <c r="S74" i="58"/>
  <c r="D75" i="58"/>
  <c r="S75" i="58"/>
  <c r="D76" i="58"/>
  <c r="S76" i="58"/>
  <c r="S7" i="58"/>
  <c r="CE76" i="58"/>
  <c r="CD76" i="58"/>
  <c r="CF76" i="58"/>
  <c r="CB76" i="58"/>
  <c r="H29" i="58"/>
  <c r="I29" i="58"/>
  <c r="O29" i="58"/>
  <c r="P29" i="58"/>
  <c r="Q29" i="58"/>
  <c r="R29" i="58"/>
  <c r="T29" i="58"/>
  <c r="AT29" i="58"/>
  <c r="AR29" i="58"/>
  <c r="AU29" i="58"/>
  <c r="AW29" i="58"/>
  <c r="AX29" i="58"/>
  <c r="BC29" i="58"/>
  <c r="BA29" i="58"/>
  <c r="BD29" i="58"/>
  <c r="BF29" i="58"/>
  <c r="BG29" i="58"/>
  <c r="AQ29" i="58"/>
  <c r="BK29" i="58"/>
  <c r="BL29" i="58"/>
  <c r="BM29" i="58"/>
  <c r="BN29" i="58"/>
  <c r="AC29" i="58"/>
  <c r="AF29" i="58"/>
  <c r="AI29" i="58"/>
  <c r="AJ29" i="58"/>
  <c r="AM29" i="58"/>
  <c r="AL29" i="58"/>
  <c r="AN29" i="58"/>
  <c r="V29" i="58"/>
  <c r="U29" i="58"/>
  <c r="BU29" i="58"/>
  <c r="BQ29" i="58"/>
  <c r="BR29" i="58"/>
  <c r="BS29" i="58"/>
  <c r="BW29" i="58"/>
  <c r="BO29" i="58"/>
  <c r="BP29" i="58"/>
  <c r="BX29" i="58"/>
  <c r="AO29" i="58"/>
  <c r="AP29" i="58"/>
  <c r="X29" i="58"/>
  <c r="W29" i="58"/>
  <c r="Y29" i="58"/>
  <c r="Z29" i="58"/>
  <c r="AA29" i="58"/>
  <c r="AV29" i="58"/>
  <c r="BH29" i="58"/>
  <c r="AB29" i="58"/>
  <c r="AD29" i="58"/>
  <c r="AG29" i="58"/>
  <c r="AH29" i="58"/>
  <c r="AK29" i="58"/>
  <c r="AS29" i="58"/>
  <c r="AY29" i="58"/>
  <c r="AZ29" i="58"/>
  <c r="BE29" i="58"/>
  <c r="BI29" i="58"/>
  <c r="BJ29" i="58"/>
  <c r="BT29" i="58"/>
  <c r="BV29" i="58"/>
  <c r="H30" i="58"/>
  <c r="I30" i="58"/>
  <c r="O30" i="58"/>
  <c r="P30" i="58"/>
  <c r="Q30" i="58"/>
  <c r="R30" i="58"/>
  <c r="T30" i="58"/>
  <c r="AT30" i="58"/>
  <c r="AR30" i="58"/>
  <c r="AU30" i="58"/>
  <c r="AW30" i="58"/>
  <c r="AX30" i="58"/>
  <c r="BC30" i="58"/>
  <c r="BA30" i="58"/>
  <c r="BD30" i="58"/>
  <c r="BF30" i="58"/>
  <c r="BG30" i="58"/>
  <c r="AQ30" i="58"/>
  <c r="BK30" i="58"/>
  <c r="BL30" i="58"/>
  <c r="BM30" i="58"/>
  <c r="BN30" i="58"/>
  <c r="AC30" i="58"/>
  <c r="AF30" i="58"/>
  <c r="AI30" i="58"/>
  <c r="AJ30" i="58"/>
  <c r="AM30" i="58"/>
  <c r="AL30" i="58"/>
  <c r="AN30" i="58"/>
  <c r="V30" i="58"/>
  <c r="U30" i="58"/>
  <c r="BU30" i="58"/>
  <c r="BQ30" i="58"/>
  <c r="BR30" i="58"/>
  <c r="BS30" i="58"/>
  <c r="BW30" i="58"/>
  <c r="BO30" i="58"/>
  <c r="BP30" i="58"/>
  <c r="BX30" i="58"/>
  <c r="AO30" i="58"/>
  <c r="AP30" i="58"/>
  <c r="X30" i="58"/>
  <c r="W30" i="58"/>
  <c r="Y30" i="58"/>
  <c r="Z30" i="58"/>
  <c r="AA30" i="58"/>
  <c r="AV30" i="58"/>
  <c r="BH30" i="58"/>
  <c r="AB30" i="58"/>
  <c r="AD30" i="58"/>
  <c r="AG30" i="58"/>
  <c r="AH30" i="58"/>
  <c r="AK30" i="58"/>
  <c r="AS30" i="58"/>
  <c r="AY30" i="58"/>
  <c r="AZ30" i="58"/>
  <c r="BE30" i="58"/>
  <c r="BI30" i="58"/>
  <c r="BJ30" i="58"/>
  <c r="BT30" i="58"/>
  <c r="BV30" i="58"/>
  <c r="R21" i="58"/>
  <c r="T21" i="58"/>
  <c r="AT21" i="58"/>
  <c r="AR21" i="58"/>
  <c r="AU21" i="58"/>
  <c r="AW21" i="58"/>
  <c r="AX21" i="58"/>
  <c r="BC21" i="58"/>
  <c r="BA21" i="58"/>
  <c r="BD21" i="58"/>
  <c r="BF21" i="58"/>
  <c r="BG21" i="58"/>
  <c r="AQ21" i="58"/>
  <c r="BK21" i="58"/>
  <c r="BL21" i="58"/>
  <c r="BM21" i="58"/>
  <c r="BN21" i="58"/>
  <c r="AC21" i="58"/>
  <c r="AF21" i="58"/>
  <c r="AI21" i="58"/>
  <c r="AJ21" i="58"/>
  <c r="AM21" i="58"/>
  <c r="AL21" i="58"/>
  <c r="AN21" i="58"/>
  <c r="V21" i="58"/>
  <c r="U21" i="58"/>
  <c r="BU21" i="58"/>
  <c r="BQ21" i="58"/>
  <c r="BR21" i="58"/>
  <c r="BS21" i="58"/>
  <c r="BW21" i="58"/>
  <c r="BO21" i="58"/>
  <c r="BP21" i="58"/>
  <c r="BX21" i="58"/>
  <c r="AO21" i="58"/>
  <c r="AP21" i="58"/>
  <c r="X21" i="58"/>
  <c r="W21" i="58"/>
  <c r="Y21" i="58"/>
  <c r="Z21" i="58"/>
  <c r="AA21" i="58"/>
  <c r="AV21" i="58"/>
  <c r="BH21" i="58"/>
  <c r="AB21" i="58"/>
  <c r="AD21" i="58"/>
  <c r="AG21" i="58"/>
  <c r="AH21" i="58"/>
  <c r="AK21" i="58"/>
  <c r="AS21" i="58"/>
  <c r="AY21" i="58"/>
  <c r="AZ21" i="58"/>
  <c r="BE21" i="58"/>
  <c r="BI21" i="58"/>
  <c r="BJ21" i="58"/>
  <c r="BT21" i="58"/>
  <c r="BV21" i="58"/>
  <c r="R22" i="58"/>
  <c r="T22" i="58"/>
  <c r="AT22" i="58"/>
  <c r="AR22" i="58"/>
  <c r="AU22" i="58"/>
  <c r="AW22" i="58"/>
  <c r="AX22" i="58"/>
  <c r="BC22" i="58"/>
  <c r="BA22" i="58"/>
  <c r="BD22" i="58"/>
  <c r="BF22" i="58"/>
  <c r="BG22" i="58"/>
  <c r="AQ22" i="58"/>
  <c r="BK22" i="58"/>
  <c r="BL22" i="58"/>
  <c r="BM22" i="58"/>
  <c r="BN22" i="58"/>
  <c r="AC22" i="58"/>
  <c r="AF22" i="58"/>
  <c r="AI22" i="58"/>
  <c r="AJ22" i="58"/>
  <c r="AM22" i="58"/>
  <c r="AL22" i="58"/>
  <c r="AN22" i="58"/>
  <c r="V22" i="58"/>
  <c r="U22" i="58"/>
  <c r="BU22" i="58"/>
  <c r="BQ22" i="58"/>
  <c r="BR22" i="58"/>
  <c r="BS22" i="58"/>
  <c r="BW22" i="58"/>
  <c r="BO22" i="58"/>
  <c r="BP22" i="58"/>
  <c r="BX22" i="58"/>
  <c r="AO22" i="58"/>
  <c r="AP22" i="58"/>
  <c r="X22" i="58"/>
  <c r="W22" i="58"/>
  <c r="Y22" i="58"/>
  <c r="Z22" i="58"/>
  <c r="AA22" i="58"/>
  <c r="AV22" i="58"/>
  <c r="BH22" i="58"/>
  <c r="AB22" i="58"/>
  <c r="AD22" i="58"/>
  <c r="AG22" i="58"/>
  <c r="AH22" i="58"/>
  <c r="AK22" i="58"/>
  <c r="AS22" i="58"/>
  <c r="AY22" i="58"/>
  <c r="AZ22" i="58"/>
  <c r="BE22" i="58"/>
  <c r="BI22" i="58"/>
  <c r="BJ22" i="58"/>
  <c r="BT22" i="58"/>
  <c r="BV22" i="58"/>
  <c r="R23" i="58"/>
  <c r="T23" i="58"/>
  <c r="AT23" i="58"/>
  <c r="AR23" i="58"/>
  <c r="AU23" i="58"/>
  <c r="AW23" i="58"/>
  <c r="AX23" i="58"/>
  <c r="BC23" i="58"/>
  <c r="BA23" i="58"/>
  <c r="BD23" i="58"/>
  <c r="BF23" i="58"/>
  <c r="BG23" i="58"/>
  <c r="AQ23" i="58"/>
  <c r="BK23" i="58"/>
  <c r="BL23" i="58"/>
  <c r="BM23" i="58"/>
  <c r="BN23" i="58"/>
  <c r="AC23" i="58"/>
  <c r="AF23" i="58"/>
  <c r="AI23" i="58"/>
  <c r="AJ23" i="58"/>
  <c r="AM23" i="58"/>
  <c r="AL23" i="58"/>
  <c r="AN23" i="58"/>
  <c r="V23" i="58"/>
  <c r="U23" i="58"/>
  <c r="BU23" i="58"/>
  <c r="BQ23" i="58"/>
  <c r="BR23" i="58"/>
  <c r="BS23" i="58"/>
  <c r="BW23" i="58"/>
  <c r="BO23" i="58"/>
  <c r="BP23" i="58"/>
  <c r="BX23" i="58"/>
  <c r="AO23" i="58"/>
  <c r="AP23" i="58"/>
  <c r="X23" i="58"/>
  <c r="W23" i="58"/>
  <c r="Y23" i="58"/>
  <c r="Z23" i="58"/>
  <c r="AA23" i="58"/>
  <c r="AV23" i="58"/>
  <c r="BH23" i="58"/>
  <c r="AB23" i="58"/>
  <c r="AD23" i="58"/>
  <c r="AG23" i="58"/>
  <c r="AH23" i="58"/>
  <c r="AK23" i="58"/>
  <c r="AS23" i="58"/>
  <c r="AY23" i="58"/>
  <c r="AZ23" i="58"/>
  <c r="BE23" i="58"/>
  <c r="BI23" i="58"/>
  <c r="BJ23" i="58"/>
  <c r="BT23" i="58"/>
  <c r="BV23" i="58"/>
  <c r="R24" i="58"/>
  <c r="T24" i="58"/>
  <c r="AT24" i="58"/>
  <c r="AR24" i="58"/>
  <c r="AU24" i="58"/>
  <c r="AW24" i="58"/>
  <c r="AX24" i="58"/>
  <c r="BC24" i="58"/>
  <c r="BA24" i="58"/>
  <c r="BD24" i="58"/>
  <c r="BF24" i="58"/>
  <c r="BG24" i="58"/>
  <c r="AQ24" i="58"/>
  <c r="BK24" i="58"/>
  <c r="BL24" i="58"/>
  <c r="BM24" i="58"/>
  <c r="BN24" i="58"/>
  <c r="AC24" i="58"/>
  <c r="AF24" i="58"/>
  <c r="AI24" i="58"/>
  <c r="AJ24" i="58"/>
  <c r="AM24" i="58"/>
  <c r="AL24" i="58"/>
  <c r="AN24" i="58"/>
  <c r="V24" i="58"/>
  <c r="U24" i="58"/>
  <c r="BU24" i="58"/>
  <c r="BQ24" i="58"/>
  <c r="BR24" i="58"/>
  <c r="BS24" i="58"/>
  <c r="BW24" i="58"/>
  <c r="BO24" i="58"/>
  <c r="BP24" i="58"/>
  <c r="BX24" i="58"/>
  <c r="AO24" i="58"/>
  <c r="AP24" i="58"/>
  <c r="X24" i="58"/>
  <c r="W24" i="58"/>
  <c r="Y24" i="58"/>
  <c r="Z24" i="58"/>
  <c r="AA24" i="58"/>
  <c r="AV24" i="58"/>
  <c r="BH24" i="58"/>
  <c r="AB24" i="58"/>
  <c r="AD24" i="58"/>
  <c r="AG24" i="58"/>
  <c r="AH24" i="58"/>
  <c r="AK24" i="58"/>
  <c r="AS24" i="58"/>
  <c r="AY24" i="58"/>
  <c r="AZ24" i="58"/>
  <c r="BE24" i="58"/>
  <c r="BI24" i="58"/>
  <c r="BJ24" i="58"/>
  <c r="BT24" i="58"/>
  <c r="BV24" i="58"/>
  <c r="R25" i="58"/>
  <c r="T25" i="58"/>
  <c r="AT25" i="58"/>
  <c r="AR25" i="58"/>
  <c r="AU25" i="58"/>
  <c r="AW25" i="58"/>
  <c r="AX25" i="58"/>
  <c r="BC25" i="58"/>
  <c r="BA25" i="58"/>
  <c r="BD25" i="58"/>
  <c r="BF25" i="58"/>
  <c r="BG25" i="58"/>
  <c r="AQ25" i="58"/>
  <c r="BK25" i="58"/>
  <c r="BL25" i="58"/>
  <c r="BM25" i="58"/>
  <c r="BN25" i="58"/>
  <c r="AC25" i="58"/>
  <c r="AF25" i="58"/>
  <c r="AI25" i="58"/>
  <c r="AJ25" i="58"/>
  <c r="AM25" i="58"/>
  <c r="AL25" i="58"/>
  <c r="AN25" i="58"/>
  <c r="V25" i="58"/>
  <c r="U25" i="58"/>
  <c r="BU25" i="58"/>
  <c r="BQ25" i="58"/>
  <c r="BR25" i="58"/>
  <c r="BS25" i="58"/>
  <c r="BW25" i="58"/>
  <c r="BO25" i="58"/>
  <c r="BP25" i="58"/>
  <c r="BX25" i="58"/>
  <c r="AO25" i="58"/>
  <c r="AP25" i="58"/>
  <c r="X25" i="58"/>
  <c r="W25" i="58"/>
  <c r="Y25" i="58"/>
  <c r="Z25" i="58"/>
  <c r="AA25" i="58"/>
  <c r="AV25" i="58"/>
  <c r="BH25" i="58"/>
  <c r="AB25" i="58"/>
  <c r="AD25" i="58"/>
  <c r="AG25" i="58"/>
  <c r="AH25" i="58"/>
  <c r="AK25" i="58"/>
  <c r="AS25" i="58"/>
  <c r="AY25" i="58"/>
  <c r="AZ25" i="58"/>
  <c r="BE25" i="58"/>
  <c r="BI25" i="58"/>
  <c r="BJ25" i="58"/>
  <c r="BT25" i="58"/>
  <c r="BV25" i="58"/>
  <c r="R26" i="58"/>
  <c r="T26" i="58"/>
  <c r="AT26" i="58"/>
  <c r="AR26" i="58"/>
  <c r="AU26" i="58"/>
  <c r="AW26" i="58"/>
  <c r="AX26" i="58"/>
  <c r="BC26" i="58"/>
  <c r="BA26" i="58"/>
  <c r="BD26" i="58"/>
  <c r="BF26" i="58"/>
  <c r="BG26" i="58"/>
  <c r="AQ26" i="58"/>
  <c r="BK26" i="58"/>
  <c r="BL26" i="58"/>
  <c r="BM26" i="58"/>
  <c r="BN26" i="58"/>
  <c r="AC26" i="58"/>
  <c r="AF26" i="58"/>
  <c r="AI26" i="58"/>
  <c r="AJ26" i="58"/>
  <c r="AM26" i="58"/>
  <c r="AL26" i="58"/>
  <c r="AN26" i="58"/>
  <c r="V26" i="58"/>
  <c r="U26" i="58"/>
  <c r="BU26" i="58"/>
  <c r="BQ26" i="58"/>
  <c r="BR26" i="58"/>
  <c r="BS26" i="58"/>
  <c r="BW26" i="58"/>
  <c r="BO26" i="58"/>
  <c r="BP26" i="58"/>
  <c r="BX26" i="58"/>
  <c r="AO26" i="58"/>
  <c r="AP26" i="58"/>
  <c r="X26" i="58"/>
  <c r="W26" i="58"/>
  <c r="Y26" i="58"/>
  <c r="Z26" i="58"/>
  <c r="AA26" i="58"/>
  <c r="AV26" i="58"/>
  <c r="BH26" i="58"/>
  <c r="AB26" i="58"/>
  <c r="AD26" i="58"/>
  <c r="AG26" i="58"/>
  <c r="AH26" i="58"/>
  <c r="AK26" i="58"/>
  <c r="AS26" i="58"/>
  <c r="AY26" i="58"/>
  <c r="AZ26" i="58"/>
  <c r="BE26" i="58"/>
  <c r="BI26" i="58"/>
  <c r="BJ26" i="58"/>
  <c r="BT26" i="58"/>
  <c r="BV26" i="58"/>
  <c r="R27" i="58"/>
  <c r="T27" i="58"/>
  <c r="AT27" i="58"/>
  <c r="AR27" i="58"/>
  <c r="AU27" i="58"/>
  <c r="AW27" i="58"/>
  <c r="AX27" i="58"/>
  <c r="BC27" i="58"/>
  <c r="BA27" i="58"/>
  <c r="BD27" i="58"/>
  <c r="BF27" i="58"/>
  <c r="BG27" i="58"/>
  <c r="AQ27" i="58"/>
  <c r="BK27" i="58"/>
  <c r="BL27" i="58"/>
  <c r="BM27" i="58"/>
  <c r="BN27" i="58"/>
  <c r="AC27" i="58"/>
  <c r="AF27" i="58"/>
  <c r="AI27" i="58"/>
  <c r="AJ27" i="58"/>
  <c r="AM27" i="58"/>
  <c r="AL27" i="58"/>
  <c r="AN27" i="58"/>
  <c r="V27" i="58"/>
  <c r="U27" i="58"/>
  <c r="BU27" i="58"/>
  <c r="BQ27" i="58"/>
  <c r="BR27" i="58"/>
  <c r="BS27" i="58"/>
  <c r="BW27" i="58"/>
  <c r="BO27" i="58"/>
  <c r="BP27" i="58"/>
  <c r="BX27" i="58"/>
  <c r="AO27" i="58"/>
  <c r="AP27" i="58"/>
  <c r="X27" i="58"/>
  <c r="W27" i="58"/>
  <c r="Y27" i="58"/>
  <c r="Z27" i="58"/>
  <c r="AA27" i="58"/>
  <c r="AV27" i="58"/>
  <c r="BH27" i="58"/>
  <c r="AB27" i="58"/>
  <c r="AD27" i="58"/>
  <c r="AG27" i="58"/>
  <c r="AH27" i="58"/>
  <c r="AK27" i="58"/>
  <c r="AS27" i="58"/>
  <c r="AY27" i="58"/>
  <c r="AZ27" i="58"/>
  <c r="BE27" i="58"/>
  <c r="BI27" i="58"/>
  <c r="BJ27" i="58"/>
  <c r="BT27" i="58"/>
  <c r="BV27" i="58"/>
  <c r="R28" i="58"/>
  <c r="T28" i="58"/>
  <c r="AT28" i="58"/>
  <c r="AR28" i="58"/>
  <c r="AU28" i="58"/>
  <c r="AW28" i="58"/>
  <c r="AX28" i="58"/>
  <c r="BC28" i="58"/>
  <c r="BA28" i="58"/>
  <c r="BD28" i="58"/>
  <c r="BF28" i="58"/>
  <c r="BG28" i="58"/>
  <c r="AQ28" i="58"/>
  <c r="BK28" i="58"/>
  <c r="BL28" i="58"/>
  <c r="BM28" i="58"/>
  <c r="BN28" i="58"/>
  <c r="AC28" i="58"/>
  <c r="AF28" i="58"/>
  <c r="AI28" i="58"/>
  <c r="AJ28" i="58"/>
  <c r="AM28" i="58"/>
  <c r="AL28" i="58"/>
  <c r="AN28" i="58"/>
  <c r="V28" i="58"/>
  <c r="U28" i="58"/>
  <c r="BU28" i="58"/>
  <c r="BQ28" i="58"/>
  <c r="BR28" i="58"/>
  <c r="BS28" i="58"/>
  <c r="BW28" i="58"/>
  <c r="BO28" i="58"/>
  <c r="BP28" i="58"/>
  <c r="BX28" i="58"/>
  <c r="AO28" i="58"/>
  <c r="AP28" i="58"/>
  <c r="X28" i="58"/>
  <c r="W28" i="58"/>
  <c r="Y28" i="58"/>
  <c r="Z28" i="58"/>
  <c r="AA28" i="58"/>
  <c r="AV28" i="58"/>
  <c r="BH28" i="58"/>
  <c r="AB28" i="58"/>
  <c r="AD28" i="58"/>
  <c r="AG28" i="58"/>
  <c r="AH28" i="58"/>
  <c r="AK28" i="58"/>
  <c r="AS28" i="58"/>
  <c r="AY28" i="58"/>
  <c r="AZ28" i="58"/>
  <c r="BE28" i="58"/>
  <c r="BI28" i="58"/>
  <c r="BJ28" i="58"/>
  <c r="BT28" i="58"/>
  <c r="BV28" i="58"/>
  <c r="R8" i="58"/>
  <c r="T8" i="58"/>
  <c r="AT8" i="58"/>
  <c r="AR8" i="58"/>
  <c r="AU8" i="58"/>
  <c r="AW8" i="58"/>
  <c r="AX8" i="58"/>
  <c r="BC8" i="58"/>
  <c r="BA8" i="58"/>
  <c r="BD8" i="58"/>
  <c r="BF8" i="58"/>
  <c r="BG8" i="58"/>
  <c r="AQ8" i="58"/>
  <c r="BK8" i="58"/>
  <c r="BL8" i="58"/>
  <c r="BM8" i="58"/>
  <c r="BN8" i="58"/>
  <c r="AC8" i="58"/>
  <c r="AF8" i="58"/>
  <c r="AI8" i="58"/>
  <c r="AJ8" i="58"/>
  <c r="AM8" i="58"/>
  <c r="AL8" i="58"/>
  <c r="AN8" i="58"/>
  <c r="V8" i="58"/>
  <c r="U8" i="58"/>
  <c r="BU8" i="58"/>
  <c r="BQ8" i="58"/>
  <c r="BR8" i="58"/>
  <c r="BS8" i="58"/>
  <c r="BW8" i="58"/>
  <c r="BO8" i="58"/>
  <c r="BP8" i="58"/>
  <c r="BX8" i="58"/>
  <c r="AO8" i="58"/>
  <c r="AP8" i="58"/>
  <c r="X8" i="58"/>
  <c r="W8" i="58"/>
  <c r="Y8" i="58"/>
  <c r="Z8" i="58"/>
  <c r="AA8" i="58"/>
  <c r="AV8" i="58"/>
  <c r="BH8" i="58"/>
  <c r="AB8" i="58"/>
  <c r="AD8" i="58"/>
  <c r="AG8" i="58"/>
  <c r="AH8" i="58"/>
  <c r="AK8" i="58"/>
  <c r="AS8" i="58"/>
  <c r="AY8" i="58"/>
  <c r="AZ8" i="58"/>
  <c r="BE8" i="58"/>
  <c r="BI8" i="58"/>
  <c r="BJ8" i="58"/>
  <c r="BT8" i="58"/>
  <c r="BV8" i="58"/>
  <c r="R9" i="58"/>
  <c r="T9" i="58"/>
  <c r="AT9" i="58"/>
  <c r="AR9" i="58"/>
  <c r="AU9" i="58"/>
  <c r="AW9" i="58"/>
  <c r="AX9" i="58"/>
  <c r="BC9" i="58"/>
  <c r="BA9" i="58"/>
  <c r="BD9" i="58"/>
  <c r="BF9" i="58"/>
  <c r="BG9" i="58"/>
  <c r="AQ9" i="58"/>
  <c r="BK9" i="58"/>
  <c r="BL9" i="58"/>
  <c r="BM9" i="58"/>
  <c r="BN9" i="58"/>
  <c r="AC9" i="58"/>
  <c r="AF9" i="58"/>
  <c r="AI9" i="58"/>
  <c r="AJ9" i="58"/>
  <c r="AM9" i="58"/>
  <c r="AL9" i="58"/>
  <c r="AN9" i="58"/>
  <c r="V9" i="58"/>
  <c r="U9" i="58"/>
  <c r="BU9" i="58"/>
  <c r="BQ9" i="58"/>
  <c r="BR9" i="58"/>
  <c r="BS9" i="58"/>
  <c r="BW9" i="58"/>
  <c r="BO9" i="58"/>
  <c r="BP9" i="58"/>
  <c r="BX9" i="58"/>
  <c r="AO9" i="58"/>
  <c r="AP9" i="58"/>
  <c r="X9" i="58"/>
  <c r="W9" i="58"/>
  <c r="Y9" i="58"/>
  <c r="Z9" i="58"/>
  <c r="AA9" i="58"/>
  <c r="AV9" i="58"/>
  <c r="BH9" i="58"/>
  <c r="AB9" i="58"/>
  <c r="AD9" i="58"/>
  <c r="AG9" i="58"/>
  <c r="AH9" i="58"/>
  <c r="AK9" i="58"/>
  <c r="AS9" i="58"/>
  <c r="AY9" i="58"/>
  <c r="AZ9" i="58"/>
  <c r="BE9" i="58"/>
  <c r="BI9" i="58"/>
  <c r="BJ9" i="58"/>
  <c r="BT9" i="58"/>
  <c r="BV9" i="58"/>
  <c r="R10" i="58"/>
  <c r="T10" i="58"/>
  <c r="AT10" i="58"/>
  <c r="AR10" i="58"/>
  <c r="AU10" i="58"/>
  <c r="AW10" i="58"/>
  <c r="AX10" i="58"/>
  <c r="BC10" i="58"/>
  <c r="BA10" i="58"/>
  <c r="BD10" i="58"/>
  <c r="BF10" i="58"/>
  <c r="BG10" i="58"/>
  <c r="AQ10" i="58"/>
  <c r="BK10" i="58"/>
  <c r="BL10" i="58"/>
  <c r="BM10" i="58"/>
  <c r="BN10" i="58"/>
  <c r="AC10" i="58"/>
  <c r="AF10" i="58"/>
  <c r="AI10" i="58"/>
  <c r="AJ10" i="58"/>
  <c r="AM10" i="58"/>
  <c r="AL10" i="58"/>
  <c r="AN10" i="58"/>
  <c r="V10" i="58"/>
  <c r="U10" i="58"/>
  <c r="BU10" i="58"/>
  <c r="BQ10" i="58"/>
  <c r="BR10" i="58"/>
  <c r="BS10" i="58"/>
  <c r="BW10" i="58"/>
  <c r="BO10" i="58"/>
  <c r="BP10" i="58"/>
  <c r="BX10" i="58"/>
  <c r="AO10" i="58"/>
  <c r="AP10" i="58"/>
  <c r="X10" i="58"/>
  <c r="W10" i="58"/>
  <c r="Y10" i="58"/>
  <c r="Z10" i="58"/>
  <c r="AA10" i="58"/>
  <c r="AV10" i="58"/>
  <c r="BH10" i="58"/>
  <c r="AB10" i="58"/>
  <c r="AD10" i="58"/>
  <c r="AG10" i="58"/>
  <c r="AH10" i="58"/>
  <c r="AK10" i="58"/>
  <c r="AS10" i="58"/>
  <c r="AY10" i="58"/>
  <c r="AZ10" i="58"/>
  <c r="BE10" i="58"/>
  <c r="BI10" i="58"/>
  <c r="BJ10" i="58"/>
  <c r="BT10" i="58"/>
  <c r="BV10" i="58"/>
  <c r="R11" i="58"/>
  <c r="T11" i="58"/>
  <c r="AT11" i="58"/>
  <c r="AR11" i="58"/>
  <c r="AU11" i="58"/>
  <c r="AW11" i="58"/>
  <c r="AX11" i="58"/>
  <c r="BC11" i="58"/>
  <c r="BA11" i="58"/>
  <c r="BD11" i="58"/>
  <c r="BF11" i="58"/>
  <c r="BG11" i="58"/>
  <c r="AQ11" i="58"/>
  <c r="BK11" i="58"/>
  <c r="BL11" i="58"/>
  <c r="BM11" i="58"/>
  <c r="BN11" i="58"/>
  <c r="AC11" i="58"/>
  <c r="AF11" i="58"/>
  <c r="AI11" i="58"/>
  <c r="AJ11" i="58"/>
  <c r="AM11" i="58"/>
  <c r="AL11" i="58"/>
  <c r="AN11" i="58"/>
  <c r="V11" i="58"/>
  <c r="U11" i="58"/>
  <c r="BU11" i="58"/>
  <c r="BQ11" i="58"/>
  <c r="BR11" i="58"/>
  <c r="BS11" i="58"/>
  <c r="BW11" i="58"/>
  <c r="BO11" i="58"/>
  <c r="BP11" i="58"/>
  <c r="BX11" i="58"/>
  <c r="AO11" i="58"/>
  <c r="AP11" i="58"/>
  <c r="X11" i="58"/>
  <c r="W11" i="58"/>
  <c r="Y11" i="58"/>
  <c r="Z11" i="58"/>
  <c r="AA11" i="58"/>
  <c r="AV11" i="58"/>
  <c r="BH11" i="58"/>
  <c r="AB11" i="58"/>
  <c r="AD11" i="58"/>
  <c r="AG11" i="58"/>
  <c r="AH11" i="58"/>
  <c r="AK11" i="58"/>
  <c r="AS11" i="58"/>
  <c r="AY11" i="58"/>
  <c r="AZ11" i="58"/>
  <c r="BE11" i="58"/>
  <c r="BI11" i="58"/>
  <c r="BJ11" i="58"/>
  <c r="BT11" i="58"/>
  <c r="BV11" i="58"/>
  <c r="R12" i="58"/>
  <c r="T12" i="58"/>
  <c r="AT12" i="58"/>
  <c r="AR12" i="58"/>
  <c r="AU12" i="58"/>
  <c r="AW12" i="58"/>
  <c r="AX12" i="58"/>
  <c r="BC12" i="58"/>
  <c r="BA12" i="58"/>
  <c r="BD12" i="58"/>
  <c r="BF12" i="58"/>
  <c r="BG12" i="58"/>
  <c r="AQ12" i="58"/>
  <c r="BK12" i="58"/>
  <c r="BL12" i="58"/>
  <c r="BM12" i="58"/>
  <c r="BN12" i="58"/>
  <c r="AC12" i="58"/>
  <c r="AF12" i="58"/>
  <c r="AI12" i="58"/>
  <c r="AJ12" i="58"/>
  <c r="AM12" i="58"/>
  <c r="AL12" i="58"/>
  <c r="AN12" i="58"/>
  <c r="V12" i="58"/>
  <c r="U12" i="58"/>
  <c r="BU12" i="58"/>
  <c r="BQ12" i="58"/>
  <c r="BR12" i="58"/>
  <c r="BS12" i="58"/>
  <c r="BW12" i="58"/>
  <c r="BO12" i="58"/>
  <c r="BP12" i="58"/>
  <c r="BX12" i="58"/>
  <c r="AO12" i="58"/>
  <c r="AP12" i="58"/>
  <c r="X12" i="58"/>
  <c r="W12" i="58"/>
  <c r="Y12" i="58"/>
  <c r="Z12" i="58"/>
  <c r="AA12" i="58"/>
  <c r="AV12" i="58"/>
  <c r="BH12" i="58"/>
  <c r="AB12" i="58"/>
  <c r="AD12" i="58"/>
  <c r="AG12" i="58"/>
  <c r="AH12" i="58"/>
  <c r="AK12" i="58"/>
  <c r="AS12" i="58"/>
  <c r="AY12" i="58"/>
  <c r="AZ12" i="58"/>
  <c r="BE12" i="58"/>
  <c r="BI12" i="58"/>
  <c r="BJ12" i="58"/>
  <c r="BT12" i="58"/>
  <c r="BV12" i="58"/>
  <c r="R13" i="58"/>
  <c r="T13" i="58"/>
  <c r="AT13" i="58"/>
  <c r="AR13" i="58"/>
  <c r="AU13" i="58"/>
  <c r="AW13" i="58"/>
  <c r="AX13" i="58"/>
  <c r="BC13" i="58"/>
  <c r="BA13" i="58"/>
  <c r="BD13" i="58"/>
  <c r="BF13" i="58"/>
  <c r="BG13" i="58"/>
  <c r="AQ13" i="58"/>
  <c r="BK13" i="58"/>
  <c r="BL13" i="58"/>
  <c r="BM13" i="58"/>
  <c r="BN13" i="58"/>
  <c r="AC13" i="58"/>
  <c r="AF13" i="58"/>
  <c r="AI13" i="58"/>
  <c r="AJ13" i="58"/>
  <c r="AM13" i="58"/>
  <c r="AL13" i="58"/>
  <c r="AN13" i="58"/>
  <c r="V13" i="58"/>
  <c r="U13" i="58"/>
  <c r="BU13" i="58"/>
  <c r="BQ13" i="58"/>
  <c r="BR13" i="58"/>
  <c r="BS13" i="58"/>
  <c r="BW13" i="58"/>
  <c r="BO13" i="58"/>
  <c r="BP13" i="58"/>
  <c r="BX13" i="58"/>
  <c r="AO13" i="58"/>
  <c r="AP13" i="58"/>
  <c r="X13" i="58"/>
  <c r="W13" i="58"/>
  <c r="Y13" i="58"/>
  <c r="Z13" i="58"/>
  <c r="AA13" i="58"/>
  <c r="AV13" i="58"/>
  <c r="BH13" i="58"/>
  <c r="AB13" i="58"/>
  <c r="AD13" i="58"/>
  <c r="AG13" i="58"/>
  <c r="AH13" i="58"/>
  <c r="AK13" i="58"/>
  <c r="AS13" i="58"/>
  <c r="AY13" i="58"/>
  <c r="AZ13" i="58"/>
  <c r="BE13" i="58"/>
  <c r="BI13" i="58"/>
  <c r="BJ13" i="58"/>
  <c r="BT13" i="58"/>
  <c r="BV13" i="58"/>
  <c r="R14" i="58"/>
  <c r="T14" i="58"/>
  <c r="AT14" i="58"/>
  <c r="AR14" i="58"/>
  <c r="AU14" i="58"/>
  <c r="AW14" i="58"/>
  <c r="AX14" i="58"/>
  <c r="BC14" i="58"/>
  <c r="BA14" i="58"/>
  <c r="BD14" i="58"/>
  <c r="BF14" i="58"/>
  <c r="BG14" i="58"/>
  <c r="AQ14" i="58"/>
  <c r="BK14" i="58"/>
  <c r="BL14" i="58"/>
  <c r="BM14" i="58"/>
  <c r="BN14" i="58"/>
  <c r="AC14" i="58"/>
  <c r="AF14" i="58"/>
  <c r="AI14" i="58"/>
  <c r="AJ14" i="58"/>
  <c r="AM14" i="58"/>
  <c r="AL14" i="58"/>
  <c r="AN14" i="58"/>
  <c r="V14" i="58"/>
  <c r="U14" i="58"/>
  <c r="BU14" i="58"/>
  <c r="BQ14" i="58"/>
  <c r="BR14" i="58"/>
  <c r="BS14" i="58"/>
  <c r="BW14" i="58"/>
  <c r="BO14" i="58"/>
  <c r="BP14" i="58"/>
  <c r="BX14" i="58"/>
  <c r="AO14" i="58"/>
  <c r="AP14" i="58"/>
  <c r="X14" i="58"/>
  <c r="W14" i="58"/>
  <c r="Y14" i="58"/>
  <c r="Z14" i="58"/>
  <c r="AA14" i="58"/>
  <c r="AV14" i="58"/>
  <c r="BH14" i="58"/>
  <c r="AB14" i="58"/>
  <c r="AD14" i="58"/>
  <c r="AG14" i="58"/>
  <c r="AH14" i="58"/>
  <c r="AK14" i="58"/>
  <c r="AS14" i="58"/>
  <c r="AY14" i="58"/>
  <c r="AZ14" i="58"/>
  <c r="BE14" i="58"/>
  <c r="BI14" i="58"/>
  <c r="BJ14" i="58"/>
  <c r="BT14" i="58"/>
  <c r="BV14" i="58"/>
  <c r="R15" i="58"/>
  <c r="T15" i="58"/>
  <c r="AT15" i="58"/>
  <c r="AR15" i="58"/>
  <c r="AU15" i="58"/>
  <c r="AW15" i="58"/>
  <c r="AX15" i="58"/>
  <c r="BC15" i="58"/>
  <c r="BA15" i="58"/>
  <c r="BD15" i="58"/>
  <c r="BF15" i="58"/>
  <c r="BG15" i="58"/>
  <c r="AQ15" i="58"/>
  <c r="BK15" i="58"/>
  <c r="BL15" i="58"/>
  <c r="BM15" i="58"/>
  <c r="BN15" i="58"/>
  <c r="AC15" i="58"/>
  <c r="AF15" i="58"/>
  <c r="AI15" i="58"/>
  <c r="AJ15" i="58"/>
  <c r="AM15" i="58"/>
  <c r="AL15" i="58"/>
  <c r="AN15" i="58"/>
  <c r="V15" i="58"/>
  <c r="U15" i="58"/>
  <c r="BU15" i="58"/>
  <c r="BQ15" i="58"/>
  <c r="BR15" i="58"/>
  <c r="BS15" i="58"/>
  <c r="BW15" i="58"/>
  <c r="BO15" i="58"/>
  <c r="BP15" i="58"/>
  <c r="BX15" i="58"/>
  <c r="AO15" i="58"/>
  <c r="AP15" i="58"/>
  <c r="X15" i="58"/>
  <c r="W15" i="58"/>
  <c r="Y15" i="58"/>
  <c r="Z15" i="58"/>
  <c r="AA15" i="58"/>
  <c r="AV15" i="58"/>
  <c r="BH15" i="58"/>
  <c r="AB15" i="58"/>
  <c r="AD15" i="58"/>
  <c r="AG15" i="58"/>
  <c r="AH15" i="58"/>
  <c r="AK15" i="58"/>
  <c r="AS15" i="58"/>
  <c r="AY15" i="58"/>
  <c r="AZ15" i="58"/>
  <c r="BE15" i="58"/>
  <c r="BI15" i="58"/>
  <c r="BJ15" i="58"/>
  <c r="BT15" i="58"/>
  <c r="BV15" i="58"/>
  <c r="R16" i="58"/>
  <c r="T16" i="58"/>
  <c r="AT16" i="58"/>
  <c r="AR16" i="58"/>
  <c r="AU16" i="58"/>
  <c r="AW16" i="58"/>
  <c r="AX16" i="58"/>
  <c r="BC16" i="58"/>
  <c r="BA16" i="58"/>
  <c r="BD16" i="58"/>
  <c r="BF16" i="58"/>
  <c r="BG16" i="58"/>
  <c r="AQ16" i="58"/>
  <c r="BK16" i="58"/>
  <c r="BL16" i="58"/>
  <c r="BM16" i="58"/>
  <c r="BN16" i="58"/>
  <c r="AC16" i="58"/>
  <c r="AF16" i="58"/>
  <c r="AI16" i="58"/>
  <c r="AJ16" i="58"/>
  <c r="AM16" i="58"/>
  <c r="AL16" i="58"/>
  <c r="AN16" i="58"/>
  <c r="V16" i="58"/>
  <c r="U16" i="58"/>
  <c r="BU16" i="58"/>
  <c r="BQ16" i="58"/>
  <c r="BR16" i="58"/>
  <c r="BS16" i="58"/>
  <c r="BW16" i="58"/>
  <c r="BO16" i="58"/>
  <c r="BP16" i="58"/>
  <c r="BX16" i="58"/>
  <c r="AO16" i="58"/>
  <c r="AP16" i="58"/>
  <c r="X16" i="58"/>
  <c r="W16" i="58"/>
  <c r="Y16" i="58"/>
  <c r="Z16" i="58"/>
  <c r="AA16" i="58"/>
  <c r="AV16" i="58"/>
  <c r="BH16" i="58"/>
  <c r="AB16" i="58"/>
  <c r="AD16" i="58"/>
  <c r="AG16" i="58"/>
  <c r="AH16" i="58"/>
  <c r="AK16" i="58"/>
  <c r="AS16" i="58"/>
  <c r="AY16" i="58"/>
  <c r="AZ16" i="58"/>
  <c r="BE16" i="58"/>
  <c r="BI16" i="58"/>
  <c r="BJ16" i="58"/>
  <c r="BT16" i="58"/>
  <c r="BV16" i="58"/>
  <c r="R17" i="58"/>
  <c r="T17" i="58"/>
  <c r="AT17" i="58"/>
  <c r="AR17" i="58"/>
  <c r="AU17" i="58"/>
  <c r="AW17" i="58"/>
  <c r="AX17" i="58"/>
  <c r="BC17" i="58"/>
  <c r="BA17" i="58"/>
  <c r="BD17" i="58"/>
  <c r="BF17" i="58"/>
  <c r="BG17" i="58"/>
  <c r="AQ17" i="58"/>
  <c r="BK17" i="58"/>
  <c r="BL17" i="58"/>
  <c r="BM17" i="58"/>
  <c r="BN17" i="58"/>
  <c r="AC17" i="58"/>
  <c r="AF17" i="58"/>
  <c r="AI17" i="58"/>
  <c r="AJ17" i="58"/>
  <c r="AM17" i="58"/>
  <c r="AL17" i="58"/>
  <c r="AN17" i="58"/>
  <c r="V17" i="58"/>
  <c r="U17" i="58"/>
  <c r="BU17" i="58"/>
  <c r="BQ17" i="58"/>
  <c r="BR17" i="58"/>
  <c r="BS17" i="58"/>
  <c r="BW17" i="58"/>
  <c r="BO17" i="58"/>
  <c r="BP17" i="58"/>
  <c r="BX17" i="58"/>
  <c r="AO17" i="58"/>
  <c r="AP17" i="58"/>
  <c r="X17" i="58"/>
  <c r="W17" i="58"/>
  <c r="Y17" i="58"/>
  <c r="Z17" i="58"/>
  <c r="AA17" i="58"/>
  <c r="AV17" i="58"/>
  <c r="BH17" i="58"/>
  <c r="AB17" i="58"/>
  <c r="AD17" i="58"/>
  <c r="AG17" i="58"/>
  <c r="AH17" i="58"/>
  <c r="AK17" i="58"/>
  <c r="AS17" i="58"/>
  <c r="AY17" i="58"/>
  <c r="AZ17" i="58"/>
  <c r="BE17" i="58"/>
  <c r="BI17" i="58"/>
  <c r="BJ17" i="58"/>
  <c r="BT17" i="58"/>
  <c r="BV17" i="58"/>
  <c r="R18" i="58"/>
  <c r="T18" i="58"/>
  <c r="AT18" i="58"/>
  <c r="AR18" i="58"/>
  <c r="AU18" i="58"/>
  <c r="AW18" i="58"/>
  <c r="AX18" i="58"/>
  <c r="BC18" i="58"/>
  <c r="BA18" i="58"/>
  <c r="BD18" i="58"/>
  <c r="BF18" i="58"/>
  <c r="BG18" i="58"/>
  <c r="AQ18" i="58"/>
  <c r="BK18" i="58"/>
  <c r="BL18" i="58"/>
  <c r="BM18" i="58"/>
  <c r="BN18" i="58"/>
  <c r="AC18" i="58"/>
  <c r="AF18" i="58"/>
  <c r="AI18" i="58"/>
  <c r="AJ18" i="58"/>
  <c r="AM18" i="58"/>
  <c r="AL18" i="58"/>
  <c r="AN18" i="58"/>
  <c r="V18" i="58"/>
  <c r="U18" i="58"/>
  <c r="BU18" i="58"/>
  <c r="BQ18" i="58"/>
  <c r="BR18" i="58"/>
  <c r="BS18" i="58"/>
  <c r="BW18" i="58"/>
  <c r="BO18" i="58"/>
  <c r="BP18" i="58"/>
  <c r="BX18" i="58"/>
  <c r="AO18" i="58"/>
  <c r="AP18" i="58"/>
  <c r="X18" i="58"/>
  <c r="W18" i="58"/>
  <c r="Y18" i="58"/>
  <c r="Z18" i="58"/>
  <c r="AA18" i="58"/>
  <c r="AV18" i="58"/>
  <c r="BH18" i="58"/>
  <c r="AB18" i="58"/>
  <c r="AD18" i="58"/>
  <c r="AG18" i="58"/>
  <c r="AH18" i="58"/>
  <c r="AK18" i="58"/>
  <c r="AS18" i="58"/>
  <c r="AY18" i="58"/>
  <c r="AZ18" i="58"/>
  <c r="BE18" i="58"/>
  <c r="BI18" i="58"/>
  <c r="BJ18" i="58"/>
  <c r="BT18" i="58"/>
  <c r="BV18" i="58"/>
  <c r="R19" i="58"/>
  <c r="T19" i="58"/>
  <c r="AT19" i="58"/>
  <c r="AR19" i="58"/>
  <c r="AU19" i="58"/>
  <c r="AW19" i="58"/>
  <c r="AX19" i="58"/>
  <c r="BC19" i="58"/>
  <c r="BA19" i="58"/>
  <c r="BD19" i="58"/>
  <c r="BF19" i="58"/>
  <c r="BG19" i="58"/>
  <c r="AQ19" i="58"/>
  <c r="BK19" i="58"/>
  <c r="BL19" i="58"/>
  <c r="BM19" i="58"/>
  <c r="BN19" i="58"/>
  <c r="AC19" i="58"/>
  <c r="AF19" i="58"/>
  <c r="AI19" i="58"/>
  <c r="AJ19" i="58"/>
  <c r="AM19" i="58"/>
  <c r="AL19" i="58"/>
  <c r="AN19" i="58"/>
  <c r="V19" i="58"/>
  <c r="U19" i="58"/>
  <c r="BU19" i="58"/>
  <c r="BQ19" i="58"/>
  <c r="BR19" i="58"/>
  <c r="BS19" i="58"/>
  <c r="BW19" i="58"/>
  <c r="BO19" i="58"/>
  <c r="BP19" i="58"/>
  <c r="BX19" i="58"/>
  <c r="AO19" i="58"/>
  <c r="AP19" i="58"/>
  <c r="X19" i="58"/>
  <c r="W19" i="58"/>
  <c r="Y19" i="58"/>
  <c r="Z19" i="58"/>
  <c r="AA19" i="58"/>
  <c r="AV19" i="58"/>
  <c r="BH19" i="58"/>
  <c r="AB19" i="58"/>
  <c r="AD19" i="58"/>
  <c r="AG19" i="58"/>
  <c r="AH19" i="58"/>
  <c r="AK19" i="58"/>
  <c r="AS19" i="58"/>
  <c r="AY19" i="58"/>
  <c r="AZ19" i="58"/>
  <c r="BE19" i="58"/>
  <c r="BI19" i="58"/>
  <c r="BJ19" i="58"/>
  <c r="BT19" i="58"/>
  <c r="BV19" i="58"/>
  <c r="R20" i="58"/>
  <c r="T20" i="58"/>
  <c r="AT20" i="58"/>
  <c r="AR20" i="58"/>
  <c r="AU20" i="58"/>
  <c r="AW20" i="58"/>
  <c r="AX20" i="58"/>
  <c r="BC20" i="58"/>
  <c r="BA20" i="58"/>
  <c r="BD20" i="58"/>
  <c r="BF20" i="58"/>
  <c r="BG20" i="58"/>
  <c r="AQ20" i="58"/>
  <c r="BK20" i="58"/>
  <c r="BL20" i="58"/>
  <c r="BM20" i="58"/>
  <c r="BN20" i="58"/>
  <c r="AC20" i="58"/>
  <c r="AF20" i="58"/>
  <c r="AI20" i="58"/>
  <c r="AJ20" i="58"/>
  <c r="AM20" i="58"/>
  <c r="AL20" i="58"/>
  <c r="AN20" i="58"/>
  <c r="V20" i="58"/>
  <c r="U20" i="58"/>
  <c r="BU20" i="58"/>
  <c r="BQ20" i="58"/>
  <c r="BR20" i="58"/>
  <c r="BS20" i="58"/>
  <c r="BW20" i="58"/>
  <c r="BO20" i="58"/>
  <c r="BP20" i="58"/>
  <c r="BX20" i="58"/>
  <c r="AO20" i="58"/>
  <c r="AP20" i="58"/>
  <c r="X20" i="58"/>
  <c r="W20" i="58"/>
  <c r="Y20" i="58"/>
  <c r="Z20" i="58"/>
  <c r="AA20" i="58"/>
  <c r="AV20" i="58"/>
  <c r="BH20" i="58"/>
  <c r="AB20" i="58"/>
  <c r="AD20" i="58"/>
  <c r="AG20" i="58"/>
  <c r="AH20" i="58"/>
  <c r="AK20" i="58"/>
  <c r="AS20" i="58"/>
  <c r="AY20" i="58"/>
  <c r="AZ20" i="58"/>
  <c r="BE20" i="58"/>
  <c r="BI20" i="58"/>
  <c r="BJ20" i="58"/>
  <c r="BT20" i="58"/>
  <c r="BV20" i="58"/>
  <c r="R7" i="58"/>
  <c r="O28" i="58"/>
  <c r="O27" i="58"/>
  <c r="O26" i="58"/>
  <c r="O25" i="58"/>
  <c r="O24" i="58"/>
  <c r="O23" i="58"/>
  <c r="O22" i="58"/>
  <c r="O21" i="58"/>
  <c r="O20" i="58"/>
  <c r="O19" i="58"/>
  <c r="O18" i="58"/>
  <c r="O17" i="58"/>
  <c r="O16" i="58"/>
  <c r="O15" i="58"/>
  <c r="O14" i="58"/>
  <c r="O13" i="58"/>
  <c r="O12" i="58"/>
  <c r="O11" i="58"/>
  <c r="O10" i="58"/>
  <c r="O9" i="58"/>
  <c r="O8" i="58"/>
  <c r="CB8" i="58"/>
  <c r="CB9" i="58"/>
  <c r="CB10" i="58"/>
  <c r="CB11" i="58"/>
  <c r="CB12" i="58"/>
  <c r="CB13" i="58"/>
  <c r="CB14" i="58"/>
  <c r="CB15" i="58"/>
  <c r="CB16" i="58"/>
  <c r="CB17" i="58"/>
  <c r="CB18" i="58"/>
  <c r="CB19" i="58"/>
  <c r="CB20" i="58"/>
  <c r="CB21" i="58"/>
  <c r="CB22" i="58"/>
  <c r="CB23" i="58"/>
  <c r="CB24" i="58"/>
  <c r="CB25" i="58"/>
  <c r="CB26" i="58"/>
  <c r="CB27" i="58"/>
  <c r="CB28" i="58"/>
  <c r="CB29" i="58"/>
  <c r="CB30" i="58"/>
  <c r="CB31" i="58"/>
  <c r="CB32" i="58"/>
  <c r="CB33" i="58"/>
  <c r="CB34" i="58"/>
  <c r="CB35" i="58"/>
  <c r="CB36" i="58"/>
  <c r="CB37" i="58"/>
  <c r="CB38" i="58"/>
  <c r="CB39" i="58"/>
  <c r="CB40" i="58"/>
  <c r="CB41" i="58"/>
  <c r="CB42" i="58"/>
  <c r="CB43" i="58"/>
  <c r="CB44" i="58"/>
  <c r="CB45" i="58"/>
  <c r="CB46" i="58"/>
  <c r="CB47" i="58"/>
  <c r="CB48" i="58"/>
  <c r="CB49" i="58"/>
  <c r="CB50" i="58"/>
  <c r="CB51" i="58"/>
  <c r="CB52" i="58"/>
  <c r="CB53" i="58"/>
  <c r="CB54" i="58"/>
  <c r="CB55" i="58"/>
  <c r="CB56" i="58"/>
  <c r="CB57" i="58"/>
  <c r="CB58" i="58"/>
  <c r="CB59" i="58"/>
  <c r="CB60" i="58"/>
  <c r="CB61" i="58"/>
  <c r="CB62" i="58"/>
  <c r="CB63" i="58"/>
  <c r="CB64" i="58"/>
  <c r="CB65" i="58"/>
  <c r="CB66" i="58"/>
  <c r="CB67" i="58"/>
  <c r="CB68" i="58"/>
  <c r="CB69" i="58"/>
  <c r="CB70" i="58"/>
  <c r="CB71" i="58"/>
  <c r="CB72" i="58"/>
  <c r="CB73" i="58"/>
  <c r="CB74" i="58"/>
  <c r="CB75" i="58"/>
  <c r="CB7" i="58"/>
  <c r="BU7" i="58"/>
  <c r="BR7" i="58"/>
  <c r="BQ7" i="58"/>
  <c r="BA7" i="58"/>
  <c r="AR7" i="58"/>
  <c r="T7" i="58"/>
  <c r="CC8" i="58"/>
  <c r="CC9" i="58"/>
  <c r="CC10" i="58"/>
  <c r="CC11" i="58"/>
  <c r="CC12" i="58"/>
  <c r="CC13" i="58"/>
  <c r="CC14" i="58"/>
  <c r="CC15" i="58"/>
  <c r="CC16" i="58"/>
  <c r="CC17" i="58"/>
  <c r="CC18" i="58"/>
  <c r="CC19" i="58"/>
  <c r="CC20" i="58"/>
  <c r="CC21" i="58"/>
  <c r="CC22" i="58"/>
  <c r="CC23" i="58"/>
  <c r="CC24" i="58"/>
  <c r="CC25" i="58"/>
  <c r="CC26" i="58"/>
  <c r="CC27" i="58"/>
  <c r="CC28" i="58"/>
  <c r="CC29" i="58"/>
  <c r="CC30" i="58"/>
  <c r="CC31" i="58"/>
  <c r="CC32" i="58"/>
  <c r="CC33" i="58"/>
  <c r="CC34" i="58"/>
  <c r="CC35" i="58"/>
  <c r="CC36" i="58"/>
  <c r="CC37" i="58"/>
  <c r="CC38" i="58"/>
  <c r="CC39" i="58"/>
  <c r="CC40" i="58"/>
  <c r="CC41" i="58"/>
  <c r="CC42" i="58"/>
  <c r="CC43" i="58"/>
  <c r="CC44" i="58"/>
  <c r="CC45" i="58"/>
  <c r="CC46" i="58"/>
  <c r="CC47" i="58"/>
  <c r="CC48" i="58"/>
  <c r="CC49" i="58"/>
  <c r="CC50" i="58"/>
  <c r="CC51" i="58"/>
  <c r="CC52" i="58"/>
  <c r="CC53" i="58"/>
  <c r="CC54" i="58"/>
  <c r="CC55" i="58"/>
  <c r="CC56" i="58"/>
  <c r="CC57" i="58"/>
  <c r="CC58" i="58"/>
  <c r="CC59" i="58"/>
  <c r="CC60" i="58"/>
  <c r="CC61" i="58"/>
  <c r="CC62" i="58"/>
  <c r="CC63" i="58"/>
  <c r="CC64" i="58"/>
  <c r="CC65" i="58"/>
  <c r="CC66" i="58"/>
  <c r="CC67" i="58"/>
  <c r="CC68" i="58"/>
  <c r="CC69" i="58"/>
  <c r="CC70" i="58"/>
  <c r="CC71" i="58"/>
  <c r="CC72" i="58"/>
  <c r="CC73" i="58"/>
  <c r="CC74" i="58"/>
  <c r="CC75" i="58"/>
  <c r="CC7" i="58"/>
  <c r="A1" i="65"/>
  <c r="AD290" i="11"/>
  <c r="AD273" i="11"/>
  <c r="K261" i="11"/>
  <c r="AC261" i="11"/>
  <c r="J261" i="11"/>
  <c r="AB261" i="11"/>
  <c r="L261" i="11"/>
  <c r="AD261" i="11"/>
  <c r="K230" i="11"/>
  <c r="AC230" i="11"/>
  <c r="J230" i="11"/>
  <c r="AB230" i="11"/>
  <c r="L230" i="11"/>
  <c r="AD230" i="11"/>
  <c r="AD229" i="11"/>
  <c r="AE218" i="11"/>
  <c r="AE219" i="11"/>
  <c r="AE220" i="11"/>
  <c r="AE221" i="11"/>
  <c r="AE222" i="11"/>
  <c r="AE223" i="11"/>
  <c r="AE224" i="11"/>
  <c r="AE225" i="11"/>
  <c r="AE226" i="11"/>
  <c r="AE227" i="11"/>
  <c r="AE228" i="11"/>
  <c r="AE229" i="11"/>
  <c r="M230" i="11"/>
  <c r="N230" i="11"/>
  <c r="O230" i="11"/>
  <c r="AE230" i="11"/>
  <c r="F398" i="11"/>
  <c r="G398" i="11"/>
  <c r="H398" i="11"/>
  <c r="I398" i="11"/>
  <c r="J398" i="11"/>
  <c r="C402" i="11"/>
  <c r="K398" i="11"/>
  <c r="F399" i="11"/>
  <c r="G399" i="11"/>
  <c r="H399" i="11"/>
  <c r="I399" i="11"/>
  <c r="J399" i="11"/>
  <c r="K399" i="11"/>
  <c r="F400" i="11"/>
  <c r="G400" i="11"/>
  <c r="H400" i="11"/>
  <c r="I400" i="11"/>
  <c r="J400" i="11"/>
  <c r="K400" i="11"/>
  <c r="F401" i="11"/>
  <c r="G401" i="11"/>
  <c r="H401" i="11"/>
  <c r="I401" i="11"/>
  <c r="J401" i="11"/>
  <c r="K401" i="11"/>
  <c r="C403" i="11"/>
  <c r="E442" i="11"/>
  <c r="H273" i="11"/>
  <c r="I273" i="11"/>
  <c r="J273" i="11"/>
  <c r="K273" i="11"/>
  <c r="F284" i="11"/>
  <c r="L273" i="11"/>
  <c r="M273" i="11"/>
  <c r="H274" i="11"/>
  <c r="I274" i="11"/>
  <c r="J274" i="11"/>
  <c r="K274" i="11"/>
  <c r="L274" i="11"/>
  <c r="M274" i="11"/>
  <c r="H275" i="11"/>
  <c r="I275" i="11"/>
  <c r="J275" i="11"/>
  <c r="K275" i="11"/>
  <c r="L275" i="11"/>
  <c r="M275" i="11"/>
  <c r="H276" i="11"/>
  <c r="I276" i="11"/>
  <c r="J276" i="11"/>
  <c r="K276" i="11"/>
  <c r="L276" i="11"/>
  <c r="M276" i="11"/>
  <c r="H277" i="11"/>
  <c r="I277" i="11"/>
  <c r="J277" i="11"/>
  <c r="K277" i="11"/>
  <c r="L277" i="11"/>
  <c r="M277" i="11"/>
  <c r="H278" i="11"/>
  <c r="I278" i="11"/>
  <c r="J278" i="11"/>
  <c r="K278" i="11"/>
  <c r="L278" i="11"/>
  <c r="M278" i="11"/>
  <c r="M279" i="11"/>
  <c r="C279" i="11"/>
  <c r="E433" i="11"/>
  <c r="O432" i="11"/>
  <c r="O430" i="11"/>
  <c r="O428" i="11"/>
  <c r="L1" i="43"/>
  <c r="P1" i="43"/>
  <c r="R1" i="43"/>
  <c r="F5" i="11"/>
  <c r="F29" i="11"/>
  <c r="I27" i="11"/>
  <c r="C95" i="11"/>
  <c r="H88" i="11"/>
  <c r="H89" i="11"/>
  <c r="G90" i="11"/>
  <c r="H90" i="11"/>
  <c r="H91" i="11"/>
  <c r="H92" i="11"/>
  <c r="H93" i="11"/>
  <c r="C91" i="11"/>
  <c r="C92" i="11"/>
  <c r="C97" i="11"/>
  <c r="D428" i="11"/>
  <c r="L426" i="11"/>
  <c r="L427" i="11"/>
  <c r="L428" i="11"/>
  <c r="C111" i="11"/>
  <c r="C112" i="11"/>
  <c r="C113" i="11"/>
  <c r="E429" i="11"/>
  <c r="L429" i="11"/>
  <c r="C45" i="11"/>
  <c r="C46" i="11"/>
  <c r="C47" i="11"/>
  <c r="C48" i="11"/>
  <c r="C50" i="11"/>
  <c r="C51" i="11"/>
  <c r="C54" i="11"/>
  <c r="E430" i="11"/>
  <c r="L430" i="11"/>
  <c r="J217" i="11"/>
  <c r="K217" i="11"/>
  <c r="L217" i="11"/>
  <c r="M217" i="11"/>
  <c r="F235" i="11"/>
  <c r="N217" i="11"/>
  <c r="O217" i="11"/>
  <c r="J218" i="11"/>
  <c r="K218" i="11"/>
  <c r="L218" i="11"/>
  <c r="M218" i="11"/>
  <c r="N218" i="11"/>
  <c r="O218" i="11"/>
  <c r="J219" i="11"/>
  <c r="K219" i="11"/>
  <c r="L219" i="11"/>
  <c r="M219" i="11"/>
  <c r="N219" i="11"/>
  <c r="O219" i="11"/>
  <c r="J220" i="11"/>
  <c r="K220" i="11"/>
  <c r="L220" i="11"/>
  <c r="M220" i="11"/>
  <c r="N220" i="11"/>
  <c r="O220" i="11"/>
  <c r="J221" i="11"/>
  <c r="K221" i="11"/>
  <c r="L221" i="11"/>
  <c r="M221" i="11"/>
  <c r="N221" i="11"/>
  <c r="O221" i="11"/>
  <c r="J222" i="11"/>
  <c r="K222" i="11"/>
  <c r="L222" i="11"/>
  <c r="M222" i="11"/>
  <c r="N222" i="11"/>
  <c r="O222" i="11"/>
  <c r="J223" i="11"/>
  <c r="K223" i="11"/>
  <c r="L223" i="11"/>
  <c r="M223" i="11"/>
  <c r="N223" i="11"/>
  <c r="O223" i="11"/>
  <c r="J224" i="11"/>
  <c r="K224" i="11"/>
  <c r="L224" i="11"/>
  <c r="M224" i="11"/>
  <c r="N224" i="11"/>
  <c r="O224" i="11"/>
  <c r="J225" i="11"/>
  <c r="K225" i="11"/>
  <c r="L225" i="11"/>
  <c r="M225" i="11"/>
  <c r="N225" i="11"/>
  <c r="O225" i="11"/>
  <c r="J226" i="11"/>
  <c r="K226" i="11"/>
  <c r="L226" i="11"/>
  <c r="M226" i="11"/>
  <c r="N226" i="11"/>
  <c r="O226" i="11"/>
  <c r="J227" i="11"/>
  <c r="K227" i="11"/>
  <c r="L227" i="11"/>
  <c r="M227" i="11"/>
  <c r="N227" i="11"/>
  <c r="O227" i="11"/>
  <c r="J228" i="11"/>
  <c r="K228" i="11"/>
  <c r="L228" i="11"/>
  <c r="M228" i="11"/>
  <c r="N228" i="11"/>
  <c r="O228" i="11"/>
  <c r="J229" i="11"/>
  <c r="K229" i="11"/>
  <c r="L229" i="11"/>
  <c r="M229" i="11"/>
  <c r="N229" i="11"/>
  <c r="O229" i="11"/>
  <c r="O231" i="11"/>
  <c r="C231" i="11"/>
  <c r="E431" i="11"/>
  <c r="L431" i="11"/>
  <c r="J242" i="11"/>
  <c r="K242" i="11"/>
  <c r="L242" i="11"/>
  <c r="M242" i="11"/>
  <c r="F266" i="11"/>
  <c r="N242" i="11"/>
  <c r="O242" i="11"/>
  <c r="J243" i="11"/>
  <c r="K243" i="11"/>
  <c r="L243" i="11"/>
  <c r="M243" i="11"/>
  <c r="N243" i="11"/>
  <c r="O243" i="11"/>
  <c r="J244" i="11"/>
  <c r="K244" i="11"/>
  <c r="L244" i="11"/>
  <c r="M244" i="11"/>
  <c r="N244" i="11"/>
  <c r="O244" i="11"/>
  <c r="J245" i="11"/>
  <c r="K245" i="11"/>
  <c r="L245" i="11"/>
  <c r="M245" i="11"/>
  <c r="N245" i="11"/>
  <c r="O245" i="11"/>
  <c r="J246" i="11"/>
  <c r="K246" i="11"/>
  <c r="L246" i="11"/>
  <c r="M246" i="11"/>
  <c r="N246" i="11"/>
  <c r="O246" i="11"/>
  <c r="J247" i="11"/>
  <c r="K247" i="11"/>
  <c r="L247" i="11"/>
  <c r="M247" i="11"/>
  <c r="N247" i="11"/>
  <c r="O247" i="11"/>
  <c r="J248" i="11"/>
  <c r="K248" i="11"/>
  <c r="L248" i="11"/>
  <c r="M248" i="11"/>
  <c r="N248" i="11"/>
  <c r="O248" i="11"/>
  <c r="J249" i="11"/>
  <c r="K249" i="11"/>
  <c r="L249" i="11"/>
  <c r="M249" i="11"/>
  <c r="N249" i="11"/>
  <c r="O249" i="11"/>
  <c r="J250" i="11"/>
  <c r="K250" i="11"/>
  <c r="L250" i="11"/>
  <c r="M250" i="11"/>
  <c r="N250" i="11"/>
  <c r="O250" i="11"/>
  <c r="J251" i="11"/>
  <c r="K251" i="11"/>
  <c r="L251" i="11"/>
  <c r="M251" i="11"/>
  <c r="N251" i="11"/>
  <c r="O251" i="11"/>
  <c r="J252" i="11"/>
  <c r="K252" i="11"/>
  <c r="L252" i="11"/>
  <c r="M252" i="11"/>
  <c r="N252" i="11"/>
  <c r="O252" i="11"/>
  <c r="J253" i="11"/>
  <c r="K253" i="11"/>
  <c r="L253" i="11"/>
  <c r="M253" i="11"/>
  <c r="N253" i="11"/>
  <c r="O253" i="11"/>
  <c r="J254" i="11"/>
  <c r="K254" i="11"/>
  <c r="L254" i="11"/>
  <c r="M254" i="11"/>
  <c r="N254" i="11"/>
  <c r="O254" i="11"/>
  <c r="J255" i="11"/>
  <c r="K255" i="11"/>
  <c r="L255" i="11"/>
  <c r="M255" i="11"/>
  <c r="N255" i="11"/>
  <c r="O255" i="11"/>
  <c r="J256" i="11"/>
  <c r="K256" i="11"/>
  <c r="L256" i="11"/>
  <c r="M256" i="11"/>
  <c r="N256" i="11"/>
  <c r="O256" i="11"/>
  <c r="J257" i="11"/>
  <c r="K257" i="11"/>
  <c r="L257" i="11"/>
  <c r="M257" i="11"/>
  <c r="N257" i="11"/>
  <c r="O257" i="11"/>
  <c r="J258" i="11"/>
  <c r="K258" i="11"/>
  <c r="L258" i="11"/>
  <c r="M258" i="11"/>
  <c r="N258" i="11"/>
  <c r="O258" i="11"/>
  <c r="J259" i="11"/>
  <c r="K259" i="11"/>
  <c r="L259" i="11"/>
  <c r="M259" i="11"/>
  <c r="N259" i="11"/>
  <c r="O259" i="11"/>
  <c r="J260" i="11"/>
  <c r="K260" i="11"/>
  <c r="L260" i="11"/>
  <c r="M260" i="11"/>
  <c r="N260" i="11"/>
  <c r="O260" i="11"/>
  <c r="M261" i="11"/>
  <c r="N261" i="11"/>
  <c r="O261" i="11"/>
  <c r="O262" i="11"/>
  <c r="C262" i="11"/>
  <c r="E432" i="11"/>
  <c r="L432" i="11"/>
  <c r="L433" i="11"/>
  <c r="H290" i="11"/>
  <c r="I290" i="11"/>
  <c r="J290" i="11"/>
  <c r="K290" i="11"/>
  <c r="F301" i="11"/>
  <c r="L290" i="11"/>
  <c r="M290" i="11"/>
  <c r="H291" i="11"/>
  <c r="I291" i="11"/>
  <c r="J291" i="11"/>
  <c r="K291" i="11"/>
  <c r="L291" i="11"/>
  <c r="M291" i="11"/>
  <c r="H292" i="11"/>
  <c r="I292" i="11"/>
  <c r="J292" i="11"/>
  <c r="K292" i="11"/>
  <c r="L292" i="11"/>
  <c r="M292" i="11"/>
  <c r="H293" i="11"/>
  <c r="I293" i="11"/>
  <c r="J293" i="11"/>
  <c r="K293" i="11"/>
  <c r="L293" i="11"/>
  <c r="M293" i="11"/>
  <c r="H294" i="11"/>
  <c r="I294" i="11"/>
  <c r="J294" i="11"/>
  <c r="K294" i="11"/>
  <c r="L294" i="11"/>
  <c r="M294" i="11"/>
  <c r="H295" i="11"/>
  <c r="I295" i="11"/>
  <c r="J295" i="11"/>
  <c r="K295" i="11"/>
  <c r="L295" i="11"/>
  <c r="M295" i="11"/>
  <c r="M296" i="11"/>
  <c r="C296" i="11"/>
  <c r="E434" i="11"/>
  <c r="L434" i="11"/>
  <c r="C323" i="11"/>
  <c r="E435" i="11"/>
  <c r="L435" i="11"/>
  <c r="O436" i="11"/>
  <c r="C122" i="11"/>
  <c r="C123" i="11"/>
  <c r="C124" i="11"/>
  <c r="E436" i="11"/>
  <c r="L436" i="11"/>
  <c r="E155" i="11"/>
  <c r="D155" i="11"/>
  <c r="F155" i="11"/>
  <c r="E156" i="11"/>
  <c r="D156" i="11"/>
  <c r="F156" i="11"/>
  <c r="E157" i="11"/>
  <c r="D157" i="11"/>
  <c r="F157" i="11"/>
  <c r="C159" i="11"/>
  <c r="C160" i="11"/>
  <c r="C161" i="11"/>
  <c r="E437" i="11"/>
  <c r="L437" i="11"/>
  <c r="O438" i="11"/>
  <c r="D172" i="11"/>
  <c r="E172" i="11"/>
  <c r="F172" i="11"/>
  <c r="C174" i="11"/>
  <c r="C175" i="11"/>
  <c r="C176" i="11"/>
  <c r="E438" i="11"/>
  <c r="L438" i="11"/>
  <c r="F187" i="11"/>
  <c r="C189" i="11"/>
  <c r="C190" i="11"/>
  <c r="C191" i="11"/>
  <c r="E439" i="11"/>
  <c r="L439" i="11"/>
  <c r="O440" i="11"/>
  <c r="F202" i="11"/>
  <c r="C204" i="11"/>
  <c r="C205" i="11"/>
  <c r="C206" i="11"/>
  <c r="E440" i="11"/>
  <c r="L440" i="11"/>
  <c r="O441" i="11"/>
  <c r="F333" i="11"/>
  <c r="G333" i="11"/>
  <c r="H333" i="11"/>
  <c r="C335" i="11"/>
  <c r="E441" i="11"/>
  <c r="L441" i="11"/>
  <c r="L442" i="11"/>
  <c r="L443" i="11"/>
  <c r="L444" i="11"/>
  <c r="C142" i="11"/>
  <c r="C143" i="11"/>
  <c r="C144" i="11"/>
  <c r="E445" i="11"/>
  <c r="L445" i="11"/>
  <c r="AT7" i="58"/>
  <c r="AU7" i="58"/>
  <c r="AW7" i="58"/>
  <c r="AX7" i="58"/>
  <c r="AX31" i="58"/>
  <c r="AX32" i="58"/>
  <c r="AX33" i="58"/>
  <c r="AX34" i="58"/>
  <c r="AX35" i="58"/>
  <c r="AX36" i="58"/>
  <c r="AX37" i="58"/>
  <c r="AX38" i="58"/>
  <c r="AX39" i="58"/>
  <c r="AX40" i="58"/>
  <c r="AX41" i="58"/>
  <c r="AX42" i="58"/>
  <c r="AX43" i="58"/>
  <c r="AX44" i="58"/>
  <c r="AX45" i="58"/>
  <c r="AX46" i="58"/>
  <c r="AX47" i="58"/>
  <c r="AX48" i="58"/>
  <c r="AX49" i="58"/>
  <c r="AX50" i="58"/>
  <c r="AX51" i="58"/>
  <c r="AX52" i="58"/>
  <c r="AX53" i="58"/>
  <c r="AX54" i="58"/>
  <c r="AX55" i="58"/>
  <c r="AX56" i="58"/>
  <c r="AX57" i="58"/>
  <c r="AX58" i="58"/>
  <c r="AX59" i="58"/>
  <c r="AX60" i="58"/>
  <c r="AX61" i="58"/>
  <c r="AX62" i="58"/>
  <c r="AX63" i="58"/>
  <c r="AX64" i="58"/>
  <c r="AX65" i="58"/>
  <c r="AX66" i="58"/>
  <c r="AX67" i="58"/>
  <c r="AX68" i="58"/>
  <c r="AX69" i="58"/>
  <c r="AX70" i="58"/>
  <c r="AX71" i="58"/>
  <c r="AX72" i="58"/>
  <c r="AX73" i="58"/>
  <c r="AX74" i="58"/>
  <c r="AX75" i="58"/>
  <c r="AX76" i="58"/>
  <c r="AX77" i="58"/>
  <c r="C358" i="11"/>
  <c r="BC7" i="58"/>
  <c r="BD7" i="58"/>
  <c r="BF7" i="58"/>
  <c r="BG7" i="58"/>
  <c r="BG31" i="58"/>
  <c r="BG32" i="58"/>
  <c r="BG33" i="58"/>
  <c r="BG34" i="58"/>
  <c r="BG35" i="58"/>
  <c r="BG36" i="58"/>
  <c r="BG37" i="58"/>
  <c r="BG38" i="58"/>
  <c r="BG39" i="58"/>
  <c r="BG40" i="58"/>
  <c r="BG41" i="58"/>
  <c r="BG42" i="58"/>
  <c r="BG43" i="58"/>
  <c r="BG44" i="58"/>
  <c r="BG45" i="58"/>
  <c r="BG46" i="58"/>
  <c r="BG47" i="58"/>
  <c r="BG48" i="58"/>
  <c r="BG49" i="58"/>
  <c r="BG50" i="58"/>
  <c r="BG51" i="58"/>
  <c r="BG52" i="58"/>
  <c r="BG53" i="58"/>
  <c r="BG54" i="58"/>
  <c r="BG55" i="58"/>
  <c r="BG56" i="58"/>
  <c r="BG57" i="58"/>
  <c r="BG58" i="58"/>
  <c r="BG59" i="58"/>
  <c r="BG60" i="58"/>
  <c r="BG61" i="58"/>
  <c r="BG62" i="58"/>
  <c r="BG63" i="58"/>
  <c r="BG64" i="58"/>
  <c r="BG65" i="58"/>
  <c r="BG66" i="58"/>
  <c r="BG67" i="58"/>
  <c r="BG68" i="58"/>
  <c r="BG69" i="58"/>
  <c r="BG70" i="58"/>
  <c r="BG71" i="58"/>
  <c r="BG72" i="58"/>
  <c r="BG73" i="58"/>
  <c r="BG74" i="58"/>
  <c r="BG75" i="58"/>
  <c r="BG76" i="58"/>
  <c r="BG77" i="58"/>
  <c r="C359" i="11"/>
  <c r="AQ7" i="58"/>
  <c r="AQ31" i="58"/>
  <c r="AQ32" i="58"/>
  <c r="AQ33" i="58"/>
  <c r="AQ34" i="58"/>
  <c r="AQ35" i="58"/>
  <c r="AQ36" i="58"/>
  <c r="AQ37" i="58"/>
  <c r="AQ38" i="58"/>
  <c r="AQ39" i="58"/>
  <c r="AQ40" i="58"/>
  <c r="AQ41" i="58"/>
  <c r="AQ42" i="58"/>
  <c r="AQ43" i="58"/>
  <c r="AQ44" i="58"/>
  <c r="AQ45" i="58"/>
  <c r="AQ46" i="58"/>
  <c r="AQ47" i="58"/>
  <c r="AQ48" i="58"/>
  <c r="AQ49" i="58"/>
  <c r="AQ50" i="58"/>
  <c r="AQ51" i="58"/>
  <c r="AQ52" i="58"/>
  <c r="AQ53" i="58"/>
  <c r="AQ54" i="58"/>
  <c r="AQ55" i="58"/>
  <c r="AQ56" i="58"/>
  <c r="AQ57" i="58"/>
  <c r="AQ58" i="58"/>
  <c r="AQ59" i="58"/>
  <c r="AQ60" i="58"/>
  <c r="AQ61" i="58"/>
  <c r="AQ62" i="58"/>
  <c r="AQ63" i="58"/>
  <c r="AQ64" i="58"/>
  <c r="AQ65" i="58"/>
  <c r="AQ66" i="58"/>
  <c r="AQ67" i="58"/>
  <c r="AQ68" i="58"/>
  <c r="AQ69" i="58"/>
  <c r="AQ70" i="58"/>
  <c r="AQ71" i="58"/>
  <c r="AQ72" i="58"/>
  <c r="AQ73" i="58"/>
  <c r="AQ74" i="58"/>
  <c r="AQ75" i="58"/>
  <c r="AQ76" i="58"/>
  <c r="AQ77" i="58"/>
  <c r="C362" i="11"/>
  <c r="BK7" i="58"/>
  <c r="BL7" i="58"/>
  <c r="BL31" i="58"/>
  <c r="BL32" i="58"/>
  <c r="BL33" i="58"/>
  <c r="BL34" i="58"/>
  <c r="BL35" i="58"/>
  <c r="BL36" i="58"/>
  <c r="BL37" i="58"/>
  <c r="BL38" i="58"/>
  <c r="BL39" i="58"/>
  <c r="BL40" i="58"/>
  <c r="BL41" i="58"/>
  <c r="BL42" i="58"/>
  <c r="BL43" i="58"/>
  <c r="BL44" i="58"/>
  <c r="BL45" i="58"/>
  <c r="BL46" i="58"/>
  <c r="BL47" i="58"/>
  <c r="BL48" i="58"/>
  <c r="BL49" i="58"/>
  <c r="BL50" i="58"/>
  <c r="BL51" i="58"/>
  <c r="BL52" i="58"/>
  <c r="BL53" i="58"/>
  <c r="BL54" i="58"/>
  <c r="BL55" i="58"/>
  <c r="BL56" i="58"/>
  <c r="BL57" i="58"/>
  <c r="BL58" i="58"/>
  <c r="BL59" i="58"/>
  <c r="BL60" i="58"/>
  <c r="BL61" i="58"/>
  <c r="BL62" i="58"/>
  <c r="BL63" i="58"/>
  <c r="BL64" i="58"/>
  <c r="BL65" i="58"/>
  <c r="BL66" i="58"/>
  <c r="BL67" i="58"/>
  <c r="BL68" i="58"/>
  <c r="BL69" i="58"/>
  <c r="BL70" i="58"/>
  <c r="BL71" i="58"/>
  <c r="BL72" i="58"/>
  <c r="BL73" i="58"/>
  <c r="BL74" i="58"/>
  <c r="BL75" i="58"/>
  <c r="BL76" i="58"/>
  <c r="BL77" i="58"/>
  <c r="C360" i="11"/>
  <c r="BM7" i="58"/>
  <c r="BN7" i="58"/>
  <c r="BN31" i="58"/>
  <c r="BN32" i="58"/>
  <c r="BN33" i="58"/>
  <c r="BN34" i="58"/>
  <c r="BN35" i="58"/>
  <c r="BN36" i="58"/>
  <c r="BN37" i="58"/>
  <c r="BN38" i="58"/>
  <c r="BN39" i="58"/>
  <c r="BN40" i="58"/>
  <c r="BN41" i="58"/>
  <c r="BN42" i="58"/>
  <c r="BN43" i="58"/>
  <c r="BN44" i="58"/>
  <c r="BN45" i="58"/>
  <c r="BN46" i="58"/>
  <c r="BN47" i="58"/>
  <c r="BN48" i="58"/>
  <c r="BN49" i="58"/>
  <c r="BN50" i="58"/>
  <c r="BN51" i="58"/>
  <c r="BN52" i="58"/>
  <c r="BN53" i="58"/>
  <c r="BN54" i="58"/>
  <c r="BN55" i="58"/>
  <c r="BN56" i="58"/>
  <c r="BN57" i="58"/>
  <c r="BN58" i="58"/>
  <c r="BN59" i="58"/>
  <c r="BN60" i="58"/>
  <c r="BN61" i="58"/>
  <c r="BN62" i="58"/>
  <c r="BN63" i="58"/>
  <c r="BN64" i="58"/>
  <c r="BN65" i="58"/>
  <c r="BN66" i="58"/>
  <c r="BN67" i="58"/>
  <c r="BN68" i="58"/>
  <c r="BN69" i="58"/>
  <c r="BN70" i="58"/>
  <c r="BN71" i="58"/>
  <c r="BN72" i="58"/>
  <c r="BN73" i="58"/>
  <c r="BN74" i="58"/>
  <c r="BN75" i="58"/>
  <c r="BN76" i="58"/>
  <c r="BN77" i="58"/>
  <c r="C361" i="11"/>
  <c r="C364" i="11"/>
  <c r="AE77" i="58"/>
  <c r="C365" i="11"/>
  <c r="C366" i="11"/>
  <c r="E446" i="11"/>
  <c r="L446" i="11"/>
  <c r="F383" i="11"/>
  <c r="C385" i="11"/>
  <c r="C386" i="11"/>
  <c r="C387" i="11"/>
  <c r="E447" i="11"/>
  <c r="L447" i="11"/>
  <c r="C349" i="11"/>
  <c r="C352" i="11"/>
  <c r="E448" i="11"/>
  <c r="L448" i="11"/>
  <c r="L449" i="11"/>
  <c r="L451" i="11"/>
  <c r="P398" i="11"/>
  <c r="Q398" i="11"/>
  <c r="S398" i="11"/>
  <c r="T398" i="11"/>
  <c r="P399" i="11"/>
  <c r="Q399" i="11"/>
  <c r="S399" i="11"/>
  <c r="T399" i="11"/>
  <c r="P400" i="11"/>
  <c r="Q400" i="11"/>
  <c r="S400" i="11"/>
  <c r="T400" i="11"/>
  <c r="P401" i="11"/>
  <c r="Q401" i="11"/>
  <c r="S401" i="11"/>
  <c r="T401" i="11"/>
  <c r="F405" i="11"/>
  <c r="C407" i="11"/>
  <c r="C408" i="11"/>
  <c r="G442" i="11"/>
  <c r="O273" i="11"/>
  <c r="R273" i="11"/>
  <c r="G273" i="11"/>
  <c r="S273" i="11"/>
  <c r="T273" i="11"/>
  <c r="V273" i="11"/>
  <c r="W273" i="11"/>
  <c r="O274" i="11"/>
  <c r="R274" i="11"/>
  <c r="G274" i="11"/>
  <c r="S274" i="11"/>
  <c r="T274" i="11"/>
  <c r="V274" i="11"/>
  <c r="W274" i="11"/>
  <c r="O275" i="11"/>
  <c r="R275" i="11"/>
  <c r="G275" i="11"/>
  <c r="S275" i="11"/>
  <c r="T275" i="11"/>
  <c r="V275" i="11"/>
  <c r="W275" i="11"/>
  <c r="O276" i="11"/>
  <c r="R276" i="11"/>
  <c r="G276" i="11"/>
  <c r="S276" i="11"/>
  <c r="T276" i="11"/>
  <c r="V276" i="11"/>
  <c r="W276" i="11"/>
  <c r="O277" i="11"/>
  <c r="R277" i="11"/>
  <c r="G277" i="11"/>
  <c r="S277" i="11"/>
  <c r="T277" i="11"/>
  <c r="V277" i="11"/>
  <c r="W277" i="11"/>
  <c r="O278" i="11"/>
  <c r="R278" i="11"/>
  <c r="G278" i="11"/>
  <c r="S278" i="11"/>
  <c r="T278" i="11"/>
  <c r="V278" i="11"/>
  <c r="W278" i="11"/>
  <c r="W279" i="11"/>
  <c r="C283" i="11"/>
  <c r="D433" i="11"/>
  <c r="I426" i="11"/>
  <c r="C80" i="11"/>
  <c r="D427" i="11"/>
  <c r="I427" i="11"/>
  <c r="C99" i="11"/>
  <c r="G428" i="11"/>
  <c r="I428" i="11"/>
  <c r="C106" i="11"/>
  <c r="C107" i="11"/>
  <c r="C114" i="11"/>
  <c r="G429" i="11"/>
  <c r="I429" i="11"/>
  <c r="D5" i="56"/>
  <c r="I5" i="56"/>
  <c r="J5" i="56"/>
  <c r="C46" i="56"/>
  <c r="C55" i="11"/>
  <c r="G430" i="11"/>
  <c r="I430" i="11"/>
  <c r="Q217" i="11"/>
  <c r="T217" i="11"/>
  <c r="I217" i="11"/>
  <c r="U217" i="11"/>
  <c r="V217" i="11"/>
  <c r="X217" i="11"/>
  <c r="Y217" i="11"/>
  <c r="Q218" i="11"/>
  <c r="T218" i="11"/>
  <c r="I218" i="11"/>
  <c r="U218" i="11"/>
  <c r="V218" i="11"/>
  <c r="X218" i="11"/>
  <c r="Y218" i="11"/>
  <c r="Q219" i="11"/>
  <c r="T219" i="11"/>
  <c r="I219" i="11"/>
  <c r="U219" i="11"/>
  <c r="V219" i="11"/>
  <c r="X219" i="11"/>
  <c r="Y219" i="11"/>
  <c r="Q220" i="11"/>
  <c r="T220" i="11"/>
  <c r="I220" i="11"/>
  <c r="U220" i="11"/>
  <c r="V220" i="11"/>
  <c r="X220" i="11"/>
  <c r="Y220" i="11"/>
  <c r="Q221" i="11"/>
  <c r="T221" i="11"/>
  <c r="I221" i="11"/>
  <c r="U221" i="11"/>
  <c r="V221" i="11"/>
  <c r="X221" i="11"/>
  <c r="Y221" i="11"/>
  <c r="Q222" i="11"/>
  <c r="T222" i="11"/>
  <c r="I222" i="11"/>
  <c r="U222" i="11"/>
  <c r="V222" i="11"/>
  <c r="X222" i="11"/>
  <c r="Y222" i="11"/>
  <c r="Q223" i="11"/>
  <c r="T223" i="11"/>
  <c r="I223" i="11"/>
  <c r="U223" i="11"/>
  <c r="V223" i="11"/>
  <c r="X223" i="11"/>
  <c r="Y223" i="11"/>
  <c r="Q224" i="11"/>
  <c r="T224" i="11"/>
  <c r="I224" i="11"/>
  <c r="U224" i="11"/>
  <c r="V224" i="11"/>
  <c r="X224" i="11"/>
  <c r="Y224" i="11"/>
  <c r="Q225" i="11"/>
  <c r="T225" i="11"/>
  <c r="I225" i="11"/>
  <c r="U225" i="11"/>
  <c r="V225" i="11"/>
  <c r="X225" i="11"/>
  <c r="Y225" i="11"/>
  <c r="Q226" i="11"/>
  <c r="T226" i="11"/>
  <c r="I226" i="11"/>
  <c r="U226" i="11"/>
  <c r="V226" i="11"/>
  <c r="X226" i="11"/>
  <c r="Y226" i="11"/>
  <c r="Q227" i="11"/>
  <c r="T227" i="11"/>
  <c r="I227" i="11"/>
  <c r="U227" i="11"/>
  <c r="V227" i="11"/>
  <c r="X227" i="11"/>
  <c r="Y227" i="11"/>
  <c r="Q228" i="11"/>
  <c r="T228" i="11"/>
  <c r="I228" i="11"/>
  <c r="U228" i="11"/>
  <c r="V228" i="11"/>
  <c r="X228" i="11"/>
  <c r="Y228" i="11"/>
  <c r="Q229" i="11"/>
  <c r="T229" i="11"/>
  <c r="I229" i="11"/>
  <c r="U229" i="11"/>
  <c r="V229" i="11"/>
  <c r="X229" i="11"/>
  <c r="Y229" i="11"/>
  <c r="Q230" i="11"/>
  <c r="T230" i="11"/>
  <c r="I230" i="11"/>
  <c r="U230" i="11"/>
  <c r="V230" i="11"/>
  <c r="X230" i="11"/>
  <c r="Y230" i="11"/>
  <c r="Y231" i="11"/>
  <c r="C235" i="11"/>
  <c r="D431" i="11"/>
  <c r="I431" i="11"/>
  <c r="Q242" i="11"/>
  <c r="T242" i="11"/>
  <c r="I242" i="11"/>
  <c r="U242" i="11"/>
  <c r="V242" i="11"/>
  <c r="X242" i="11"/>
  <c r="Y242" i="11"/>
  <c r="Q243" i="11"/>
  <c r="T243" i="11"/>
  <c r="I243" i="11"/>
  <c r="U243" i="11"/>
  <c r="V243" i="11"/>
  <c r="X243" i="11"/>
  <c r="Y243" i="11"/>
  <c r="Q244" i="11"/>
  <c r="T244" i="11"/>
  <c r="I244" i="11"/>
  <c r="U244" i="11"/>
  <c r="V244" i="11"/>
  <c r="X244" i="11"/>
  <c r="Y244" i="11"/>
  <c r="Q245" i="11"/>
  <c r="T245" i="11"/>
  <c r="I245" i="11"/>
  <c r="U245" i="11"/>
  <c r="V245" i="11"/>
  <c r="X245" i="11"/>
  <c r="Y245" i="11"/>
  <c r="Q246" i="11"/>
  <c r="T246" i="11"/>
  <c r="I246" i="11"/>
  <c r="U246" i="11"/>
  <c r="V246" i="11"/>
  <c r="X246" i="11"/>
  <c r="Y246" i="11"/>
  <c r="Q247" i="11"/>
  <c r="T247" i="11"/>
  <c r="I247" i="11"/>
  <c r="U247" i="11"/>
  <c r="V247" i="11"/>
  <c r="X247" i="11"/>
  <c r="Y247" i="11"/>
  <c r="Q248" i="11"/>
  <c r="T248" i="11"/>
  <c r="I248" i="11"/>
  <c r="U248" i="11"/>
  <c r="V248" i="11"/>
  <c r="X248" i="11"/>
  <c r="Y248" i="11"/>
  <c r="Q249" i="11"/>
  <c r="T249" i="11"/>
  <c r="I249" i="11"/>
  <c r="U249" i="11"/>
  <c r="V249" i="11"/>
  <c r="X249" i="11"/>
  <c r="Y249" i="11"/>
  <c r="Q250" i="11"/>
  <c r="T250" i="11"/>
  <c r="I250" i="11"/>
  <c r="U250" i="11"/>
  <c r="V250" i="11"/>
  <c r="X250" i="11"/>
  <c r="Y250" i="11"/>
  <c r="Q251" i="11"/>
  <c r="T251" i="11"/>
  <c r="I251" i="11"/>
  <c r="U251" i="11"/>
  <c r="V251" i="11"/>
  <c r="X251" i="11"/>
  <c r="Y251" i="11"/>
  <c r="Q252" i="11"/>
  <c r="T252" i="11"/>
  <c r="I252" i="11"/>
  <c r="U252" i="11"/>
  <c r="V252" i="11"/>
  <c r="X252" i="11"/>
  <c r="Y252" i="11"/>
  <c r="Q253" i="11"/>
  <c r="T253" i="11"/>
  <c r="I253" i="11"/>
  <c r="U253" i="11"/>
  <c r="V253" i="11"/>
  <c r="X253" i="11"/>
  <c r="Y253" i="11"/>
  <c r="Q254" i="11"/>
  <c r="T254" i="11"/>
  <c r="I254" i="11"/>
  <c r="U254" i="11"/>
  <c r="V254" i="11"/>
  <c r="X254" i="11"/>
  <c r="Y254" i="11"/>
  <c r="Q255" i="11"/>
  <c r="T255" i="11"/>
  <c r="I255" i="11"/>
  <c r="U255" i="11"/>
  <c r="V255" i="11"/>
  <c r="X255" i="11"/>
  <c r="Y255" i="11"/>
  <c r="Q256" i="11"/>
  <c r="T256" i="11"/>
  <c r="I256" i="11"/>
  <c r="U256" i="11"/>
  <c r="V256" i="11"/>
  <c r="X256" i="11"/>
  <c r="Y256" i="11"/>
  <c r="Q257" i="11"/>
  <c r="T257" i="11"/>
  <c r="I257" i="11"/>
  <c r="U257" i="11"/>
  <c r="V257" i="11"/>
  <c r="X257" i="11"/>
  <c r="Y257" i="11"/>
  <c r="Q258" i="11"/>
  <c r="T258" i="11"/>
  <c r="I258" i="11"/>
  <c r="U258" i="11"/>
  <c r="V258" i="11"/>
  <c r="X258" i="11"/>
  <c r="Y258" i="11"/>
  <c r="Q259" i="11"/>
  <c r="T259" i="11"/>
  <c r="I259" i="11"/>
  <c r="U259" i="11"/>
  <c r="V259" i="11"/>
  <c r="X259" i="11"/>
  <c r="Y259" i="11"/>
  <c r="Q260" i="11"/>
  <c r="T260" i="11"/>
  <c r="I260" i="11"/>
  <c r="U260" i="11"/>
  <c r="V260" i="11"/>
  <c r="X260" i="11"/>
  <c r="Y260" i="11"/>
  <c r="Q261" i="11"/>
  <c r="T261" i="11"/>
  <c r="I261" i="11"/>
  <c r="U261" i="11"/>
  <c r="V261" i="11"/>
  <c r="X261" i="11"/>
  <c r="Y261" i="11"/>
  <c r="Y262" i="11"/>
  <c r="C266" i="11"/>
  <c r="D432" i="11"/>
  <c r="I432" i="11"/>
  <c r="I433" i="11"/>
  <c r="O290" i="11"/>
  <c r="R290" i="11"/>
  <c r="G290" i="11"/>
  <c r="S290" i="11"/>
  <c r="T290" i="11"/>
  <c r="V290" i="11"/>
  <c r="W290" i="11"/>
  <c r="O291" i="11"/>
  <c r="R291" i="11"/>
  <c r="G291" i="11"/>
  <c r="S291" i="11"/>
  <c r="T291" i="11"/>
  <c r="V291" i="11"/>
  <c r="W291" i="11"/>
  <c r="O292" i="11"/>
  <c r="R292" i="11"/>
  <c r="G292" i="11"/>
  <c r="S292" i="11"/>
  <c r="T292" i="11"/>
  <c r="V292" i="11"/>
  <c r="W292" i="11"/>
  <c r="O293" i="11"/>
  <c r="R293" i="11"/>
  <c r="G293" i="11"/>
  <c r="S293" i="11"/>
  <c r="T293" i="11"/>
  <c r="V293" i="11"/>
  <c r="W293" i="11"/>
  <c r="O294" i="11"/>
  <c r="R294" i="11"/>
  <c r="G294" i="11"/>
  <c r="S294" i="11"/>
  <c r="T294" i="11"/>
  <c r="V294" i="11"/>
  <c r="W294" i="11"/>
  <c r="O295" i="11"/>
  <c r="R295" i="11"/>
  <c r="G295" i="11"/>
  <c r="S295" i="11"/>
  <c r="T295" i="11"/>
  <c r="V295" i="11"/>
  <c r="W295" i="11"/>
  <c r="W296" i="11"/>
  <c r="C300" i="11"/>
  <c r="D434" i="11"/>
  <c r="I434" i="11"/>
  <c r="C328" i="11"/>
  <c r="G435" i="11"/>
  <c r="I435" i="11"/>
  <c r="C267" i="11"/>
  <c r="C301" i="11"/>
  <c r="C340" i="11"/>
  <c r="C128" i="11"/>
  <c r="G436" i="11"/>
  <c r="I436" i="11"/>
  <c r="V231" i="11"/>
  <c r="F232" i="11"/>
  <c r="F233" i="11"/>
  <c r="F281" i="11"/>
  <c r="F282" i="11"/>
  <c r="C163" i="11"/>
  <c r="C165" i="11"/>
  <c r="C166" i="11"/>
  <c r="G437" i="11"/>
  <c r="I437" i="11"/>
  <c r="C178" i="11"/>
  <c r="C180" i="11"/>
  <c r="C181" i="11"/>
  <c r="G438" i="11"/>
  <c r="I438" i="11"/>
  <c r="C196" i="11"/>
  <c r="G439" i="11"/>
  <c r="I439" i="11"/>
  <c r="C208" i="11"/>
  <c r="C210" i="11"/>
  <c r="C211" i="11"/>
  <c r="G440" i="11"/>
  <c r="I440" i="11"/>
  <c r="G441" i="11"/>
  <c r="I441" i="11"/>
  <c r="I442" i="11"/>
  <c r="K442" i="11"/>
  <c r="I443" i="11"/>
  <c r="K443" i="11"/>
  <c r="I444" i="11"/>
  <c r="K444" i="11"/>
  <c r="C146" i="11"/>
  <c r="C148" i="11"/>
  <c r="C149" i="11"/>
  <c r="G445" i="11"/>
  <c r="I445" i="11"/>
  <c r="K445" i="11"/>
  <c r="AI7" i="58"/>
  <c r="AJ7" i="58"/>
  <c r="AM7" i="58"/>
  <c r="H7" i="58"/>
  <c r="AL7" i="58"/>
  <c r="AN7" i="58"/>
  <c r="H8" i="58"/>
  <c r="H9" i="58"/>
  <c r="H10" i="58"/>
  <c r="H11" i="58"/>
  <c r="H12" i="58"/>
  <c r="H13" i="58"/>
  <c r="H14" i="58"/>
  <c r="H15" i="58"/>
  <c r="H16" i="58"/>
  <c r="H17" i="58"/>
  <c r="H18" i="58"/>
  <c r="H19" i="58"/>
  <c r="H20" i="58"/>
  <c r="H21" i="58"/>
  <c r="H22" i="58"/>
  <c r="H23" i="58"/>
  <c r="H24" i="58"/>
  <c r="H25" i="58"/>
  <c r="H26" i="58"/>
  <c r="H27" i="58"/>
  <c r="H28" i="58"/>
  <c r="AM31" i="58"/>
  <c r="AL31" i="58"/>
  <c r="AN31" i="58"/>
  <c r="AM32" i="58"/>
  <c r="AL32" i="58"/>
  <c r="AN32" i="58"/>
  <c r="AM33" i="58"/>
  <c r="AL33" i="58"/>
  <c r="AN33" i="58"/>
  <c r="AM34" i="58"/>
  <c r="AL34" i="58"/>
  <c r="AN34" i="58"/>
  <c r="AM35" i="58"/>
  <c r="AL35" i="58"/>
  <c r="AN35" i="58"/>
  <c r="AM36" i="58"/>
  <c r="AL36" i="58"/>
  <c r="AN36" i="58"/>
  <c r="AM37" i="58"/>
  <c r="AL37" i="58"/>
  <c r="AN37" i="58"/>
  <c r="AM38" i="58"/>
  <c r="AL38" i="58"/>
  <c r="AN38" i="58"/>
  <c r="AM39" i="58"/>
  <c r="AL39" i="58"/>
  <c r="AN39" i="58"/>
  <c r="AM40" i="58"/>
  <c r="AL40" i="58"/>
  <c r="AN40" i="58"/>
  <c r="AM41" i="58"/>
  <c r="AL41" i="58"/>
  <c r="AN41" i="58"/>
  <c r="AM42" i="58"/>
  <c r="AL42" i="58"/>
  <c r="AN42" i="58"/>
  <c r="AM43" i="58"/>
  <c r="AL43" i="58"/>
  <c r="AN43" i="58"/>
  <c r="AM44" i="58"/>
  <c r="AL44" i="58"/>
  <c r="AN44" i="58"/>
  <c r="AM45" i="58"/>
  <c r="AL45" i="58"/>
  <c r="AN45" i="58"/>
  <c r="AM46" i="58"/>
  <c r="AL46" i="58"/>
  <c r="AN46" i="58"/>
  <c r="AM47" i="58"/>
  <c r="AL47" i="58"/>
  <c r="AN47" i="58"/>
  <c r="AM48" i="58"/>
  <c r="AL48" i="58"/>
  <c r="AN48" i="58"/>
  <c r="AM49" i="58"/>
  <c r="AL49" i="58"/>
  <c r="AN49" i="58"/>
  <c r="AM50" i="58"/>
  <c r="AL50" i="58"/>
  <c r="AN50" i="58"/>
  <c r="AM51" i="58"/>
  <c r="AL51" i="58"/>
  <c r="AN51" i="58"/>
  <c r="AM52" i="58"/>
  <c r="AL52" i="58"/>
  <c r="AN52" i="58"/>
  <c r="AM53" i="58"/>
  <c r="AL53" i="58"/>
  <c r="AN53" i="58"/>
  <c r="AM54" i="58"/>
  <c r="AL54" i="58"/>
  <c r="AN54" i="58"/>
  <c r="AM55" i="58"/>
  <c r="AL55" i="58"/>
  <c r="AN55" i="58"/>
  <c r="AM56" i="58"/>
  <c r="AL56" i="58"/>
  <c r="AN56" i="58"/>
  <c r="AM57" i="58"/>
  <c r="AL57" i="58"/>
  <c r="AN57" i="58"/>
  <c r="AM58" i="58"/>
  <c r="AL58" i="58"/>
  <c r="AN58" i="58"/>
  <c r="AM59" i="58"/>
  <c r="AL59" i="58"/>
  <c r="AN59" i="58"/>
  <c r="AM60" i="58"/>
  <c r="AL60" i="58"/>
  <c r="AN60" i="58"/>
  <c r="AM61" i="58"/>
  <c r="AL61" i="58"/>
  <c r="AN61" i="58"/>
  <c r="AM62" i="58"/>
  <c r="AL62" i="58"/>
  <c r="AN62" i="58"/>
  <c r="AM63" i="58"/>
  <c r="AL63" i="58"/>
  <c r="AN63" i="58"/>
  <c r="AM64" i="58"/>
  <c r="AL64" i="58"/>
  <c r="AN64" i="58"/>
  <c r="AM65" i="58"/>
  <c r="AL65" i="58"/>
  <c r="AN65" i="58"/>
  <c r="AM66" i="58"/>
  <c r="AL66" i="58"/>
  <c r="AN66" i="58"/>
  <c r="AM67" i="58"/>
  <c r="AL67" i="58"/>
  <c r="AN67" i="58"/>
  <c r="AM68" i="58"/>
  <c r="AL68" i="58"/>
  <c r="AN68" i="58"/>
  <c r="AM69" i="58"/>
  <c r="AL69" i="58"/>
  <c r="AN69" i="58"/>
  <c r="AM70" i="58"/>
  <c r="AL70" i="58"/>
  <c r="AN70" i="58"/>
  <c r="AM71" i="58"/>
  <c r="AL71" i="58"/>
  <c r="AN71" i="58"/>
  <c r="AM72" i="58"/>
  <c r="AL72" i="58"/>
  <c r="AN72" i="58"/>
  <c r="AM73" i="58"/>
  <c r="AL73" i="58"/>
  <c r="AN73" i="58"/>
  <c r="AM74" i="58"/>
  <c r="AL74" i="58"/>
  <c r="AN74" i="58"/>
  <c r="AM75" i="58"/>
  <c r="AL75" i="58"/>
  <c r="AN75" i="58"/>
  <c r="AM76" i="58"/>
  <c r="AL76" i="58"/>
  <c r="AN76" i="58"/>
  <c r="AN77" i="58"/>
  <c r="C367" i="11"/>
  <c r="C370" i="11"/>
  <c r="G446" i="11"/>
  <c r="I446" i="11"/>
  <c r="BS7" i="58"/>
  <c r="BW7" i="58"/>
  <c r="I7" i="58"/>
  <c r="BO7" i="58"/>
  <c r="BP7" i="58"/>
  <c r="BX7" i="58"/>
  <c r="AO7" i="58"/>
  <c r="I8" i="58"/>
  <c r="I9" i="58"/>
  <c r="I10" i="58"/>
  <c r="I11" i="58"/>
  <c r="I12" i="58"/>
  <c r="I13" i="58"/>
  <c r="I14" i="58"/>
  <c r="I15" i="58"/>
  <c r="I16" i="58"/>
  <c r="I17" i="58"/>
  <c r="I18" i="58"/>
  <c r="I19" i="58"/>
  <c r="I20" i="58"/>
  <c r="I21" i="58"/>
  <c r="I22" i="58"/>
  <c r="I23" i="58"/>
  <c r="I24" i="58"/>
  <c r="I25" i="58"/>
  <c r="I26" i="58"/>
  <c r="I27" i="58"/>
  <c r="I28" i="58"/>
  <c r="AO31" i="58"/>
  <c r="AO32" i="58"/>
  <c r="AO33" i="58"/>
  <c r="AO34" i="58"/>
  <c r="AO35" i="58"/>
  <c r="AO36" i="58"/>
  <c r="AO37" i="58"/>
  <c r="AO38" i="58"/>
  <c r="AO39" i="58"/>
  <c r="AO40" i="58"/>
  <c r="AO41" i="58"/>
  <c r="AO42" i="58"/>
  <c r="AO43" i="58"/>
  <c r="AO44" i="58"/>
  <c r="AO45" i="58"/>
  <c r="AO46" i="58"/>
  <c r="AO47" i="58"/>
  <c r="AO48" i="58"/>
  <c r="AO49" i="58"/>
  <c r="AO50" i="58"/>
  <c r="AO51" i="58"/>
  <c r="AO52" i="58"/>
  <c r="AO53" i="58"/>
  <c r="AO54" i="58"/>
  <c r="AO55" i="58"/>
  <c r="AO56" i="58"/>
  <c r="AO57" i="58"/>
  <c r="AO58" i="58"/>
  <c r="AO59" i="58"/>
  <c r="AO60" i="58"/>
  <c r="AO61" i="58"/>
  <c r="AO62" i="58"/>
  <c r="AO63" i="58"/>
  <c r="AO64" i="58"/>
  <c r="AO65" i="58"/>
  <c r="AO66" i="58"/>
  <c r="AO67" i="58"/>
  <c r="AO68" i="58"/>
  <c r="AO69" i="58"/>
  <c r="AO70" i="58"/>
  <c r="AO71" i="58"/>
  <c r="AO72" i="58"/>
  <c r="AO73" i="58"/>
  <c r="AO74" i="58"/>
  <c r="AO75" i="58"/>
  <c r="AO76" i="58"/>
  <c r="AO77" i="58"/>
  <c r="C368" i="11"/>
  <c r="D373" i="11"/>
  <c r="K446" i="11"/>
  <c r="C389" i="11"/>
  <c r="C391" i="11"/>
  <c r="C392" i="11"/>
  <c r="G447" i="11"/>
  <c r="I447" i="11"/>
  <c r="K447" i="11"/>
  <c r="F351" i="11"/>
  <c r="F348" i="11"/>
  <c r="I346" i="11"/>
  <c r="D448" i="11"/>
  <c r="I448" i="11"/>
  <c r="K448" i="11"/>
  <c r="K433" i="11"/>
  <c r="K434" i="11"/>
  <c r="K435" i="11"/>
  <c r="K436" i="11"/>
  <c r="K437" i="11"/>
  <c r="K438" i="11"/>
  <c r="K439" i="11"/>
  <c r="K440" i="11"/>
  <c r="K441" i="11"/>
  <c r="K427" i="11"/>
  <c r="K428" i="11"/>
  <c r="K429" i="11"/>
  <c r="K430" i="11"/>
  <c r="K431" i="11"/>
  <c r="K432" i="11"/>
  <c r="K449" i="11"/>
  <c r="K451" i="11"/>
  <c r="M451" i="11"/>
  <c r="C284" i="11"/>
  <c r="G433" i="11"/>
  <c r="C81" i="11"/>
  <c r="G427" i="11"/>
  <c r="H427" i="11"/>
  <c r="H428" i="11"/>
  <c r="H429" i="11"/>
  <c r="H430" i="11"/>
  <c r="C236" i="11"/>
  <c r="G431" i="11"/>
  <c r="H431" i="11"/>
  <c r="G432" i="11"/>
  <c r="H432" i="11"/>
  <c r="H433" i="11"/>
  <c r="G434" i="11"/>
  <c r="H434" i="11"/>
  <c r="H435" i="11"/>
  <c r="H436" i="11"/>
  <c r="H437" i="11"/>
  <c r="H438" i="11"/>
  <c r="H439" i="11"/>
  <c r="H440" i="11"/>
  <c r="H441" i="11"/>
  <c r="H442" i="11"/>
  <c r="H443" i="11"/>
  <c r="H444" i="11"/>
  <c r="H445" i="11"/>
  <c r="H446" i="11"/>
  <c r="H447" i="11"/>
  <c r="I347" i="11"/>
  <c r="G448" i="11"/>
  <c r="H448" i="11"/>
  <c r="H449" i="11"/>
  <c r="H451" i="11"/>
  <c r="R31" i="58"/>
  <c r="R32" i="58"/>
  <c r="R33" i="58"/>
  <c r="R34" i="58"/>
  <c r="R35" i="58"/>
  <c r="R36" i="58"/>
  <c r="R37" i="58"/>
  <c r="R38" i="58"/>
  <c r="R39" i="58"/>
  <c r="R40" i="58"/>
  <c r="R41" i="58"/>
  <c r="R42" i="58"/>
  <c r="R43" i="58"/>
  <c r="R44" i="58"/>
  <c r="R45" i="58"/>
  <c r="R46" i="58"/>
  <c r="R47" i="58"/>
  <c r="R48" i="58"/>
  <c r="R49" i="58"/>
  <c r="R50" i="58"/>
  <c r="R51" i="58"/>
  <c r="R52" i="58"/>
  <c r="R53" i="58"/>
  <c r="R54" i="58"/>
  <c r="R55" i="58"/>
  <c r="R56" i="58"/>
  <c r="R57" i="58"/>
  <c r="R58" i="58"/>
  <c r="R59" i="58"/>
  <c r="R60" i="58"/>
  <c r="R61" i="58"/>
  <c r="R62" i="58"/>
  <c r="R63" i="58"/>
  <c r="R64" i="58"/>
  <c r="R65" i="58"/>
  <c r="R66" i="58"/>
  <c r="R67" i="58"/>
  <c r="R68" i="58"/>
  <c r="R69" i="58"/>
  <c r="R70" i="58"/>
  <c r="R71" i="58"/>
  <c r="R72" i="58"/>
  <c r="R73" i="58"/>
  <c r="R74" i="58"/>
  <c r="R75" i="58"/>
  <c r="R76" i="58"/>
  <c r="R77" i="58"/>
  <c r="R6" i="58"/>
  <c r="B452" i="61"/>
  <c r="B453" i="61"/>
  <c r="B454" i="61"/>
  <c r="B455" i="61"/>
  <c r="C357" i="11"/>
  <c r="D1" i="61"/>
  <c r="B456" i="61"/>
  <c r="B457" i="61"/>
  <c r="B459" i="61"/>
  <c r="B460" i="61"/>
  <c r="B461" i="61"/>
  <c r="B462" i="61"/>
  <c r="B463" i="61"/>
  <c r="B464" i="61"/>
  <c r="B466" i="61"/>
  <c r="B467" i="61"/>
  <c r="B468" i="61"/>
  <c r="B469" i="61"/>
  <c r="B470" i="61"/>
  <c r="B471" i="61"/>
  <c r="B473" i="61"/>
  <c r="B474" i="61"/>
  <c r="B475" i="61"/>
  <c r="B476" i="61"/>
  <c r="B477" i="61"/>
  <c r="B478" i="61"/>
  <c r="B480" i="61"/>
  <c r="B481" i="61"/>
  <c r="B482" i="61"/>
  <c r="B483" i="61"/>
  <c r="B484" i="61"/>
  <c r="B485" i="61"/>
  <c r="B487" i="61"/>
  <c r="B488" i="61"/>
  <c r="B489" i="61"/>
  <c r="B490" i="61"/>
  <c r="B491" i="61"/>
  <c r="B492" i="61"/>
  <c r="B494" i="61"/>
  <c r="B495" i="61"/>
  <c r="B496" i="61"/>
  <c r="B497" i="61"/>
  <c r="B498" i="61"/>
  <c r="B499" i="61"/>
  <c r="I77" i="58"/>
  <c r="I6" i="58"/>
  <c r="J77" i="58"/>
  <c r="J6" i="58"/>
  <c r="M77" i="58"/>
  <c r="M6" i="58"/>
  <c r="AC7" i="58"/>
  <c r="AF7" i="58"/>
  <c r="AF31" i="58"/>
  <c r="AF32" i="58"/>
  <c r="AF33" i="58"/>
  <c r="AF34" i="58"/>
  <c r="AF35" i="58"/>
  <c r="AF36" i="58"/>
  <c r="AF37" i="58"/>
  <c r="AF38" i="58"/>
  <c r="AF39" i="58"/>
  <c r="AF40" i="58"/>
  <c r="AF41" i="58"/>
  <c r="AF42" i="58"/>
  <c r="AF43" i="58"/>
  <c r="AF44" i="58"/>
  <c r="AF45" i="58"/>
  <c r="AF46" i="58"/>
  <c r="AF47" i="58"/>
  <c r="AF48" i="58"/>
  <c r="AF49" i="58"/>
  <c r="AF50" i="58"/>
  <c r="AF51" i="58"/>
  <c r="AF52" i="58"/>
  <c r="AF53" i="58"/>
  <c r="AF54" i="58"/>
  <c r="AF55" i="58"/>
  <c r="AF56" i="58"/>
  <c r="AF57" i="58"/>
  <c r="AF58" i="58"/>
  <c r="AF59" i="58"/>
  <c r="AF60" i="58"/>
  <c r="AF61" i="58"/>
  <c r="AF62" i="58"/>
  <c r="AF63" i="58"/>
  <c r="AF64" i="58"/>
  <c r="AF65" i="58"/>
  <c r="AF66" i="58"/>
  <c r="AF67" i="58"/>
  <c r="AF68" i="58"/>
  <c r="AF69" i="58"/>
  <c r="AF70" i="58"/>
  <c r="AF71" i="58"/>
  <c r="AF72" i="58"/>
  <c r="AF73" i="58"/>
  <c r="AF74" i="58"/>
  <c r="AF75" i="58"/>
  <c r="AF76" i="58"/>
  <c r="AF77" i="58"/>
  <c r="V77" i="58"/>
  <c r="U77" i="58"/>
  <c r="U6" i="58"/>
  <c r="V6" i="58"/>
  <c r="AP7" i="58"/>
  <c r="AP31" i="58"/>
  <c r="AP32" i="58"/>
  <c r="AP33" i="58"/>
  <c r="AP34" i="58"/>
  <c r="AP35" i="58"/>
  <c r="AP36" i="58"/>
  <c r="AP37" i="58"/>
  <c r="AP38" i="58"/>
  <c r="AP39" i="58"/>
  <c r="AP40" i="58"/>
  <c r="AP41" i="58"/>
  <c r="AP42" i="58"/>
  <c r="AP43" i="58"/>
  <c r="AP44" i="58"/>
  <c r="AP45" i="58"/>
  <c r="AP46" i="58"/>
  <c r="AP47" i="58"/>
  <c r="AP48" i="58"/>
  <c r="AP49" i="58"/>
  <c r="AP50" i="58"/>
  <c r="AP51" i="58"/>
  <c r="AP52" i="58"/>
  <c r="AP53" i="58"/>
  <c r="AP54" i="58"/>
  <c r="AP55" i="58"/>
  <c r="AP56" i="58"/>
  <c r="AP57" i="58"/>
  <c r="AP58" i="58"/>
  <c r="AP59" i="58"/>
  <c r="AP60" i="58"/>
  <c r="AP61" i="58"/>
  <c r="AP62" i="58"/>
  <c r="AP63" i="58"/>
  <c r="AP64" i="58"/>
  <c r="AP65" i="58"/>
  <c r="AP66" i="58"/>
  <c r="AP67" i="58"/>
  <c r="AP68" i="58"/>
  <c r="AP69" i="58"/>
  <c r="AP70" i="58"/>
  <c r="AP71" i="58"/>
  <c r="AP72" i="58"/>
  <c r="AP73" i="58"/>
  <c r="AP74" i="58"/>
  <c r="AP75" i="58"/>
  <c r="AP76" i="58"/>
  <c r="AP77" i="58"/>
  <c r="X77" i="58"/>
  <c r="W77" i="58"/>
  <c r="W6" i="58"/>
  <c r="X6" i="58"/>
  <c r="AV7" i="58"/>
  <c r="BH7" i="58"/>
  <c r="AB7" i="58"/>
  <c r="AB31" i="58"/>
  <c r="AB32" i="58"/>
  <c r="AB33" i="58"/>
  <c r="AB34" i="58"/>
  <c r="AB35" i="58"/>
  <c r="AB36" i="58"/>
  <c r="AB37" i="58"/>
  <c r="AB38" i="58"/>
  <c r="AB39" i="58"/>
  <c r="AB40" i="58"/>
  <c r="AB41" i="58"/>
  <c r="AB42" i="58"/>
  <c r="AB43" i="58"/>
  <c r="AB44" i="58"/>
  <c r="AB45" i="58"/>
  <c r="AB46" i="58"/>
  <c r="AB47" i="58"/>
  <c r="AB48" i="58"/>
  <c r="AB49" i="58"/>
  <c r="AB50" i="58"/>
  <c r="AB51" i="58"/>
  <c r="AB52" i="58"/>
  <c r="AB53" i="58"/>
  <c r="AB54" i="58"/>
  <c r="AB55" i="58"/>
  <c r="AB56" i="58"/>
  <c r="AB57" i="58"/>
  <c r="AB58" i="58"/>
  <c r="AB59" i="58"/>
  <c r="AB60" i="58"/>
  <c r="AB61" i="58"/>
  <c r="AB62" i="58"/>
  <c r="AB63" i="58"/>
  <c r="AB64" i="58"/>
  <c r="AB65" i="58"/>
  <c r="AB66" i="58"/>
  <c r="AB67" i="58"/>
  <c r="AB68" i="58"/>
  <c r="AB69" i="58"/>
  <c r="AB70" i="58"/>
  <c r="AB71" i="58"/>
  <c r="AB72" i="58"/>
  <c r="AB73" i="58"/>
  <c r="AB74" i="58"/>
  <c r="AB75" i="58"/>
  <c r="AB76" i="58"/>
  <c r="AB77" i="58"/>
  <c r="AB6" i="58"/>
  <c r="AC31" i="58"/>
  <c r="AC32" i="58"/>
  <c r="AC33" i="58"/>
  <c r="AC34" i="58"/>
  <c r="AC35" i="58"/>
  <c r="AC36" i="58"/>
  <c r="AC37" i="58"/>
  <c r="AC38" i="58"/>
  <c r="AC39" i="58"/>
  <c r="AC40" i="58"/>
  <c r="AC41" i="58"/>
  <c r="AC42" i="58"/>
  <c r="AC43" i="58"/>
  <c r="AC44" i="58"/>
  <c r="AC45" i="58"/>
  <c r="AC46" i="58"/>
  <c r="AC47" i="58"/>
  <c r="AC48" i="58"/>
  <c r="AC49" i="58"/>
  <c r="AC50" i="58"/>
  <c r="AC51" i="58"/>
  <c r="AC52" i="58"/>
  <c r="AC53" i="58"/>
  <c r="AC54" i="58"/>
  <c r="AC55" i="58"/>
  <c r="AC56" i="58"/>
  <c r="AC57" i="58"/>
  <c r="AC58" i="58"/>
  <c r="AC59" i="58"/>
  <c r="AC60" i="58"/>
  <c r="AC61" i="58"/>
  <c r="AC62" i="58"/>
  <c r="AC63" i="58"/>
  <c r="AC64" i="58"/>
  <c r="AC65" i="58"/>
  <c r="AC66" i="58"/>
  <c r="AC67" i="58"/>
  <c r="AC68" i="58"/>
  <c r="AC69" i="58"/>
  <c r="AC70" i="58"/>
  <c r="AC71" i="58"/>
  <c r="AC72" i="58"/>
  <c r="AC73" i="58"/>
  <c r="AC74" i="58"/>
  <c r="AC75" i="58"/>
  <c r="AC76" i="58"/>
  <c r="AC77" i="58"/>
  <c r="AC6" i="58"/>
  <c r="AD7" i="58"/>
  <c r="AD31" i="58"/>
  <c r="AD32" i="58"/>
  <c r="AD33" i="58"/>
  <c r="AD34" i="58"/>
  <c r="AD35" i="58"/>
  <c r="AD36" i="58"/>
  <c r="AD37" i="58"/>
  <c r="AD38" i="58"/>
  <c r="AD39" i="58"/>
  <c r="AD40" i="58"/>
  <c r="AD41" i="58"/>
  <c r="AD42" i="58"/>
  <c r="AD43" i="58"/>
  <c r="AD44" i="58"/>
  <c r="AD45" i="58"/>
  <c r="AD46" i="58"/>
  <c r="AD47" i="58"/>
  <c r="AD48" i="58"/>
  <c r="AD49" i="58"/>
  <c r="AD50" i="58"/>
  <c r="AD51" i="58"/>
  <c r="AD52" i="58"/>
  <c r="AD53" i="58"/>
  <c r="AD54" i="58"/>
  <c r="AD55" i="58"/>
  <c r="AD56" i="58"/>
  <c r="AD57" i="58"/>
  <c r="AD58" i="58"/>
  <c r="AD59" i="58"/>
  <c r="AD60" i="58"/>
  <c r="AD61" i="58"/>
  <c r="AD62" i="58"/>
  <c r="AD63" i="58"/>
  <c r="AD64" i="58"/>
  <c r="AD65" i="58"/>
  <c r="AD66" i="58"/>
  <c r="AD67" i="58"/>
  <c r="AD68" i="58"/>
  <c r="AD69" i="58"/>
  <c r="AD70" i="58"/>
  <c r="AD71" i="58"/>
  <c r="AD72" i="58"/>
  <c r="AD73" i="58"/>
  <c r="AD74" i="58"/>
  <c r="AD75" i="58"/>
  <c r="AD76" i="58"/>
  <c r="AD77" i="58"/>
  <c r="AD6" i="58"/>
  <c r="AE6" i="58"/>
  <c r="AF6" i="58"/>
  <c r="AG7" i="58"/>
  <c r="AG31" i="58"/>
  <c r="AG32" i="58"/>
  <c r="AG33" i="58"/>
  <c r="AG34" i="58"/>
  <c r="AG35" i="58"/>
  <c r="AG36" i="58"/>
  <c r="AG37" i="58"/>
  <c r="AG38" i="58"/>
  <c r="AG39" i="58"/>
  <c r="AG40" i="58"/>
  <c r="AG41" i="58"/>
  <c r="AG42" i="58"/>
  <c r="AG43" i="58"/>
  <c r="AG44" i="58"/>
  <c r="AG45" i="58"/>
  <c r="AG46" i="58"/>
  <c r="AG47" i="58"/>
  <c r="AG48" i="58"/>
  <c r="AG49" i="58"/>
  <c r="AG50" i="58"/>
  <c r="AG51" i="58"/>
  <c r="AG52" i="58"/>
  <c r="AG53" i="58"/>
  <c r="AG54" i="58"/>
  <c r="AG55" i="58"/>
  <c r="AG56" i="58"/>
  <c r="AG57" i="58"/>
  <c r="AG58" i="58"/>
  <c r="AG59" i="58"/>
  <c r="AG60" i="58"/>
  <c r="AG61" i="58"/>
  <c r="AG62" i="58"/>
  <c r="AG63" i="58"/>
  <c r="AG64" i="58"/>
  <c r="AG65" i="58"/>
  <c r="AG66" i="58"/>
  <c r="AG67" i="58"/>
  <c r="AG68" i="58"/>
  <c r="AG69" i="58"/>
  <c r="AG70" i="58"/>
  <c r="AG71" i="58"/>
  <c r="AG72" i="58"/>
  <c r="AG73" i="58"/>
  <c r="AG74" i="58"/>
  <c r="AG75" i="58"/>
  <c r="AG76" i="58"/>
  <c r="AG77" i="58"/>
  <c r="AG6" i="58"/>
  <c r="AH7" i="58"/>
  <c r="AH31" i="58"/>
  <c r="AH32" i="58"/>
  <c r="AH33" i="58"/>
  <c r="AH34" i="58"/>
  <c r="AH35" i="58"/>
  <c r="AH36" i="58"/>
  <c r="AH37" i="58"/>
  <c r="AH38" i="58"/>
  <c r="AH39" i="58"/>
  <c r="AH40" i="58"/>
  <c r="AH41" i="58"/>
  <c r="AH42" i="58"/>
  <c r="AH43" i="58"/>
  <c r="AH44" i="58"/>
  <c r="AH45" i="58"/>
  <c r="AH46" i="58"/>
  <c r="AH47" i="58"/>
  <c r="AH48" i="58"/>
  <c r="AH49" i="58"/>
  <c r="AH50" i="58"/>
  <c r="AH51" i="58"/>
  <c r="AH52" i="58"/>
  <c r="AH53" i="58"/>
  <c r="AH54" i="58"/>
  <c r="AH55" i="58"/>
  <c r="AH56" i="58"/>
  <c r="AH57" i="58"/>
  <c r="AH58" i="58"/>
  <c r="AH59" i="58"/>
  <c r="AH60" i="58"/>
  <c r="AH61" i="58"/>
  <c r="AH62" i="58"/>
  <c r="AH63" i="58"/>
  <c r="AH64" i="58"/>
  <c r="AH65" i="58"/>
  <c r="AH66" i="58"/>
  <c r="AH67" i="58"/>
  <c r="AH68" i="58"/>
  <c r="AH69" i="58"/>
  <c r="AH70" i="58"/>
  <c r="AH71" i="58"/>
  <c r="AH72" i="58"/>
  <c r="AH73" i="58"/>
  <c r="AH74" i="58"/>
  <c r="AH75" i="58"/>
  <c r="AH76" i="58"/>
  <c r="AH77" i="58"/>
  <c r="AH6" i="58"/>
  <c r="AI31" i="58"/>
  <c r="AI32" i="58"/>
  <c r="AI33" i="58"/>
  <c r="AI34" i="58"/>
  <c r="AI35" i="58"/>
  <c r="AI36" i="58"/>
  <c r="AI37" i="58"/>
  <c r="AI38" i="58"/>
  <c r="AI39" i="58"/>
  <c r="AI40" i="58"/>
  <c r="AI41" i="58"/>
  <c r="AI42" i="58"/>
  <c r="AI43" i="58"/>
  <c r="AI44" i="58"/>
  <c r="AI45" i="58"/>
  <c r="AI46" i="58"/>
  <c r="AI47" i="58"/>
  <c r="AI48" i="58"/>
  <c r="AI49" i="58"/>
  <c r="AI50" i="58"/>
  <c r="AI51" i="58"/>
  <c r="AI52" i="58"/>
  <c r="AI53" i="58"/>
  <c r="AI54" i="58"/>
  <c r="AI55" i="58"/>
  <c r="AI56" i="58"/>
  <c r="AI57" i="58"/>
  <c r="AI58" i="58"/>
  <c r="AI59" i="58"/>
  <c r="AI60" i="58"/>
  <c r="AI61" i="58"/>
  <c r="AI62" i="58"/>
  <c r="AI63" i="58"/>
  <c r="AI64" i="58"/>
  <c r="AI65" i="58"/>
  <c r="AI66" i="58"/>
  <c r="AI67" i="58"/>
  <c r="AI68" i="58"/>
  <c r="AI69" i="58"/>
  <c r="AI70" i="58"/>
  <c r="AI71" i="58"/>
  <c r="AI72" i="58"/>
  <c r="AI73" i="58"/>
  <c r="AI74" i="58"/>
  <c r="AI75" i="58"/>
  <c r="AI76" i="58"/>
  <c r="AI77" i="58"/>
  <c r="AI6" i="58"/>
  <c r="AJ31" i="58"/>
  <c r="AJ32" i="58"/>
  <c r="AJ33" i="58"/>
  <c r="AJ34" i="58"/>
  <c r="AJ35" i="58"/>
  <c r="AJ36" i="58"/>
  <c r="AJ37" i="58"/>
  <c r="AJ38" i="58"/>
  <c r="AJ39" i="58"/>
  <c r="AJ40" i="58"/>
  <c r="AJ41" i="58"/>
  <c r="AJ42" i="58"/>
  <c r="AJ43" i="58"/>
  <c r="AJ44" i="58"/>
  <c r="AJ45" i="58"/>
  <c r="AJ46" i="58"/>
  <c r="AJ47" i="58"/>
  <c r="AJ48" i="58"/>
  <c r="AJ49" i="58"/>
  <c r="AJ50" i="58"/>
  <c r="AJ51" i="58"/>
  <c r="AJ52" i="58"/>
  <c r="AJ53" i="58"/>
  <c r="AJ54" i="58"/>
  <c r="AJ55" i="58"/>
  <c r="AJ56" i="58"/>
  <c r="AJ57" i="58"/>
  <c r="AJ58" i="58"/>
  <c r="AJ59" i="58"/>
  <c r="AJ60" i="58"/>
  <c r="AJ61" i="58"/>
  <c r="AJ62" i="58"/>
  <c r="AJ63" i="58"/>
  <c r="AJ64" i="58"/>
  <c r="AJ65" i="58"/>
  <c r="AJ66" i="58"/>
  <c r="AJ67" i="58"/>
  <c r="AJ68" i="58"/>
  <c r="AJ69" i="58"/>
  <c r="AJ70" i="58"/>
  <c r="AJ71" i="58"/>
  <c r="AJ72" i="58"/>
  <c r="AJ73" i="58"/>
  <c r="AJ74" i="58"/>
  <c r="AJ75" i="58"/>
  <c r="AJ76" i="58"/>
  <c r="AJ77" i="58"/>
  <c r="AJ6" i="58"/>
  <c r="AK7" i="58"/>
  <c r="AK31" i="58"/>
  <c r="AK32" i="58"/>
  <c r="AK33" i="58"/>
  <c r="AK34" i="58"/>
  <c r="AK35" i="58"/>
  <c r="AK36" i="58"/>
  <c r="AK37" i="58"/>
  <c r="AK38" i="58"/>
  <c r="AK39" i="58"/>
  <c r="AK40" i="58"/>
  <c r="AK41" i="58"/>
  <c r="AK42" i="58"/>
  <c r="AK43" i="58"/>
  <c r="AK44" i="58"/>
  <c r="AK45" i="58"/>
  <c r="AK46" i="58"/>
  <c r="AK47" i="58"/>
  <c r="AK48" i="58"/>
  <c r="AK49" i="58"/>
  <c r="AK50" i="58"/>
  <c r="AK51" i="58"/>
  <c r="AK52" i="58"/>
  <c r="AK53" i="58"/>
  <c r="AK54" i="58"/>
  <c r="AK55" i="58"/>
  <c r="AK56" i="58"/>
  <c r="AK57" i="58"/>
  <c r="AK58" i="58"/>
  <c r="AK59" i="58"/>
  <c r="AK60" i="58"/>
  <c r="AK61" i="58"/>
  <c r="AK62" i="58"/>
  <c r="AK63" i="58"/>
  <c r="AK64" i="58"/>
  <c r="AK65" i="58"/>
  <c r="AK66" i="58"/>
  <c r="AK67" i="58"/>
  <c r="AK68" i="58"/>
  <c r="AK69" i="58"/>
  <c r="AK70" i="58"/>
  <c r="AK71" i="58"/>
  <c r="AK72" i="58"/>
  <c r="AK73" i="58"/>
  <c r="AK74" i="58"/>
  <c r="AK75" i="58"/>
  <c r="AK76" i="58"/>
  <c r="AK77" i="58"/>
  <c r="AK6" i="58"/>
  <c r="AL77" i="58"/>
  <c r="AL6" i="58"/>
  <c r="AM77" i="58"/>
  <c r="AM6" i="58"/>
  <c r="AN6" i="58"/>
  <c r="AO6" i="58"/>
  <c r="AP6" i="58"/>
  <c r="AQ6" i="58"/>
  <c r="AS7" i="58"/>
  <c r="AS31" i="58"/>
  <c r="AS32" i="58"/>
  <c r="AS33" i="58"/>
  <c r="AS34" i="58"/>
  <c r="AS35" i="58"/>
  <c r="AS36" i="58"/>
  <c r="AS37" i="58"/>
  <c r="AS38" i="58"/>
  <c r="AS39" i="58"/>
  <c r="AS40" i="58"/>
  <c r="AS41" i="58"/>
  <c r="AS42" i="58"/>
  <c r="AS43" i="58"/>
  <c r="AS44" i="58"/>
  <c r="AS45" i="58"/>
  <c r="AS46" i="58"/>
  <c r="AS47" i="58"/>
  <c r="AS48" i="58"/>
  <c r="AS49" i="58"/>
  <c r="AS50" i="58"/>
  <c r="AS51" i="58"/>
  <c r="AS52" i="58"/>
  <c r="AS53" i="58"/>
  <c r="AS54" i="58"/>
  <c r="AS55" i="58"/>
  <c r="AS56" i="58"/>
  <c r="AS57" i="58"/>
  <c r="AS58" i="58"/>
  <c r="AS59" i="58"/>
  <c r="AS60" i="58"/>
  <c r="AS61" i="58"/>
  <c r="AS62" i="58"/>
  <c r="AS63" i="58"/>
  <c r="AS64" i="58"/>
  <c r="AS65" i="58"/>
  <c r="AS66" i="58"/>
  <c r="AS67" i="58"/>
  <c r="AS68" i="58"/>
  <c r="AS69" i="58"/>
  <c r="AS70" i="58"/>
  <c r="AS71" i="58"/>
  <c r="AS72" i="58"/>
  <c r="AS73" i="58"/>
  <c r="AS74" i="58"/>
  <c r="AS75" i="58"/>
  <c r="AS76" i="58"/>
  <c r="AS77" i="58"/>
  <c r="AS6" i="58"/>
  <c r="AV31" i="58"/>
  <c r="AV32" i="58"/>
  <c r="AV33" i="58"/>
  <c r="AV34" i="58"/>
  <c r="AV35" i="58"/>
  <c r="AV36" i="58"/>
  <c r="AV37" i="58"/>
  <c r="AV38" i="58"/>
  <c r="AV39" i="58"/>
  <c r="AV40" i="58"/>
  <c r="AV41" i="58"/>
  <c r="AV42" i="58"/>
  <c r="AV43" i="58"/>
  <c r="AV44" i="58"/>
  <c r="AV45" i="58"/>
  <c r="AV46" i="58"/>
  <c r="AV47" i="58"/>
  <c r="AV48" i="58"/>
  <c r="AV49" i="58"/>
  <c r="AV50" i="58"/>
  <c r="AV51" i="58"/>
  <c r="AV52" i="58"/>
  <c r="AV53" i="58"/>
  <c r="AV54" i="58"/>
  <c r="AV55" i="58"/>
  <c r="AV56" i="58"/>
  <c r="AV57" i="58"/>
  <c r="AV58" i="58"/>
  <c r="AV59" i="58"/>
  <c r="AV60" i="58"/>
  <c r="AV61" i="58"/>
  <c r="AV62" i="58"/>
  <c r="AV63" i="58"/>
  <c r="AV64" i="58"/>
  <c r="AV65" i="58"/>
  <c r="AV66" i="58"/>
  <c r="AV67" i="58"/>
  <c r="AV68" i="58"/>
  <c r="AV69" i="58"/>
  <c r="AV70" i="58"/>
  <c r="AV71" i="58"/>
  <c r="AV72" i="58"/>
  <c r="AV73" i="58"/>
  <c r="AV74" i="58"/>
  <c r="AV75" i="58"/>
  <c r="AV76" i="58"/>
  <c r="AV77" i="58"/>
  <c r="AV6" i="58"/>
  <c r="AX6" i="58"/>
  <c r="AY7" i="58"/>
  <c r="AZ7" i="58"/>
  <c r="AZ31" i="58"/>
  <c r="AZ32" i="58"/>
  <c r="AZ33" i="58"/>
  <c r="AZ34" i="58"/>
  <c r="AZ35" i="58"/>
  <c r="AZ36" i="58"/>
  <c r="AZ37" i="58"/>
  <c r="AZ38" i="58"/>
  <c r="AZ39" i="58"/>
  <c r="AZ40" i="58"/>
  <c r="AZ41" i="58"/>
  <c r="AZ42" i="58"/>
  <c r="AZ43" i="58"/>
  <c r="AZ44" i="58"/>
  <c r="AZ45" i="58"/>
  <c r="AZ46" i="58"/>
  <c r="AZ47" i="58"/>
  <c r="AZ48" i="58"/>
  <c r="AZ49" i="58"/>
  <c r="AZ50" i="58"/>
  <c r="AZ51" i="58"/>
  <c r="AZ52" i="58"/>
  <c r="AZ53" i="58"/>
  <c r="AZ54" i="58"/>
  <c r="AZ55" i="58"/>
  <c r="AZ56" i="58"/>
  <c r="AZ57" i="58"/>
  <c r="AZ58" i="58"/>
  <c r="AZ59" i="58"/>
  <c r="AZ60" i="58"/>
  <c r="AZ61" i="58"/>
  <c r="AZ62" i="58"/>
  <c r="AZ63" i="58"/>
  <c r="AZ64" i="58"/>
  <c r="AZ65" i="58"/>
  <c r="AZ66" i="58"/>
  <c r="AZ67" i="58"/>
  <c r="AZ68" i="58"/>
  <c r="AZ69" i="58"/>
  <c r="AZ70" i="58"/>
  <c r="AZ71" i="58"/>
  <c r="AZ72" i="58"/>
  <c r="AZ73" i="58"/>
  <c r="AZ74" i="58"/>
  <c r="AZ75" i="58"/>
  <c r="AZ76" i="58"/>
  <c r="AZ77" i="58"/>
  <c r="AZ6" i="58"/>
  <c r="BE7" i="58"/>
  <c r="BE31" i="58"/>
  <c r="BE32" i="58"/>
  <c r="BE33" i="58"/>
  <c r="BE34" i="58"/>
  <c r="BE35" i="58"/>
  <c r="BE36" i="58"/>
  <c r="BE37" i="58"/>
  <c r="BE38" i="58"/>
  <c r="BE39" i="58"/>
  <c r="BE40" i="58"/>
  <c r="BE41" i="58"/>
  <c r="BE42" i="58"/>
  <c r="BE43" i="58"/>
  <c r="BE44" i="58"/>
  <c r="BE45" i="58"/>
  <c r="BE46" i="58"/>
  <c r="BE47" i="58"/>
  <c r="BE48" i="58"/>
  <c r="BE49" i="58"/>
  <c r="BE50" i="58"/>
  <c r="BE51" i="58"/>
  <c r="BE52" i="58"/>
  <c r="BE53" i="58"/>
  <c r="BE54" i="58"/>
  <c r="BE55" i="58"/>
  <c r="BE56" i="58"/>
  <c r="BE57" i="58"/>
  <c r="BE58" i="58"/>
  <c r="BE59" i="58"/>
  <c r="BE60" i="58"/>
  <c r="BE61" i="58"/>
  <c r="BE62" i="58"/>
  <c r="BE63" i="58"/>
  <c r="BE64" i="58"/>
  <c r="BE65" i="58"/>
  <c r="BE66" i="58"/>
  <c r="BE67" i="58"/>
  <c r="BE68" i="58"/>
  <c r="BE69" i="58"/>
  <c r="BE70" i="58"/>
  <c r="BE71" i="58"/>
  <c r="BE72" i="58"/>
  <c r="BE73" i="58"/>
  <c r="BE74" i="58"/>
  <c r="BE75" i="58"/>
  <c r="BE76" i="58"/>
  <c r="BE77" i="58"/>
  <c r="BE6" i="58"/>
  <c r="BG6" i="58"/>
  <c r="BH31" i="58"/>
  <c r="BH32" i="58"/>
  <c r="BH33" i="58"/>
  <c r="BH34" i="58"/>
  <c r="BH35" i="58"/>
  <c r="BH36" i="58"/>
  <c r="BH37" i="58"/>
  <c r="BH38" i="58"/>
  <c r="BH39" i="58"/>
  <c r="BH40" i="58"/>
  <c r="BH41" i="58"/>
  <c r="BH42" i="58"/>
  <c r="BH43" i="58"/>
  <c r="BH44" i="58"/>
  <c r="BH45" i="58"/>
  <c r="BH46" i="58"/>
  <c r="BH47" i="58"/>
  <c r="BH48" i="58"/>
  <c r="BH49" i="58"/>
  <c r="BH50" i="58"/>
  <c r="BH51" i="58"/>
  <c r="BH52" i="58"/>
  <c r="BH53" i="58"/>
  <c r="BH54" i="58"/>
  <c r="BH55" i="58"/>
  <c r="BH56" i="58"/>
  <c r="BH57" i="58"/>
  <c r="BH58" i="58"/>
  <c r="BH59" i="58"/>
  <c r="BH60" i="58"/>
  <c r="BH61" i="58"/>
  <c r="BH62" i="58"/>
  <c r="BH63" i="58"/>
  <c r="BH64" i="58"/>
  <c r="BH65" i="58"/>
  <c r="BH66" i="58"/>
  <c r="BH67" i="58"/>
  <c r="BH68" i="58"/>
  <c r="BH69" i="58"/>
  <c r="BH70" i="58"/>
  <c r="BH71" i="58"/>
  <c r="BH72" i="58"/>
  <c r="BH73" i="58"/>
  <c r="BH74" i="58"/>
  <c r="BH75" i="58"/>
  <c r="BH76" i="58"/>
  <c r="BH77" i="58"/>
  <c r="BH6" i="58"/>
  <c r="BI77" i="58"/>
  <c r="BI6" i="58"/>
  <c r="BI7" i="58"/>
  <c r="BJ7" i="58"/>
  <c r="BJ31" i="58"/>
  <c r="BJ32" i="58"/>
  <c r="BJ33" i="58"/>
  <c r="BJ34" i="58"/>
  <c r="BJ35" i="58"/>
  <c r="BJ36" i="58"/>
  <c r="BJ37" i="58"/>
  <c r="BJ38" i="58"/>
  <c r="BJ39" i="58"/>
  <c r="BJ40" i="58"/>
  <c r="BJ41" i="58"/>
  <c r="BJ42" i="58"/>
  <c r="BJ43" i="58"/>
  <c r="BJ44" i="58"/>
  <c r="BJ45" i="58"/>
  <c r="BJ46" i="58"/>
  <c r="BJ47" i="58"/>
  <c r="BJ48" i="58"/>
  <c r="BJ49" i="58"/>
  <c r="BJ50" i="58"/>
  <c r="BJ51" i="58"/>
  <c r="BJ52" i="58"/>
  <c r="BJ53" i="58"/>
  <c r="BJ54" i="58"/>
  <c r="BJ55" i="58"/>
  <c r="BJ56" i="58"/>
  <c r="BJ57" i="58"/>
  <c r="BJ58" i="58"/>
  <c r="BJ59" i="58"/>
  <c r="BJ60" i="58"/>
  <c r="BJ61" i="58"/>
  <c r="BJ62" i="58"/>
  <c r="BJ63" i="58"/>
  <c r="BJ64" i="58"/>
  <c r="BJ65" i="58"/>
  <c r="BJ66" i="58"/>
  <c r="BJ67" i="58"/>
  <c r="BJ68" i="58"/>
  <c r="BJ69" i="58"/>
  <c r="BJ70" i="58"/>
  <c r="BJ71" i="58"/>
  <c r="BJ72" i="58"/>
  <c r="BJ73" i="58"/>
  <c r="BJ74" i="58"/>
  <c r="BJ75" i="58"/>
  <c r="BJ76" i="58"/>
  <c r="BJ77" i="58"/>
  <c r="BJ6" i="58"/>
  <c r="BK31" i="58"/>
  <c r="BK32" i="58"/>
  <c r="BK33" i="58"/>
  <c r="BK34" i="58"/>
  <c r="BK35" i="58"/>
  <c r="BK36" i="58"/>
  <c r="BK37" i="58"/>
  <c r="BK38" i="58"/>
  <c r="BK39" i="58"/>
  <c r="BK40" i="58"/>
  <c r="BK41" i="58"/>
  <c r="BK42" i="58"/>
  <c r="BK43" i="58"/>
  <c r="BK44" i="58"/>
  <c r="BK45" i="58"/>
  <c r="BK46" i="58"/>
  <c r="BK47" i="58"/>
  <c r="BK48" i="58"/>
  <c r="BK49" i="58"/>
  <c r="BK50" i="58"/>
  <c r="BK51" i="58"/>
  <c r="BK52" i="58"/>
  <c r="BK53" i="58"/>
  <c r="BK54" i="58"/>
  <c r="BK55" i="58"/>
  <c r="BK56" i="58"/>
  <c r="BK57" i="58"/>
  <c r="BK58" i="58"/>
  <c r="BK59" i="58"/>
  <c r="BK60" i="58"/>
  <c r="BK61" i="58"/>
  <c r="BK62" i="58"/>
  <c r="BK63" i="58"/>
  <c r="BK64" i="58"/>
  <c r="BK65" i="58"/>
  <c r="BK66" i="58"/>
  <c r="BK67" i="58"/>
  <c r="BK68" i="58"/>
  <c r="BK69" i="58"/>
  <c r="BK70" i="58"/>
  <c r="BK71" i="58"/>
  <c r="BK72" i="58"/>
  <c r="BK73" i="58"/>
  <c r="BK74" i="58"/>
  <c r="BK75" i="58"/>
  <c r="BK76" i="58"/>
  <c r="BK77" i="58"/>
  <c r="BK6" i="58"/>
  <c r="BL6" i="58"/>
  <c r="BM31" i="58"/>
  <c r="BM32" i="58"/>
  <c r="BM33" i="58"/>
  <c r="BM34" i="58"/>
  <c r="BM35" i="58"/>
  <c r="BM36" i="58"/>
  <c r="BM37" i="58"/>
  <c r="BM38" i="58"/>
  <c r="BM39" i="58"/>
  <c r="BM40" i="58"/>
  <c r="BM41" i="58"/>
  <c r="BM42" i="58"/>
  <c r="BM43" i="58"/>
  <c r="BM44" i="58"/>
  <c r="BM45" i="58"/>
  <c r="BM46" i="58"/>
  <c r="BM47" i="58"/>
  <c r="BM48" i="58"/>
  <c r="BM49" i="58"/>
  <c r="BM50" i="58"/>
  <c r="BM51" i="58"/>
  <c r="BM52" i="58"/>
  <c r="BM53" i="58"/>
  <c r="BM54" i="58"/>
  <c r="BM55" i="58"/>
  <c r="BM56" i="58"/>
  <c r="BM57" i="58"/>
  <c r="BM58" i="58"/>
  <c r="BM59" i="58"/>
  <c r="BM60" i="58"/>
  <c r="BM61" i="58"/>
  <c r="BM62" i="58"/>
  <c r="BM63" i="58"/>
  <c r="BM64" i="58"/>
  <c r="BM65" i="58"/>
  <c r="BM66" i="58"/>
  <c r="BM67" i="58"/>
  <c r="BM68" i="58"/>
  <c r="BM69" i="58"/>
  <c r="BM70" i="58"/>
  <c r="BM71" i="58"/>
  <c r="BM72" i="58"/>
  <c r="BM73" i="58"/>
  <c r="BM74" i="58"/>
  <c r="BM75" i="58"/>
  <c r="BM76" i="58"/>
  <c r="BM77" i="58"/>
  <c r="BM6" i="58"/>
  <c r="BN6" i="58"/>
  <c r="BO77" i="58"/>
  <c r="BO6" i="58"/>
  <c r="F77" i="58"/>
  <c r="BP77" i="58"/>
  <c r="BP6" i="58"/>
  <c r="BT7" i="58"/>
  <c r="BT31" i="58"/>
  <c r="BT32" i="58"/>
  <c r="BT33" i="58"/>
  <c r="BT34" i="58"/>
  <c r="BT35" i="58"/>
  <c r="BT36" i="58"/>
  <c r="BT37" i="58"/>
  <c r="BT38" i="58"/>
  <c r="BT39" i="58"/>
  <c r="BT40" i="58"/>
  <c r="BT41" i="58"/>
  <c r="BT42" i="58"/>
  <c r="BT43" i="58"/>
  <c r="BT44" i="58"/>
  <c r="BT45" i="58"/>
  <c r="BT46" i="58"/>
  <c r="BT47" i="58"/>
  <c r="BT48" i="58"/>
  <c r="BT49" i="58"/>
  <c r="BT50" i="58"/>
  <c r="BT51" i="58"/>
  <c r="BT52" i="58"/>
  <c r="BT53" i="58"/>
  <c r="BT54" i="58"/>
  <c r="BT55" i="58"/>
  <c r="BT56" i="58"/>
  <c r="BT57" i="58"/>
  <c r="BT58" i="58"/>
  <c r="BT59" i="58"/>
  <c r="BT60" i="58"/>
  <c r="BT61" i="58"/>
  <c r="BT62" i="58"/>
  <c r="BT63" i="58"/>
  <c r="BT64" i="58"/>
  <c r="BT65" i="58"/>
  <c r="BT66" i="58"/>
  <c r="BT67" i="58"/>
  <c r="BT68" i="58"/>
  <c r="BT69" i="58"/>
  <c r="BT70" i="58"/>
  <c r="BT71" i="58"/>
  <c r="BT72" i="58"/>
  <c r="BT73" i="58"/>
  <c r="BT74" i="58"/>
  <c r="BT75" i="58"/>
  <c r="BT76" i="58"/>
  <c r="BT77" i="58"/>
  <c r="BT6" i="58"/>
  <c r="BV7" i="58"/>
  <c r="BV31" i="58"/>
  <c r="BV32" i="58"/>
  <c r="BV33" i="58"/>
  <c r="BV34" i="58"/>
  <c r="BV35" i="58"/>
  <c r="BV36" i="58"/>
  <c r="BV37" i="58"/>
  <c r="BV38" i="58"/>
  <c r="BV39" i="58"/>
  <c r="BV40" i="58"/>
  <c r="BV41" i="58"/>
  <c r="BV42" i="58"/>
  <c r="BV43" i="58"/>
  <c r="BV44" i="58"/>
  <c r="BV45" i="58"/>
  <c r="BV46" i="58"/>
  <c r="BV47" i="58"/>
  <c r="BV48" i="58"/>
  <c r="BV49" i="58"/>
  <c r="BV50" i="58"/>
  <c r="BV51" i="58"/>
  <c r="BV52" i="58"/>
  <c r="BV53" i="58"/>
  <c r="BV54" i="58"/>
  <c r="BV55" i="58"/>
  <c r="BV56" i="58"/>
  <c r="BV57" i="58"/>
  <c r="BV58" i="58"/>
  <c r="BV59" i="58"/>
  <c r="BV60" i="58"/>
  <c r="BV61" i="58"/>
  <c r="BV62" i="58"/>
  <c r="BV63" i="58"/>
  <c r="BV64" i="58"/>
  <c r="BV65" i="58"/>
  <c r="BV66" i="58"/>
  <c r="BV67" i="58"/>
  <c r="BV68" i="58"/>
  <c r="BV69" i="58"/>
  <c r="BV70" i="58"/>
  <c r="BV71" i="58"/>
  <c r="BV72" i="58"/>
  <c r="BV73" i="58"/>
  <c r="BV74" i="58"/>
  <c r="BV75" i="58"/>
  <c r="BV76" i="58"/>
  <c r="BV77" i="58"/>
  <c r="BV6" i="58"/>
  <c r="BX31" i="58"/>
  <c r="BX32" i="58"/>
  <c r="BX33" i="58"/>
  <c r="BX34" i="58"/>
  <c r="BX35" i="58"/>
  <c r="BX36" i="58"/>
  <c r="BX37" i="58"/>
  <c r="BX38" i="58"/>
  <c r="BX39" i="58"/>
  <c r="BX40" i="58"/>
  <c r="BX41" i="58"/>
  <c r="BX42" i="58"/>
  <c r="BX43" i="58"/>
  <c r="BX44" i="58"/>
  <c r="BX45" i="58"/>
  <c r="BX46" i="58"/>
  <c r="BX47" i="58"/>
  <c r="BX48" i="58"/>
  <c r="BX49" i="58"/>
  <c r="BX50" i="58"/>
  <c r="BX51" i="58"/>
  <c r="BX52" i="58"/>
  <c r="BX53" i="58"/>
  <c r="BX54" i="58"/>
  <c r="BX55" i="58"/>
  <c r="BX56" i="58"/>
  <c r="BX57" i="58"/>
  <c r="BX58" i="58"/>
  <c r="BX59" i="58"/>
  <c r="BX60" i="58"/>
  <c r="BX61" i="58"/>
  <c r="BX62" i="58"/>
  <c r="BX63" i="58"/>
  <c r="BX64" i="58"/>
  <c r="BX65" i="58"/>
  <c r="BX66" i="58"/>
  <c r="BX67" i="58"/>
  <c r="BX68" i="58"/>
  <c r="BX69" i="58"/>
  <c r="BX70" i="58"/>
  <c r="BX71" i="58"/>
  <c r="BX72" i="58"/>
  <c r="BX73" i="58"/>
  <c r="BX74" i="58"/>
  <c r="BX75" i="58"/>
  <c r="BX76" i="58"/>
  <c r="BX77" i="58"/>
  <c r="BX6" i="58"/>
  <c r="H77" i="58"/>
  <c r="H6" i="58"/>
  <c r="F6" i="58"/>
  <c r="N1" i="43"/>
  <c r="K402" i="11"/>
  <c r="T402" i="11"/>
  <c r="U402" i="11"/>
  <c r="S402" i="11"/>
  <c r="A37" i="64"/>
  <c r="A38" i="64"/>
  <c r="A39" i="64"/>
  <c r="V7" i="64"/>
  <c r="W7" i="64"/>
  <c r="X7" i="64"/>
  <c r="Y7" i="64"/>
  <c r="Z7" i="64"/>
  <c r="AA7" i="64"/>
  <c r="AB7" i="64"/>
  <c r="AC7" i="64"/>
  <c r="AD7" i="64"/>
  <c r="C4" i="64"/>
  <c r="P7" i="64"/>
  <c r="AE7" i="64"/>
  <c r="Q7" i="64"/>
  <c r="AF7" i="64"/>
  <c r="AG7" i="64"/>
  <c r="AH7" i="64"/>
  <c r="AI7" i="64"/>
  <c r="U7" i="64"/>
  <c r="AJ7" i="64"/>
  <c r="AK7" i="64"/>
  <c r="AL7" i="64"/>
  <c r="AM7" i="64"/>
  <c r="V8" i="64"/>
  <c r="W8" i="64"/>
  <c r="X8" i="64"/>
  <c r="Y8" i="64"/>
  <c r="Z8" i="64"/>
  <c r="AA8" i="64"/>
  <c r="AB8" i="64"/>
  <c r="AC8" i="64"/>
  <c r="AD8" i="64"/>
  <c r="P8" i="64"/>
  <c r="AE8" i="64"/>
  <c r="Q8" i="64"/>
  <c r="AF8" i="64"/>
  <c r="AG8" i="64"/>
  <c r="AH8" i="64"/>
  <c r="AI8" i="64"/>
  <c r="U8" i="64"/>
  <c r="AJ8" i="64"/>
  <c r="AK8" i="64"/>
  <c r="AL8" i="64"/>
  <c r="AM8" i="64"/>
  <c r="V9" i="64"/>
  <c r="W9" i="64"/>
  <c r="X9" i="64"/>
  <c r="Y9" i="64"/>
  <c r="Z9" i="64"/>
  <c r="AA9" i="64"/>
  <c r="AB9" i="64"/>
  <c r="AC9" i="64"/>
  <c r="AD9" i="64"/>
  <c r="P9" i="64"/>
  <c r="AE9" i="64"/>
  <c r="Q9" i="64"/>
  <c r="AF9" i="64"/>
  <c r="AG9" i="64"/>
  <c r="AH9" i="64"/>
  <c r="AI9" i="64"/>
  <c r="U9" i="64"/>
  <c r="AJ9" i="64"/>
  <c r="AK9" i="64"/>
  <c r="AL9" i="64"/>
  <c r="AM9" i="64"/>
  <c r="V10" i="64"/>
  <c r="W10" i="64"/>
  <c r="X10" i="64"/>
  <c r="Y10" i="64"/>
  <c r="Z10" i="64"/>
  <c r="AA10" i="64"/>
  <c r="AB10" i="64"/>
  <c r="AC10" i="64"/>
  <c r="AD10" i="64"/>
  <c r="P10" i="64"/>
  <c r="AE10" i="64"/>
  <c r="Q10" i="64"/>
  <c r="AF10" i="64"/>
  <c r="AG10" i="64"/>
  <c r="AH10" i="64"/>
  <c r="AI10" i="64"/>
  <c r="U10" i="64"/>
  <c r="AJ10" i="64"/>
  <c r="AK10" i="64"/>
  <c r="AL10" i="64"/>
  <c r="AM10" i="64"/>
  <c r="V11" i="64"/>
  <c r="W11" i="64"/>
  <c r="X11" i="64"/>
  <c r="Y11" i="64"/>
  <c r="Z11" i="64"/>
  <c r="AA11" i="64"/>
  <c r="AB11" i="64"/>
  <c r="AC11" i="64"/>
  <c r="AD11" i="64"/>
  <c r="P11" i="64"/>
  <c r="AE11" i="64"/>
  <c r="Q11" i="64"/>
  <c r="AF11" i="64"/>
  <c r="AG11" i="64"/>
  <c r="AH11" i="64"/>
  <c r="T11" i="64"/>
  <c r="AI11" i="64"/>
  <c r="U11" i="64"/>
  <c r="AJ11" i="64"/>
  <c r="AK11" i="64"/>
  <c r="AL11" i="64"/>
  <c r="AM11" i="64"/>
  <c r="V12" i="64"/>
  <c r="W12" i="64"/>
  <c r="X12" i="64"/>
  <c r="Y12" i="64"/>
  <c r="Z12" i="64"/>
  <c r="AA12" i="64"/>
  <c r="AB12" i="64"/>
  <c r="AC12" i="64"/>
  <c r="AD12" i="64"/>
  <c r="P12" i="64"/>
  <c r="AE12" i="64"/>
  <c r="Q12" i="64"/>
  <c r="AF12" i="64"/>
  <c r="AG12" i="64"/>
  <c r="AH12" i="64"/>
  <c r="T12" i="64"/>
  <c r="AI12" i="64"/>
  <c r="U12" i="64"/>
  <c r="AJ12" i="64"/>
  <c r="AK12" i="64"/>
  <c r="AL12" i="64"/>
  <c r="AM12" i="64"/>
  <c r="V13" i="64"/>
  <c r="W13" i="64"/>
  <c r="X13" i="64"/>
  <c r="Y13" i="64"/>
  <c r="Z13" i="64"/>
  <c r="AA13" i="64"/>
  <c r="AB13" i="64"/>
  <c r="AC13" i="64"/>
  <c r="AD13" i="64"/>
  <c r="P13" i="64"/>
  <c r="AE13" i="64"/>
  <c r="Q13" i="64"/>
  <c r="AF13" i="64"/>
  <c r="AG13" i="64"/>
  <c r="AH13" i="64"/>
  <c r="T13" i="64"/>
  <c r="AI13" i="64"/>
  <c r="U13" i="64"/>
  <c r="AJ13" i="64"/>
  <c r="AK13" i="64"/>
  <c r="AL13" i="64"/>
  <c r="AM13" i="64"/>
  <c r="V14" i="64"/>
  <c r="W14" i="64"/>
  <c r="X14" i="64"/>
  <c r="Y14" i="64"/>
  <c r="Z14" i="64"/>
  <c r="AA14" i="64"/>
  <c r="AB14" i="64"/>
  <c r="AC14" i="64"/>
  <c r="AD14" i="64"/>
  <c r="P14" i="64"/>
  <c r="AE14" i="64"/>
  <c r="Q14" i="64"/>
  <c r="AF14" i="64"/>
  <c r="AG14" i="64"/>
  <c r="AH14" i="64"/>
  <c r="T14" i="64"/>
  <c r="AI14" i="64"/>
  <c r="U14" i="64"/>
  <c r="AJ14" i="64"/>
  <c r="AK14" i="64"/>
  <c r="AL14" i="64"/>
  <c r="AM14" i="64"/>
  <c r="V15" i="64"/>
  <c r="W15" i="64"/>
  <c r="X15" i="64"/>
  <c r="Y15" i="64"/>
  <c r="Z15" i="64"/>
  <c r="AA15" i="64"/>
  <c r="AB15" i="64"/>
  <c r="AC15" i="64"/>
  <c r="AD15" i="64"/>
  <c r="P15" i="64"/>
  <c r="AE15" i="64"/>
  <c r="Q15" i="64"/>
  <c r="AF15" i="64"/>
  <c r="AG15" i="64"/>
  <c r="AH15" i="64"/>
  <c r="T15" i="64"/>
  <c r="AI15" i="64"/>
  <c r="U15" i="64"/>
  <c r="AJ15" i="64"/>
  <c r="AK15" i="64"/>
  <c r="AL15" i="64"/>
  <c r="AM15" i="64"/>
  <c r="V16" i="64"/>
  <c r="W16" i="64"/>
  <c r="X16" i="64"/>
  <c r="Y16" i="64"/>
  <c r="Z16" i="64"/>
  <c r="AA16" i="64"/>
  <c r="AB16" i="64"/>
  <c r="AC16" i="64"/>
  <c r="AD16" i="64"/>
  <c r="P16" i="64"/>
  <c r="AE16" i="64"/>
  <c r="Q16" i="64"/>
  <c r="AF16" i="64"/>
  <c r="AG16" i="64"/>
  <c r="AH16" i="64"/>
  <c r="T16" i="64"/>
  <c r="AI16" i="64"/>
  <c r="U16" i="64"/>
  <c r="AJ16" i="64"/>
  <c r="AK16" i="64"/>
  <c r="AL16" i="64"/>
  <c r="AM16" i="64"/>
  <c r="V17" i="64"/>
  <c r="W17" i="64"/>
  <c r="X17" i="64"/>
  <c r="Y17" i="64"/>
  <c r="Z17" i="64"/>
  <c r="AA17" i="64"/>
  <c r="AB17" i="64"/>
  <c r="AC17" i="64"/>
  <c r="AD17" i="64"/>
  <c r="P17" i="64"/>
  <c r="AE17" i="64"/>
  <c r="Q17" i="64"/>
  <c r="AF17" i="64"/>
  <c r="AG17" i="64"/>
  <c r="AH17" i="64"/>
  <c r="T17" i="64"/>
  <c r="AI17" i="64"/>
  <c r="U17" i="64"/>
  <c r="AJ17" i="64"/>
  <c r="AK17" i="64"/>
  <c r="AL17" i="64"/>
  <c r="AM17" i="64"/>
  <c r="V18" i="64"/>
  <c r="W18" i="64"/>
  <c r="X18" i="64"/>
  <c r="Y18" i="64"/>
  <c r="Z18" i="64"/>
  <c r="AA18" i="64"/>
  <c r="AB18" i="64"/>
  <c r="AC18" i="64"/>
  <c r="AD18" i="64"/>
  <c r="P18" i="64"/>
  <c r="AE18" i="64"/>
  <c r="Q18" i="64"/>
  <c r="AF18" i="64"/>
  <c r="AG18" i="64"/>
  <c r="AH18" i="64"/>
  <c r="T18" i="64"/>
  <c r="AI18" i="64"/>
  <c r="U18" i="64"/>
  <c r="AJ18" i="64"/>
  <c r="AK18" i="64"/>
  <c r="AL18" i="64"/>
  <c r="AM18" i="64"/>
  <c r="V19" i="64"/>
  <c r="W19" i="64"/>
  <c r="X19" i="64"/>
  <c r="Y19" i="64"/>
  <c r="Z19" i="64"/>
  <c r="AA19" i="64"/>
  <c r="AB19" i="64"/>
  <c r="AC19" i="64"/>
  <c r="AD19" i="64"/>
  <c r="P19" i="64"/>
  <c r="AE19" i="64"/>
  <c r="Q19" i="64"/>
  <c r="AF19" i="64"/>
  <c r="AG19" i="64"/>
  <c r="AH19" i="64"/>
  <c r="T19" i="64"/>
  <c r="AI19" i="64"/>
  <c r="U19" i="64"/>
  <c r="AJ19" i="64"/>
  <c r="AK19" i="64"/>
  <c r="AL19" i="64"/>
  <c r="AM19" i="64"/>
  <c r="V20" i="64"/>
  <c r="W20" i="64"/>
  <c r="X20" i="64"/>
  <c r="Y20" i="64"/>
  <c r="Z20" i="64"/>
  <c r="AA20" i="64"/>
  <c r="AB20" i="64"/>
  <c r="AC20" i="64"/>
  <c r="AD20" i="64"/>
  <c r="P20" i="64"/>
  <c r="AE20" i="64"/>
  <c r="Q20" i="64"/>
  <c r="AF20" i="64"/>
  <c r="AG20" i="64"/>
  <c r="AH20" i="64"/>
  <c r="T20" i="64"/>
  <c r="AI20" i="64"/>
  <c r="U20" i="64"/>
  <c r="AJ20" i="64"/>
  <c r="AK20" i="64"/>
  <c r="AL20" i="64"/>
  <c r="AM20" i="64"/>
  <c r="V21" i="64"/>
  <c r="W21" i="64"/>
  <c r="X21" i="64"/>
  <c r="Y21" i="64"/>
  <c r="Z21" i="64"/>
  <c r="AA21" i="64"/>
  <c r="AB21" i="64"/>
  <c r="AC21" i="64"/>
  <c r="AD21" i="64"/>
  <c r="P21" i="64"/>
  <c r="AE21" i="64"/>
  <c r="Q21" i="64"/>
  <c r="AF21" i="64"/>
  <c r="AG21" i="64"/>
  <c r="AH21" i="64"/>
  <c r="T21" i="64"/>
  <c r="AI21" i="64"/>
  <c r="U21" i="64"/>
  <c r="AJ21" i="64"/>
  <c r="AK21" i="64"/>
  <c r="AL21" i="64"/>
  <c r="AM21" i="64"/>
  <c r="V22" i="64"/>
  <c r="W22" i="64"/>
  <c r="X22" i="64"/>
  <c r="Y22" i="64"/>
  <c r="Z22" i="64"/>
  <c r="AA22" i="64"/>
  <c r="AB22" i="64"/>
  <c r="AC22" i="64"/>
  <c r="AD22" i="64"/>
  <c r="P22" i="64"/>
  <c r="AE22" i="64"/>
  <c r="Q22" i="64"/>
  <c r="AF22" i="64"/>
  <c r="AG22" i="64"/>
  <c r="AH22" i="64"/>
  <c r="T22" i="64"/>
  <c r="AI22" i="64"/>
  <c r="U22" i="64"/>
  <c r="AJ22" i="64"/>
  <c r="AK22" i="64"/>
  <c r="AL22" i="64"/>
  <c r="AM22" i="64"/>
  <c r="V23" i="64"/>
  <c r="W23" i="64"/>
  <c r="X23" i="64"/>
  <c r="Y23" i="64"/>
  <c r="Z23" i="64"/>
  <c r="AA23" i="64"/>
  <c r="AB23" i="64"/>
  <c r="AC23" i="64"/>
  <c r="AD23" i="64"/>
  <c r="P23" i="64"/>
  <c r="AE23" i="64"/>
  <c r="Q23" i="64"/>
  <c r="AF23" i="64"/>
  <c r="AG23" i="64"/>
  <c r="AH23" i="64"/>
  <c r="T23" i="64"/>
  <c r="AI23" i="64"/>
  <c r="U23" i="64"/>
  <c r="AJ23" i="64"/>
  <c r="AK23" i="64"/>
  <c r="AL23" i="64"/>
  <c r="AM23" i="64"/>
  <c r="V24" i="64"/>
  <c r="W24" i="64"/>
  <c r="X24" i="64"/>
  <c r="Y24" i="64"/>
  <c r="Z24" i="64"/>
  <c r="AA24" i="64"/>
  <c r="AB24" i="64"/>
  <c r="AC24" i="64"/>
  <c r="AD24" i="64"/>
  <c r="P24" i="64"/>
  <c r="AE24" i="64"/>
  <c r="Q24" i="64"/>
  <c r="AF24" i="64"/>
  <c r="AG24" i="64"/>
  <c r="AH24" i="64"/>
  <c r="T24" i="64"/>
  <c r="AI24" i="64"/>
  <c r="U24" i="64"/>
  <c r="AJ24" i="64"/>
  <c r="AK24" i="64"/>
  <c r="AL24" i="64"/>
  <c r="AM24" i="64"/>
  <c r="V25" i="64"/>
  <c r="W25" i="64"/>
  <c r="X25" i="64"/>
  <c r="Y25" i="64"/>
  <c r="Z25" i="64"/>
  <c r="AA25" i="64"/>
  <c r="AB25" i="64"/>
  <c r="AC25" i="64"/>
  <c r="AD25" i="64"/>
  <c r="P25" i="64"/>
  <c r="AE25" i="64"/>
  <c r="Q25" i="64"/>
  <c r="AF25" i="64"/>
  <c r="AG25" i="64"/>
  <c r="AH25" i="64"/>
  <c r="T25" i="64"/>
  <c r="AI25" i="64"/>
  <c r="U25" i="64"/>
  <c r="AJ25" i="64"/>
  <c r="AK25" i="64"/>
  <c r="AL25" i="64"/>
  <c r="AM25" i="64"/>
  <c r="V26" i="64"/>
  <c r="W26" i="64"/>
  <c r="X26" i="64"/>
  <c r="Y26" i="64"/>
  <c r="Z26" i="64"/>
  <c r="AA26" i="64"/>
  <c r="AB26" i="64"/>
  <c r="AC26" i="64"/>
  <c r="AD26" i="64"/>
  <c r="P26" i="64"/>
  <c r="AE26" i="64"/>
  <c r="Q26" i="64"/>
  <c r="AF26" i="64"/>
  <c r="AG26" i="64"/>
  <c r="AH26" i="64"/>
  <c r="T26" i="64"/>
  <c r="AI26" i="64"/>
  <c r="U26" i="64"/>
  <c r="AJ26" i="64"/>
  <c r="AK26" i="64"/>
  <c r="AL26" i="64"/>
  <c r="AM26" i="64"/>
  <c r="V27" i="64"/>
  <c r="W27" i="64"/>
  <c r="X27" i="64"/>
  <c r="Y27" i="64"/>
  <c r="Z27" i="64"/>
  <c r="AA27" i="64"/>
  <c r="AB27" i="64"/>
  <c r="AC27" i="64"/>
  <c r="AD27" i="64"/>
  <c r="P27" i="64"/>
  <c r="AE27" i="64"/>
  <c r="Q27" i="64"/>
  <c r="AF27" i="64"/>
  <c r="AG27" i="64"/>
  <c r="AH27" i="64"/>
  <c r="T27" i="64"/>
  <c r="AI27" i="64"/>
  <c r="U27" i="64"/>
  <c r="AJ27" i="64"/>
  <c r="AK27" i="64"/>
  <c r="AL27" i="64"/>
  <c r="AM27" i="64"/>
  <c r="V28" i="64"/>
  <c r="W28" i="64"/>
  <c r="X28" i="64"/>
  <c r="Y28" i="64"/>
  <c r="Z28" i="64"/>
  <c r="AA28" i="64"/>
  <c r="AB28" i="64"/>
  <c r="AC28" i="64"/>
  <c r="AD28" i="64"/>
  <c r="P28" i="64"/>
  <c r="AE28" i="64"/>
  <c r="Q28" i="64"/>
  <c r="AF28" i="64"/>
  <c r="AG28" i="64"/>
  <c r="AH28" i="64"/>
  <c r="T28" i="64"/>
  <c r="AI28" i="64"/>
  <c r="U28" i="64"/>
  <c r="AJ28" i="64"/>
  <c r="AK28" i="64"/>
  <c r="AL28" i="64"/>
  <c r="AM28" i="64"/>
  <c r="V29" i="64"/>
  <c r="W29" i="64"/>
  <c r="X29" i="64"/>
  <c r="Y29" i="64"/>
  <c r="Z29" i="64"/>
  <c r="AA29" i="64"/>
  <c r="AB29" i="64"/>
  <c r="AC29" i="64"/>
  <c r="AD29" i="64"/>
  <c r="P29" i="64"/>
  <c r="AE29" i="64"/>
  <c r="Q29" i="64"/>
  <c r="AF29" i="64"/>
  <c r="AG29" i="64"/>
  <c r="AH29" i="64"/>
  <c r="T29" i="64"/>
  <c r="AI29" i="64"/>
  <c r="U29" i="64"/>
  <c r="AJ29" i="64"/>
  <c r="AK29" i="64"/>
  <c r="AL29" i="64"/>
  <c r="AM29" i="64"/>
  <c r="V30" i="64"/>
  <c r="W30" i="64"/>
  <c r="X30" i="64"/>
  <c r="Y30" i="64"/>
  <c r="Z30" i="64"/>
  <c r="AA30" i="64"/>
  <c r="AB30" i="64"/>
  <c r="AC30" i="64"/>
  <c r="AD30" i="64"/>
  <c r="P30" i="64"/>
  <c r="AE30" i="64"/>
  <c r="Q30" i="64"/>
  <c r="AF30" i="64"/>
  <c r="AG30" i="64"/>
  <c r="AH30" i="64"/>
  <c r="T30" i="64"/>
  <c r="AI30" i="64"/>
  <c r="U30" i="64"/>
  <c r="AJ30" i="64"/>
  <c r="AK30" i="64"/>
  <c r="AL30" i="64"/>
  <c r="AM30" i="64"/>
  <c r="V31" i="64"/>
  <c r="W31" i="64"/>
  <c r="X31" i="64"/>
  <c r="Y31" i="64"/>
  <c r="Z31" i="64"/>
  <c r="AA31" i="64"/>
  <c r="AB31" i="64"/>
  <c r="AC31" i="64"/>
  <c r="AD31" i="64"/>
  <c r="P31" i="64"/>
  <c r="AE31" i="64"/>
  <c r="Q31" i="64"/>
  <c r="AF31" i="64"/>
  <c r="AG31" i="64"/>
  <c r="AH31" i="64"/>
  <c r="T31" i="64"/>
  <c r="AI31" i="64"/>
  <c r="U31" i="64"/>
  <c r="AJ31" i="64"/>
  <c r="AK31" i="64"/>
  <c r="AL31" i="64"/>
  <c r="AM31" i="64"/>
  <c r="V32" i="64"/>
  <c r="W32" i="64"/>
  <c r="X32" i="64"/>
  <c r="Y32" i="64"/>
  <c r="Z32" i="64"/>
  <c r="AA32" i="64"/>
  <c r="AB32" i="64"/>
  <c r="AC32" i="64"/>
  <c r="AD32" i="64"/>
  <c r="P32" i="64"/>
  <c r="AE32" i="64"/>
  <c r="Q32" i="64"/>
  <c r="AF32" i="64"/>
  <c r="AG32" i="64"/>
  <c r="AH32" i="64"/>
  <c r="T32" i="64"/>
  <c r="AI32" i="64"/>
  <c r="U32" i="64"/>
  <c r="AJ32" i="64"/>
  <c r="AK32" i="64"/>
  <c r="AL32" i="64"/>
  <c r="AM32" i="64"/>
  <c r="V33" i="64"/>
  <c r="W33" i="64"/>
  <c r="X33" i="64"/>
  <c r="Y33" i="64"/>
  <c r="Z33" i="64"/>
  <c r="AA33" i="64"/>
  <c r="AB33" i="64"/>
  <c r="AC33" i="64"/>
  <c r="AD33" i="64"/>
  <c r="P33" i="64"/>
  <c r="AE33" i="64"/>
  <c r="Q33" i="64"/>
  <c r="AF33" i="64"/>
  <c r="AG33" i="64"/>
  <c r="AH33" i="64"/>
  <c r="AI33" i="64"/>
  <c r="U33" i="64"/>
  <c r="AJ33" i="64"/>
  <c r="AK33" i="64"/>
  <c r="AL33" i="64"/>
  <c r="AM33" i="64"/>
  <c r="V34" i="64"/>
  <c r="W34" i="64"/>
  <c r="X34" i="64"/>
  <c r="Y34" i="64"/>
  <c r="Z34" i="64"/>
  <c r="AA34" i="64"/>
  <c r="AB34" i="64"/>
  <c r="AC34" i="64"/>
  <c r="AD34" i="64"/>
  <c r="P34" i="64"/>
  <c r="AE34" i="64"/>
  <c r="Q34" i="64"/>
  <c r="AF34" i="64"/>
  <c r="AG34" i="64"/>
  <c r="AH34" i="64"/>
  <c r="AI34" i="64"/>
  <c r="U34" i="64"/>
  <c r="AJ34" i="64"/>
  <c r="AK34" i="64"/>
  <c r="AL34" i="64"/>
  <c r="AM34" i="64"/>
  <c r="V35" i="64"/>
  <c r="W35" i="64"/>
  <c r="X35" i="64"/>
  <c r="Y35" i="64"/>
  <c r="Z35" i="64"/>
  <c r="AA35" i="64"/>
  <c r="AB35" i="64"/>
  <c r="AC35" i="64"/>
  <c r="AD35" i="64"/>
  <c r="P35" i="64"/>
  <c r="AE35" i="64"/>
  <c r="Q35" i="64"/>
  <c r="AF35" i="64"/>
  <c r="AG35" i="64"/>
  <c r="AH35" i="64"/>
  <c r="AI35" i="64"/>
  <c r="U35" i="64"/>
  <c r="AJ35" i="64"/>
  <c r="AK35" i="64"/>
  <c r="AL35" i="64"/>
  <c r="AM35" i="64"/>
  <c r="V36" i="64"/>
  <c r="W36" i="64"/>
  <c r="X36" i="64"/>
  <c r="Y36" i="64"/>
  <c r="Z36" i="64"/>
  <c r="AA36" i="64"/>
  <c r="AB36" i="64"/>
  <c r="AC36" i="64"/>
  <c r="AD36" i="64"/>
  <c r="P36" i="64"/>
  <c r="AE36" i="64"/>
  <c r="Q36" i="64"/>
  <c r="AF36" i="64"/>
  <c r="AG36" i="64"/>
  <c r="AH36" i="64"/>
  <c r="AI36" i="64"/>
  <c r="U36" i="64"/>
  <c r="AJ36" i="64"/>
  <c r="AK36" i="64"/>
  <c r="AL36" i="64"/>
  <c r="AM36" i="64"/>
  <c r="V37" i="64"/>
  <c r="W37" i="64"/>
  <c r="X37" i="64"/>
  <c r="Y37" i="64"/>
  <c r="Z37" i="64"/>
  <c r="AA37" i="64"/>
  <c r="AB37" i="64"/>
  <c r="AC37" i="64"/>
  <c r="AD37" i="64"/>
  <c r="P37" i="64"/>
  <c r="AE37" i="64"/>
  <c r="Q37" i="64"/>
  <c r="AF37" i="64"/>
  <c r="AG37" i="64"/>
  <c r="AH37" i="64"/>
  <c r="AI37" i="64"/>
  <c r="U37" i="64"/>
  <c r="AJ37" i="64"/>
  <c r="AK37" i="64"/>
  <c r="AL37" i="64"/>
  <c r="AM37" i="64"/>
  <c r="V38" i="64"/>
  <c r="W38" i="64"/>
  <c r="X38" i="64"/>
  <c r="Y38" i="64"/>
  <c r="Z38" i="64"/>
  <c r="AA38" i="64"/>
  <c r="AB38" i="64"/>
  <c r="AC38" i="64"/>
  <c r="AD38" i="64"/>
  <c r="P38" i="64"/>
  <c r="AE38" i="64"/>
  <c r="Q38" i="64"/>
  <c r="AF38" i="64"/>
  <c r="AG38" i="64"/>
  <c r="AH38" i="64"/>
  <c r="AI38" i="64"/>
  <c r="U38" i="64"/>
  <c r="AJ38" i="64"/>
  <c r="AK38" i="64"/>
  <c r="AL38" i="64"/>
  <c r="AM38" i="64"/>
  <c r="A7" i="64"/>
  <c r="A8" i="64"/>
  <c r="A9" i="64"/>
  <c r="A10" i="64"/>
  <c r="C11" i="64"/>
  <c r="A11" i="64"/>
  <c r="C12" i="64"/>
  <c r="A12" i="64"/>
  <c r="C13" i="64"/>
  <c r="A13" i="64"/>
  <c r="C14" i="64"/>
  <c r="A14" i="64"/>
  <c r="C32" i="64"/>
  <c r="A32" i="64"/>
  <c r="C54" i="64"/>
  <c r="C33" i="64"/>
  <c r="A33" i="64"/>
  <c r="A34" i="64"/>
  <c r="A35" i="64"/>
  <c r="C82" i="64"/>
  <c r="C36" i="64"/>
  <c r="A36" i="64"/>
  <c r="D38" i="56"/>
  <c r="D39" i="56"/>
  <c r="D40" i="56"/>
  <c r="D41" i="56"/>
  <c r="D42" i="56"/>
  <c r="D43" i="56"/>
  <c r="D37" i="56"/>
  <c r="D28" i="56"/>
  <c r="D29" i="56"/>
  <c r="D30" i="56"/>
  <c r="D31" i="56"/>
  <c r="D32" i="56"/>
  <c r="D33" i="56"/>
  <c r="D34" i="56"/>
  <c r="D27" i="56"/>
  <c r="D6" i="56"/>
  <c r="D7" i="56"/>
  <c r="D8" i="56"/>
  <c r="D9" i="56"/>
  <c r="D10" i="56"/>
  <c r="D11" i="56"/>
  <c r="D12" i="56"/>
  <c r="D13" i="56"/>
  <c r="D14" i="56"/>
  <c r="D15" i="56"/>
  <c r="D16" i="56"/>
  <c r="D17" i="56"/>
  <c r="D18" i="56"/>
  <c r="D19" i="56"/>
  <c r="D20" i="56"/>
  <c r="D21" i="56"/>
  <c r="D22" i="56"/>
  <c r="D23" i="56"/>
  <c r="D24" i="56"/>
  <c r="F21" i="11"/>
  <c r="F22" i="11"/>
  <c r="I6" i="56"/>
  <c r="J6" i="56"/>
  <c r="I7" i="56"/>
  <c r="J7" i="56"/>
  <c r="I8" i="56"/>
  <c r="J8" i="56"/>
  <c r="I9" i="56"/>
  <c r="J9" i="56"/>
  <c r="I10" i="56"/>
  <c r="J10" i="56"/>
  <c r="I11" i="56"/>
  <c r="J11" i="56"/>
  <c r="I12" i="56"/>
  <c r="J12" i="56"/>
  <c r="I13" i="56"/>
  <c r="J13" i="56"/>
  <c r="I14" i="56"/>
  <c r="J14" i="56"/>
  <c r="I15" i="56"/>
  <c r="J15" i="56"/>
  <c r="I16" i="56"/>
  <c r="J16" i="56"/>
  <c r="I17" i="56"/>
  <c r="J17" i="56"/>
  <c r="I18" i="56"/>
  <c r="J18" i="56"/>
  <c r="I19" i="56"/>
  <c r="J19" i="56"/>
  <c r="I20" i="56"/>
  <c r="J20" i="56"/>
  <c r="I21" i="56"/>
  <c r="J21" i="56"/>
  <c r="I22" i="56"/>
  <c r="J22" i="56"/>
  <c r="I23" i="56"/>
  <c r="J23" i="56"/>
  <c r="I24" i="56"/>
  <c r="J24" i="56"/>
  <c r="I27" i="56"/>
  <c r="J27" i="56"/>
  <c r="I28" i="56"/>
  <c r="J28" i="56"/>
  <c r="I29" i="56"/>
  <c r="J29" i="56"/>
  <c r="I30" i="56"/>
  <c r="J30" i="56"/>
  <c r="I31" i="56"/>
  <c r="J31" i="56"/>
  <c r="I32" i="56"/>
  <c r="J32" i="56"/>
  <c r="I33" i="56"/>
  <c r="J33" i="56"/>
  <c r="I34" i="56"/>
  <c r="J34" i="56"/>
  <c r="I37" i="56"/>
  <c r="J37" i="56"/>
  <c r="I38" i="56"/>
  <c r="J38" i="56"/>
  <c r="I39" i="56"/>
  <c r="J39" i="56"/>
  <c r="I40" i="56"/>
  <c r="J40" i="56"/>
  <c r="I41" i="56"/>
  <c r="J41" i="56"/>
  <c r="I42" i="56"/>
  <c r="J42" i="56"/>
  <c r="I43" i="56"/>
  <c r="J43" i="56"/>
  <c r="F448" i="11"/>
  <c r="J448" i="11"/>
  <c r="M448" i="11"/>
  <c r="N448" i="11"/>
  <c r="M447" i="11"/>
  <c r="N447" i="11"/>
  <c r="J447" i="11"/>
  <c r="D447" i="11"/>
  <c r="F447" i="11"/>
  <c r="D446" i="11"/>
  <c r="F446" i="11"/>
  <c r="J446" i="11"/>
  <c r="M446" i="11"/>
  <c r="N446" i="11"/>
  <c r="M445" i="11"/>
  <c r="N445" i="11"/>
  <c r="J445" i="11"/>
  <c r="D445" i="11"/>
  <c r="F445" i="11"/>
  <c r="F444" i="11"/>
  <c r="J444" i="11"/>
  <c r="M444" i="11"/>
  <c r="N444" i="11"/>
  <c r="M443" i="11"/>
  <c r="N443" i="11"/>
  <c r="J443" i="11"/>
  <c r="F443" i="11"/>
  <c r="D442" i="11"/>
  <c r="F442" i="11"/>
  <c r="J442" i="11"/>
  <c r="M442" i="11"/>
  <c r="N442" i="11"/>
  <c r="M441" i="11"/>
  <c r="N441" i="11"/>
  <c r="J441" i="11"/>
  <c r="C337" i="11"/>
  <c r="C339" i="11"/>
  <c r="D441" i="11"/>
  <c r="F441" i="11"/>
  <c r="D440" i="11"/>
  <c r="F440" i="11"/>
  <c r="J440" i="11"/>
  <c r="M440" i="11"/>
  <c r="N440" i="11"/>
  <c r="M439" i="11"/>
  <c r="N439" i="11"/>
  <c r="J439" i="11"/>
  <c r="C193" i="11"/>
  <c r="C195" i="11"/>
  <c r="D439" i="11"/>
  <c r="F439" i="11"/>
  <c r="D438" i="11"/>
  <c r="F438" i="11"/>
  <c r="J438" i="11"/>
  <c r="M438" i="11"/>
  <c r="N438" i="11"/>
  <c r="M437" i="11"/>
  <c r="N437" i="11"/>
  <c r="J437" i="11"/>
  <c r="D437" i="11"/>
  <c r="F437" i="11"/>
  <c r="C129" i="11"/>
  <c r="C125" i="11"/>
  <c r="C131" i="11"/>
  <c r="D436" i="11"/>
  <c r="F436" i="11"/>
  <c r="J436" i="11"/>
  <c r="M436" i="11"/>
  <c r="N436" i="11"/>
  <c r="M435" i="11"/>
  <c r="N435" i="11"/>
  <c r="J435" i="11"/>
  <c r="C325" i="11"/>
  <c r="C327" i="11"/>
  <c r="D435" i="11"/>
  <c r="F435" i="11"/>
  <c r="F434" i="11"/>
  <c r="J434" i="11"/>
  <c r="M434" i="11"/>
  <c r="N434" i="11"/>
  <c r="E425" i="11"/>
  <c r="L425" i="11"/>
  <c r="M433" i="11"/>
  <c r="N433" i="11"/>
  <c r="J433" i="11"/>
  <c r="F433" i="11"/>
  <c r="F432" i="11"/>
  <c r="J432" i="11"/>
  <c r="M432" i="11"/>
  <c r="N432" i="11"/>
  <c r="M431" i="11"/>
  <c r="N431" i="11"/>
  <c r="J431" i="11"/>
  <c r="F431" i="11"/>
  <c r="I52" i="11"/>
  <c r="D430" i="11"/>
  <c r="F430" i="11"/>
  <c r="J430" i="11"/>
  <c r="M430" i="11"/>
  <c r="N430" i="11"/>
  <c r="M429" i="11"/>
  <c r="N429" i="11"/>
  <c r="J429" i="11"/>
  <c r="D429" i="11"/>
  <c r="F429" i="11"/>
  <c r="C88" i="11"/>
  <c r="C89" i="11"/>
  <c r="C90" i="11"/>
  <c r="E428" i="11"/>
  <c r="F428" i="11"/>
  <c r="J428" i="11"/>
  <c r="M428" i="11"/>
  <c r="N428" i="11"/>
  <c r="C73" i="11"/>
  <c r="C74" i="11"/>
  <c r="E427" i="11"/>
  <c r="F427" i="11"/>
  <c r="M427" i="11"/>
  <c r="N427" i="11"/>
  <c r="Q40" i="64"/>
  <c r="P40" i="64"/>
  <c r="C376" i="11"/>
  <c r="E38" i="11"/>
  <c r="C377" i="11"/>
  <c r="Q402" i="11"/>
  <c r="E35" i="11"/>
  <c r="Q403" i="11"/>
  <c r="T279" i="11"/>
  <c r="E37" i="11"/>
  <c r="T280" i="11"/>
  <c r="V232" i="11"/>
  <c r="V262" i="11"/>
  <c r="V263" i="11"/>
  <c r="T298" i="11"/>
  <c r="T296" i="11"/>
  <c r="F36" i="11"/>
  <c r="F37" i="11"/>
  <c r="F38" i="11"/>
  <c r="F39" i="11"/>
  <c r="D40" i="11"/>
  <c r="F40" i="11"/>
  <c r="F35" i="11"/>
  <c r="E40" i="11"/>
  <c r="E36" i="11"/>
  <c r="E39" i="11"/>
  <c r="N444" i="61"/>
  <c r="N445" i="61"/>
  <c r="N446" i="61"/>
  <c r="N447" i="61"/>
  <c r="N448" i="61"/>
  <c r="N449" i="61"/>
  <c r="N450" i="61"/>
  <c r="N451" i="61"/>
  <c r="N452" i="61"/>
  <c r="N453" i="61"/>
  <c r="N454" i="61"/>
  <c r="N455" i="61"/>
  <c r="N456" i="61"/>
  <c r="N457" i="61"/>
  <c r="C49" i="64"/>
  <c r="C71" i="64"/>
  <c r="C93" i="64"/>
  <c r="C2" i="58"/>
  <c r="A5" i="61"/>
  <c r="A6" i="61"/>
  <c r="A7" i="61"/>
  <c r="A8" i="61"/>
  <c r="G1" i="61"/>
  <c r="A9" i="61"/>
  <c r="A10" i="61"/>
  <c r="A11" i="61"/>
  <c r="A12" i="61"/>
  <c r="A13" i="61"/>
  <c r="A14" i="61"/>
  <c r="A15" i="61"/>
  <c r="A16" i="61"/>
  <c r="A17" i="61"/>
  <c r="A18" i="61"/>
  <c r="A19" i="61"/>
  <c r="A20" i="61"/>
  <c r="A21" i="61"/>
  <c r="A22" i="61"/>
  <c r="A23" i="61"/>
  <c r="A24" i="61"/>
  <c r="A25" i="61"/>
  <c r="A26" i="61"/>
  <c r="A27" i="61"/>
  <c r="A28" i="61"/>
  <c r="A29" i="61"/>
  <c r="A30" i="61"/>
  <c r="A31" i="61"/>
  <c r="A32" i="61"/>
  <c r="A33" i="61"/>
  <c r="A34" i="61"/>
  <c r="A35" i="61"/>
  <c r="A36" i="61"/>
  <c r="A37" i="61"/>
  <c r="A38" i="61"/>
  <c r="A39" i="61"/>
  <c r="A40" i="61"/>
  <c r="A41" i="61"/>
  <c r="A42" i="61"/>
  <c r="A43" i="61"/>
  <c r="A44" i="61"/>
  <c r="A45" i="61"/>
  <c r="A46" i="61"/>
  <c r="A47" i="61"/>
  <c r="A48" i="61"/>
  <c r="A49" i="61"/>
  <c r="A50" i="61"/>
  <c r="A51" i="61"/>
  <c r="A52" i="61"/>
  <c r="A53" i="61"/>
  <c r="A54" i="61"/>
  <c r="A55" i="61"/>
  <c r="A56" i="61"/>
  <c r="A57" i="61"/>
  <c r="A58" i="61"/>
  <c r="A59" i="61"/>
  <c r="A60" i="61"/>
  <c r="A61" i="61"/>
  <c r="A62" i="61"/>
  <c r="A63" i="61"/>
  <c r="A64" i="61"/>
  <c r="A65" i="61"/>
  <c r="A66" i="61"/>
  <c r="A67" i="61"/>
  <c r="A68" i="61"/>
  <c r="A69" i="61"/>
  <c r="A70" i="61"/>
  <c r="A77" i="61"/>
  <c r="A78" i="61"/>
  <c r="A79" i="61"/>
  <c r="A80" i="61"/>
  <c r="A81" i="61"/>
  <c r="A82" i="61"/>
  <c r="A83" i="61"/>
  <c r="A84" i="61"/>
  <c r="A85" i="61"/>
  <c r="A86" i="61"/>
  <c r="A87" i="61"/>
  <c r="A88" i="61"/>
  <c r="A89" i="61"/>
  <c r="A90" i="61"/>
  <c r="A91" i="61"/>
  <c r="A92" i="61"/>
  <c r="A93" i="61"/>
  <c r="A94" i="61"/>
  <c r="A95" i="61"/>
  <c r="A96" i="61"/>
  <c r="A97" i="61"/>
  <c r="A98" i="61"/>
  <c r="A99" i="61"/>
  <c r="A100" i="61"/>
  <c r="A101" i="61"/>
  <c r="A102" i="61"/>
  <c r="A103" i="61"/>
  <c r="A104" i="61"/>
  <c r="A105" i="61"/>
  <c r="A106" i="61"/>
  <c r="A107" i="61"/>
  <c r="A108" i="61"/>
  <c r="A109" i="61"/>
  <c r="A110" i="61"/>
  <c r="A111" i="61"/>
  <c r="A112" i="61"/>
  <c r="A113" i="61"/>
  <c r="A114" i="61"/>
  <c r="A115" i="61"/>
  <c r="A116" i="61"/>
  <c r="A117" i="61"/>
  <c r="A118" i="61"/>
  <c r="A119" i="61"/>
  <c r="A120" i="61"/>
  <c r="A121" i="61"/>
  <c r="A122" i="61"/>
  <c r="A123" i="61"/>
  <c r="A124" i="61"/>
  <c r="A125" i="61"/>
  <c r="A126" i="61"/>
  <c r="A127" i="61"/>
  <c r="A128" i="61"/>
  <c r="A129" i="61"/>
  <c r="A130" i="61"/>
  <c r="A131" i="61"/>
  <c r="A132" i="61"/>
  <c r="A133" i="61"/>
  <c r="A134" i="61"/>
  <c r="A135" i="61"/>
  <c r="A136" i="61"/>
  <c r="A137" i="61"/>
  <c r="A138" i="61"/>
  <c r="A139" i="61"/>
  <c r="A140" i="61"/>
  <c r="A141" i="61"/>
  <c r="A142" i="61"/>
  <c r="A143" i="61"/>
  <c r="A144" i="61"/>
  <c r="A145" i="61"/>
  <c r="A146" i="61"/>
  <c r="A147" i="61"/>
  <c r="A148" i="61"/>
  <c r="A149" i="61"/>
  <c r="A150" i="61"/>
  <c r="A151" i="61"/>
  <c r="A152" i="61"/>
  <c r="A153" i="61"/>
  <c r="A154" i="61"/>
  <c r="A155" i="61"/>
  <c r="A156" i="61"/>
  <c r="A157" i="61"/>
  <c r="A158" i="61"/>
  <c r="A159" i="61"/>
  <c r="A160" i="61"/>
  <c r="A161" i="61"/>
  <c r="A162" i="61"/>
  <c r="A163" i="61"/>
  <c r="A164" i="61"/>
  <c r="A165" i="61"/>
  <c r="A166" i="61"/>
  <c r="A167" i="61"/>
  <c r="A168" i="61"/>
  <c r="A169" i="61"/>
  <c r="A170" i="61"/>
  <c r="A171" i="61"/>
  <c r="A172" i="61"/>
  <c r="A173" i="61"/>
  <c r="A174" i="61"/>
  <c r="A175" i="61"/>
  <c r="A176" i="61"/>
  <c r="A177" i="61"/>
  <c r="A178" i="61"/>
  <c r="A179" i="61"/>
  <c r="A180" i="61"/>
  <c r="A181" i="61"/>
  <c r="A182" i="61"/>
  <c r="A183" i="61"/>
  <c r="A184" i="61"/>
  <c r="A185" i="61"/>
  <c r="A186" i="61"/>
  <c r="A187" i="61"/>
  <c r="A188" i="61"/>
  <c r="A189" i="61"/>
  <c r="A190" i="61"/>
  <c r="A191" i="61"/>
  <c r="A192" i="61"/>
  <c r="A193" i="61"/>
  <c r="A194" i="61"/>
  <c r="A195" i="61"/>
  <c r="A196" i="61"/>
  <c r="A197" i="61"/>
  <c r="A198" i="61"/>
  <c r="A199" i="61"/>
  <c r="A200" i="61"/>
  <c r="A201" i="61"/>
  <c r="A202" i="61"/>
  <c r="A203" i="61"/>
  <c r="A204" i="61"/>
  <c r="A205" i="61"/>
  <c r="A206" i="61"/>
  <c r="A207" i="61"/>
  <c r="A208" i="61"/>
  <c r="A209" i="61"/>
  <c r="A210" i="61"/>
  <c r="A211" i="61"/>
  <c r="A212" i="61"/>
  <c r="A213" i="61"/>
  <c r="A214" i="61"/>
  <c r="A215" i="61"/>
  <c r="A216" i="61"/>
  <c r="A217" i="61"/>
  <c r="A218" i="61"/>
  <c r="A219" i="61"/>
  <c r="A220" i="61"/>
  <c r="A221" i="61"/>
  <c r="A222" i="61"/>
  <c r="A223" i="61"/>
  <c r="A224" i="61"/>
  <c r="A225" i="61"/>
  <c r="A226" i="61"/>
  <c r="A227" i="61"/>
  <c r="A228" i="61"/>
  <c r="A229" i="61"/>
  <c r="A230" i="61"/>
  <c r="A231" i="61"/>
  <c r="A232" i="61"/>
  <c r="A233" i="61"/>
  <c r="A234" i="61"/>
  <c r="A235" i="61"/>
  <c r="A236" i="61"/>
  <c r="A237" i="61"/>
  <c r="A238" i="61"/>
  <c r="A239" i="61"/>
  <c r="A240" i="61"/>
  <c r="A241" i="61"/>
  <c r="A242" i="61"/>
  <c r="A243" i="61"/>
  <c r="A244" i="61"/>
  <c r="A245" i="61"/>
  <c r="A246" i="61"/>
  <c r="A247" i="61"/>
  <c r="A248" i="61"/>
  <c r="A249" i="61"/>
  <c r="A250" i="61"/>
  <c r="A251" i="61"/>
  <c r="A252" i="61"/>
  <c r="A253" i="61"/>
  <c r="A254" i="61"/>
  <c r="A255" i="61"/>
  <c r="A256" i="61"/>
  <c r="A257" i="61"/>
  <c r="A258" i="61"/>
  <c r="A259" i="61"/>
  <c r="A260" i="61"/>
  <c r="A261" i="61"/>
  <c r="A262" i="61"/>
  <c r="A263" i="61"/>
  <c r="A264" i="61"/>
  <c r="A265" i="61"/>
  <c r="A266" i="61"/>
  <c r="A267" i="61"/>
  <c r="A268" i="61"/>
  <c r="A269" i="61"/>
  <c r="A270" i="61"/>
  <c r="A271" i="61"/>
  <c r="A272" i="61"/>
  <c r="A273" i="61"/>
  <c r="A274" i="61"/>
  <c r="A275" i="61"/>
  <c r="A276" i="61"/>
  <c r="A277" i="61"/>
  <c r="A278" i="61"/>
  <c r="A279" i="61"/>
  <c r="A280" i="61"/>
  <c r="A281" i="61"/>
  <c r="A282" i="61"/>
  <c r="A283" i="61"/>
  <c r="A284" i="61"/>
  <c r="A285" i="61"/>
  <c r="A286" i="61"/>
  <c r="A287" i="61"/>
  <c r="A288" i="61"/>
  <c r="A289" i="61"/>
  <c r="A290" i="61"/>
  <c r="A291" i="61"/>
  <c r="A292" i="61"/>
  <c r="A293" i="61"/>
  <c r="A294" i="61"/>
  <c r="A295" i="61"/>
  <c r="A296" i="61"/>
  <c r="A297" i="61"/>
  <c r="A298" i="61"/>
  <c r="A299" i="61"/>
  <c r="A300" i="61"/>
  <c r="A301" i="61"/>
  <c r="A302" i="61"/>
  <c r="A303" i="61"/>
  <c r="E303" i="61"/>
  <c r="A304" i="61"/>
  <c r="E304" i="61"/>
  <c r="A305" i="61"/>
  <c r="E305" i="61"/>
  <c r="A306" i="61"/>
  <c r="E306" i="61"/>
  <c r="A307" i="61"/>
  <c r="E307" i="61"/>
  <c r="A308" i="61"/>
  <c r="E308" i="61"/>
  <c r="A309" i="61"/>
  <c r="E309" i="61"/>
  <c r="A310" i="61"/>
  <c r="E310" i="61"/>
  <c r="A311" i="61"/>
  <c r="E311" i="61"/>
  <c r="A312" i="61"/>
  <c r="E312" i="61"/>
  <c r="A313" i="61"/>
  <c r="E313" i="61"/>
  <c r="A314" i="61"/>
  <c r="E314" i="61"/>
  <c r="A315" i="61"/>
  <c r="E315" i="61"/>
  <c r="A316" i="61"/>
  <c r="E316" i="61"/>
  <c r="A317" i="61"/>
  <c r="E317" i="61"/>
  <c r="A318" i="61"/>
  <c r="E318" i="61"/>
  <c r="A319" i="61"/>
  <c r="E319" i="61"/>
  <c r="A320" i="61"/>
  <c r="E320" i="61"/>
  <c r="A321" i="61"/>
  <c r="E321" i="61"/>
  <c r="A322" i="61"/>
  <c r="E322" i="61"/>
  <c r="A323" i="61"/>
  <c r="E323" i="61"/>
  <c r="A324" i="61"/>
  <c r="E324" i="61"/>
  <c r="A325" i="61"/>
  <c r="E325" i="61"/>
  <c r="A326" i="61"/>
  <c r="E326" i="61"/>
  <c r="A327" i="61"/>
  <c r="E327" i="61"/>
  <c r="A328" i="61"/>
  <c r="E328" i="61"/>
  <c r="A329" i="61"/>
  <c r="E329" i="61"/>
  <c r="A330" i="61"/>
  <c r="E330" i="61"/>
  <c r="A331" i="61"/>
  <c r="A332" i="61"/>
  <c r="A333" i="61"/>
  <c r="A334" i="61"/>
  <c r="A335" i="61"/>
  <c r="A336" i="61"/>
  <c r="A337" i="61"/>
  <c r="A338" i="61"/>
  <c r="A339" i="61"/>
  <c r="A340" i="61"/>
  <c r="A341" i="61"/>
  <c r="A342" i="61"/>
  <c r="A343" i="61"/>
  <c r="A344" i="61"/>
  <c r="A345" i="61"/>
  <c r="A346" i="61"/>
  <c r="A347" i="61"/>
  <c r="A348" i="61"/>
  <c r="A349" i="61"/>
  <c r="A350" i="61"/>
  <c r="A351" i="61"/>
  <c r="A352" i="61"/>
  <c r="A353" i="61"/>
  <c r="A354" i="61"/>
  <c r="A355" i="61"/>
  <c r="A356" i="61"/>
  <c r="A357" i="61"/>
  <c r="A358" i="61"/>
  <c r="A359" i="61"/>
  <c r="A360" i="61"/>
  <c r="A361" i="61"/>
  <c r="A362" i="61"/>
  <c r="A363" i="61"/>
  <c r="A364" i="61"/>
  <c r="A365" i="61"/>
  <c r="A366" i="61"/>
  <c r="A367" i="61"/>
  <c r="A368" i="61"/>
  <c r="A369" i="61"/>
  <c r="A370" i="61"/>
  <c r="A371" i="61"/>
  <c r="A372" i="61"/>
  <c r="A373" i="61"/>
  <c r="A374" i="61"/>
  <c r="A375" i="61"/>
  <c r="A376" i="61"/>
  <c r="A377" i="61"/>
  <c r="A378" i="61"/>
  <c r="A379" i="61"/>
  <c r="A380" i="61"/>
  <c r="A381" i="61"/>
  <c r="A382" i="61"/>
  <c r="A383" i="61"/>
  <c r="A384" i="61"/>
  <c r="A385" i="61"/>
  <c r="A386" i="61"/>
  <c r="A387" i="61"/>
  <c r="A388" i="61"/>
  <c r="A389" i="61"/>
  <c r="A390" i="61"/>
  <c r="A391" i="61"/>
  <c r="A392" i="61"/>
  <c r="A393" i="61"/>
  <c r="A394" i="61"/>
  <c r="A395" i="61"/>
  <c r="A396" i="61"/>
  <c r="A397" i="61"/>
  <c r="A398" i="61"/>
  <c r="A399" i="61"/>
  <c r="A400" i="61"/>
  <c r="A401" i="61"/>
  <c r="A402" i="61"/>
  <c r="A403" i="61"/>
  <c r="A404" i="61"/>
  <c r="A405" i="61"/>
  <c r="A406" i="61"/>
  <c r="A407" i="61"/>
  <c r="A408" i="61"/>
  <c r="A409" i="61"/>
  <c r="A410" i="61"/>
  <c r="A411" i="61"/>
  <c r="A412" i="61"/>
  <c r="A413" i="61"/>
  <c r="A414" i="61"/>
  <c r="A415" i="61"/>
  <c r="A416" i="61"/>
  <c r="A417" i="61"/>
  <c r="A418" i="61"/>
  <c r="A419" i="61"/>
  <c r="A420" i="61"/>
  <c r="A421" i="61"/>
  <c r="A422" i="61"/>
  <c r="A423" i="61"/>
  <c r="A424" i="61"/>
  <c r="A425" i="61"/>
  <c r="A426" i="61"/>
  <c r="A427" i="61"/>
  <c r="A428" i="61"/>
  <c r="A429" i="61"/>
  <c r="A430" i="61"/>
  <c r="A431" i="61"/>
  <c r="A432" i="61"/>
  <c r="A433" i="61"/>
  <c r="A434" i="61"/>
  <c r="A435" i="61"/>
  <c r="A436" i="61"/>
  <c r="A437" i="61"/>
  <c r="A438" i="61"/>
  <c r="A439" i="61"/>
  <c r="A440" i="61"/>
  <c r="A441" i="61"/>
  <c r="A442" i="61"/>
  <c r="A443" i="61"/>
  <c r="A444" i="61"/>
  <c r="A445" i="61"/>
  <c r="A446" i="61"/>
  <c r="A447" i="61"/>
  <c r="A448" i="61"/>
  <c r="A449" i="61"/>
  <c r="A450" i="61"/>
  <c r="A451" i="61"/>
  <c r="A452" i="61"/>
  <c r="A453" i="61"/>
  <c r="A454" i="61"/>
  <c r="A455" i="61"/>
  <c r="A456" i="61"/>
  <c r="A457" i="61"/>
  <c r="A458" i="61"/>
  <c r="A459" i="61"/>
  <c r="A460" i="61"/>
  <c r="A461" i="61"/>
  <c r="A462" i="61"/>
  <c r="A463" i="61"/>
  <c r="A464" i="61"/>
  <c r="A465" i="61"/>
  <c r="A466" i="61"/>
  <c r="A467" i="61"/>
  <c r="A468" i="61"/>
  <c r="A469" i="61"/>
  <c r="A470" i="61"/>
  <c r="A471" i="61"/>
  <c r="A472" i="61"/>
  <c r="A473" i="61"/>
  <c r="A474" i="61"/>
  <c r="A475" i="61"/>
  <c r="A476" i="61"/>
  <c r="A477" i="61"/>
  <c r="A478" i="61"/>
  <c r="A479" i="61"/>
  <c r="A480" i="61"/>
  <c r="A481" i="61"/>
  <c r="A482" i="61"/>
  <c r="A483" i="61"/>
  <c r="A484" i="61"/>
  <c r="A485" i="61"/>
  <c r="A486" i="61"/>
  <c r="A487" i="61"/>
  <c r="A488" i="61"/>
  <c r="A489" i="61"/>
  <c r="A490" i="61"/>
  <c r="A491" i="61"/>
  <c r="A492" i="61"/>
  <c r="A493" i="61"/>
  <c r="A494" i="61"/>
  <c r="A495" i="61"/>
  <c r="A496" i="61"/>
  <c r="A497" i="61"/>
  <c r="A498" i="61"/>
  <c r="A499" i="61"/>
  <c r="A500" i="61"/>
  <c r="A501" i="61"/>
  <c r="A502" i="61"/>
  <c r="A503" i="61"/>
  <c r="A504" i="61"/>
  <c r="A505" i="61"/>
  <c r="A506" i="61"/>
  <c r="A507" i="61"/>
  <c r="A508" i="61"/>
  <c r="A509" i="61"/>
  <c r="A510" i="61"/>
  <c r="A511" i="61"/>
  <c r="A512" i="61"/>
  <c r="A513" i="61"/>
  <c r="A514" i="61"/>
  <c r="A515" i="61"/>
  <c r="A516" i="61"/>
  <c r="A517" i="61"/>
  <c r="A518" i="61"/>
  <c r="A519" i="61"/>
  <c r="A520" i="61"/>
  <c r="A521" i="61"/>
  <c r="A522" i="61"/>
  <c r="A523" i="61"/>
  <c r="A524" i="61"/>
  <c r="A525" i="61"/>
  <c r="A526" i="61"/>
  <c r="A527" i="61"/>
  <c r="A528" i="61"/>
  <c r="A529" i="61"/>
  <c r="A530" i="61"/>
  <c r="A531" i="61"/>
  <c r="A532" i="61"/>
  <c r="A533" i="61"/>
  <c r="A534" i="61"/>
  <c r="A535" i="61"/>
  <c r="A536" i="61"/>
  <c r="A537" i="61"/>
  <c r="A538" i="61"/>
  <c r="A539" i="61"/>
  <c r="A540" i="61"/>
  <c r="A541" i="61"/>
  <c r="A542" i="61"/>
  <c r="A543" i="61"/>
  <c r="A544" i="61"/>
  <c r="A545" i="61"/>
  <c r="A546" i="61"/>
  <c r="A547" i="61"/>
  <c r="A548" i="61"/>
  <c r="A549" i="61"/>
  <c r="A550" i="61"/>
  <c r="A551" i="61"/>
  <c r="A552" i="61"/>
  <c r="A553" i="61"/>
  <c r="A554" i="61"/>
  <c r="A555" i="61"/>
  <c r="A556" i="61"/>
  <c r="A557" i="61"/>
  <c r="A558" i="61"/>
  <c r="A559" i="61"/>
  <c r="A560" i="61"/>
  <c r="A561" i="61"/>
  <c r="A562" i="61"/>
  <c r="A563" i="61"/>
  <c r="A564" i="61"/>
  <c r="A565" i="61"/>
  <c r="A566" i="61"/>
  <c r="A567" i="61"/>
  <c r="A568" i="61"/>
  <c r="A569" i="61"/>
  <c r="A570" i="61"/>
  <c r="A571" i="61"/>
  <c r="A572" i="61"/>
  <c r="A573" i="61"/>
  <c r="A574" i="61"/>
  <c r="A575" i="61"/>
  <c r="A576" i="61"/>
  <c r="A577" i="61"/>
  <c r="A578" i="61"/>
  <c r="A579" i="61"/>
  <c r="A580" i="61"/>
  <c r="A581" i="61"/>
  <c r="A582" i="61"/>
  <c r="A583" i="61"/>
  <c r="A584" i="61"/>
  <c r="A585" i="61"/>
  <c r="C455" i="11"/>
  <c r="F2" i="58"/>
  <c r="I2" i="58"/>
  <c r="C457" i="11"/>
  <c r="C459" i="11"/>
  <c r="C460" i="11"/>
  <c r="C62" i="64"/>
  <c r="C86" i="64"/>
  <c r="C85" i="64"/>
  <c r="C79" i="64"/>
  <c r="C78" i="64"/>
  <c r="C72" i="64"/>
  <c r="C65" i="64"/>
  <c r="C64" i="64"/>
  <c r="C417" i="11"/>
  <c r="C419" i="11"/>
  <c r="C56" i="64"/>
  <c r="C45" i="64"/>
  <c r="B10" i="3"/>
  <c r="D50" i="3"/>
  <c r="F50" i="3"/>
  <c r="H50" i="3"/>
  <c r="J50" i="3"/>
  <c r="L50" i="3"/>
  <c r="N50" i="3"/>
  <c r="P50" i="3"/>
  <c r="R50" i="3"/>
  <c r="T50" i="3"/>
  <c r="V50" i="3"/>
  <c r="B13" i="3"/>
  <c r="D48" i="3"/>
  <c r="F48" i="3"/>
  <c r="H48" i="3"/>
  <c r="J48" i="3"/>
  <c r="L48" i="3"/>
  <c r="N48" i="3"/>
  <c r="P48" i="3"/>
  <c r="R48" i="3"/>
  <c r="T48" i="3"/>
  <c r="V48" i="3"/>
  <c r="E11" i="3"/>
  <c r="E5" i="3"/>
  <c r="B43" i="3"/>
  <c r="C5" i="11"/>
  <c r="D5" i="11"/>
  <c r="E5" i="11"/>
  <c r="D5" i="3"/>
  <c r="G43" i="3"/>
  <c r="B19" i="3"/>
  <c r="I43" i="3"/>
  <c r="K43" i="3"/>
  <c r="M43" i="3"/>
  <c r="O43" i="3"/>
  <c r="Q43" i="3"/>
  <c r="S43" i="3"/>
  <c r="U43" i="3"/>
  <c r="V43" i="3"/>
  <c r="B44" i="3"/>
  <c r="G44" i="3"/>
  <c r="I44" i="3"/>
  <c r="K44" i="3"/>
  <c r="M44" i="3"/>
  <c r="O44" i="3"/>
  <c r="Q44" i="3"/>
  <c r="S44" i="3"/>
  <c r="U44" i="3"/>
  <c r="V44" i="3"/>
  <c r="B45" i="3"/>
  <c r="G45" i="3"/>
  <c r="I45" i="3"/>
  <c r="K45" i="3"/>
  <c r="M45" i="3"/>
  <c r="O45" i="3"/>
  <c r="Q45" i="3"/>
  <c r="S45" i="3"/>
  <c r="U45" i="3"/>
  <c r="V45" i="3"/>
  <c r="V46" i="3"/>
  <c r="V52" i="3"/>
  <c r="B75" i="3"/>
  <c r="E75" i="3"/>
  <c r="I66" i="3"/>
  <c r="I67" i="3"/>
  <c r="I68" i="3"/>
  <c r="I69" i="3"/>
  <c r="I70" i="3"/>
  <c r="I71" i="3"/>
  <c r="I72" i="3"/>
  <c r="I73" i="3"/>
  <c r="I74" i="3"/>
  <c r="I75" i="3"/>
  <c r="G75" i="3"/>
  <c r="T75" i="3"/>
  <c r="T43" i="3"/>
  <c r="T44" i="3"/>
  <c r="T45" i="3"/>
  <c r="T46" i="3"/>
  <c r="T52" i="3"/>
  <c r="B74" i="3"/>
  <c r="E74" i="3"/>
  <c r="G74" i="3"/>
  <c r="T74" i="3"/>
  <c r="R43" i="3"/>
  <c r="R44" i="3"/>
  <c r="R45" i="3"/>
  <c r="R46" i="3"/>
  <c r="R52" i="3"/>
  <c r="B73" i="3"/>
  <c r="E73" i="3"/>
  <c r="G73" i="3"/>
  <c r="T73" i="3"/>
  <c r="P43" i="3"/>
  <c r="P44" i="3"/>
  <c r="P45" i="3"/>
  <c r="P46" i="3"/>
  <c r="P52" i="3"/>
  <c r="B72" i="3"/>
  <c r="E72" i="3"/>
  <c r="G72" i="3"/>
  <c r="T72" i="3"/>
  <c r="N43" i="3"/>
  <c r="N44" i="3"/>
  <c r="N45" i="3"/>
  <c r="N46" i="3"/>
  <c r="N52" i="3"/>
  <c r="B71" i="3"/>
  <c r="E71" i="3"/>
  <c r="G71" i="3"/>
  <c r="T71" i="3"/>
  <c r="L43" i="3"/>
  <c r="L44" i="3"/>
  <c r="L45" i="3"/>
  <c r="L46" i="3"/>
  <c r="L52" i="3"/>
  <c r="B70" i="3"/>
  <c r="E70" i="3"/>
  <c r="G70" i="3"/>
  <c r="T70" i="3"/>
  <c r="J43" i="3"/>
  <c r="J44" i="3"/>
  <c r="J45" i="3"/>
  <c r="J46" i="3"/>
  <c r="J52" i="3"/>
  <c r="B69" i="3"/>
  <c r="E69" i="3"/>
  <c r="G69" i="3"/>
  <c r="T69" i="3"/>
  <c r="H43" i="3"/>
  <c r="H44" i="3"/>
  <c r="H45" i="3"/>
  <c r="H46" i="3"/>
  <c r="H52" i="3"/>
  <c r="B68" i="3"/>
  <c r="E68" i="3"/>
  <c r="G68" i="3"/>
  <c r="T68" i="3"/>
  <c r="C5" i="3"/>
  <c r="E43" i="3"/>
  <c r="F43" i="3"/>
  <c r="E44" i="3"/>
  <c r="F44" i="3"/>
  <c r="E45" i="3"/>
  <c r="F45" i="3"/>
  <c r="F46" i="3"/>
  <c r="F52" i="3"/>
  <c r="B67" i="3"/>
  <c r="E67" i="3"/>
  <c r="G67" i="3"/>
  <c r="T67" i="3"/>
  <c r="B5" i="3"/>
  <c r="C43" i="3"/>
  <c r="D43" i="3"/>
  <c r="D46" i="3"/>
  <c r="D52" i="3"/>
  <c r="B66" i="3"/>
  <c r="E66" i="3"/>
  <c r="G66" i="3"/>
  <c r="T66" i="3"/>
  <c r="T65" i="3"/>
  <c r="U65" i="3"/>
  <c r="U66" i="3"/>
  <c r="U67" i="3"/>
  <c r="U68" i="3"/>
  <c r="U69" i="3"/>
  <c r="U70" i="3"/>
  <c r="U71" i="3"/>
  <c r="U72" i="3"/>
  <c r="U73" i="3"/>
  <c r="U74" i="3"/>
  <c r="U75" i="3"/>
  <c r="C469" i="11"/>
  <c r="C47" i="64"/>
  <c r="Q75" i="3"/>
  <c r="Q74" i="3"/>
  <c r="Q73" i="3"/>
  <c r="Q72" i="3"/>
  <c r="Q71" i="3"/>
  <c r="Q70" i="3"/>
  <c r="Q69" i="3"/>
  <c r="Q68" i="3"/>
  <c r="Q67" i="3"/>
  <c r="Q66" i="3"/>
  <c r="Q65" i="3"/>
  <c r="R65" i="3"/>
  <c r="R66" i="3"/>
  <c r="R67" i="3"/>
  <c r="R68" i="3"/>
  <c r="R69" i="3"/>
  <c r="R70" i="3"/>
  <c r="R71" i="3"/>
  <c r="R72" i="3"/>
  <c r="R73" i="3"/>
  <c r="R74" i="3"/>
  <c r="R75" i="3"/>
  <c r="C468" i="11"/>
  <c r="C46" i="64"/>
  <c r="D32" i="64"/>
  <c r="D31" i="64"/>
  <c r="D30" i="64"/>
  <c r="D29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C375" i="11"/>
  <c r="N77" i="61"/>
  <c r="N78" i="61"/>
  <c r="N79" i="61"/>
  <c r="N80" i="61"/>
  <c r="N81" i="61"/>
  <c r="N82" i="61"/>
  <c r="N83" i="61"/>
  <c r="N84" i="61"/>
  <c r="N85" i="61"/>
  <c r="N86" i="61"/>
  <c r="N87" i="61"/>
  <c r="N88" i="61"/>
  <c r="N89" i="61"/>
  <c r="N90" i="61"/>
  <c r="N91" i="61"/>
  <c r="N92" i="61"/>
  <c r="N93" i="61"/>
  <c r="N94" i="61"/>
  <c r="N95" i="61"/>
  <c r="N96" i="61"/>
  <c r="N97" i="61"/>
  <c r="N98" i="61"/>
  <c r="N99" i="61"/>
  <c r="N100" i="61"/>
  <c r="N101" i="61"/>
  <c r="N102" i="61"/>
  <c r="N103" i="61"/>
  <c r="N104" i="61"/>
  <c r="N105" i="61"/>
  <c r="N106" i="61"/>
  <c r="N107" i="61"/>
  <c r="N108" i="61"/>
  <c r="N109" i="61"/>
  <c r="N110" i="61"/>
  <c r="N111" i="61"/>
  <c r="N112" i="61"/>
  <c r="N113" i="61"/>
  <c r="N114" i="61"/>
  <c r="N115" i="61"/>
  <c r="N116" i="61"/>
  <c r="N117" i="61"/>
  <c r="N118" i="61"/>
  <c r="N119" i="61"/>
  <c r="N120" i="61"/>
  <c r="N121" i="61"/>
  <c r="N122" i="61"/>
  <c r="N123" i="61"/>
  <c r="N124" i="61"/>
  <c r="N125" i="61"/>
  <c r="N126" i="61"/>
  <c r="N127" i="61"/>
  <c r="N128" i="61"/>
  <c r="N129" i="61"/>
  <c r="N130" i="61"/>
  <c r="N131" i="61"/>
  <c r="N132" i="61"/>
  <c r="N133" i="61"/>
  <c r="N134" i="61"/>
  <c r="N135" i="61"/>
  <c r="N136" i="61"/>
  <c r="N137" i="61"/>
  <c r="N138" i="61"/>
  <c r="N139" i="61"/>
  <c r="N140" i="61"/>
  <c r="N141" i="61"/>
  <c r="N142" i="61"/>
  <c r="N143" i="61"/>
  <c r="N144" i="61"/>
  <c r="N145" i="61"/>
  <c r="N146" i="61"/>
  <c r="N147" i="61"/>
  <c r="N148" i="61"/>
  <c r="N149" i="61"/>
  <c r="N150" i="61"/>
  <c r="N151" i="61"/>
  <c r="N152" i="61"/>
  <c r="N153" i="61"/>
  <c r="N154" i="61"/>
  <c r="N155" i="61"/>
  <c r="N156" i="61"/>
  <c r="N157" i="61"/>
  <c r="N158" i="61"/>
  <c r="N159" i="61"/>
  <c r="N160" i="61"/>
  <c r="N161" i="61"/>
  <c r="N162" i="61"/>
  <c r="N163" i="61"/>
  <c r="N164" i="61"/>
  <c r="N165" i="61"/>
  <c r="N166" i="61"/>
  <c r="N167" i="61"/>
  <c r="N168" i="61"/>
  <c r="N169" i="61"/>
  <c r="N170" i="61"/>
  <c r="N171" i="61"/>
  <c r="N172" i="61"/>
  <c r="N173" i="61"/>
  <c r="N174" i="61"/>
  <c r="N175" i="61"/>
  <c r="N176" i="61"/>
  <c r="N177" i="61"/>
  <c r="N178" i="61"/>
  <c r="N179" i="61"/>
  <c r="N180" i="61"/>
  <c r="N181" i="61"/>
  <c r="N182" i="61"/>
  <c r="N183" i="61"/>
  <c r="N184" i="61"/>
  <c r="N185" i="61"/>
  <c r="N186" i="61"/>
  <c r="N187" i="61"/>
  <c r="N188" i="61"/>
  <c r="N189" i="61"/>
  <c r="N190" i="61"/>
  <c r="N191" i="61"/>
  <c r="N192" i="61"/>
  <c r="N193" i="61"/>
  <c r="N194" i="61"/>
  <c r="N195" i="61"/>
  <c r="N196" i="61"/>
  <c r="N197" i="61"/>
  <c r="N198" i="61"/>
  <c r="N199" i="61"/>
  <c r="N200" i="61"/>
  <c r="N201" i="61"/>
  <c r="N202" i="61"/>
  <c r="N203" i="61"/>
  <c r="N204" i="61"/>
  <c r="N205" i="61"/>
  <c r="N206" i="61"/>
  <c r="N207" i="61"/>
  <c r="N208" i="61"/>
  <c r="N209" i="61"/>
  <c r="N210" i="61"/>
  <c r="N211" i="61"/>
  <c r="N212" i="61"/>
  <c r="N213" i="61"/>
  <c r="N214" i="61"/>
  <c r="N215" i="61"/>
  <c r="N216" i="61"/>
  <c r="N217" i="61"/>
  <c r="N218" i="61"/>
  <c r="N219" i="61"/>
  <c r="N220" i="61"/>
  <c r="N221" i="61"/>
  <c r="N222" i="61"/>
  <c r="N223" i="61"/>
  <c r="N224" i="61"/>
  <c r="N225" i="61"/>
  <c r="N226" i="61"/>
  <c r="N227" i="61"/>
  <c r="N228" i="61"/>
  <c r="N229" i="61"/>
  <c r="N230" i="61"/>
  <c r="N231" i="61"/>
  <c r="N232" i="61"/>
  <c r="N233" i="61"/>
  <c r="N234" i="61"/>
  <c r="N235" i="61"/>
  <c r="N236" i="61"/>
  <c r="N237" i="61"/>
  <c r="N238" i="61"/>
  <c r="N239" i="61"/>
  <c r="N240" i="61"/>
  <c r="N241" i="61"/>
  <c r="N242" i="61"/>
  <c r="N243" i="61"/>
  <c r="N244" i="61"/>
  <c r="N245" i="61"/>
  <c r="N246" i="61"/>
  <c r="N247" i="61"/>
  <c r="N248" i="61"/>
  <c r="N249" i="61"/>
  <c r="N250" i="61"/>
  <c r="N251" i="61"/>
  <c r="N252" i="61"/>
  <c r="N253" i="61"/>
  <c r="N254" i="61"/>
  <c r="N255" i="61"/>
  <c r="N256" i="61"/>
  <c r="N257" i="61"/>
  <c r="N258" i="61"/>
  <c r="N259" i="61"/>
  <c r="N260" i="61"/>
  <c r="N261" i="61"/>
  <c r="N262" i="61"/>
  <c r="N263" i="61"/>
  <c r="N264" i="61"/>
  <c r="N265" i="61"/>
  <c r="N266" i="61"/>
  <c r="N267" i="61"/>
  <c r="N268" i="61"/>
  <c r="N269" i="61"/>
  <c r="N270" i="61"/>
  <c r="N271" i="61"/>
  <c r="N272" i="61"/>
  <c r="N273" i="61"/>
  <c r="N274" i="61"/>
  <c r="N275" i="61"/>
  <c r="N276" i="61"/>
  <c r="N277" i="61"/>
  <c r="N278" i="61"/>
  <c r="N279" i="61"/>
  <c r="N280" i="61"/>
  <c r="N281" i="61"/>
  <c r="N282" i="61"/>
  <c r="N283" i="61"/>
  <c r="N284" i="61"/>
  <c r="N285" i="61"/>
  <c r="N286" i="61"/>
  <c r="N287" i="61"/>
  <c r="N288" i="61"/>
  <c r="N289" i="61"/>
  <c r="N290" i="61"/>
  <c r="N291" i="61"/>
  <c r="N292" i="61"/>
  <c r="N293" i="61"/>
  <c r="N294" i="61"/>
  <c r="N295" i="61"/>
  <c r="N296" i="61"/>
  <c r="N297" i="61"/>
  <c r="N298" i="61"/>
  <c r="N299" i="61"/>
  <c r="N300" i="61"/>
  <c r="N301" i="61"/>
  <c r="N302" i="61"/>
  <c r="N303" i="61"/>
  <c r="N304" i="61"/>
  <c r="N305" i="61"/>
  <c r="N306" i="61"/>
  <c r="N307" i="61"/>
  <c r="N308" i="61"/>
  <c r="N309" i="61"/>
  <c r="N310" i="61"/>
  <c r="N311" i="61"/>
  <c r="N312" i="61"/>
  <c r="N313" i="61"/>
  <c r="N314" i="61"/>
  <c r="N315" i="61"/>
  <c r="N316" i="61"/>
  <c r="N317" i="61"/>
  <c r="N318" i="61"/>
  <c r="N319" i="61"/>
  <c r="N320" i="61"/>
  <c r="N321" i="61"/>
  <c r="N322" i="61"/>
  <c r="N323" i="61"/>
  <c r="N324" i="61"/>
  <c r="N325" i="61"/>
  <c r="N326" i="61"/>
  <c r="N327" i="61"/>
  <c r="N328" i="61"/>
  <c r="N329" i="61"/>
  <c r="N330" i="61"/>
  <c r="N331" i="61"/>
  <c r="N332" i="61"/>
  <c r="N333" i="61"/>
  <c r="N334" i="61"/>
  <c r="N335" i="61"/>
  <c r="N336" i="61"/>
  <c r="N337" i="61"/>
  <c r="N338" i="61"/>
  <c r="N339" i="61"/>
  <c r="N340" i="61"/>
  <c r="N341" i="61"/>
  <c r="N342" i="61"/>
  <c r="N343" i="61"/>
  <c r="N344" i="61"/>
  <c r="N345" i="61"/>
  <c r="N346" i="61"/>
  <c r="N347" i="61"/>
  <c r="N348" i="61"/>
  <c r="N349" i="61"/>
  <c r="N350" i="61"/>
  <c r="N351" i="61"/>
  <c r="N352" i="61"/>
  <c r="N353" i="61"/>
  <c r="N354" i="61"/>
  <c r="N355" i="61"/>
  <c r="N356" i="61"/>
  <c r="N357" i="61"/>
  <c r="N358" i="61"/>
  <c r="N359" i="61"/>
  <c r="N360" i="61"/>
  <c r="N361" i="61"/>
  <c r="N362" i="61"/>
  <c r="N363" i="61"/>
  <c r="N364" i="61"/>
  <c r="N365" i="61"/>
  <c r="N366" i="61"/>
  <c r="N367" i="61"/>
  <c r="N368" i="61"/>
  <c r="N369" i="61"/>
  <c r="N370" i="61"/>
  <c r="N371" i="61"/>
  <c r="N372" i="61"/>
  <c r="N373" i="61"/>
  <c r="N374" i="61"/>
  <c r="N375" i="61"/>
  <c r="N376" i="61"/>
  <c r="N377" i="61"/>
  <c r="N378" i="61"/>
  <c r="N379" i="61"/>
  <c r="N380" i="61"/>
  <c r="N381" i="61"/>
  <c r="N382" i="61"/>
  <c r="N383" i="61"/>
  <c r="N384" i="61"/>
  <c r="N385" i="61"/>
  <c r="N386" i="61"/>
  <c r="N387" i="61"/>
  <c r="N388" i="61"/>
  <c r="N389" i="61"/>
  <c r="N390" i="61"/>
  <c r="N391" i="61"/>
  <c r="N392" i="61"/>
  <c r="N393" i="61"/>
  <c r="N394" i="61"/>
  <c r="N395" i="61"/>
  <c r="N396" i="61"/>
  <c r="N397" i="61"/>
  <c r="N398" i="61"/>
  <c r="N399" i="61"/>
  <c r="N402" i="61"/>
  <c r="N403" i="61"/>
  <c r="N404" i="61"/>
  <c r="N405" i="61"/>
  <c r="N406" i="61"/>
  <c r="N407" i="61"/>
  <c r="N408" i="61"/>
  <c r="N409" i="61"/>
  <c r="N410" i="61"/>
  <c r="N411" i="61"/>
  <c r="N412" i="61"/>
  <c r="N413" i="61"/>
  <c r="N414" i="61"/>
  <c r="N415" i="61"/>
  <c r="N416" i="61"/>
  <c r="N417" i="61"/>
  <c r="N418" i="61"/>
  <c r="N419" i="61"/>
  <c r="N420" i="61"/>
  <c r="N421" i="61"/>
  <c r="N422" i="61"/>
  <c r="N423" i="61"/>
  <c r="N424" i="61"/>
  <c r="N425" i="61"/>
  <c r="N426" i="61"/>
  <c r="N427" i="61"/>
  <c r="N428" i="61"/>
  <c r="N429" i="61"/>
  <c r="N430" i="61"/>
  <c r="N431" i="61"/>
  <c r="O431" i="61"/>
  <c r="N432" i="61"/>
  <c r="O432" i="61"/>
  <c r="N433" i="61"/>
  <c r="O433" i="61"/>
  <c r="N434" i="61"/>
  <c r="O434" i="61"/>
  <c r="N435" i="61"/>
  <c r="O435" i="61"/>
  <c r="N436" i="61"/>
  <c r="O436" i="61"/>
  <c r="N437" i="61"/>
  <c r="O437" i="61"/>
  <c r="N438" i="61"/>
  <c r="O438" i="61"/>
  <c r="N439" i="61"/>
  <c r="O439" i="61"/>
  <c r="N440" i="61"/>
  <c r="O440" i="61"/>
  <c r="N441" i="61"/>
  <c r="O441" i="61"/>
  <c r="N442" i="61"/>
  <c r="O442" i="61"/>
  <c r="N443" i="61"/>
  <c r="O443" i="61"/>
  <c r="L65" i="3"/>
  <c r="N65" i="3"/>
  <c r="O65" i="3"/>
  <c r="N66" i="3"/>
  <c r="O66" i="3"/>
  <c r="N67" i="3"/>
  <c r="O67" i="3"/>
  <c r="N68" i="3"/>
  <c r="O68" i="3"/>
  <c r="N69" i="3"/>
  <c r="O69" i="3"/>
  <c r="N70" i="3"/>
  <c r="O70" i="3"/>
  <c r="N71" i="3"/>
  <c r="O71" i="3"/>
  <c r="N72" i="3"/>
  <c r="O72" i="3"/>
  <c r="N73" i="3"/>
  <c r="O73" i="3"/>
  <c r="N74" i="3"/>
  <c r="O74" i="3"/>
  <c r="N75" i="3"/>
  <c r="O75" i="3"/>
  <c r="C465" i="11"/>
  <c r="C48" i="64"/>
  <c r="C92" i="64"/>
  <c r="C84" i="64"/>
  <c r="C70" i="64"/>
  <c r="C68" i="64"/>
  <c r="C66" i="64"/>
  <c r="C75" i="64"/>
  <c r="C76" i="64"/>
  <c r="C77" i="64"/>
  <c r="C114" i="64"/>
  <c r="C113" i="64"/>
  <c r="C112" i="64"/>
  <c r="C111" i="64"/>
  <c r="C20" i="11"/>
  <c r="J449" i="11"/>
  <c r="G455" i="11"/>
  <c r="G459" i="11"/>
  <c r="C103" i="64"/>
  <c r="C110" i="64"/>
  <c r="C109" i="64"/>
  <c r="C108" i="64"/>
  <c r="C55" i="64"/>
  <c r="C182" i="11"/>
  <c r="D450" i="11"/>
  <c r="N451" i="11"/>
  <c r="U399" i="11"/>
  <c r="U400" i="11"/>
  <c r="U401" i="11"/>
  <c r="U398" i="11"/>
  <c r="C312" i="11"/>
  <c r="C314" i="11"/>
  <c r="C315" i="11"/>
  <c r="C133" i="11"/>
  <c r="C197" i="11"/>
  <c r="C212" i="11"/>
  <c r="H138" i="11"/>
  <c r="I138" i="11"/>
  <c r="J138" i="11"/>
  <c r="L138" i="11"/>
  <c r="M138" i="11"/>
  <c r="N138" i="11"/>
  <c r="C124" i="64"/>
  <c r="C123" i="64"/>
  <c r="C122" i="64"/>
  <c r="B614" i="11"/>
  <c r="C614" i="11"/>
  <c r="D614" i="11"/>
  <c r="E614" i="11"/>
  <c r="F614" i="11"/>
  <c r="G614" i="11"/>
  <c r="H614" i="11"/>
  <c r="I614" i="11"/>
  <c r="J614" i="11"/>
  <c r="K614" i="11"/>
  <c r="L614" i="11"/>
  <c r="M614" i="11"/>
  <c r="G615" i="11"/>
  <c r="J615" i="11"/>
  <c r="K615" i="11"/>
  <c r="L615" i="11"/>
  <c r="M615" i="11"/>
  <c r="G616" i="11"/>
  <c r="J640" i="11"/>
  <c r="J616" i="11"/>
  <c r="K640" i="11"/>
  <c r="K616" i="11"/>
  <c r="L616" i="11"/>
  <c r="M616" i="11"/>
  <c r="G617" i="11"/>
  <c r="J642" i="11"/>
  <c r="J617" i="11"/>
  <c r="K642" i="11"/>
  <c r="K617" i="11"/>
  <c r="M449" i="11"/>
  <c r="L642" i="11"/>
  <c r="L617" i="11"/>
  <c r="N449" i="11"/>
  <c r="M642" i="11"/>
  <c r="M617" i="11"/>
  <c r="B620" i="11"/>
  <c r="C620" i="11"/>
  <c r="D620" i="11"/>
  <c r="E620" i="11"/>
  <c r="F620" i="11"/>
  <c r="G620" i="11"/>
  <c r="H620" i="11"/>
  <c r="I620" i="11"/>
  <c r="J620" i="11"/>
  <c r="K620" i="11"/>
  <c r="L620" i="11"/>
  <c r="M620" i="11"/>
  <c r="B621" i="11"/>
  <c r="C621" i="11"/>
  <c r="D621" i="11"/>
  <c r="E621" i="11"/>
  <c r="F621" i="11"/>
  <c r="G621" i="11"/>
  <c r="H621" i="11"/>
  <c r="I621" i="11"/>
  <c r="J621" i="11"/>
  <c r="K621" i="11"/>
  <c r="L621" i="11"/>
  <c r="M621" i="11"/>
  <c r="B622" i="11"/>
  <c r="C622" i="11"/>
  <c r="D622" i="11"/>
  <c r="E622" i="11"/>
  <c r="F622" i="11"/>
  <c r="G622" i="11"/>
  <c r="H622" i="11"/>
  <c r="I622" i="11"/>
  <c r="J622" i="11"/>
  <c r="K622" i="11"/>
  <c r="L622" i="11"/>
  <c r="M622" i="11"/>
  <c r="B623" i="11"/>
  <c r="C623" i="11"/>
  <c r="D623" i="11"/>
  <c r="E623" i="11"/>
  <c r="F623" i="11"/>
  <c r="G623" i="11"/>
  <c r="H623" i="11"/>
  <c r="I623" i="11"/>
  <c r="J623" i="11"/>
  <c r="K623" i="11"/>
  <c r="L623" i="11"/>
  <c r="M623" i="11"/>
  <c r="B624" i="11"/>
  <c r="C624" i="11"/>
  <c r="D624" i="11"/>
  <c r="E624" i="11"/>
  <c r="F624" i="11"/>
  <c r="G624" i="11"/>
  <c r="H624" i="11"/>
  <c r="I624" i="11"/>
  <c r="J624" i="11"/>
  <c r="K624" i="11"/>
  <c r="L624" i="11"/>
  <c r="M624" i="11"/>
  <c r="B625" i="11"/>
  <c r="C625" i="11"/>
  <c r="D625" i="11"/>
  <c r="E625" i="11"/>
  <c r="F625" i="11"/>
  <c r="G625" i="11"/>
  <c r="H625" i="11"/>
  <c r="I625" i="11"/>
  <c r="J625" i="11"/>
  <c r="K625" i="11"/>
  <c r="L625" i="11"/>
  <c r="M625" i="11"/>
  <c r="B626" i="11"/>
  <c r="C626" i="11"/>
  <c r="D626" i="11"/>
  <c r="E626" i="11"/>
  <c r="F626" i="11"/>
  <c r="G626" i="11"/>
  <c r="H626" i="11"/>
  <c r="I626" i="11"/>
  <c r="J626" i="11"/>
  <c r="K626" i="11"/>
  <c r="L626" i="11"/>
  <c r="M626" i="11"/>
  <c r="B627" i="11"/>
  <c r="C627" i="11"/>
  <c r="D627" i="11"/>
  <c r="E627" i="11"/>
  <c r="F627" i="11"/>
  <c r="G627" i="11"/>
  <c r="H627" i="11"/>
  <c r="I627" i="11"/>
  <c r="J627" i="11"/>
  <c r="K627" i="11"/>
  <c r="L627" i="11"/>
  <c r="M627" i="11"/>
  <c r="B628" i="11"/>
  <c r="C628" i="11"/>
  <c r="D628" i="11"/>
  <c r="E628" i="11"/>
  <c r="F628" i="11"/>
  <c r="G628" i="11"/>
  <c r="H628" i="11"/>
  <c r="I628" i="11"/>
  <c r="J628" i="11"/>
  <c r="K628" i="11"/>
  <c r="L628" i="11"/>
  <c r="M628" i="11"/>
  <c r="B629" i="11"/>
  <c r="C629" i="11"/>
  <c r="D629" i="11"/>
  <c r="E629" i="11"/>
  <c r="F629" i="11"/>
  <c r="G629" i="11"/>
  <c r="H629" i="11"/>
  <c r="I629" i="11"/>
  <c r="J629" i="11"/>
  <c r="K629" i="11"/>
  <c r="L629" i="11"/>
  <c r="M629" i="11"/>
  <c r="B630" i="11"/>
  <c r="C630" i="11"/>
  <c r="D630" i="11"/>
  <c r="E630" i="11"/>
  <c r="F630" i="11"/>
  <c r="G630" i="11"/>
  <c r="H630" i="11"/>
  <c r="I630" i="11"/>
  <c r="J630" i="11"/>
  <c r="K630" i="11"/>
  <c r="L630" i="11"/>
  <c r="M630" i="11"/>
  <c r="B631" i="11"/>
  <c r="C631" i="11"/>
  <c r="D631" i="11"/>
  <c r="E631" i="11"/>
  <c r="F631" i="11"/>
  <c r="G631" i="11"/>
  <c r="H631" i="11"/>
  <c r="I631" i="11"/>
  <c r="J631" i="11"/>
  <c r="K631" i="11"/>
  <c r="L631" i="11"/>
  <c r="M631" i="11"/>
  <c r="B632" i="11"/>
  <c r="C632" i="11"/>
  <c r="D632" i="11"/>
  <c r="E632" i="11"/>
  <c r="F632" i="11"/>
  <c r="G632" i="11"/>
  <c r="H632" i="11"/>
  <c r="I632" i="11"/>
  <c r="J632" i="11"/>
  <c r="K632" i="11"/>
  <c r="L632" i="11"/>
  <c r="M632" i="11"/>
  <c r="B633" i="11"/>
  <c r="C633" i="11"/>
  <c r="D633" i="11"/>
  <c r="E633" i="11"/>
  <c r="F633" i="11"/>
  <c r="G633" i="11"/>
  <c r="H633" i="11"/>
  <c r="I633" i="11"/>
  <c r="J633" i="11"/>
  <c r="K633" i="11"/>
  <c r="L633" i="11"/>
  <c r="M633" i="11"/>
  <c r="B634" i="11"/>
  <c r="C634" i="11"/>
  <c r="D634" i="11"/>
  <c r="E634" i="11"/>
  <c r="F634" i="11"/>
  <c r="G634" i="11"/>
  <c r="H634" i="11"/>
  <c r="I634" i="11"/>
  <c r="J634" i="11"/>
  <c r="K634" i="11"/>
  <c r="L634" i="11"/>
  <c r="M634" i="11"/>
  <c r="B635" i="11"/>
  <c r="C635" i="11"/>
  <c r="D635" i="11"/>
  <c r="E635" i="11"/>
  <c r="F635" i="11"/>
  <c r="G635" i="11"/>
  <c r="H635" i="11"/>
  <c r="I635" i="11"/>
  <c r="J635" i="11"/>
  <c r="K635" i="11"/>
  <c r="L635" i="11"/>
  <c r="M635" i="11"/>
  <c r="B636" i="11"/>
  <c r="C636" i="11"/>
  <c r="D636" i="11"/>
  <c r="E636" i="11"/>
  <c r="F636" i="11"/>
  <c r="G636" i="11"/>
  <c r="H636" i="11"/>
  <c r="I636" i="11"/>
  <c r="J636" i="11"/>
  <c r="K636" i="11"/>
  <c r="L636" i="11"/>
  <c r="M636" i="11"/>
  <c r="B637" i="11"/>
  <c r="C637" i="11"/>
  <c r="D637" i="11"/>
  <c r="E637" i="11"/>
  <c r="F637" i="11"/>
  <c r="G637" i="11"/>
  <c r="H637" i="11"/>
  <c r="I637" i="11"/>
  <c r="J637" i="11"/>
  <c r="K637" i="11"/>
  <c r="L637" i="11"/>
  <c r="M637" i="11"/>
  <c r="B638" i="11"/>
  <c r="C638" i="11"/>
  <c r="D638" i="11"/>
  <c r="E638" i="11"/>
  <c r="F638" i="11"/>
  <c r="G638" i="11"/>
  <c r="H638" i="11"/>
  <c r="I638" i="11"/>
  <c r="J638" i="11"/>
  <c r="K638" i="11"/>
  <c r="L638" i="11"/>
  <c r="M638" i="11"/>
  <c r="B639" i="11"/>
  <c r="C639" i="11"/>
  <c r="D639" i="11"/>
  <c r="E639" i="11"/>
  <c r="F639" i="11"/>
  <c r="G639" i="11"/>
  <c r="H639" i="11"/>
  <c r="I639" i="11"/>
  <c r="J639" i="11"/>
  <c r="K639" i="11"/>
  <c r="L639" i="11"/>
  <c r="M639" i="11"/>
  <c r="B640" i="11"/>
  <c r="C640" i="11"/>
  <c r="D640" i="11"/>
  <c r="E640" i="11"/>
  <c r="F640" i="11"/>
  <c r="G640" i="11"/>
  <c r="H640" i="11"/>
  <c r="I640" i="11"/>
  <c r="L640" i="11"/>
  <c r="M640" i="11"/>
  <c r="B641" i="11"/>
  <c r="C641" i="11"/>
  <c r="D641" i="11"/>
  <c r="E641" i="11"/>
  <c r="F641" i="11"/>
  <c r="G641" i="11"/>
  <c r="H641" i="11"/>
  <c r="I641" i="11"/>
  <c r="J641" i="11"/>
  <c r="K641" i="11"/>
  <c r="L641" i="11"/>
  <c r="M641" i="11"/>
  <c r="B642" i="11"/>
  <c r="D449" i="11"/>
  <c r="C642" i="11"/>
  <c r="E449" i="11"/>
  <c r="D642" i="11"/>
  <c r="G642" i="11"/>
  <c r="I642" i="11"/>
  <c r="C121" i="64"/>
  <c r="C120" i="64"/>
  <c r="C119" i="64"/>
  <c r="C101" i="64"/>
  <c r="F66" i="3"/>
  <c r="F67" i="3"/>
  <c r="F68" i="3"/>
  <c r="F69" i="3"/>
  <c r="F70" i="3"/>
  <c r="F71" i="3"/>
  <c r="F72" i="3"/>
  <c r="F73" i="3"/>
  <c r="F74" i="3"/>
  <c r="F75" i="3"/>
  <c r="G465" i="11"/>
  <c r="C100" i="64"/>
  <c r="K455" i="11"/>
  <c r="C99" i="64"/>
  <c r="C98" i="64"/>
  <c r="C97" i="64"/>
  <c r="C83" i="64"/>
  <c r="C69" i="64"/>
  <c r="C96" i="64"/>
  <c r="C95" i="64"/>
  <c r="C94" i="64"/>
  <c r="C91" i="64"/>
  <c r="C81" i="64"/>
  <c r="C80" i="64"/>
  <c r="C74" i="64"/>
  <c r="C67" i="64"/>
  <c r="C461" i="11"/>
  <c r="C63" i="64"/>
  <c r="C61" i="64"/>
  <c r="C60" i="64"/>
  <c r="C59" i="64"/>
  <c r="C58" i="64"/>
  <c r="O7" i="58"/>
  <c r="AB278" i="11"/>
  <c r="AB274" i="11"/>
  <c r="AB275" i="11"/>
  <c r="AB276" i="11"/>
  <c r="AB277" i="11"/>
  <c r="AB229" i="11"/>
  <c r="AB228" i="11"/>
  <c r="AB227" i="11"/>
  <c r="AB226" i="11"/>
  <c r="AB225" i="11"/>
  <c r="AB224" i="11"/>
  <c r="AB223" i="11"/>
  <c r="AB222" i="11"/>
  <c r="AB221" i="11"/>
  <c r="AB220" i="11"/>
  <c r="AB219" i="11"/>
  <c r="AB218" i="11"/>
  <c r="AB217" i="11"/>
  <c r="AB242" i="11"/>
  <c r="AB243" i="11"/>
  <c r="AB244" i="11"/>
  <c r="AB245" i="11"/>
  <c r="AB246" i="11"/>
  <c r="AB247" i="11"/>
  <c r="AB248" i="11"/>
  <c r="AB249" i="11"/>
  <c r="AB291" i="11"/>
  <c r="AC291" i="11"/>
  <c r="AD291" i="11"/>
  <c r="AE291" i="11"/>
  <c r="AB292" i="11"/>
  <c r="AC292" i="11"/>
  <c r="AD292" i="11"/>
  <c r="AE292" i="11"/>
  <c r="AB293" i="11"/>
  <c r="AC293" i="11"/>
  <c r="AD293" i="11"/>
  <c r="AE293" i="11"/>
  <c r="AB294" i="11"/>
  <c r="AC294" i="11"/>
  <c r="AD294" i="11"/>
  <c r="AE294" i="11"/>
  <c r="AB295" i="11"/>
  <c r="AC295" i="11"/>
  <c r="AD295" i="11"/>
  <c r="AE295" i="11"/>
  <c r="AC290" i="11"/>
  <c r="AB290" i="11"/>
  <c r="AE290" i="11"/>
  <c r="AC274" i="11"/>
  <c r="AD274" i="11"/>
  <c r="AE274" i="11"/>
  <c r="AC275" i="11"/>
  <c r="AD275" i="11"/>
  <c r="AE275" i="11"/>
  <c r="AC276" i="11"/>
  <c r="AD276" i="11"/>
  <c r="AE276" i="11"/>
  <c r="AC277" i="11"/>
  <c r="AD277" i="11"/>
  <c r="AE277" i="11"/>
  <c r="AC278" i="11"/>
  <c r="AD278" i="11"/>
  <c r="AE278" i="11"/>
  <c r="AC273" i="11"/>
  <c r="AB273" i="11"/>
  <c r="AE273" i="11"/>
  <c r="AC243" i="11"/>
  <c r="AD243" i="11"/>
  <c r="AE243" i="11"/>
  <c r="AC244" i="11"/>
  <c r="AD244" i="11"/>
  <c r="AE244" i="11"/>
  <c r="AC245" i="11"/>
  <c r="AD245" i="11"/>
  <c r="AE245" i="11"/>
  <c r="AC246" i="11"/>
  <c r="AD246" i="11"/>
  <c r="AE246" i="11"/>
  <c r="AC247" i="11"/>
  <c r="AD247" i="11"/>
  <c r="AE247" i="11"/>
  <c r="AC248" i="11"/>
  <c r="AD248" i="11"/>
  <c r="AE248" i="11"/>
  <c r="AC249" i="11"/>
  <c r="AD249" i="11"/>
  <c r="AE249" i="11"/>
  <c r="AB250" i="11"/>
  <c r="AC250" i="11"/>
  <c r="AD250" i="11"/>
  <c r="AE250" i="11"/>
  <c r="AB251" i="11"/>
  <c r="AC251" i="11"/>
  <c r="AD251" i="11"/>
  <c r="AE251" i="11"/>
  <c r="AB252" i="11"/>
  <c r="AC252" i="11"/>
  <c r="AD252" i="11"/>
  <c r="AE252" i="11"/>
  <c r="AB253" i="11"/>
  <c r="AC253" i="11"/>
  <c r="AD253" i="11"/>
  <c r="AE253" i="11"/>
  <c r="AB254" i="11"/>
  <c r="AC254" i="11"/>
  <c r="AD254" i="11"/>
  <c r="AE254" i="11"/>
  <c r="AB255" i="11"/>
  <c r="AC255" i="11"/>
  <c r="AD255" i="11"/>
  <c r="AE255" i="11"/>
  <c r="AB256" i="11"/>
  <c r="AC256" i="11"/>
  <c r="AD256" i="11"/>
  <c r="AE256" i="11"/>
  <c r="AB257" i="11"/>
  <c r="AC257" i="11"/>
  <c r="AD257" i="11"/>
  <c r="AE257" i="11"/>
  <c r="AB258" i="11"/>
  <c r="AC258" i="11"/>
  <c r="AD258" i="11"/>
  <c r="AE258" i="11"/>
  <c r="AB259" i="11"/>
  <c r="AC259" i="11"/>
  <c r="AD259" i="11"/>
  <c r="AE259" i="11"/>
  <c r="AB260" i="11"/>
  <c r="AC260" i="11"/>
  <c r="AD260" i="11"/>
  <c r="AE260" i="11"/>
  <c r="AE261" i="11"/>
  <c r="AC242" i="11"/>
  <c r="AD242" i="11"/>
  <c r="AE242" i="11"/>
  <c r="AC218" i="11"/>
  <c r="AD218" i="11"/>
  <c r="AC219" i="11"/>
  <c r="AD219" i="11"/>
  <c r="AC220" i="11"/>
  <c r="AD220" i="11"/>
  <c r="AC221" i="11"/>
  <c r="AD221" i="11"/>
  <c r="AC222" i="11"/>
  <c r="AD222" i="11"/>
  <c r="AC223" i="11"/>
  <c r="AD223" i="11"/>
  <c r="AC224" i="11"/>
  <c r="AD224" i="11"/>
  <c r="AC225" i="11"/>
  <c r="AD225" i="11"/>
  <c r="AC226" i="11"/>
  <c r="AD226" i="11"/>
  <c r="AC227" i="11"/>
  <c r="AD227" i="11"/>
  <c r="AC228" i="11"/>
  <c r="AD228" i="11"/>
  <c r="AC229" i="11"/>
  <c r="AC217" i="11"/>
  <c r="AD217" i="11"/>
  <c r="AE217" i="11"/>
  <c r="H243" i="11"/>
  <c r="H244" i="11"/>
  <c r="H245" i="11"/>
  <c r="H246" i="11"/>
  <c r="H247" i="11"/>
  <c r="H248" i="11"/>
  <c r="H249" i="11"/>
  <c r="H250" i="11"/>
  <c r="H251" i="11"/>
  <c r="H252" i="11"/>
  <c r="H253" i="11"/>
  <c r="H254" i="11"/>
  <c r="H255" i="11"/>
  <c r="H256" i="11"/>
  <c r="H257" i="11"/>
  <c r="H258" i="11"/>
  <c r="H259" i="11"/>
  <c r="H260" i="11"/>
  <c r="H261" i="11"/>
  <c r="H242" i="11"/>
  <c r="Z243" i="11"/>
  <c r="Z244" i="11"/>
  <c r="Z245" i="11"/>
  <c r="Z246" i="11"/>
  <c r="Z247" i="11"/>
  <c r="Z248" i="11"/>
  <c r="Z249" i="11"/>
  <c r="Z250" i="11"/>
  <c r="Z251" i="11"/>
  <c r="Z252" i="11"/>
  <c r="Z253" i="11"/>
  <c r="Z254" i="11"/>
  <c r="Z255" i="11"/>
  <c r="Z256" i="11"/>
  <c r="Z257" i="11"/>
  <c r="Z258" i="11"/>
  <c r="Z259" i="11"/>
  <c r="Z260" i="11"/>
  <c r="Z261" i="11"/>
  <c r="X291" i="11"/>
  <c r="X292" i="11"/>
  <c r="X293" i="11"/>
  <c r="X294" i="11"/>
  <c r="X295" i="11"/>
  <c r="X274" i="11"/>
  <c r="X275" i="11"/>
  <c r="X276" i="11"/>
  <c r="X277" i="11"/>
  <c r="X278" i="11"/>
  <c r="D69" i="46"/>
  <c r="AE296" i="11"/>
  <c r="AD296" i="11"/>
  <c r="AC296" i="11"/>
  <c r="AB296" i="11"/>
  <c r="Z218" i="11"/>
  <c r="Z219" i="11"/>
  <c r="Z220" i="11"/>
  <c r="Z221" i="11"/>
  <c r="Z222" i="11"/>
  <c r="Z223" i="11"/>
  <c r="Z224" i="11"/>
  <c r="Z225" i="11"/>
  <c r="Z226" i="11"/>
  <c r="Z227" i="11"/>
  <c r="Z228" i="11"/>
  <c r="Z229" i="11"/>
  <c r="Z230" i="11"/>
  <c r="E296" i="11"/>
  <c r="E279" i="11"/>
  <c r="G231" i="11"/>
  <c r="G262" i="11"/>
  <c r="AB279" i="11"/>
  <c r="AB262" i="11"/>
  <c r="AB231" i="11"/>
  <c r="AB300" i="11"/>
  <c r="AE279" i="11"/>
  <c r="AE262" i="11"/>
  <c r="AE231" i="11"/>
  <c r="AE300" i="11"/>
  <c r="AC279" i="11"/>
  <c r="AC262" i="11"/>
  <c r="AC231" i="11"/>
  <c r="AC300" i="11"/>
  <c r="AD279" i="11"/>
  <c r="AD262" i="11"/>
  <c r="AD231" i="11"/>
  <c r="AD300" i="11"/>
  <c r="D91" i="46"/>
  <c r="D92" i="46"/>
  <c r="D93" i="46"/>
  <c r="D94" i="46"/>
  <c r="D95" i="46"/>
  <c r="D96" i="46"/>
  <c r="D97" i="46"/>
  <c r="D98" i="46"/>
  <c r="D99" i="46"/>
  <c r="D90" i="46"/>
  <c r="D81" i="46"/>
  <c r="D82" i="46"/>
  <c r="D83" i="46"/>
  <c r="D84" i="46"/>
  <c r="D85" i="46"/>
  <c r="D86" i="46"/>
  <c r="D87" i="46"/>
  <c r="D88" i="46"/>
  <c r="D80" i="46"/>
  <c r="D70" i="46"/>
  <c r="D71" i="46"/>
  <c r="D72" i="46"/>
  <c r="D73" i="46"/>
  <c r="D74" i="46"/>
  <c r="D75" i="46"/>
  <c r="D76" i="46"/>
  <c r="D77" i="46"/>
  <c r="D78" i="46"/>
  <c r="C15" i="64"/>
  <c r="A15" i="64"/>
  <c r="C16" i="64"/>
  <c r="A16" i="64"/>
  <c r="C17" i="64"/>
  <c r="A17" i="64"/>
  <c r="C18" i="64"/>
  <c r="A18" i="64"/>
  <c r="C19" i="64"/>
  <c r="A19" i="64"/>
  <c r="C20" i="64"/>
  <c r="A20" i="64"/>
  <c r="C21" i="64"/>
  <c r="A21" i="64"/>
  <c r="C22" i="64"/>
  <c r="A22" i="64"/>
  <c r="C23" i="64"/>
  <c r="A23" i="64"/>
  <c r="C24" i="64"/>
  <c r="A24" i="64"/>
  <c r="C25" i="64"/>
  <c r="A25" i="64"/>
  <c r="C26" i="64"/>
  <c r="A26" i="64"/>
  <c r="C27" i="64"/>
  <c r="A27" i="64"/>
  <c r="C28" i="64"/>
  <c r="A28" i="64"/>
  <c r="C29" i="64"/>
  <c r="A29" i="64"/>
  <c r="C30" i="64"/>
  <c r="A30" i="64"/>
  <c r="C31" i="64"/>
  <c r="A31" i="64"/>
  <c r="C405" i="11"/>
  <c r="AN11" i="64"/>
  <c r="AO11" i="64"/>
  <c r="AP11" i="64"/>
  <c r="AQ11" i="64"/>
  <c r="AR11" i="64"/>
  <c r="AS11" i="64"/>
  <c r="AT11" i="64"/>
  <c r="AU11" i="64"/>
  <c r="AV11" i="64"/>
  <c r="AW11" i="64"/>
  <c r="AN12" i="64"/>
  <c r="AO12" i="64"/>
  <c r="AP12" i="64"/>
  <c r="AQ12" i="64"/>
  <c r="AR12" i="64"/>
  <c r="AS12" i="64"/>
  <c r="AT12" i="64"/>
  <c r="AU12" i="64"/>
  <c r="AV12" i="64"/>
  <c r="AW12" i="64"/>
  <c r="AN13" i="64"/>
  <c r="AO13" i="64"/>
  <c r="AP13" i="64"/>
  <c r="AQ13" i="64"/>
  <c r="AR13" i="64"/>
  <c r="AS13" i="64"/>
  <c r="AT13" i="64"/>
  <c r="AU13" i="64"/>
  <c r="AV13" i="64"/>
  <c r="AW13" i="64"/>
  <c r="AN14" i="64"/>
  <c r="AO14" i="64"/>
  <c r="AP14" i="64"/>
  <c r="AQ14" i="64"/>
  <c r="AR14" i="64"/>
  <c r="AS14" i="64"/>
  <c r="AT14" i="64"/>
  <c r="AU14" i="64"/>
  <c r="AV14" i="64"/>
  <c r="AW14" i="64"/>
  <c r="AN15" i="64"/>
  <c r="AO15" i="64"/>
  <c r="AP15" i="64"/>
  <c r="AQ15" i="64"/>
  <c r="AR15" i="64"/>
  <c r="AS15" i="64"/>
  <c r="AT15" i="64"/>
  <c r="AU15" i="64"/>
  <c r="AV15" i="64"/>
  <c r="AW15" i="64"/>
  <c r="AN16" i="64"/>
  <c r="AO16" i="64"/>
  <c r="AP16" i="64"/>
  <c r="AQ16" i="64"/>
  <c r="AR16" i="64"/>
  <c r="AS16" i="64"/>
  <c r="AT16" i="64"/>
  <c r="AU16" i="64"/>
  <c r="AV16" i="64"/>
  <c r="AW16" i="64"/>
  <c r="AN17" i="64"/>
  <c r="AO17" i="64"/>
  <c r="AP17" i="64"/>
  <c r="AQ17" i="64"/>
  <c r="AR17" i="64"/>
  <c r="AS17" i="64"/>
  <c r="AT17" i="64"/>
  <c r="AU17" i="64"/>
  <c r="AV17" i="64"/>
  <c r="AW17" i="64"/>
  <c r="AN18" i="64"/>
  <c r="AO18" i="64"/>
  <c r="AP18" i="64"/>
  <c r="AQ18" i="64"/>
  <c r="AR18" i="64"/>
  <c r="AS18" i="64"/>
  <c r="AT18" i="64"/>
  <c r="AU18" i="64"/>
  <c r="AV18" i="64"/>
  <c r="AW18" i="64"/>
  <c r="AN19" i="64"/>
  <c r="AO19" i="64"/>
  <c r="AP19" i="64"/>
  <c r="AQ19" i="64"/>
  <c r="AR19" i="64"/>
  <c r="AS19" i="64"/>
  <c r="AT19" i="64"/>
  <c r="AU19" i="64"/>
  <c r="AV19" i="64"/>
  <c r="AW19" i="64"/>
  <c r="AN20" i="64"/>
  <c r="AO20" i="64"/>
  <c r="AP20" i="64"/>
  <c r="AQ20" i="64"/>
  <c r="AR20" i="64"/>
  <c r="AS20" i="64"/>
  <c r="AT20" i="64"/>
  <c r="AU20" i="64"/>
  <c r="AV20" i="64"/>
  <c r="AW20" i="64"/>
  <c r="AN21" i="64"/>
  <c r="AO21" i="64"/>
  <c r="AP21" i="64"/>
  <c r="AQ21" i="64"/>
  <c r="AR21" i="64"/>
  <c r="AS21" i="64"/>
  <c r="AT21" i="64"/>
  <c r="AU21" i="64"/>
  <c r="AV21" i="64"/>
  <c r="AW21" i="64"/>
  <c r="AN22" i="64"/>
  <c r="AO22" i="64"/>
  <c r="AP22" i="64"/>
  <c r="AQ22" i="64"/>
  <c r="AR22" i="64"/>
  <c r="AS22" i="64"/>
  <c r="AT22" i="64"/>
  <c r="AU22" i="64"/>
  <c r="AV22" i="64"/>
  <c r="AW22" i="64"/>
  <c r="AN23" i="64"/>
  <c r="AO23" i="64"/>
  <c r="AP23" i="64"/>
  <c r="AQ23" i="64"/>
  <c r="AR23" i="64"/>
  <c r="AS23" i="64"/>
  <c r="AT23" i="64"/>
  <c r="AU23" i="64"/>
  <c r="AV23" i="64"/>
  <c r="AW23" i="64"/>
  <c r="AN24" i="64"/>
  <c r="AO24" i="64"/>
  <c r="AP24" i="64"/>
  <c r="AQ24" i="64"/>
  <c r="AR24" i="64"/>
  <c r="AS24" i="64"/>
  <c r="AT24" i="64"/>
  <c r="AU24" i="64"/>
  <c r="AV24" i="64"/>
  <c r="AW24" i="64"/>
  <c r="AN25" i="64"/>
  <c r="AO25" i="64"/>
  <c r="AP25" i="64"/>
  <c r="AQ25" i="64"/>
  <c r="AR25" i="64"/>
  <c r="AS25" i="64"/>
  <c r="AT25" i="64"/>
  <c r="AU25" i="64"/>
  <c r="AV25" i="64"/>
  <c r="AW25" i="64"/>
  <c r="AN26" i="64"/>
  <c r="AO26" i="64"/>
  <c r="AP26" i="64"/>
  <c r="AQ26" i="64"/>
  <c r="AR26" i="64"/>
  <c r="AS26" i="64"/>
  <c r="AT26" i="64"/>
  <c r="AU26" i="64"/>
  <c r="AV26" i="64"/>
  <c r="AW26" i="64"/>
  <c r="AN27" i="64"/>
  <c r="AO27" i="64"/>
  <c r="AP27" i="64"/>
  <c r="AQ27" i="64"/>
  <c r="AR27" i="64"/>
  <c r="AS27" i="64"/>
  <c r="AT27" i="64"/>
  <c r="AU27" i="64"/>
  <c r="AV27" i="64"/>
  <c r="AW27" i="64"/>
  <c r="AN28" i="64"/>
  <c r="AO28" i="64"/>
  <c r="AP28" i="64"/>
  <c r="AQ28" i="64"/>
  <c r="AR28" i="64"/>
  <c r="AS28" i="64"/>
  <c r="AT28" i="64"/>
  <c r="AU28" i="64"/>
  <c r="AV28" i="64"/>
  <c r="AW28" i="64"/>
  <c r="AN29" i="64"/>
  <c r="AO29" i="64"/>
  <c r="AP29" i="64"/>
  <c r="AQ29" i="64"/>
  <c r="AR29" i="64"/>
  <c r="AS29" i="64"/>
  <c r="AT29" i="64"/>
  <c r="AU29" i="64"/>
  <c r="AV29" i="64"/>
  <c r="AW29" i="64"/>
  <c r="AN30" i="64"/>
  <c r="AO30" i="64"/>
  <c r="AP30" i="64"/>
  <c r="AQ30" i="64"/>
  <c r="AR30" i="64"/>
  <c r="AS30" i="64"/>
  <c r="AT30" i="64"/>
  <c r="AU30" i="64"/>
  <c r="AV30" i="64"/>
  <c r="AW30" i="64"/>
  <c r="AN31" i="64"/>
  <c r="AO31" i="64"/>
  <c r="AP31" i="64"/>
  <c r="AQ31" i="64"/>
  <c r="AR31" i="64"/>
  <c r="AS31" i="64"/>
  <c r="AT31" i="64"/>
  <c r="AU31" i="64"/>
  <c r="AV31" i="64"/>
  <c r="AW31" i="64"/>
  <c r="AN32" i="64"/>
  <c r="AO32" i="64"/>
  <c r="AP32" i="64"/>
  <c r="AQ32" i="64"/>
  <c r="AR32" i="64"/>
  <c r="AS32" i="64"/>
  <c r="AT32" i="64"/>
  <c r="AU32" i="64"/>
  <c r="AV32" i="64"/>
  <c r="AW32" i="64"/>
  <c r="C3" i="64"/>
  <c r="C2" i="64"/>
  <c r="F291" i="11"/>
  <c r="F292" i="11"/>
  <c r="F293" i="11"/>
  <c r="F294" i="11"/>
  <c r="F295" i="11"/>
  <c r="F290" i="11"/>
  <c r="F274" i="11"/>
  <c r="F275" i="11"/>
  <c r="F276" i="11"/>
  <c r="F277" i="11"/>
  <c r="F278" i="11"/>
  <c r="F273" i="11"/>
  <c r="H218" i="11"/>
  <c r="H219" i="11"/>
  <c r="H220" i="11"/>
  <c r="H221" i="11"/>
  <c r="H222" i="11"/>
  <c r="H223" i="11"/>
  <c r="H224" i="11"/>
  <c r="H225" i="11"/>
  <c r="H226" i="11"/>
  <c r="H227" i="11"/>
  <c r="H228" i="11"/>
  <c r="H229" i="11"/>
  <c r="H230" i="11"/>
  <c r="H217" i="11"/>
  <c r="B12" i="64"/>
  <c r="B13" i="64"/>
  <c r="B14" i="64"/>
  <c r="B15" i="64"/>
  <c r="B16" i="64"/>
  <c r="B17" i="64"/>
  <c r="B18" i="64"/>
  <c r="B19" i="64"/>
  <c r="B20" i="64"/>
  <c r="B21" i="64"/>
  <c r="B22" i="64"/>
  <c r="B23" i="64"/>
  <c r="B24" i="64"/>
  <c r="B25" i="64"/>
  <c r="B26" i="64"/>
  <c r="B27" i="64"/>
  <c r="B28" i="64"/>
  <c r="B29" i="64"/>
  <c r="B30" i="64"/>
  <c r="B31" i="64"/>
  <c r="B32" i="64"/>
  <c r="B11" i="64"/>
  <c r="C233" i="11"/>
  <c r="F403" i="11"/>
  <c r="J149" i="46"/>
  <c r="J150" i="46"/>
  <c r="J148" i="46"/>
  <c r="F404" i="11"/>
  <c r="C310" i="11"/>
  <c r="F44" i="46"/>
  <c r="C369" i="11"/>
  <c r="BW60" i="58"/>
  <c r="BU60" i="58"/>
  <c r="BS60" i="58"/>
  <c r="BR60" i="58"/>
  <c r="BQ60" i="58"/>
  <c r="BP60" i="58"/>
  <c r="BO60" i="58"/>
  <c r="BI60" i="58"/>
  <c r="BF60" i="58"/>
  <c r="BD60" i="58"/>
  <c r="BC60" i="58"/>
  <c r="BA60" i="58"/>
  <c r="AY60" i="58"/>
  <c r="AW60" i="58"/>
  <c r="AU60" i="58"/>
  <c r="AT60" i="58"/>
  <c r="AR60" i="58"/>
  <c r="AA60" i="58"/>
  <c r="Z60" i="58"/>
  <c r="Y60" i="58"/>
  <c r="X60" i="58"/>
  <c r="W60" i="58"/>
  <c r="V60" i="58"/>
  <c r="U60" i="58"/>
  <c r="T60" i="58"/>
  <c r="Q60" i="58"/>
  <c r="P60" i="58"/>
  <c r="O60" i="58"/>
  <c r="I60" i="58"/>
  <c r="H60" i="58"/>
  <c r="BW56" i="58"/>
  <c r="BU56" i="58"/>
  <c r="BS56" i="58"/>
  <c r="BR56" i="58"/>
  <c r="BQ56" i="58"/>
  <c r="BP56" i="58"/>
  <c r="BO56" i="58"/>
  <c r="BI56" i="58"/>
  <c r="BF56" i="58"/>
  <c r="BD56" i="58"/>
  <c r="BC56" i="58"/>
  <c r="BA56" i="58"/>
  <c r="AY56" i="58"/>
  <c r="AW56" i="58"/>
  <c r="AU56" i="58"/>
  <c r="AT56" i="58"/>
  <c r="AR56" i="58"/>
  <c r="AA56" i="58"/>
  <c r="Z56" i="58"/>
  <c r="Y56" i="58"/>
  <c r="X56" i="58"/>
  <c r="W56" i="58"/>
  <c r="V56" i="58"/>
  <c r="U56" i="58"/>
  <c r="T56" i="58"/>
  <c r="Q56" i="58"/>
  <c r="P56" i="58"/>
  <c r="O56" i="58"/>
  <c r="I56" i="58"/>
  <c r="H56" i="58"/>
  <c r="BW57" i="58"/>
  <c r="BU57" i="58"/>
  <c r="BS57" i="58"/>
  <c r="BR57" i="58"/>
  <c r="BQ57" i="58"/>
  <c r="BP57" i="58"/>
  <c r="BO57" i="58"/>
  <c r="BI57" i="58"/>
  <c r="BF57" i="58"/>
  <c r="BD57" i="58"/>
  <c r="BC57" i="58"/>
  <c r="BA57" i="58"/>
  <c r="AY57" i="58"/>
  <c r="AW57" i="58"/>
  <c r="AU57" i="58"/>
  <c r="AT57" i="58"/>
  <c r="AR57" i="58"/>
  <c r="AA57" i="58"/>
  <c r="Z57" i="58"/>
  <c r="Y57" i="58"/>
  <c r="X57" i="58"/>
  <c r="W57" i="58"/>
  <c r="V57" i="58"/>
  <c r="U57" i="58"/>
  <c r="T57" i="58"/>
  <c r="Q57" i="58"/>
  <c r="P57" i="58"/>
  <c r="O57" i="58"/>
  <c r="I57" i="58"/>
  <c r="H57" i="58"/>
  <c r="Q24" i="58"/>
  <c r="P24" i="58"/>
  <c r="Q25" i="58"/>
  <c r="P25" i="58"/>
  <c r="Q26" i="58"/>
  <c r="P26" i="58"/>
  <c r="Q27" i="58"/>
  <c r="P27" i="58"/>
  <c r="Q28" i="58"/>
  <c r="P28" i="58"/>
  <c r="E77" i="58"/>
  <c r="H31" i="58"/>
  <c r="H32" i="58"/>
  <c r="H33" i="58"/>
  <c r="H34" i="58"/>
  <c r="H35" i="58"/>
  <c r="H36" i="58"/>
  <c r="H37" i="58"/>
  <c r="H38" i="58"/>
  <c r="H39" i="58"/>
  <c r="H40" i="58"/>
  <c r="H41" i="58"/>
  <c r="H42" i="58"/>
  <c r="H43" i="58"/>
  <c r="H44" i="58"/>
  <c r="H45" i="58"/>
  <c r="H46" i="58"/>
  <c r="H47" i="58"/>
  <c r="H48" i="58"/>
  <c r="H49" i="58"/>
  <c r="H50" i="58"/>
  <c r="H51" i="58"/>
  <c r="H52" i="58"/>
  <c r="H53" i="58"/>
  <c r="H54" i="58"/>
  <c r="H55" i="58"/>
  <c r="H58" i="58"/>
  <c r="H59" i="58"/>
  <c r="H61" i="58"/>
  <c r="H62" i="58"/>
  <c r="H63" i="58"/>
  <c r="H64" i="58"/>
  <c r="H65" i="58"/>
  <c r="H66" i="58"/>
  <c r="H67" i="58"/>
  <c r="H68" i="58"/>
  <c r="H69" i="58"/>
  <c r="H70" i="58"/>
  <c r="H71" i="58"/>
  <c r="H72" i="58"/>
  <c r="H73" i="58"/>
  <c r="H74" i="58"/>
  <c r="H75" i="58"/>
  <c r="H76" i="58"/>
  <c r="AT31" i="58"/>
  <c r="AR31" i="58"/>
  <c r="AU31" i="58"/>
  <c r="AW31" i="58"/>
  <c r="AT32" i="58"/>
  <c r="AR32" i="58"/>
  <c r="AU32" i="58"/>
  <c r="AW32" i="58"/>
  <c r="AT33" i="58"/>
  <c r="AR33" i="58"/>
  <c r="AU33" i="58"/>
  <c r="AW33" i="58"/>
  <c r="AT34" i="58"/>
  <c r="AR34" i="58"/>
  <c r="AU34" i="58"/>
  <c r="AW34" i="58"/>
  <c r="AT35" i="58"/>
  <c r="AR35" i="58"/>
  <c r="AU35" i="58"/>
  <c r="AW35" i="58"/>
  <c r="AT36" i="58"/>
  <c r="AR36" i="58"/>
  <c r="AU36" i="58"/>
  <c r="AW36" i="58"/>
  <c r="AT37" i="58"/>
  <c r="AR37" i="58"/>
  <c r="AU37" i="58"/>
  <c r="AW37" i="58"/>
  <c r="AT38" i="58"/>
  <c r="AR38" i="58"/>
  <c r="AU38" i="58"/>
  <c r="AW38" i="58"/>
  <c r="AT39" i="58"/>
  <c r="AR39" i="58"/>
  <c r="AU39" i="58"/>
  <c r="AW39" i="58"/>
  <c r="AT40" i="58"/>
  <c r="AR40" i="58"/>
  <c r="AU40" i="58"/>
  <c r="AW40" i="58"/>
  <c r="AT41" i="58"/>
  <c r="AR41" i="58"/>
  <c r="AU41" i="58"/>
  <c r="AW41" i="58"/>
  <c r="AT42" i="58"/>
  <c r="AR42" i="58"/>
  <c r="AU42" i="58"/>
  <c r="AW42" i="58"/>
  <c r="AT43" i="58"/>
  <c r="AR43" i="58"/>
  <c r="AU43" i="58"/>
  <c r="AW43" i="58"/>
  <c r="AT44" i="58"/>
  <c r="AR44" i="58"/>
  <c r="AU44" i="58"/>
  <c r="AW44" i="58"/>
  <c r="AT45" i="58"/>
  <c r="AR45" i="58"/>
  <c r="AU45" i="58"/>
  <c r="AW45" i="58"/>
  <c r="AT46" i="58"/>
  <c r="AR46" i="58"/>
  <c r="AU46" i="58"/>
  <c r="AW46" i="58"/>
  <c r="AT47" i="58"/>
  <c r="AR47" i="58"/>
  <c r="AU47" i="58"/>
  <c r="AW47" i="58"/>
  <c r="AT48" i="58"/>
  <c r="AR48" i="58"/>
  <c r="AU48" i="58"/>
  <c r="AW48" i="58"/>
  <c r="AT49" i="58"/>
  <c r="AR49" i="58"/>
  <c r="AU49" i="58"/>
  <c r="AW49" i="58"/>
  <c r="AT50" i="58"/>
  <c r="AR50" i="58"/>
  <c r="AU50" i="58"/>
  <c r="AW50" i="58"/>
  <c r="AT51" i="58"/>
  <c r="AR51" i="58"/>
  <c r="AU51" i="58"/>
  <c r="AW51" i="58"/>
  <c r="AT52" i="58"/>
  <c r="AR52" i="58"/>
  <c r="AU52" i="58"/>
  <c r="AW52" i="58"/>
  <c r="AT53" i="58"/>
  <c r="AR53" i="58"/>
  <c r="AU53" i="58"/>
  <c r="AW53" i="58"/>
  <c r="AT54" i="58"/>
  <c r="AR54" i="58"/>
  <c r="AU54" i="58"/>
  <c r="AW54" i="58"/>
  <c r="AT55" i="58"/>
  <c r="AR55" i="58"/>
  <c r="AU55" i="58"/>
  <c r="AW55" i="58"/>
  <c r="AT58" i="58"/>
  <c r="AR58" i="58"/>
  <c r="AU58" i="58"/>
  <c r="AW58" i="58"/>
  <c r="AT59" i="58"/>
  <c r="AR59" i="58"/>
  <c r="AU59" i="58"/>
  <c r="AW59" i="58"/>
  <c r="AT61" i="58"/>
  <c r="AR61" i="58"/>
  <c r="AU61" i="58"/>
  <c r="AW61" i="58"/>
  <c r="AT62" i="58"/>
  <c r="AR62" i="58"/>
  <c r="AU62" i="58"/>
  <c r="AW62" i="58"/>
  <c r="AT63" i="58"/>
  <c r="AR63" i="58"/>
  <c r="AU63" i="58"/>
  <c r="AW63" i="58"/>
  <c r="AT64" i="58"/>
  <c r="AR64" i="58"/>
  <c r="AU64" i="58"/>
  <c r="AW64" i="58"/>
  <c r="AT65" i="58"/>
  <c r="AR65" i="58"/>
  <c r="AU65" i="58"/>
  <c r="AW65" i="58"/>
  <c r="AT66" i="58"/>
  <c r="AR66" i="58"/>
  <c r="AU66" i="58"/>
  <c r="AW66" i="58"/>
  <c r="AT67" i="58"/>
  <c r="AR67" i="58"/>
  <c r="AU67" i="58"/>
  <c r="AW67" i="58"/>
  <c r="AT68" i="58"/>
  <c r="AR68" i="58"/>
  <c r="AU68" i="58"/>
  <c r="AW68" i="58"/>
  <c r="AT69" i="58"/>
  <c r="AR69" i="58"/>
  <c r="AU69" i="58"/>
  <c r="AW69" i="58"/>
  <c r="AT70" i="58"/>
  <c r="AR70" i="58"/>
  <c r="AU70" i="58"/>
  <c r="AW70" i="58"/>
  <c r="AT71" i="58"/>
  <c r="AR71" i="58"/>
  <c r="AU71" i="58"/>
  <c r="AW71" i="58"/>
  <c r="AT72" i="58"/>
  <c r="AR72" i="58"/>
  <c r="AU72" i="58"/>
  <c r="AW72" i="58"/>
  <c r="AT73" i="58"/>
  <c r="AR73" i="58"/>
  <c r="AU73" i="58"/>
  <c r="AW73" i="58"/>
  <c r="AT74" i="58"/>
  <c r="AR74" i="58"/>
  <c r="AU74" i="58"/>
  <c r="AW74" i="58"/>
  <c r="AT75" i="58"/>
  <c r="AR75" i="58"/>
  <c r="AU75" i="58"/>
  <c r="AW75" i="58"/>
  <c r="AT76" i="58"/>
  <c r="AR76" i="58"/>
  <c r="AU76" i="58"/>
  <c r="AW76" i="58"/>
  <c r="BC31" i="58"/>
  <c r="BA31" i="58"/>
  <c r="BD31" i="58"/>
  <c r="BF31" i="58"/>
  <c r="BC32" i="58"/>
  <c r="BA32" i="58"/>
  <c r="BD32" i="58"/>
  <c r="BF32" i="58"/>
  <c r="BC33" i="58"/>
  <c r="BA33" i="58"/>
  <c r="BD33" i="58"/>
  <c r="BF33" i="58"/>
  <c r="BC34" i="58"/>
  <c r="BA34" i="58"/>
  <c r="BD34" i="58"/>
  <c r="BF34" i="58"/>
  <c r="BC35" i="58"/>
  <c r="BA35" i="58"/>
  <c r="BD35" i="58"/>
  <c r="BF35" i="58"/>
  <c r="BC36" i="58"/>
  <c r="BA36" i="58"/>
  <c r="BD36" i="58"/>
  <c r="BF36" i="58"/>
  <c r="BC37" i="58"/>
  <c r="BA37" i="58"/>
  <c r="BD37" i="58"/>
  <c r="BF37" i="58"/>
  <c r="BC38" i="58"/>
  <c r="BA38" i="58"/>
  <c r="BD38" i="58"/>
  <c r="BF38" i="58"/>
  <c r="BC39" i="58"/>
  <c r="BA39" i="58"/>
  <c r="BD39" i="58"/>
  <c r="BF39" i="58"/>
  <c r="BC40" i="58"/>
  <c r="BA40" i="58"/>
  <c r="BD40" i="58"/>
  <c r="BF40" i="58"/>
  <c r="BC41" i="58"/>
  <c r="BA41" i="58"/>
  <c r="BD41" i="58"/>
  <c r="BF41" i="58"/>
  <c r="BC42" i="58"/>
  <c r="BA42" i="58"/>
  <c r="BD42" i="58"/>
  <c r="BF42" i="58"/>
  <c r="BC43" i="58"/>
  <c r="BA43" i="58"/>
  <c r="BD43" i="58"/>
  <c r="BF43" i="58"/>
  <c r="BC44" i="58"/>
  <c r="BA44" i="58"/>
  <c r="BD44" i="58"/>
  <c r="BF44" i="58"/>
  <c r="BC45" i="58"/>
  <c r="BA45" i="58"/>
  <c r="BD45" i="58"/>
  <c r="BF45" i="58"/>
  <c r="BC46" i="58"/>
  <c r="BA46" i="58"/>
  <c r="BD46" i="58"/>
  <c r="BF46" i="58"/>
  <c r="BC47" i="58"/>
  <c r="BA47" i="58"/>
  <c r="BD47" i="58"/>
  <c r="BF47" i="58"/>
  <c r="BC48" i="58"/>
  <c r="BA48" i="58"/>
  <c r="BD48" i="58"/>
  <c r="BF48" i="58"/>
  <c r="BC49" i="58"/>
  <c r="BA49" i="58"/>
  <c r="BD49" i="58"/>
  <c r="BF49" i="58"/>
  <c r="BC50" i="58"/>
  <c r="BA50" i="58"/>
  <c r="BD50" i="58"/>
  <c r="BF50" i="58"/>
  <c r="BC51" i="58"/>
  <c r="BA51" i="58"/>
  <c r="BD51" i="58"/>
  <c r="BF51" i="58"/>
  <c r="BC52" i="58"/>
  <c r="BA52" i="58"/>
  <c r="BD52" i="58"/>
  <c r="BF52" i="58"/>
  <c r="BC53" i="58"/>
  <c r="BA53" i="58"/>
  <c r="BD53" i="58"/>
  <c r="BF53" i="58"/>
  <c r="BC54" i="58"/>
  <c r="BA54" i="58"/>
  <c r="BD54" i="58"/>
  <c r="BF54" i="58"/>
  <c r="BC55" i="58"/>
  <c r="BA55" i="58"/>
  <c r="BD55" i="58"/>
  <c r="BF55" i="58"/>
  <c r="BC58" i="58"/>
  <c r="BA58" i="58"/>
  <c r="BD58" i="58"/>
  <c r="BF58" i="58"/>
  <c r="BC59" i="58"/>
  <c r="BA59" i="58"/>
  <c r="BD59" i="58"/>
  <c r="BF59" i="58"/>
  <c r="BC61" i="58"/>
  <c r="BA61" i="58"/>
  <c r="BD61" i="58"/>
  <c r="BF61" i="58"/>
  <c r="BC62" i="58"/>
  <c r="BA62" i="58"/>
  <c r="BD62" i="58"/>
  <c r="BF62" i="58"/>
  <c r="BC63" i="58"/>
  <c r="BA63" i="58"/>
  <c r="BD63" i="58"/>
  <c r="BF63" i="58"/>
  <c r="BC64" i="58"/>
  <c r="BA64" i="58"/>
  <c r="BD64" i="58"/>
  <c r="BF64" i="58"/>
  <c r="BC65" i="58"/>
  <c r="BA65" i="58"/>
  <c r="BD65" i="58"/>
  <c r="BF65" i="58"/>
  <c r="BC66" i="58"/>
  <c r="BA66" i="58"/>
  <c r="BD66" i="58"/>
  <c r="BF66" i="58"/>
  <c r="BC67" i="58"/>
  <c r="BA67" i="58"/>
  <c r="BD67" i="58"/>
  <c r="BF67" i="58"/>
  <c r="BC68" i="58"/>
  <c r="BA68" i="58"/>
  <c r="BD68" i="58"/>
  <c r="BF68" i="58"/>
  <c r="BC69" i="58"/>
  <c r="BA69" i="58"/>
  <c r="BD69" i="58"/>
  <c r="BF69" i="58"/>
  <c r="BC70" i="58"/>
  <c r="BA70" i="58"/>
  <c r="BD70" i="58"/>
  <c r="BF70" i="58"/>
  <c r="BC71" i="58"/>
  <c r="BA71" i="58"/>
  <c r="BD71" i="58"/>
  <c r="BF71" i="58"/>
  <c r="BC72" i="58"/>
  <c r="BA72" i="58"/>
  <c r="BD72" i="58"/>
  <c r="BF72" i="58"/>
  <c r="BC73" i="58"/>
  <c r="BA73" i="58"/>
  <c r="BD73" i="58"/>
  <c r="BF73" i="58"/>
  <c r="BC74" i="58"/>
  <c r="BA74" i="58"/>
  <c r="BD74" i="58"/>
  <c r="BF74" i="58"/>
  <c r="BC75" i="58"/>
  <c r="BA75" i="58"/>
  <c r="BD75" i="58"/>
  <c r="BF75" i="58"/>
  <c r="BC76" i="58"/>
  <c r="BA76" i="58"/>
  <c r="BD76" i="58"/>
  <c r="BF76" i="58"/>
  <c r="BU31" i="58"/>
  <c r="BQ31" i="58"/>
  <c r="BR31" i="58"/>
  <c r="BS31" i="58"/>
  <c r="BW31" i="58"/>
  <c r="I31" i="58"/>
  <c r="BO31" i="58"/>
  <c r="BP31" i="58"/>
  <c r="BU32" i="58"/>
  <c r="BQ32" i="58"/>
  <c r="BR32" i="58"/>
  <c r="BS32" i="58"/>
  <c r="BW32" i="58"/>
  <c r="I32" i="58"/>
  <c r="BO32" i="58"/>
  <c r="BP32" i="58"/>
  <c r="BU33" i="58"/>
  <c r="BQ33" i="58"/>
  <c r="BR33" i="58"/>
  <c r="BS33" i="58"/>
  <c r="BW33" i="58"/>
  <c r="I33" i="58"/>
  <c r="BO33" i="58"/>
  <c r="BP33" i="58"/>
  <c r="BU34" i="58"/>
  <c r="BQ34" i="58"/>
  <c r="BR34" i="58"/>
  <c r="BS34" i="58"/>
  <c r="BW34" i="58"/>
  <c r="I34" i="58"/>
  <c r="BO34" i="58"/>
  <c r="BP34" i="58"/>
  <c r="BU35" i="58"/>
  <c r="BQ35" i="58"/>
  <c r="BR35" i="58"/>
  <c r="BS35" i="58"/>
  <c r="BW35" i="58"/>
  <c r="I35" i="58"/>
  <c r="BO35" i="58"/>
  <c r="BP35" i="58"/>
  <c r="BU36" i="58"/>
  <c r="BQ36" i="58"/>
  <c r="BR36" i="58"/>
  <c r="BS36" i="58"/>
  <c r="BW36" i="58"/>
  <c r="I36" i="58"/>
  <c r="BO36" i="58"/>
  <c r="BP36" i="58"/>
  <c r="BU37" i="58"/>
  <c r="BQ37" i="58"/>
  <c r="BR37" i="58"/>
  <c r="BS37" i="58"/>
  <c r="BW37" i="58"/>
  <c r="I37" i="58"/>
  <c r="BO37" i="58"/>
  <c r="BP37" i="58"/>
  <c r="BU38" i="58"/>
  <c r="BQ38" i="58"/>
  <c r="BR38" i="58"/>
  <c r="BS38" i="58"/>
  <c r="BW38" i="58"/>
  <c r="I38" i="58"/>
  <c r="BO38" i="58"/>
  <c r="BP38" i="58"/>
  <c r="BU39" i="58"/>
  <c r="BQ39" i="58"/>
  <c r="BR39" i="58"/>
  <c r="BS39" i="58"/>
  <c r="BW39" i="58"/>
  <c r="I39" i="58"/>
  <c r="BO39" i="58"/>
  <c r="BP39" i="58"/>
  <c r="BU40" i="58"/>
  <c r="BQ40" i="58"/>
  <c r="BR40" i="58"/>
  <c r="BS40" i="58"/>
  <c r="BW40" i="58"/>
  <c r="I40" i="58"/>
  <c r="BO40" i="58"/>
  <c r="BP40" i="58"/>
  <c r="BU41" i="58"/>
  <c r="BQ41" i="58"/>
  <c r="BR41" i="58"/>
  <c r="BS41" i="58"/>
  <c r="BW41" i="58"/>
  <c r="I41" i="58"/>
  <c r="BO41" i="58"/>
  <c r="BP41" i="58"/>
  <c r="BU42" i="58"/>
  <c r="BQ42" i="58"/>
  <c r="BR42" i="58"/>
  <c r="BS42" i="58"/>
  <c r="BW42" i="58"/>
  <c r="I42" i="58"/>
  <c r="BO42" i="58"/>
  <c r="BP42" i="58"/>
  <c r="BU43" i="58"/>
  <c r="BQ43" i="58"/>
  <c r="BR43" i="58"/>
  <c r="BS43" i="58"/>
  <c r="BW43" i="58"/>
  <c r="I43" i="58"/>
  <c r="BO43" i="58"/>
  <c r="BP43" i="58"/>
  <c r="BU44" i="58"/>
  <c r="BQ44" i="58"/>
  <c r="BR44" i="58"/>
  <c r="BS44" i="58"/>
  <c r="BW44" i="58"/>
  <c r="I44" i="58"/>
  <c r="BO44" i="58"/>
  <c r="BP44" i="58"/>
  <c r="BU45" i="58"/>
  <c r="BQ45" i="58"/>
  <c r="BR45" i="58"/>
  <c r="BS45" i="58"/>
  <c r="BW45" i="58"/>
  <c r="I45" i="58"/>
  <c r="BO45" i="58"/>
  <c r="BP45" i="58"/>
  <c r="BU46" i="58"/>
  <c r="BQ46" i="58"/>
  <c r="BR46" i="58"/>
  <c r="BS46" i="58"/>
  <c r="BW46" i="58"/>
  <c r="I46" i="58"/>
  <c r="BO46" i="58"/>
  <c r="BP46" i="58"/>
  <c r="BU47" i="58"/>
  <c r="BQ47" i="58"/>
  <c r="BR47" i="58"/>
  <c r="BS47" i="58"/>
  <c r="BW47" i="58"/>
  <c r="I47" i="58"/>
  <c r="BO47" i="58"/>
  <c r="BP47" i="58"/>
  <c r="BU48" i="58"/>
  <c r="BQ48" i="58"/>
  <c r="BR48" i="58"/>
  <c r="BS48" i="58"/>
  <c r="BW48" i="58"/>
  <c r="I48" i="58"/>
  <c r="BO48" i="58"/>
  <c r="BP48" i="58"/>
  <c r="BU49" i="58"/>
  <c r="BQ49" i="58"/>
  <c r="BR49" i="58"/>
  <c r="BS49" i="58"/>
  <c r="BW49" i="58"/>
  <c r="I49" i="58"/>
  <c r="BO49" i="58"/>
  <c r="BP49" i="58"/>
  <c r="BU50" i="58"/>
  <c r="BQ50" i="58"/>
  <c r="BR50" i="58"/>
  <c r="BS50" i="58"/>
  <c r="BW50" i="58"/>
  <c r="I50" i="58"/>
  <c r="BO50" i="58"/>
  <c r="BP50" i="58"/>
  <c r="BU51" i="58"/>
  <c r="BQ51" i="58"/>
  <c r="BR51" i="58"/>
  <c r="BS51" i="58"/>
  <c r="BW51" i="58"/>
  <c r="I51" i="58"/>
  <c r="BO51" i="58"/>
  <c r="BP51" i="58"/>
  <c r="BU52" i="58"/>
  <c r="BQ52" i="58"/>
  <c r="BR52" i="58"/>
  <c r="BS52" i="58"/>
  <c r="BW52" i="58"/>
  <c r="I52" i="58"/>
  <c r="BO52" i="58"/>
  <c r="BP52" i="58"/>
  <c r="BU53" i="58"/>
  <c r="BQ53" i="58"/>
  <c r="BR53" i="58"/>
  <c r="BS53" i="58"/>
  <c r="BW53" i="58"/>
  <c r="I53" i="58"/>
  <c r="BO53" i="58"/>
  <c r="BP53" i="58"/>
  <c r="BU54" i="58"/>
  <c r="BQ54" i="58"/>
  <c r="BR54" i="58"/>
  <c r="BS54" i="58"/>
  <c r="BW54" i="58"/>
  <c r="I54" i="58"/>
  <c r="BO54" i="58"/>
  <c r="BP54" i="58"/>
  <c r="BU55" i="58"/>
  <c r="BQ55" i="58"/>
  <c r="BR55" i="58"/>
  <c r="BS55" i="58"/>
  <c r="BW55" i="58"/>
  <c r="I55" i="58"/>
  <c r="BO55" i="58"/>
  <c r="BP55" i="58"/>
  <c r="BU58" i="58"/>
  <c r="BQ58" i="58"/>
  <c r="BR58" i="58"/>
  <c r="BS58" i="58"/>
  <c r="BW58" i="58"/>
  <c r="I58" i="58"/>
  <c r="BO58" i="58"/>
  <c r="BP58" i="58"/>
  <c r="BU59" i="58"/>
  <c r="BQ59" i="58"/>
  <c r="BR59" i="58"/>
  <c r="BS59" i="58"/>
  <c r="BW59" i="58"/>
  <c r="I59" i="58"/>
  <c r="BO59" i="58"/>
  <c r="BP59" i="58"/>
  <c r="BU61" i="58"/>
  <c r="BQ61" i="58"/>
  <c r="BR61" i="58"/>
  <c r="BS61" i="58"/>
  <c r="BW61" i="58"/>
  <c r="I61" i="58"/>
  <c r="BO61" i="58"/>
  <c r="BP61" i="58"/>
  <c r="BU62" i="58"/>
  <c r="BQ62" i="58"/>
  <c r="BR62" i="58"/>
  <c r="BS62" i="58"/>
  <c r="BW62" i="58"/>
  <c r="I62" i="58"/>
  <c r="BO62" i="58"/>
  <c r="BP62" i="58"/>
  <c r="BU63" i="58"/>
  <c r="BQ63" i="58"/>
  <c r="BR63" i="58"/>
  <c r="BS63" i="58"/>
  <c r="BW63" i="58"/>
  <c r="I63" i="58"/>
  <c r="BO63" i="58"/>
  <c r="BP63" i="58"/>
  <c r="BU64" i="58"/>
  <c r="BQ64" i="58"/>
  <c r="BR64" i="58"/>
  <c r="BS64" i="58"/>
  <c r="BW64" i="58"/>
  <c r="I64" i="58"/>
  <c r="BO64" i="58"/>
  <c r="BP64" i="58"/>
  <c r="BU65" i="58"/>
  <c r="BQ65" i="58"/>
  <c r="BR65" i="58"/>
  <c r="BS65" i="58"/>
  <c r="BW65" i="58"/>
  <c r="I65" i="58"/>
  <c r="BO65" i="58"/>
  <c r="BP65" i="58"/>
  <c r="BU66" i="58"/>
  <c r="BQ66" i="58"/>
  <c r="BR66" i="58"/>
  <c r="BS66" i="58"/>
  <c r="BW66" i="58"/>
  <c r="I66" i="58"/>
  <c r="BO66" i="58"/>
  <c r="BP66" i="58"/>
  <c r="BU67" i="58"/>
  <c r="BQ67" i="58"/>
  <c r="BR67" i="58"/>
  <c r="BS67" i="58"/>
  <c r="BW67" i="58"/>
  <c r="I67" i="58"/>
  <c r="BO67" i="58"/>
  <c r="BP67" i="58"/>
  <c r="BU68" i="58"/>
  <c r="BQ68" i="58"/>
  <c r="BR68" i="58"/>
  <c r="BS68" i="58"/>
  <c r="BW68" i="58"/>
  <c r="I68" i="58"/>
  <c r="BO68" i="58"/>
  <c r="BP68" i="58"/>
  <c r="BU69" i="58"/>
  <c r="BQ69" i="58"/>
  <c r="BR69" i="58"/>
  <c r="BS69" i="58"/>
  <c r="BW69" i="58"/>
  <c r="I69" i="58"/>
  <c r="BO69" i="58"/>
  <c r="BP69" i="58"/>
  <c r="BU70" i="58"/>
  <c r="BQ70" i="58"/>
  <c r="BR70" i="58"/>
  <c r="BS70" i="58"/>
  <c r="BW70" i="58"/>
  <c r="I70" i="58"/>
  <c r="BO70" i="58"/>
  <c r="BP70" i="58"/>
  <c r="BU71" i="58"/>
  <c r="BQ71" i="58"/>
  <c r="BR71" i="58"/>
  <c r="BS71" i="58"/>
  <c r="BW71" i="58"/>
  <c r="I71" i="58"/>
  <c r="BO71" i="58"/>
  <c r="BP71" i="58"/>
  <c r="BU72" i="58"/>
  <c r="BQ72" i="58"/>
  <c r="BR72" i="58"/>
  <c r="BS72" i="58"/>
  <c r="BW72" i="58"/>
  <c r="I72" i="58"/>
  <c r="BO72" i="58"/>
  <c r="BP72" i="58"/>
  <c r="BU73" i="58"/>
  <c r="BQ73" i="58"/>
  <c r="BR73" i="58"/>
  <c r="BS73" i="58"/>
  <c r="BW73" i="58"/>
  <c r="I73" i="58"/>
  <c r="BO73" i="58"/>
  <c r="BP73" i="58"/>
  <c r="BU74" i="58"/>
  <c r="BQ74" i="58"/>
  <c r="BR74" i="58"/>
  <c r="BS74" i="58"/>
  <c r="BW74" i="58"/>
  <c r="I74" i="58"/>
  <c r="BO74" i="58"/>
  <c r="BP74" i="58"/>
  <c r="BU75" i="58"/>
  <c r="BQ75" i="58"/>
  <c r="BR75" i="58"/>
  <c r="BS75" i="58"/>
  <c r="BW75" i="58"/>
  <c r="I75" i="58"/>
  <c r="BO75" i="58"/>
  <c r="BP75" i="58"/>
  <c r="BU76" i="58"/>
  <c r="BQ76" i="58"/>
  <c r="BR76" i="58"/>
  <c r="BS76" i="58"/>
  <c r="BW76" i="58"/>
  <c r="I76" i="58"/>
  <c r="BO76" i="58"/>
  <c r="BP76" i="58"/>
  <c r="D44" i="46"/>
  <c r="C393" i="11"/>
  <c r="V75" i="58"/>
  <c r="V76" i="58"/>
  <c r="V31" i="58"/>
  <c r="V32" i="58"/>
  <c r="V33" i="58"/>
  <c r="V34" i="58"/>
  <c r="V35" i="58"/>
  <c r="V36" i="58"/>
  <c r="V37" i="58"/>
  <c r="V38" i="58"/>
  <c r="V39" i="58"/>
  <c r="V40" i="58"/>
  <c r="V41" i="58"/>
  <c r="V42" i="58"/>
  <c r="V43" i="58"/>
  <c r="V44" i="58"/>
  <c r="V45" i="58"/>
  <c r="V46" i="58"/>
  <c r="V47" i="58"/>
  <c r="V48" i="58"/>
  <c r="V49" i="58"/>
  <c r="V50" i="58"/>
  <c r="V51" i="58"/>
  <c r="V52" i="58"/>
  <c r="V53" i="58"/>
  <c r="V54" i="58"/>
  <c r="V55" i="58"/>
  <c r="V58" i="58"/>
  <c r="V59" i="58"/>
  <c r="V61" i="58"/>
  <c r="V62" i="58"/>
  <c r="V63" i="58"/>
  <c r="V64" i="58"/>
  <c r="V65" i="58"/>
  <c r="V66" i="58"/>
  <c r="V67" i="58"/>
  <c r="V68" i="58"/>
  <c r="V69" i="58"/>
  <c r="V70" i="58"/>
  <c r="V71" i="58"/>
  <c r="V72" i="58"/>
  <c r="V73" i="58"/>
  <c r="V74" i="58"/>
  <c r="V7" i="58"/>
  <c r="D5" i="63"/>
  <c r="D6" i="63"/>
  <c r="D7" i="63"/>
  <c r="D8" i="63"/>
  <c r="D9" i="63"/>
  <c r="D10" i="63"/>
  <c r="D11" i="63"/>
  <c r="D12" i="63"/>
  <c r="D13" i="63"/>
  <c r="D14" i="63"/>
  <c r="D15" i="63"/>
  <c r="D16" i="63"/>
  <c r="D17" i="63"/>
  <c r="D18" i="63"/>
  <c r="D19" i="63"/>
  <c r="D20" i="63"/>
  <c r="D21" i="63"/>
  <c r="D22" i="63"/>
  <c r="D23" i="63"/>
  <c r="D24" i="63"/>
  <c r="D25" i="63"/>
  <c r="D26" i="63"/>
  <c r="D27" i="63"/>
  <c r="D28" i="63"/>
  <c r="D29" i="63"/>
  <c r="D30" i="63"/>
  <c r="D31" i="63"/>
  <c r="D32" i="63"/>
  <c r="D33" i="63"/>
  <c r="D34" i="63"/>
  <c r="D35" i="63"/>
  <c r="D36" i="63"/>
  <c r="D37" i="63"/>
  <c r="D38" i="63"/>
  <c r="D39" i="63"/>
  <c r="D40" i="63"/>
  <c r="D41" i="63"/>
  <c r="D42" i="63"/>
  <c r="D43" i="63"/>
  <c r="D44" i="63"/>
  <c r="D45" i="63"/>
  <c r="D46" i="63"/>
  <c r="D47" i="63"/>
  <c r="D48" i="63"/>
  <c r="D49" i="63"/>
  <c r="D50" i="63"/>
  <c r="D51" i="63"/>
  <c r="D52" i="63"/>
  <c r="D53" i="63"/>
  <c r="D54" i="63"/>
  <c r="D55" i="63"/>
  <c r="D56" i="63"/>
  <c r="D57" i="63"/>
  <c r="D58" i="63"/>
  <c r="D59" i="63"/>
  <c r="D60" i="63"/>
  <c r="D61" i="63"/>
  <c r="D62" i="63"/>
  <c r="D63" i="63"/>
  <c r="F64" i="63"/>
  <c r="I64" i="63"/>
  <c r="Q4" i="63"/>
  <c r="Q5" i="63"/>
  <c r="Q6" i="63"/>
  <c r="Q7" i="63"/>
  <c r="Q8" i="63"/>
  <c r="Q9" i="63"/>
  <c r="Q10" i="63"/>
  <c r="Q11" i="63"/>
  <c r="Q12" i="63"/>
  <c r="Q13" i="63"/>
  <c r="Q14" i="63"/>
  <c r="Q15" i="63"/>
  <c r="Q16" i="63"/>
  <c r="Q17" i="63"/>
  <c r="Q18" i="63"/>
  <c r="Q19" i="63"/>
  <c r="Q20" i="63"/>
  <c r="Q21" i="63"/>
  <c r="Q22" i="63"/>
  <c r="Q23" i="63"/>
  <c r="Q24" i="63"/>
  <c r="Q25" i="63"/>
  <c r="Q26" i="63"/>
  <c r="Q27" i="63"/>
  <c r="Q28" i="63"/>
  <c r="Q29" i="63"/>
  <c r="Q30" i="63"/>
  <c r="Q31" i="63"/>
  <c r="Q32" i="63"/>
  <c r="Q33" i="63"/>
  <c r="Q34" i="63"/>
  <c r="Q35" i="63"/>
  <c r="Q36" i="63"/>
  <c r="Q37" i="63"/>
  <c r="Q38" i="63"/>
  <c r="Q39" i="63"/>
  <c r="Q40" i="63"/>
  <c r="Q41" i="63"/>
  <c r="Q42" i="63"/>
  <c r="Q43" i="63"/>
  <c r="Q44" i="63"/>
  <c r="Q45" i="63"/>
  <c r="Q46" i="63"/>
  <c r="Q47" i="63"/>
  <c r="Q48" i="63"/>
  <c r="Q49" i="63"/>
  <c r="Q50" i="63"/>
  <c r="Q51" i="63"/>
  <c r="Q52" i="63"/>
  <c r="Q53" i="63"/>
  <c r="Q54" i="63"/>
  <c r="Q55" i="63"/>
  <c r="Q56" i="63"/>
  <c r="Q57" i="63"/>
  <c r="Q58" i="63"/>
  <c r="Q59" i="63"/>
  <c r="Q60" i="63"/>
  <c r="Q61" i="63"/>
  <c r="Q62" i="63"/>
  <c r="Q63" i="63"/>
  <c r="Q64" i="63"/>
  <c r="H64" i="63"/>
  <c r="E64" i="63"/>
  <c r="S63" i="63"/>
  <c r="R63" i="63"/>
  <c r="P63" i="63"/>
  <c r="O63" i="63"/>
  <c r="N63" i="63"/>
  <c r="I63" i="63"/>
  <c r="H63" i="63"/>
  <c r="S62" i="63"/>
  <c r="R62" i="63"/>
  <c r="P62" i="63"/>
  <c r="O62" i="63"/>
  <c r="N62" i="63"/>
  <c r="I62" i="63"/>
  <c r="H62" i="63"/>
  <c r="S61" i="63"/>
  <c r="R61" i="63"/>
  <c r="P61" i="63"/>
  <c r="O61" i="63"/>
  <c r="N61" i="63"/>
  <c r="I61" i="63"/>
  <c r="H61" i="63"/>
  <c r="S60" i="63"/>
  <c r="R60" i="63"/>
  <c r="P60" i="63"/>
  <c r="O60" i="63"/>
  <c r="N60" i="63"/>
  <c r="I60" i="63"/>
  <c r="H60" i="63"/>
  <c r="S59" i="63"/>
  <c r="R59" i="63"/>
  <c r="P59" i="63"/>
  <c r="O59" i="63"/>
  <c r="N59" i="63"/>
  <c r="I59" i="63"/>
  <c r="H59" i="63"/>
  <c r="S58" i="63"/>
  <c r="R58" i="63"/>
  <c r="P58" i="63"/>
  <c r="O58" i="63"/>
  <c r="N58" i="63"/>
  <c r="I58" i="63"/>
  <c r="H58" i="63"/>
  <c r="S57" i="63"/>
  <c r="R57" i="63"/>
  <c r="P57" i="63"/>
  <c r="O57" i="63"/>
  <c r="N57" i="63"/>
  <c r="I57" i="63"/>
  <c r="H57" i="63"/>
  <c r="S56" i="63"/>
  <c r="R56" i="63"/>
  <c r="P56" i="63"/>
  <c r="O56" i="63"/>
  <c r="N56" i="63"/>
  <c r="I56" i="63"/>
  <c r="H56" i="63"/>
  <c r="S55" i="63"/>
  <c r="R55" i="63"/>
  <c r="P55" i="63"/>
  <c r="O55" i="63"/>
  <c r="N55" i="63"/>
  <c r="I55" i="63"/>
  <c r="H55" i="63"/>
  <c r="S54" i="63"/>
  <c r="R54" i="63"/>
  <c r="P54" i="63"/>
  <c r="O54" i="63"/>
  <c r="N54" i="63"/>
  <c r="I54" i="63"/>
  <c r="H54" i="63"/>
  <c r="S53" i="63"/>
  <c r="R53" i="63"/>
  <c r="P53" i="63"/>
  <c r="O53" i="63"/>
  <c r="N53" i="63"/>
  <c r="I53" i="63"/>
  <c r="H53" i="63"/>
  <c r="S52" i="63"/>
  <c r="R52" i="63"/>
  <c r="P52" i="63"/>
  <c r="O52" i="63"/>
  <c r="N52" i="63"/>
  <c r="I52" i="63"/>
  <c r="H52" i="63"/>
  <c r="S51" i="63"/>
  <c r="R51" i="63"/>
  <c r="P51" i="63"/>
  <c r="O51" i="63"/>
  <c r="N51" i="63"/>
  <c r="I51" i="63"/>
  <c r="H51" i="63"/>
  <c r="S50" i="63"/>
  <c r="R50" i="63"/>
  <c r="P50" i="63"/>
  <c r="O50" i="63"/>
  <c r="N50" i="63"/>
  <c r="I50" i="63"/>
  <c r="H50" i="63"/>
  <c r="S49" i="63"/>
  <c r="R49" i="63"/>
  <c r="P49" i="63"/>
  <c r="O49" i="63"/>
  <c r="N49" i="63"/>
  <c r="I49" i="63"/>
  <c r="H49" i="63"/>
  <c r="S48" i="63"/>
  <c r="R48" i="63"/>
  <c r="P48" i="63"/>
  <c r="O48" i="63"/>
  <c r="N48" i="63"/>
  <c r="I48" i="63"/>
  <c r="H48" i="63"/>
  <c r="S47" i="63"/>
  <c r="R47" i="63"/>
  <c r="P47" i="63"/>
  <c r="O47" i="63"/>
  <c r="N47" i="63"/>
  <c r="I47" i="63"/>
  <c r="H47" i="63"/>
  <c r="S46" i="63"/>
  <c r="R46" i="63"/>
  <c r="P46" i="63"/>
  <c r="O46" i="63"/>
  <c r="N46" i="63"/>
  <c r="I46" i="63"/>
  <c r="H46" i="63"/>
  <c r="S45" i="63"/>
  <c r="R45" i="63"/>
  <c r="P45" i="63"/>
  <c r="O45" i="63"/>
  <c r="N45" i="63"/>
  <c r="I45" i="63"/>
  <c r="H45" i="63"/>
  <c r="S44" i="63"/>
  <c r="R44" i="63"/>
  <c r="P44" i="63"/>
  <c r="O44" i="63"/>
  <c r="N44" i="63"/>
  <c r="I44" i="63"/>
  <c r="H44" i="63"/>
  <c r="S43" i="63"/>
  <c r="R43" i="63"/>
  <c r="P43" i="63"/>
  <c r="O43" i="63"/>
  <c r="N43" i="63"/>
  <c r="I43" i="63"/>
  <c r="H43" i="63"/>
  <c r="S42" i="63"/>
  <c r="R42" i="63"/>
  <c r="P42" i="63"/>
  <c r="O42" i="63"/>
  <c r="N42" i="63"/>
  <c r="I42" i="63"/>
  <c r="H42" i="63"/>
  <c r="S41" i="63"/>
  <c r="R41" i="63"/>
  <c r="P41" i="63"/>
  <c r="O41" i="63"/>
  <c r="N41" i="63"/>
  <c r="I41" i="63"/>
  <c r="H41" i="63"/>
  <c r="S40" i="63"/>
  <c r="R40" i="63"/>
  <c r="P40" i="63"/>
  <c r="O40" i="63"/>
  <c r="N40" i="63"/>
  <c r="I40" i="63"/>
  <c r="H40" i="63"/>
  <c r="S39" i="63"/>
  <c r="R39" i="63"/>
  <c r="P39" i="63"/>
  <c r="O39" i="63"/>
  <c r="N39" i="63"/>
  <c r="I39" i="63"/>
  <c r="H39" i="63"/>
  <c r="S38" i="63"/>
  <c r="R38" i="63"/>
  <c r="P38" i="63"/>
  <c r="O38" i="63"/>
  <c r="N38" i="63"/>
  <c r="I38" i="63"/>
  <c r="H38" i="63"/>
  <c r="S37" i="63"/>
  <c r="R37" i="63"/>
  <c r="P37" i="63"/>
  <c r="O37" i="63"/>
  <c r="N37" i="63"/>
  <c r="I37" i="63"/>
  <c r="H37" i="63"/>
  <c r="S36" i="63"/>
  <c r="R36" i="63"/>
  <c r="P36" i="63"/>
  <c r="O36" i="63"/>
  <c r="N36" i="63"/>
  <c r="I36" i="63"/>
  <c r="H36" i="63"/>
  <c r="S35" i="63"/>
  <c r="R35" i="63"/>
  <c r="P35" i="63"/>
  <c r="O35" i="63"/>
  <c r="N35" i="63"/>
  <c r="I35" i="63"/>
  <c r="H35" i="63"/>
  <c r="S34" i="63"/>
  <c r="R34" i="63"/>
  <c r="P34" i="63"/>
  <c r="O34" i="63"/>
  <c r="N34" i="63"/>
  <c r="I34" i="63"/>
  <c r="H34" i="63"/>
  <c r="S33" i="63"/>
  <c r="R33" i="63"/>
  <c r="P33" i="63"/>
  <c r="O33" i="63"/>
  <c r="N33" i="63"/>
  <c r="I33" i="63"/>
  <c r="H33" i="63"/>
  <c r="S32" i="63"/>
  <c r="R32" i="63"/>
  <c r="P32" i="63"/>
  <c r="O32" i="63"/>
  <c r="N32" i="63"/>
  <c r="I32" i="63"/>
  <c r="H32" i="63"/>
  <c r="S31" i="63"/>
  <c r="R31" i="63"/>
  <c r="P31" i="63"/>
  <c r="O31" i="63"/>
  <c r="N31" i="63"/>
  <c r="I31" i="63"/>
  <c r="H31" i="63"/>
  <c r="S30" i="63"/>
  <c r="R30" i="63"/>
  <c r="P30" i="63"/>
  <c r="O30" i="63"/>
  <c r="N30" i="63"/>
  <c r="I30" i="63"/>
  <c r="H30" i="63"/>
  <c r="S29" i="63"/>
  <c r="R29" i="63"/>
  <c r="P29" i="63"/>
  <c r="O29" i="63"/>
  <c r="N29" i="63"/>
  <c r="I29" i="63"/>
  <c r="H29" i="63"/>
  <c r="S28" i="63"/>
  <c r="R28" i="63"/>
  <c r="P28" i="63"/>
  <c r="O28" i="63"/>
  <c r="N28" i="63"/>
  <c r="I28" i="63"/>
  <c r="H28" i="63"/>
  <c r="S27" i="63"/>
  <c r="R27" i="63"/>
  <c r="P27" i="63"/>
  <c r="O27" i="63"/>
  <c r="N27" i="63"/>
  <c r="I27" i="63"/>
  <c r="H27" i="63"/>
  <c r="S26" i="63"/>
  <c r="R26" i="63"/>
  <c r="P26" i="63"/>
  <c r="O26" i="63"/>
  <c r="N26" i="63"/>
  <c r="I26" i="63"/>
  <c r="H26" i="63"/>
  <c r="S25" i="63"/>
  <c r="R25" i="63"/>
  <c r="P25" i="63"/>
  <c r="O25" i="63"/>
  <c r="N25" i="63"/>
  <c r="I25" i="63"/>
  <c r="H25" i="63"/>
  <c r="S24" i="63"/>
  <c r="R24" i="63"/>
  <c r="P24" i="63"/>
  <c r="O24" i="63"/>
  <c r="N24" i="63"/>
  <c r="I24" i="63"/>
  <c r="H24" i="63"/>
  <c r="S23" i="63"/>
  <c r="R23" i="63"/>
  <c r="P23" i="63"/>
  <c r="O23" i="63"/>
  <c r="N23" i="63"/>
  <c r="I23" i="63"/>
  <c r="H23" i="63"/>
  <c r="S22" i="63"/>
  <c r="R22" i="63"/>
  <c r="P22" i="63"/>
  <c r="O22" i="63"/>
  <c r="N22" i="63"/>
  <c r="I22" i="63"/>
  <c r="H22" i="63"/>
  <c r="S21" i="63"/>
  <c r="R21" i="63"/>
  <c r="P21" i="63"/>
  <c r="O21" i="63"/>
  <c r="N21" i="63"/>
  <c r="I21" i="63"/>
  <c r="H21" i="63"/>
  <c r="S20" i="63"/>
  <c r="R20" i="63"/>
  <c r="P20" i="63"/>
  <c r="O20" i="63"/>
  <c r="N20" i="63"/>
  <c r="I20" i="63"/>
  <c r="H20" i="63"/>
  <c r="S19" i="63"/>
  <c r="R19" i="63"/>
  <c r="P19" i="63"/>
  <c r="O19" i="63"/>
  <c r="N19" i="63"/>
  <c r="I19" i="63"/>
  <c r="H19" i="63"/>
  <c r="S18" i="63"/>
  <c r="R18" i="63"/>
  <c r="P18" i="63"/>
  <c r="O18" i="63"/>
  <c r="N18" i="63"/>
  <c r="I18" i="63"/>
  <c r="H18" i="63"/>
  <c r="S17" i="63"/>
  <c r="R17" i="63"/>
  <c r="P17" i="63"/>
  <c r="O17" i="63"/>
  <c r="N17" i="63"/>
  <c r="I17" i="63"/>
  <c r="H17" i="63"/>
  <c r="S16" i="63"/>
  <c r="R16" i="63"/>
  <c r="P16" i="63"/>
  <c r="O16" i="63"/>
  <c r="N16" i="63"/>
  <c r="I16" i="63"/>
  <c r="H16" i="63"/>
  <c r="S15" i="63"/>
  <c r="R15" i="63"/>
  <c r="P15" i="63"/>
  <c r="O15" i="63"/>
  <c r="N15" i="63"/>
  <c r="I15" i="63"/>
  <c r="H15" i="63"/>
  <c r="S14" i="63"/>
  <c r="R14" i="63"/>
  <c r="P14" i="63"/>
  <c r="O14" i="63"/>
  <c r="N14" i="63"/>
  <c r="I14" i="63"/>
  <c r="H14" i="63"/>
  <c r="S13" i="63"/>
  <c r="R13" i="63"/>
  <c r="P13" i="63"/>
  <c r="O13" i="63"/>
  <c r="N13" i="63"/>
  <c r="I13" i="63"/>
  <c r="H13" i="63"/>
  <c r="S12" i="63"/>
  <c r="R12" i="63"/>
  <c r="P12" i="63"/>
  <c r="O12" i="63"/>
  <c r="N12" i="63"/>
  <c r="I12" i="63"/>
  <c r="H12" i="63"/>
  <c r="S11" i="63"/>
  <c r="R11" i="63"/>
  <c r="P11" i="63"/>
  <c r="O11" i="63"/>
  <c r="N11" i="63"/>
  <c r="I11" i="63"/>
  <c r="H11" i="63"/>
  <c r="S10" i="63"/>
  <c r="R10" i="63"/>
  <c r="P10" i="63"/>
  <c r="O10" i="63"/>
  <c r="N10" i="63"/>
  <c r="I10" i="63"/>
  <c r="H10" i="63"/>
  <c r="S9" i="63"/>
  <c r="R9" i="63"/>
  <c r="P9" i="63"/>
  <c r="O9" i="63"/>
  <c r="N9" i="63"/>
  <c r="I9" i="63"/>
  <c r="H9" i="63"/>
  <c r="S8" i="63"/>
  <c r="R8" i="63"/>
  <c r="P8" i="63"/>
  <c r="O8" i="63"/>
  <c r="N8" i="63"/>
  <c r="I8" i="63"/>
  <c r="H8" i="63"/>
  <c r="S7" i="63"/>
  <c r="R7" i="63"/>
  <c r="P7" i="63"/>
  <c r="O7" i="63"/>
  <c r="N7" i="63"/>
  <c r="I7" i="63"/>
  <c r="H7" i="63"/>
  <c r="S6" i="63"/>
  <c r="R6" i="63"/>
  <c r="P6" i="63"/>
  <c r="O6" i="63"/>
  <c r="N6" i="63"/>
  <c r="I6" i="63"/>
  <c r="H6" i="63"/>
  <c r="S5" i="63"/>
  <c r="R5" i="63"/>
  <c r="P5" i="63"/>
  <c r="O5" i="63"/>
  <c r="N5" i="63"/>
  <c r="I5" i="63"/>
  <c r="H5" i="63"/>
  <c r="S4" i="63"/>
  <c r="R4" i="63"/>
  <c r="P4" i="63"/>
  <c r="O4" i="63"/>
  <c r="N4" i="63"/>
  <c r="I4" i="63"/>
  <c r="H4" i="63"/>
  <c r="BI34" i="58"/>
  <c r="AY34" i="58"/>
  <c r="Z34" i="58"/>
  <c r="Y34" i="58"/>
  <c r="AA34" i="58"/>
  <c r="X34" i="58"/>
  <c r="W34" i="58"/>
  <c r="U34" i="58"/>
  <c r="T34" i="58"/>
  <c r="Q34" i="58"/>
  <c r="P34" i="58"/>
  <c r="O34" i="58"/>
  <c r="BI35" i="58"/>
  <c r="AY35" i="58"/>
  <c r="Z35" i="58"/>
  <c r="Y35" i="58"/>
  <c r="AA35" i="58"/>
  <c r="X35" i="58"/>
  <c r="W35" i="58"/>
  <c r="U35" i="58"/>
  <c r="T35" i="58"/>
  <c r="Q35" i="58"/>
  <c r="P35" i="58"/>
  <c r="O35" i="58"/>
  <c r="BI36" i="58"/>
  <c r="AY36" i="58"/>
  <c r="Z36" i="58"/>
  <c r="Y36" i="58"/>
  <c r="AA36" i="58"/>
  <c r="X36" i="58"/>
  <c r="W36" i="58"/>
  <c r="U36" i="58"/>
  <c r="T36" i="58"/>
  <c r="Q36" i="58"/>
  <c r="P36" i="58"/>
  <c r="O36" i="58"/>
  <c r="BI37" i="58"/>
  <c r="AY37" i="58"/>
  <c r="Z37" i="58"/>
  <c r="Y37" i="58"/>
  <c r="AA37" i="58"/>
  <c r="X37" i="58"/>
  <c r="W37" i="58"/>
  <c r="U37" i="58"/>
  <c r="T37" i="58"/>
  <c r="Q37" i="58"/>
  <c r="P37" i="58"/>
  <c r="O37" i="58"/>
  <c r="BI38" i="58"/>
  <c r="AY38" i="58"/>
  <c r="Z38" i="58"/>
  <c r="Y38" i="58"/>
  <c r="AA38" i="58"/>
  <c r="X38" i="58"/>
  <c r="W38" i="58"/>
  <c r="U38" i="58"/>
  <c r="T38" i="58"/>
  <c r="Q38" i="58"/>
  <c r="P38" i="58"/>
  <c r="O38" i="58"/>
  <c r="BI39" i="58"/>
  <c r="AY39" i="58"/>
  <c r="Z39" i="58"/>
  <c r="Y39" i="58"/>
  <c r="AA39" i="58"/>
  <c r="X39" i="58"/>
  <c r="W39" i="58"/>
  <c r="U39" i="58"/>
  <c r="T39" i="58"/>
  <c r="Q39" i="58"/>
  <c r="P39" i="58"/>
  <c r="O39" i="58"/>
  <c r="BI40" i="58"/>
  <c r="AY40" i="58"/>
  <c r="Z40" i="58"/>
  <c r="Y40" i="58"/>
  <c r="AA40" i="58"/>
  <c r="X40" i="58"/>
  <c r="W40" i="58"/>
  <c r="U40" i="58"/>
  <c r="T40" i="58"/>
  <c r="Q40" i="58"/>
  <c r="P40" i="58"/>
  <c r="O40" i="58"/>
  <c r="BI41" i="58"/>
  <c r="AY41" i="58"/>
  <c r="Z41" i="58"/>
  <c r="Y41" i="58"/>
  <c r="AA41" i="58"/>
  <c r="X41" i="58"/>
  <c r="W41" i="58"/>
  <c r="U41" i="58"/>
  <c r="T41" i="58"/>
  <c r="Q41" i="58"/>
  <c r="P41" i="58"/>
  <c r="O41" i="58"/>
  <c r="BI42" i="58"/>
  <c r="AY42" i="58"/>
  <c r="Z42" i="58"/>
  <c r="Y42" i="58"/>
  <c r="AA42" i="58"/>
  <c r="X42" i="58"/>
  <c r="W42" i="58"/>
  <c r="U42" i="58"/>
  <c r="T42" i="58"/>
  <c r="Q42" i="58"/>
  <c r="P42" i="58"/>
  <c r="O42" i="58"/>
  <c r="BI43" i="58"/>
  <c r="AY43" i="58"/>
  <c r="Z43" i="58"/>
  <c r="Y43" i="58"/>
  <c r="AA43" i="58"/>
  <c r="X43" i="58"/>
  <c r="W43" i="58"/>
  <c r="U43" i="58"/>
  <c r="T43" i="58"/>
  <c r="Q43" i="58"/>
  <c r="P43" i="58"/>
  <c r="O43" i="58"/>
  <c r="BI44" i="58"/>
  <c r="AY44" i="58"/>
  <c r="Z44" i="58"/>
  <c r="Y44" i="58"/>
  <c r="AA44" i="58"/>
  <c r="X44" i="58"/>
  <c r="W44" i="58"/>
  <c r="U44" i="58"/>
  <c r="T44" i="58"/>
  <c r="Q44" i="58"/>
  <c r="P44" i="58"/>
  <c r="O44" i="58"/>
  <c r="A2" i="46"/>
  <c r="C11" i="46"/>
  <c r="X50" i="3"/>
  <c r="X48" i="3"/>
  <c r="W43" i="3"/>
  <c r="X43" i="3"/>
  <c r="W44" i="3"/>
  <c r="X44" i="3"/>
  <c r="W45" i="3"/>
  <c r="X45" i="3"/>
  <c r="X46" i="3"/>
  <c r="X52" i="3"/>
  <c r="B76" i="3"/>
  <c r="I76" i="3"/>
  <c r="Z50" i="3"/>
  <c r="Z48" i="3"/>
  <c r="Y43" i="3"/>
  <c r="Z43" i="3"/>
  <c r="Y44" i="3"/>
  <c r="Z44" i="3"/>
  <c r="Y45" i="3"/>
  <c r="Z45" i="3"/>
  <c r="Z46" i="3"/>
  <c r="Z52" i="3"/>
  <c r="B77" i="3"/>
  <c r="I77" i="3"/>
  <c r="AB50" i="3"/>
  <c r="AB48" i="3"/>
  <c r="AA43" i="3"/>
  <c r="AB43" i="3"/>
  <c r="AA44" i="3"/>
  <c r="AB44" i="3"/>
  <c r="AA45" i="3"/>
  <c r="AB45" i="3"/>
  <c r="AB46" i="3"/>
  <c r="AB52" i="3"/>
  <c r="B78" i="3"/>
  <c r="I78" i="3"/>
  <c r="AD50" i="3"/>
  <c r="AD48" i="3"/>
  <c r="AC43" i="3"/>
  <c r="AD43" i="3"/>
  <c r="AC44" i="3"/>
  <c r="AD44" i="3"/>
  <c r="AC45" i="3"/>
  <c r="AD45" i="3"/>
  <c r="AD46" i="3"/>
  <c r="AD52" i="3"/>
  <c r="B79" i="3"/>
  <c r="I79" i="3"/>
  <c r="AF50" i="3"/>
  <c r="AF48" i="3"/>
  <c r="AE43" i="3"/>
  <c r="AF43" i="3"/>
  <c r="AE44" i="3"/>
  <c r="AF44" i="3"/>
  <c r="AE45" i="3"/>
  <c r="AF45" i="3"/>
  <c r="AF46" i="3"/>
  <c r="AF52" i="3"/>
  <c r="B80" i="3"/>
  <c r="I80" i="3"/>
  <c r="AH50" i="3"/>
  <c r="AH48" i="3"/>
  <c r="AG43" i="3"/>
  <c r="AH43" i="3"/>
  <c r="AG44" i="3"/>
  <c r="AH44" i="3"/>
  <c r="AG45" i="3"/>
  <c r="AH45" i="3"/>
  <c r="AH46" i="3"/>
  <c r="AH52" i="3"/>
  <c r="B81" i="3"/>
  <c r="I81" i="3"/>
  <c r="AJ50" i="3"/>
  <c r="AJ48" i="3"/>
  <c r="AI43" i="3"/>
  <c r="AJ43" i="3"/>
  <c r="AI44" i="3"/>
  <c r="AJ44" i="3"/>
  <c r="AI45" i="3"/>
  <c r="AJ45" i="3"/>
  <c r="AJ46" i="3"/>
  <c r="AJ52" i="3"/>
  <c r="B82" i="3"/>
  <c r="I82" i="3"/>
  <c r="AL50" i="3"/>
  <c r="AL48" i="3"/>
  <c r="AK43" i="3"/>
  <c r="AL43" i="3"/>
  <c r="AK44" i="3"/>
  <c r="AL44" i="3"/>
  <c r="AK45" i="3"/>
  <c r="AL45" i="3"/>
  <c r="AL46" i="3"/>
  <c r="AL52" i="3"/>
  <c r="B83" i="3"/>
  <c r="I83" i="3"/>
  <c r="AN50" i="3"/>
  <c r="AN48" i="3"/>
  <c r="AM43" i="3"/>
  <c r="AN43" i="3"/>
  <c r="AM44" i="3"/>
  <c r="AN44" i="3"/>
  <c r="AM45" i="3"/>
  <c r="AN45" i="3"/>
  <c r="AN46" i="3"/>
  <c r="AN52" i="3"/>
  <c r="B84" i="3"/>
  <c r="I84" i="3"/>
  <c r="AP50" i="3"/>
  <c r="AP48" i="3"/>
  <c r="AO43" i="3"/>
  <c r="AP43" i="3"/>
  <c r="AO44" i="3"/>
  <c r="AP44" i="3"/>
  <c r="AO45" i="3"/>
  <c r="AP45" i="3"/>
  <c r="AP46" i="3"/>
  <c r="AP52" i="3"/>
  <c r="B85" i="3"/>
  <c r="I85" i="3"/>
  <c r="AR50" i="3"/>
  <c r="AR48" i="3"/>
  <c r="AQ43" i="3"/>
  <c r="AR43" i="3"/>
  <c r="AQ44" i="3"/>
  <c r="AR44" i="3"/>
  <c r="AQ45" i="3"/>
  <c r="AR45" i="3"/>
  <c r="AR46" i="3"/>
  <c r="AR52" i="3"/>
  <c r="B86" i="3"/>
  <c r="I86" i="3"/>
  <c r="AT50" i="3"/>
  <c r="AT48" i="3"/>
  <c r="AS43" i="3"/>
  <c r="AT43" i="3"/>
  <c r="AS44" i="3"/>
  <c r="AT44" i="3"/>
  <c r="AS45" i="3"/>
  <c r="AT45" i="3"/>
  <c r="AT46" i="3"/>
  <c r="AT52" i="3"/>
  <c r="B87" i="3"/>
  <c r="I87" i="3"/>
  <c r="AV50" i="3"/>
  <c r="AV48" i="3"/>
  <c r="AU43" i="3"/>
  <c r="AV43" i="3"/>
  <c r="AU44" i="3"/>
  <c r="AV44" i="3"/>
  <c r="AU45" i="3"/>
  <c r="AV45" i="3"/>
  <c r="AV46" i="3"/>
  <c r="AV52" i="3"/>
  <c r="B88" i="3"/>
  <c r="I88" i="3"/>
  <c r="AX50" i="3"/>
  <c r="AX48" i="3"/>
  <c r="AW43" i="3"/>
  <c r="AX43" i="3"/>
  <c r="AW44" i="3"/>
  <c r="AX44" i="3"/>
  <c r="AW45" i="3"/>
  <c r="AX45" i="3"/>
  <c r="AX46" i="3"/>
  <c r="AX52" i="3"/>
  <c r="B90" i="3"/>
  <c r="I90" i="3"/>
  <c r="AZ50" i="3"/>
  <c r="AZ48" i="3"/>
  <c r="AY43" i="3"/>
  <c r="AZ43" i="3"/>
  <c r="AY44" i="3"/>
  <c r="AZ44" i="3"/>
  <c r="AY45" i="3"/>
  <c r="AZ45" i="3"/>
  <c r="AZ46" i="3"/>
  <c r="AZ52" i="3"/>
  <c r="B91" i="3"/>
  <c r="I91" i="3"/>
  <c r="BB50" i="3"/>
  <c r="BB48" i="3"/>
  <c r="BA43" i="3"/>
  <c r="BB43" i="3"/>
  <c r="BA44" i="3"/>
  <c r="BB44" i="3"/>
  <c r="BA45" i="3"/>
  <c r="BB45" i="3"/>
  <c r="BB46" i="3"/>
  <c r="BB52" i="3"/>
  <c r="B92" i="3"/>
  <c r="I92" i="3"/>
  <c r="BD50" i="3"/>
  <c r="BD48" i="3"/>
  <c r="BC43" i="3"/>
  <c r="BD43" i="3"/>
  <c r="BC44" i="3"/>
  <c r="BD44" i="3"/>
  <c r="BC45" i="3"/>
  <c r="BD45" i="3"/>
  <c r="BD46" i="3"/>
  <c r="BD52" i="3"/>
  <c r="B93" i="3"/>
  <c r="I93" i="3"/>
  <c r="BF50" i="3"/>
  <c r="BF48" i="3"/>
  <c r="BE43" i="3"/>
  <c r="BF43" i="3"/>
  <c r="BE44" i="3"/>
  <c r="BF44" i="3"/>
  <c r="BE45" i="3"/>
  <c r="BF45" i="3"/>
  <c r="BF46" i="3"/>
  <c r="BF52" i="3"/>
  <c r="B94" i="3"/>
  <c r="I94" i="3"/>
  <c r="BH50" i="3"/>
  <c r="BH48" i="3"/>
  <c r="BG43" i="3"/>
  <c r="BH43" i="3"/>
  <c r="BG44" i="3"/>
  <c r="BH44" i="3"/>
  <c r="BG45" i="3"/>
  <c r="BH45" i="3"/>
  <c r="BH46" i="3"/>
  <c r="BH52" i="3"/>
  <c r="B95" i="3"/>
  <c r="I95" i="3"/>
  <c r="BJ50" i="3"/>
  <c r="BJ48" i="3"/>
  <c r="BI43" i="3"/>
  <c r="BJ43" i="3"/>
  <c r="BI44" i="3"/>
  <c r="BJ44" i="3"/>
  <c r="BI45" i="3"/>
  <c r="BJ45" i="3"/>
  <c r="BJ46" i="3"/>
  <c r="BJ52" i="3"/>
  <c r="B96" i="3"/>
  <c r="I96" i="3"/>
  <c r="BM50" i="3"/>
  <c r="BM48" i="3"/>
  <c r="BL43" i="3"/>
  <c r="BM43" i="3"/>
  <c r="BL44" i="3"/>
  <c r="BM44" i="3"/>
  <c r="BL45" i="3"/>
  <c r="BM45" i="3"/>
  <c r="BM46" i="3"/>
  <c r="BM52" i="3"/>
  <c r="B97" i="3"/>
  <c r="I97" i="3"/>
  <c r="C44" i="3"/>
  <c r="D44" i="3"/>
  <c r="C45" i="3"/>
  <c r="D45" i="3"/>
  <c r="BI31" i="58"/>
  <c r="BI32" i="58"/>
  <c r="BI33" i="58"/>
  <c r="BI45" i="58"/>
  <c r="BI46" i="58"/>
  <c r="BI47" i="58"/>
  <c r="BI48" i="58"/>
  <c r="BI49" i="58"/>
  <c r="BI50" i="58"/>
  <c r="BI51" i="58"/>
  <c r="BI52" i="58"/>
  <c r="BI53" i="58"/>
  <c r="BI54" i="58"/>
  <c r="BI55" i="58"/>
  <c r="BI58" i="58"/>
  <c r="BI59" i="58"/>
  <c r="BI61" i="58"/>
  <c r="BI62" i="58"/>
  <c r="BI63" i="58"/>
  <c r="BI64" i="58"/>
  <c r="BI65" i="58"/>
  <c r="BI66" i="58"/>
  <c r="BI67" i="58"/>
  <c r="BI68" i="58"/>
  <c r="BI69" i="58"/>
  <c r="BI70" i="58"/>
  <c r="BI71" i="58"/>
  <c r="BI72" i="58"/>
  <c r="BI73" i="58"/>
  <c r="BI74" i="58"/>
  <c r="BI75" i="58"/>
  <c r="BI76" i="58"/>
  <c r="AY31" i="58"/>
  <c r="AY32" i="58"/>
  <c r="AY33" i="58"/>
  <c r="AY45" i="58"/>
  <c r="AY46" i="58"/>
  <c r="AY47" i="58"/>
  <c r="AY48" i="58"/>
  <c r="AY49" i="58"/>
  <c r="AY50" i="58"/>
  <c r="AY51" i="58"/>
  <c r="AY52" i="58"/>
  <c r="AY53" i="58"/>
  <c r="AY54" i="58"/>
  <c r="AY55" i="58"/>
  <c r="AY58" i="58"/>
  <c r="AY59" i="58"/>
  <c r="AY61" i="58"/>
  <c r="AY62" i="58"/>
  <c r="AY63" i="58"/>
  <c r="AY64" i="58"/>
  <c r="AY65" i="58"/>
  <c r="AY66" i="58"/>
  <c r="AY67" i="58"/>
  <c r="AY68" i="58"/>
  <c r="AY69" i="58"/>
  <c r="AY70" i="58"/>
  <c r="AY71" i="58"/>
  <c r="AY72" i="58"/>
  <c r="AY73" i="58"/>
  <c r="AY74" i="58"/>
  <c r="AY75" i="58"/>
  <c r="AY76" i="58"/>
  <c r="Z31" i="58"/>
  <c r="Y31" i="58"/>
  <c r="AA31" i="58"/>
  <c r="Z32" i="58"/>
  <c r="Y32" i="58"/>
  <c r="AA32" i="58"/>
  <c r="Z33" i="58"/>
  <c r="Y33" i="58"/>
  <c r="AA33" i="58"/>
  <c r="Z45" i="58"/>
  <c r="Y45" i="58"/>
  <c r="AA45" i="58"/>
  <c r="Z46" i="58"/>
  <c r="Y46" i="58"/>
  <c r="AA46" i="58"/>
  <c r="Z47" i="58"/>
  <c r="Y47" i="58"/>
  <c r="AA47" i="58"/>
  <c r="Z48" i="58"/>
  <c r="Y48" i="58"/>
  <c r="AA48" i="58"/>
  <c r="Z49" i="58"/>
  <c r="Y49" i="58"/>
  <c r="AA49" i="58"/>
  <c r="Z50" i="58"/>
  <c r="Y50" i="58"/>
  <c r="AA50" i="58"/>
  <c r="Z51" i="58"/>
  <c r="Y51" i="58"/>
  <c r="AA51" i="58"/>
  <c r="Z52" i="58"/>
  <c r="Y52" i="58"/>
  <c r="AA52" i="58"/>
  <c r="Z53" i="58"/>
  <c r="Y53" i="58"/>
  <c r="AA53" i="58"/>
  <c r="Z54" i="58"/>
  <c r="Y54" i="58"/>
  <c r="AA54" i="58"/>
  <c r="Z55" i="58"/>
  <c r="Y55" i="58"/>
  <c r="AA55" i="58"/>
  <c r="Z58" i="58"/>
  <c r="Y58" i="58"/>
  <c r="AA58" i="58"/>
  <c r="Z59" i="58"/>
  <c r="Y59" i="58"/>
  <c r="AA59" i="58"/>
  <c r="Z61" i="58"/>
  <c r="Y61" i="58"/>
  <c r="AA61" i="58"/>
  <c r="Z62" i="58"/>
  <c r="Y62" i="58"/>
  <c r="AA62" i="58"/>
  <c r="Z63" i="58"/>
  <c r="Y63" i="58"/>
  <c r="AA63" i="58"/>
  <c r="Z64" i="58"/>
  <c r="Y64" i="58"/>
  <c r="AA64" i="58"/>
  <c r="Z65" i="58"/>
  <c r="Y65" i="58"/>
  <c r="AA65" i="58"/>
  <c r="Z66" i="58"/>
  <c r="Y66" i="58"/>
  <c r="AA66" i="58"/>
  <c r="Z67" i="58"/>
  <c r="Y67" i="58"/>
  <c r="AA67" i="58"/>
  <c r="Z68" i="58"/>
  <c r="Y68" i="58"/>
  <c r="AA68" i="58"/>
  <c r="Z69" i="58"/>
  <c r="Y69" i="58"/>
  <c r="AA69" i="58"/>
  <c r="Z70" i="58"/>
  <c r="Y70" i="58"/>
  <c r="AA70" i="58"/>
  <c r="Z71" i="58"/>
  <c r="Y71" i="58"/>
  <c r="AA71" i="58"/>
  <c r="Z72" i="58"/>
  <c r="Y72" i="58"/>
  <c r="AA72" i="58"/>
  <c r="Z73" i="58"/>
  <c r="Y73" i="58"/>
  <c r="AA73" i="58"/>
  <c r="Z74" i="58"/>
  <c r="Y74" i="58"/>
  <c r="AA74" i="58"/>
  <c r="Z75" i="58"/>
  <c r="Y75" i="58"/>
  <c r="AA75" i="58"/>
  <c r="Z76" i="58"/>
  <c r="Y76" i="58"/>
  <c r="AA76" i="58"/>
  <c r="Z7" i="58"/>
  <c r="Y7" i="58"/>
  <c r="AA7" i="58"/>
  <c r="X31" i="58"/>
  <c r="X32" i="58"/>
  <c r="X33" i="58"/>
  <c r="X45" i="58"/>
  <c r="X46" i="58"/>
  <c r="X47" i="58"/>
  <c r="X48" i="58"/>
  <c r="X49" i="58"/>
  <c r="X50" i="58"/>
  <c r="X51" i="58"/>
  <c r="X52" i="58"/>
  <c r="X53" i="58"/>
  <c r="X54" i="58"/>
  <c r="X55" i="58"/>
  <c r="X58" i="58"/>
  <c r="X59" i="58"/>
  <c r="X61" i="58"/>
  <c r="X62" i="58"/>
  <c r="X63" i="58"/>
  <c r="X64" i="58"/>
  <c r="X65" i="58"/>
  <c r="X66" i="58"/>
  <c r="X67" i="58"/>
  <c r="X68" i="58"/>
  <c r="X69" i="58"/>
  <c r="X70" i="58"/>
  <c r="X71" i="58"/>
  <c r="X72" i="58"/>
  <c r="X73" i="58"/>
  <c r="X74" i="58"/>
  <c r="X75" i="58"/>
  <c r="X76" i="58"/>
  <c r="X7" i="58"/>
  <c r="W31" i="58"/>
  <c r="W32" i="58"/>
  <c r="W33" i="58"/>
  <c r="W45" i="58"/>
  <c r="W46" i="58"/>
  <c r="W47" i="58"/>
  <c r="W48" i="58"/>
  <c r="W49" i="58"/>
  <c r="W50" i="58"/>
  <c r="W51" i="58"/>
  <c r="W52" i="58"/>
  <c r="W53" i="58"/>
  <c r="W54" i="58"/>
  <c r="W55" i="58"/>
  <c r="W58" i="58"/>
  <c r="W59" i="58"/>
  <c r="W61" i="58"/>
  <c r="W62" i="58"/>
  <c r="W63" i="58"/>
  <c r="W64" i="58"/>
  <c r="W65" i="58"/>
  <c r="W66" i="58"/>
  <c r="W67" i="58"/>
  <c r="W68" i="58"/>
  <c r="W69" i="58"/>
  <c r="W70" i="58"/>
  <c r="W71" i="58"/>
  <c r="W72" i="58"/>
  <c r="W73" i="58"/>
  <c r="W74" i="58"/>
  <c r="W75" i="58"/>
  <c r="W76" i="58"/>
  <c r="W7" i="58"/>
  <c r="U31" i="58"/>
  <c r="U32" i="58"/>
  <c r="U33" i="58"/>
  <c r="U45" i="58"/>
  <c r="U46" i="58"/>
  <c r="U47" i="58"/>
  <c r="U48" i="58"/>
  <c r="U49" i="58"/>
  <c r="U50" i="58"/>
  <c r="U51" i="58"/>
  <c r="U52" i="58"/>
  <c r="U53" i="58"/>
  <c r="U54" i="58"/>
  <c r="U55" i="58"/>
  <c r="U58" i="58"/>
  <c r="U59" i="58"/>
  <c r="U61" i="58"/>
  <c r="U62" i="58"/>
  <c r="U63" i="58"/>
  <c r="U64" i="58"/>
  <c r="U65" i="58"/>
  <c r="U66" i="58"/>
  <c r="U67" i="58"/>
  <c r="U68" i="58"/>
  <c r="U69" i="58"/>
  <c r="U70" i="58"/>
  <c r="U71" i="58"/>
  <c r="U72" i="58"/>
  <c r="U73" i="58"/>
  <c r="U74" i="58"/>
  <c r="U75" i="58"/>
  <c r="U76" i="58"/>
  <c r="U7" i="58"/>
  <c r="T31" i="58"/>
  <c r="T32" i="58"/>
  <c r="T33" i="58"/>
  <c r="T45" i="58"/>
  <c r="T46" i="58"/>
  <c r="T47" i="58"/>
  <c r="T48" i="58"/>
  <c r="T49" i="58"/>
  <c r="T50" i="58"/>
  <c r="T51" i="58"/>
  <c r="T52" i="58"/>
  <c r="T53" i="58"/>
  <c r="T54" i="58"/>
  <c r="T55" i="58"/>
  <c r="T58" i="58"/>
  <c r="T59" i="58"/>
  <c r="T61" i="58"/>
  <c r="T62" i="58"/>
  <c r="T63" i="58"/>
  <c r="T64" i="58"/>
  <c r="T65" i="58"/>
  <c r="T66" i="58"/>
  <c r="T67" i="58"/>
  <c r="T68" i="58"/>
  <c r="T69" i="58"/>
  <c r="T70" i="58"/>
  <c r="T71" i="58"/>
  <c r="T72" i="58"/>
  <c r="T73" i="58"/>
  <c r="T74" i="58"/>
  <c r="T75" i="58"/>
  <c r="T76" i="58"/>
  <c r="Q8" i="58"/>
  <c r="Q9" i="58"/>
  <c r="Q10" i="58"/>
  <c r="Q11" i="58"/>
  <c r="Q12" i="58"/>
  <c r="Q13" i="58"/>
  <c r="Q14" i="58"/>
  <c r="Q15" i="58"/>
  <c r="Q16" i="58"/>
  <c r="Q17" i="58"/>
  <c r="Q18" i="58"/>
  <c r="Q19" i="58"/>
  <c r="Q20" i="58"/>
  <c r="Q21" i="58"/>
  <c r="Q22" i="58"/>
  <c r="Q23" i="58"/>
  <c r="Q31" i="58"/>
  <c r="Q32" i="58"/>
  <c r="Q33" i="58"/>
  <c r="Q45" i="58"/>
  <c r="Q46" i="58"/>
  <c r="Q47" i="58"/>
  <c r="Q48" i="58"/>
  <c r="Q49" i="58"/>
  <c r="Q50" i="58"/>
  <c r="Q51" i="58"/>
  <c r="Q52" i="58"/>
  <c r="Q53" i="58"/>
  <c r="Q54" i="58"/>
  <c r="Q55" i="58"/>
  <c r="Q58" i="58"/>
  <c r="Q59" i="58"/>
  <c r="Q61" i="58"/>
  <c r="Q62" i="58"/>
  <c r="Q63" i="58"/>
  <c r="Q64" i="58"/>
  <c r="Q65" i="58"/>
  <c r="Q66" i="58"/>
  <c r="Q67" i="58"/>
  <c r="Q68" i="58"/>
  <c r="Q69" i="58"/>
  <c r="Q70" i="58"/>
  <c r="Q71" i="58"/>
  <c r="Q72" i="58"/>
  <c r="Q73" i="58"/>
  <c r="Q74" i="58"/>
  <c r="Q75" i="58"/>
  <c r="Q76" i="58"/>
  <c r="Q7" i="58"/>
  <c r="P8" i="58"/>
  <c r="P9" i="58"/>
  <c r="P10" i="58"/>
  <c r="P11" i="58"/>
  <c r="P12" i="58"/>
  <c r="P13" i="58"/>
  <c r="P14" i="58"/>
  <c r="P15" i="58"/>
  <c r="P16" i="58"/>
  <c r="P17" i="58"/>
  <c r="P18" i="58"/>
  <c r="P19" i="58"/>
  <c r="P20" i="58"/>
  <c r="P21" i="58"/>
  <c r="P22" i="58"/>
  <c r="P23" i="58"/>
  <c r="P31" i="58"/>
  <c r="P32" i="58"/>
  <c r="P33" i="58"/>
  <c r="P45" i="58"/>
  <c r="P46" i="58"/>
  <c r="P47" i="58"/>
  <c r="P48" i="58"/>
  <c r="P49" i="58"/>
  <c r="P50" i="58"/>
  <c r="P51" i="58"/>
  <c r="P52" i="58"/>
  <c r="P53" i="58"/>
  <c r="P54" i="58"/>
  <c r="P55" i="58"/>
  <c r="P58" i="58"/>
  <c r="P59" i="58"/>
  <c r="P61" i="58"/>
  <c r="P62" i="58"/>
  <c r="P63" i="58"/>
  <c r="P64" i="58"/>
  <c r="P65" i="58"/>
  <c r="P66" i="58"/>
  <c r="P67" i="58"/>
  <c r="P68" i="58"/>
  <c r="P69" i="58"/>
  <c r="P70" i="58"/>
  <c r="P71" i="58"/>
  <c r="P72" i="58"/>
  <c r="P73" i="58"/>
  <c r="P74" i="58"/>
  <c r="P75" i="58"/>
  <c r="P76" i="58"/>
  <c r="P7" i="58"/>
  <c r="O31" i="58"/>
  <c r="O32" i="58"/>
  <c r="O33" i="58"/>
  <c r="O45" i="58"/>
  <c r="O46" i="58"/>
  <c r="O47" i="58"/>
  <c r="O48" i="58"/>
  <c r="O49" i="58"/>
  <c r="O50" i="58"/>
  <c r="O51" i="58"/>
  <c r="O52" i="58"/>
  <c r="O53" i="58"/>
  <c r="O54" i="58"/>
  <c r="O55" i="58"/>
  <c r="O58" i="58"/>
  <c r="O59" i="58"/>
  <c r="O61" i="58"/>
  <c r="O62" i="58"/>
  <c r="O63" i="58"/>
  <c r="O64" i="58"/>
  <c r="O65" i="58"/>
  <c r="O66" i="58"/>
  <c r="O67" i="58"/>
  <c r="O68" i="58"/>
  <c r="O69" i="58"/>
  <c r="O70" i="58"/>
  <c r="O71" i="58"/>
  <c r="O72" i="58"/>
  <c r="O73" i="58"/>
  <c r="O74" i="58"/>
  <c r="O75" i="58"/>
  <c r="O76" i="58"/>
  <c r="BG4" i="62"/>
  <c r="BG5" i="62"/>
  <c r="BG6" i="62"/>
  <c r="BG7" i="62"/>
  <c r="BG8" i="62"/>
  <c r="BG9" i="62"/>
  <c r="BG3" i="62"/>
  <c r="BF4" i="62"/>
  <c r="BF5" i="62"/>
  <c r="BF6" i="62"/>
  <c r="BF7" i="62"/>
  <c r="BF8" i="62"/>
  <c r="BF9" i="62"/>
  <c r="BF3" i="62"/>
  <c r="BE4" i="62"/>
  <c r="BE5" i="62"/>
  <c r="BE6" i="62"/>
  <c r="BE7" i="62"/>
  <c r="BE8" i="62"/>
  <c r="BE9" i="62"/>
  <c r="BE3" i="62"/>
  <c r="BD4" i="62"/>
  <c r="BD5" i="62"/>
  <c r="BD6" i="62"/>
  <c r="BD7" i="62"/>
  <c r="BD8" i="62"/>
  <c r="BD9" i="62"/>
  <c r="BD3" i="62"/>
  <c r="BC4" i="62"/>
  <c r="BC5" i="62"/>
  <c r="BC6" i="62"/>
  <c r="BC7" i="62"/>
  <c r="BC8" i="62"/>
  <c r="BC9" i="62"/>
  <c r="BC3" i="62"/>
  <c r="BB4" i="62"/>
  <c r="BB5" i="62"/>
  <c r="BB6" i="62"/>
  <c r="BB7" i="62"/>
  <c r="BB8" i="62"/>
  <c r="BB9" i="62"/>
  <c r="BB3" i="62"/>
  <c r="BA4" i="62"/>
  <c r="BA5" i="62"/>
  <c r="BA6" i="62"/>
  <c r="BA7" i="62"/>
  <c r="BA8" i="62"/>
  <c r="BA9" i="62"/>
  <c r="BA3" i="62"/>
  <c r="AZ4" i="62"/>
  <c r="AZ5" i="62"/>
  <c r="AZ6" i="62"/>
  <c r="AZ7" i="62"/>
  <c r="AZ8" i="62"/>
  <c r="AZ9" i="62"/>
  <c r="AZ3" i="62"/>
  <c r="AY4" i="62"/>
  <c r="AY5" i="62"/>
  <c r="AY6" i="62"/>
  <c r="AY7" i="62"/>
  <c r="AY8" i="62"/>
  <c r="AY9" i="62"/>
  <c r="AY3" i="62"/>
  <c r="AX4" i="62"/>
  <c r="AX5" i="62"/>
  <c r="AX6" i="62"/>
  <c r="AX7" i="62"/>
  <c r="AX8" i="62"/>
  <c r="AX9" i="62"/>
  <c r="AX3" i="62"/>
  <c r="AW4" i="62"/>
  <c r="AW5" i="62"/>
  <c r="AW6" i="62"/>
  <c r="AW7" i="62"/>
  <c r="AW8" i="62"/>
  <c r="AW9" i="62"/>
  <c r="AW3" i="62"/>
  <c r="AV4" i="62"/>
  <c r="AV5" i="62"/>
  <c r="AV6" i="62"/>
  <c r="AV7" i="62"/>
  <c r="AV8" i="62"/>
  <c r="AV9" i="62"/>
  <c r="AV3" i="62"/>
  <c r="AU4" i="62"/>
  <c r="AU5" i="62"/>
  <c r="AU6" i="62"/>
  <c r="AU7" i="62"/>
  <c r="AU8" i="62"/>
  <c r="AU9" i="62"/>
  <c r="AU3" i="62"/>
  <c r="AT4" i="62"/>
  <c r="AT5" i="62"/>
  <c r="AT6" i="62"/>
  <c r="AT7" i="62"/>
  <c r="AT8" i="62"/>
  <c r="AT9" i="62"/>
  <c r="AT3" i="62"/>
  <c r="Q403" i="61"/>
  <c r="Q404" i="61"/>
  <c r="Q405" i="61"/>
  <c r="Q406" i="61"/>
  <c r="Q407" i="61"/>
  <c r="Q408" i="61"/>
  <c r="Q409" i="61"/>
  <c r="Q410" i="61"/>
  <c r="Q411" i="61"/>
  <c r="Q412" i="61"/>
  <c r="Q413" i="61"/>
  <c r="Q414" i="61"/>
  <c r="Q415" i="61"/>
  <c r="Q416" i="61"/>
  <c r="Q417" i="61"/>
  <c r="Q418" i="61"/>
  <c r="Q419" i="61"/>
  <c r="Q420" i="61"/>
  <c r="Q421" i="61"/>
  <c r="Q422" i="61"/>
  <c r="Q423" i="61"/>
  <c r="Q424" i="61"/>
  <c r="Q425" i="61"/>
  <c r="Q426" i="61"/>
  <c r="Q427" i="61"/>
  <c r="Q428" i="61"/>
  <c r="Q429" i="61"/>
  <c r="Q430" i="61"/>
  <c r="Q431" i="61"/>
  <c r="Q432" i="61"/>
  <c r="Q433" i="61"/>
  <c r="Q434" i="61"/>
  <c r="Q435" i="61"/>
  <c r="Q436" i="61"/>
  <c r="Q437" i="61"/>
  <c r="Q438" i="61"/>
  <c r="Q439" i="61"/>
  <c r="Q440" i="61"/>
  <c r="Q441" i="61"/>
  <c r="Q442" i="61"/>
  <c r="Q443" i="61"/>
  <c r="P403" i="61"/>
  <c r="P404" i="61"/>
  <c r="P405" i="61"/>
  <c r="P406" i="61"/>
  <c r="P407" i="61"/>
  <c r="P408" i="61"/>
  <c r="P409" i="61"/>
  <c r="P410" i="61"/>
  <c r="P411" i="61"/>
  <c r="P412" i="61"/>
  <c r="P413" i="61"/>
  <c r="P414" i="61"/>
  <c r="P415" i="61"/>
  <c r="P416" i="61"/>
  <c r="P417" i="61"/>
  <c r="P418" i="61"/>
  <c r="P419" i="61"/>
  <c r="P420" i="61"/>
  <c r="P421" i="61"/>
  <c r="P422" i="61"/>
  <c r="P423" i="61"/>
  <c r="P424" i="61"/>
  <c r="P425" i="61"/>
  <c r="P426" i="61"/>
  <c r="P427" i="61"/>
  <c r="P428" i="61"/>
  <c r="P429" i="61"/>
  <c r="P430" i="61"/>
  <c r="P431" i="61"/>
  <c r="P432" i="61"/>
  <c r="P433" i="61"/>
  <c r="P434" i="61"/>
  <c r="P435" i="61"/>
  <c r="P436" i="61"/>
  <c r="P437" i="61"/>
  <c r="P438" i="61"/>
  <c r="P439" i="61"/>
  <c r="P440" i="61"/>
  <c r="P441" i="61"/>
  <c r="P442" i="61"/>
  <c r="P443" i="61"/>
  <c r="C372" i="11"/>
  <c r="C371" i="11"/>
  <c r="C298" i="11"/>
  <c r="C281" i="11"/>
  <c r="C264" i="11"/>
  <c r="C341" i="11"/>
  <c r="AS4" i="62"/>
  <c r="AS5" i="62"/>
  <c r="AS6" i="62"/>
  <c r="AS7" i="62"/>
  <c r="AS8" i="62"/>
  <c r="AS9" i="62"/>
  <c r="AS3" i="62"/>
  <c r="AR4" i="62"/>
  <c r="AR5" i="62"/>
  <c r="AR6" i="62"/>
  <c r="AR7" i="62"/>
  <c r="AR8" i="62"/>
  <c r="AR9" i="62"/>
  <c r="AR3" i="62"/>
  <c r="AQ4" i="62"/>
  <c r="AQ5" i="62"/>
  <c r="AQ6" i="62"/>
  <c r="AQ7" i="62"/>
  <c r="AQ8" i="62"/>
  <c r="AQ9" i="62"/>
  <c r="AQ3" i="62"/>
  <c r="AP4" i="62"/>
  <c r="AP5" i="62"/>
  <c r="AP6" i="62"/>
  <c r="AP7" i="62"/>
  <c r="AP8" i="62"/>
  <c r="AP9" i="62"/>
  <c r="AP3" i="62"/>
  <c r="AO4" i="62"/>
  <c r="AO5" i="62"/>
  <c r="AO6" i="62"/>
  <c r="AO7" i="62"/>
  <c r="AO8" i="62"/>
  <c r="AO9" i="62"/>
  <c r="AO3" i="62"/>
  <c r="AN4" i="62"/>
  <c r="AN5" i="62"/>
  <c r="AN6" i="62"/>
  <c r="AN7" i="62"/>
  <c r="AN8" i="62"/>
  <c r="AN9" i="62"/>
  <c r="AN3" i="62"/>
  <c r="AM4" i="62"/>
  <c r="AM5" i="62"/>
  <c r="AM6" i="62"/>
  <c r="AM7" i="62"/>
  <c r="AM8" i="62"/>
  <c r="AM9" i="62"/>
  <c r="AM3" i="62"/>
  <c r="AL4" i="62"/>
  <c r="AL5" i="62"/>
  <c r="AL6" i="62"/>
  <c r="AL7" i="62"/>
  <c r="AL8" i="62"/>
  <c r="AL9" i="62"/>
  <c r="AL3" i="62"/>
  <c r="AK4" i="62"/>
  <c r="AK5" i="62"/>
  <c r="AK6" i="62"/>
  <c r="AK7" i="62"/>
  <c r="AK8" i="62"/>
  <c r="AK9" i="62"/>
  <c r="AK3" i="62"/>
  <c r="AJ4" i="62"/>
  <c r="AJ5" i="62"/>
  <c r="AJ6" i="62"/>
  <c r="AJ7" i="62"/>
  <c r="AJ8" i="62"/>
  <c r="AJ9" i="62"/>
  <c r="AJ3" i="62"/>
  <c r="AI4" i="62"/>
  <c r="AI5" i="62"/>
  <c r="AI6" i="62"/>
  <c r="AI7" i="62"/>
  <c r="AI8" i="62"/>
  <c r="AI9" i="62"/>
  <c r="AI3" i="62"/>
  <c r="AH4" i="62"/>
  <c r="AH5" i="62"/>
  <c r="AH6" i="62"/>
  <c r="AH7" i="62"/>
  <c r="AH8" i="62"/>
  <c r="AH9" i="62"/>
  <c r="AH3" i="62"/>
  <c r="AG4" i="62"/>
  <c r="AG5" i="62"/>
  <c r="AG6" i="62"/>
  <c r="AG7" i="62"/>
  <c r="AG8" i="62"/>
  <c r="AG9" i="62"/>
  <c r="AG3" i="62"/>
  <c r="AF4" i="62"/>
  <c r="AF5" i="62"/>
  <c r="AF6" i="62"/>
  <c r="AF7" i="62"/>
  <c r="AF8" i="62"/>
  <c r="AF9" i="62"/>
  <c r="AF3" i="62"/>
  <c r="AE4" i="62"/>
  <c r="AE5" i="62"/>
  <c r="AE6" i="62"/>
  <c r="AE7" i="62"/>
  <c r="AE8" i="62"/>
  <c r="AE9" i="62"/>
  <c r="AE3" i="62"/>
  <c r="AD4" i="62"/>
  <c r="AD5" i="62"/>
  <c r="AD6" i="62"/>
  <c r="AD7" i="62"/>
  <c r="AD8" i="62"/>
  <c r="AD9" i="62"/>
  <c r="AD3" i="62"/>
  <c r="AC4" i="62"/>
  <c r="AC5" i="62"/>
  <c r="AC6" i="62"/>
  <c r="AC7" i="62"/>
  <c r="AC8" i="62"/>
  <c r="AC9" i="62"/>
  <c r="AC3" i="62"/>
  <c r="AB4" i="62"/>
  <c r="AB5" i="62"/>
  <c r="AB6" i="62"/>
  <c r="AB7" i="62"/>
  <c r="AB8" i="62"/>
  <c r="AB9" i="62"/>
  <c r="AB3" i="62"/>
  <c r="AA4" i="62"/>
  <c r="AA5" i="62"/>
  <c r="AA6" i="62"/>
  <c r="AA7" i="62"/>
  <c r="AA8" i="62"/>
  <c r="AA9" i="62"/>
  <c r="AA3" i="62"/>
  <c r="Z4" i="62"/>
  <c r="Z5" i="62"/>
  <c r="Z6" i="62"/>
  <c r="Z7" i="62"/>
  <c r="Z8" i="62"/>
  <c r="Z9" i="62"/>
  <c r="Z3" i="62"/>
  <c r="Y4" i="62"/>
  <c r="Y5" i="62"/>
  <c r="Y6" i="62"/>
  <c r="Y7" i="62"/>
  <c r="Y8" i="62"/>
  <c r="Y9" i="62"/>
  <c r="Y3" i="62"/>
  <c r="X4" i="62"/>
  <c r="X5" i="62"/>
  <c r="X6" i="62"/>
  <c r="X7" i="62"/>
  <c r="X8" i="62"/>
  <c r="X9" i="62"/>
  <c r="X3" i="62"/>
  <c r="W4" i="62"/>
  <c r="W5" i="62"/>
  <c r="W6" i="62"/>
  <c r="W7" i="62"/>
  <c r="W8" i="62"/>
  <c r="W9" i="62"/>
  <c r="W3" i="62"/>
  <c r="V4" i="62"/>
  <c r="V5" i="62"/>
  <c r="V6" i="62"/>
  <c r="V7" i="62"/>
  <c r="V8" i="62"/>
  <c r="V9" i="62"/>
  <c r="V3" i="62"/>
  <c r="U4" i="62"/>
  <c r="U5" i="62"/>
  <c r="U6" i="62"/>
  <c r="U7" i="62"/>
  <c r="U8" i="62"/>
  <c r="U9" i="62"/>
  <c r="U3" i="62"/>
  <c r="T4" i="62"/>
  <c r="T5" i="62"/>
  <c r="T6" i="62"/>
  <c r="T7" i="62"/>
  <c r="T8" i="62"/>
  <c r="T9" i="62"/>
  <c r="T3" i="62"/>
  <c r="S4" i="62"/>
  <c r="S5" i="62"/>
  <c r="S6" i="62"/>
  <c r="S7" i="62"/>
  <c r="S8" i="62"/>
  <c r="S9" i="62"/>
  <c r="S3" i="62"/>
  <c r="R4" i="62"/>
  <c r="R5" i="62"/>
  <c r="R6" i="62"/>
  <c r="R7" i="62"/>
  <c r="R8" i="62"/>
  <c r="R9" i="62"/>
  <c r="R3" i="62"/>
  <c r="Q4" i="62"/>
  <c r="Q5" i="62"/>
  <c r="Q6" i="62"/>
  <c r="Q7" i="62"/>
  <c r="Q8" i="62"/>
  <c r="Q9" i="62"/>
  <c r="Q3" i="62"/>
  <c r="P4" i="62"/>
  <c r="P5" i="62"/>
  <c r="P6" i="62"/>
  <c r="P7" i="62"/>
  <c r="P8" i="62"/>
  <c r="P9" i="62"/>
  <c r="P3" i="62"/>
  <c r="O4" i="62"/>
  <c r="O5" i="62"/>
  <c r="O6" i="62"/>
  <c r="O7" i="62"/>
  <c r="O8" i="62"/>
  <c r="O9" i="62"/>
  <c r="O3" i="62"/>
  <c r="N4" i="62"/>
  <c r="N5" i="62"/>
  <c r="N6" i="62"/>
  <c r="N7" i="62"/>
  <c r="N8" i="62"/>
  <c r="N9" i="62"/>
  <c r="N3" i="62"/>
  <c r="L4" i="62"/>
  <c r="L5" i="62"/>
  <c r="L6" i="62"/>
  <c r="L7" i="62"/>
  <c r="L8" i="62"/>
  <c r="L9" i="62"/>
  <c r="L3" i="62"/>
  <c r="K4" i="62"/>
  <c r="K5" i="62"/>
  <c r="K6" i="62"/>
  <c r="K7" i="62"/>
  <c r="K8" i="62"/>
  <c r="K9" i="62"/>
  <c r="K3" i="62"/>
  <c r="J4" i="62"/>
  <c r="J5" i="62"/>
  <c r="J6" i="62"/>
  <c r="J7" i="62"/>
  <c r="J8" i="62"/>
  <c r="J9" i="62"/>
  <c r="J3" i="62"/>
  <c r="I4" i="62"/>
  <c r="I5" i="62"/>
  <c r="I6" i="62"/>
  <c r="I7" i="62"/>
  <c r="I8" i="62"/>
  <c r="I9" i="62"/>
  <c r="I3" i="62"/>
  <c r="H4" i="62"/>
  <c r="H5" i="62"/>
  <c r="H6" i="62"/>
  <c r="H7" i="62"/>
  <c r="H8" i="62"/>
  <c r="H9" i="62"/>
  <c r="H3" i="62"/>
  <c r="G4" i="62"/>
  <c r="G5" i="62"/>
  <c r="G6" i="62"/>
  <c r="G7" i="62"/>
  <c r="G8" i="62"/>
  <c r="G9" i="62"/>
  <c r="G3" i="62"/>
  <c r="F4" i="62"/>
  <c r="F5" i="62"/>
  <c r="F6" i="62"/>
  <c r="F7" i="62"/>
  <c r="F8" i="62"/>
  <c r="F9" i="62"/>
  <c r="F3" i="62"/>
  <c r="E4" i="62"/>
  <c r="E5" i="62"/>
  <c r="E6" i="62"/>
  <c r="E7" i="62"/>
  <c r="E8" i="62"/>
  <c r="E9" i="62"/>
  <c r="E3" i="62"/>
  <c r="D4" i="62"/>
  <c r="D5" i="62"/>
  <c r="D6" i="62"/>
  <c r="D7" i="62"/>
  <c r="D8" i="62"/>
  <c r="D9" i="62"/>
  <c r="D3" i="62"/>
  <c r="C4" i="62"/>
  <c r="C5" i="62"/>
  <c r="C6" i="62"/>
  <c r="C7" i="62"/>
  <c r="C8" i="62"/>
  <c r="C9" i="62"/>
  <c r="C3" i="62"/>
  <c r="B4" i="62"/>
  <c r="B5" i="62"/>
  <c r="B6" i="62"/>
  <c r="B7" i="62"/>
  <c r="B8" i="62"/>
  <c r="B9" i="62"/>
  <c r="B3" i="62"/>
  <c r="M4" i="62"/>
  <c r="M5" i="62"/>
  <c r="M6" i="62"/>
  <c r="M7" i="62"/>
  <c r="M8" i="62"/>
  <c r="M9" i="62"/>
  <c r="M3" i="62"/>
  <c r="P86" i="61"/>
  <c r="P87" i="61"/>
  <c r="P88" i="61"/>
  <c r="P89" i="61"/>
  <c r="P90" i="61"/>
  <c r="P91" i="61"/>
  <c r="P92" i="61"/>
  <c r="P93" i="61"/>
  <c r="P94" i="61"/>
  <c r="P95" i="61"/>
  <c r="P96" i="61"/>
  <c r="P97" i="61"/>
  <c r="P98" i="61"/>
  <c r="P99" i="61"/>
  <c r="P100" i="61"/>
  <c r="P101" i="61"/>
  <c r="P102" i="61"/>
  <c r="P103" i="61"/>
  <c r="P104" i="61"/>
  <c r="P105" i="61"/>
  <c r="P106" i="61"/>
  <c r="P107" i="61"/>
  <c r="P108" i="61"/>
  <c r="P109" i="61"/>
  <c r="P110" i="61"/>
  <c r="P111" i="61"/>
  <c r="P112" i="61"/>
  <c r="P113" i="61"/>
  <c r="P114" i="61"/>
  <c r="P115" i="61"/>
  <c r="P116" i="61"/>
  <c r="P117" i="61"/>
  <c r="P118" i="61"/>
  <c r="P119" i="61"/>
  <c r="P120" i="61"/>
  <c r="P121" i="61"/>
  <c r="P122" i="61"/>
  <c r="P123" i="61"/>
  <c r="P124" i="61"/>
  <c r="P125" i="61"/>
  <c r="P126" i="61"/>
  <c r="P127" i="61"/>
  <c r="P128" i="61"/>
  <c r="P129" i="61"/>
  <c r="P130" i="61"/>
  <c r="P131" i="61"/>
  <c r="P132" i="61"/>
  <c r="P133" i="61"/>
  <c r="P134" i="61"/>
  <c r="P135" i="61"/>
  <c r="P136" i="61"/>
  <c r="P137" i="61"/>
  <c r="P138" i="61"/>
  <c r="P139" i="61"/>
  <c r="P140" i="61"/>
  <c r="P141" i="61"/>
  <c r="P142" i="61"/>
  <c r="P143" i="61"/>
  <c r="P144" i="61"/>
  <c r="P145" i="61"/>
  <c r="P146" i="61"/>
  <c r="P147" i="61"/>
  <c r="P148" i="61"/>
  <c r="P149" i="61"/>
  <c r="P150" i="61"/>
  <c r="P151" i="61"/>
  <c r="P152" i="61"/>
  <c r="P153" i="61"/>
  <c r="P154" i="61"/>
  <c r="P155" i="61"/>
  <c r="P156" i="61"/>
  <c r="P157" i="61"/>
  <c r="P158" i="61"/>
  <c r="P159" i="61"/>
  <c r="P160" i="61"/>
  <c r="P161" i="61"/>
  <c r="P162" i="61"/>
  <c r="P163" i="61"/>
  <c r="P164" i="61"/>
  <c r="P165" i="61"/>
  <c r="P166" i="61"/>
  <c r="P167" i="61"/>
  <c r="P168" i="61"/>
  <c r="P169" i="61"/>
  <c r="P170" i="61"/>
  <c r="P171" i="61"/>
  <c r="P172" i="61"/>
  <c r="P173" i="61"/>
  <c r="P174" i="61"/>
  <c r="Q356" i="61"/>
  <c r="Q357" i="61"/>
  <c r="Q358" i="61"/>
  <c r="Q359" i="61"/>
  <c r="Q360" i="61"/>
  <c r="Q361" i="61"/>
  <c r="Q362" i="61"/>
  <c r="Q363" i="61"/>
  <c r="Q364" i="61"/>
  <c r="Q365" i="61"/>
  <c r="Q366" i="61"/>
  <c r="Q367" i="61"/>
  <c r="Q368" i="61"/>
  <c r="Q369" i="61"/>
  <c r="Q370" i="61"/>
  <c r="Q371" i="61"/>
  <c r="Q372" i="61"/>
  <c r="Q373" i="61"/>
  <c r="Q374" i="61"/>
  <c r="Q375" i="61"/>
  <c r="Q376" i="61"/>
  <c r="Q377" i="61"/>
  <c r="Q378" i="61"/>
  <c r="Q379" i="61"/>
  <c r="Q380" i="61"/>
  <c r="Q381" i="61"/>
  <c r="Q382" i="61"/>
  <c r="Q383" i="61"/>
  <c r="Q384" i="61"/>
  <c r="Q385" i="61"/>
  <c r="Q386" i="61"/>
  <c r="Q387" i="61"/>
  <c r="Q388" i="61"/>
  <c r="Q389" i="61"/>
  <c r="Q390" i="61"/>
  <c r="P175" i="61"/>
  <c r="P176" i="61"/>
  <c r="P177" i="61"/>
  <c r="P178" i="61"/>
  <c r="P179" i="61"/>
  <c r="P180" i="61"/>
  <c r="P181" i="61"/>
  <c r="P182" i="61"/>
  <c r="P183" i="61"/>
  <c r="P184" i="61"/>
  <c r="P185" i="61"/>
  <c r="P186" i="61"/>
  <c r="P187" i="61"/>
  <c r="P188" i="61"/>
  <c r="P189" i="61"/>
  <c r="P190" i="61"/>
  <c r="P191" i="61"/>
  <c r="P192" i="61"/>
  <c r="P193" i="61"/>
  <c r="P194" i="61"/>
  <c r="P195" i="61"/>
  <c r="P196" i="61"/>
  <c r="P197" i="61"/>
  <c r="P198" i="61"/>
  <c r="P199" i="61"/>
  <c r="P200" i="61"/>
  <c r="P201" i="61"/>
  <c r="P202" i="61"/>
  <c r="P203" i="61"/>
  <c r="P204" i="61"/>
  <c r="P205" i="61"/>
  <c r="P206" i="61"/>
  <c r="P207" i="61"/>
  <c r="P208" i="61"/>
  <c r="P209" i="61"/>
  <c r="P210" i="61"/>
  <c r="P211" i="61"/>
  <c r="P212" i="61"/>
  <c r="P213" i="61"/>
  <c r="P214" i="61"/>
  <c r="P215" i="61"/>
  <c r="P216" i="61"/>
  <c r="P217" i="61"/>
  <c r="P218" i="61"/>
  <c r="P219" i="61"/>
  <c r="P220" i="61"/>
  <c r="P221" i="61"/>
  <c r="P222" i="61"/>
  <c r="P223" i="61"/>
  <c r="P224" i="61"/>
  <c r="P225" i="61"/>
  <c r="P226" i="61"/>
  <c r="P227" i="61"/>
  <c r="P228" i="61"/>
  <c r="P229" i="61"/>
  <c r="P230" i="61"/>
  <c r="P231" i="61"/>
  <c r="P232" i="61"/>
  <c r="P233" i="61"/>
  <c r="P234" i="61"/>
  <c r="P235" i="61"/>
  <c r="P236" i="61"/>
  <c r="P237" i="61"/>
  <c r="P238" i="61"/>
  <c r="P239" i="61"/>
  <c r="P240" i="61"/>
  <c r="P241" i="61"/>
  <c r="P242" i="61"/>
  <c r="P243" i="61"/>
  <c r="P244" i="61"/>
  <c r="P245" i="61"/>
  <c r="P246" i="61"/>
  <c r="P247" i="61"/>
  <c r="P248" i="61"/>
  <c r="P249" i="61"/>
  <c r="P250" i="61"/>
  <c r="P251" i="61"/>
  <c r="P252" i="61"/>
  <c r="P253" i="61"/>
  <c r="P254" i="61"/>
  <c r="P394" i="61"/>
  <c r="P255" i="61"/>
  <c r="P395" i="61"/>
  <c r="P256" i="61"/>
  <c r="P396" i="61"/>
  <c r="P257" i="61"/>
  <c r="P397" i="61"/>
  <c r="P258" i="61"/>
  <c r="P398" i="61"/>
  <c r="P259" i="61"/>
  <c r="P399" i="61"/>
  <c r="P393" i="61"/>
  <c r="P385" i="61"/>
  <c r="P386" i="61"/>
  <c r="P387" i="61"/>
  <c r="P388" i="61"/>
  <c r="P389" i="61"/>
  <c r="P390" i="61"/>
  <c r="P357" i="61"/>
  <c r="P358" i="61"/>
  <c r="P359" i="61"/>
  <c r="P360" i="61"/>
  <c r="P361" i="61"/>
  <c r="P362" i="61"/>
  <c r="P363" i="61"/>
  <c r="P364" i="61"/>
  <c r="P365" i="61"/>
  <c r="P366" i="61"/>
  <c r="P367" i="61"/>
  <c r="P368" i="61"/>
  <c r="P369" i="61"/>
  <c r="P370" i="61"/>
  <c r="P371" i="61"/>
  <c r="P372" i="61"/>
  <c r="P373" i="61"/>
  <c r="P374" i="61"/>
  <c r="P375" i="61"/>
  <c r="P376" i="61"/>
  <c r="P377" i="61"/>
  <c r="P378" i="61"/>
  <c r="P379" i="61"/>
  <c r="P380" i="61"/>
  <c r="P381" i="61"/>
  <c r="P382" i="61"/>
  <c r="P383" i="61"/>
  <c r="P269" i="61"/>
  <c r="P270" i="61"/>
  <c r="P271" i="61"/>
  <c r="P272" i="61"/>
  <c r="P273" i="61"/>
  <c r="P274" i="61"/>
  <c r="P275" i="61"/>
  <c r="P276" i="61"/>
  <c r="P277" i="61"/>
  <c r="P278" i="61"/>
  <c r="P279" i="61"/>
  <c r="P280" i="61"/>
  <c r="P281" i="61"/>
  <c r="P282" i="61"/>
  <c r="P283" i="61"/>
  <c r="P284" i="61"/>
  <c r="P285" i="61"/>
  <c r="P286" i="61"/>
  <c r="P287" i="61"/>
  <c r="P288" i="61"/>
  <c r="P289" i="61"/>
  <c r="P290" i="61"/>
  <c r="P291" i="61"/>
  <c r="P292" i="61"/>
  <c r="P293" i="61"/>
  <c r="P294" i="61"/>
  <c r="P295" i="61"/>
  <c r="P296" i="61"/>
  <c r="P297" i="61"/>
  <c r="P298" i="61"/>
  <c r="P299" i="61"/>
  <c r="P300" i="61"/>
  <c r="P301" i="61"/>
  <c r="P302" i="61"/>
  <c r="P303" i="61"/>
  <c r="P304" i="61"/>
  <c r="P305" i="61"/>
  <c r="P306" i="61"/>
  <c r="P307" i="61"/>
  <c r="P308" i="61"/>
  <c r="P309" i="61"/>
  <c r="P310" i="61"/>
  <c r="P311" i="61"/>
  <c r="P312" i="61"/>
  <c r="P313" i="61"/>
  <c r="P314" i="61"/>
  <c r="P315" i="61"/>
  <c r="P316" i="61"/>
  <c r="P317" i="61"/>
  <c r="P318" i="61"/>
  <c r="P319" i="61"/>
  <c r="P320" i="61"/>
  <c r="P321" i="61"/>
  <c r="P322" i="61"/>
  <c r="P323" i="61"/>
  <c r="P324" i="61"/>
  <c r="P325" i="61"/>
  <c r="P326" i="61"/>
  <c r="P327" i="61"/>
  <c r="P328" i="61"/>
  <c r="P329" i="61"/>
  <c r="P330" i="61"/>
  <c r="P331" i="61"/>
  <c r="P332" i="61"/>
  <c r="P333" i="61"/>
  <c r="P334" i="61"/>
  <c r="P335" i="61"/>
  <c r="P336" i="61"/>
  <c r="P337" i="61"/>
  <c r="P338" i="61"/>
  <c r="P339" i="61"/>
  <c r="P340" i="61"/>
  <c r="P341" i="61"/>
  <c r="P342" i="61"/>
  <c r="P343" i="61"/>
  <c r="P344" i="61"/>
  <c r="P345" i="61"/>
  <c r="P346" i="61"/>
  <c r="P347" i="61"/>
  <c r="P348" i="61"/>
  <c r="P349" i="61"/>
  <c r="P350" i="61"/>
  <c r="P351" i="61"/>
  <c r="P352" i="61"/>
  <c r="P353" i="61"/>
  <c r="P260" i="61"/>
  <c r="P261" i="61"/>
  <c r="P262" i="61"/>
  <c r="P263" i="61"/>
  <c r="P264" i="61"/>
  <c r="P265" i="61"/>
  <c r="D16" i="47"/>
  <c r="D19" i="47"/>
  <c r="D20" i="47"/>
  <c r="C15" i="47"/>
  <c r="C16" i="47"/>
  <c r="C19" i="47"/>
  <c r="C20" i="47"/>
  <c r="C26" i="47"/>
  <c r="F145" i="11"/>
  <c r="F147" i="11"/>
  <c r="G21" i="11"/>
  <c r="G22" i="11"/>
  <c r="F146" i="11"/>
  <c r="C3" i="47"/>
  <c r="C4" i="47"/>
  <c r="C5" i="47"/>
  <c r="C6" i="47"/>
  <c r="H9" i="47"/>
  <c r="G10" i="47"/>
  <c r="H10" i="47"/>
  <c r="G13" i="47"/>
  <c r="H13" i="47"/>
  <c r="H14" i="47"/>
  <c r="G9" i="47"/>
  <c r="G14" i="47"/>
  <c r="G15" i="47"/>
  <c r="G16" i="47"/>
  <c r="G17" i="47"/>
  <c r="G18" i="47"/>
  <c r="C38" i="47"/>
  <c r="C41" i="47"/>
  <c r="C42" i="47"/>
  <c r="F45" i="46"/>
  <c r="F46" i="46"/>
  <c r="F47" i="46"/>
  <c r="F48" i="46"/>
  <c r="F49" i="46"/>
  <c r="F50" i="46"/>
  <c r="F51" i="46"/>
  <c r="F52" i="46"/>
  <c r="F53" i="46"/>
  <c r="F54" i="46"/>
  <c r="F55" i="46"/>
  <c r="F56" i="46"/>
  <c r="F57" i="46"/>
  <c r="F58" i="46"/>
  <c r="F59" i="46"/>
  <c r="F60" i="46"/>
  <c r="F61" i="46"/>
  <c r="F62" i="46"/>
  <c r="I14" i="11"/>
  <c r="C98" i="11"/>
  <c r="C94" i="11"/>
  <c r="C96" i="11"/>
  <c r="D139" i="46"/>
  <c r="E139" i="46"/>
  <c r="C139" i="46"/>
  <c r="J61" i="46"/>
  <c r="K61" i="46"/>
  <c r="J62" i="46"/>
  <c r="K62" i="46"/>
  <c r="J45" i="46"/>
  <c r="D45" i="46"/>
  <c r="K45" i="46"/>
  <c r="J46" i="46"/>
  <c r="D46" i="46"/>
  <c r="K46" i="46"/>
  <c r="J47" i="46"/>
  <c r="D47" i="46"/>
  <c r="K47" i="46"/>
  <c r="J48" i="46"/>
  <c r="D48" i="46"/>
  <c r="K48" i="46"/>
  <c r="J49" i="46"/>
  <c r="D49" i="46"/>
  <c r="K49" i="46"/>
  <c r="J50" i="46"/>
  <c r="D50" i="46"/>
  <c r="K50" i="46"/>
  <c r="J51" i="46"/>
  <c r="D51" i="46"/>
  <c r="K51" i="46"/>
  <c r="J52" i="46"/>
  <c r="D52" i="46"/>
  <c r="K52" i="46"/>
  <c r="J53" i="46"/>
  <c r="D53" i="46"/>
  <c r="K53" i="46"/>
  <c r="J54" i="46"/>
  <c r="D54" i="46"/>
  <c r="K54" i="46"/>
  <c r="J55" i="46"/>
  <c r="D55" i="46"/>
  <c r="K55" i="46"/>
  <c r="J56" i="46"/>
  <c r="D56" i="46"/>
  <c r="K56" i="46"/>
  <c r="J57" i="46"/>
  <c r="D57" i="46"/>
  <c r="K57" i="46"/>
  <c r="J58" i="46"/>
  <c r="D58" i="46"/>
  <c r="K58" i="46"/>
  <c r="J59" i="46"/>
  <c r="D59" i="46"/>
  <c r="K59" i="46"/>
  <c r="J60" i="46"/>
  <c r="D60" i="46"/>
  <c r="K60" i="46"/>
  <c r="J44" i="46"/>
  <c r="K44" i="46"/>
  <c r="U24" i="59"/>
  <c r="L4" i="59"/>
  <c r="M4" i="59"/>
  <c r="M24" i="59"/>
  <c r="N24" i="59"/>
  <c r="N26" i="59"/>
  <c r="Q4" i="59"/>
  <c r="S4" i="59"/>
  <c r="T4" i="59"/>
  <c r="T24" i="59"/>
  <c r="S24" i="59"/>
  <c r="K4" i="59"/>
  <c r="K24" i="59"/>
  <c r="I4" i="59"/>
  <c r="I24" i="59"/>
  <c r="G4" i="59"/>
  <c r="G24" i="59"/>
  <c r="C24" i="59"/>
  <c r="E27" i="46"/>
  <c r="E28" i="46"/>
  <c r="E29" i="46"/>
  <c r="E30" i="46"/>
  <c r="E31" i="46"/>
  <c r="E32" i="46"/>
  <c r="E33" i="46"/>
  <c r="E34" i="46"/>
  <c r="E35" i="46"/>
  <c r="E26" i="46"/>
  <c r="C59" i="11"/>
  <c r="C60" i="11"/>
  <c r="C62" i="11"/>
  <c r="C63" i="11"/>
  <c r="C45" i="56"/>
  <c r="G3" i="47"/>
  <c r="C21" i="47"/>
  <c r="C22" i="47"/>
  <c r="D21" i="47"/>
  <c r="C33" i="47"/>
  <c r="C27" i="47"/>
  <c r="I9" i="11"/>
  <c r="I10" i="11"/>
  <c r="I11" i="11"/>
  <c r="I12" i="11"/>
  <c r="I13" i="11"/>
  <c r="I15" i="11"/>
  <c r="I16" i="11"/>
  <c r="I17" i="11"/>
  <c r="I18" i="11"/>
  <c r="I19" i="11"/>
  <c r="I20" i="11"/>
  <c r="I8" i="11"/>
  <c r="W17" i="46"/>
  <c r="W16" i="46"/>
  <c r="W15" i="46"/>
  <c r="W14" i="46"/>
  <c r="W13" i="46"/>
  <c r="W12" i="46"/>
  <c r="W11" i="46"/>
  <c r="W10" i="46"/>
  <c r="W9" i="46"/>
  <c r="W8" i="46"/>
  <c r="W7" i="46"/>
  <c r="W6" i="46"/>
  <c r="W5" i="46"/>
  <c r="W4" i="46"/>
  <c r="F28" i="11"/>
  <c r="I26" i="11"/>
  <c r="C79" i="11"/>
  <c r="C77" i="11"/>
  <c r="B47" i="3"/>
  <c r="B25" i="3"/>
  <c r="B15" i="3"/>
  <c r="B16" i="3"/>
  <c r="C137" i="3"/>
  <c r="B23" i="3"/>
  <c r="B137" i="3"/>
  <c r="B168" i="3"/>
  <c r="C7" i="15"/>
  <c r="I50" i="11"/>
  <c r="I44" i="11"/>
  <c r="I47" i="11"/>
  <c r="I46" i="11"/>
  <c r="I45" i="11"/>
  <c r="F49" i="11"/>
  <c r="F45" i="11"/>
  <c r="F48" i="11"/>
  <c r="F47" i="11"/>
  <c r="F46" i="11"/>
  <c r="I25" i="11"/>
  <c r="C7" i="47"/>
  <c r="C28" i="47"/>
  <c r="C8" i="47"/>
  <c r="C9" i="47"/>
  <c r="C10" i="47"/>
  <c r="D22" i="47"/>
  <c r="C32" i="47"/>
  <c r="C34" i="47"/>
  <c r="C7" i="46"/>
  <c r="C8" i="46"/>
  <c r="C9" i="46"/>
  <c r="C10" i="46"/>
  <c r="C6" i="46"/>
  <c r="C5" i="46"/>
  <c r="C3" i="46"/>
  <c r="C4" i="46"/>
  <c r="C2" i="46"/>
  <c r="E5" i="43"/>
  <c r="E6" i="43"/>
  <c r="E7" i="43"/>
  <c r="E8" i="43"/>
  <c r="E9" i="43"/>
  <c r="E10" i="43"/>
  <c r="E11" i="43"/>
  <c r="E12" i="43"/>
  <c r="E13" i="43"/>
  <c r="E14" i="43"/>
  <c r="E15" i="43"/>
  <c r="E16" i="43"/>
  <c r="E17" i="43"/>
  <c r="E18" i="43"/>
  <c r="E19" i="43"/>
  <c r="E20" i="43"/>
  <c r="E21" i="43"/>
  <c r="E22" i="43"/>
  <c r="E23" i="43"/>
  <c r="E24" i="43"/>
  <c r="E25" i="43"/>
  <c r="E26" i="43"/>
  <c r="E27" i="43"/>
  <c r="E28" i="43"/>
  <c r="E29" i="43"/>
  <c r="E30" i="43"/>
  <c r="E31" i="43"/>
  <c r="E32" i="43"/>
  <c r="E33" i="43"/>
  <c r="E34" i="43"/>
  <c r="E35" i="43"/>
  <c r="E36" i="43"/>
  <c r="E37" i="43"/>
  <c r="E38" i="43"/>
  <c r="E39" i="43"/>
  <c r="E40" i="43"/>
  <c r="E41" i="43"/>
  <c r="E42" i="43"/>
  <c r="E43" i="43"/>
  <c r="E44" i="43"/>
  <c r="E45" i="43"/>
  <c r="E46" i="43"/>
  <c r="E47" i="43"/>
  <c r="E48" i="43"/>
  <c r="E49" i="43"/>
  <c r="E50" i="43"/>
  <c r="E51" i="43"/>
  <c r="E52" i="43"/>
  <c r="E53" i="43"/>
  <c r="E54" i="43"/>
  <c r="E55" i="43"/>
  <c r="E56" i="43"/>
  <c r="E57" i="43"/>
  <c r="E58" i="43"/>
  <c r="E59" i="43"/>
  <c r="E60" i="43"/>
  <c r="E61" i="43"/>
  <c r="E62" i="43"/>
  <c r="E63" i="43"/>
  <c r="E64" i="43"/>
  <c r="E65" i="43"/>
  <c r="E66" i="43"/>
  <c r="E67" i="43"/>
  <c r="E68" i="43"/>
  <c r="E69" i="43"/>
  <c r="E70" i="43"/>
  <c r="E71" i="43"/>
  <c r="E72" i="43"/>
  <c r="E73" i="43"/>
  <c r="E74" i="43"/>
  <c r="E75" i="43"/>
  <c r="E76" i="43"/>
  <c r="E77" i="43"/>
  <c r="E78" i="43"/>
  <c r="E79" i="43"/>
  <c r="E80" i="43"/>
  <c r="E81" i="43"/>
  <c r="E82" i="43"/>
  <c r="E83" i="43"/>
  <c r="E84" i="43"/>
  <c r="E85" i="43"/>
  <c r="E86" i="43"/>
  <c r="E87" i="43"/>
  <c r="E88" i="43"/>
  <c r="E89" i="43"/>
  <c r="E90" i="43"/>
  <c r="E91" i="43"/>
  <c r="E92" i="43"/>
  <c r="E93" i="43"/>
  <c r="E94" i="43"/>
  <c r="E95" i="43"/>
  <c r="E96" i="43"/>
  <c r="E97" i="43"/>
  <c r="E98" i="43"/>
  <c r="E99" i="43"/>
  <c r="E100" i="43"/>
  <c r="E101" i="43"/>
  <c r="E102" i="43"/>
  <c r="E103" i="43"/>
  <c r="E104" i="43"/>
  <c r="E105" i="43"/>
  <c r="E106" i="43"/>
  <c r="E107" i="43"/>
  <c r="E108" i="43"/>
  <c r="E109" i="43"/>
  <c r="E110" i="43"/>
  <c r="E111" i="43"/>
  <c r="E112" i="43"/>
  <c r="E113" i="43"/>
  <c r="E114" i="43"/>
  <c r="E115" i="43"/>
  <c r="E116" i="43"/>
  <c r="E117" i="43"/>
  <c r="E118" i="43"/>
  <c r="E119" i="43"/>
  <c r="E120" i="43"/>
  <c r="E121" i="43"/>
  <c r="E122" i="43"/>
  <c r="E123" i="43"/>
  <c r="E124" i="43"/>
  <c r="E125" i="43"/>
  <c r="E126" i="43"/>
  <c r="E127" i="43"/>
  <c r="E128" i="43"/>
  <c r="E129" i="43"/>
  <c r="E130" i="43"/>
  <c r="E131" i="43"/>
  <c r="E132" i="43"/>
  <c r="E133" i="43"/>
  <c r="E134" i="43"/>
  <c r="E135" i="43"/>
  <c r="E136" i="43"/>
  <c r="E137" i="43"/>
  <c r="E138" i="43"/>
  <c r="E139" i="43"/>
  <c r="E140" i="43"/>
  <c r="E141" i="43"/>
  <c r="E142" i="43"/>
  <c r="E143" i="43"/>
  <c r="E144" i="43"/>
  <c r="E145" i="43"/>
  <c r="E146" i="43"/>
  <c r="E147" i="43"/>
  <c r="E148" i="43"/>
  <c r="E149" i="43"/>
  <c r="E150" i="43"/>
  <c r="E151" i="43"/>
  <c r="E152" i="43"/>
  <c r="E153" i="43"/>
  <c r="E154" i="43"/>
  <c r="E155" i="43"/>
  <c r="E156" i="43"/>
  <c r="E157" i="43"/>
  <c r="E158" i="43"/>
  <c r="E159" i="43"/>
  <c r="E160" i="43"/>
  <c r="E161" i="43"/>
  <c r="E162" i="43"/>
  <c r="E163" i="43"/>
  <c r="E164" i="43"/>
  <c r="E165" i="43"/>
  <c r="E166" i="43"/>
  <c r="E167" i="43"/>
  <c r="E168" i="43"/>
  <c r="E169" i="43"/>
  <c r="E170" i="43"/>
  <c r="E171" i="43"/>
  <c r="E172" i="43"/>
  <c r="E173" i="43"/>
  <c r="E174" i="43"/>
  <c r="E175" i="43"/>
  <c r="E176" i="43"/>
  <c r="E177" i="43"/>
  <c r="E178" i="43"/>
  <c r="E179" i="43"/>
  <c r="E180" i="43"/>
  <c r="E181" i="43"/>
  <c r="E182" i="43"/>
  <c r="E183" i="43"/>
  <c r="E184" i="43"/>
  <c r="E185" i="43"/>
  <c r="E186" i="43"/>
  <c r="E187" i="43"/>
  <c r="E188" i="43"/>
  <c r="E189" i="43"/>
  <c r="E190" i="43"/>
  <c r="E191" i="43"/>
  <c r="E192" i="43"/>
  <c r="E193" i="43"/>
  <c r="E194" i="43"/>
  <c r="E195" i="43"/>
  <c r="E196" i="43"/>
  <c r="E197" i="43"/>
  <c r="E198" i="43"/>
  <c r="E199" i="43"/>
  <c r="E200" i="43"/>
  <c r="E201" i="43"/>
  <c r="E202" i="43"/>
  <c r="E203" i="43"/>
  <c r="E204" i="43"/>
  <c r="E205" i="43"/>
  <c r="E206" i="43"/>
  <c r="E207" i="43"/>
  <c r="E208" i="43"/>
  <c r="E209" i="43"/>
  <c r="E210" i="43"/>
  <c r="E211" i="43"/>
  <c r="E212" i="43"/>
  <c r="E213" i="43"/>
  <c r="E214" i="43"/>
  <c r="E215" i="43"/>
  <c r="E216" i="43"/>
  <c r="E217" i="43"/>
  <c r="E218" i="43"/>
  <c r="E219" i="43"/>
  <c r="E220" i="43"/>
  <c r="E221" i="43"/>
  <c r="E222" i="43"/>
  <c r="E223" i="43"/>
  <c r="E224" i="43"/>
  <c r="E225" i="43"/>
  <c r="E226" i="43"/>
  <c r="E227" i="43"/>
  <c r="E228" i="43"/>
  <c r="E229" i="43"/>
  <c r="E230" i="43"/>
  <c r="E231" i="43"/>
  <c r="E232" i="43"/>
  <c r="E233" i="43"/>
  <c r="E234" i="43"/>
  <c r="E235" i="43"/>
  <c r="E236" i="43"/>
  <c r="E237" i="43"/>
  <c r="E238" i="43"/>
  <c r="E239" i="43"/>
  <c r="E240" i="43"/>
  <c r="E241" i="43"/>
  <c r="E242" i="43"/>
  <c r="E243" i="43"/>
  <c r="E244" i="43"/>
  <c r="E245" i="43"/>
  <c r="E246" i="43"/>
  <c r="E247" i="43"/>
  <c r="E248" i="43"/>
  <c r="E249" i="43"/>
  <c r="E250" i="43"/>
  <c r="E251" i="43"/>
  <c r="E252" i="43"/>
  <c r="E253" i="43"/>
  <c r="E254" i="43"/>
  <c r="E255" i="43"/>
  <c r="E256" i="43"/>
  <c r="E257" i="43"/>
  <c r="E258" i="43"/>
  <c r="E259" i="43"/>
  <c r="E260" i="43"/>
  <c r="E261" i="43"/>
  <c r="E262" i="43"/>
  <c r="E263" i="43"/>
  <c r="E264" i="43"/>
  <c r="E265" i="43"/>
  <c r="E266" i="43"/>
  <c r="E267" i="43"/>
  <c r="E268" i="43"/>
  <c r="E269" i="43"/>
  <c r="E270" i="43"/>
  <c r="E271" i="43"/>
  <c r="E272" i="43"/>
  <c r="E273" i="43"/>
  <c r="E274" i="43"/>
  <c r="E275" i="43"/>
  <c r="E276" i="43"/>
  <c r="E277" i="43"/>
  <c r="E278" i="43"/>
  <c r="E279" i="43"/>
  <c r="E280" i="43"/>
  <c r="E281" i="43"/>
  <c r="E282" i="43"/>
  <c r="E283" i="43"/>
  <c r="E284" i="43"/>
  <c r="E285" i="43"/>
  <c r="E286" i="43"/>
  <c r="E287" i="43"/>
  <c r="E288" i="43"/>
  <c r="E289" i="43"/>
  <c r="E290" i="43"/>
  <c r="E291" i="43"/>
  <c r="E292" i="43"/>
  <c r="E293" i="43"/>
  <c r="E294" i="43"/>
  <c r="E295" i="43"/>
  <c r="E296" i="43"/>
  <c r="E297" i="43"/>
  <c r="E298" i="43"/>
  <c r="E299" i="43"/>
  <c r="E300" i="43"/>
  <c r="E301" i="43"/>
  <c r="E302" i="43"/>
  <c r="E303" i="43"/>
  <c r="E304" i="43"/>
  <c r="E305" i="43"/>
  <c r="E306" i="43"/>
  <c r="E307" i="43"/>
  <c r="E308" i="43"/>
  <c r="E309" i="43"/>
  <c r="E310" i="43"/>
  <c r="E311" i="43"/>
  <c r="E312" i="43"/>
  <c r="E313" i="43"/>
  <c r="E314" i="43"/>
  <c r="E315" i="43"/>
  <c r="E316" i="43"/>
  <c r="E317" i="43"/>
  <c r="E318" i="43"/>
  <c r="E319" i="43"/>
  <c r="E320" i="43"/>
  <c r="E321" i="43"/>
  <c r="E322" i="43"/>
  <c r="E323" i="43"/>
  <c r="E324" i="43"/>
  <c r="E325" i="43"/>
  <c r="E326" i="43"/>
  <c r="E327" i="43"/>
  <c r="E328" i="43"/>
  <c r="E329" i="43"/>
  <c r="E330" i="43"/>
  <c r="E331" i="43"/>
  <c r="E332" i="43"/>
  <c r="E333" i="43"/>
  <c r="E334" i="43"/>
  <c r="E335" i="43"/>
  <c r="E336" i="43"/>
  <c r="E337" i="43"/>
  <c r="E338" i="43"/>
  <c r="E339" i="43"/>
  <c r="E340" i="43"/>
  <c r="E341" i="43"/>
  <c r="E342" i="43"/>
  <c r="E343" i="43"/>
  <c r="E344" i="43"/>
  <c r="E345" i="43"/>
  <c r="E346" i="43"/>
  <c r="E347" i="43"/>
  <c r="E348" i="43"/>
  <c r="E349" i="43"/>
  <c r="E350" i="43"/>
  <c r="E351" i="43"/>
  <c r="E352" i="43"/>
  <c r="E353" i="43"/>
  <c r="E354" i="43"/>
  <c r="E355" i="43"/>
  <c r="E356" i="43"/>
  <c r="E357" i="43"/>
  <c r="E358" i="43"/>
  <c r="E359" i="43"/>
  <c r="E360" i="43"/>
  <c r="E361" i="43"/>
  <c r="E362" i="43"/>
  <c r="E363" i="43"/>
  <c r="E364" i="43"/>
  <c r="E365" i="43"/>
  <c r="E366" i="43"/>
  <c r="E367" i="43"/>
  <c r="E368" i="43"/>
  <c r="E369" i="43"/>
  <c r="E370" i="43"/>
  <c r="E371" i="43"/>
  <c r="E372" i="43"/>
  <c r="E373" i="43"/>
  <c r="E374" i="43"/>
  <c r="E375" i="43"/>
  <c r="E376" i="43"/>
  <c r="E377" i="43"/>
  <c r="E378" i="43"/>
  <c r="E379" i="43"/>
  <c r="E380" i="43"/>
  <c r="E381" i="43"/>
  <c r="E382" i="43"/>
  <c r="E383" i="43"/>
  <c r="E384" i="43"/>
  <c r="E385" i="43"/>
  <c r="E386" i="43"/>
  <c r="E387" i="43"/>
  <c r="E388" i="43"/>
  <c r="E389" i="43"/>
  <c r="E390" i="43"/>
  <c r="E391" i="43"/>
  <c r="E392" i="43"/>
  <c r="E393" i="43"/>
  <c r="E394" i="43"/>
  <c r="E395" i="43"/>
  <c r="E396" i="43"/>
  <c r="E397" i="43"/>
  <c r="E398" i="43"/>
  <c r="E399" i="43"/>
  <c r="E400" i="43"/>
  <c r="E401" i="43"/>
  <c r="E402" i="43"/>
  <c r="E403" i="43"/>
  <c r="E404" i="43"/>
  <c r="E405" i="43"/>
  <c r="E406" i="43"/>
  <c r="E407" i="43"/>
  <c r="E408" i="43"/>
  <c r="E409" i="43"/>
  <c r="E410" i="43"/>
  <c r="E411" i="43"/>
  <c r="E412" i="43"/>
  <c r="E413" i="43"/>
  <c r="E414" i="43"/>
  <c r="E415" i="43"/>
  <c r="E416" i="43"/>
  <c r="E417" i="43"/>
  <c r="E418" i="43"/>
  <c r="E419" i="43"/>
  <c r="E420" i="43"/>
  <c r="E421" i="43"/>
  <c r="E422" i="43"/>
  <c r="E423" i="43"/>
  <c r="E424" i="43"/>
  <c r="E425" i="43"/>
  <c r="E426" i="43"/>
  <c r="E427" i="43"/>
  <c r="E428" i="43"/>
  <c r="E429" i="43"/>
  <c r="E430" i="43"/>
  <c r="E431" i="43"/>
  <c r="E432" i="43"/>
  <c r="E433" i="43"/>
  <c r="E434" i="43"/>
  <c r="E435" i="43"/>
  <c r="E436" i="43"/>
  <c r="E437" i="43"/>
  <c r="E438" i="43"/>
  <c r="E439" i="43"/>
  <c r="E440" i="43"/>
  <c r="E441" i="43"/>
  <c r="E442" i="43"/>
  <c r="E443" i="43"/>
  <c r="E444" i="43"/>
  <c r="E445" i="43"/>
  <c r="E446" i="43"/>
  <c r="E447" i="43"/>
  <c r="E448" i="43"/>
  <c r="E449" i="43"/>
  <c r="E450" i="43"/>
  <c r="E451" i="43"/>
  <c r="E452" i="43"/>
  <c r="E453" i="43"/>
  <c r="E454" i="43"/>
  <c r="E455" i="43"/>
  <c r="E456" i="43"/>
  <c r="E457" i="43"/>
  <c r="E458" i="43"/>
  <c r="E459" i="43"/>
  <c r="E460" i="43"/>
  <c r="E461" i="43"/>
  <c r="E462" i="43"/>
  <c r="E463" i="43"/>
  <c r="E464" i="43"/>
  <c r="E465" i="43"/>
  <c r="E466" i="43"/>
  <c r="E467" i="43"/>
  <c r="E468" i="43"/>
  <c r="E469" i="43"/>
  <c r="E470" i="43"/>
  <c r="E471" i="43"/>
  <c r="E472" i="43"/>
  <c r="E473" i="43"/>
  <c r="E474" i="43"/>
  <c r="E475" i="43"/>
  <c r="E476" i="43"/>
  <c r="E477" i="43"/>
  <c r="E478" i="43"/>
  <c r="E479" i="43"/>
  <c r="E480" i="43"/>
  <c r="E481" i="43"/>
  <c r="E482" i="43"/>
  <c r="E483" i="43"/>
  <c r="E484" i="43"/>
  <c r="E485" i="43"/>
  <c r="E486" i="43"/>
  <c r="E487" i="43"/>
  <c r="E488" i="43"/>
  <c r="E489" i="43"/>
  <c r="E490" i="43"/>
  <c r="E491" i="43"/>
  <c r="E492" i="43"/>
  <c r="E493" i="43"/>
  <c r="E494" i="43"/>
  <c r="E495" i="43"/>
  <c r="E496" i="43"/>
  <c r="E497" i="43"/>
  <c r="E498" i="43"/>
  <c r="E499" i="43"/>
  <c r="E500" i="43"/>
  <c r="E501" i="43"/>
  <c r="E502" i="43"/>
  <c r="E503" i="43"/>
  <c r="E504" i="43"/>
  <c r="E505" i="43"/>
  <c r="E506" i="43"/>
  <c r="E507" i="43"/>
  <c r="E508" i="43"/>
  <c r="E509" i="43"/>
  <c r="E510" i="43"/>
  <c r="E511" i="43"/>
  <c r="E512" i="43"/>
  <c r="E513" i="43"/>
  <c r="E514" i="43"/>
  <c r="E515" i="43"/>
  <c r="E516" i="43"/>
  <c r="E517" i="43"/>
  <c r="E518" i="43"/>
  <c r="E519" i="43"/>
  <c r="E520" i="43"/>
  <c r="E521" i="43"/>
  <c r="E522" i="43"/>
  <c r="E523" i="43"/>
  <c r="E524" i="43"/>
  <c r="E525" i="43"/>
  <c r="E526" i="43"/>
  <c r="E527" i="43"/>
  <c r="E528" i="43"/>
  <c r="E529" i="43"/>
  <c r="E530" i="43"/>
  <c r="E531" i="43"/>
  <c r="E532" i="43"/>
  <c r="E533" i="43"/>
  <c r="E534" i="43"/>
  <c r="E535" i="43"/>
  <c r="E536" i="43"/>
  <c r="E537" i="43"/>
  <c r="E538" i="43"/>
  <c r="E539" i="43"/>
  <c r="E540" i="43"/>
  <c r="E541" i="43"/>
  <c r="E542" i="43"/>
  <c r="E543" i="43"/>
  <c r="E544" i="43"/>
  <c r="E545" i="43"/>
  <c r="E546" i="43"/>
  <c r="E547" i="43"/>
  <c r="E548" i="43"/>
  <c r="E549" i="43"/>
  <c r="E550" i="43"/>
  <c r="E551" i="43"/>
  <c r="E552" i="43"/>
  <c r="E553" i="43"/>
  <c r="E554" i="43"/>
  <c r="E555" i="43"/>
  <c r="E556" i="43"/>
  <c r="E557" i="43"/>
  <c r="E558" i="43"/>
  <c r="E559" i="43"/>
  <c r="E560" i="43"/>
  <c r="E561" i="43"/>
  <c r="E562" i="43"/>
  <c r="E563" i="43"/>
  <c r="E564" i="43"/>
  <c r="E565" i="43"/>
  <c r="E566" i="43"/>
  <c r="E567" i="43"/>
  <c r="E568" i="43"/>
  <c r="E569" i="43"/>
  <c r="E570" i="43"/>
  <c r="E571" i="43"/>
  <c r="E572" i="43"/>
  <c r="E573" i="43"/>
  <c r="E574" i="43"/>
  <c r="E575" i="43"/>
  <c r="E576" i="43"/>
  <c r="E577" i="43"/>
  <c r="E578" i="43"/>
  <c r="E579" i="43"/>
  <c r="E580" i="43"/>
  <c r="E581" i="43"/>
  <c r="E582" i="43"/>
  <c r="E583" i="43"/>
  <c r="E584" i="43"/>
  <c r="E585" i="43"/>
  <c r="E586" i="43"/>
  <c r="E587" i="43"/>
  <c r="E588" i="43"/>
  <c r="E589" i="43"/>
  <c r="E590" i="43"/>
  <c r="E591" i="43"/>
  <c r="E592" i="43"/>
  <c r="E593" i="43"/>
  <c r="E594" i="43"/>
  <c r="E595" i="43"/>
  <c r="E596" i="43"/>
  <c r="E597" i="43"/>
  <c r="E598" i="43"/>
  <c r="E599" i="43"/>
  <c r="E600" i="43"/>
  <c r="E601" i="43"/>
  <c r="E602" i="43"/>
  <c r="E603" i="43"/>
  <c r="E604" i="43"/>
  <c r="E605" i="43"/>
  <c r="E606" i="43"/>
  <c r="E607" i="43"/>
  <c r="E608" i="43"/>
  <c r="E609" i="43"/>
  <c r="E610" i="43"/>
  <c r="E611" i="43"/>
  <c r="E612" i="43"/>
  <c r="E613" i="43"/>
  <c r="E614" i="43"/>
  <c r="E615" i="43"/>
  <c r="E616" i="43"/>
  <c r="E617" i="43"/>
  <c r="E618" i="43"/>
  <c r="E619" i="43"/>
  <c r="E620" i="43"/>
  <c r="E621" i="43"/>
  <c r="E622" i="43"/>
  <c r="E623" i="43"/>
  <c r="E624" i="43"/>
  <c r="E625" i="43"/>
  <c r="E626" i="43"/>
  <c r="E627" i="43"/>
  <c r="E628" i="43"/>
  <c r="E629" i="43"/>
  <c r="E630" i="43"/>
  <c r="E631" i="43"/>
  <c r="E632" i="43"/>
  <c r="E633" i="43"/>
  <c r="E634" i="43"/>
  <c r="E635" i="43"/>
  <c r="E636" i="43"/>
  <c r="E637" i="43"/>
  <c r="E638" i="43"/>
  <c r="E639" i="43"/>
  <c r="E640" i="43"/>
  <c r="E641" i="43"/>
  <c r="E642" i="43"/>
  <c r="E643" i="43"/>
  <c r="E644" i="43"/>
  <c r="E645" i="43"/>
  <c r="E646" i="43"/>
  <c r="E647" i="43"/>
  <c r="E648" i="43"/>
  <c r="E649" i="43"/>
  <c r="E650" i="43"/>
  <c r="E651" i="43"/>
  <c r="E652" i="43"/>
  <c r="E653" i="43"/>
  <c r="E654" i="43"/>
  <c r="E655" i="43"/>
  <c r="E656" i="43"/>
  <c r="E657" i="43"/>
  <c r="E658" i="43"/>
  <c r="E659" i="43"/>
  <c r="E660" i="43"/>
  <c r="E661" i="43"/>
  <c r="E662" i="43"/>
  <c r="E663" i="43"/>
  <c r="E664" i="43"/>
  <c r="E665" i="43"/>
  <c r="E666" i="43"/>
  <c r="E667" i="43"/>
  <c r="E668" i="43"/>
  <c r="E669" i="43"/>
  <c r="E670" i="43"/>
  <c r="E671" i="43"/>
  <c r="E672" i="43"/>
  <c r="E673" i="43"/>
  <c r="E674" i="43"/>
  <c r="E675" i="43"/>
  <c r="E676" i="43"/>
  <c r="E677" i="43"/>
  <c r="E678" i="43"/>
  <c r="E679" i="43"/>
  <c r="E680" i="43"/>
  <c r="E681" i="43"/>
  <c r="E682" i="43"/>
  <c r="E683" i="43"/>
  <c r="E684" i="43"/>
  <c r="E685" i="43"/>
  <c r="E686" i="43"/>
  <c r="E687" i="43"/>
  <c r="E688" i="43"/>
  <c r="E689" i="43"/>
  <c r="E690" i="43"/>
  <c r="E691" i="43"/>
  <c r="E692" i="43"/>
  <c r="E693" i="43"/>
  <c r="E694" i="43"/>
  <c r="E695" i="43"/>
  <c r="E696" i="43"/>
  <c r="E697" i="43"/>
  <c r="E698" i="43"/>
  <c r="E699" i="43"/>
  <c r="E700" i="43"/>
  <c r="E701" i="43"/>
  <c r="E702" i="43"/>
  <c r="E703" i="43"/>
  <c r="E704" i="43"/>
  <c r="E705" i="43"/>
  <c r="E706" i="43"/>
  <c r="E707" i="43"/>
  <c r="E708" i="43"/>
  <c r="E709" i="43"/>
  <c r="E710" i="43"/>
  <c r="E711" i="43"/>
  <c r="E712" i="43"/>
  <c r="E713" i="43"/>
  <c r="E714" i="43"/>
  <c r="E715" i="43"/>
  <c r="E716" i="43"/>
  <c r="E717" i="43"/>
  <c r="E718" i="43"/>
  <c r="E719" i="43"/>
  <c r="E720" i="43"/>
  <c r="E721" i="43"/>
  <c r="E722" i="43"/>
  <c r="E723" i="43"/>
  <c r="E724" i="43"/>
  <c r="E725" i="43"/>
  <c r="E726" i="43"/>
  <c r="E727" i="43"/>
  <c r="E728" i="43"/>
  <c r="E729" i="43"/>
  <c r="E730" i="43"/>
  <c r="E731" i="43"/>
  <c r="E732" i="43"/>
  <c r="E733" i="43"/>
  <c r="E734" i="43"/>
  <c r="E735" i="43"/>
  <c r="E736" i="43"/>
  <c r="E737" i="43"/>
  <c r="E738" i="43"/>
  <c r="E739" i="43"/>
  <c r="E740" i="43"/>
  <c r="E741" i="43"/>
  <c r="E742" i="43"/>
  <c r="E743" i="43"/>
  <c r="E744" i="43"/>
  <c r="E745" i="43"/>
  <c r="E746" i="43"/>
  <c r="E747" i="43"/>
  <c r="E748" i="43"/>
  <c r="E749" i="43"/>
  <c r="E750" i="43"/>
  <c r="E751" i="43"/>
  <c r="E752" i="43"/>
  <c r="E753" i="43"/>
  <c r="E754" i="43"/>
  <c r="E755" i="43"/>
  <c r="E756" i="43"/>
  <c r="E757" i="43"/>
  <c r="E758" i="43"/>
  <c r="E759" i="43"/>
  <c r="E760" i="43"/>
  <c r="E761" i="43"/>
  <c r="E762" i="43"/>
  <c r="E763" i="43"/>
  <c r="E764" i="43"/>
  <c r="E765" i="43"/>
  <c r="E766" i="43"/>
  <c r="E767" i="43"/>
  <c r="E768" i="43"/>
  <c r="E769" i="43"/>
  <c r="E770" i="43"/>
  <c r="E771" i="43"/>
  <c r="E772" i="43"/>
  <c r="E773" i="43"/>
  <c r="E774" i="43"/>
  <c r="E775" i="43"/>
  <c r="E776" i="43"/>
  <c r="E777" i="43"/>
  <c r="E778" i="43"/>
  <c r="E779" i="43"/>
  <c r="E780" i="43"/>
  <c r="E781" i="43"/>
  <c r="E782" i="43"/>
  <c r="E783" i="43"/>
  <c r="E784" i="43"/>
  <c r="E785" i="43"/>
  <c r="E786" i="43"/>
  <c r="E787" i="43"/>
  <c r="E788" i="43"/>
  <c r="E789" i="43"/>
  <c r="E790" i="43"/>
  <c r="E791" i="43"/>
  <c r="E792" i="43"/>
  <c r="E793" i="43"/>
  <c r="E794" i="43"/>
  <c r="E795" i="43"/>
  <c r="E796" i="43"/>
  <c r="E797" i="43"/>
  <c r="E798" i="43"/>
  <c r="E799" i="43"/>
  <c r="E800" i="43"/>
  <c r="E801" i="43"/>
  <c r="E802" i="43"/>
  <c r="E803" i="43"/>
  <c r="E804" i="43"/>
  <c r="E805" i="43"/>
  <c r="E806" i="43"/>
  <c r="E807" i="43"/>
  <c r="E808" i="43"/>
  <c r="E809" i="43"/>
  <c r="E810" i="43"/>
  <c r="E811" i="43"/>
  <c r="E812" i="43"/>
  <c r="E813" i="43"/>
  <c r="E814" i="43"/>
  <c r="E815" i="43"/>
  <c r="E816" i="43"/>
  <c r="E817" i="43"/>
  <c r="E818" i="43"/>
  <c r="E819" i="43"/>
  <c r="E820" i="43"/>
  <c r="E821" i="43"/>
  <c r="E822" i="43"/>
  <c r="E823" i="43"/>
  <c r="E824" i="43"/>
  <c r="E825" i="43"/>
  <c r="E826" i="43"/>
  <c r="E827" i="43"/>
  <c r="E828" i="43"/>
  <c r="E829" i="43"/>
  <c r="E830" i="43"/>
  <c r="E831" i="43"/>
  <c r="E832" i="43"/>
  <c r="E833" i="43"/>
  <c r="E834" i="43"/>
  <c r="E835" i="43"/>
  <c r="E836" i="43"/>
  <c r="E837" i="43"/>
  <c r="E838" i="43"/>
  <c r="E839" i="43"/>
  <c r="E840" i="43"/>
  <c r="E841" i="43"/>
  <c r="E842" i="43"/>
  <c r="E843" i="43"/>
  <c r="E844" i="43"/>
  <c r="E845" i="43"/>
  <c r="E846" i="43"/>
  <c r="E847" i="43"/>
  <c r="E848" i="43"/>
  <c r="E849" i="43"/>
  <c r="E850" i="43"/>
  <c r="E851" i="43"/>
  <c r="E852" i="43"/>
  <c r="E853" i="43"/>
  <c r="E854" i="43"/>
  <c r="E855" i="43"/>
  <c r="E856" i="43"/>
  <c r="E857" i="43"/>
  <c r="E858" i="43"/>
  <c r="E859" i="43"/>
  <c r="E860" i="43"/>
  <c r="E861" i="43"/>
  <c r="E862" i="43"/>
  <c r="E863" i="43"/>
  <c r="E864" i="43"/>
  <c r="E865" i="43"/>
  <c r="E866" i="43"/>
  <c r="E867" i="43"/>
  <c r="E868" i="43"/>
  <c r="E869" i="43"/>
  <c r="E870" i="43"/>
  <c r="E871" i="43"/>
  <c r="E872" i="43"/>
  <c r="E873" i="43"/>
  <c r="E874" i="43"/>
  <c r="E875" i="43"/>
  <c r="E876" i="43"/>
  <c r="E877" i="43"/>
  <c r="E878" i="43"/>
  <c r="E879" i="43"/>
  <c r="E880" i="43"/>
  <c r="E881" i="43"/>
  <c r="E882" i="43"/>
  <c r="E883" i="43"/>
  <c r="E884" i="43"/>
  <c r="E885" i="43"/>
  <c r="E886" i="43"/>
  <c r="E887" i="43"/>
  <c r="E888" i="43"/>
  <c r="E889" i="43"/>
  <c r="E890" i="43"/>
  <c r="E891" i="43"/>
  <c r="E892" i="43"/>
  <c r="E893" i="43"/>
  <c r="E894" i="43"/>
  <c r="E895" i="43"/>
  <c r="E896" i="43"/>
  <c r="E897" i="43"/>
  <c r="E898" i="43"/>
  <c r="E899" i="43"/>
  <c r="E900" i="43"/>
  <c r="E901" i="43"/>
  <c r="E902" i="43"/>
  <c r="E903" i="43"/>
  <c r="E904" i="43"/>
  <c r="E905" i="43"/>
  <c r="E906" i="43"/>
  <c r="E907" i="43"/>
  <c r="E908" i="43"/>
  <c r="E909" i="43"/>
  <c r="E910" i="43"/>
  <c r="E911" i="43"/>
  <c r="E912" i="43"/>
  <c r="E913" i="43"/>
  <c r="E914" i="43"/>
  <c r="E915" i="43"/>
  <c r="E916" i="43"/>
  <c r="E917" i="43"/>
  <c r="E918" i="43"/>
  <c r="E919" i="43"/>
  <c r="E920" i="43"/>
  <c r="E921" i="43"/>
  <c r="E922" i="43"/>
  <c r="E923" i="43"/>
  <c r="E924" i="43"/>
  <c r="E925" i="43"/>
  <c r="E926" i="43"/>
  <c r="E927" i="43"/>
  <c r="E928" i="43"/>
  <c r="E929" i="43"/>
  <c r="E930" i="43"/>
  <c r="E931" i="43"/>
  <c r="E932" i="43"/>
  <c r="E933" i="43"/>
  <c r="E934" i="43"/>
  <c r="E935" i="43"/>
  <c r="E936" i="43"/>
  <c r="E937" i="43"/>
  <c r="E938" i="43"/>
  <c r="E939" i="43"/>
  <c r="E940" i="43"/>
  <c r="E941" i="43"/>
  <c r="E942" i="43"/>
  <c r="E943" i="43"/>
  <c r="E944" i="43"/>
  <c r="E945" i="43"/>
  <c r="E946" i="43"/>
  <c r="E947" i="43"/>
  <c r="E948" i="43"/>
  <c r="E949" i="43"/>
  <c r="E950" i="43"/>
  <c r="E951" i="43"/>
  <c r="E952" i="43"/>
  <c r="E953" i="43"/>
  <c r="E954" i="43"/>
  <c r="E955" i="43"/>
  <c r="E956" i="43"/>
  <c r="E957" i="43"/>
  <c r="E958" i="43"/>
  <c r="E959" i="43"/>
  <c r="E960" i="43"/>
  <c r="E961" i="43"/>
  <c r="E962" i="43"/>
  <c r="E963" i="43"/>
  <c r="E964" i="43"/>
  <c r="E965" i="43"/>
  <c r="E966" i="43"/>
  <c r="E967" i="43"/>
  <c r="E968" i="43"/>
  <c r="E969" i="43"/>
  <c r="E970" i="43"/>
  <c r="E971" i="43"/>
  <c r="E972" i="43"/>
  <c r="E973" i="43"/>
  <c r="E974" i="43"/>
  <c r="E975" i="43"/>
  <c r="E976" i="43"/>
  <c r="E977" i="43"/>
  <c r="E978" i="43"/>
  <c r="E979" i="43"/>
  <c r="E980" i="43"/>
  <c r="E981" i="43"/>
  <c r="E982" i="43"/>
  <c r="E983" i="43"/>
  <c r="E984" i="43"/>
  <c r="E985" i="43"/>
  <c r="E986" i="43"/>
  <c r="E987" i="43"/>
  <c r="E988" i="43"/>
  <c r="E989" i="43"/>
  <c r="E990" i="43"/>
  <c r="E991" i="43"/>
  <c r="E992" i="43"/>
  <c r="E993" i="43"/>
  <c r="E994" i="43"/>
  <c r="E995" i="43"/>
  <c r="E996" i="43"/>
  <c r="E997" i="43"/>
  <c r="E998" i="43"/>
  <c r="E999" i="43"/>
  <c r="E1000" i="43"/>
  <c r="E1001" i="43"/>
  <c r="E1002" i="43"/>
  <c r="E1003" i="43"/>
  <c r="E1004" i="43"/>
  <c r="E1005" i="43"/>
  <c r="E1006" i="43"/>
  <c r="E1007" i="43"/>
  <c r="E1008" i="43"/>
  <c r="E1009" i="43"/>
  <c r="E1010" i="43"/>
  <c r="E1011" i="43"/>
  <c r="E1012" i="43"/>
  <c r="E1013" i="43"/>
  <c r="E1014" i="43"/>
  <c r="E1015" i="43"/>
  <c r="E1016" i="43"/>
  <c r="E1017" i="43"/>
  <c r="E1018" i="43"/>
  <c r="E1019" i="43"/>
  <c r="E1020" i="43"/>
  <c r="E1021" i="43"/>
  <c r="E1022" i="43"/>
  <c r="E1023" i="43"/>
  <c r="E1024" i="43"/>
  <c r="E1025" i="43"/>
  <c r="E1026" i="43"/>
  <c r="E1027" i="43"/>
  <c r="E1028" i="43"/>
  <c r="E1029" i="43"/>
  <c r="E1030" i="43"/>
  <c r="E1031" i="43"/>
  <c r="E1032" i="43"/>
  <c r="E1033" i="43"/>
  <c r="E1034" i="43"/>
  <c r="E1035" i="43"/>
  <c r="E1036" i="43"/>
  <c r="E1037" i="43"/>
  <c r="E1038" i="43"/>
  <c r="E1039" i="43"/>
  <c r="E1040" i="43"/>
  <c r="E1041" i="43"/>
  <c r="E1042" i="43"/>
  <c r="E1043" i="43"/>
  <c r="E1044" i="43"/>
  <c r="E1045" i="43"/>
  <c r="E1046" i="43"/>
  <c r="E1047" i="43"/>
  <c r="E1048" i="43"/>
  <c r="E1049" i="43"/>
  <c r="E1050" i="43"/>
  <c r="E1051" i="43"/>
  <c r="E1052" i="43"/>
  <c r="E1053" i="43"/>
  <c r="E1054" i="43"/>
  <c r="E1055" i="43"/>
  <c r="E1056" i="43"/>
  <c r="E1057" i="43"/>
  <c r="E1058" i="43"/>
  <c r="E1059" i="43"/>
  <c r="E1060" i="43"/>
  <c r="E1061" i="43"/>
  <c r="E1062" i="43"/>
  <c r="E1063" i="43"/>
  <c r="E1064" i="43"/>
  <c r="E1065" i="43"/>
  <c r="E1066" i="43"/>
  <c r="E1067" i="43"/>
  <c r="E1068" i="43"/>
  <c r="E1069" i="43"/>
  <c r="E1070" i="43"/>
  <c r="E1071" i="43"/>
  <c r="E1072" i="43"/>
  <c r="E1073" i="43"/>
  <c r="E1074" i="43"/>
  <c r="E1075" i="43"/>
  <c r="E1076" i="43"/>
  <c r="E1077" i="43"/>
  <c r="E1078" i="43"/>
  <c r="E1079" i="43"/>
  <c r="E1080" i="43"/>
  <c r="E1081" i="43"/>
  <c r="E1082" i="43"/>
  <c r="E1083" i="43"/>
  <c r="E1084" i="43"/>
  <c r="E1085" i="43"/>
  <c r="E1086" i="43"/>
  <c r="E1087" i="43"/>
  <c r="E1088" i="43"/>
  <c r="E1089" i="43"/>
  <c r="E1090" i="43"/>
  <c r="E1091" i="43"/>
  <c r="E1092" i="43"/>
  <c r="E1093" i="43"/>
  <c r="E1094" i="43"/>
  <c r="E1095" i="43"/>
  <c r="E1096" i="43"/>
  <c r="E1097" i="43"/>
  <c r="E1098" i="43"/>
  <c r="E1099" i="43"/>
  <c r="E1100" i="43"/>
  <c r="E1101" i="43"/>
  <c r="E1102" i="43"/>
  <c r="E1103" i="43"/>
  <c r="E1104" i="43"/>
  <c r="E1105" i="43"/>
  <c r="E1106" i="43"/>
  <c r="E1107" i="43"/>
  <c r="E1108" i="43"/>
  <c r="E1109" i="43"/>
  <c r="E1110" i="43"/>
  <c r="E1111" i="43"/>
  <c r="E1112" i="43"/>
  <c r="E1113" i="43"/>
  <c r="E1114" i="43"/>
  <c r="E1115" i="43"/>
  <c r="E1116" i="43"/>
  <c r="E1117" i="43"/>
  <c r="E1118" i="43"/>
  <c r="E1119" i="43"/>
  <c r="E1120" i="43"/>
  <c r="E1121" i="43"/>
  <c r="E1122" i="43"/>
  <c r="E1123" i="43"/>
  <c r="E1124" i="43"/>
  <c r="E1125" i="43"/>
  <c r="E1126" i="43"/>
  <c r="E1127" i="43"/>
  <c r="E1128" i="43"/>
  <c r="E1129" i="43"/>
  <c r="E1130" i="43"/>
  <c r="E1131" i="43"/>
  <c r="E1132" i="43"/>
  <c r="E1133" i="43"/>
  <c r="E1134" i="43"/>
  <c r="E1135" i="43"/>
  <c r="E1136" i="43"/>
  <c r="E1137" i="43"/>
  <c r="E1138" i="43"/>
  <c r="E1139" i="43"/>
  <c r="E1140" i="43"/>
  <c r="E1141" i="43"/>
  <c r="E1142" i="43"/>
  <c r="E1143" i="43"/>
  <c r="E1144" i="43"/>
  <c r="E1145" i="43"/>
  <c r="E1146" i="43"/>
  <c r="E1147" i="43"/>
  <c r="E1148" i="43"/>
  <c r="E1149" i="43"/>
  <c r="E1150" i="43"/>
  <c r="E1151" i="43"/>
  <c r="E1152" i="43"/>
  <c r="E1153" i="43"/>
  <c r="E1154" i="43"/>
  <c r="E1155" i="43"/>
  <c r="E1156" i="43"/>
  <c r="E1157" i="43"/>
  <c r="E1158" i="43"/>
  <c r="E1159" i="43"/>
  <c r="E1160" i="43"/>
  <c r="E1161" i="43"/>
  <c r="E1162" i="43"/>
  <c r="E1163" i="43"/>
  <c r="E1164" i="43"/>
  <c r="E1165" i="43"/>
  <c r="E1166" i="43"/>
  <c r="E1167" i="43"/>
  <c r="E1168" i="43"/>
  <c r="E1169" i="43"/>
  <c r="E1170" i="43"/>
  <c r="E1171" i="43"/>
  <c r="E1172" i="43"/>
  <c r="E1173" i="43"/>
  <c r="E1174" i="43"/>
  <c r="E1175" i="43"/>
  <c r="E1176" i="43"/>
  <c r="E1177" i="43"/>
  <c r="E1178" i="43"/>
  <c r="E1179" i="43"/>
  <c r="E1180" i="43"/>
  <c r="E1181" i="43"/>
  <c r="E1182" i="43"/>
  <c r="E1183" i="43"/>
  <c r="E1184" i="43"/>
  <c r="E1185" i="43"/>
  <c r="E1186" i="43"/>
  <c r="E1187" i="43"/>
  <c r="E1188" i="43"/>
  <c r="E1189" i="43"/>
  <c r="E1190" i="43"/>
  <c r="E1191" i="43"/>
  <c r="E1192" i="43"/>
  <c r="E1193" i="43"/>
  <c r="E1194" i="43"/>
  <c r="E1195" i="43"/>
  <c r="E1196" i="43"/>
  <c r="E1197" i="43"/>
  <c r="E1198" i="43"/>
  <c r="E1199" i="43"/>
  <c r="E1200" i="43"/>
  <c r="E1201" i="43"/>
  <c r="E1202" i="43"/>
  <c r="E1203" i="43"/>
  <c r="E1204" i="43"/>
  <c r="E1205" i="43"/>
  <c r="E1206" i="43"/>
  <c r="E1207" i="43"/>
  <c r="E1208" i="43"/>
  <c r="E1209" i="43"/>
  <c r="E1210" i="43"/>
  <c r="E1211" i="43"/>
  <c r="E1212" i="43"/>
  <c r="E1213" i="43"/>
  <c r="E1214" i="43"/>
  <c r="E1215" i="43"/>
  <c r="E1216" i="43"/>
  <c r="E1217" i="43"/>
  <c r="E1218" i="43"/>
  <c r="E1219" i="43"/>
  <c r="E1220" i="43"/>
  <c r="E1221" i="43"/>
  <c r="E1222" i="43"/>
  <c r="E1223" i="43"/>
  <c r="E1224" i="43"/>
  <c r="E1225" i="43"/>
  <c r="E1226" i="43"/>
  <c r="E1227" i="43"/>
  <c r="E1228" i="43"/>
  <c r="E1229" i="43"/>
  <c r="E1230" i="43"/>
  <c r="E1231" i="43"/>
  <c r="E1232" i="43"/>
  <c r="E1233" i="43"/>
  <c r="E1234" i="43"/>
  <c r="E1235" i="43"/>
  <c r="E1236" i="43"/>
  <c r="E1237" i="43"/>
  <c r="E1238" i="43"/>
  <c r="E1239" i="43"/>
  <c r="E1240" i="43"/>
  <c r="E1241" i="43"/>
  <c r="E1242" i="43"/>
  <c r="E1243" i="43"/>
  <c r="E1244" i="43"/>
  <c r="E1245" i="43"/>
  <c r="E1246" i="43"/>
  <c r="E1247" i="43"/>
  <c r="E1248" i="43"/>
  <c r="E1249" i="43"/>
  <c r="E1250" i="43"/>
  <c r="E1251" i="43"/>
  <c r="E1252" i="43"/>
  <c r="E1253" i="43"/>
  <c r="E1254" i="43"/>
  <c r="E1255" i="43"/>
  <c r="E1256" i="43"/>
  <c r="E1257" i="43"/>
  <c r="E1258" i="43"/>
  <c r="E1259" i="43"/>
  <c r="E1260" i="43"/>
  <c r="E1261" i="43"/>
  <c r="E1262" i="43"/>
  <c r="E1263" i="43"/>
  <c r="E1264" i="43"/>
  <c r="E1265" i="43"/>
  <c r="E1266" i="43"/>
  <c r="E1267" i="43"/>
  <c r="E1268" i="43"/>
  <c r="E1269" i="43"/>
  <c r="E1270" i="43"/>
  <c r="E1271" i="43"/>
  <c r="E1272" i="43"/>
  <c r="E1273" i="43"/>
  <c r="E1274" i="43"/>
  <c r="E1275" i="43"/>
  <c r="E1276" i="43"/>
  <c r="E1277" i="43"/>
  <c r="E1278" i="43"/>
  <c r="E1279" i="43"/>
  <c r="E1280" i="43"/>
  <c r="E1281" i="43"/>
  <c r="E1282" i="43"/>
  <c r="E1283" i="43"/>
  <c r="E1284" i="43"/>
  <c r="E1285" i="43"/>
  <c r="E1286" i="43"/>
  <c r="E1287" i="43"/>
  <c r="E1288" i="43"/>
  <c r="E1289" i="43"/>
  <c r="E1290" i="43"/>
  <c r="E1291" i="43"/>
  <c r="E1292" i="43"/>
  <c r="E1293" i="43"/>
  <c r="E1294" i="43"/>
  <c r="E1295" i="43"/>
  <c r="E1296" i="43"/>
  <c r="E1297" i="43"/>
  <c r="E1298" i="43"/>
  <c r="E1299" i="43"/>
  <c r="E1300" i="43"/>
  <c r="E1301" i="43"/>
  <c r="E1302" i="43"/>
  <c r="E1303" i="43"/>
  <c r="E1304" i="43"/>
  <c r="E1305" i="43"/>
  <c r="E1306" i="43"/>
  <c r="E1307" i="43"/>
  <c r="E1308" i="43"/>
  <c r="E1309" i="43"/>
  <c r="E1310" i="43"/>
  <c r="E1311" i="43"/>
  <c r="E1312" i="43"/>
  <c r="E1313" i="43"/>
  <c r="E1314" i="43"/>
  <c r="E1315" i="43"/>
  <c r="E1316" i="43"/>
  <c r="E1317" i="43"/>
  <c r="E1318" i="43"/>
  <c r="E1319" i="43"/>
  <c r="E1320" i="43"/>
  <c r="E1321" i="43"/>
  <c r="E1322" i="43"/>
  <c r="E1323" i="43"/>
  <c r="E1324" i="43"/>
  <c r="E1325" i="43"/>
  <c r="E1326" i="43"/>
  <c r="E1327" i="43"/>
  <c r="E1328" i="43"/>
  <c r="E1329" i="43"/>
  <c r="E1330" i="43"/>
  <c r="E1331" i="43"/>
  <c r="E1332" i="43"/>
  <c r="E1333" i="43"/>
  <c r="E1334" i="43"/>
  <c r="E1335" i="43"/>
  <c r="E1336" i="43"/>
  <c r="E1337" i="43"/>
  <c r="E1338" i="43"/>
  <c r="E1339" i="43"/>
  <c r="E1340" i="43"/>
  <c r="E1341" i="43"/>
  <c r="E1342" i="43"/>
  <c r="E1343" i="43"/>
  <c r="E1344" i="43"/>
  <c r="E1345" i="43"/>
  <c r="E1346" i="43"/>
  <c r="E1347" i="43"/>
  <c r="E1348" i="43"/>
  <c r="E1349" i="43"/>
  <c r="E1350" i="43"/>
  <c r="E1351" i="43"/>
  <c r="E1352" i="43"/>
  <c r="E1353" i="43"/>
  <c r="E1354" i="43"/>
  <c r="E1355" i="43"/>
  <c r="E1356" i="43"/>
  <c r="E1357" i="43"/>
  <c r="E1358" i="43"/>
  <c r="E1359" i="43"/>
  <c r="E1360" i="43"/>
  <c r="E1361" i="43"/>
  <c r="E1362" i="43"/>
  <c r="E1363" i="43"/>
  <c r="E1364" i="43"/>
  <c r="E1365" i="43"/>
  <c r="E1366" i="43"/>
  <c r="E1367" i="43"/>
  <c r="E1368" i="43"/>
  <c r="E1369" i="43"/>
  <c r="E1370" i="43"/>
  <c r="E1371" i="43"/>
  <c r="E1372" i="43"/>
  <c r="E1373" i="43"/>
  <c r="E1374" i="43"/>
  <c r="E1375" i="43"/>
  <c r="E1376" i="43"/>
  <c r="E1377" i="43"/>
  <c r="E1378" i="43"/>
  <c r="E1379" i="43"/>
  <c r="E1380" i="43"/>
  <c r="E1381" i="43"/>
  <c r="E1382" i="43"/>
  <c r="E1383" i="43"/>
  <c r="E1384" i="43"/>
  <c r="E1385" i="43"/>
  <c r="E1386" i="43"/>
  <c r="E1387" i="43"/>
  <c r="E1388" i="43"/>
  <c r="E1389" i="43"/>
  <c r="E1390" i="43"/>
  <c r="E1391" i="43"/>
  <c r="E1392" i="43"/>
  <c r="E1393" i="43"/>
  <c r="E1394" i="43"/>
  <c r="E1395" i="43"/>
  <c r="E1396" i="43"/>
  <c r="E1397" i="43"/>
  <c r="E1398" i="43"/>
  <c r="E1399" i="43"/>
  <c r="E1400" i="43"/>
  <c r="E1401" i="43"/>
  <c r="E1402" i="43"/>
  <c r="E1403" i="43"/>
  <c r="E1404" i="43"/>
  <c r="E1405" i="43"/>
  <c r="E1406" i="43"/>
  <c r="E1407" i="43"/>
  <c r="E1408" i="43"/>
  <c r="E1409" i="43"/>
  <c r="E1410" i="43"/>
  <c r="E1411" i="43"/>
  <c r="E1412" i="43"/>
  <c r="E1413" i="43"/>
  <c r="E1414" i="43"/>
  <c r="E1415" i="43"/>
  <c r="E1416" i="43"/>
  <c r="E1417" i="43"/>
  <c r="E1418" i="43"/>
  <c r="E1419" i="43"/>
  <c r="E1420" i="43"/>
  <c r="E1421" i="43"/>
  <c r="E1422" i="43"/>
  <c r="E1423" i="43"/>
  <c r="E1424" i="43"/>
  <c r="E1425" i="43"/>
  <c r="E1426" i="43"/>
  <c r="E1427" i="43"/>
  <c r="E1428" i="43"/>
  <c r="E1429" i="43"/>
  <c r="E1430" i="43"/>
  <c r="E1431" i="43"/>
  <c r="E1432" i="43"/>
  <c r="E1433" i="43"/>
  <c r="E1434" i="43"/>
  <c r="E1435" i="43"/>
  <c r="E1436" i="43"/>
  <c r="E1437" i="43"/>
  <c r="E1438" i="43"/>
  <c r="E1439" i="43"/>
  <c r="E1440" i="43"/>
  <c r="E1441" i="43"/>
  <c r="E1442" i="43"/>
  <c r="E1443" i="43"/>
  <c r="E1444" i="43"/>
  <c r="E1445" i="43"/>
  <c r="E1446" i="43"/>
  <c r="E1447" i="43"/>
  <c r="E1448" i="43"/>
  <c r="E1449" i="43"/>
  <c r="E1450" i="43"/>
  <c r="E1451" i="43"/>
  <c r="E1452" i="43"/>
  <c r="E1453" i="43"/>
  <c r="E1454" i="43"/>
  <c r="E1455" i="43"/>
  <c r="E1456" i="43"/>
  <c r="E1457" i="43"/>
  <c r="E1458" i="43"/>
  <c r="E1459" i="43"/>
  <c r="E1460" i="43"/>
  <c r="E1461" i="43"/>
  <c r="E1462" i="43"/>
  <c r="E1463" i="43"/>
  <c r="E1464" i="43"/>
  <c r="E1465" i="43"/>
  <c r="E1466" i="43"/>
  <c r="E1467" i="43"/>
  <c r="E1468" i="43"/>
  <c r="E1469" i="43"/>
  <c r="E1470" i="43"/>
  <c r="E1471" i="43"/>
  <c r="E1472" i="43"/>
  <c r="E1473" i="43"/>
  <c r="E1474" i="43"/>
  <c r="E1475" i="43"/>
  <c r="E1476" i="43"/>
  <c r="E1477" i="43"/>
  <c r="E1478" i="43"/>
  <c r="E1479" i="43"/>
  <c r="E1480" i="43"/>
  <c r="E1481" i="43"/>
  <c r="E1482" i="43"/>
  <c r="E1483" i="43"/>
  <c r="E1484" i="43"/>
  <c r="E1485" i="43"/>
  <c r="E1486" i="43"/>
  <c r="E1487" i="43"/>
  <c r="E1488" i="43"/>
  <c r="E1489" i="43"/>
  <c r="E1490" i="43"/>
  <c r="E1491" i="43"/>
  <c r="E1492" i="43"/>
  <c r="E1493" i="43"/>
  <c r="E1494" i="43"/>
  <c r="E1495" i="43"/>
  <c r="E1496" i="43"/>
  <c r="E1497" i="43"/>
  <c r="E1498" i="43"/>
  <c r="E1499" i="43"/>
  <c r="E1500" i="43"/>
  <c r="E1501" i="43"/>
  <c r="E1502" i="43"/>
  <c r="E1503" i="43"/>
  <c r="E1504" i="43"/>
  <c r="E1505" i="43"/>
  <c r="E1506" i="43"/>
  <c r="E1507" i="43"/>
  <c r="E1508" i="43"/>
  <c r="E1509" i="43"/>
  <c r="E1510" i="43"/>
  <c r="E1511" i="43"/>
  <c r="E1512" i="43"/>
  <c r="E1513" i="43"/>
  <c r="E1514" i="43"/>
  <c r="E1515" i="43"/>
  <c r="E1516" i="43"/>
  <c r="E1517" i="43"/>
  <c r="E1518" i="43"/>
  <c r="E1519" i="43"/>
  <c r="E1520" i="43"/>
  <c r="E1521" i="43"/>
  <c r="E1522" i="43"/>
  <c r="E1523" i="43"/>
  <c r="E1524" i="43"/>
  <c r="E1525" i="43"/>
  <c r="E1526" i="43"/>
  <c r="E1527" i="43"/>
  <c r="E1528" i="43"/>
  <c r="E1529" i="43"/>
  <c r="E1530" i="43"/>
  <c r="E1531" i="43"/>
  <c r="E1532" i="43"/>
  <c r="E1533" i="43"/>
  <c r="E1534" i="43"/>
  <c r="E1535" i="43"/>
  <c r="E1536" i="43"/>
  <c r="E1537" i="43"/>
  <c r="E1538" i="43"/>
  <c r="E1539" i="43"/>
  <c r="E1540" i="43"/>
  <c r="E1541" i="43"/>
  <c r="E1542" i="43"/>
  <c r="E1543" i="43"/>
  <c r="E1544" i="43"/>
  <c r="E1545" i="43"/>
  <c r="E1546" i="43"/>
  <c r="E1547" i="43"/>
  <c r="E1548" i="43"/>
  <c r="E1549" i="43"/>
  <c r="E1550" i="43"/>
  <c r="E1551" i="43"/>
  <c r="E1552" i="43"/>
  <c r="E1553" i="43"/>
  <c r="E1554" i="43"/>
  <c r="E1555" i="43"/>
  <c r="E1556" i="43"/>
  <c r="E1557" i="43"/>
  <c r="E1558" i="43"/>
  <c r="E1559" i="43"/>
  <c r="E1560" i="43"/>
  <c r="E1561" i="43"/>
  <c r="E1562" i="43"/>
  <c r="E1563" i="43"/>
  <c r="E1564" i="43"/>
  <c r="E1565" i="43"/>
  <c r="E1566" i="43"/>
  <c r="E1567" i="43"/>
  <c r="E1568" i="43"/>
  <c r="E1569" i="43"/>
  <c r="E1570" i="43"/>
  <c r="E1571" i="43"/>
  <c r="E1572" i="43"/>
  <c r="E1573" i="43"/>
  <c r="E1574" i="43"/>
  <c r="E1575" i="43"/>
  <c r="E1576" i="43"/>
  <c r="E1577" i="43"/>
  <c r="E1578" i="43"/>
  <c r="E1579" i="43"/>
  <c r="E1580" i="43"/>
  <c r="E1581" i="43"/>
  <c r="E1582" i="43"/>
  <c r="E1583" i="43"/>
  <c r="E1584" i="43"/>
  <c r="E1585" i="43"/>
  <c r="E1586" i="43"/>
  <c r="E1587" i="43"/>
  <c r="E1588" i="43"/>
  <c r="E1589" i="43"/>
  <c r="E1590" i="43"/>
  <c r="E1591" i="43"/>
  <c r="E1592" i="43"/>
  <c r="E1593" i="43"/>
  <c r="E1594" i="43"/>
  <c r="E1595" i="43"/>
  <c r="E1596" i="43"/>
  <c r="E1597" i="43"/>
  <c r="E1598" i="43"/>
  <c r="E1599" i="43"/>
  <c r="E1600" i="43"/>
  <c r="E1601" i="43"/>
  <c r="E1602" i="43"/>
  <c r="E1603" i="43"/>
  <c r="E1604" i="43"/>
  <c r="E1605" i="43"/>
  <c r="E1606" i="43"/>
  <c r="E1607" i="43"/>
  <c r="E1608" i="43"/>
  <c r="E1609" i="43"/>
  <c r="E1610" i="43"/>
  <c r="E1611" i="43"/>
  <c r="E1612" i="43"/>
  <c r="E1613" i="43"/>
  <c r="E1614" i="43"/>
  <c r="E1615" i="43"/>
  <c r="E1616" i="43"/>
  <c r="E1617" i="43"/>
  <c r="E1618" i="43"/>
  <c r="E1619" i="43"/>
  <c r="E1620" i="43"/>
  <c r="E1621" i="43"/>
  <c r="E1622" i="43"/>
  <c r="E1623" i="43"/>
  <c r="E1624" i="43"/>
  <c r="E1625" i="43"/>
  <c r="E1626" i="43"/>
  <c r="E1627" i="43"/>
  <c r="E1628" i="43"/>
  <c r="E1629" i="43"/>
  <c r="E1630" i="43"/>
  <c r="E1631" i="43"/>
  <c r="E1632" i="43"/>
  <c r="E1633" i="43"/>
  <c r="E1634" i="43"/>
  <c r="E1635" i="43"/>
  <c r="E1636" i="43"/>
  <c r="E1637" i="43"/>
  <c r="E1638" i="43"/>
  <c r="E1639" i="43"/>
  <c r="E1640" i="43"/>
  <c r="E1641" i="43"/>
  <c r="E1642" i="43"/>
  <c r="E1643" i="43"/>
  <c r="E1644" i="43"/>
  <c r="E1645" i="43"/>
  <c r="E1646" i="43"/>
  <c r="E1647" i="43"/>
  <c r="E1648" i="43"/>
  <c r="E1649" i="43"/>
  <c r="E1650" i="43"/>
  <c r="E1651" i="43"/>
  <c r="E1652" i="43"/>
  <c r="E1653" i="43"/>
  <c r="E1654" i="43"/>
  <c r="E1655" i="43"/>
  <c r="E1656" i="43"/>
  <c r="E1657" i="43"/>
  <c r="E1658" i="43"/>
  <c r="E1659" i="43"/>
  <c r="E1660" i="43"/>
  <c r="E1661" i="43"/>
  <c r="E1662" i="43"/>
  <c r="E1663" i="43"/>
  <c r="E1664" i="43"/>
  <c r="E1665" i="43"/>
  <c r="E1666" i="43"/>
  <c r="E1667" i="43"/>
  <c r="E1668" i="43"/>
  <c r="E1669" i="43"/>
  <c r="E1670" i="43"/>
  <c r="E1671" i="43"/>
  <c r="E1672" i="43"/>
  <c r="E1673" i="43"/>
  <c r="E1674" i="43"/>
  <c r="E1675" i="43"/>
  <c r="E1676" i="43"/>
  <c r="E1677" i="43"/>
  <c r="E1678" i="43"/>
  <c r="E1679" i="43"/>
  <c r="E1680" i="43"/>
  <c r="E1681" i="43"/>
  <c r="E1682" i="43"/>
  <c r="E1683" i="43"/>
  <c r="E1684" i="43"/>
  <c r="E1685" i="43"/>
  <c r="E1686" i="43"/>
  <c r="E1687" i="43"/>
  <c r="E1688" i="43"/>
  <c r="E1689" i="43"/>
  <c r="E1690" i="43"/>
  <c r="E1691" i="43"/>
  <c r="E1692" i="43"/>
  <c r="E1693" i="43"/>
  <c r="E1694" i="43"/>
  <c r="E1695" i="43"/>
  <c r="E1696" i="43"/>
  <c r="E1697" i="43"/>
  <c r="E1698" i="43"/>
  <c r="E1699" i="43"/>
  <c r="E1700" i="43"/>
  <c r="E1701" i="43"/>
  <c r="E1702" i="43"/>
  <c r="E1703" i="43"/>
  <c r="E1704" i="43"/>
  <c r="E1705" i="43"/>
  <c r="E1706" i="43"/>
  <c r="E1707" i="43"/>
  <c r="E1708" i="43"/>
  <c r="E1709" i="43"/>
  <c r="E1710" i="43"/>
  <c r="E1711" i="43"/>
  <c r="E1712" i="43"/>
  <c r="E1713" i="43"/>
  <c r="E1714" i="43"/>
  <c r="E1715" i="43"/>
  <c r="E1716" i="43"/>
  <c r="E1717" i="43"/>
  <c r="E1718" i="43"/>
  <c r="E1719" i="43"/>
  <c r="E1720" i="43"/>
  <c r="E1721" i="43"/>
  <c r="E1722" i="43"/>
  <c r="E1723" i="43"/>
  <c r="E1724" i="43"/>
  <c r="E1725" i="43"/>
  <c r="E1726" i="43"/>
  <c r="E1727" i="43"/>
  <c r="E1728" i="43"/>
  <c r="E1729" i="43"/>
  <c r="E1730" i="43"/>
  <c r="E1731" i="43"/>
  <c r="E1732" i="43"/>
  <c r="E1733" i="43"/>
  <c r="E1734" i="43"/>
  <c r="E1735" i="43"/>
  <c r="E1736" i="43"/>
  <c r="E1737" i="43"/>
  <c r="E1738" i="43"/>
  <c r="E1739" i="43"/>
  <c r="E1740" i="43"/>
  <c r="E1741" i="43"/>
  <c r="E1742" i="43"/>
  <c r="E1743" i="43"/>
  <c r="E1744" i="43"/>
  <c r="E1745" i="43"/>
  <c r="E1746" i="43"/>
  <c r="E1747" i="43"/>
  <c r="E1748" i="43"/>
  <c r="E1749" i="43"/>
  <c r="E1750" i="43"/>
  <c r="E1751" i="43"/>
  <c r="E1752" i="43"/>
  <c r="E1753" i="43"/>
  <c r="E1754" i="43"/>
  <c r="E1755" i="43"/>
  <c r="E1756" i="43"/>
  <c r="E1757" i="43"/>
  <c r="E1758" i="43"/>
  <c r="E1759" i="43"/>
  <c r="E1760" i="43"/>
  <c r="E1761" i="43"/>
  <c r="E1762" i="43"/>
  <c r="E1763" i="43"/>
  <c r="E1764" i="43"/>
  <c r="E1765" i="43"/>
  <c r="E1766" i="43"/>
  <c r="E1767" i="43"/>
  <c r="E1768" i="43"/>
  <c r="E1769" i="43"/>
  <c r="E1770" i="43"/>
  <c r="E1771" i="43"/>
  <c r="E1772" i="43"/>
  <c r="E1773" i="43"/>
  <c r="E1774" i="43"/>
  <c r="E1775" i="43"/>
  <c r="E1776" i="43"/>
  <c r="E1777" i="43"/>
  <c r="E1778" i="43"/>
  <c r="E1779" i="43"/>
  <c r="E1780" i="43"/>
  <c r="E1781" i="43"/>
  <c r="E1782" i="43"/>
  <c r="E1783" i="43"/>
  <c r="E1784" i="43"/>
  <c r="E1785" i="43"/>
  <c r="E1786" i="43"/>
  <c r="E1787" i="43"/>
  <c r="E1788" i="43"/>
  <c r="E1789" i="43"/>
  <c r="E1790" i="43"/>
  <c r="E1791" i="43"/>
  <c r="E1792" i="43"/>
  <c r="E1793" i="43"/>
  <c r="E1794" i="43"/>
  <c r="E1795" i="43"/>
  <c r="E1796" i="43"/>
  <c r="E1797" i="43"/>
  <c r="E1798" i="43"/>
  <c r="E1799" i="43"/>
  <c r="E1800" i="43"/>
  <c r="E1801" i="43"/>
  <c r="E1802" i="43"/>
  <c r="E1803" i="43"/>
  <c r="E1804" i="43"/>
  <c r="E1805" i="43"/>
  <c r="E1806" i="43"/>
  <c r="E1807" i="43"/>
  <c r="E1808" i="43"/>
  <c r="E1809" i="43"/>
  <c r="E1810" i="43"/>
  <c r="E1811" i="43"/>
  <c r="E1812" i="43"/>
  <c r="E1813" i="43"/>
  <c r="E1814" i="43"/>
  <c r="E1815" i="43"/>
  <c r="E1816" i="43"/>
  <c r="E1817" i="43"/>
  <c r="E1818" i="43"/>
  <c r="E1819" i="43"/>
  <c r="E1820" i="43"/>
  <c r="E1821" i="43"/>
  <c r="E1822" i="43"/>
  <c r="E1823" i="43"/>
  <c r="E1824" i="43"/>
  <c r="E1825" i="43"/>
  <c r="E1826" i="43"/>
  <c r="E1827" i="43"/>
  <c r="E1828" i="43"/>
  <c r="E1829" i="43"/>
  <c r="E1830" i="43"/>
  <c r="E1831" i="43"/>
  <c r="E1832" i="43"/>
  <c r="E1833" i="43"/>
  <c r="E1834" i="43"/>
  <c r="E1835" i="43"/>
  <c r="E1836" i="43"/>
  <c r="E1837" i="43"/>
  <c r="E1838" i="43"/>
  <c r="E1839" i="43"/>
  <c r="E1840" i="43"/>
  <c r="E1841" i="43"/>
  <c r="E1842" i="43"/>
  <c r="E1843" i="43"/>
  <c r="E1844" i="43"/>
  <c r="E1845" i="43"/>
  <c r="E1846" i="43"/>
  <c r="E1847" i="43"/>
  <c r="E1848" i="43"/>
  <c r="E1849" i="43"/>
  <c r="E1850" i="43"/>
  <c r="E1851" i="43"/>
  <c r="E1852" i="43"/>
  <c r="E1853" i="43"/>
  <c r="E1854" i="43"/>
  <c r="E1855" i="43"/>
  <c r="E1856" i="43"/>
  <c r="E1857" i="43"/>
  <c r="E1858" i="43"/>
  <c r="E1859" i="43"/>
  <c r="E1860" i="43"/>
  <c r="E1861" i="43"/>
  <c r="E1862" i="43"/>
  <c r="E1863" i="43"/>
  <c r="E1864" i="43"/>
  <c r="E1865" i="43"/>
  <c r="E1866" i="43"/>
  <c r="E1867" i="43"/>
  <c r="E1868" i="43"/>
  <c r="E1869" i="43"/>
  <c r="E1870" i="43"/>
  <c r="E1871" i="43"/>
  <c r="E1872" i="43"/>
  <c r="E1873" i="43"/>
  <c r="E1874" i="43"/>
  <c r="E1875" i="43"/>
  <c r="E1876" i="43"/>
  <c r="E1877" i="43"/>
  <c r="E1878" i="43"/>
  <c r="E1879" i="43"/>
  <c r="E1880" i="43"/>
  <c r="E1881" i="43"/>
  <c r="E1882" i="43"/>
  <c r="E1883" i="43"/>
  <c r="E1884" i="43"/>
  <c r="E1885" i="43"/>
  <c r="E1886" i="43"/>
  <c r="E1887" i="43"/>
  <c r="E1888" i="43"/>
  <c r="E1889" i="43"/>
  <c r="E1890" i="43"/>
  <c r="E1891" i="43"/>
  <c r="E1892" i="43"/>
  <c r="E1893" i="43"/>
  <c r="E1894" i="43"/>
  <c r="E1895" i="43"/>
  <c r="E1896" i="43"/>
  <c r="E1897" i="43"/>
  <c r="E1898" i="43"/>
  <c r="E1899" i="43"/>
  <c r="E1900" i="43"/>
  <c r="E1901" i="43"/>
  <c r="E1902" i="43"/>
  <c r="E1903" i="43"/>
  <c r="E1904" i="43"/>
  <c r="E1905" i="43"/>
  <c r="E1906" i="43"/>
  <c r="E1907" i="43"/>
  <c r="E1908" i="43"/>
  <c r="E1909" i="43"/>
  <c r="E1910" i="43"/>
  <c r="E1911" i="43"/>
  <c r="E1912" i="43"/>
  <c r="E1913" i="43"/>
  <c r="E1914" i="43"/>
  <c r="E1915" i="43"/>
  <c r="E1916" i="43"/>
  <c r="E1917" i="43"/>
  <c r="E1918" i="43"/>
  <c r="E1919" i="43"/>
  <c r="E1920" i="43"/>
  <c r="E1921" i="43"/>
  <c r="E1922" i="43"/>
  <c r="E1923" i="43"/>
  <c r="E1924" i="43"/>
  <c r="E1925" i="43"/>
  <c r="E1926" i="43"/>
  <c r="E1927" i="43"/>
  <c r="E1928" i="43"/>
  <c r="E1929" i="43"/>
  <c r="E1930" i="43"/>
  <c r="E1931" i="43"/>
  <c r="E1932" i="43"/>
  <c r="E1933" i="43"/>
  <c r="E1934" i="43"/>
  <c r="E1935" i="43"/>
  <c r="E1936" i="43"/>
  <c r="E1937" i="43"/>
  <c r="E1938" i="43"/>
  <c r="E1939" i="43"/>
  <c r="E1940" i="43"/>
  <c r="E1941" i="43"/>
  <c r="E1942" i="43"/>
  <c r="E1943" i="43"/>
  <c r="E1944" i="43"/>
  <c r="E1945" i="43"/>
  <c r="E1946" i="43"/>
  <c r="E1947" i="43"/>
  <c r="E1948" i="43"/>
  <c r="E1949" i="43"/>
  <c r="E1950" i="43"/>
  <c r="E1951" i="43"/>
  <c r="E1952" i="43"/>
  <c r="E1953" i="43"/>
  <c r="E1954" i="43"/>
  <c r="E1955" i="43"/>
  <c r="E1956" i="43"/>
  <c r="E1957" i="43"/>
  <c r="E1958" i="43"/>
  <c r="E1959" i="43"/>
  <c r="E1960" i="43"/>
  <c r="E1961" i="43"/>
  <c r="E1962" i="43"/>
  <c r="E1963" i="43"/>
  <c r="E1964" i="43"/>
  <c r="E1965" i="43"/>
  <c r="E1966" i="43"/>
  <c r="E1967" i="43"/>
  <c r="E1968" i="43"/>
  <c r="E1969" i="43"/>
  <c r="E1970" i="43"/>
  <c r="E1971" i="43"/>
  <c r="E1972" i="43"/>
  <c r="E1973" i="43"/>
  <c r="E1974" i="43"/>
  <c r="E1975" i="43"/>
  <c r="E1976" i="43"/>
  <c r="E1977" i="43"/>
  <c r="E1978" i="43"/>
  <c r="E1979" i="43"/>
  <c r="E1980" i="43"/>
  <c r="E1981" i="43"/>
  <c r="E1982" i="43"/>
  <c r="E1983" i="43"/>
  <c r="E1984" i="43"/>
  <c r="E1985" i="43"/>
  <c r="E1986" i="43"/>
  <c r="E1987" i="43"/>
  <c r="E1988" i="43"/>
  <c r="E1989" i="43"/>
  <c r="E1990" i="43"/>
  <c r="E1991" i="43"/>
  <c r="E1992" i="43"/>
  <c r="E1993" i="43"/>
  <c r="E1994" i="43"/>
  <c r="E1995" i="43"/>
  <c r="E1996" i="43"/>
  <c r="E1997" i="43"/>
  <c r="E1998" i="43"/>
  <c r="E1999" i="43"/>
  <c r="E2000" i="43"/>
  <c r="E2001" i="43"/>
  <c r="E2002" i="43"/>
  <c r="E2003" i="43"/>
  <c r="E2004" i="43"/>
  <c r="E2005" i="43"/>
  <c r="E2006" i="43"/>
  <c r="E2007" i="43"/>
  <c r="E2008" i="43"/>
  <c r="E2009" i="43"/>
  <c r="E2010" i="43"/>
  <c r="E2011" i="43"/>
  <c r="E2012" i="43"/>
  <c r="E2013" i="43"/>
  <c r="E2014" i="43"/>
  <c r="E2015" i="43"/>
  <c r="E2016" i="43"/>
  <c r="E2017" i="43"/>
  <c r="E2018" i="43"/>
  <c r="E2019" i="43"/>
  <c r="E2020" i="43"/>
  <c r="E2021" i="43"/>
  <c r="E2022" i="43"/>
  <c r="E2023" i="43"/>
  <c r="E2024" i="43"/>
  <c r="E2025" i="43"/>
  <c r="E2026" i="43"/>
  <c r="E2027" i="43"/>
  <c r="E2028" i="43"/>
  <c r="E2029" i="43"/>
  <c r="E2030" i="43"/>
  <c r="E2031" i="43"/>
  <c r="E2032" i="43"/>
  <c r="E2033" i="43"/>
  <c r="E2034" i="43"/>
  <c r="E2035" i="43"/>
  <c r="E2036" i="43"/>
  <c r="E2037" i="43"/>
  <c r="E2038" i="43"/>
  <c r="E2039" i="43"/>
  <c r="E2040" i="43"/>
  <c r="E2041" i="43"/>
  <c r="E2042" i="43"/>
  <c r="E2043" i="43"/>
  <c r="E2044" i="43"/>
  <c r="E2045" i="43"/>
  <c r="E2046" i="43"/>
  <c r="E2047" i="43"/>
  <c r="E2048" i="43"/>
  <c r="E2049" i="43"/>
  <c r="E2050" i="43"/>
  <c r="E2051" i="43"/>
  <c r="E2052" i="43"/>
  <c r="E2053" i="43"/>
  <c r="E2054" i="43"/>
  <c r="E2055" i="43"/>
  <c r="E2056" i="43"/>
  <c r="E2057" i="43"/>
  <c r="E2058" i="43"/>
  <c r="E2059" i="43"/>
  <c r="E2060" i="43"/>
  <c r="E2061" i="43"/>
  <c r="E2062" i="43"/>
  <c r="E2063" i="43"/>
  <c r="E2064" i="43"/>
  <c r="E2065" i="43"/>
  <c r="E2066" i="43"/>
  <c r="E2067" i="43"/>
  <c r="E2068" i="43"/>
  <c r="E2069" i="43"/>
  <c r="E2070" i="43"/>
  <c r="E2071" i="43"/>
  <c r="E2072" i="43"/>
  <c r="E2073" i="43"/>
  <c r="E2074" i="43"/>
  <c r="E2075" i="43"/>
  <c r="E2076" i="43"/>
  <c r="E2077" i="43"/>
  <c r="E2078" i="43"/>
  <c r="E2079" i="43"/>
  <c r="E2080" i="43"/>
  <c r="E2081" i="43"/>
  <c r="E2082" i="43"/>
  <c r="E2083" i="43"/>
  <c r="E2084" i="43"/>
  <c r="E2085" i="43"/>
  <c r="E2086" i="43"/>
  <c r="E2087" i="43"/>
  <c r="E2088" i="43"/>
  <c r="E2089" i="43"/>
  <c r="E2090" i="43"/>
  <c r="E2091" i="43"/>
  <c r="E2092" i="43"/>
  <c r="E2093" i="43"/>
  <c r="E2094" i="43"/>
  <c r="E2095" i="43"/>
  <c r="E2096" i="43"/>
  <c r="E2097" i="43"/>
  <c r="E2098" i="43"/>
  <c r="E2099" i="43"/>
  <c r="E2100" i="43"/>
  <c r="E2101" i="43"/>
  <c r="E2102" i="43"/>
  <c r="E2103" i="43"/>
  <c r="E2104" i="43"/>
  <c r="E2105" i="43"/>
  <c r="E2106" i="43"/>
  <c r="E2107" i="43"/>
  <c r="E2108" i="43"/>
  <c r="E2109" i="43"/>
  <c r="E2110" i="43"/>
  <c r="E2111" i="43"/>
  <c r="E2112" i="43"/>
  <c r="E2113" i="43"/>
  <c r="E2114" i="43"/>
  <c r="E2115" i="43"/>
  <c r="E2116" i="43"/>
  <c r="E2117" i="43"/>
  <c r="E2118" i="43"/>
  <c r="E2119" i="43"/>
  <c r="E2120" i="43"/>
  <c r="E2121" i="43"/>
  <c r="E2122" i="43"/>
  <c r="E2123" i="43"/>
  <c r="E2124" i="43"/>
  <c r="E2125" i="43"/>
  <c r="E2126" i="43"/>
  <c r="E2127" i="43"/>
  <c r="E2128" i="43"/>
  <c r="E2129" i="43"/>
  <c r="E2130" i="43"/>
  <c r="E2131" i="43"/>
  <c r="E2132" i="43"/>
  <c r="E2133" i="43"/>
  <c r="E2134" i="43"/>
  <c r="E2135" i="43"/>
  <c r="E2136" i="43"/>
  <c r="E2137" i="43"/>
  <c r="E2138" i="43"/>
  <c r="E2139" i="43"/>
  <c r="E2140" i="43"/>
  <c r="E2141" i="43"/>
  <c r="E2142" i="43"/>
  <c r="E2143" i="43"/>
  <c r="E2144" i="43"/>
  <c r="E2145" i="43"/>
  <c r="E2146" i="43"/>
  <c r="E2147" i="43"/>
  <c r="E2148" i="43"/>
  <c r="E2149" i="43"/>
  <c r="E2150" i="43"/>
  <c r="E2151" i="43"/>
  <c r="E2152" i="43"/>
  <c r="E2153" i="43"/>
  <c r="E2154" i="43"/>
  <c r="E2155" i="43"/>
  <c r="E2156" i="43"/>
  <c r="E2157" i="43"/>
  <c r="E2158" i="43"/>
  <c r="E2159" i="43"/>
  <c r="E2160" i="43"/>
  <c r="E2161" i="43"/>
  <c r="E2162" i="43"/>
  <c r="E2163" i="43"/>
  <c r="E2164" i="43"/>
  <c r="E2165" i="43"/>
  <c r="E2166" i="43"/>
  <c r="E2167" i="43"/>
  <c r="E2168" i="43"/>
  <c r="E2169" i="43"/>
  <c r="E2170" i="43"/>
  <c r="E2171" i="43"/>
  <c r="E2172" i="43"/>
  <c r="E2173" i="43"/>
  <c r="E2174" i="43"/>
  <c r="E2175" i="43"/>
  <c r="E2176" i="43"/>
  <c r="E2177" i="43"/>
  <c r="E2178" i="43"/>
  <c r="E2179" i="43"/>
  <c r="E2180" i="43"/>
  <c r="E2181" i="43"/>
  <c r="E2182" i="43"/>
  <c r="E2183" i="43"/>
  <c r="E2184" i="43"/>
  <c r="E2185" i="43"/>
  <c r="E2186" i="43"/>
  <c r="E2187" i="43"/>
  <c r="E2188" i="43"/>
  <c r="E2189" i="43"/>
  <c r="E2190" i="43"/>
  <c r="E2191" i="43"/>
  <c r="E2192" i="43"/>
  <c r="E2193" i="43"/>
  <c r="E2194" i="43"/>
  <c r="E2195" i="43"/>
  <c r="E2196" i="43"/>
  <c r="E2197" i="43"/>
  <c r="E2198" i="43"/>
  <c r="E2199" i="43"/>
  <c r="E2200" i="43"/>
  <c r="E2201" i="43"/>
  <c r="E2202" i="43"/>
  <c r="E2203" i="43"/>
  <c r="E2204" i="43"/>
  <c r="E2205" i="43"/>
  <c r="E2206" i="43"/>
  <c r="E2207" i="43"/>
  <c r="E2208" i="43"/>
  <c r="E2209" i="43"/>
  <c r="E2210" i="43"/>
  <c r="E2211" i="43"/>
  <c r="E2212" i="43"/>
  <c r="E2213" i="43"/>
  <c r="E2214" i="43"/>
  <c r="E2215" i="43"/>
  <c r="E2216" i="43"/>
  <c r="E2217" i="43"/>
  <c r="E2218" i="43"/>
  <c r="E2219" i="43"/>
  <c r="E2220" i="43"/>
  <c r="E2221" i="43"/>
  <c r="E2222" i="43"/>
  <c r="E2223" i="43"/>
  <c r="E2224" i="43"/>
  <c r="E2225" i="43"/>
  <c r="E2226" i="43"/>
  <c r="E2227" i="43"/>
  <c r="E2228" i="43"/>
  <c r="E2229" i="43"/>
  <c r="E2230" i="43"/>
  <c r="E2231" i="43"/>
  <c r="E2232" i="43"/>
  <c r="E2233" i="43"/>
  <c r="E2234" i="43"/>
  <c r="E2235" i="43"/>
  <c r="E2236" i="43"/>
  <c r="E2237" i="43"/>
  <c r="E2238" i="43"/>
  <c r="E2239" i="43"/>
  <c r="E2240" i="43"/>
  <c r="E2241" i="43"/>
  <c r="E2242" i="43"/>
  <c r="E2243" i="43"/>
  <c r="E2244" i="43"/>
  <c r="E2245" i="43"/>
  <c r="E2246" i="43"/>
  <c r="E2247" i="43"/>
  <c r="E2248" i="43"/>
  <c r="E2249" i="43"/>
  <c r="E2250" i="43"/>
  <c r="E2251" i="43"/>
  <c r="E2252" i="43"/>
  <c r="E2253" i="43"/>
  <c r="E2254" i="43"/>
  <c r="E2255" i="43"/>
  <c r="E2256" i="43"/>
  <c r="E2257" i="43"/>
  <c r="E2258" i="43"/>
  <c r="E2259" i="43"/>
  <c r="E2260" i="43"/>
  <c r="E2261" i="43"/>
  <c r="E2262" i="43"/>
  <c r="E2263" i="43"/>
  <c r="E2264" i="43"/>
  <c r="E2265" i="43"/>
  <c r="E2266" i="43"/>
  <c r="E2267" i="43"/>
  <c r="E2268" i="43"/>
  <c r="E2269" i="43"/>
  <c r="E2270" i="43"/>
  <c r="E2271" i="43"/>
  <c r="E2272" i="43"/>
  <c r="E2273" i="43"/>
  <c r="E2274" i="43"/>
  <c r="E2275" i="43"/>
  <c r="E2276" i="43"/>
  <c r="E2277" i="43"/>
  <c r="E2278" i="43"/>
  <c r="E2279" i="43"/>
  <c r="E2280" i="43"/>
  <c r="E2281" i="43"/>
  <c r="E2282" i="43"/>
  <c r="E2283" i="43"/>
  <c r="E2284" i="43"/>
  <c r="E2285" i="43"/>
  <c r="E2286" i="43"/>
  <c r="E2287" i="43"/>
  <c r="E2288" i="43"/>
  <c r="E2289" i="43"/>
  <c r="E2290" i="43"/>
  <c r="E2291" i="43"/>
  <c r="E2292" i="43"/>
  <c r="E2293" i="43"/>
  <c r="E2294" i="43"/>
  <c r="E2295" i="43"/>
  <c r="E2296" i="43"/>
  <c r="E2297" i="43"/>
  <c r="E2298" i="43"/>
  <c r="E2299" i="43"/>
  <c r="E2300" i="43"/>
  <c r="E2301" i="43"/>
  <c r="E2302" i="43"/>
  <c r="E2303" i="43"/>
  <c r="E2304" i="43"/>
  <c r="E2305" i="43"/>
  <c r="E2306" i="43"/>
  <c r="E2307" i="43"/>
  <c r="E2308" i="43"/>
  <c r="E2309" i="43"/>
  <c r="E2310" i="43"/>
  <c r="E2311" i="43"/>
  <c r="E2312" i="43"/>
  <c r="E2313" i="43"/>
  <c r="E2314" i="43"/>
  <c r="E2315" i="43"/>
  <c r="E2316" i="43"/>
  <c r="E2317" i="43"/>
  <c r="E2318" i="43"/>
  <c r="E2319" i="43"/>
  <c r="E2320" i="43"/>
  <c r="E2321" i="43"/>
  <c r="E2322" i="43"/>
  <c r="E2323" i="43"/>
  <c r="E2324" i="43"/>
  <c r="E2325" i="43"/>
  <c r="E2326" i="43"/>
  <c r="E2327" i="43"/>
  <c r="E2328" i="43"/>
  <c r="E2329" i="43"/>
  <c r="E2330" i="43"/>
  <c r="E2331" i="43"/>
  <c r="E2332" i="43"/>
  <c r="E2333" i="43"/>
  <c r="E2334" i="43"/>
  <c r="E2335" i="43"/>
  <c r="E2336" i="43"/>
  <c r="E2337" i="43"/>
  <c r="E2338" i="43"/>
  <c r="E2339" i="43"/>
  <c r="E2340" i="43"/>
  <c r="E2341" i="43"/>
  <c r="E2342" i="43"/>
  <c r="E2343" i="43"/>
  <c r="E2344" i="43"/>
  <c r="E2345" i="43"/>
  <c r="E2346" i="43"/>
  <c r="E2347" i="43"/>
  <c r="E2348" i="43"/>
  <c r="E2349" i="43"/>
  <c r="E2350" i="43"/>
  <c r="E2351" i="43"/>
  <c r="E2352" i="43"/>
  <c r="E2353" i="43"/>
  <c r="E2354" i="43"/>
  <c r="E2355" i="43"/>
  <c r="E2356" i="43"/>
  <c r="E2357" i="43"/>
  <c r="E2358" i="43"/>
  <c r="E2359" i="43"/>
  <c r="E2360" i="43"/>
  <c r="E2361" i="43"/>
  <c r="E2362" i="43"/>
  <c r="E2363" i="43"/>
  <c r="E2364" i="43"/>
  <c r="E2365" i="43"/>
  <c r="E2366" i="43"/>
  <c r="E2367" i="43"/>
  <c r="E2368" i="43"/>
  <c r="E2369" i="43"/>
  <c r="E2370" i="43"/>
  <c r="E2371" i="43"/>
  <c r="E2372" i="43"/>
  <c r="E2373" i="43"/>
  <c r="E2374" i="43"/>
  <c r="E2375" i="43"/>
  <c r="E2376" i="43"/>
  <c r="E2377" i="43"/>
  <c r="E2378" i="43"/>
  <c r="E2379" i="43"/>
  <c r="E2380" i="43"/>
  <c r="E2381" i="43"/>
  <c r="E2382" i="43"/>
  <c r="E2383" i="43"/>
  <c r="E2384" i="43"/>
  <c r="E2385" i="43"/>
  <c r="E2386" i="43"/>
  <c r="E2387" i="43"/>
  <c r="E2388" i="43"/>
  <c r="E2389" i="43"/>
  <c r="E2390" i="43"/>
  <c r="E2391" i="43"/>
  <c r="E2392" i="43"/>
  <c r="E2393" i="43"/>
  <c r="E2394" i="43"/>
  <c r="E2395" i="43"/>
  <c r="E2396" i="43"/>
  <c r="E2397" i="43"/>
  <c r="E2398" i="43"/>
  <c r="E2399" i="43"/>
  <c r="E2400" i="43"/>
  <c r="E2401" i="43"/>
  <c r="E2402" i="43"/>
  <c r="E2403" i="43"/>
  <c r="E2404" i="43"/>
  <c r="E2405" i="43"/>
  <c r="E2406" i="43"/>
  <c r="E2407" i="43"/>
  <c r="E2408" i="43"/>
  <c r="E2409" i="43"/>
  <c r="E2410" i="43"/>
  <c r="E2411" i="43"/>
  <c r="E2412" i="43"/>
  <c r="E2413" i="43"/>
  <c r="E2414" i="43"/>
  <c r="E2415" i="43"/>
  <c r="E2416" i="43"/>
  <c r="E2417" i="43"/>
  <c r="E2418" i="43"/>
  <c r="E2419" i="43"/>
  <c r="E2420" i="43"/>
  <c r="E2421" i="43"/>
  <c r="E2422" i="43"/>
  <c r="E2423" i="43"/>
  <c r="E2424" i="43"/>
  <c r="E2425" i="43"/>
  <c r="E2426" i="43"/>
  <c r="E2427" i="43"/>
  <c r="E2428" i="43"/>
  <c r="E2429" i="43"/>
  <c r="E2430" i="43"/>
  <c r="E2431" i="43"/>
  <c r="E2432" i="43"/>
  <c r="E2433" i="43"/>
  <c r="E2434" i="43"/>
  <c r="E2435" i="43"/>
  <c r="E2436" i="43"/>
  <c r="E2437" i="43"/>
  <c r="E2438" i="43"/>
  <c r="E2439" i="43"/>
  <c r="E2440" i="43"/>
  <c r="E2441" i="43"/>
  <c r="E2442" i="43"/>
  <c r="E2443" i="43"/>
  <c r="E2444" i="43"/>
  <c r="E2445" i="43"/>
  <c r="E2446" i="43"/>
  <c r="E2447" i="43"/>
  <c r="E2448" i="43"/>
  <c r="E2449" i="43"/>
  <c r="E2450" i="43"/>
  <c r="E2451" i="43"/>
  <c r="E2452" i="43"/>
  <c r="E2453" i="43"/>
  <c r="E2454" i="43"/>
  <c r="E2455" i="43"/>
  <c r="E2456" i="43"/>
  <c r="E2457" i="43"/>
  <c r="E2458" i="43"/>
  <c r="E2459" i="43"/>
  <c r="E2460" i="43"/>
  <c r="E2461" i="43"/>
  <c r="E2462" i="43"/>
  <c r="E2463" i="43"/>
  <c r="E2464" i="43"/>
  <c r="E2465" i="43"/>
  <c r="E2466" i="43"/>
  <c r="E2467" i="43"/>
  <c r="E2468" i="43"/>
  <c r="E2469" i="43"/>
  <c r="E2470" i="43"/>
  <c r="E2471" i="43"/>
  <c r="E2472" i="43"/>
  <c r="E2473" i="43"/>
  <c r="E2474" i="43"/>
  <c r="E2475" i="43"/>
  <c r="E2476" i="43"/>
  <c r="E2477" i="43"/>
  <c r="E2478" i="43"/>
  <c r="E2479" i="43"/>
  <c r="E2480" i="43"/>
  <c r="E2481" i="43"/>
  <c r="E2482" i="43"/>
  <c r="E2483" i="43"/>
  <c r="E2484" i="43"/>
  <c r="E2485" i="43"/>
  <c r="E2486" i="43"/>
  <c r="E2487" i="43"/>
  <c r="E2488" i="43"/>
  <c r="E2489" i="43"/>
  <c r="E2490" i="43"/>
  <c r="E2491" i="43"/>
  <c r="E2492" i="43"/>
  <c r="E2493" i="43"/>
  <c r="E2494" i="43"/>
  <c r="E2495" i="43"/>
  <c r="E2496" i="43"/>
  <c r="E2497" i="43"/>
  <c r="E2498" i="43"/>
  <c r="E2499" i="43"/>
  <c r="E2500" i="43"/>
  <c r="E2501" i="43"/>
  <c r="E2502" i="43"/>
  <c r="E2503" i="43"/>
  <c r="E2504" i="43"/>
  <c r="E2505" i="43"/>
  <c r="E2506" i="43"/>
  <c r="E2507" i="43"/>
  <c r="E2508" i="43"/>
  <c r="E2509" i="43"/>
  <c r="E2510" i="43"/>
  <c r="E2511" i="43"/>
  <c r="E2512" i="43"/>
  <c r="E2513" i="43"/>
  <c r="E2514" i="43"/>
  <c r="E2515" i="43"/>
  <c r="E2516" i="43"/>
  <c r="E2517" i="43"/>
  <c r="E2518" i="43"/>
  <c r="E2519" i="43"/>
  <c r="E2520" i="43"/>
  <c r="E2521" i="43"/>
  <c r="E2522" i="43"/>
  <c r="E2523" i="43"/>
  <c r="E2524" i="43"/>
  <c r="E2525" i="43"/>
  <c r="E2526" i="43"/>
  <c r="E2527" i="43"/>
  <c r="E2528" i="43"/>
  <c r="E2529" i="43"/>
  <c r="E2530" i="43"/>
  <c r="E2531" i="43"/>
  <c r="E2532" i="43"/>
  <c r="E2533" i="43"/>
  <c r="E2534" i="43"/>
  <c r="E2535" i="43"/>
  <c r="E2536" i="43"/>
  <c r="E2537" i="43"/>
  <c r="E2538" i="43"/>
  <c r="E2539" i="43"/>
  <c r="E2540" i="43"/>
  <c r="E2541" i="43"/>
  <c r="E2542" i="43"/>
  <c r="E2543" i="43"/>
  <c r="E2544" i="43"/>
  <c r="E2545" i="43"/>
  <c r="E2546" i="43"/>
  <c r="E2547" i="43"/>
  <c r="E2548" i="43"/>
  <c r="E2549" i="43"/>
  <c r="E2550" i="43"/>
  <c r="E2551" i="43"/>
  <c r="E2552" i="43"/>
  <c r="E2553" i="43"/>
  <c r="E2554" i="43"/>
  <c r="E2555" i="43"/>
  <c r="E2556" i="43"/>
  <c r="E2557" i="43"/>
  <c r="E2558" i="43"/>
  <c r="E2559" i="43"/>
  <c r="E2560" i="43"/>
  <c r="E2561" i="43"/>
  <c r="E2562" i="43"/>
  <c r="E2563" i="43"/>
  <c r="E2564" i="43"/>
  <c r="E2565" i="43"/>
  <c r="E2566" i="43"/>
  <c r="E2567" i="43"/>
  <c r="E2568" i="43"/>
  <c r="E2569" i="43"/>
  <c r="E2570" i="43"/>
  <c r="E2571" i="43"/>
  <c r="E2572" i="43"/>
  <c r="E2573" i="43"/>
  <c r="E2574" i="43"/>
  <c r="E2575" i="43"/>
  <c r="E2576" i="43"/>
  <c r="E2577" i="43"/>
  <c r="E2578" i="43"/>
  <c r="E2579" i="43"/>
  <c r="E2580" i="43"/>
  <c r="E2581" i="43"/>
  <c r="E2582" i="43"/>
  <c r="E2583" i="43"/>
  <c r="E2584" i="43"/>
  <c r="E2585" i="43"/>
  <c r="E2586" i="43"/>
  <c r="E2587" i="43"/>
  <c r="E2588" i="43"/>
  <c r="E2589" i="43"/>
  <c r="E2590" i="43"/>
  <c r="E2591" i="43"/>
  <c r="E2592" i="43"/>
  <c r="E2593" i="43"/>
  <c r="E2594" i="43"/>
  <c r="E2595" i="43"/>
  <c r="E2596" i="43"/>
  <c r="E2597" i="43"/>
  <c r="E2598" i="43"/>
  <c r="E2599" i="43"/>
  <c r="E2600" i="43"/>
  <c r="E2601" i="43"/>
  <c r="E2602" i="43"/>
  <c r="E2603" i="43"/>
  <c r="E2604" i="43"/>
  <c r="E2605" i="43"/>
  <c r="E2606" i="43"/>
  <c r="E2607" i="43"/>
  <c r="E2608" i="43"/>
  <c r="E2609" i="43"/>
  <c r="E2610" i="43"/>
  <c r="E2611" i="43"/>
  <c r="E2612" i="43"/>
  <c r="E2613" i="43"/>
  <c r="E2614" i="43"/>
  <c r="E2615" i="43"/>
  <c r="E2616" i="43"/>
  <c r="E2617" i="43"/>
  <c r="E2618" i="43"/>
  <c r="E2619" i="43"/>
  <c r="E2620" i="43"/>
  <c r="E2621" i="43"/>
  <c r="E2622" i="43"/>
  <c r="E2623" i="43"/>
  <c r="E2624" i="43"/>
  <c r="E2625" i="43"/>
  <c r="E2626" i="43"/>
  <c r="E2627" i="43"/>
  <c r="E2628" i="43"/>
  <c r="E2629" i="43"/>
  <c r="E2630" i="43"/>
  <c r="E2631" i="43"/>
  <c r="E2632" i="43"/>
  <c r="E2633" i="43"/>
  <c r="E2634" i="43"/>
  <c r="E2635" i="43"/>
  <c r="E2636" i="43"/>
  <c r="E2637" i="43"/>
  <c r="E2638" i="43"/>
  <c r="E2639" i="43"/>
  <c r="E2640" i="43"/>
  <c r="E2641" i="43"/>
  <c r="E2642" i="43"/>
  <c r="E2643" i="43"/>
  <c r="E2644" i="43"/>
  <c r="E2645" i="43"/>
  <c r="E2646" i="43"/>
  <c r="E2647" i="43"/>
  <c r="E2648" i="43"/>
  <c r="E2649" i="43"/>
  <c r="E2650" i="43"/>
  <c r="E2651" i="43"/>
  <c r="E2652" i="43"/>
  <c r="E2653" i="43"/>
  <c r="E2654" i="43"/>
  <c r="E2655" i="43"/>
  <c r="E2656" i="43"/>
  <c r="E2657" i="43"/>
  <c r="E2658" i="43"/>
  <c r="E2659" i="43"/>
  <c r="E2660" i="43"/>
  <c r="E2661" i="43"/>
  <c r="E2662" i="43"/>
  <c r="E2663" i="43"/>
  <c r="E2664" i="43"/>
  <c r="E2665" i="43"/>
  <c r="E2666" i="43"/>
  <c r="E2667" i="43"/>
  <c r="E2668" i="43"/>
  <c r="E2669" i="43"/>
  <c r="E2670" i="43"/>
  <c r="E2671" i="43"/>
  <c r="E2672" i="43"/>
  <c r="E2673" i="43"/>
  <c r="E2674" i="43"/>
  <c r="E2675" i="43"/>
  <c r="E2676" i="43"/>
  <c r="E2677" i="43"/>
  <c r="E2678" i="43"/>
  <c r="E2679" i="43"/>
  <c r="E2680" i="43"/>
  <c r="E2681" i="43"/>
  <c r="E2682" i="43"/>
  <c r="E2683" i="43"/>
  <c r="E2684" i="43"/>
  <c r="E2685" i="43"/>
  <c r="E2686" i="43"/>
  <c r="E2687" i="43"/>
  <c r="E2688" i="43"/>
  <c r="E2689" i="43"/>
  <c r="E2690" i="43"/>
  <c r="E2691" i="43"/>
  <c r="E2692" i="43"/>
  <c r="E2693" i="43"/>
  <c r="E2694" i="43"/>
  <c r="E2695" i="43"/>
  <c r="E2696" i="43"/>
  <c r="E2697" i="43"/>
  <c r="E2698" i="43"/>
  <c r="E2699" i="43"/>
  <c r="E2700" i="43"/>
  <c r="E2701" i="43"/>
  <c r="E2702" i="43"/>
  <c r="E2703" i="43"/>
  <c r="E2704" i="43"/>
  <c r="E2705" i="43"/>
  <c r="E2706" i="43"/>
  <c r="E2707" i="43"/>
  <c r="E2708" i="43"/>
  <c r="E2709" i="43"/>
  <c r="E2710" i="43"/>
  <c r="E2711" i="43"/>
  <c r="E2712" i="43"/>
  <c r="E2713" i="43"/>
  <c r="E2714" i="43"/>
  <c r="E2715" i="43"/>
  <c r="E2716" i="43"/>
  <c r="E2717" i="43"/>
  <c r="E2718" i="43"/>
  <c r="E2719" i="43"/>
  <c r="E2720" i="43"/>
  <c r="E2721" i="43"/>
  <c r="E2722" i="43"/>
  <c r="E2723" i="43"/>
  <c r="E2724" i="43"/>
  <c r="E2725" i="43"/>
  <c r="E2726" i="43"/>
  <c r="E2727" i="43"/>
  <c r="E2728" i="43"/>
  <c r="E2729" i="43"/>
  <c r="E2730" i="43"/>
  <c r="E2731" i="43"/>
  <c r="E2732" i="43"/>
  <c r="E2733" i="43"/>
  <c r="E2734" i="43"/>
  <c r="E2735" i="43"/>
  <c r="E2736" i="43"/>
  <c r="E2737" i="43"/>
  <c r="E2738" i="43"/>
  <c r="E2739" i="43"/>
  <c r="E2740" i="43"/>
  <c r="E2741" i="43"/>
  <c r="E2742" i="43"/>
  <c r="E2743" i="43"/>
  <c r="E2744" i="43"/>
  <c r="E2745" i="43"/>
  <c r="E2746" i="43"/>
  <c r="E2747" i="43"/>
  <c r="E2748" i="43"/>
  <c r="E2749" i="43"/>
  <c r="E2750" i="43"/>
  <c r="E2751" i="43"/>
  <c r="E2752" i="43"/>
  <c r="E2753" i="43"/>
  <c r="E2754" i="43"/>
  <c r="E2755" i="43"/>
  <c r="E2756" i="43"/>
  <c r="E2757" i="43"/>
  <c r="E2758" i="43"/>
  <c r="E2759" i="43"/>
  <c r="E2760" i="43"/>
  <c r="E2761" i="43"/>
  <c r="E2762" i="43"/>
  <c r="E2763" i="43"/>
  <c r="E2764" i="43"/>
  <c r="E2765" i="43"/>
  <c r="E2766" i="43"/>
  <c r="E2767" i="43"/>
  <c r="E2768" i="43"/>
  <c r="E2769" i="43"/>
  <c r="E2770" i="43"/>
  <c r="E2771" i="43"/>
  <c r="E2772" i="43"/>
  <c r="E2773" i="43"/>
  <c r="E2774" i="43"/>
  <c r="E2775" i="43"/>
  <c r="E2776" i="43"/>
  <c r="E2777" i="43"/>
  <c r="E2778" i="43"/>
  <c r="E2779" i="43"/>
  <c r="E2780" i="43"/>
  <c r="E2781" i="43"/>
  <c r="E2782" i="43"/>
  <c r="E2783" i="43"/>
  <c r="E2784" i="43"/>
  <c r="E2785" i="43"/>
  <c r="E2786" i="43"/>
  <c r="E2787" i="43"/>
  <c r="E2788" i="43"/>
  <c r="E2789" i="43"/>
  <c r="E2790" i="43"/>
  <c r="E2791" i="43"/>
  <c r="E2792" i="43"/>
  <c r="E2793" i="43"/>
  <c r="E2794" i="43"/>
  <c r="E2795" i="43"/>
  <c r="E2796" i="43"/>
  <c r="E2797" i="43"/>
  <c r="E2798" i="43"/>
  <c r="E2799" i="43"/>
  <c r="E2800" i="43"/>
  <c r="E2801" i="43"/>
  <c r="E2802" i="43"/>
  <c r="E2803" i="43"/>
  <c r="E2804" i="43"/>
  <c r="E2805" i="43"/>
  <c r="E2806" i="43"/>
  <c r="E2807" i="43"/>
  <c r="E2808" i="43"/>
  <c r="E2809" i="43"/>
  <c r="E2810" i="43"/>
  <c r="E2811" i="43"/>
  <c r="E2812" i="43"/>
  <c r="E2813" i="43"/>
  <c r="E2814" i="43"/>
  <c r="E2815" i="43"/>
  <c r="E2816" i="43"/>
  <c r="E2817" i="43"/>
  <c r="E2818" i="43"/>
  <c r="E2819" i="43"/>
  <c r="E2820" i="43"/>
  <c r="E2821" i="43"/>
  <c r="E2822" i="43"/>
  <c r="E2823" i="43"/>
  <c r="E2824" i="43"/>
  <c r="E2825" i="43"/>
  <c r="E2826" i="43"/>
  <c r="E2827" i="43"/>
  <c r="E2828" i="43"/>
  <c r="E2829" i="43"/>
  <c r="E2830" i="43"/>
  <c r="E2831" i="43"/>
  <c r="E2832" i="43"/>
  <c r="E2833" i="43"/>
  <c r="E2834" i="43"/>
  <c r="E2835" i="43"/>
  <c r="E2836" i="43"/>
  <c r="E2837" i="43"/>
  <c r="E2838" i="43"/>
  <c r="E2839" i="43"/>
  <c r="E2840" i="43"/>
  <c r="E2841" i="43"/>
  <c r="E2842" i="43"/>
  <c r="E2843" i="43"/>
  <c r="E2844" i="43"/>
  <c r="E2845" i="43"/>
  <c r="E2846" i="43"/>
  <c r="E2847" i="43"/>
  <c r="E2848" i="43"/>
  <c r="E2849" i="43"/>
  <c r="E2850" i="43"/>
  <c r="E2851" i="43"/>
  <c r="E2852" i="43"/>
  <c r="E2853" i="43"/>
  <c r="E2854" i="43"/>
  <c r="E2855" i="43"/>
  <c r="E2856" i="43"/>
  <c r="E2857" i="43"/>
  <c r="E2858" i="43"/>
  <c r="E2859" i="43"/>
  <c r="E2860" i="43"/>
  <c r="E2861" i="43"/>
  <c r="E2862" i="43"/>
  <c r="E2863" i="43"/>
  <c r="E2864" i="43"/>
  <c r="E2865" i="43"/>
  <c r="E2866" i="43"/>
  <c r="E2867" i="43"/>
  <c r="E2868" i="43"/>
  <c r="E2869" i="43"/>
  <c r="E2870" i="43"/>
  <c r="E2871" i="43"/>
  <c r="E2872" i="43"/>
  <c r="E2873" i="43"/>
  <c r="E2874" i="43"/>
  <c r="E2875" i="43"/>
  <c r="E2876" i="43"/>
  <c r="E2877" i="43"/>
  <c r="E2878" i="43"/>
  <c r="E2879" i="43"/>
  <c r="E2880" i="43"/>
  <c r="E2881" i="43"/>
  <c r="E2882" i="43"/>
  <c r="E2883" i="43"/>
  <c r="E2884" i="43"/>
  <c r="E2885" i="43"/>
  <c r="E2886" i="43"/>
  <c r="E2887" i="43"/>
  <c r="E2888" i="43"/>
  <c r="E2889" i="43"/>
  <c r="E2890" i="43"/>
  <c r="E2891" i="43"/>
  <c r="E2892" i="43"/>
  <c r="E2893" i="43"/>
  <c r="E2894" i="43"/>
  <c r="E2895" i="43"/>
  <c r="E2896" i="43"/>
  <c r="E2897" i="43"/>
  <c r="E2898" i="43"/>
  <c r="E2899" i="43"/>
  <c r="E2900" i="43"/>
  <c r="E2901" i="43"/>
  <c r="E2902" i="43"/>
  <c r="E2903" i="43"/>
  <c r="E2904" i="43"/>
  <c r="E2905" i="43"/>
  <c r="E2906" i="43"/>
  <c r="E2907" i="43"/>
  <c r="E2908" i="43"/>
  <c r="E2909" i="43"/>
  <c r="E2910" i="43"/>
  <c r="E2911" i="43"/>
  <c r="E2912" i="43"/>
  <c r="E2913" i="43"/>
  <c r="E2914" i="43"/>
  <c r="E2915" i="43"/>
  <c r="E2916" i="43"/>
  <c r="E2917" i="43"/>
  <c r="E2918" i="43"/>
  <c r="E2919" i="43"/>
  <c r="E2920" i="43"/>
  <c r="E2921" i="43"/>
  <c r="E2922" i="43"/>
  <c r="E2923" i="43"/>
  <c r="E2924" i="43"/>
  <c r="E2925" i="43"/>
  <c r="E2926" i="43"/>
  <c r="E2927" i="43"/>
  <c r="E2928" i="43"/>
  <c r="E2929" i="43"/>
  <c r="E2930" i="43"/>
  <c r="E2931" i="43"/>
  <c r="E2932" i="43"/>
  <c r="E2933" i="43"/>
  <c r="E2934" i="43"/>
  <c r="E2935" i="43"/>
  <c r="E2936" i="43"/>
  <c r="E2937" i="43"/>
  <c r="E2938" i="43"/>
  <c r="E2939" i="43"/>
  <c r="E2940" i="43"/>
  <c r="E2941" i="43"/>
  <c r="E2942" i="43"/>
  <c r="E2943" i="43"/>
  <c r="E2944" i="43"/>
  <c r="E2945" i="43"/>
  <c r="E2946" i="43"/>
  <c r="E2947" i="43"/>
  <c r="E2948" i="43"/>
  <c r="E2949" i="43"/>
  <c r="E2950" i="43"/>
  <c r="E2951" i="43"/>
  <c r="E2952" i="43"/>
  <c r="E2953" i="43"/>
  <c r="E2954" i="43"/>
  <c r="E2955" i="43"/>
  <c r="E2956" i="43"/>
  <c r="E2957" i="43"/>
  <c r="E2958" i="43"/>
  <c r="E2959" i="43"/>
  <c r="E2960" i="43"/>
  <c r="E2961" i="43"/>
  <c r="E2962" i="43"/>
  <c r="E2963" i="43"/>
  <c r="E2964" i="43"/>
  <c r="E2965" i="43"/>
  <c r="E2966" i="43"/>
  <c r="E2967" i="43"/>
  <c r="E2968" i="43"/>
  <c r="E2969" i="43"/>
  <c r="E2970" i="43"/>
  <c r="E2971" i="43"/>
  <c r="E2972" i="43"/>
  <c r="E2973" i="43"/>
  <c r="E2974" i="43"/>
  <c r="E2975" i="43"/>
  <c r="E2976" i="43"/>
  <c r="E2977" i="43"/>
  <c r="E2978" i="43"/>
  <c r="E2979" i="43"/>
  <c r="E2980" i="43"/>
  <c r="E2981" i="43"/>
  <c r="E2982" i="43"/>
  <c r="E2983" i="43"/>
  <c r="E2984" i="43"/>
  <c r="E2985" i="43"/>
  <c r="E2986" i="43"/>
  <c r="E2987" i="43"/>
  <c r="E2988" i="43"/>
  <c r="E2989" i="43"/>
  <c r="E2990" i="43"/>
  <c r="E2991" i="43"/>
  <c r="E2992" i="43"/>
  <c r="E2993" i="43"/>
  <c r="E2994" i="43"/>
  <c r="E2995" i="43"/>
  <c r="E2996" i="43"/>
  <c r="E2997" i="43"/>
  <c r="E2998" i="43"/>
  <c r="E2999" i="43"/>
  <c r="E3000" i="43"/>
  <c r="E3001" i="43"/>
  <c r="E3002" i="43"/>
  <c r="E3003" i="43"/>
  <c r="E3004" i="43"/>
  <c r="E3005" i="43"/>
  <c r="E3006" i="43"/>
  <c r="E3007" i="43"/>
  <c r="E3008" i="43"/>
  <c r="E3009" i="43"/>
  <c r="E3010" i="43"/>
  <c r="E3011" i="43"/>
  <c r="E3012" i="43"/>
  <c r="E3013" i="43"/>
  <c r="E3014" i="43"/>
  <c r="E3015" i="43"/>
  <c r="E3016" i="43"/>
  <c r="E3017" i="43"/>
  <c r="E3018" i="43"/>
  <c r="E3019" i="43"/>
  <c r="E3020" i="43"/>
  <c r="E3021" i="43"/>
  <c r="E3022" i="43"/>
  <c r="E3023" i="43"/>
  <c r="E3024" i="43"/>
  <c r="E3025" i="43"/>
  <c r="E3026" i="43"/>
  <c r="E3027" i="43"/>
  <c r="E3028" i="43"/>
  <c r="E3029" i="43"/>
  <c r="E3030" i="43"/>
  <c r="E3031" i="43"/>
  <c r="E3032" i="43"/>
  <c r="E3033" i="43"/>
  <c r="E3034" i="43"/>
  <c r="E3035" i="43"/>
  <c r="E3036" i="43"/>
  <c r="E3037" i="43"/>
  <c r="E3038" i="43"/>
  <c r="E3039" i="43"/>
  <c r="E3040" i="43"/>
  <c r="E3041" i="43"/>
  <c r="E3042" i="43"/>
  <c r="E3043" i="43"/>
  <c r="E3044" i="43"/>
  <c r="E3045" i="43"/>
  <c r="E3046" i="43"/>
  <c r="E3047" i="43"/>
  <c r="E3048" i="43"/>
  <c r="E3049" i="43"/>
  <c r="E3050" i="43"/>
  <c r="E3051" i="43"/>
  <c r="E3052" i="43"/>
  <c r="E3053" i="43"/>
  <c r="E3054" i="43"/>
  <c r="E3055" i="43"/>
  <c r="E3056" i="43"/>
  <c r="E3057" i="43"/>
  <c r="E3058" i="43"/>
  <c r="E3059" i="43"/>
  <c r="E3060" i="43"/>
  <c r="E3061" i="43"/>
  <c r="E3062" i="43"/>
  <c r="E3063" i="43"/>
  <c r="E3064" i="43"/>
  <c r="E3065" i="43"/>
  <c r="E3066" i="43"/>
  <c r="E3067" i="43"/>
  <c r="E3068" i="43"/>
  <c r="E3069" i="43"/>
  <c r="E3070" i="43"/>
  <c r="E3071" i="43"/>
  <c r="E3072" i="43"/>
  <c r="E3073" i="43"/>
  <c r="E3074" i="43"/>
  <c r="E3075" i="43"/>
  <c r="E3076" i="43"/>
  <c r="E3077" i="43"/>
  <c r="E3078" i="43"/>
  <c r="E3079" i="43"/>
  <c r="E3080" i="43"/>
  <c r="E3081" i="43"/>
  <c r="E3082" i="43"/>
  <c r="E3083" i="43"/>
  <c r="E3084" i="43"/>
  <c r="E3085" i="43"/>
  <c r="E3086" i="43"/>
  <c r="E3087" i="43"/>
  <c r="E3088" i="43"/>
  <c r="E3089" i="43"/>
  <c r="E3090" i="43"/>
  <c r="E3091" i="43"/>
  <c r="E3092" i="43"/>
  <c r="E3093" i="43"/>
  <c r="E3094" i="43"/>
  <c r="E3095" i="43"/>
  <c r="E3096" i="43"/>
  <c r="E3097" i="43"/>
  <c r="E3098" i="43"/>
  <c r="E3099" i="43"/>
  <c r="E3100" i="43"/>
  <c r="E3101" i="43"/>
  <c r="E3102" i="43"/>
  <c r="E3103" i="43"/>
  <c r="E3104" i="43"/>
  <c r="E3105" i="43"/>
  <c r="E3106" i="43"/>
  <c r="E3107" i="43"/>
  <c r="E3108" i="43"/>
  <c r="E3109" i="43"/>
  <c r="E3110" i="43"/>
  <c r="E3111" i="43"/>
  <c r="E3112" i="43"/>
  <c r="E3113" i="43"/>
  <c r="E3114" i="43"/>
  <c r="E3115" i="43"/>
  <c r="E3116" i="43"/>
  <c r="E3117" i="43"/>
  <c r="E3118" i="43"/>
  <c r="E3119" i="43"/>
  <c r="E3120" i="43"/>
  <c r="E3121" i="43"/>
  <c r="E3122" i="43"/>
  <c r="E3123" i="43"/>
  <c r="E3124" i="43"/>
  <c r="E3125" i="43"/>
  <c r="E3126" i="43"/>
  <c r="E3127" i="43"/>
  <c r="E3128" i="43"/>
  <c r="E3129" i="43"/>
  <c r="E3130" i="43"/>
  <c r="E3131" i="43"/>
  <c r="E3132" i="43"/>
  <c r="E3133" i="43"/>
  <c r="E3134" i="43"/>
  <c r="E3135" i="43"/>
  <c r="E3136" i="43"/>
  <c r="E3137" i="43"/>
  <c r="E3138" i="43"/>
  <c r="E3139" i="43"/>
  <c r="E3140" i="43"/>
  <c r="E3141" i="43"/>
  <c r="E3142" i="43"/>
  <c r="E3143" i="43"/>
  <c r="E3144" i="43"/>
  <c r="E3145" i="43"/>
  <c r="E3146" i="43"/>
  <c r="E3147" i="43"/>
  <c r="E3148" i="43"/>
  <c r="E3149" i="43"/>
  <c r="E3150" i="43"/>
  <c r="E3151" i="43"/>
  <c r="E3152" i="43"/>
  <c r="E3153" i="43"/>
  <c r="E3154" i="43"/>
  <c r="E3155" i="43"/>
  <c r="E3156" i="43"/>
  <c r="E3157" i="43"/>
  <c r="E3158" i="43"/>
  <c r="E3159" i="43"/>
  <c r="E3160" i="43"/>
  <c r="E3161" i="43"/>
  <c r="E3162" i="43"/>
  <c r="E3163" i="43"/>
  <c r="E3164" i="43"/>
  <c r="E3165" i="43"/>
  <c r="E3166" i="43"/>
  <c r="E3167" i="43"/>
  <c r="E3168" i="43"/>
  <c r="E3169" i="43"/>
  <c r="E3170" i="43"/>
  <c r="E3171" i="43"/>
  <c r="E3172" i="43"/>
  <c r="E3173" i="43"/>
  <c r="E3174" i="43"/>
  <c r="E3175" i="43"/>
  <c r="E3176" i="43"/>
  <c r="E3177" i="43"/>
  <c r="E3178" i="43"/>
  <c r="E3179" i="43"/>
  <c r="E3180" i="43"/>
  <c r="E3181" i="43"/>
  <c r="E3182" i="43"/>
  <c r="E3183" i="43"/>
  <c r="E3184" i="43"/>
  <c r="E3185" i="43"/>
  <c r="E3186" i="43"/>
  <c r="E3187" i="43"/>
  <c r="E3188" i="43"/>
  <c r="E3189" i="43"/>
  <c r="E3190" i="43"/>
  <c r="E3191" i="43"/>
  <c r="E3192" i="43"/>
  <c r="E3193" i="43"/>
  <c r="E3194" i="43"/>
  <c r="E3195" i="43"/>
  <c r="E3196" i="43"/>
  <c r="E3197" i="43"/>
  <c r="E3198" i="43"/>
  <c r="E3199" i="43"/>
  <c r="E3200" i="43"/>
  <c r="E3201" i="43"/>
  <c r="E3202" i="43"/>
  <c r="E3203" i="43"/>
  <c r="E3204" i="43"/>
  <c r="E3205" i="43"/>
  <c r="E3206" i="43"/>
  <c r="E3207" i="43"/>
  <c r="E3208" i="43"/>
  <c r="E3209" i="43"/>
  <c r="E3210" i="43"/>
  <c r="E3211" i="43"/>
  <c r="E3212" i="43"/>
  <c r="E3213" i="43"/>
  <c r="E3214" i="43"/>
  <c r="E3215" i="43"/>
  <c r="E3216" i="43"/>
  <c r="E3217" i="43"/>
  <c r="E3218" i="43"/>
  <c r="E3219" i="43"/>
  <c r="E3220" i="43"/>
  <c r="E3221" i="43"/>
  <c r="E3222" i="43"/>
  <c r="E3223" i="43"/>
  <c r="E3224" i="43"/>
  <c r="E3225" i="43"/>
  <c r="E3226" i="43"/>
  <c r="E3227" i="43"/>
  <c r="E3228" i="43"/>
  <c r="E3229" i="43"/>
  <c r="E3230" i="43"/>
  <c r="E3231" i="43"/>
  <c r="E3232" i="43"/>
  <c r="E3233" i="43"/>
  <c r="E3234" i="43"/>
  <c r="E3235" i="43"/>
  <c r="E3236" i="43"/>
  <c r="E3237" i="43"/>
  <c r="E3238" i="43"/>
  <c r="E3239" i="43"/>
  <c r="E3240" i="43"/>
  <c r="E3241" i="43"/>
  <c r="E3242" i="43"/>
  <c r="E3243" i="43"/>
  <c r="E3244" i="43"/>
  <c r="E3245" i="43"/>
  <c r="E3246" i="43"/>
  <c r="E3247" i="43"/>
  <c r="E3248" i="43"/>
  <c r="E3249" i="43"/>
  <c r="E3250" i="43"/>
  <c r="E3251" i="43"/>
  <c r="E3252" i="43"/>
  <c r="E3253" i="43"/>
  <c r="E3254" i="43"/>
  <c r="E3255" i="43"/>
  <c r="E3256" i="43"/>
  <c r="E3257" i="43"/>
  <c r="E3258" i="43"/>
  <c r="E3259" i="43"/>
  <c r="E3260" i="43"/>
  <c r="E3261" i="43"/>
  <c r="E3262" i="43"/>
  <c r="E3263" i="43"/>
  <c r="E3264" i="43"/>
  <c r="E3265" i="43"/>
  <c r="E3266" i="43"/>
  <c r="E3267" i="43"/>
  <c r="E3268" i="43"/>
  <c r="E3269" i="43"/>
  <c r="E3270" i="43"/>
  <c r="E3271" i="43"/>
  <c r="E3272" i="43"/>
  <c r="E3273" i="43"/>
  <c r="E3274" i="43"/>
  <c r="E3275" i="43"/>
  <c r="E3276" i="43"/>
  <c r="E3277" i="43"/>
  <c r="E3278" i="43"/>
  <c r="E3279" i="43"/>
  <c r="E3280" i="43"/>
  <c r="E3281" i="43"/>
  <c r="E3282" i="43"/>
  <c r="E3283" i="43"/>
  <c r="E3284" i="43"/>
  <c r="E3285" i="43"/>
  <c r="E3286" i="43"/>
  <c r="E3287" i="43"/>
  <c r="E3288" i="43"/>
  <c r="E3289" i="43"/>
  <c r="E3290" i="43"/>
  <c r="E3291" i="43"/>
  <c r="E3292" i="43"/>
  <c r="E3293" i="43"/>
  <c r="E3294" i="43"/>
  <c r="E3295" i="43"/>
  <c r="E3296" i="43"/>
  <c r="E3297" i="43"/>
  <c r="E3298" i="43"/>
  <c r="E3299" i="43"/>
  <c r="E3300" i="43"/>
  <c r="E3301" i="43"/>
  <c r="E3302" i="43"/>
  <c r="E3303" i="43"/>
  <c r="E3304" i="43"/>
  <c r="E3305" i="43"/>
  <c r="E3306" i="43"/>
  <c r="E3307" i="43"/>
  <c r="E3308" i="43"/>
  <c r="E3309" i="43"/>
  <c r="E3310" i="43"/>
  <c r="E3311" i="43"/>
  <c r="E3312" i="43"/>
  <c r="E3313" i="43"/>
  <c r="E3314" i="43"/>
  <c r="E3315" i="43"/>
  <c r="E3316" i="43"/>
  <c r="E3317" i="43"/>
  <c r="E3318" i="43"/>
  <c r="E3319" i="43"/>
  <c r="E3320" i="43"/>
  <c r="E3321" i="43"/>
  <c r="E3322" i="43"/>
  <c r="E3323" i="43"/>
  <c r="E3324" i="43"/>
  <c r="E3325" i="43"/>
  <c r="E3326" i="43"/>
  <c r="E3327" i="43"/>
  <c r="E3328" i="43"/>
  <c r="E3329" i="43"/>
  <c r="E3330" i="43"/>
  <c r="E3331" i="43"/>
  <c r="E3332" i="43"/>
  <c r="E3333" i="43"/>
  <c r="E3334" i="43"/>
  <c r="E3335" i="43"/>
  <c r="E3336" i="43"/>
  <c r="E3337" i="43"/>
  <c r="E3338" i="43"/>
  <c r="E3339" i="43"/>
  <c r="E3340" i="43"/>
  <c r="E3341" i="43"/>
  <c r="E3342" i="43"/>
  <c r="E3343" i="43"/>
  <c r="E3344" i="43"/>
  <c r="E3345" i="43"/>
  <c r="E3346" i="43"/>
  <c r="E3347" i="43"/>
  <c r="E3348" i="43"/>
  <c r="E3349" i="43"/>
  <c r="E3350" i="43"/>
  <c r="E3351" i="43"/>
  <c r="E3352" i="43"/>
  <c r="E3353" i="43"/>
  <c r="E3354" i="43"/>
  <c r="E3355" i="43"/>
  <c r="E3356" i="43"/>
  <c r="E3357" i="43"/>
  <c r="E3358" i="43"/>
  <c r="E3359" i="43"/>
  <c r="E3360" i="43"/>
  <c r="E3361" i="43"/>
  <c r="E3362" i="43"/>
  <c r="E3363" i="43"/>
  <c r="E3364" i="43"/>
  <c r="E3365" i="43"/>
  <c r="E3366" i="43"/>
  <c r="E3367" i="43"/>
  <c r="E3368" i="43"/>
  <c r="E3369" i="43"/>
  <c r="E3370" i="43"/>
  <c r="E3371" i="43"/>
  <c r="E3372" i="43"/>
  <c r="E3373" i="43"/>
  <c r="E3374" i="43"/>
  <c r="E3375" i="43"/>
  <c r="E3376" i="43"/>
  <c r="E3377" i="43"/>
  <c r="E3378" i="43"/>
  <c r="E3379" i="43"/>
  <c r="E3380" i="43"/>
  <c r="E3381" i="43"/>
  <c r="E3382" i="43"/>
  <c r="E3383" i="43"/>
  <c r="E3384" i="43"/>
  <c r="E3385" i="43"/>
  <c r="E3386" i="43"/>
  <c r="E3387" i="43"/>
  <c r="E3388" i="43"/>
  <c r="E3389" i="43"/>
  <c r="E3390" i="43"/>
  <c r="E3391" i="43"/>
  <c r="E3392" i="43"/>
  <c r="E3393" i="43"/>
  <c r="E3394" i="43"/>
  <c r="E3395" i="43"/>
  <c r="E3396" i="43"/>
  <c r="E3397" i="43"/>
  <c r="E3398" i="43"/>
  <c r="E3399" i="43"/>
  <c r="E3400" i="43"/>
  <c r="E3401" i="43"/>
  <c r="E3402" i="43"/>
  <c r="E3403" i="43"/>
  <c r="E3404" i="43"/>
  <c r="E3405" i="43"/>
  <c r="E3406" i="43"/>
  <c r="E3407" i="43"/>
  <c r="E3408" i="43"/>
  <c r="E3409" i="43"/>
  <c r="E3410" i="43"/>
  <c r="E3411" i="43"/>
  <c r="E3412" i="43"/>
  <c r="E3413" i="43"/>
  <c r="E3414" i="43"/>
  <c r="E3415" i="43"/>
  <c r="E3416" i="43"/>
  <c r="E3417" i="43"/>
  <c r="E3418" i="43"/>
  <c r="E3419" i="43"/>
  <c r="E3420" i="43"/>
  <c r="E3421" i="43"/>
  <c r="E3422" i="43"/>
  <c r="E3423" i="43"/>
  <c r="E3424" i="43"/>
  <c r="E3425" i="43"/>
  <c r="E3426" i="43"/>
  <c r="E3427" i="43"/>
  <c r="E3428" i="43"/>
  <c r="E3429" i="43"/>
  <c r="E3430" i="43"/>
  <c r="E3431" i="43"/>
  <c r="E3432" i="43"/>
  <c r="E3433" i="43"/>
  <c r="E3434" i="43"/>
  <c r="E3435" i="43"/>
  <c r="E3436" i="43"/>
  <c r="E3437" i="43"/>
  <c r="E3438" i="43"/>
  <c r="E3439" i="43"/>
  <c r="E3440" i="43"/>
  <c r="E3441" i="43"/>
  <c r="E3442" i="43"/>
  <c r="E3443" i="43"/>
  <c r="E3444" i="43"/>
  <c r="E3445" i="43"/>
  <c r="E3446" i="43"/>
  <c r="E3447" i="43"/>
  <c r="E3448" i="43"/>
  <c r="E3449" i="43"/>
  <c r="E3450" i="43"/>
  <c r="E3451" i="43"/>
  <c r="E3452" i="43"/>
  <c r="E3453" i="43"/>
  <c r="E3454" i="43"/>
  <c r="E3455" i="43"/>
  <c r="E3456" i="43"/>
  <c r="E3457" i="43"/>
  <c r="E3458" i="43"/>
  <c r="E3459" i="43"/>
  <c r="E3460" i="43"/>
  <c r="E3461" i="43"/>
  <c r="E3462" i="43"/>
  <c r="E3463" i="43"/>
  <c r="E3464" i="43"/>
  <c r="E3465" i="43"/>
  <c r="E3466" i="43"/>
  <c r="E3467" i="43"/>
  <c r="E3468" i="43"/>
  <c r="E3469" i="43"/>
  <c r="E3470" i="43"/>
  <c r="E3471" i="43"/>
  <c r="E3472" i="43"/>
  <c r="E3473" i="43"/>
  <c r="E3474" i="43"/>
  <c r="E3475" i="43"/>
  <c r="E3476" i="43"/>
  <c r="E3477" i="43"/>
  <c r="E3478" i="43"/>
  <c r="E3479" i="43"/>
  <c r="E3480" i="43"/>
  <c r="E3481" i="43"/>
  <c r="E3482" i="43"/>
  <c r="E3483" i="43"/>
  <c r="E3484" i="43"/>
  <c r="E3485" i="43"/>
  <c r="E3486" i="43"/>
  <c r="E3487" i="43"/>
  <c r="E3488" i="43"/>
  <c r="E3489" i="43"/>
  <c r="E3490" i="43"/>
  <c r="E3491" i="43"/>
  <c r="E3492" i="43"/>
  <c r="E3493" i="43"/>
  <c r="E3494" i="43"/>
  <c r="E3495" i="43"/>
  <c r="E3496" i="43"/>
  <c r="E3497" i="43"/>
  <c r="E3498" i="43"/>
  <c r="E3499" i="43"/>
  <c r="E3500" i="43"/>
  <c r="E3501" i="43"/>
  <c r="E3502" i="43"/>
  <c r="E3503" i="43"/>
  <c r="E3504" i="43"/>
  <c r="E3505" i="43"/>
  <c r="E3506" i="43"/>
  <c r="E3507" i="43"/>
  <c r="E3508" i="43"/>
  <c r="E3509" i="43"/>
  <c r="E3510" i="43"/>
  <c r="E3511" i="43"/>
  <c r="E3512" i="43"/>
  <c r="E3513" i="43"/>
  <c r="E3514" i="43"/>
  <c r="E3515" i="43"/>
  <c r="E3516" i="43"/>
  <c r="E3517" i="43"/>
  <c r="E3518" i="43"/>
  <c r="E3519" i="43"/>
  <c r="E3520" i="43"/>
  <c r="E3521" i="43"/>
  <c r="E3522" i="43"/>
  <c r="E3523" i="43"/>
  <c r="E3524" i="43"/>
  <c r="E3525" i="43"/>
  <c r="E3526" i="43"/>
  <c r="E3527" i="43"/>
  <c r="E3528" i="43"/>
  <c r="E3529" i="43"/>
  <c r="E3530" i="43"/>
  <c r="E3531" i="43"/>
  <c r="E3532" i="43"/>
  <c r="E3533" i="43"/>
  <c r="E3534" i="43"/>
  <c r="E3535" i="43"/>
  <c r="E3536" i="43"/>
  <c r="E3537" i="43"/>
  <c r="E3538" i="43"/>
  <c r="E3539" i="43"/>
  <c r="E3540" i="43"/>
  <c r="E3541" i="43"/>
  <c r="E3542" i="43"/>
  <c r="E3543" i="43"/>
  <c r="E3544" i="43"/>
  <c r="E3545" i="43"/>
  <c r="E3546" i="43"/>
  <c r="E3547" i="43"/>
  <c r="E3548" i="43"/>
  <c r="E3549" i="43"/>
  <c r="E3550" i="43"/>
  <c r="E3551" i="43"/>
  <c r="E3552" i="43"/>
  <c r="E3553" i="43"/>
  <c r="E3554" i="43"/>
  <c r="E3555" i="43"/>
  <c r="E3556" i="43"/>
  <c r="E3557" i="43"/>
  <c r="E3558" i="43"/>
  <c r="E3559" i="43"/>
  <c r="E3560" i="43"/>
  <c r="E3561" i="43"/>
  <c r="E3562" i="43"/>
  <c r="E3563" i="43"/>
  <c r="E3564" i="43"/>
  <c r="E3565" i="43"/>
  <c r="E3566" i="43"/>
  <c r="E3567" i="43"/>
  <c r="E3568" i="43"/>
  <c r="E3569" i="43"/>
  <c r="E3570" i="43"/>
  <c r="E3571" i="43"/>
  <c r="E3572" i="43"/>
  <c r="E3573" i="43"/>
  <c r="E3574" i="43"/>
  <c r="E3575" i="43"/>
  <c r="E3576" i="43"/>
  <c r="E3577" i="43"/>
  <c r="E3578" i="43"/>
  <c r="E3579" i="43"/>
  <c r="E3580" i="43"/>
  <c r="E3581" i="43"/>
  <c r="E3582" i="43"/>
  <c r="E3583" i="43"/>
  <c r="E3584" i="43"/>
  <c r="E3585" i="43"/>
  <c r="E3586" i="43"/>
  <c r="E3587" i="43"/>
  <c r="E3588" i="43"/>
  <c r="E3589" i="43"/>
  <c r="E3590" i="43"/>
  <c r="E3591" i="43"/>
  <c r="E3592" i="43"/>
  <c r="E3593" i="43"/>
  <c r="E3594" i="43"/>
  <c r="E3595" i="43"/>
  <c r="E3596" i="43"/>
  <c r="E3597" i="43"/>
  <c r="E3598" i="43"/>
  <c r="E3599" i="43"/>
  <c r="E3600" i="43"/>
  <c r="E3601" i="43"/>
  <c r="E3602" i="43"/>
  <c r="E3603" i="43"/>
  <c r="E3604" i="43"/>
  <c r="E3605" i="43"/>
  <c r="E3606" i="43"/>
  <c r="E3607" i="43"/>
  <c r="E3608" i="43"/>
  <c r="E3609" i="43"/>
  <c r="E3610" i="43"/>
  <c r="E3611" i="43"/>
  <c r="E3612" i="43"/>
  <c r="E3613" i="43"/>
  <c r="E3614" i="43"/>
  <c r="E3615" i="43"/>
  <c r="E3616" i="43"/>
  <c r="E3617" i="43"/>
  <c r="E3618" i="43"/>
  <c r="E3619" i="43"/>
  <c r="E3620" i="43"/>
  <c r="E3621" i="43"/>
  <c r="E3622" i="43"/>
  <c r="E3623" i="43"/>
  <c r="E3624" i="43"/>
  <c r="E3625" i="43"/>
  <c r="E3626" i="43"/>
  <c r="E3627" i="43"/>
  <c r="E3628" i="43"/>
  <c r="E3629" i="43"/>
  <c r="E3630" i="43"/>
  <c r="E3631" i="43"/>
  <c r="E3632" i="43"/>
  <c r="E3633" i="43"/>
  <c r="E3634" i="43"/>
  <c r="E3635" i="43"/>
  <c r="E3636" i="43"/>
  <c r="E3637" i="43"/>
  <c r="E3638" i="43"/>
  <c r="E3639" i="43"/>
  <c r="E3640" i="43"/>
  <c r="E3641" i="43"/>
  <c r="E3642" i="43"/>
  <c r="E3643" i="43"/>
  <c r="E3644" i="43"/>
  <c r="E3645" i="43"/>
  <c r="E3646" i="43"/>
  <c r="E3647" i="43"/>
  <c r="E3648" i="43"/>
  <c r="E3649" i="43"/>
  <c r="E3650" i="43"/>
  <c r="E3651" i="43"/>
  <c r="E3652" i="43"/>
  <c r="E3653" i="43"/>
  <c r="E3654" i="43"/>
  <c r="E3655" i="43"/>
  <c r="E3656" i="43"/>
  <c r="E3657" i="43"/>
  <c r="E3658" i="43"/>
  <c r="E3659" i="43"/>
  <c r="E3660" i="43"/>
  <c r="E3661" i="43"/>
  <c r="E3662" i="43"/>
  <c r="E3663" i="43"/>
  <c r="E3664" i="43"/>
  <c r="E3665" i="43"/>
  <c r="E3666" i="43"/>
  <c r="E3667" i="43"/>
  <c r="E3668" i="43"/>
  <c r="E3669" i="43"/>
  <c r="E3670" i="43"/>
  <c r="E3671" i="43"/>
  <c r="E3672" i="43"/>
  <c r="E3673" i="43"/>
  <c r="E3674" i="43"/>
  <c r="E3675" i="43"/>
  <c r="E3676" i="43"/>
  <c r="E3677" i="43"/>
  <c r="E3678" i="43"/>
  <c r="E3679" i="43"/>
  <c r="E3680" i="43"/>
  <c r="E3681" i="43"/>
  <c r="E3682" i="43"/>
  <c r="E3683" i="43"/>
  <c r="E3684" i="43"/>
  <c r="E3685" i="43"/>
  <c r="E3686" i="43"/>
  <c r="E3687" i="43"/>
  <c r="E3688" i="43"/>
  <c r="E3689" i="43"/>
  <c r="E3690" i="43"/>
  <c r="E3691" i="43"/>
  <c r="E3692" i="43"/>
  <c r="E3693" i="43"/>
  <c r="E3694" i="43"/>
  <c r="E3695" i="43"/>
  <c r="E3696" i="43"/>
  <c r="E3697" i="43"/>
  <c r="E3698" i="43"/>
  <c r="E3699" i="43"/>
  <c r="E3700" i="43"/>
  <c r="E3701" i="43"/>
  <c r="E3702" i="43"/>
  <c r="E3703" i="43"/>
  <c r="E3704" i="43"/>
  <c r="E3705" i="43"/>
  <c r="E3706" i="43"/>
  <c r="E3707" i="43"/>
  <c r="E3708" i="43"/>
  <c r="E3709" i="43"/>
  <c r="E3710" i="43"/>
  <c r="E3711" i="43"/>
  <c r="E3712" i="43"/>
  <c r="E3713" i="43"/>
  <c r="E3714" i="43"/>
  <c r="E3715" i="43"/>
  <c r="E3716" i="43"/>
  <c r="E3717" i="43"/>
  <c r="E3718" i="43"/>
  <c r="E3719" i="43"/>
  <c r="E3720" i="43"/>
  <c r="E3721" i="43"/>
  <c r="E3722" i="43"/>
  <c r="E3723" i="43"/>
  <c r="E3724" i="43"/>
  <c r="E3725" i="43"/>
  <c r="E3726" i="43"/>
  <c r="E3727" i="43"/>
  <c r="E3728" i="43"/>
  <c r="E3729" i="43"/>
  <c r="E3730" i="43"/>
  <c r="E3731" i="43"/>
  <c r="E3732" i="43"/>
  <c r="E3733" i="43"/>
  <c r="E3734" i="43"/>
  <c r="E3735" i="43"/>
  <c r="E3736" i="43"/>
  <c r="E3737" i="43"/>
  <c r="E3738" i="43"/>
  <c r="E3739" i="43"/>
  <c r="E3740" i="43"/>
  <c r="E3741" i="43"/>
  <c r="E3742" i="43"/>
  <c r="E3743" i="43"/>
  <c r="E3744" i="43"/>
  <c r="E3745" i="43"/>
  <c r="E3746" i="43"/>
  <c r="E3747" i="43"/>
  <c r="E3748" i="43"/>
  <c r="E3749" i="43"/>
  <c r="E3750" i="43"/>
  <c r="E3751" i="43"/>
  <c r="E3752" i="43"/>
  <c r="E3753" i="43"/>
  <c r="E3754" i="43"/>
  <c r="E3755" i="43"/>
  <c r="E3756" i="43"/>
  <c r="E3757" i="43"/>
  <c r="E3758" i="43"/>
  <c r="E3759" i="43"/>
  <c r="E3760" i="43"/>
  <c r="E3761" i="43"/>
  <c r="E3762" i="43"/>
  <c r="E3763" i="43"/>
  <c r="E3764" i="43"/>
  <c r="E3765" i="43"/>
  <c r="E3766" i="43"/>
  <c r="E3767" i="43"/>
  <c r="E3768" i="43"/>
  <c r="E3769" i="43"/>
  <c r="E3770" i="43"/>
  <c r="E3771" i="43"/>
  <c r="E3772" i="43"/>
  <c r="E3773" i="43"/>
  <c r="E3774" i="43"/>
  <c r="E3775" i="43"/>
  <c r="E3776" i="43"/>
  <c r="E3777" i="43"/>
  <c r="E3778" i="43"/>
  <c r="E3779" i="43"/>
  <c r="E3780" i="43"/>
  <c r="E3781" i="43"/>
  <c r="E3782" i="43"/>
  <c r="E3783" i="43"/>
  <c r="E3784" i="43"/>
  <c r="E3785" i="43"/>
  <c r="E3786" i="43"/>
  <c r="E3787" i="43"/>
  <c r="E3788" i="43"/>
  <c r="E3789" i="43"/>
  <c r="E3790" i="43"/>
  <c r="E3791" i="43"/>
  <c r="E3792" i="43"/>
  <c r="E3793" i="43"/>
  <c r="E3794" i="43"/>
  <c r="E3795" i="43"/>
  <c r="E3796" i="43"/>
  <c r="E3797" i="43"/>
  <c r="E3798" i="43"/>
  <c r="E3799" i="43"/>
  <c r="E3800" i="43"/>
  <c r="E3801" i="43"/>
  <c r="E3802" i="43"/>
  <c r="E3803" i="43"/>
  <c r="E3804" i="43"/>
  <c r="E3805" i="43"/>
  <c r="E3806" i="43"/>
  <c r="E3807" i="43"/>
  <c r="E3808" i="43"/>
  <c r="E3809" i="43"/>
  <c r="E3810" i="43"/>
  <c r="E3811" i="43"/>
  <c r="E3812" i="43"/>
  <c r="E3813" i="43"/>
  <c r="E3814" i="43"/>
  <c r="E3815" i="43"/>
  <c r="E3816" i="43"/>
  <c r="E3817" i="43"/>
  <c r="E3818" i="43"/>
  <c r="E3819" i="43"/>
  <c r="E3820" i="43"/>
  <c r="E3821" i="43"/>
  <c r="E3822" i="43"/>
  <c r="E3823" i="43"/>
  <c r="E3824" i="43"/>
  <c r="E3825" i="43"/>
  <c r="E3826" i="43"/>
  <c r="E3827" i="43"/>
  <c r="E3828" i="43"/>
  <c r="E3829" i="43"/>
  <c r="E3830" i="43"/>
  <c r="E3831" i="43"/>
  <c r="E3832" i="43"/>
  <c r="E3833" i="43"/>
  <c r="E3834" i="43"/>
  <c r="E3835" i="43"/>
  <c r="E3836" i="43"/>
  <c r="E3837" i="43"/>
  <c r="E3838" i="43"/>
  <c r="E3839" i="43"/>
  <c r="E3840" i="43"/>
  <c r="E3841" i="43"/>
  <c r="E3842" i="43"/>
  <c r="E3843" i="43"/>
  <c r="E3844" i="43"/>
  <c r="E3845" i="43"/>
  <c r="E3846" i="43"/>
  <c r="E3847" i="43"/>
  <c r="E3848" i="43"/>
  <c r="E3849" i="43"/>
  <c r="E3850" i="43"/>
  <c r="E3851" i="43"/>
  <c r="E3852" i="43"/>
  <c r="E3853" i="43"/>
  <c r="E3854" i="43"/>
  <c r="E3855" i="43"/>
  <c r="E3856" i="43"/>
  <c r="E3857" i="43"/>
  <c r="E3858" i="43"/>
  <c r="E3859" i="43"/>
  <c r="E3860" i="43"/>
  <c r="E3861" i="43"/>
  <c r="E3862" i="43"/>
  <c r="E3863" i="43"/>
  <c r="E3864" i="43"/>
  <c r="E3865" i="43"/>
  <c r="E3866" i="43"/>
  <c r="E3867" i="43"/>
  <c r="E3868" i="43"/>
  <c r="E3869" i="43"/>
  <c r="E3870" i="43"/>
  <c r="E3871" i="43"/>
  <c r="E3872" i="43"/>
  <c r="E3873" i="43"/>
  <c r="E3874" i="43"/>
  <c r="E3875" i="43"/>
  <c r="E3876" i="43"/>
  <c r="E3877" i="43"/>
  <c r="E3878" i="43"/>
  <c r="E3879" i="43"/>
  <c r="E3880" i="43"/>
  <c r="E3881" i="43"/>
  <c r="E3882" i="43"/>
  <c r="E3883" i="43"/>
  <c r="E3884" i="43"/>
  <c r="E3885" i="43"/>
  <c r="E3886" i="43"/>
  <c r="E3887" i="43"/>
  <c r="E3888" i="43"/>
  <c r="E3889" i="43"/>
  <c r="E3890" i="43"/>
  <c r="E3891" i="43"/>
  <c r="E3892" i="43"/>
  <c r="E3893" i="43"/>
  <c r="E3894" i="43"/>
  <c r="E3895" i="43"/>
  <c r="E3896" i="43"/>
  <c r="E3897" i="43"/>
  <c r="E3898" i="43"/>
  <c r="E3899" i="43"/>
  <c r="E3900" i="43"/>
  <c r="E3901" i="43"/>
  <c r="E3902" i="43"/>
  <c r="E3903" i="43"/>
  <c r="E3904" i="43"/>
  <c r="E3905" i="43"/>
  <c r="E3906" i="43"/>
  <c r="E3907" i="43"/>
  <c r="E3908" i="43"/>
  <c r="E3909" i="43"/>
  <c r="E3910" i="43"/>
  <c r="E3911" i="43"/>
  <c r="E3912" i="43"/>
  <c r="E3913" i="43"/>
  <c r="E3914" i="43"/>
  <c r="E3915" i="43"/>
  <c r="E3916" i="43"/>
  <c r="E3917" i="43"/>
  <c r="E3918" i="43"/>
  <c r="E3919" i="43"/>
  <c r="E3920" i="43"/>
  <c r="E3921" i="43"/>
  <c r="E3922" i="43"/>
  <c r="E3923" i="43"/>
  <c r="E3924" i="43"/>
  <c r="E3925" i="43"/>
  <c r="E3926" i="43"/>
  <c r="E3927" i="43"/>
  <c r="E3928" i="43"/>
  <c r="E3929" i="43"/>
  <c r="E3930" i="43"/>
  <c r="E3931" i="43"/>
  <c r="E3932" i="43"/>
  <c r="E3933" i="43"/>
  <c r="E3934" i="43"/>
  <c r="E3935" i="43"/>
  <c r="E3936" i="43"/>
  <c r="E3937" i="43"/>
  <c r="E3938" i="43"/>
  <c r="E3939" i="43"/>
  <c r="E3940" i="43"/>
  <c r="E3941" i="43"/>
  <c r="E3942" i="43"/>
  <c r="E3943" i="43"/>
  <c r="E3944" i="43"/>
  <c r="E3945" i="43"/>
  <c r="E3946" i="43"/>
  <c r="E3947" i="43"/>
  <c r="E3948" i="43"/>
  <c r="E3949" i="43"/>
  <c r="E3950" i="43"/>
  <c r="E3951" i="43"/>
  <c r="E3952" i="43"/>
  <c r="E3953" i="43"/>
  <c r="E3954" i="43"/>
  <c r="E3955" i="43"/>
  <c r="E3956" i="43"/>
  <c r="E3957" i="43"/>
  <c r="E3958" i="43"/>
  <c r="E3959" i="43"/>
  <c r="E3960" i="43"/>
  <c r="E3961" i="43"/>
  <c r="E3962" i="43"/>
  <c r="E3963" i="43"/>
  <c r="E3964" i="43"/>
  <c r="E3965" i="43"/>
  <c r="E3966" i="43"/>
  <c r="E3967" i="43"/>
  <c r="E3968" i="43"/>
  <c r="E3969" i="43"/>
  <c r="E3970" i="43"/>
  <c r="E3971" i="43"/>
  <c r="E3972" i="43"/>
  <c r="E3973" i="43"/>
  <c r="E3974" i="43"/>
  <c r="E3975" i="43"/>
  <c r="E3976" i="43"/>
  <c r="E3977" i="43"/>
  <c r="E3978" i="43"/>
  <c r="E3979" i="43"/>
  <c r="E3980" i="43"/>
  <c r="E3981" i="43"/>
  <c r="E3982" i="43"/>
  <c r="E3983" i="43"/>
  <c r="E3984" i="43"/>
  <c r="E3985" i="43"/>
  <c r="E3986" i="43"/>
  <c r="E3987" i="43"/>
  <c r="E3988" i="43"/>
  <c r="E3989" i="43"/>
  <c r="E3990" i="43"/>
  <c r="E3991" i="43"/>
  <c r="E3992" i="43"/>
  <c r="E3993" i="43"/>
  <c r="E3994" i="43"/>
  <c r="E3995" i="43"/>
  <c r="E3996" i="43"/>
  <c r="E3997" i="43"/>
  <c r="E3998" i="43"/>
  <c r="E3999" i="43"/>
  <c r="E4000" i="43"/>
  <c r="E4001" i="43"/>
  <c r="E4002" i="43"/>
  <c r="E4003" i="43"/>
  <c r="E4004" i="43"/>
  <c r="E4005" i="43"/>
  <c r="E4006" i="43"/>
  <c r="E4007" i="43"/>
  <c r="E4008" i="43"/>
  <c r="E4009" i="43"/>
  <c r="E4010" i="43"/>
  <c r="E4011" i="43"/>
  <c r="E4012" i="43"/>
  <c r="E4013" i="43"/>
  <c r="E4014" i="43"/>
  <c r="E4015" i="43"/>
  <c r="E4016" i="43"/>
  <c r="E4017" i="43"/>
  <c r="E4018" i="43"/>
  <c r="E4019" i="43"/>
  <c r="E4020" i="43"/>
  <c r="E4021" i="43"/>
  <c r="E4022" i="43"/>
  <c r="E4023" i="43"/>
  <c r="E4024" i="43"/>
  <c r="E4025" i="43"/>
  <c r="E4026" i="43"/>
  <c r="E4027" i="43"/>
  <c r="E4028" i="43"/>
  <c r="E4029" i="43"/>
  <c r="E4030" i="43"/>
  <c r="E4031" i="43"/>
  <c r="E4032" i="43"/>
  <c r="E4033" i="43"/>
  <c r="E4034" i="43"/>
  <c r="E4035" i="43"/>
  <c r="E4036" i="43"/>
  <c r="E4037" i="43"/>
  <c r="E4038" i="43"/>
  <c r="E4039" i="43"/>
  <c r="E4040" i="43"/>
  <c r="E4041" i="43"/>
  <c r="E4042" i="43"/>
  <c r="E4043" i="43"/>
  <c r="E4044" i="43"/>
  <c r="E4045" i="43"/>
  <c r="E4046" i="43"/>
  <c r="E4047" i="43"/>
  <c r="E4048" i="43"/>
  <c r="E4049" i="43"/>
  <c r="E4050" i="43"/>
  <c r="E4051" i="43"/>
  <c r="E4052" i="43"/>
  <c r="E4053" i="43"/>
  <c r="E4054" i="43"/>
  <c r="E4055" i="43"/>
  <c r="E4056" i="43"/>
  <c r="E4057" i="43"/>
  <c r="E4058" i="43"/>
  <c r="E4059" i="43"/>
  <c r="E4060" i="43"/>
  <c r="E4061" i="43"/>
  <c r="E4062" i="43"/>
  <c r="E4063" i="43"/>
  <c r="E4064" i="43"/>
  <c r="E4065" i="43"/>
  <c r="E4066" i="43"/>
  <c r="E4067" i="43"/>
  <c r="E4068" i="43"/>
  <c r="E4069" i="43"/>
  <c r="E4070" i="43"/>
  <c r="E4071" i="43"/>
  <c r="E4072" i="43"/>
  <c r="E4073" i="43"/>
  <c r="E4074" i="43"/>
  <c r="E4075" i="43"/>
  <c r="E4076" i="43"/>
  <c r="E4077" i="43"/>
  <c r="E4078" i="43"/>
  <c r="E4079" i="43"/>
  <c r="E4080" i="43"/>
  <c r="E4081" i="43"/>
  <c r="E4082" i="43"/>
  <c r="E4083" i="43"/>
  <c r="E4084" i="43"/>
  <c r="E4085" i="43"/>
  <c r="E4086" i="43"/>
  <c r="E4087" i="43"/>
  <c r="E4088" i="43"/>
  <c r="E4089" i="43"/>
  <c r="E4090" i="43"/>
  <c r="E4091" i="43"/>
  <c r="E4092" i="43"/>
  <c r="E4093" i="43"/>
  <c r="E4094" i="43"/>
  <c r="E4095" i="43"/>
  <c r="E4096" i="43"/>
  <c r="E4097" i="43"/>
  <c r="E4098" i="43"/>
  <c r="E4099" i="43"/>
  <c r="E4100" i="43"/>
  <c r="E4101" i="43"/>
  <c r="E4102" i="43"/>
  <c r="E4103" i="43"/>
  <c r="E4104" i="43"/>
  <c r="E4105" i="43"/>
  <c r="E4106" i="43"/>
  <c r="E4107" i="43"/>
  <c r="E4108" i="43"/>
  <c r="E4109" i="43"/>
  <c r="E4110" i="43"/>
  <c r="E4111" i="43"/>
  <c r="E4112" i="43"/>
  <c r="E4113" i="43"/>
  <c r="E4114" i="43"/>
  <c r="E4115" i="43"/>
  <c r="E4116" i="43"/>
  <c r="E4117" i="43"/>
  <c r="E4118" i="43"/>
  <c r="E4119" i="43"/>
  <c r="E4120" i="43"/>
  <c r="E4121" i="43"/>
  <c r="E4122" i="43"/>
  <c r="E4123" i="43"/>
  <c r="E4124" i="43"/>
  <c r="E4125" i="43"/>
  <c r="E4126" i="43"/>
  <c r="E4127" i="43"/>
  <c r="E4128" i="43"/>
  <c r="E4129" i="43"/>
  <c r="E4130" i="43"/>
  <c r="E4131" i="43"/>
  <c r="E4132" i="43"/>
  <c r="E4133" i="43"/>
  <c r="E4134" i="43"/>
  <c r="E4135" i="43"/>
  <c r="E4136" i="43"/>
  <c r="E4137" i="43"/>
  <c r="E4138" i="43"/>
  <c r="E4139" i="43"/>
  <c r="E4140" i="43"/>
  <c r="E4141" i="43"/>
  <c r="E4142" i="43"/>
  <c r="E4143" i="43"/>
  <c r="E4144" i="43"/>
  <c r="E4145" i="43"/>
  <c r="E4146" i="43"/>
  <c r="E4147" i="43"/>
  <c r="E4148" i="43"/>
  <c r="E4149" i="43"/>
  <c r="E4150" i="43"/>
  <c r="E4151" i="43"/>
  <c r="E4152" i="43"/>
  <c r="E4153" i="43"/>
  <c r="E4154" i="43"/>
  <c r="E4155" i="43"/>
  <c r="E4156" i="43"/>
  <c r="E4157" i="43"/>
  <c r="E4158" i="43"/>
  <c r="E4159" i="43"/>
  <c r="E4160" i="43"/>
  <c r="E4161" i="43"/>
  <c r="E4162" i="43"/>
  <c r="E4163" i="43"/>
  <c r="E4164" i="43"/>
  <c r="E4165" i="43"/>
  <c r="E4166" i="43"/>
  <c r="E4167" i="43"/>
  <c r="E4168" i="43"/>
  <c r="E4169" i="43"/>
  <c r="E4170" i="43"/>
  <c r="E4171" i="43"/>
  <c r="E4172" i="43"/>
  <c r="E4173" i="43"/>
  <c r="E4174" i="43"/>
  <c r="E4175" i="43"/>
  <c r="E4176" i="43"/>
  <c r="E4177" i="43"/>
  <c r="E4178" i="43"/>
  <c r="E4179" i="43"/>
  <c r="E4180" i="43"/>
  <c r="E4181" i="43"/>
  <c r="E4182" i="43"/>
  <c r="E4183" i="43"/>
  <c r="E4184" i="43"/>
  <c r="E4185" i="43"/>
  <c r="E4186" i="43"/>
  <c r="E4187" i="43"/>
  <c r="E4188" i="43"/>
  <c r="E4189" i="43"/>
  <c r="E4190" i="43"/>
  <c r="E4191" i="43"/>
  <c r="E4192" i="43"/>
  <c r="E4193" i="43"/>
  <c r="E4194" i="43"/>
  <c r="E4195" i="43"/>
  <c r="E4196" i="43"/>
  <c r="E4197" i="43"/>
  <c r="E4198" i="43"/>
  <c r="E4199" i="43"/>
  <c r="E4200" i="43"/>
  <c r="E4201" i="43"/>
  <c r="E4202" i="43"/>
  <c r="E4203" i="43"/>
  <c r="E4204" i="43"/>
  <c r="E4205" i="43"/>
  <c r="E4206" i="43"/>
  <c r="E4207" i="43"/>
  <c r="E4208" i="43"/>
  <c r="E4209" i="43"/>
  <c r="E4210" i="43"/>
  <c r="E4211" i="43"/>
  <c r="E4212" i="43"/>
  <c r="E4213" i="43"/>
  <c r="E4214" i="43"/>
  <c r="E4215" i="43"/>
  <c r="E4216" i="43"/>
  <c r="E4217" i="43"/>
  <c r="E4218" i="43"/>
  <c r="E4219" i="43"/>
  <c r="E4220" i="43"/>
  <c r="E4221" i="43"/>
  <c r="E4222" i="43"/>
  <c r="E4223" i="43"/>
  <c r="E4224" i="43"/>
  <c r="E4225" i="43"/>
  <c r="E4226" i="43"/>
  <c r="E4227" i="43"/>
  <c r="E4228" i="43"/>
  <c r="E4229" i="43"/>
  <c r="E4230" i="43"/>
  <c r="E4231" i="43"/>
  <c r="E4232" i="43"/>
  <c r="E4233" i="43"/>
  <c r="E4234" i="43"/>
  <c r="E4235" i="43"/>
  <c r="E4236" i="43"/>
  <c r="E4237" i="43"/>
  <c r="E4238" i="43"/>
  <c r="E4239" i="43"/>
  <c r="E4240" i="43"/>
  <c r="E4241" i="43"/>
  <c r="E4242" i="43"/>
  <c r="E4243" i="43"/>
  <c r="E4244" i="43"/>
  <c r="E4245" i="43"/>
  <c r="E4246" i="43"/>
  <c r="E4247" i="43"/>
  <c r="E4248" i="43"/>
  <c r="E4249" i="43"/>
  <c r="E4250" i="43"/>
  <c r="E4251" i="43"/>
  <c r="E4252" i="43"/>
  <c r="E4253" i="43"/>
  <c r="E4254" i="43"/>
  <c r="E4255" i="43"/>
  <c r="E4256" i="43"/>
  <c r="E4257" i="43"/>
  <c r="E4258" i="43"/>
  <c r="E4259" i="43"/>
  <c r="E4260" i="43"/>
  <c r="E4261" i="43"/>
  <c r="E4262" i="43"/>
  <c r="E4263" i="43"/>
  <c r="E4264" i="43"/>
  <c r="E4265" i="43"/>
  <c r="E4266" i="43"/>
  <c r="E4267" i="43"/>
  <c r="E4268" i="43"/>
  <c r="E4269" i="43"/>
  <c r="E4270" i="43"/>
  <c r="E4271" i="43"/>
  <c r="E4272" i="43"/>
  <c r="E4273" i="43"/>
  <c r="E4274" i="43"/>
  <c r="E4275" i="43"/>
  <c r="E4276" i="43"/>
  <c r="E4277" i="43"/>
  <c r="E4278" i="43"/>
  <c r="E4279" i="43"/>
  <c r="E4280" i="43"/>
  <c r="E4281" i="43"/>
  <c r="E4282" i="43"/>
  <c r="E4283" i="43"/>
  <c r="E4284" i="43"/>
  <c r="E4285" i="43"/>
  <c r="E4286" i="43"/>
  <c r="E4287" i="43"/>
  <c r="E4288" i="43"/>
  <c r="E4289" i="43"/>
  <c r="E4290" i="43"/>
  <c r="E4291" i="43"/>
  <c r="E4292" i="43"/>
  <c r="E4293" i="43"/>
  <c r="E4294" i="43"/>
  <c r="E4295" i="43"/>
  <c r="E4296" i="43"/>
  <c r="E4297" i="43"/>
  <c r="E4298" i="43"/>
  <c r="E4299" i="43"/>
  <c r="E4300" i="43"/>
  <c r="E4301" i="43"/>
  <c r="E4302" i="43"/>
  <c r="E4303" i="43"/>
  <c r="E4304" i="43"/>
  <c r="E4305" i="43"/>
  <c r="E4306" i="43"/>
  <c r="E4307" i="43"/>
  <c r="E4308" i="43"/>
  <c r="E4309" i="43"/>
  <c r="E4310" i="43"/>
  <c r="E4311" i="43"/>
  <c r="E4312" i="43"/>
  <c r="E4313" i="43"/>
  <c r="E4314" i="43"/>
  <c r="E4315" i="43"/>
  <c r="E4316" i="43"/>
  <c r="E4317" i="43"/>
  <c r="E4318" i="43"/>
  <c r="E4319" i="43"/>
  <c r="E4320" i="43"/>
  <c r="E4321" i="43"/>
  <c r="E4322" i="43"/>
  <c r="E4323" i="43"/>
  <c r="E4324" i="43"/>
  <c r="E4325" i="43"/>
  <c r="E4326" i="43"/>
  <c r="E4327" i="43"/>
  <c r="E4328" i="43"/>
  <c r="E4329" i="43"/>
  <c r="E4330" i="43"/>
  <c r="E4331" i="43"/>
  <c r="E4332" i="43"/>
  <c r="E4333" i="43"/>
  <c r="E4334" i="43"/>
  <c r="E4335" i="43"/>
  <c r="E4336" i="43"/>
  <c r="E4337" i="43"/>
  <c r="E4338" i="43"/>
  <c r="E4339" i="43"/>
  <c r="E4340" i="43"/>
  <c r="E4341" i="43"/>
  <c r="E4342" i="43"/>
  <c r="E4343" i="43"/>
  <c r="E4344" i="43"/>
  <c r="E4345" i="43"/>
  <c r="E4346" i="43"/>
  <c r="E4347" i="43"/>
  <c r="E4348" i="43"/>
  <c r="E4349" i="43"/>
  <c r="E4350" i="43"/>
  <c r="E4351" i="43"/>
  <c r="E4352" i="43"/>
  <c r="E4353" i="43"/>
  <c r="E4354" i="43"/>
  <c r="E4355" i="43"/>
  <c r="E4356" i="43"/>
  <c r="E4357" i="43"/>
  <c r="E4358" i="43"/>
  <c r="E4359" i="43"/>
  <c r="E4360" i="43"/>
  <c r="E4361" i="43"/>
  <c r="E4362" i="43"/>
  <c r="E4363" i="43"/>
  <c r="E4364" i="43"/>
  <c r="E4365" i="43"/>
  <c r="E4366" i="43"/>
  <c r="E4367" i="43"/>
  <c r="E4368" i="43"/>
  <c r="E4369" i="43"/>
  <c r="E4370" i="43"/>
  <c r="E4371" i="43"/>
  <c r="E4372" i="43"/>
  <c r="E4373" i="43"/>
  <c r="E4374" i="43"/>
  <c r="E4375" i="43"/>
  <c r="E4376" i="43"/>
  <c r="E4377" i="43"/>
  <c r="E4378" i="43"/>
  <c r="E4379" i="43"/>
  <c r="E4380" i="43"/>
  <c r="E4381" i="43"/>
  <c r="E4382" i="43"/>
  <c r="E4383" i="43"/>
  <c r="E4384" i="43"/>
  <c r="E4385" i="43"/>
  <c r="E4386" i="43"/>
  <c r="E4387" i="43"/>
  <c r="E4388" i="43"/>
  <c r="E4389" i="43"/>
  <c r="E4390" i="43"/>
  <c r="E4391" i="43"/>
  <c r="E4392" i="43"/>
  <c r="E4393" i="43"/>
  <c r="E4394" i="43"/>
  <c r="E4395" i="43"/>
  <c r="E4396" i="43"/>
  <c r="E4397" i="43"/>
  <c r="E4398" i="43"/>
  <c r="E4399" i="43"/>
  <c r="E4400" i="43"/>
  <c r="E4401" i="43"/>
  <c r="E4402" i="43"/>
  <c r="E4403" i="43"/>
  <c r="E4404" i="43"/>
  <c r="E4405" i="43"/>
  <c r="E4406" i="43"/>
  <c r="E4407" i="43"/>
  <c r="E4408" i="43"/>
  <c r="E4409" i="43"/>
  <c r="E4410" i="43"/>
  <c r="E4411" i="43"/>
  <c r="E4412" i="43"/>
  <c r="E4413" i="43"/>
  <c r="E4414" i="43"/>
  <c r="E4415" i="43"/>
  <c r="E4416" i="43"/>
  <c r="E4417" i="43"/>
  <c r="E4418" i="43"/>
  <c r="E4419" i="43"/>
  <c r="E4420" i="43"/>
  <c r="E4421" i="43"/>
  <c r="E4422" i="43"/>
  <c r="E4423" i="43"/>
  <c r="E4424" i="43"/>
  <c r="E4425" i="43"/>
  <c r="E4426" i="43"/>
  <c r="E4427" i="43"/>
  <c r="E4428" i="43"/>
  <c r="E4429" i="43"/>
  <c r="E4430" i="43"/>
  <c r="E4431" i="43"/>
  <c r="E4432" i="43"/>
  <c r="E4433" i="43"/>
  <c r="E4434" i="43"/>
  <c r="E4435" i="43"/>
  <c r="E4436" i="43"/>
  <c r="E4437" i="43"/>
  <c r="E4438" i="43"/>
  <c r="E4439" i="43"/>
  <c r="E4440" i="43"/>
  <c r="E4441" i="43"/>
  <c r="E4442" i="43"/>
  <c r="E4443" i="43"/>
  <c r="E4444" i="43"/>
  <c r="E4445" i="43"/>
  <c r="E4446" i="43"/>
  <c r="E4447" i="43"/>
  <c r="E4448" i="43"/>
  <c r="E4449" i="43"/>
  <c r="E4450" i="43"/>
  <c r="E4451" i="43"/>
  <c r="E4452" i="43"/>
  <c r="E4453" i="43"/>
  <c r="E4454" i="43"/>
  <c r="E4455" i="43"/>
  <c r="E4456" i="43"/>
  <c r="E4457" i="43"/>
  <c r="E4458" i="43"/>
  <c r="E4459" i="43"/>
  <c r="E4460" i="43"/>
  <c r="E4461" i="43"/>
  <c r="E4462" i="43"/>
  <c r="E4463" i="43"/>
  <c r="E4464" i="43"/>
  <c r="E4465" i="43"/>
  <c r="E4466" i="43"/>
  <c r="E4467" i="43"/>
  <c r="E4468" i="43"/>
  <c r="E4469" i="43"/>
  <c r="E4470" i="43"/>
  <c r="E4471" i="43"/>
  <c r="E4472" i="43"/>
  <c r="E4473" i="43"/>
  <c r="E4474" i="43"/>
  <c r="E4475" i="43"/>
  <c r="E4476" i="43"/>
  <c r="E4477" i="43"/>
  <c r="E4478" i="43"/>
  <c r="E4479" i="43"/>
  <c r="E4480" i="43"/>
  <c r="E4481" i="43"/>
  <c r="E4482" i="43"/>
  <c r="E4483" i="43"/>
  <c r="E4484" i="43"/>
  <c r="E4485" i="43"/>
  <c r="E4486" i="43"/>
  <c r="E4487" i="43"/>
  <c r="E4488" i="43"/>
  <c r="E4489" i="43"/>
  <c r="E4490" i="43"/>
  <c r="E4491" i="43"/>
  <c r="E4492" i="43"/>
  <c r="E4493" i="43"/>
  <c r="E4494" i="43"/>
  <c r="E4495" i="43"/>
  <c r="E4496" i="43"/>
  <c r="E4497" i="43"/>
  <c r="E4498" i="43"/>
  <c r="E4499" i="43"/>
  <c r="E4500" i="43"/>
  <c r="E4501" i="43"/>
  <c r="E4502" i="43"/>
  <c r="E4503" i="43"/>
  <c r="E4504" i="43"/>
  <c r="E4505" i="43"/>
  <c r="E4506" i="43"/>
  <c r="E4507" i="43"/>
  <c r="E4508" i="43"/>
  <c r="E4509" i="43"/>
  <c r="E4510" i="43"/>
  <c r="E4511" i="43"/>
  <c r="E4512" i="43"/>
  <c r="E4513" i="43"/>
  <c r="E4514" i="43"/>
  <c r="E4515" i="43"/>
  <c r="E4516" i="43"/>
  <c r="E4517" i="43"/>
  <c r="E4518" i="43"/>
  <c r="E4519" i="43"/>
  <c r="E4520" i="43"/>
  <c r="E4521" i="43"/>
  <c r="E4522" i="43"/>
  <c r="E4523" i="43"/>
  <c r="E4524" i="43"/>
  <c r="E4525" i="43"/>
  <c r="E4526" i="43"/>
  <c r="E4527" i="43"/>
  <c r="E4528" i="43"/>
  <c r="E4529" i="43"/>
  <c r="E4530" i="43"/>
  <c r="E4531" i="43"/>
  <c r="E4532" i="43"/>
  <c r="E4533" i="43"/>
  <c r="E4534" i="43"/>
  <c r="E4535" i="43"/>
  <c r="E4536" i="43"/>
  <c r="E4537" i="43"/>
  <c r="E4538" i="43"/>
  <c r="E4539" i="43"/>
  <c r="E4540" i="43"/>
  <c r="E4541" i="43"/>
  <c r="E4542" i="43"/>
  <c r="E4543" i="43"/>
  <c r="E4544" i="43"/>
  <c r="E4545" i="43"/>
  <c r="E4546" i="43"/>
  <c r="E4547" i="43"/>
  <c r="E4548" i="43"/>
  <c r="E4549" i="43"/>
  <c r="E4550" i="43"/>
  <c r="E4551" i="43"/>
  <c r="E4552" i="43"/>
  <c r="E4553" i="43"/>
  <c r="E4554" i="43"/>
  <c r="E4555" i="43"/>
  <c r="E4556" i="43"/>
  <c r="E4557" i="43"/>
  <c r="E4558" i="43"/>
  <c r="E4559" i="43"/>
  <c r="E4560" i="43"/>
  <c r="E4561" i="43"/>
  <c r="E4562" i="43"/>
  <c r="E4563" i="43"/>
  <c r="E4564" i="43"/>
  <c r="E4565" i="43"/>
  <c r="E4566" i="43"/>
  <c r="E4567" i="43"/>
  <c r="E4568" i="43"/>
  <c r="E4569" i="43"/>
  <c r="E4570" i="43"/>
  <c r="E4571" i="43"/>
  <c r="E4572" i="43"/>
  <c r="E4573" i="43"/>
  <c r="E4574" i="43"/>
  <c r="E4575" i="43"/>
  <c r="E4576" i="43"/>
  <c r="E4577" i="43"/>
  <c r="E4578" i="43"/>
  <c r="E4579" i="43"/>
  <c r="E4580" i="43"/>
  <c r="E4581" i="43"/>
  <c r="E4582" i="43"/>
  <c r="E4583" i="43"/>
  <c r="E4584" i="43"/>
  <c r="E4585" i="43"/>
  <c r="E4586" i="43"/>
  <c r="E4587" i="43"/>
  <c r="E4588" i="43"/>
  <c r="E4589" i="43"/>
  <c r="E4590" i="43"/>
  <c r="E4591" i="43"/>
  <c r="E4592" i="43"/>
  <c r="E4593" i="43"/>
  <c r="E4594" i="43"/>
  <c r="E4595" i="43"/>
  <c r="E4596" i="43"/>
  <c r="E4597" i="43"/>
  <c r="E4598" i="43"/>
  <c r="E4599" i="43"/>
  <c r="E4600" i="43"/>
  <c r="E4601" i="43"/>
  <c r="E4602" i="43"/>
  <c r="E4603" i="43"/>
  <c r="E4604" i="43"/>
  <c r="E4605" i="43"/>
  <c r="E4606" i="43"/>
  <c r="E4607" i="43"/>
  <c r="E4608" i="43"/>
  <c r="E4609" i="43"/>
  <c r="E4610" i="43"/>
  <c r="E4611" i="43"/>
  <c r="E4612" i="43"/>
  <c r="E4613" i="43"/>
  <c r="E4614" i="43"/>
  <c r="E4615" i="43"/>
  <c r="E4616" i="43"/>
  <c r="E4617" i="43"/>
  <c r="E4618" i="43"/>
  <c r="E4619" i="43"/>
  <c r="E4620" i="43"/>
  <c r="E4621" i="43"/>
  <c r="E4622" i="43"/>
  <c r="E4623" i="43"/>
  <c r="E4624" i="43"/>
  <c r="E4625" i="43"/>
  <c r="E4626" i="43"/>
  <c r="E4627" i="43"/>
  <c r="E4628" i="43"/>
  <c r="E4629" i="43"/>
  <c r="E4630" i="43"/>
  <c r="E4631" i="43"/>
  <c r="E4632" i="43"/>
  <c r="E4633" i="43"/>
  <c r="E4634" i="43"/>
  <c r="E4635" i="43"/>
  <c r="E4636" i="43"/>
  <c r="E4637" i="43"/>
  <c r="E4638" i="43"/>
  <c r="E4639" i="43"/>
  <c r="E4640" i="43"/>
  <c r="E4641" i="43"/>
  <c r="E4642" i="43"/>
  <c r="E4643" i="43"/>
  <c r="E4644" i="43"/>
  <c r="E4645" i="43"/>
  <c r="E4646" i="43"/>
  <c r="E4647" i="43"/>
  <c r="E4648" i="43"/>
  <c r="E4649" i="43"/>
  <c r="E4650" i="43"/>
  <c r="E4651" i="43"/>
  <c r="E4652" i="43"/>
  <c r="E4653" i="43"/>
  <c r="E4654" i="43"/>
  <c r="E4655" i="43"/>
  <c r="E4656" i="43"/>
  <c r="E4657" i="43"/>
  <c r="E4658" i="43"/>
  <c r="E4659" i="43"/>
  <c r="E4660" i="43"/>
  <c r="E4661" i="43"/>
  <c r="E4662" i="43"/>
  <c r="E4663" i="43"/>
  <c r="E4664" i="43"/>
  <c r="E4665" i="43"/>
  <c r="E4666" i="43"/>
  <c r="E4667" i="43"/>
  <c r="E4668" i="43"/>
  <c r="E4669" i="43"/>
  <c r="E4670" i="43"/>
  <c r="E4671" i="43"/>
  <c r="E4672" i="43"/>
  <c r="E4673" i="43"/>
  <c r="E4674" i="43"/>
  <c r="E4675" i="43"/>
  <c r="E4676" i="43"/>
  <c r="E4677" i="43"/>
  <c r="E4678" i="43"/>
  <c r="E4679" i="43"/>
  <c r="E4680" i="43"/>
  <c r="E4681" i="43"/>
  <c r="E4682" i="43"/>
  <c r="E4683" i="43"/>
  <c r="E4684" i="43"/>
  <c r="E4685" i="43"/>
  <c r="E4686" i="43"/>
  <c r="E4687" i="43"/>
  <c r="E4688" i="43"/>
  <c r="E4689" i="43"/>
  <c r="E4690" i="43"/>
  <c r="E4691" i="43"/>
  <c r="E4692" i="43"/>
  <c r="E4693" i="43"/>
  <c r="E4694" i="43"/>
  <c r="E4695" i="43"/>
  <c r="E4696" i="43"/>
  <c r="E4697" i="43"/>
  <c r="E4698" i="43"/>
  <c r="E4699" i="43"/>
  <c r="E4700" i="43"/>
  <c r="E4701" i="43"/>
  <c r="E4702" i="43"/>
  <c r="E4703" i="43"/>
  <c r="E4704" i="43"/>
  <c r="E4705" i="43"/>
  <c r="E4706" i="43"/>
  <c r="E4707" i="43"/>
  <c r="E4708" i="43"/>
  <c r="E4709" i="43"/>
  <c r="E4710" i="43"/>
  <c r="E4711" i="43"/>
  <c r="E4712" i="43"/>
  <c r="E4713" i="43"/>
  <c r="E4714" i="43"/>
  <c r="E4715" i="43"/>
  <c r="E4716" i="43"/>
  <c r="E4717" i="43"/>
  <c r="E4718" i="43"/>
  <c r="E4719" i="43"/>
  <c r="E4720" i="43"/>
  <c r="E4721" i="43"/>
  <c r="E4722" i="43"/>
  <c r="E4723" i="43"/>
  <c r="E4724" i="43"/>
  <c r="E4725" i="43"/>
  <c r="E4726" i="43"/>
  <c r="E4727" i="43"/>
  <c r="E4728" i="43"/>
  <c r="E4729" i="43"/>
  <c r="E4730" i="43"/>
  <c r="E4731" i="43"/>
  <c r="E4732" i="43"/>
  <c r="E4733" i="43"/>
  <c r="E4734" i="43"/>
  <c r="E4735" i="43"/>
  <c r="E4736" i="43"/>
  <c r="E4737" i="43"/>
  <c r="E4738" i="43"/>
  <c r="E4739" i="43"/>
  <c r="E4740" i="43"/>
  <c r="E4741" i="43"/>
  <c r="E4742" i="43"/>
  <c r="E4743" i="43"/>
  <c r="E4744" i="43"/>
  <c r="E4745" i="43"/>
  <c r="E4746" i="43"/>
  <c r="E4747" i="43"/>
  <c r="E4748" i="43"/>
  <c r="E4749" i="43"/>
  <c r="E4750" i="43"/>
  <c r="E4751" i="43"/>
  <c r="E4752" i="43"/>
  <c r="E4753" i="43"/>
  <c r="E4754" i="43"/>
  <c r="E4755" i="43"/>
  <c r="E4756" i="43"/>
  <c r="E4757" i="43"/>
  <c r="E4758" i="43"/>
  <c r="E4759" i="43"/>
  <c r="E4760" i="43"/>
  <c r="E4761" i="43"/>
  <c r="E4762" i="43"/>
  <c r="E4763" i="43"/>
  <c r="E4764" i="43"/>
  <c r="E4765" i="43"/>
  <c r="E4766" i="43"/>
  <c r="E4767" i="43"/>
  <c r="E4768" i="43"/>
  <c r="E4769" i="43"/>
  <c r="E4770" i="43"/>
  <c r="E4771" i="43"/>
  <c r="E4772" i="43"/>
  <c r="E4773" i="43"/>
  <c r="E4774" i="43"/>
  <c r="E4775" i="43"/>
  <c r="E4776" i="43"/>
  <c r="E4777" i="43"/>
  <c r="E4778" i="43"/>
  <c r="E4779" i="43"/>
  <c r="E4780" i="43"/>
  <c r="E4781" i="43"/>
  <c r="E4782" i="43"/>
  <c r="E4783" i="43"/>
  <c r="E4784" i="43"/>
  <c r="E4785" i="43"/>
  <c r="E4786" i="43"/>
  <c r="E4787" i="43"/>
  <c r="E4788" i="43"/>
  <c r="E4789" i="43"/>
  <c r="E4790" i="43"/>
  <c r="E4791" i="43"/>
  <c r="E4792" i="43"/>
  <c r="E4793" i="43"/>
  <c r="E4794" i="43"/>
  <c r="E4795" i="43"/>
  <c r="E4796" i="43"/>
  <c r="E4797" i="43"/>
  <c r="E4798" i="43"/>
  <c r="E4799" i="43"/>
  <c r="E4800" i="43"/>
  <c r="E4801" i="43"/>
  <c r="E4802" i="43"/>
  <c r="E4803" i="43"/>
  <c r="E4804" i="43"/>
  <c r="E4805" i="43"/>
  <c r="E4806" i="43"/>
  <c r="E4807" i="43"/>
  <c r="E4808" i="43"/>
  <c r="E4809" i="43"/>
  <c r="E4810" i="43"/>
  <c r="E4811" i="43"/>
  <c r="E4812" i="43"/>
  <c r="E4813" i="43"/>
  <c r="E4814" i="43"/>
  <c r="E4815" i="43"/>
  <c r="E4816" i="43"/>
  <c r="E4817" i="43"/>
  <c r="E4818" i="43"/>
  <c r="E4819" i="43"/>
  <c r="E4820" i="43"/>
  <c r="E4821" i="43"/>
  <c r="E4822" i="43"/>
  <c r="E4823" i="43"/>
  <c r="E4824" i="43"/>
  <c r="E4825" i="43"/>
  <c r="E4826" i="43"/>
  <c r="E4827" i="43"/>
  <c r="E4828" i="43"/>
  <c r="E4829" i="43"/>
  <c r="E4830" i="43"/>
  <c r="E4831" i="43"/>
  <c r="E4832" i="43"/>
  <c r="E4833" i="43"/>
  <c r="E4834" i="43"/>
  <c r="E4835" i="43"/>
  <c r="E4836" i="43"/>
  <c r="E4837" i="43"/>
  <c r="E4838" i="43"/>
  <c r="E4839" i="43"/>
  <c r="E4840" i="43"/>
  <c r="E4841" i="43"/>
  <c r="E4842" i="43"/>
  <c r="E4843" i="43"/>
  <c r="E4844" i="43"/>
  <c r="E4845" i="43"/>
  <c r="E4846" i="43"/>
  <c r="E4847" i="43"/>
  <c r="E4848" i="43"/>
  <c r="E4849" i="43"/>
  <c r="E4850" i="43"/>
  <c r="E4851" i="43"/>
  <c r="E4852" i="43"/>
  <c r="E4853" i="43"/>
  <c r="E4854" i="43"/>
  <c r="E4855" i="43"/>
  <c r="E4856" i="43"/>
  <c r="E4857" i="43"/>
  <c r="E4858" i="43"/>
  <c r="E4859" i="43"/>
  <c r="E4860" i="43"/>
  <c r="E4861" i="43"/>
  <c r="E4862" i="43"/>
  <c r="E4863" i="43"/>
  <c r="E4864" i="43"/>
  <c r="E4865" i="43"/>
  <c r="E4866" i="43"/>
  <c r="E4867" i="43"/>
  <c r="E4868" i="43"/>
  <c r="E4869" i="43"/>
  <c r="E4870" i="43"/>
  <c r="E4871" i="43"/>
  <c r="E4872" i="43"/>
  <c r="E4873" i="43"/>
  <c r="E4874" i="43"/>
  <c r="E4875" i="43"/>
  <c r="E4876" i="43"/>
  <c r="E4877" i="43"/>
  <c r="E4878" i="43"/>
  <c r="E4879" i="43"/>
  <c r="E4880" i="43"/>
  <c r="E4881" i="43"/>
  <c r="E4882" i="43"/>
  <c r="E4883" i="43"/>
  <c r="E4884" i="43"/>
  <c r="E4885" i="43"/>
  <c r="E4886" i="43"/>
  <c r="E4887" i="43"/>
  <c r="E4888" i="43"/>
  <c r="E4889" i="43"/>
  <c r="E4890" i="43"/>
  <c r="E4891" i="43"/>
  <c r="E4892" i="43"/>
  <c r="E4893" i="43"/>
  <c r="E4894" i="43"/>
  <c r="E4895" i="43"/>
  <c r="E4896" i="43"/>
  <c r="E4897" i="43"/>
  <c r="E4898" i="43"/>
  <c r="E4899" i="43"/>
  <c r="E4900" i="43"/>
  <c r="E4901" i="43"/>
  <c r="E4902" i="43"/>
  <c r="E4903" i="43"/>
  <c r="E4904" i="43"/>
  <c r="E4905" i="43"/>
  <c r="E4906" i="43"/>
  <c r="E4907" i="43"/>
  <c r="E4908" i="43"/>
  <c r="E4909" i="43"/>
  <c r="E4910" i="43"/>
  <c r="E4911" i="43"/>
  <c r="E4912" i="43"/>
  <c r="E4913" i="43"/>
  <c r="E4914" i="43"/>
  <c r="E4915" i="43"/>
  <c r="E4916" i="43"/>
  <c r="E4917" i="43"/>
  <c r="E4918" i="43"/>
  <c r="E4919" i="43"/>
  <c r="E4920" i="43"/>
  <c r="E4921" i="43"/>
  <c r="E4922" i="43"/>
  <c r="E4923" i="43"/>
  <c r="E4924" i="43"/>
  <c r="E4925" i="43"/>
  <c r="E4926" i="43"/>
  <c r="E4927" i="43"/>
  <c r="E4928" i="43"/>
  <c r="E4929" i="43"/>
  <c r="E4930" i="43"/>
  <c r="E4931" i="43"/>
  <c r="E4932" i="43"/>
  <c r="E4933" i="43"/>
  <c r="E4934" i="43"/>
  <c r="E4935" i="43"/>
  <c r="E4936" i="43"/>
  <c r="E4937" i="43"/>
  <c r="E4938" i="43"/>
  <c r="E4939" i="43"/>
  <c r="E4940" i="43"/>
  <c r="E4941" i="43"/>
  <c r="E4942" i="43"/>
  <c r="E4943" i="43"/>
  <c r="E4944" i="43"/>
  <c r="E4945" i="43"/>
  <c r="E4946" i="43"/>
  <c r="E4947" i="43"/>
  <c r="E4948" i="43"/>
  <c r="E4949" i="43"/>
  <c r="E4950" i="43"/>
  <c r="E4951" i="43"/>
  <c r="E4952" i="43"/>
  <c r="E4953" i="43"/>
  <c r="E4954" i="43"/>
  <c r="E4955" i="43"/>
  <c r="E4956" i="43"/>
  <c r="E4957" i="43"/>
  <c r="E4958" i="43"/>
  <c r="E4959" i="43"/>
  <c r="E4960" i="43"/>
  <c r="E4961" i="43"/>
  <c r="E4962" i="43"/>
  <c r="E4963" i="43"/>
  <c r="E4964" i="43"/>
  <c r="E4965" i="43"/>
  <c r="E4966" i="43"/>
  <c r="E4967" i="43"/>
  <c r="E4968" i="43"/>
  <c r="E4969" i="43"/>
  <c r="E4970" i="43"/>
  <c r="E4971" i="43"/>
  <c r="E4972" i="43"/>
  <c r="E4973" i="43"/>
  <c r="E4974" i="43"/>
  <c r="E4975" i="43"/>
  <c r="E4976" i="43"/>
  <c r="E4977" i="43"/>
  <c r="E4978" i="43"/>
  <c r="E4979" i="43"/>
  <c r="E4980" i="43"/>
  <c r="E4981" i="43"/>
  <c r="E4982" i="43"/>
  <c r="E4983" i="43"/>
  <c r="E4984" i="43"/>
  <c r="E4985" i="43"/>
  <c r="E4986" i="43"/>
  <c r="E4987" i="43"/>
  <c r="E4988" i="43"/>
  <c r="E4989" i="43"/>
  <c r="E4990" i="43"/>
  <c r="E4991" i="43"/>
  <c r="E4992" i="43"/>
  <c r="E4993" i="43"/>
  <c r="E4994" i="43"/>
  <c r="E4995" i="43"/>
  <c r="E4996" i="43"/>
  <c r="E4997" i="43"/>
  <c r="E4998" i="43"/>
  <c r="E4999" i="43"/>
  <c r="E5000" i="43"/>
  <c r="E5001" i="43"/>
  <c r="E5002" i="43"/>
  <c r="E5003" i="43"/>
  <c r="E5004" i="43"/>
  <c r="E5005" i="43"/>
  <c r="E5006" i="43"/>
  <c r="E5007" i="43"/>
  <c r="E5008" i="43"/>
  <c r="E5009" i="43"/>
  <c r="E5010" i="43"/>
  <c r="E5011" i="43"/>
  <c r="E5012" i="43"/>
  <c r="E5013" i="43"/>
  <c r="E5014" i="43"/>
  <c r="E5015" i="43"/>
  <c r="E5016" i="43"/>
  <c r="E5017" i="43"/>
  <c r="E5018" i="43"/>
  <c r="E5019" i="43"/>
  <c r="E5020" i="43"/>
  <c r="E5021" i="43"/>
  <c r="E5022" i="43"/>
  <c r="E5023" i="43"/>
  <c r="E5024" i="43"/>
  <c r="E5025" i="43"/>
  <c r="E5026" i="43"/>
  <c r="E5027" i="43"/>
  <c r="E5028" i="43"/>
  <c r="E5029" i="43"/>
  <c r="E5030" i="43"/>
  <c r="E5031" i="43"/>
  <c r="E5032" i="43"/>
  <c r="E5033" i="43"/>
  <c r="E5034" i="43"/>
  <c r="E5035" i="43"/>
  <c r="E5036" i="43"/>
  <c r="E5037" i="43"/>
  <c r="E5038" i="43"/>
  <c r="E5039" i="43"/>
  <c r="E5040" i="43"/>
  <c r="E5041" i="43"/>
  <c r="E5042" i="43"/>
  <c r="E5043" i="43"/>
  <c r="E5044" i="43"/>
  <c r="E5045" i="43"/>
  <c r="E5046" i="43"/>
  <c r="E5047" i="43"/>
  <c r="E5048" i="43"/>
  <c r="E5049" i="43"/>
  <c r="E5050" i="43"/>
  <c r="E5051" i="43"/>
  <c r="E5052" i="43"/>
  <c r="E5053" i="43"/>
  <c r="E5054" i="43"/>
  <c r="E5055" i="43"/>
  <c r="E5056" i="43"/>
  <c r="E5057" i="43"/>
  <c r="E5058" i="43"/>
  <c r="E5059" i="43"/>
  <c r="E5060" i="43"/>
  <c r="E5061" i="43"/>
  <c r="E5062" i="43"/>
  <c r="E5063" i="43"/>
  <c r="E5064" i="43"/>
  <c r="E5065" i="43"/>
  <c r="E5066" i="43"/>
  <c r="E5067" i="43"/>
  <c r="E5068" i="43"/>
  <c r="E5069" i="43"/>
  <c r="E5070" i="43"/>
  <c r="E5071" i="43"/>
  <c r="E5072" i="43"/>
  <c r="E5073" i="43"/>
  <c r="E5074" i="43"/>
  <c r="E5075" i="43"/>
  <c r="E5076" i="43"/>
  <c r="E5077" i="43"/>
  <c r="E5078" i="43"/>
  <c r="E5079" i="43"/>
  <c r="E5080" i="43"/>
  <c r="E5081" i="43"/>
  <c r="E5082" i="43"/>
  <c r="E5083" i="43"/>
  <c r="E5084" i="43"/>
  <c r="E5085" i="43"/>
  <c r="E5086" i="43"/>
  <c r="E5087" i="43"/>
  <c r="E5088" i="43"/>
  <c r="E5089" i="43"/>
  <c r="E5090" i="43"/>
  <c r="E5091" i="43"/>
  <c r="E5092" i="43"/>
  <c r="E5093" i="43"/>
  <c r="E5094" i="43"/>
  <c r="E5095" i="43"/>
  <c r="E5096" i="43"/>
  <c r="E5097" i="43"/>
  <c r="E5098" i="43"/>
  <c r="E5099" i="43"/>
  <c r="E5100" i="43"/>
  <c r="E5101" i="43"/>
  <c r="E5102" i="43"/>
  <c r="E5103" i="43"/>
  <c r="E5104" i="43"/>
  <c r="E5105" i="43"/>
  <c r="E5106" i="43"/>
  <c r="E5107" i="43"/>
  <c r="E5108" i="43"/>
  <c r="E5109" i="43"/>
  <c r="E5110" i="43"/>
  <c r="E5111" i="43"/>
  <c r="E5112" i="43"/>
  <c r="E5113" i="43"/>
  <c r="E5114" i="43"/>
  <c r="E5115" i="43"/>
  <c r="E5116" i="43"/>
  <c r="E5117" i="43"/>
  <c r="E5118" i="43"/>
  <c r="E5119" i="43"/>
  <c r="E5120" i="43"/>
  <c r="E5121" i="43"/>
  <c r="E5122" i="43"/>
  <c r="E5123" i="43"/>
  <c r="E5124" i="43"/>
  <c r="E5125" i="43"/>
  <c r="E5126" i="43"/>
  <c r="E5127" i="43"/>
  <c r="E5128" i="43"/>
  <c r="E5129" i="43"/>
  <c r="E5130" i="43"/>
  <c r="E5131" i="43"/>
  <c r="E5132" i="43"/>
  <c r="E5133" i="43"/>
  <c r="E5134" i="43"/>
  <c r="E5135" i="43"/>
  <c r="E5136" i="43"/>
  <c r="E5137" i="43"/>
  <c r="E5138" i="43"/>
  <c r="E5139" i="43"/>
  <c r="E5140" i="43"/>
  <c r="E5141" i="43"/>
  <c r="E5142" i="43"/>
  <c r="E5143" i="43"/>
  <c r="E5144" i="43"/>
  <c r="E5145" i="43"/>
  <c r="E5146" i="43"/>
  <c r="E5147" i="43"/>
  <c r="E5148" i="43"/>
  <c r="E5149" i="43"/>
  <c r="E5150" i="43"/>
  <c r="E5151" i="43"/>
  <c r="E5152" i="43"/>
  <c r="E5153" i="43"/>
  <c r="E5154" i="43"/>
  <c r="E5155" i="43"/>
  <c r="E5156" i="43"/>
  <c r="E5157" i="43"/>
  <c r="E5158" i="43"/>
  <c r="E5159" i="43"/>
  <c r="E5160" i="43"/>
  <c r="E5161" i="43"/>
  <c r="E5162" i="43"/>
  <c r="E5163" i="43"/>
  <c r="E5164" i="43"/>
  <c r="E5165" i="43"/>
  <c r="E5166" i="43"/>
  <c r="E5167" i="43"/>
  <c r="E5168" i="43"/>
  <c r="E5169" i="43"/>
  <c r="E5170" i="43"/>
  <c r="E5171" i="43"/>
  <c r="E5172" i="43"/>
  <c r="E5173" i="43"/>
  <c r="E5174" i="43"/>
  <c r="E5175" i="43"/>
  <c r="E5176" i="43"/>
  <c r="E5177" i="43"/>
  <c r="E5178" i="43"/>
  <c r="E5179" i="43"/>
  <c r="E5180" i="43"/>
  <c r="E5181" i="43"/>
  <c r="E5182" i="43"/>
  <c r="E5183" i="43"/>
  <c r="E5184" i="43"/>
  <c r="E5185" i="43"/>
  <c r="E5186" i="43"/>
  <c r="E5187" i="43"/>
  <c r="E5188" i="43"/>
  <c r="E5189" i="43"/>
  <c r="E5190" i="43"/>
  <c r="E5191" i="43"/>
  <c r="E5192" i="43"/>
  <c r="E5193" i="43"/>
  <c r="E5194" i="43"/>
  <c r="E5195" i="43"/>
  <c r="E5196" i="43"/>
  <c r="E5197" i="43"/>
  <c r="E5198" i="43"/>
  <c r="E5199" i="43"/>
  <c r="E5200" i="43"/>
  <c r="E5201" i="43"/>
  <c r="E5202" i="43"/>
  <c r="E5203" i="43"/>
  <c r="E5204" i="43"/>
  <c r="E5205" i="43"/>
  <c r="E5206" i="43"/>
  <c r="E5207" i="43"/>
  <c r="E5208" i="43"/>
  <c r="E5209" i="43"/>
  <c r="E5210" i="43"/>
  <c r="E5211" i="43"/>
  <c r="E5212" i="43"/>
  <c r="E5213" i="43"/>
  <c r="E5214" i="43"/>
  <c r="E5215" i="43"/>
  <c r="E5216" i="43"/>
  <c r="E5217" i="43"/>
  <c r="E5218" i="43"/>
  <c r="E5219" i="43"/>
  <c r="E5220" i="43"/>
  <c r="E5221" i="43"/>
  <c r="E5222" i="43"/>
  <c r="E5223" i="43"/>
  <c r="E5224" i="43"/>
  <c r="E5225" i="43"/>
  <c r="E5226" i="43"/>
  <c r="E5227" i="43"/>
  <c r="E5228" i="43"/>
  <c r="E5229" i="43"/>
  <c r="E5230" i="43"/>
  <c r="E5231" i="43"/>
  <c r="E5232" i="43"/>
  <c r="E5233" i="43"/>
  <c r="E5234" i="43"/>
  <c r="E5235" i="43"/>
  <c r="E5236" i="43"/>
  <c r="E5237" i="43"/>
  <c r="E5238" i="43"/>
  <c r="E5239" i="43"/>
  <c r="E5240" i="43"/>
  <c r="E5241" i="43"/>
  <c r="E5242" i="43"/>
  <c r="E5243" i="43"/>
  <c r="E5244" i="43"/>
  <c r="E5245" i="43"/>
  <c r="E5246" i="43"/>
  <c r="E5247" i="43"/>
  <c r="E5248" i="43"/>
  <c r="E5249" i="43"/>
  <c r="E5250" i="43"/>
  <c r="E5251" i="43"/>
  <c r="E5252" i="43"/>
  <c r="E5253" i="43"/>
  <c r="E5254" i="43"/>
  <c r="E5255" i="43"/>
  <c r="E5256" i="43"/>
  <c r="E5257" i="43"/>
  <c r="E5258" i="43"/>
  <c r="E5259" i="43"/>
  <c r="E5260" i="43"/>
  <c r="E5261" i="43"/>
  <c r="E5262" i="43"/>
  <c r="E5263" i="43"/>
  <c r="E5264" i="43"/>
  <c r="E5265" i="43"/>
  <c r="E5266" i="43"/>
  <c r="E5267" i="43"/>
  <c r="E5268" i="43"/>
  <c r="E5269" i="43"/>
  <c r="E5270" i="43"/>
  <c r="E5271" i="43"/>
  <c r="E5272" i="43"/>
  <c r="E5273" i="43"/>
  <c r="E5274" i="43"/>
  <c r="E5275" i="43"/>
  <c r="E5276" i="43"/>
  <c r="E5277" i="43"/>
  <c r="E5278" i="43"/>
  <c r="E5279" i="43"/>
  <c r="E5280" i="43"/>
  <c r="E5281" i="43"/>
  <c r="E5282" i="43"/>
  <c r="E5283" i="43"/>
  <c r="E5284" i="43"/>
  <c r="E5285" i="43"/>
  <c r="E5286" i="43"/>
  <c r="E5287" i="43"/>
  <c r="E5288" i="43"/>
  <c r="E5289" i="43"/>
  <c r="E5290" i="43"/>
  <c r="E5291" i="43"/>
  <c r="E5292" i="43"/>
  <c r="E5293" i="43"/>
  <c r="E5294" i="43"/>
  <c r="E5295" i="43"/>
  <c r="E5296" i="43"/>
  <c r="E5297" i="43"/>
  <c r="E5298" i="43"/>
  <c r="E5299" i="43"/>
  <c r="E5300" i="43"/>
  <c r="E5301" i="43"/>
  <c r="E5302" i="43"/>
  <c r="E5303" i="43"/>
  <c r="E5304" i="43"/>
  <c r="E5305" i="43"/>
  <c r="E5306" i="43"/>
  <c r="E5307" i="43"/>
  <c r="E5308" i="43"/>
  <c r="E5309" i="43"/>
  <c r="E5310" i="43"/>
  <c r="E5311" i="43"/>
  <c r="E5312" i="43"/>
  <c r="E5313" i="43"/>
  <c r="E5314" i="43"/>
  <c r="E5315" i="43"/>
  <c r="E5316" i="43"/>
  <c r="E5317" i="43"/>
  <c r="E5318" i="43"/>
  <c r="E5319" i="43"/>
  <c r="E5320" i="43"/>
  <c r="E5321" i="43"/>
  <c r="E5322" i="43"/>
  <c r="E5323" i="43"/>
  <c r="E5324" i="43"/>
  <c r="E5325" i="43"/>
  <c r="E5326" i="43"/>
  <c r="E5327" i="43"/>
  <c r="E5328" i="43"/>
  <c r="E5329" i="43"/>
  <c r="E5330" i="43"/>
  <c r="E5331" i="43"/>
  <c r="E5332" i="43"/>
  <c r="E5333" i="43"/>
  <c r="E5334" i="43"/>
  <c r="E5335" i="43"/>
  <c r="E5336" i="43"/>
  <c r="E5337" i="43"/>
  <c r="E5338" i="43"/>
  <c r="E5339" i="43"/>
  <c r="E5340" i="43"/>
  <c r="E5341" i="43"/>
  <c r="E5342" i="43"/>
  <c r="E5343" i="43"/>
  <c r="E5344" i="43"/>
  <c r="E5345" i="43"/>
  <c r="E5346" i="43"/>
  <c r="E5347" i="43"/>
  <c r="E5348" i="43"/>
  <c r="E5349" i="43"/>
  <c r="E5350" i="43"/>
  <c r="E5351" i="43"/>
  <c r="E5352" i="43"/>
  <c r="E5353" i="43"/>
  <c r="E5354" i="43"/>
  <c r="E5355" i="43"/>
  <c r="E5356" i="43"/>
  <c r="E5357" i="43"/>
  <c r="E5358" i="43"/>
  <c r="E5359" i="43"/>
  <c r="E5360" i="43"/>
  <c r="E5361" i="43"/>
  <c r="E5362" i="43"/>
  <c r="E5363" i="43"/>
  <c r="E5364" i="43"/>
  <c r="E5365" i="43"/>
  <c r="E5366" i="43"/>
  <c r="E5367" i="43"/>
  <c r="E5368" i="43"/>
  <c r="E5369" i="43"/>
  <c r="E5370" i="43"/>
  <c r="E5371" i="43"/>
  <c r="E5372" i="43"/>
  <c r="E5373" i="43"/>
  <c r="E5374" i="43"/>
  <c r="E5375" i="43"/>
  <c r="E5376" i="43"/>
  <c r="E5377" i="43"/>
  <c r="E5378" i="43"/>
  <c r="E5379" i="43"/>
  <c r="E5380" i="43"/>
  <c r="E5381" i="43"/>
  <c r="E5382" i="43"/>
  <c r="E5383" i="43"/>
  <c r="E5384" i="43"/>
  <c r="E5385" i="43"/>
  <c r="E5386" i="43"/>
  <c r="E5387" i="43"/>
  <c r="E5388" i="43"/>
  <c r="E5389" i="43"/>
  <c r="E5390" i="43"/>
  <c r="E5391" i="43"/>
  <c r="E5392" i="43"/>
  <c r="E5393" i="43"/>
  <c r="E5394" i="43"/>
  <c r="E5395" i="43"/>
  <c r="E5396" i="43"/>
  <c r="E5397" i="43"/>
  <c r="E5398" i="43"/>
  <c r="E5399" i="43"/>
  <c r="E5400" i="43"/>
  <c r="E5401" i="43"/>
  <c r="E5402" i="43"/>
  <c r="E5403" i="43"/>
  <c r="E5404" i="43"/>
  <c r="E5405" i="43"/>
  <c r="E5406" i="43"/>
  <c r="E5407" i="43"/>
  <c r="E5408" i="43"/>
  <c r="E5409" i="43"/>
  <c r="E5410" i="43"/>
  <c r="E5411" i="43"/>
  <c r="E5412" i="43"/>
  <c r="E5413" i="43"/>
  <c r="E5414" i="43"/>
  <c r="E5415" i="43"/>
  <c r="E5416" i="43"/>
  <c r="E5417" i="43"/>
  <c r="E5418" i="43"/>
  <c r="E5419" i="43"/>
  <c r="E5420" i="43"/>
  <c r="E5421" i="43"/>
  <c r="E5422" i="43"/>
  <c r="E5423" i="43"/>
  <c r="E5424" i="43"/>
  <c r="E5425" i="43"/>
  <c r="E5426" i="43"/>
  <c r="E5427" i="43"/>
  <c r="E5428" i="43"/>
  <c r="E5429" i="43"/>
  <c r="E5430" i="43"/>
  <c r="E5431" i="43"/>
  <c r="E5432" i="43"/>
  <c r="E5433" i="43"/>
  <c r="E5434" i="43"/>
  <c r="E5435" i="43"/>
  <c r="E5436" i="43"/>
  <c r="E5437" i="43"/>
  <c r="E5438" i="43"/>
  <c r="E5439" i="43"/>
  <c r="E5440" i="43"/>
  <c r="E5441" i="43"/>
  <c r="E5442" i="43"/>
  <c r="E5443" i="43"/>
  <c r="E5444" i="43"/>
  <c r="E5445" i="43"/>
  <c r="E5446" i="43"/>
  <c r="E5447" i="43"/>
  <c r="E5448" i="43"/>
  <c r="E5449" i="43"/>
  <c r="E5450" i="43"/>
  <c r="E5451" i="43"/>
  <c r="E5452" i="43"/>
  <c r="E5453" i="43"/>
  <c r="E5454" i="43"/>
  <c r="E5455" i="43"/>
  <c r="E5456" i="43"/>
  <c r="E5457" i="43"/>
  <c r="E5458" i="43"/>
  <c r="E5459" i="43"/>
  <c r="E5460" i="43"/>
  <c r="E5461" i="43"/>
  <c r="E5462" i="43"/>
  <c r="E5463" i="43"/>
  <c r="E5464" i="43"/>
  <c r="E5465" i="43"/>
  <c r="E5466" i="43"/>
  <c r="E5467" i="43"/>
  <c r="E5468" i="43"/>
  <c r="E5469" i="43"/>
  <c r="E5470" i="43"/>
  <c r="E5471" i="43"/>
  <c r="E5472" i="43"/>
  <c r="E5473" i="43"/>
  <c r="E5474" i="43"/>
  <c r="E5475" i="43"/>
  <c r="E5476" i="43"/>
  <c r="E5477" i="43"/>
  <c r="E5478" i="43"/>
  <c r="E5479" i="43"/>
  <c r="E5480" i="43"/>
  <c r="E5481" i="43"/>
  <c r="E5482" i="43"/>
  <c r="E5483" i="43"/>
  <c r="E5484" i="43"/>
  <c r="E5485" i="43"/>
  <c r="E5486" i="43"/>
  <c r="E5487" i="43"/>
  <c r="E5488" i="43"/>
  <c r="E5489" i="43"/>
  <c r="E5490" i="43"/>
  <c r="E5491" i="43"/>
  <c r="E5492" i="43"/>
  <c r="E5493" i="43"/>
  <c r="E5494" i="43"/>
  <c r="E5495" i="43"/>
  <c r="E5496" i="43"/>
  <c r="E5497" i="43"/>
  <c r="E5498" i="43"/>
  <c r="E5499" i="43"/>
  <c r="E5500" i="43"/>
  <c r="E5501" i="43"/>
  <c r="E5502" i="43"/>
  <c r="E5503" i="43"/>
  <c r="E5504" i="43"/>
  <c r="E5505" i="43"/>
  <c r="E5506" i="43"/>
  <c r="E5507" i="43"/>
  <c r="E5508" i="43"/>
  <c r="E5509" i="43"/>
  <c r="E5510" i="43"/>
  <c r="E5511" i="43"/>
  <c r="E5512" i="43"/>
  <c r="E5513" i="43"/>
  <c r="E5514" i="43"/>
  <c r="E5515" i="43"/>
  <c r="E5516" i="43"/>
  <c r="E5517" i="43"/>
  <c r="E5518" i="43"/>
  <c r="E5519" i="43"/>
  <c r="E5520" i="43"/>
  <c r="E5521" i="43"/>
  <c r="E5522" i="43"/>
  <c r="E5523" i="43"/>
  <c r="E5524" i="43"/>
  <c r="E5525" i="43"/>
  <c r="E5526" i="43"/>
  <c r="E5527" i="43"/>
  <c r="E5528" i="43"/>
  <c r="E5529" i="43"/>
  <c r="E5530" i="43"/>
  <c r="E5531" i="43"/>
  <c r="E5532" i="43"/>
  <c r="E5533" i="43"/>
  <c r="E5534" i="43"/>
  <c r="E5535" i="43"/>
  <c r="E5536" i="43"/>
  <c r="E5537" i="43"/>
  <c r="E5538" i="43"/>
  <c r="E5539" i="43"/>
  <c r="E5540" i="43"/>
  <c r="E5541" i="43"/>
  <c r="E5542" i="43"/>
  <c r="E5543" i="43"/>
  <c r="E5544" i="43"/>
  <c r="E5545" i="43"/>
  <c r="E5546" i="43"/>
  <c r="E5547" i="43"/>
  <c r="E5548" i="43"/>
  <c r="E5549" i="43"/>
  <c r="E5550" i="43"/>
  <c r="E5551" i="43"/>
  <c r="E5552" i="43"/>
  <c r="E5553" i="43"/>
  <c r="E5554" i="43"/>
  <c r="E5555" i="43"/>
  <c r="E5556" i="43"/>
  <c r="E5557" i="43"/>
  <c r="E5558" i="43"/>
  <c r="E5559" i="43"/>
  <c r="E5560" i="43"/>
  <c r="E5561" i="43"/>
  <c r="E5562" i="43"/>
  <c r="E5563" i="43"/>
  <c r="E5564" i="43"/>
  <c r="E5565" i="43"/>
  <c r="E5566" i="43"/>
  <c r="E5567" i="43"/>
  <c r="E5568" i="43"/>
  <c r="E5569" i="43"/>
  <c r="E5570" i="43"/>
  <c r="E5571" i="43"/>
  <c r="E5572" i="43"/>
  <c r="E5573" i="43"/>
  <c r="E5574" i="43"/>
  <c r="E5575" i="43"/>
  <c r="E5576" i="43"/>
  <c r="E5577" i="43"/>
  <c r="E5578" i="43"/>
  <c r="E5579" i="43"/>
  <c r="E5580" i="43"/>
  <c r="E5581" i="43"/>
  <c r="E5582" i="43"/>
  <c r="E5583" i="43"/>
  <c r="E5584" i="43"/>
  <c r="E5585" i="43"/>
  <c r="E5586" i="43"/>
  <c r="E5587" i="43"/>
  <c r="E5588" i="43"/>
  <c r="E5589" i="43"/>
  <c r="E5590" i="43"/>
  <c r="E5591" i="43"/>
  <c r="E5592" i="43"/>
  <c r="E5593" i="43"/>
  <c r="E5594" i="43"/>
  <c r="E5595" i="43"/>
  <c r="E5596" i="43"/>
  <c r="E5597" i="43"/>
  <c r="E5598" i="43"/>
  <c r="E5599" i="43"/>
  <c r="E5600" i="43"/>
  <c r="E5601" i="43"/>
  <c r="E5602" i="43"/>
  <c r="E5603" i="43"/>
  <c r="E5604" i="43"/>
  <c r="E5605" i="43"/>
  <c r="E5606" i="43"/>
  <c r="E5607" i="43"/>
  <c r="E5608" i="43"/>
  <c r="E5609" i="43"/>
  <c r="E5610" i="43"/>
  <c r="E5611" i="43"/>
  <c r="E5612" i="43"/>
  <c r="E5613" i="43"/>
  <c r="E5614" i="43"/>
  <c r="E5615" i="43"/>
  <c r="E5616" i="43"/>
  <c r="E5617" i="43"/>
  <c r="E5618" i="43"/>
  <c r="E5619" i="43"/>
  <c r="E5620" i="43"/>
  <c r="E5621" i="43"/>
  <c r="E5622" i="43"/>
  <c r="E5623" i="43"/>
  <c r="E5624" i="43"/>
  <c r="E5625" i="43"/>
  <c r="E5626" i="43"/>
  <c r="E5627" i="43"/>
  <c r="E5628" i="43"/>
  <c r="E5629" i="43"/>
  <c r="E5630" i="43"/>
  <c r="E5631" i="43"/>
  <c r="E5632" i="43"/>
  <c r="E5633" i="43"/>
  <c r="E5634" i="43"/>
  <c r="E5635" i="43"/>
  <c r="E5636" i="43"/>
  <c r="E5637" i="43"/>
  <c r="E5638" i="43"/>
  <c r="E5639" i="43"/>
  <c r="E5640" i="43"/>
  <c r="E5641" i="43"/>
  <c r="E5642" i="43"/>
  <c r="E5643" i="43"/>
  <c r="E5644" i="43"/>
  <c r="E5645" i="43"/>
  <c r="E5646" i="43"/>
  <c r="E5647" i="43"/>
  <c r="E5648" i="43"/>
  <c r="E5649" i="43"/>
  <c r="E5650" i="43"/>
  <c r="E5651" i="43"/>
  <c r="E5652" i="43"/>
  <c r="E5653" i="43"/>
  <c r="E5654" i="43"/>
  <c r="E5655" i="43"/>
  <c r="E5656" i="43"/>
  <c r="E5657" i="43"/>
  <c r="E5658" i="43"/>
  <c r="E5659" i="43"/>
  <c r="E5660" i="43"/>
  <c r="E5661" i="43"/>
  <c r="E5662" i="43"/>
  <c r="E5663" i="43"/>
  <c r="E5664" i="43"/>
  <c r="E5665" i="43"/>
  <c r="E5666" i="43"/>
  <c r="E5667" i="43"/>
  <c r="E5668" i="43"/>
  <c r="E5669" i="43"/>
  <c r="E5670" i="43"/>
  <c r="E5671" i="43"/>
  <c r="E5672" i="43"/>
  <c r="E5673" i="43"/>
  <c r="E5674" i="43"/>
  <c r="E5675" i="43"/>
  <c r="E5676" i="43"/>
  <c r="E5677" i="43"/>
  <c r="E5678" i="43"/>
  <c r="E5679" i="43"/>
  <c r="E5680" i="43"/>
  <c r="E5681" i="43"/>
  <c r="E5682" i="43"/>
  <c r="E5683" i="43"/>
  <c r="E5684" i="43"/>
  <c r="E5685" i="43"/>
  <c r="E5686" i="43"/>
  <c r="E5687" i="43"/>
  <c r="E5688" i="43"/>
  <c r="E5689" i="43"/>
  <c r="E5690" i="43"/>
  <c r="E5691" i="43"/>
  <c r="E5692" i="43"/>
  <c r="E5693" i="43"/>
  <c r="E5694" i="43"/>
  <c r="E5695" i="43"/>
  <c r="E5696" i="43"/>
  <c r="E5697" i="43"/>
  <c r="E5698" i="43"/>
  <c r="E5699" i="43"/>
  <c r="E5700" i="43"/>
  <c r="E5701" i="43"/>
  <c r="E5702" i="43"/>
  <c r="E5703" i="43"/>
  <c r="E5704" i="43"/>
  <c r="E5705" i="43"/>
  <c r="E5706" i="43"/>
  <c r="E5707" i="43"/>
  <c r="E5708" i="43"/>
  <c r="E5709" i="43"/>
  <c r="E5710" i="43"/>
  <c r="E5711" i="43"/>
  <c r="E5712" i="43"/>
  <c r="E5713" i="43"/>
  <c r="E5714" i="43"/>
  <c r="E5715" i="43"/>
  <c r="E5716" i="43"/>
  <c r="E5717" i="43"/>
  <c r="E5718" i="43"/>
  <c r="E5719" i="43"/>
  <c r="E5720" i="43"/>
  <c r="E5721" i="43"/>
  <c r="E5722" i="43"/>
  <c r="E5723" i="43"/>
  <c r="E5724" i="43"/>
  <c r="E5725" i="43"/>
  <c r="E5726" i="43"/>
  <c r="E5727" i="43"/>
  <c r="E5728" i="43"/>
  <c r="E5729" i="43"/>
  <c r="E5730" i="43"/>
  <c r="E5731" i="43"/>
  <c r="E5732" i="43"/>
  <c r="E5733" i="43"/>
  <c r="E5734" i="43"/>
  <c r="E5735" i="43"/>
  <c r="E5736" i="43"/>
  <c r="E5737" i="43"/>
  <c r="E5738" i="43"/>
  <c r="E5739" i="43"/>
  <c r="E5740" i="43"/>
  <c r="E5741" i="43"/>
  <c r="E5742" i="43"/>
  <c r="E5743" i="43"/>
  <c r="E5744" i="43"/>
  <c r="E5745" i="43"/>
  <c r="E5746" i="43"/>
  <c r="E5747" i="43"/>
  <c r="E5748" i="43"/>
  <c r="E5749" i="43"/>
  <c r="E5750" i="43"/>
  <c r="E5751" i="43"/>
  <c r="E5752" i="43"/>
  <c r="E5753" i="43"/>
  <c r="E5754" i="43"/>
  <c r="E5755" i="43"/>
  <c r="E5756" i="43"/>
  <c r="E5757" i="43"/>
  <c r="E5758" i="43"/>
  <c r="E5759" i="43"/>
  <c r="E5760" i="43"/>
  <c r="E5761" i="43"/>
  <c r="E5762" i="43"/>
  <c r="E5763" i="43"/>
  <c r="E5764" i="43"/>
  <c r="E5765" i="43"/>
  <c r="E5766" i="43"/>
  <c r="E5767" i="43"/>
  <c r="E5768" i="43"/>
  <c r="E5769" i="43"/>
  <c r="E5770" i="43"/>
  <c r="E5771" i="43"/>
  <c r="E5772" i="43"/>
  <c r="E5773" i="43"/>
  <c r="E5774" i="43"/>
  <c r="E5775" i="43"/>
  <c r="E5776" i="43"/>
  <c r="E5777" i="43"/>
  <c r="E5778" i="43"/>
  <c r="E5779" i="43"/>
  <c r="E5780" i="43"/>
  <c r="E5781" i="43"/>
  <c r="E5782" i="43"/>
  <c r="E5783" i="43"/>
  <c r="E5784" i="43"/>
  <c r="E5785" i="43"/>
  <c r="E5786" i="43"/>
  <c r="E5787" i="43"/>
  <c r="E5788" i="43"/>
  <c r="E5789" i="43"/>
  <c r="E5790" i="43"/>
  <c r="E5791" i="43"/>
  <c r="E5792" i="43"/>
  <c r="E5793" i="43"/>
  <c r="E5794" i="43"/>
  <c r="E5795" i="43"/>
  <c r="E5796" i="43"/>
  <c r="E5797" i="43"/>
  <c r="E5798" i="43"/>
  <c r="E5799" i="43"/>
  <c r="E5800" i="43"/>
  <c r="E5801" i="43"/>
  <c r="E5802" i="43"/>
  <c r="E5803" i="43"/>
  <c r="E5804" i="43"/>
  <c r="E5805" i="43"/>
  <c r="E5806" i="43"/>
  <c r="E5807" i="43"/>
  <c r="E5808" i="43"/>
  <c r="E5809" i="43"/>
  <c r="E5810" i="43"/>
  <c r="E5811" i="43"/>
  <c r="E5812" i="43"/>
  <c r="E5813" i="43"/>
  <c r="E5814" i="43"/>
  <c r="E5815" i="43"/>
  <c r="E5816" i="43"/>
  <c r="E5817" i="43"/>
  <c r="E5818" i="43"/>
  <c r="E5819" i="43"/>
  <c r="E5820" i="43"/>
  <c r="E5821" i="43"/>
  <c r="E5822" i="43"/>
  <c r="E5823" i="43"/>
  <c r="E5824" i="43"/>
  <c r="E5825" i="43"/>
  <c r="E5826" i="43"/>
  <c r="E5827" i="43"/>
  <c r="E5828" i="43"/>
  <c r="E5829" i="43"/>
  <c r="E5830" i="43"/>
  <c r="E5831" i="43"/>
  <c r="E5832" i="43"/>
  <c r="E5833" i="43"/>
  <c r="E5834" i="43"/>
  <c r="E5835" i="43"/>
  <c r="E5836" i="43"/>
  <c r="E5837" i="43"/>
  <c r="E5838" i="43"/>
  <c r="E5839" i="43"/>
  <c r="E5840" i="43"/>
  <c r="E5841" i="43"/>
  <c r="E5842" i="43"/>
  <c r="E5843" i="43"/>
  <c r="E5844" i="43"/>
  <c r="E5845" i="43"/>
  <c r="E5846" i="43"/>
  <c r="E5847" i="43"/>
  <c r="E5848" i="43"/>
  <c r="E5849" i="43"/>
  <c r="E5850" i="43"/>
  <c r="E5851" i="43"/>
  <c r="E5852" i="43"/>
  <c r="E5853" i="43"/>
  <c r="E5854" i="43"/>
  <c r="E5855" i="43"/>
  <c r="E5856" i="43"/>
  <c r="E5857" i="43"/>
  <c r="E5858" i="43"/>
  <c r="E5859" i="43"/>
  <c r="E5860" i="43"/>
  <c r="E5861" i="43"/>
  <c r="E5862" i="43"/>
  <c r="E5863" i="43"/>
  <c r="E5864" i="43"/>
  <c r="E5865" i="43"/>
  <c r="E5866" i="43"/>
  <c r="E5867" i="43"/>
  <c r="E5868" i="43"/>
  <c r="E5869" i="43"/>
  <c r="E5870" i="43"/>
  <c r="E5871" i="43"/>
  <c r="E5872" i="43"/>
  <c r="E5873" i="43"/>
  <c r="E5874" i="43"/>
  <c r="E5875" i="43"/>
  <c r="E5876" i="43"/>
  <c r="E5877" i="43"/>
  <c r="E5878" i="43"/>
  <c r="E5879" i="43"/>
  <c r="E5880" i="43"/>
  <c r="E5881" i="43"/>
  <c r="E5882" i="43"/>
  <c r="E5883" i="43"/>
  <c r="E5884" i="43"/>
  <c r="E5885" i="43"/>
  <c r="E5886" i="43"/>
  <c r="E5887" i="43"/>
  <c r="E5888" i="43"/>
  <c r="E5889" i="43"/>
  <c r="E5890" i="43"/>
  <c r="E5891" i="43"/>
  <c r="E5892" i="43"/>
  <c r="E5893" i="43"/>
  <c r="E5894" i="43"/>
  <c r="E5895" i="43"/>
  <c r="E5896" i="43"/>
  <c r="E5897" i="43"/>
  <c r="E5898" i="43"/>
  <c r="E5899" i="43"/>
  <c r="E5900" i="43"/>
  <c r="E5901" i="43"/>
  <c r="E5902" i="43"/>
  <c r="E5903" i="43"/>
  <c r="E5904" i="43"/>
  <c r="E5905" i="43"/>
  <c r="E5906" i="43"/>
  <c r="E5907" i="43"/>
  <c r="E5908" i="43"/>
  <c r="E5909" i="43"/>
  <c r="E5910" i="43"/>
  <c r="E5911" i="43"/>
  <c r="E5912" i="43"/>
  <c r="E5913" i="43"/>
  <c r="E5914" i="43"/>
  <c r="E5915" i="43"/>
  <c r="E5916" i="43"/>
  <c r="E5917" i="43"/>
  <c r="E5918" i="43"/>
  <c r="E5919" i="43"/>
  <c r="E5920" i="43"/>
  <c r="E5921" i="43"/>
  <c r="E5922" i="43"/>
  <c r="E5923" i="43"/>
  <c r="E5924" i="43"/>
  <c r="E5925" i="43"/>
  <c r="E5926" i="43"/>
  <c r="E5927" i="43"/>
  <c r="E5928" i="43"/>
  <c r="E5929" i="43"/>
  <c r="E5930" i="43"/>
  <c r="E5931" i="43"/>
  <c r="E5932" i="43"/>
  <c r="E5933" i="43"/>
  <c r="E5934" i="43"/>
  <c r="E5935" i="43"/>
  <c r="E5936" i="43"/>
  <c r="E5937" i="43"/>
  <c r="E5938" i="43"/>
  <c r="E5939" i="43"/>
  <c r="E5940" i="43"/>
  <c r="E5941" i="43"/>
  <c r="E5942" i="43"/>
  <c r="E5943" i="43"/>
  <c r="E5944" i="43"/>
  <c r="E5945" i="43"/>
  <c r="E5946" i="43"/>
  <c r="E5947" i="43"/>
  <c r="E5948" i="43"/>
  <c r="E5949" i="43"/>
  <c r="E5950" i="43"/>
  <c r="E5951" i="43"/>
  <c r="E5952" i="43"/>
  <c r="E5953" i="43"/>
  <c r="E5954" i="43"/>
  <c r="E5955" i="43"/>
  <c r="E5956" i="43"/>
  <c r="E5957" i="43"/>
  <c r="E5958" i="43"/>
  <c r="E5959" i="43"/>
  <c r="E5960" i="43"/>
  <c r="E5961" i="43"/>
  <c r="E5962" i="43"/>
  <c r="E5963" i="43"/>
  <c r="E5964" i="43"/>
  <c r="E5965" i="43"/>
  <c r="E5966" i="43"/>
  <c r="E5967" i="43"/>
  <c r="E5968" i="43"/>
  <c r="E5969" i="43"/>
  <c r="E5970" i="43"/>
  <c r="E5971" i="43"/>
  <c r="E5972" i="43"/>
  <c r="E5973" i="43"/>
  <c r="E5974" i="43"/>
  <c r="E5975" i="43"/>
  <c r="E5976" i="43"/>
  <c r="E5977" i="43"/>
  <c r="E5978" i="43"/>
  <c r="E5979" i="43"/>
  <c r="E5980" i="43"/>
  <c r="E5981" i="43"/>
  <c r="E5982" i="43"/>
  <c r="E5983" i="43"/>
  <c r="E5984" i="43"/>
  <c r="E5985" i="43"/>
  <c r="E5986" i="43"/>
  <c r="E5987" i="43"/>
  <c r="E5988" i="43"/>
  <c r="E5989" i="43"/>
  <c r="E5990" i="43"/>
  <c r="E5991" i="43"/>
  <c r="E5992" i="43"/>
  <c r="E5993" i="43"/>
  <c r="E5994" i="43"/>
  <c r="E5995" i="43"/>
  <c r="E5996" i="43"/>
  <c r="E5997" i="43"/>
  <c r="E5998" i="43"/>
  <c r="E5999" i="43"/>
  <c r="E6000" i="43"/>
  <c r="E6001" i="43"/>
  <c r="E6002" i="43"/>
  <c r="E6003" i="43"/>
  <c r="E6004" i="43"/>
  <c r="E6005" i="43"/>
  <c r="E6006" i="43"/>
  <c r="E6007" i="43"/>
  <c r="E6008" i="43"/>
  <c r="E6009" i="43"/>
  <c r="E6010" i="43"/>
  <c r="E6011" i="43"/>
  <c r="E6012" i="43"/>
  <c r="E6013" i="43"/>
  <c r="E6014" i="43"/>
  <c r="E6015" i="43"/>
  <c r="E6016" i="43"/>
  <c r="E6017" i="43"/>
  <c r="E6018" i="43"/>
  <c r="E6019" i="43"/>
  <c r="E6020" i="43"/>
  <c r="E6021" i="43"/>
  <c r="E6022" i="43"/>
  <c r="E6023" i="43"/>
  <c r="E6024" i="43"/>
  <c r="E6025" i="43"/>
  <c r="E6026" i="43"/>
  <c r="E6027" i="43"/>
  <c r="E6028" i="43"/>
  <c r="E6029" i="43"/>
  <c r="E6030" i="43"/>
  <c r="E6031" i="43"/>
  <c r="E6032" i="43"/>
  <c r="E6033" i="43"/>
  <c r="E6034" i="43"/>
  <c r="E6035" i="43"/>
  <c r="E6036" i="43"/>
  <c r="E6037" i="43"/>
  <c r="E6038" i="43"/>
  <c r="E6039" i="43"/>
  <c r="E6040" i="43"/>
  <c r="E6041" i="43"/>
  <c r="E6042" i="43"/>
  <c r="E6043" i="43"/>
  <c r="E6044" i="43"/>
  <c r="E6045" i="43"/>
  <c r="E6046" i="43"/>
  <c r="E6047" i="43"/>
  <c r="E6048" i="43"/>
  <c r="E6049" i="43"/>
  <c r="E6050" i="43"/>
  <c r="E6051" i="43"/>
  <c r="E6052" i="43"/>
  <c r="E6053" i="43"/>
  <c r="E6054" i="43"/>
  <c r="E6055" i="43"/>
  <c r="E6056" i="43"/>
  <c r="E6057" i="43"/>
  <c r="E6058" i="43"/>
  <c r="E6059" i="43"/>
  <c r="E6060" i="43"/>
  <c r="E6061" i="43"/>
  <c r="E6062" i="43"/>
  <c r="E6063" i="43"/>
  <c r="E6064" i="43"/>
  <c r="E6065" i="43"/>
  <c r="E6066" i="43"/>
  <c r="E6067" i="43"/>
  <c r="E6068" i="43"/>
  <c r="E6069" i="43"/>
  <c r="E6070" i="43"/>
  <c r="E6071" i="43"/>
  <c r="E6072" i="43"/>
  <c r="E6073" i="43"/>
  <c r="E6074" i="43"/>
  <c r="E6075" i="43"/>
  <c r="E6076" i="43"/>
  <c r="E6077" i="43"/>
  <c r="E6078" i="43"/>
  <c r="E6079" i="43"/>
  <c r="E6080" i="43"/>
  <c r="E6081" i="43"/>
  <c r="E6082" i="43"/>
  <c r="E6083" i="43"/>
  <c r="E6084" i="43"/>
  <c r="E6085" i="43"/>
  <c r="E6086" i="43"/>
  <c r="E6087" i="43"/>
  <c r="E6088" i="43"/>
  <c r="E6089" i="43"/>
  <c r="E6090" i="43"/>
  <c r="E6091" i="43"/>
  <c r="E6092" i="43"/>
  <c r="E6093" i="43"/>
  <c r="E6094" i="43"/>
  <c r="E6095" i="43"/>
  <c r="E6096" i="43"/>
  <c r="E6097" i="43"/>
  <c r="E6098" i="43"/>
  <c r="E6099" i="43"/>
  <c r="E6100" i="43"/>
  <c r="E6101" i="43"/>
  <c r="E6102" i="43"/>
  <c r="E6103" i="43"/>
  <c r="E6104" i="43"/>
  <c r="E6105" i="43"/>
  <c r="E6106" i="43"/>
  <c r="E6107" i="43"/>
  <c r="E6108" i="43"/>
  <c r="E6109" i="43"/>
  <c r="E6110" i="43"/>
  <c r="E6111" i="43"/>
  <c r="E6112" i="43"/>
  <c r="E6113" i="43"/>
  <c r="E6114" i="43"/>
  <c r="E6115" i="43"/>
  <c r="E6116" i="43"/>
  <c r="E6117" i="43"/>
  <c r="E6118" i="43"/>
  <c r="E6119" i="43"/>
  <c r="E6120" i="43"/>
  <c r="E6121" i="43"/>
  <c r="E6122" i="43"/>
  <c r="E6123" i="43"/>
  <c r="E6124" i="43"/>
  <c r="E6125" i="43"/>
  <c r="E6126" i="43"/>
  <c r="E6127" i="43"/>
  <c r="E6128" i="43"/>
  <c r="E6129" i="43"/>
  <c r="E6130" i="43"/>
  <c r="E6131" i="43"/>
  <c r="E6132" i="43"/>
  <c r="E6133" i="43"/>
  <c r="E6134" i="43"/>
  <c r="E6135" i="43"/>
  <c r="E6136" i="43"/>
  <c r="E6137" i="43"/>
  <c r="E6138" i="43"/>
  <c r="E6139" i="43"/>
  <c r="E6140" i="43"/>
  <c r="E6141" i="43"/>
  <c r="E6142" i="43"/>
  <c r="E6143" i="43"/>
  <c r="E6144" i="43"/>
  <c r="E6145" i="43"/>
  <c r="E6146" i="43"/>
  <c r="E6147" i="43"/>
  <c r="E6148" i="43"/>
  <c r="E6149" i="43"/>
  <c r="E6150" i="43"/>
  <c r="E6151" i="43"/>
  <c r="E6152" i="43"/>
  <c r="E6153" i="43"/>
  <c r="E6154" i="43"/>
  <c r="E6155" i="43"/>
  <c r="E6156" i="43"/>
  <c r="E6157" i="43"/>
  <c r="E6158" i="43"/>
  <c r="E6159" i="43"/>
  <c r="E6160" i="43"/>
  <c r="E6161" i="43"/>
  <c r="E6162" i="43"/>
  <c r="E6163" i="43"/>
  <c r="E6164" i="43"/>
  <c r="E6165" i="43"/>
  <c r="E6166" i="43"/>
  <c r="E6167" i="43"/>
  <c r="E6168" i="43"/>
  <c r="E6169" i="43"/>
  <c r="E6170" i="43"/>
  <c r="E6171" i="43"/>
  <c r="E6172" i="43"/>
  <c r="E6173" i="43"/>
  <c r="E6174" i="43"/>
  <c r="E6175" i="43"/>
  <c r="E6176" i="43"/>
  <c r="E6177" i="43"/>
  <c r="E6178" i="43"/>
  <c r="E6179" i="43"/>
  <c r="E6180" i="43"/>
  <c r="E6181" i="43"/>
  <c r="E6182" i="43"/>
  <c r="E6183" i="43"/>
  <c r="E6184" i="43"/>
  <c r="E6185" i="43"/>
  <c r="E6186" i="43"/>
  <c r="E6187" i="43"/>
  <c r="E6188" i="43"/>
  <c r="E6189" i="43"/>
  <c r="E6190" i="43"/>
  <c r="E6191" i="43"/>
  <c r="E6192" i="43"/>
  <c r="E6193" i="43"/>
  <c r="E6194" i="43"/>
  <c r="E6195" i="43"/>
  <c r="E6196" i="43"/>
  <c r="E6197" i="43"/>
  <c r="E6198" i="43"/>
  <c r="E6199" i="43"/>
  <c r="E6200" i="43"/>
  <c r="E6201" i="43"/>
  <c r="E6202" i="43"/>
  <c r="E6203" i="43"/>
  <c r="E6204" i="43"/>
  <c r="E6205" i="43"/>
  <c r="E6206" i="43"/>
  <c r="E6207" i="43"/>
  <c r="E6208" i="43"/>
  <c r="E6209" i="43"/>
  <c r="E6210" i="43"/>
  <c r="E6211" i="43"/>
  <c r="E6212" i="43"/>
  <c r="E6213" i="43"/>
  <c r="E6214" i="43"/>
  <c r="E6215" i="43"/>
  <c r="E6216" i="43"/>
  <c r="E6217" i="43"/>
  <c r="E6218" i="43"/>
  <c r="E6219" i="43"/>
  <c r="E6220" i="43"/>
  <c r="E6221" i="43"/>
  <c r="E6222" i="43"/>
  <c r="E6223" i="43"/>
  <c r="E6224" i="43"/>
  <c r="E6225" i="43"/>
  <c r="E6226" i="43"/>
  <c r="E6227" i="43"/>
  <c r="E6228" i="43"/>
  <c r="E6229" i="43"/>
  <c r="E6230" i="43"/>
  <c r="E6231" i="43"/>
  <c r="E6232" i="43"/>
  <c r="E6233" i="43"/>
  <c r="E6234" i="43"/>
  <c r="E6235" i="43"/>
  <c r="E6236" i="43"/>
  <c r="E6237" i="43"/>
  <c r="E6238" i="43"/>
  <c r="E6239" i="43"/>
  <c r="E6240" i="43"/>
  <c r="E6241" i="43"/>
  <c r="E6242" i="43"/>
  <c r="E6243" i="43"/>
  <c r="E6244" i="43"/>
  <c r="E6245" i="43"/>
  <c r="E6246" i="43"/>
  <c r="E6247" i="43"/>
  <c r="E6248" i="43"/>
  <c r="E6249" i="43"/>
  <c r="E6250" i="43"/>
  <c r="E6251" i="43"/>
  <c r="E6252" i="43"/>
  <c r="E6253" i="43"/>
  <c r="E6254" i="43"/>
  <c r="E6255" i="43"/>
  <c r="E6256" i="43"/>
  <c r="E6257" i="43"/>
  <c r="E6258" i="43"/>
  <c r="E6259" i="43"/>
  <c r="E6260" i="43"/>
  <c r="E6261" i="43"/>
  <c r="E6262" i="43"/>
  <c r="E6263" i="43"/>
  <c r="E6264" i="43"/>
  <c r="E6265" i="43"/>
  <c r="E6266" i="43"/>
  <c r="E6267" i="43"/>
  <c r="E6268" i="43"/>
  <c r="E6269" i="43"/>
  <c r="E6270" i="43"/>
  <c r="E6271" i="43"/>
  <c r="E6272" i="43"/>
  <c r="E6273" i="43"/>
  <c r="E6274" i="43"/>
  <c r="E6275" i="43"/>
  <c r="E6276" i="43"/>
  <c r="E6277" i="43"/>
  <c r="E6278" i="43"/>
  <c r="E6279" i="43"/>
  <c r="E6280" i="43"/>
  <c r="E6281" i="43"/>
  <c r="E6282" i="43"/>
  <c r="E6283" i="43"/>
  <c r="E6284" i="43"/>
  <c r="E6285" i="43"/>
  <c r="E6286" i="43"/>
  <c r="E6287" i="43"/>
  <c r="E6288" i="43"/>
  <c r="E6289" i="43"/>
  <c r="E6290" i="43"/>
  <c r="E6291" i="43"/>
  <c r="E6292" i="43"/>
  <c r="E6293" i="43"/>
  <c r="E6294" i="43"/>
  <c r="E6295" i="43"/>
  <c r="E6296" i="43"/>
  <c r="E6297" i="43"/>
  <c r="E6298" i="43"/>
  <c r="E6299" i="43"/>
  <c r="E6300" i="43"/>
  <c r="E6301" i="43"/>
  <c r="E6302" i="43"/>
  <c r="E6303" i="43"/>
  <c r="E6304" i="43"/>
  <c r="E6305" i="43"/>
  <c r="E6306" i="43"/>
  <c r="E6307" i="43"/>
  <c r="E6308" i="43"/>
  <c r="E6309" i="43"/>
  <c r="E6310" i="43"/>
  <c r="E6311" i="43"/>
  <c r="E6312" i="43"/>
  <c r="E6313" i="43"/>
  <c r="E6314" i="43"/>
  <c r="E6315" i="43"/>
  <c r="E6316" i="43"/>
  <c r="E6317" i="43"/>
  <c r="E6318" i="43"/>
  <c r="E6319" i="43"/>
  <c r="E6320" i="43"/>
  <c r="E6321" i="43"/>
  <c r="E6322" i="43"/>
  <c r="E6323" i="43"/>
  <c r="E6324" i="43"/>
  <c r="E6325" i="43"/>
  <c r="E6326" i="43"/>
  <c r="E6327" i="43"/>
  <c r="E6328" i="43"/>
  <c r="E6329" i="43"/>
  <c r="E6330" i="43"/>
  <c r="E6331" i="43"/>
  <c r="E6332" i="43"/>
  <c r="E6333" i="43"/>
  <c r="E6334" i="43"/>
  <c r="E6335" i="43"/>
  <c r="E6336" i="43"/>
  <c r="E6337" i="43"/>
  <c r="E6338" i="43"/>
  <c r="E6339" i="43"/>
  <c r="E6340" i="43"/>
  <c r="E6341" i="43"/>
  <c r="E6342" i="43"/>
  <c r="E6343" i="43"/>
  <c r="E6344" i="43"/>
  <c r="E6345" i="43"/>
  <c r="E6346" i="43"/>
  <c r="E6347" i="43"/>
  <c r="E6348" i="43"/>
  <c r="E6349" i="43"/>
  <c r="E6350" i="43"/>
  <c r="E6351" i="43"/>
  <c r="E6352" i="43"/>
  <c r="E6353" i="43"/>
  <c r="E6354" i="43"/>
  <c r="E6355" i="43"/>
  <c r="E6356" i="43"/>
  <c r="E6357" i="43"/>
  <c r="E6358" i="43"/>
  <c r="E6359" i="43"/>
  <c r="E6360" i="43"/>
  <c r="E6361" i="43"/>
  <c r="E6362" i="43"/>
  <c r="E6363" i="43"/>
  <c r="E6364" i="43"/>
  <c r="E6365" i="43"/>
  <c r="E6366" i="43"/>
  <c r="E6367" i="43"/>
  <c r="E6368" i="43"/>
  <c r="E6369" i="43"/>
  <c r="E6370" i="43"/>
  <c r="E6371" i="43"/>
  <c r="E6372" i="43"/>
  <c r="E6373" i="43"/>
  <c r="E6374" i="43"/>
  <c r="E6375" i="43"/>
  <c r="E6376" i="43"/>
  <c r="E6377" i="43"/>
  <c r="E6378" i="43"/>
  <c r="E6379" i="43"/>
  <c r="E6380" i="43"/>
  <c r="E6381" i="43"/>
  <c r="E6382" i="43"/>
  <c r="E6383" i="43"/>
  <c r="E6384" i="43"/>
  <c r="E6385" i="43"/>
  <c r="E6386" i="43"/>
  <c r="E6387" i="43"/>
  <c r="E6388" i="43"/>
  <c r="E6389" i="43"/>
  <c r="E6390" i="43"/>
  <c r="E6391" i="43"/>
  <c r="E6392" i="43"/>
  <c r="E6393" i="43"/>
  <c r="E6394" i="43"/>
  <c r="E6395" i="43"/>
  <c r="E6396" i="43"/>
  <c r="E6397" i="43"/>
  <c r="E6398" i="43"/>
  <c r="E6399" i="43"/>
  <c r="E6400" i="43"/>
  <c r="E6401" i="43"/>
  <c r="E6402" i="43"/>
  <c r="E6403" i="43"/>
  <c r="E6404" i="43"/>
  <c r="E6405" i="43"/>
  <c r="E6406" i="43"/>
  <c r="E6407" i="43"/>
  <c r="E6408" i="43"/>
  <c r="E6409" i="43"/>
  <c r="E6410" i="43"/>
  <c r="E6411" i="43"/>
  <c r="E6412" i="43"/>
  <c r="E6413" i="43"/>
  <c r="E6414" i="43"/>
  <c r="E6415" i="43"/>
  <c r="E6416" i="43"/>
  <c r="E6417" i="43"/>
  <c r="E6418" i="43"/>
  <c r="E6419" i="43"/>
  <c r="E6420" i="43"/>
  <c r="E6421" i="43"/>
  <c r="E6422" i="43"/>
  <c r="E6423" i="43"/>
  <c r="E6424" i="43"/>
  <c r="E6425" i="43"/>
  <c r="E6426" i="43"/>
  <c r="E6427" i="43"/>
  <c r="E6428" i="43"/>
  <c r="E6429" i="43"/>
  <c r="E6430" i="43"/>
  <c r="E6431" i="43"/>
  <c r="E6432" i="43"/>
  <c r="E6433" i="43"/>
  <c r="E6434" i="43"/>
  <c r="E6435" i="43"/>
  <c r="E6436" i="43"/>
  <c r="E6437" i="43"/>
  <c r="E6438" i="43"/>
  <c r="E6439" i="43"/>
  <c r="E6440" i="43"/>
  <c r="E6441" i="43"/>
  <c r="E6442" i="43"/>
  <c r="E6443" i="43"/>
  <c r="E6444" i="43"/>
  <c r="E6445" i="43"/>
  <c r="E6446" i="43"/>
  <c r="E6447" i="43"/>
  <c r="E6448" i="43"/>
  <c r="E6449" i="43"/>
  <c r="E6450" i="43"/>
  <c r="E6451" i="43"/>
  <c r="E6452" i="43"/>
  <c r="E6453" i="43"/>
  <c r="E6454" i="43"/>
  <c r="E6455" i="43"/>
  <c r="E6456" i="43"/>
  <c r="E6457" i="43"/>
  <c r="E6458" i="43"/>
  <c r="E6459" i="43"/>
  <c r="E6460" i="43"/>
  <c r="E6461" i="43"/>
  <c r="E6462" i="43"/>
  <c r="E6463" i="43"/>
  <c r="E6464" i="43"/>
  <c r="E6465" i="43"/>
  <c r="E6466" i="43"/>
  <c r="E6467" i="43"/>
  <c r="E6468" i="43"/>
  <c r="E6469" i="43"/>
  <c r="E6470" i="43"/>
  <c r="E6471" i="43"/>
  <c r="E6472" i="43"/>
  <c r="E6473" i="43"/>
  <c r="E6474" i="43"/>
  <c r="E6475" i="43"/>
  <c r="E6476" i="43"/>
  <c r="E6477" i="43"/>
  <c r="E6478" i="43"/>
  <c r="E6479" i="43"/>
  <c r="E6480" i="43"/>
  <c r="E6481" i="43"/>
  <c r="E6482" i="43"/>
  <c r="E6483" i="43"/>
  <c r="E6484" i="43"/>
  <c r="E6485" i="43"/>
  <c r="E6486" i="43"/>
  <c r="E6487" i="43"/>
  <c r="E6488" i="43"/>
  <c r="E6489" i="43"/>
  <c r="E6490" i="43"/>
  <c r="E6491" i="43"/>
  <c r="E6492" i="43"/>
  <c r="E6493" i="43"/>
  <c r="E6494" i="43"/>
  <c r="E6495" i="43"/>
  <c r="E6496" i="43"/>
  <c r="E6497" i="43"/>
  <c r="E6498" i="43"/>
  <c r="E6499" i="43"/>
  <c r="E6500" i="43"/>
  <c r="E6501" i="43"/>
  <c r="E6502" i="43"/>
  <c r="E6503" i="43"/>
  <c r="E6504" i="43"/>
  <c r="E6505" i="43"/>
  <c r="E6506" i="43"/>
  <c r="E6507" i="43"/>
  <c r="E6508" i="43"/>
  <c r="E6509" i="43"/>
  <c r="E6510" i="43"/>
  <c r="E6511" i="43"/>
  <c r="E6512" i="43"/>
  <c r="E6513" i="43"/>
  <c r="E6514" i="43"/>
  <c r="E6515" i="43"/>
  <c r="E6516" i="43"/>
  <c r="E6517" i="43"/>
  <c r="E6518" i="43"/>
  <c r="E6519" i="43"/>
  <c r="E6520" i="43"/>
  <c r="E6521" i="43"/>
  <c r="E6522" i="43"/>
  <c r="E6523" i="43"/>
  <c r="E6524" i="43"/>
  <c r="E6525" i="43"/>
  <c r="E6526" i="43"/>
  <c r="E6527" i="43"/>
  <c r="E6528" i="43"/>
  <c r="E6529" i="43"/>
  <c r="E6530" i="43"/>
  <c r="E6531" i="43"/>
  <c r="E6532" i="43"/>
  <c r="E6533" i="43"/>
  <c r="E6534" i="43"/>
  <c r="E6535" i="43"/>
  <c r="E6536" i="43"/>
  <c r="E6537" i="43"/>
  <c r="E6538" i="43"/>
  <c r="E6539" i="43"/>
  <c r="E6540" i="43"/>
  <c r="E6541" i="43"/>
  <c r="E6542" i="43"/>
  <c r="E6543" i="43"/>
  <c r="E6544" i="43"/>
  <c r="E6545" i="43"/>
  <c r="E6546" i="43"/>
  <c r="E6547" i="43"/>
  <c r="E6548" i="43"/>
  <c r="E6549" i="43"/>
  <c r="E6550" i="43"/>
  <c r="E6551" i="43"/>
  <c r="E6552" i="43"/>
  <c r="E6553" i="43"/>
  <c r="E6554" i="43"/>
  <c r="E6555" i="43"/>
  <c r="E6556" i="43"/>
  <c r="E6557" i="43"/>
  <c r="E6558" i="43"/>
  <c r="E6559" i="43"/>
  <c r="E6560" i="43"/>
  <c r="E6561" i="43"/>
  <c r="E6562" i="43"/>
  <c r="E6563" i="43"/>
  <c r="E6564" i="43"/>
  <c r="E6565" i="43"/>
  <c r="E6566" i="43"/>
  <c r="E6567" i="43"/>
  <c r="E6568" i="43"/>
  <c r="E6569" i="43"/>
  <c r="E6570" i="43"/>
  <c r="E6571" i="43"/>
  <c r="E6572" i="43"/>
  <c r="E6573" i="43"/>
  <c r="E6574" i="43"/>
  <c r="E6575" i="43"/>
  <c r="E6576" i="43"/>
  <c r="E6577" i="43"/>
  <c r="E6578" i="43"/>
  <c r="E6579" i="43"/>
  <c r="E6580" i="43"/>
  <c r="E6581" i="43"/>
  <c r="E6582" i="43"/>
  <c r="E6583" i="43"/>
  <c r="E6584" i="43"/>
  <c r="E6585" i="43"/>
  <c r="E6586" i="43"/>
  <c r="E6587" i="43"/>
  <c r="E6588" i="43"/>
  <c r="E6589" i="43"/>
  <c r="E6590" i="43"/>
  <c r="E6591" i="43"/>
  <c r="E6592" i="43"/>
  <c r="E6593" i="43"/>
  <c r="E6594" i="43"/>
  <c r="E6595" i="43"/>
  <c r="E6596" i="43"/>
  <c r="E6597" i="43"/>
  <c r="E6598" i="43"/>
  <c r="E6599" i="43"/>
  <c r="E6600" i="43"/>
  <c r="E6601" i="43"/>
  <c r="E6602" i="43"/>
  <c r="E6603" i="43"/>
  <c r="E6604" i="43"/>
  <c r="E6605" i="43"/>
  <c r="E6606" i="43"/>
  <c r="E6607" i="43"/>
  <c r="E6608" i="43"/>
  <c r="E6609" i="43"/>
  <c r="E6610" i="43"/>
  <c r="E6611" i="43"/>
  <c r="E6612" i="43"/>
  <c r="E6613" i="43"/>
  <c r="E6614" i="43"/>
  <c r="E6615" i="43"/>
  <c r="E6616" i="43"/>
  <c r="E6617" i="43"/>
  <c r="E6618" i="43"/>
  <c r="E6619" i="43"/>
  <c r="E6620" i="43"/>
  <c r="E6621" i="43"/>
  <c r="E6622" i="43"/>
  <c r="E6623" i="43"/>
  <c r="E6624" i="43"/>
  <c r="E6625" i="43"/>
  <c r="E6626" i="43"/>
  <c r="E6627" i="43"/>
  <c r="E6628" i="43"/>
  <c r="E6629" i="43"/>
  <c r="E6630" i="43"/>
  <c r="E6631" i="43"/>
  <c r="E6632" i="43"/>
  <c r="E6633" i="43"/>
  <c r="E6634" i="43"/>
  <c r="E6635" i="43"/>
  <c r="E6636" i="43"/>
  <c r="E6637" i="43"/>
  <c r="E6638" i="43"/>
  <c r="E6639" i="43"/>
  <c r="E6640" i="43"/>
  <c r="E6641" i="43"/>
  <c r="E6642" i="43"/>
  <c r="E6643" i="43"/>
  <c r="E6644" i="43"/>
  <c r="E6645" i="43"/>
  <c r="E6646" i="43"/>
  <c r="E6647" i="43"/>
  <c r="E6648" i="43"/>
  <c r="E6649" i="43"/>
  <c r="E6650" i="43"/>
  <c r="E6651" i="43"/>
  <c r="E6652" i="43"/>
  <c r="E6653" i="43"/>
  <c r="E6654" i="43"/>
  <c r="E6655" i="43"/>
  <c r="E6656" i="43"/>
  <c r="E6657" i="43"/>
  <c r="E6658" i="43"/>
  <c r="E6659" i="43"/>
  <c r="E6660" i="43"/>
  <c r="E6661" i="43"/>
  <c r="E6662" i="43"/>
  <c r="E6663" i="43"/>
  <c r="E6664" i="43"/>
  <c r="E6665" i="43"/>
  <c r="E6666" i="43"/>
  <c r="E6667" i="43"/>
  <c r="E6668" i="43"/>
  <c r="E6669" i="43"/>
  <c r="E6670" i="43"/>
  <c r="E6671" i="43"/>
  <c r="E6672" i="43"/>
  <c r="E6673" i="43"/>
  <c r="E6674" i="43"/>
  <c r="E6675" i="43"/>
  <c r="E6676" i="43"/>
  <c r="E6677" i="43"/>
  <c r="E6678" i="43"/>
  <c r="E6679" i="43"/>
  <c r="E6680" i="43"/>
  <c r="E6681" i="43"/>
  <c r="E6682" i="43"/>
  <c r="E6683" i="43"/>
  <c r="E6684" i="43"/>
  <c r="E6685" i="43"/>
  <c r="E6686" i="43"/>
  <c r="E6687" i="43"/>
  <c r="E6688" i="43"/>
  <c r="E6689" i="43"/>
  <c r="E6690" i="43"/>
  <c r="E6691" i="43"/>
  <c r="E6692" i="43"/>
  <c r="E6693" i="43"/>
  <c r="E6694" i="43"/>
  <c r="E6695" i="43"/>
  <c r="E6696" i="43"/>
  <c r="E6697" i="43"/>
  <c r="E6698" i="43"/>
  <c r="E6699" i="43"/>
  <c r="E6700" i="43"/>
  <c r="E6701" i="43"/>
  <c r="E6702" i="43"/>
  <c r="E6703" i="43"/>
  <c r="E6704" i="43"/>
  <c r="E6705" i="43"/>
  <c r="E6706" i="43"/>
  <c r="E6707" i="43"/>
  <c r="E6708" i="43"/>
  <c r="E6709" i="43"/>
  <c r="E6710" i="43"/>
  <c r="E6711" i="43"/>
  <c r="E6712" i="43"/>
  <c r="E6713" i="43"/>
  <c r="E6714" i="43"/>
  <c r="E6715" i="43"/>
  <c r="E6716" i="43"/>
  <c r="E6717" i="43"/>
  <c r="E6718" i="43"/>
  <c r="E6719" i="43"/>
  <c r="E6720" i="43"/>
  <c r="E6721" i="43"/>
  <c r="E6722" i="43"/>
  <c r="E6723" i="43"/>
  <c r="E6724" i="43"/>
  <c r="E6725" i="43"/>
  <c r="E6726" i="43"/>
  <c r="E6727" i="43"/>
  <c r="E6728" i="43"/>
  <c r="E6729" i="43"/>
  <c r="E6730" i="43"/>
  <c r="E6731" i="43"/>
  <c r="E6732" i="43"/>
  <c r="E6733" i="43"/>
  <c r="E6734" i="43"/>
  <c r="E6735" i="43"/>
  <c r="E6736" i="43"/>
  <c r="E6737" i="43"/>
  <c r="E6738" i="43"/>
  <c r="E6739" i="43"/>
  <c r="E6740" i="43"/>
  <c r="E6741" i="43"/>
  <c r="E6742" i="43"/>
  <c r="E6743" i="43"/>
  <c r="E6744" i="43"/>
  <c r="E6745" i="43"/>
  <c r="E6746" i="43"/>
  <c r="E6747" i="43"/>
  <c r="E6748" i="43"/>
  <c r="E6749" i="43"/>
  <c r="E6750" i="43"/>
  <c r="E6751" i="43"/>
  <c r="E6752" i="43"/>
  <c r="E6753" i="43"/>
  <c r="E6754" i="43"/>
  <c r="E6755" i="43"/>
  <c r="E6756" i="43"/>
  <c r="E6757" i="43"/>
  <c r="E6758" i="43"/>
  <c r="E6759" i="43"/>
  <c r="E6760" i="43"/>
  <c r="E6761" i="43"/>
  <c r="E6762" i="43"/>
  <c r="E6763" i="43"/>
  <c r="E6764" i="43"/>
  <c r="E6765" i="43"/>
  <c r="E6766" i="43"/>
  <c r="E6767" i="43"/>
  <c r="E6768" i="43"/>
  <c r="E6769" i="43"/>
  <c r="E6770" i="43"/>
  <c r="E6771" i="43"/>
  <c r="E6772" i="43"/>
  <c r="E6773" i="43"/>
  <c r="E6774" i="43"/>
  <c r="E6775" i="43"/>
  <c r="E6776" i="43"/>
  <c r="E6777" i="43"/>
  <c r="E6778" i="43"/>
  <c r="E6779" i="43"/>
  <c r="E6780" i="43"/>
  <c r="E6781" i="43"/>
  <c r="E6782" i="43"/>
  <c r="E6783" i="43"/>
  <c r="E6784" i="43"/>
  <c r="E6785" i="43"/>
  <c r="E6786" i="43"/>
  <c r="E6787" i="43"/>
  <c r="E6788" i="43"/>
  <c r="E6789" i="43"/>
  <c r="E6790" i="43"/>
  <c r="E6791" i="43"/>
  <c r="E6792" i="43"/>
  <c r="E6793" i="43"/>
  <c r="E6794" i="43"/>
  <c r="E6795" i="43"/>
  <c r="E6796" i="43"/>
  <c r="E6797" i="43"/>
  <c r="E6798" i="43"/>
  <c r="E6799" i="43"/>
  <c r="E6800" i="43"/>
  <c r="E6801" i="43"/>
  <c r="E6802" i="43"/>
  <c r="E6803" i="43"/>
  <c r="E6804" i="43"/>
  <c r="E6805" i="43"/>
  <c r="E6806" i="43"/>
  <c r="E6807" i="43"/>
  <c r="E6808" i="43"/>
  <c r="E6809" i="43"/>
  <c r="E6810" i="43"/>
  <c r="E6811" i="43"/>
  <c r="E6812" i="43"/>
  <c r="E6813" i="43"/>
  <c r="E6814" i="43"/>
  <c r="E6815" i="43"/>
  <c r="E6816" i="43"/>
  <c r="E6817" i="43"/>
  <c r="E6818" i="43"/>
  <c r="E6819" i="43"/>
  <c r="E6820" i="43"/>
  <c r="E6821" i="43"/>
  <c r="E6822" i="43"/>
  <c r="E6823" i="43"/>
  <c r="E6824" i="43"/>
  <c r="E6825" i="43"/>
  <c r="E6826" i="43"/>
  <c r="E6827" i="43"/>
  <c r="E6828" i="43"/>
  <c r="E6829" i="43"/>
  <c r="E6830" i="43"/>
  <c r="E6831" i="43"/>
  <c r="E6832" i="43"/>
  <c r="E6833" i="43"/>
  <c r="E6834" i="43"/>
  <c r="E6835" i="43"/>
  <c r="E6836" i="43"/>
  <c r="E6837" i="43"/>
  <c r="E6838" i="43"/>
  <c r="E6839" i="43"/>
  <c r="E6840" i="43"/>
  <c r="E6841" i="43"/>
  <c r="E6842" i="43"/>
  <c r="E6843" i="43"/>
  <c r="E6844" i="43"/>
  <c r="E6845" i="43"/>
  <c r="E6846" i="43"/>
  <c r="E6847" i="43"/>
  <c r="E6848" i="43"/>
  <c r="E6849" i="43"/>
  <c r="E6850" i="43"/>
  <c r="E6851" i="43"/>
  <c r="E6852" i="43"/>
  <c r="E6853" i="43"/>
  <c r="E6854" i="43"/>
  <c r="E6855" i="43"/>
  <c r="E6856" i="43"/>
  <c r="E6857" i="43"/>
  <c r="E6858" i="43"/>
  <c r="E6859" i="43"/>
  <c r="E6860" i="43"/>
  <c r="E6861" i="43"/>
  <c r="E6862" i="43"/>
  <c r="E6863" i="43"/>
  <c r="E6864" i="43"/>
  <c r="E6865" i="43"/>
  <c r="E6866" i="43"/>
  <c r="E6867" i="43"/>
  <c r="E6868" i="43"/>
  <c r="E6869" i="43"/>
  <c r="E6870" i="43"/>
  <c r="E6871" i="43"/>
  <c r="E6872" i="43"/>
  <c r="E6873" i="43"/>
  <c r="E6874" i="43"/>
  <c r="E6875" i="43"/>
  <c r="E6876" i="43"/>
  <c r="E6877" i="43"/>
  <c r="E6878" i="43"/>
  <c r="E6879" i="43"/>
  <c r="E6880" i="43"/>
  <c r="E6881" i="43"/>
  <c r="E6882" i="43"/>
  <c r="E6883" i="43"/>
  <c r="E6884" i="43"/>
  <c r="E6885" i="43"/>
  <c r="E6886" i="43"/>
  <c r="E6887" i="43"/>
  <c r="E6888" i="43"/>
  <c r="E6889" i="43"/>
  <c r="E6890" i="43"/>
  <c r="E6891" i="43"/>
  <c r="E6892" i="43"/>
  <c r="E6893" i="43"/>
  <c r="E6894" i="43"/>
  <c r="E6895" i="43"/>
  <c r="E6896" i="43"/>
  <c r="E6897" i="43"/>
  <c r="E6898" i="43"/>
  <c r="E6899" i="43"/>
  <c r="E6900" i="43"/>
  <c r="E6901" i="43"/>
  <c r="E6902" i="43"/>
  <c r="E6903" i="43"/>
  <c r="E6904" i="43"/>
  <c r="E6905" i="43"/>
  <c r="E6906" i="43"/>
  <c r="E6907" i="43"/>
  <c r="E6908" i="43"/>
  <c r="E6909" i="43"/>
  <c r="E6910" i="43"/>
  <c r="E6911" i="43"/>
  <c r="E6912" i="43"/>
  <c r="E6913" i="43"/>
  <c r="E6914" i="43"/>
  <c r="E6915" i="43"/>
  <c r="E6916" i="43"/>
  <c r="E6917" i="43"/>
  <c r="E6918" i="43"/>
  <c r="E6919" i="43"/>
  <c r="E6920" i="43"/>
  <c r="E6921" i="43"/>
  <c r="E6922" i="43"/>
  <c r="E6923" i="43"/>
  <c r="E6924" i="43"/>
  <c r="E6925" i="43"/>
  <c r="E6926" i="43"/>
  <c r="E6927" i="43"/>
  <c r="E6928" i="43"/>
  <c r="E6929" i="43"/>
  <c r="E6930" i="43"/>
  <c r="E6931" i="43"/>
  <c r="E6932" i="43"/>
  <c r="E6933" i="43"/>
  <c r="E6934" i="43"/>
  <c r="E6935" i="43"/>
  <c r="E6936" i="43"/>
  <c r="E6937" i="43"/>
  <c r="E6938" i="43"/>
  <c r="E6939" i="43"/>
  <c r="E6940" i="43"/>
  <c r="E6941" i="43"/>
  <c r="E6942" i="43"/>
  <c r="E6943" i="43"/>
  <c r="E6944" i="43"/>
  <c r="E6945" i="43"/>
  <c r="E6946" i="43"/>
  <c r="E6947" i="43"/>
  <c r="E6948" i="43"/>
  <c r="E6949" i="43"/>
  <c r="E6950" i="43"/>
  <c r="E6951" i="43"/>
  <c r="E6952" i="43"/>
  <c r="E6953" i="43"/>
  <c r="E6954" i="43"/>
  <c r="E6955" i="43"/>
  <c r="E6956" i="43"/>
  <c r="E6957" i="43"/>
  <c r="E6958" i="43"/>
  <c r="E6959" i="43"/>
  <c r="E6960" i="43"/>
  <c r="E6961" i="43"/>
  <c r="E6962" i="43"/>
  <c r="E6963" i="43"/>
  <c r="E6964" i="43"/>
  <c r="E6965" i="43"/>
  <c r="E6966" i="43"/>
  <c r="E6967" i="43"/>
  <c r="E6968" i="43"/>
  <c r="E6969" i="43"/>
  <c r="E6970" i="43"/>
  <c r="E6971" i="43"/>
  <c r="E6972" i="43"/>
  <c r="E6973" i="43"/>
  <c r="E6974" i="43"/>
  <c r="E6975" i="43"/>
  <c r="E6976" i="43"/>
  <c r="E6977" i="43"/>
  <c r="E6978" i="43"/>
  <c r="E6979" i="43"/>
  <c r="E6980" i="43"/>
  <c r="E6981" i="43"/>
  <c r="E6982" i="43"/>
  <c r="E6983" i="43"/>
  <c r="E6984" i="43"/>
  <c r="E6985" i="43"/>
  <c r="E6986" i="43"/>
  <c r="E6987" i="43"/>
  <c r="E6988" i="43"/>
  <c r="E6989" i="43"/>
  <c r="E6990" i="43"/>
  <c r="E6991" i="43"/>
  <c r="E6992" i="43"/>
  <c r="E6993" i="43"/>
  <c r="E6994" i="43"/>
  <c r="E6995" i="43"/>
  <c r="E6996" i="43"/>
  <c r="E6997" i="43"/>
  <c r="E6998" i="43"/>
  <c r="E6999" i="43"/>
  <c r="E7000" i="43"/>
  <c r="E7001" i="43"/>
  <c r="E7002" i="43"/>
  <c r="E7003" i="43"/>
  <c r="E7004" i="43"/>
  <c r="E7005" i="43"/>
  <c r="E7006" i="43"/>
  <c r="E7007" i="43"/>
  <c r="E7008" i="43"/>
  <c r="E7009" i="43"/>
  <c r="E7010" i="43"/>
  <c r="E7011" i="43"/>
  <c r="E7012" i="43"/>
  <c r="E7013" i="43"/>
  <c r="E7014" i="43"/>
  <c r="E7015" i="43"/>
  <c r="E7016" i="43"/>
  <c r="E7017" i="43"/>
  <c r="E7018" i="43"/>
  <c r="E7019" i="43"/>
  <c r="E7020" i="43"/>
  <c r="E7021" i="43"/>
  <c r="E7022" i="43"/>
  <c r="E7023" i="43"/>
  <c r="E7024" i="43"/>
  <c r="E7025" i="43"/>
  <c r="E7026" i="43"/>
  <c r="E7027" i="43"/>
  <c r="E7028" i="43"/>
  <c r="E7029" i="43"/>
  <c r="E7030" i="43"/>
  <c r="E7031" i="43"/>
  <c r="E7032" i="43"/>
  <c r="E7033" i="43"/>
  <c r="E7034" i="43"/>
  <c r="E7035" i="43"/>
  <c r="E7036" i="43"/>
  <c r="E7037" i="43"/>
  <c r="E7038" i="43"/>
  <c r="E7039" i="43"/>
  <c r="E7040" i="43"/>
  <c r="E7041" i="43"/>
  <c r="E7042" i="43"/>
  <c r="E7043" i="43"/>
  <c r="E7044" i="43"/>
  <c r="E7045" i="43"/>
  <c r="E7046" i="43"/>
  <c r="E7047" i="43"/>
  <c r="E7048" i="43"/>
  <c r="E7049" i="43"/>
  <c r="E7050" i="43"/>
  <c r="E7051" i="43"/>
  <c r="E7052" i="43"/>
  <c r="E7053" i="43"/>
  <c r="E7054" i="43"/>
  <c r="E7055" i="43"/>
  <c r="E7056" i="43"/>
  <c r="E7057" i="43"/>
  <c r="E7058" i="43"/>
  <c r="E7059" i="43"/>
  <c r="E7060" i="43"/>
  <c r="E7061" i="43"/>
  <c r="E7062" i="43"/>
  <c r="E7063" i="43"/>
  <c r="E7064" i="43"/>
  <c r="E7065" i="43"/>
  <c r="E7066" i="43"/>
  <c r="E7067" i="43"/>
  <c r="E7068" i="43"/>
  <c r="E7069" i="43"/>
  <c r="E7070" i="43"/>
  <c r="E7071" i="43"/>
  <c r="E7072" i="43"/>
  <c r="E7073" i="43"/>
  <c r="E7074" i="43"/>
  <c r="E7075" i="43"/>
  <c r="E7076" i="43"/>
  <c r="E7077" i="43"/>
  <c r="E7078" i="43"/>
  <c r="E7079" i="43"/>
  <c r="E7080" i="43"/>
  <c r="E7081" i="43"/>
  <c r="E7082" i="43"/>
  <c r="E7083" i="43"/>
  <c r="E7084" i="43"/>
  <c r="E7085" i="43"/>
  <c r="E7086" i="43"/>
  <c r="E7087" i="43"/>
  <c r="E7088" i="43"/>
  <c r="E7089" i="43"/>
  <c r="E7090" i="43"/>
  <c r="E7091" i="43"/>
  <c r="E7092" i="43"/>
  <c r="E7093" i="43"/>
  <c r="E7094" i="43"/>
  <c r="E7095" i="43"/>
  <c r="E7096" i="43"/>
  <c r="E7097" i="43"/>
  <c r="E7098" i="43"/>
  <c r="E7099" i="43"/>
  <c r="E7100" i="43"/>
  <c r="E7101" i="43"/>
  <c r="E7102" i="43"/>
  <c r="E7103" i="43"/>
  <c r="E7104" i="43"/>
  <c r="E7105" i="43"/>
  <c r="E7106" i="43"/>
  <c r="E7107" i="43"/>
  <c r="E7108" i="43"/>
  <c r="E7109" i="43"/>
  <c r="E7110" i="43"/>
  <c r="E7111" i="43"/>
  <c r="E7112" i="43"/>
  <c r="E7113" i="43"/>
  <c r="E7114" i="43"/>
  <c r="E7115" i="43"/>
  <c r="E7116" i="43"/>
  <c r="E7117" i="43"/>
  <c r="E7118" i="43"/>
  <c r="E7119" i="43"/>
  <c r="E7120" i="43"/>
  <c r="E7121" i="43"/>
  <c r="E7122" i="43"/>
  <c r="E7123" i="43"/>
  <c r="E7124" i="43"/>
  <c r="E7125" i="43"/>
  <c r="E7126" i="43"/>
  <c r="E7127" i="43"/>
  <c r="E7128" i="43"/>
  <c r="E7129" i="43"/>
  <c r="E7130" i="43"/>
  <c r="E7131" i="43"/>
  <c r="E7132" i="43"/>
  <c r="E7133" i="43"/>
  <c r="E7134" i="43"/>
  <c r="E7135" i="43"/>
  <c r="E7136" i="43"/>
  <c r="E7137" i="43"/>
  <c r="E7138" i="43"/>
  <c r="E7139" i="43"/>
  <c r="E7140" i="43"/>
  <c r="E7141" i="43"/>
  <c r="E7142" i="43"/>
  <c r="E7143" i="43"/>
  <c r="E7144" i="43"/>
  <c r="E7145" i="43"/>
  <c r="E7146" i="43"/>
  <c r="E7147" i="43"/>
  <c r="E7148" i="43"/>
  <c r="E7149" i="43"/>
  <c r="E7150" i="43"/>
  <c r="E7151" i="43"/>
  <c r="E7152" i="43"/>
  <c r="E7153" i="43"/>
  <c r="E7154" i="43"/>
  <c r="E7155" i="43"/>
  <c r="E7156" i="43"/>
  <c r="E7157" i="43"/>
  <c r="E7158" i="43"/>
  <c r="E7159" i="43"/>
  <c r="E7160" i="43"/>
  <c r="E7161" i="43"/>
  <c r="E7162" i="43"/>
  <c r="E7163" i="43"/>
  <c r="E7164" i="43"/>
  <c r="E7165" i="43"/>
  <c r="E7166" i="43"/>
  <c r="E7167" i="43"/>
  <c r="E7168" i="43"/>
  <c r="E7169" i="43"/>
  <c r="E7170" i="43"/>
  <c r="E7171" i="43"/>
  <c r="E7172" i="43"/>
  <c r="E7173" i="43"/>
  <c r="E7174" i="43"/>
  <c r="E7175" i="43"/>
  <c r="E7176" i="43"/>
  <c r="E7177" i="43"/>
  <c r="E7178" i="43"/>
  <c r="E7179" i="43"/>
  <c r="E7180" i="43"/>
  <c r="E7181" i="43"/>
  <c r="E7182" i="43"/>
  <c r="E7183" i="43"/>
  <c r="E7184" i="43"/>
  <c r="E7185" i="43"/>
  <c r="E7186" i="43"/>
  <c r="E7187" i="43"/>
  <c r="E7188" i="43"/>
  <c r="E7189" i="43"/>
  <c r="E7190" i="43"/>
  <c r="E7191" i="43"/>
  <c r="E7192" i="43"/>
  <c r="E7193" i="43"/>
  <c r="E7194" i="43"/>
  <c r="E7195" i="43"/>
  <c r="E7196" i="43"/>
  <c r="E7197" i="43"/>
  <c r="E7198" i="43"/>
  <c r="E7199" i="43"/>
  <c r="E7200" i="43"/>
  <c r="E7201" i="43"/>
  <c r="E7202" i="43"/>
  <c r="E7203" i="43"/>
  <c r="E7204" i="43"/>
  <c r="E7205" i="43"/>
  <c r="E7206" i="43"/>
  <c r="E7207" i="43"/>
  <c r="E7208" i="43"/>
  <c r="E7209" i="43"/>
  <c r="E7210" i="43"/>
  <c r="E7211" i="43"/>
  <c r="E7212" i="43"/>
  <c r="E7213" i="43"/>
  <c r="E7214" i="43"/>
  <c r="E7215" i="43"/>
  <c r="E7216" i="43"/>
  <c r="E7217" i="43"/>
  <c r="E7218" i="43"/>
  <c r="E7219" i="43"/>
  <c r="E7220" i="43"/>
  <c r="E7221" i="43"/>
  <c r="E7222" i="43"/>
  <c r="E7223" i="43"/>
  <c r="E7224" i="43"/>
  <c r="E7225" i="43"/>
  <c r="E7226" i="43"/>
  <c r="E7227" i="43"/>
  <c r="E7228" i="43"/>
  <c r="E7229" i="43"/>
  <c r="E7230" i="43"/>
  <c r="E7231" i="43"/>
  <c r="E7232" i="43"/>
  <c r="E7233" i="43"/>
  <c r="E7234" i="43"/>
  <c r="E7235" i="43"/>
  <c r="E7236" i="43"/>
  <c r="E7237" i="43"/>
  <c r="E7238" i="43"/>
  <c r="E7239" i="43"/>
  <c r="E7240" i="43"/>
  <c r="E7241" i="43"/>
  <c r="E7242" i="43"/>
  <c r="E7243" i="43"/>
  <c r="E7244" i="43"/>
  <c r="E7245" i="43"/>
  <c r="E7246" i="43"/>
  <c r="E7247" i="43"/>
  <c r="E7248" i="43"/>
  <c r="E7249" i="43"/>
  <c r="E7250" i="43"/>
  <c r="E7251" i="43"/>
  <c r="E7252" i="43"/>
  <c r="E7253" i="43"/>
  <c r="E7254" i="43"/>
  <c r="E7255" i="43"/>
  <c r="E7256" i="43"/>
  <c r="E7257" i="43"/>
  <c r="E7258" i="43"/>
  <c r="E7259" i="43"/>
  <c r="E7260" i="43"/>
  <c r="E7261" i="43"/>
  <c r="E7262" i="43"/>
  <c r="E7263" i="43"/>
  <c r="E7264" i="43"/>
  <c r="E7265" i="43"/>
  <c r="E7266" i="43"/>
  <c r="E7267" i="43"/>
  <c r="E7268" i="43"/>
  <c r="E7269" i="43"/>
  <c r="E7270" i="43"/>
  <c r="E7271" i="43"/>
  <c r="E7272" i="43"/>
  <c r="E7273" i="43"/>
  <c r="E7274" i="43"/>
  <c r="E7275" i="43"/>
  <c r="E7276" i="43"/>
  <c r="E7277" i="43"/>
  <c r="E7278" i="43"/>
  <c r="E7279" i="43"/>
  <c r="E7280" i="43"/>
  <c r="E7281" i="43"/>
  <c r="E7282" i="43"/>
  <c r="E7283" i="43"/>
  <c r="E7284" i="43"/>
  <c r="E7285" i="43"/>
  <c r="E7286" i="43"/>
  <c r="E7287" i="43"/>
  <c r="E7288" i="43"/>
  <c r="E7289" i="43"/>
  <c r="E7290" i="43"/>
  <c r="E7291" i="43"/>
  <c r="E7292" i="43"/>
  <c r="E7293" i="43"/>
  <c r="E7294" i="43"/>
  <c r="E7295" i="43"/>
  <c r="E7296" i="43"/>
  <c r="E7297" i="43"/>
  <c r="E7298" i="43"/>
  <c r="E7299" i="43"/>
  <c r="E7300" i="43"/>
  <c r="E7301" i="43"/>
  <c r="E7302" i="43"/>
  <c r="E7303" i="43"/>
  <c r="E7304" i="43"/>
  <c r="E7305" i="43"/>
  <c r="E7306" i="43"/>
  <c r="E7307" i="43"/>
  <c r="E7308" i="43"/>
  <c r="E7309" i="43"/>
  <c r="E7310" i="43"/>
  <c r="E7311" i="43"/>
  <c r="E7312" i="43"/>
  <c r="E7313" i="43"/>
  <c r="E7314" i="43"/>
  <c r="E7315" i="43"/>
  <c r="E7316" i="43"/>
  <c r="E7317" i="43"/>
  <c r="E7318" i="43"/>
  <c r="E7319" i="43"/>
  <c r="E7320" i="43"/>
  <c r="E7321" i="43"/>
  <c r="E7322" i="43"/>
  <c r="E7323" i="43"/>
  <c r="E7324" i="43"/>
  <c r="E7325" i="43"/>
  <c r="E7326" i="43"/>
  <c r="E7327" i="43"/>
  <c r="E7328" i="43"/>
  <c r="E7329" i="43"/>
  <c r="E7330" i="43"/>
  <c r="E7331" i="43"/>
  <c r="E7332" i="43"/>
  <c r="E7333" i="43"/>
  <c r="E7334" i="43"/>
  <c r="E7335" i="43"/>
  <c r="E7336" i="43"/>
  <c r="E7337" i="43"/>
  <c r="E7338" i="43"/>
  <c r="E7339" i="43"/>
  <c r="E7340" i="43"/>
  <c r="E7341" i="43"/>
  <c r="E7342" i="43"/>
  <c r="E7343" i="43"/>
  <c r="E7344" i="43"/>
  <c r="E7345" i="43"/>
  <c r="E7346" i="43"/>
  <c r="E7347" i="43"/>
  <c r="E7348" i="43"/>
  <c r="E7349" i="43"/>
  <c r="E7350" i="43"/>
  <c r="E7351" i="43"/>
  <c r="E7352" i="43"/>
  <c r="E7353" i="43"/>
  <c r="E7354" i="43"/>
  <c r="E7355" i="43"/>
  <c r="E7356" i="43"/>
  <c r="E7357" i="43"/>
  <c r="E7358" i="43"/>
  <c r="E7359" i="43"/>
  <c r="E7360" i="43"/>
  <c r="E7361" i="43"/>
  <c r="E7362" i="43"/>
  <c r="E7363" i="43"/>
  <c r="E7364" i="43"/>
  <c r="E7365" i="43"/>
  <c r="E7366" i="43"/>
  <c r="E7367" i="43"/>
  <c r="E7368" i="43"/>
  <c r="E7369" i="43"/>
  <c r="E7370" i="43"/>
  <c r="E7371" i="43"/>
  <c r="E7372" i="43"/>
  <c r="E7373" i="43"/>
  <c r="E7374" i="43"/>
  <c r="E7375" i="43"/>
  <c r="E7376" i="43"/>
  <c r="E7377" i="43"/>
  <c r="E7378" i="43"/>
  <c r="E7379" i="43"/>
  <c r="E7380" i="43"/>
  <c r="E7381" i="43"/>
  <c r="E7382" i="43"/>
  <c r="E7383" i="43"/>
  <c r="E7384" i="43"/>
  <c r="E7385" i="43"/>
  <c r="E7386" i="43"/>
  <c r="E7387" i="43"/>
  <c r="E7388" i="43"/>
  <c r="E7389" i="43"/>
  <c r="E7390" i="43"/>
  <c r="E7391" i="43"/>
  <c r="E7392" i="43"/>
  <c r="E7393" i="43"/>
  <c r="E7394" i="43"/>
  <c r="E7395" i="43"/>
  <c r="E7396" i="43"/>
  <c r="E7397" i="43"/>
  <c r="E7398" i="43"/>
  <c r="E7399" i="43"/>
  <c r="E7400" i="43"/>
  <c r="E7401" i="43"/>
  <c r="E7402" i="43"/>
  <c r="E7403" i="43"/>
  <c r="E7404" i="43"/>
  <c r="E7405" i="43"/>
  <c r="E7406" i="43"/>
  <c r="E7407" i="43"/>
  <c r="E7408" i="43"/>
  <c r="E7409" i="43"/>
  <c r="E7410" i="43"/>
  <c r="E7411" i="43"/>
  <c r="E7412" i="43"/>
  <c r="E7413" i="43"/>
  <c r="E7414" i="43"/>
  <c r="E7415" i="43"/>
  <c r="E7416" i="43"/>
  <c r="E7417" i="43"/>
  <c r="E7418" i="43"/>
  <c r="E7419" i="43"/>
  <c r="E7420" i="43"/>
  <c r="E7421" i="43"/>
  <c r="E7422" i="43"/>
  <c r="E7423" i="43"/>
  <c r="E7424" i="43"/>
  <c r="E7425" i="43"/>
  <c r="E7426" i="43"/>
  <c r="E7427" i="43"/>
  <c r="E7428" i="43"/>
  <c r="E7429" i="43"/>
  <c r="E7430" i="43"/>
  <c r="E7431" i="43"/>
  <c r="E7432" i="43"/>
  <c r="E7433" i="43"/>
  <c r="E7434" i="43"/>
  <c r="E7435" i="43"/>
  <c r="E7436" i="43"/>
  <c r="E7437" i="43"/>
  <c r="E7438" i="43"/>
  <c r="E7439" i="43"/>
  <c r="E7440" i="43"/>
  <c r="E7441" i="43"/>
  <c r="E7442" i="43"/>
  <c r="E7443" i="43"/>
  <c r="E7444" i="43"/>
  <c r="E7445" i="43"/>
  <c r="E7446" i="43"/>
  <c r="E7447" i="43"/>
  <c r="E7448" i="43"/>
  <c r="E7449" i="43"/>
  <c r="E7450" i="43"/>
  <c r="E7451" i="43"/>
  <c r="E7452" i="43"/>
  <c r="E7453" i="43"/>
  <c r="E7454" i="43"/>
  <c r="E7455" i="43"/>
  <c r="E7456" i="43"/>
  <c r="E7457" i="43"/>
  <c r="E7458" i="43"/>
  <c r="E7459" i="43"/>
  <c r="E7460" i="43"/>
  <c r="E7461" i="43"/>
  <c r="E7462" i="43"/>
  <c r="E7463" i="43"/>
  <c r="E7464" i="43"/>
  <c r="E7465" i="43"/>
  <c r="E7466" i="43"/>
  <c r="E7467" i="43"/>
  <c r="E7468" i="43"/>
  <c r="E7469" i="43"/>
  <c r="E7470" i="43"/>
  <c r="E7471" i="43"/>
  <c r="E7472" i="43"/>
  <c r="E7473" i="43"/>
  <c r="E7474" i="43"/>
  <c r="E7475" i="43"/>
  <c r="E7476" i="43"/>
  <c r="E7477" i="43"/>
  <c r="E7478" i="43"/>
  <c r="E7479" i="43"/>
  <c r="E7480" i="43"/>
  <c r="E7481" i="43"/>
  <c r="E7482" i="43"/>
  <c r="E7483" i="43"/>
  <c r="E7484" i="43"/>
  <c r="E7485" i="43"/>
  <c r="E7486" i="43"/>
  <c r="E7487" i="43"/>
  <c r="E7488" i="43"/>
  <c r="E7489" i="43"/>
  <c r="E7490" i="43"/>
  <c r="E7491" i="43"/>
  <c r="E7492" i="43"/>
  <c r="E7493" i="43"/>
  <c r="E7494" i="43"/>
  <c r="E7495" i="43"/>
  <c r="E7496" i="43"/>
  <c r="E7497" i="43"/>
  <c r="E7498" i="43"/>
  <c r="E7499" i="43"/>
  <c r="E7500" i="43"/>
  <c r="E7501" i="43"/>
  <c r="E7502" i="43"/>
  <c r="E7503" i="43"/>
  <c r="E7504" i="43"/>
  <c r="E7505" i="43"/>
  <c r="E7506" i="43"/>
  <c r="E7507" i="43"/>
  <c r="E7508" i="43"/>
  <c r="E7509" i="43"/>
  <c r="E7510" i="43"/>
  <c r="E7511" i="43"/>
  <c r="E7512" i="43"/>
  <c r="E7513" i="43"/>
  <c r="E7514" i="43"/>
  <c r="E7515" i="43"/>
  <c r="E7516" i="43"/>
  <c r="E7517" i="43"/>
  <c r="E7518" i="43"/>
  <c r="E7519" i="43"/>
  <c r="E7520" i="43"/>
  <c r="E7521" i="43"/>
  <c r="E7522" i="43"/>
  <c r="E7523" i="43"/>
  <c r="E7524" i="43"/>
  <c r="E7525" i="43"/>
  <c r="E7526" i="43"/>
  <c r="E7527" i="43"/>
  <c r="E7528" i="43"/>
  <c r="E7529" i="43"/>
  <c r="E7530" i="43"/>
  <c r="E7531" i="43"/>
  <c r="E7532" i="43"/>
  <c r="E7533" i="43"/>
  <c r="E7534" i="43"/>
  <c r="E7535" i="43"/>
  <c r="E7536" i="43"/>
  <c r="E7537" i="43"/>
  <c r="E7538" i="43"/>
  <c r="E7539" i="43"/>
  <c r="E7540" i="43"/>
  <c r="E7541" i="43"/>
  <c r="E7542" i="43"/>
  <c r="E7543" i="43"/>
  <c r="E7544" i="43"/>
  <c r="E7545" i="43"/>
  <c r="E7546" i="43"/>
  <c r="E7547" i="43"/>
  <c r="E7548" i="43"/>
  <c r="E7549" i="43"/>
  <c r="E7550" i="43"/>
  <c r="E7551" i="43"/>
  <c r="E7552" i="43"/>
  <c r="E7553" i="43"/>
  <c r="E7554" i="43"/>
  <c r="E7555" i="43"/>
  <c r="E7556" i="43"/>
  <c r="E7557" i="43"/>
  <c r="E7558" i="43"/>
  <c r="E7559" i="43"/>
  <c r="E7560" i="43"/>
  <c r="E7561" i="43"/>
  <c r="E7562" i="43"/>
  <c r="E7563" i="43"/>
  <c r="E7564" i="43"/>
  <c r="E7565" i="43"/>
  <c r="E7566" i="43"/>
  <c r="E7567" i="43"/>
  <c r="E7568" i="43"/>
  <c r="E7569" i="43"/>
  <c r="E7570" i="43"/>
  <c r="E7571" i="43"/>
  <c r="E7572" i="43"/>
  <c r="E7573" i="43"/>
  <c r="E7574" i="43"/>
  <c r="E7575" i="43"/>
  <c r="E7576" i="43"/>
  <c r="E7577" i="43"/>
  <c r="E7578" i="43"/>
  <c r="E7579" i="43"/>
  <c r="E7580" i="43"/>
  <c r="E7581" i="43"/>
  <c r="E7582" i="43"/>
  <c r="E7583" i="43"/>
  <c r="E7584" i="43"/>
  <c r="E7585" i="43"/>
  <c r="E7586" i="43"/>
  <c r="E7587" i="43"/>
  <c r="E7588" i="43"/>
  <c r="E7589" i="43"/>
  <c r="E7590" i="43"/>
  <c r="E7591" i="43"/>
  <c r="E7592" i="43"/>
  <c r="E7593" i="43"/>
  <c r="E7594" i="43"/>
  <c r="E7595" i="43"/>
  <c r="E7596" i="43"/>
  <c r="E7597" i="43"/>
  <c r="E7598" i="43"/>
  <c r="E7599" i="43"/>
  <c r="E7600" i="43"/>
  <c r="E7601" i="43"/>
  <c r="E7602" i="43"/>
  <c r="E7603" i="43"/>
  <c r="E7604" i="43"/>
  <c r="E7605" i="43"/>
  <c r="E7606" i="43"/>
  <c r="E7607" i="43"/>
  <c r="E7608" i="43"/>
  <c r="E7609" i="43"/>
  <c r="E7610" i="43"/>
  <c r="E7611" i="43"/>
  <c r="E7612" i="43"/>
  <c r="E7613" i="43"/>
  <c r="E7614" i="43"/>
  <c r="E7615" i="43"/>
  <c r="E7616" i="43"/>
  <c r="E7617" i="43"/>
  <c r="E7618" i="43"/>
  <c r="E7619" i="43"/>
  <c r="E7620" i="43"/>
  <c r="E7621" i="43"/>
  <c r="E7622" i="43"/>
  <c r="E7623" i="43"/>
  <c r="E7624" i="43"/>
  <c r="E7625" i="43"/>
  <c r="E7626" i="43"/>
  <c r="E7627" i="43"/>
  <c r="E7628" i="43"/>
  <c r="E7629" i="43"/>
  <c r="E7630" i="43"/>
  <c r="E7631" i="43"/>
  <c r="E7632" i="43"/>
  <c r="E7633" i="43"/>
  <c r="E7634" i="43"/>
  <c r="E7635" i="43"/>
  <c r="E7636" i="43"/>
  <c r="E7637" i="43"/>
  <c r="E7638" i="43"/>
  <c r="E7639" i="43"/>
  <c r="E7640" i="43"/>
  <c r="E7641" i="43"/>
  <c r="E7642" i="43"/>
  <c r="E7643" i="43"/>
  <c r="E7644" i="43"/>
  <c r="E7645" i="43"/>
  <c r="E7646" i="43"/>
  <c r="E7647" i="43"/>
  <c r="E7648" i="43"/>
  <c r="E7649" i="43"/>
  <c r="E7650" i="43"/>
  <c r="E7651" i="43"/>
  <c r="E7652" i="43"/>
  <c r="E7653" i="43"/>
  <c r="E7654" i="43"/>
  <c r="E7655" i="43"/>
  <c r="E7656" i="43"/>
  <c r="E7657" i="43"/>
  <c r="E7658" i="43"/>
  <c r="E7659" i="43"/>
  <c r="E7660" i="43"/>
  <c r="E7661" i="43"/>
  <c r="E7662" i="43"/>
  <c r="E7663" i="43"/>
  <c r="E7664" i="43"/>
  <c r="E7665" i="43"/>
  <c r="E7666" i="43"/>
  <c r="E7667" i="43"/>
  <c r="E7668" i="43"/>
  <c r="E7669" i="43"/>
  <c r="E7670" i="43"/>
  <c r="E7671" i="43"/>
  <c r="E7672" i="43"/>
  <c r="E7673" i="43"/>
  <c r="E7674" i="43"/>
  <c r="E7675" i="43"/>
  <c r="E7676" i="43"/>
  <c r="E7677" i="43"/>
  <c r="E7678" i="43"/>
  <c r="E7679" i="43"/>
  <c r="E7680" i="43"/>
  <c r="E7681" i="43"/>
  <c r="E7682" i="43"/>
  <c r="E7683" i="43"/>
  <c r="E7684" i="43"/>
  <c r="E7685" i="43"/>
  <c r="E7686" i="43"/>
  <c r="E7687" i="43"/>
  <c r="E7688" i="43"/>
  <c r="E7689" i="43"/>
  <c r="E7690" i="43"/>
  <c r="E7691" i="43"/>
  <c r="E7692" i="43"/>
  <c r="E7693" i="43"/>
  <c r="E7694" i="43"/>
  <c r="E7695" i="43"/>
  <c r="E7696" i="43"/>
  <c r="E7697" i="43"/>
  <c r="E7698" i="43"/>
  <c r="E7699" i="43"/>
  <c r="E7700" i="43"/>
  <c r="E7701" i="43"/>
  <c r="E7702" i="43"/>
  <c r="E7703" i="43"/>
  <c r="E7704" i="43"/>
  <c r="E7705" i="43"/>
  <c r="E7706" i="43"/>
  <c r="E7707" i="43"/>
  <c r="E7708" i="43"/>
  <c r="E7709" i="43"/>
  <c r="E7710" i="43"/>
  <c r="E7711" i="43"/>
  <c r="E7712" i="43"/>
  <c r="E7713" i="43"/>
  <c r="E7714" i="43"/>
  <c r="E7715" i="43"/>
  <c r="E7716" i="43"/>
  <c r="E7717" i="43"/>
  <c r="E7718" i="43"/>
  <c r="E7719" i="43"/>
  <c r="E7720" i="43"/>
  <c r="E7721" i="43"/>
  <c r="E7722" i="43"/>
  <c r="E7723" i="43"/>
  <c r="E7724" i="43"/>
  <c r="E7725" i="43"/>
  <c r="E7726" i="43"/>
  <c r="E7727" i="43"/>
  <c r="E7728" i="43"/>
  <c r="E7729" i="43"/>
  <c r="E7730" i="43"/>
  <c r="E7731" i="43"/>
  <c r="E7732" i="43"/>
  <c r="E7733" i="43"/>
  <c r="E7734" i="43"/>
  <c r="E7735" i="43"/>
  <c r="E7736" i="43"/>
  <c r="E7737" i="43"/>
  <c r="E7738" i="43"/>
  <c r="E7739" i="43"/>
  <c r="E7740" i="43"/>
  <c r="E7741" i="43"/>
  <c r="E7742" i="43"/>
  <c r="E7743" i="43"/>
  <c r="E7744" i="43"/>
  <c r="E7745" i="43"/>
  <c r="E7746" i="43"/>
  <c r="E7747" i="43"/>
  <c r="E7748" i="43"/>
  <c r="E7749" i="43"/>
  <c r="E7750" i="43"/>
  <c r="E7751" i="43"/>
  <c r="E7752" i="43"/>
  <c r="E7753" i="43"/>
  <c r="E7754" i="43"/>
  <c r="E7755" i="43"/>
  <c r="E7756" i="43"/>
  <c r="E7757" i="43"/>
  <c r="E7758" i="43"/>
  <c r="E7759" i="43"/>
  <c r="E7760" i="43"/>
  <c r="E7761" i="43"/>
  <c r="E7762" i="43"/>
  <c r="E7763" i="43"/>
  <c r="E7764" i="43"/>
  <c r="E7765" i="43"/>
  <c r="E7766" i="43"/>
  <c r="E7767" i="43"/>
  <c r="E7768" i="43"/>
  <c r="E7769" i="43"/>
  <c r="E7770" i="43"/>
  <c r="E7771" i="43"/>
  <c r="E7772" i="43"/>
  <c r="E7773" i="43"/>
  <c r="E7774" i="43"/>
  <c r="E7775" i="43"/>
  <c r="E7776" i="43"/>
  <c r="E7777" i="43"/>
  <c r="E7778" i="43"/>
  <c r="E7779" i="43"/>
  <c r="E7780" i="43"/>
  <c r="E7781" i="43"/>
  <c r="E7782" i="43"/>
  <c r="E7783" i="43"/>
  <c r="E7784" i="43"/>
  <c r="E7785" i="43"/>
  <c r="E7786" i="43"/>
  <c r="E7787" i="43"/>
  <c r="E7788" i="43"/>
  <c r="E7789" i="43"/>
  <c r="E7790" i="43"/>
  <c r="E7791" i="43"/>
  <c r="E7792" i="43"/>
  <c r="E7793" i="43"/>
  <c r="E7794" i="43"/>
  <c r="E7795" i="43"/>
  <c r="E7796" i="43"/>
  <c r="E7797" i="43"/>
  <c r="E7798" i="43"/>
  <c r="E7799" i="43"/>
  <c r="E7800" i="43"/>
  <c r="E7801" i="43"/>
  <c r="E7802" i="43"/>
  <c r="E7803" i="43"/>
  <c r="E7804" i="43"/>
  <c r="E7805" i="43"/>
  <c r="E7806" i="43"/>
  <c r="E7807" i="43"/>
  <c r="E7808" i="43"/>
  <c r="E7809" i="43"/>
  <c r="E7810" i="43"/>
  <c r="E7811" i="43"/>
  <c r="E7812" i="43"/>
  <c r="E7813" i="43"/>
  <c r="E7814" i="43"/>
  <c r="E7815" i="43"/>
  <c r="E7816" i="43"/>
  <c r="E7817" i="43"/>
  <c r="E7818" i="43"/>
  <c r="E7819" i="43"/>
  <c r="E7820" i="43"/>
  <c r="E7821" i="43"/>
  <c r="E7822" i="43"/>
  <c r="E7823" i="43"/>
  <c r="E7824" i="43"/>
  <c r="E7825" i="43"/>
  <c r="E7826" i="43"/>
  <c r="E7827" i="43"/>
  <c r="E7828" i="43"/>
  <c r="E7829" i="43"/>
  <c r="E7830" i="43"/>
  <c r="E7831" i="43"/>
  <c r="E7832" i="43"/>
  <c r="E7833" i="43"/>
  <c r="E7834" i="43"/>
  <c r="E7835" i="43"/>
  <c r="E7836" i="43"/>
  <c r="E7837" i="43"/>
  <c r="E7838" i="43"/>
  <c r="E7839" i="43"/>
  <c r="E7840" i="43"/>
  <c r="E7841" i="43"/>
  <c r="E7842" i="43"/>
  <c r="E7843" i="43"/>
  <c r="E7844" i="43"/>
  <c r="E7845" i="43"/>
  <c r="E7846" i="43"/>
  <c r="E7847" i="43"/>
  <c r="E7848" i="43"/>
  <c r="E7849" i="43"/>
  <c r="E7850" i="43"/>
  <c r="E7851" i="43"/>
  <c r="E7852" i="43"/>
  <c r="E7853" i="43"/>
  <c r="E7854" i="43"/>
  <c r="E7855" i="43"/>
  <c r="E7856" i="43"/>
  <c r="E7857" i="43"/>
  <c r="E7858" i="43"/>
  <c r="E7859" i="43"/>
  <c r="E7860" i="43"/>
  <c r="E7861" i="43"/>
  <c r="E7862" i="43"/>
  <c r="E7863" i="43"/>
  <c r="E7864" i="43"/>
  <c r="E7865" i="43"/>
  <c r="E7866" i="43"/>
  <c r="E7867" i="43"/>
  <c r="E7868" i="43"/>
  <c r="E7869" i="43"/>
  <c r="E7870" i="43"/>
  <c r="E7871" i="43"/>
  <c r="E7872" i="43"/>
  <c r="E7873" i="43"/>
  <c r="E7874" i="43"/>
  <c r="E7875" i="43"/>
  <c r="E7876" i="43"/>
  <c r="E7877" i="43"/>
  <c r="E7878" i="43"/>
  <c r="E7879" i="43"/>
  <c r="E7880" i="43"/>
  <c r="E7881" i="43"/>
  <c r="E7882" i="43"/>
  <c r="E7883" i="43"/>
  <c r="E7884" i="43"/>
  <c r="E7885" i="43"/>
  <c r="E7886" i="43"/>
  <c r="E7887" i="43"/>
  <c r="E7888" i="43"/>
  <c r="E7889" i="43"/>
  <c r="E7890" i="43"/>
  <c r="E7891" i="43"/>
  <c r="E7892" i="43"/>
  <c r="E7893" i="43"/>
  <c r="E7894" i="43"/>
  <c r="E7895" i="43"/>
  <c r="E7896" i="43"/>
  <c r="E7897" i="43"/>
  <c r="E7898" i="43"/>
  <c r="E7899" i="43"/>
  <c r="E7900" i="43"/>
  <c r="E7901" i="43"/>
  <c r="E7902" i="43"/>
  <c r="E7903" i="43"/>
  <c r="E7904" i="43"/>
  <c r="E7905" i="43"/>
  <c r="E7906" i="43"/>
  <c r="E7907" i="43"/>
  <c r="E7908" i="43"/>
  <c r="E7909" i="43"/>
  <c r="E7910" i="43"/>
  <c r="E7911" i="43"/>
  <c r="E7912" i="43"/>
  <c r="E7913" i="43"/>
  <c r="E7914" i="43"/>
  <c r="E7915" i="43"/>
  <c r="E7916" i="43"/>
  <c r="E7917" i="43"/>
  <c r="E7918" i="43"/>
  <c r="E7919" i="43"/>
  <c r="E7920" i="43"/>
  <c r="E7921" i="43"/>
  <c r="E7922" i="43"/>
  <c r="E7923" i="43"/>
  <c r="E7924" i="43"/>
  <c r="E7925" i="43"/>
  <c r="E7926" i="43"/>
  <c r="E7927" i="43"/>
  <c r="E7928" i="43"/>
  <c r="E7929" i="43"/>
  <c r="E7930" i="43"/>
  <c r="E7931" i="43"/>
  <c r="E7932" i="43"/>
  <c r="E7933" i="43"/>
  <c r="E7934" i="43"/>
  <c r="E7935" i="43"/>
  <c r="E7936" i="43"/>
  <c r="E7937" i="43"/>
  <c r="E7938" i="43"/>
  <c r="E7939" i="43"/>
  <c r="E7940" i="43"/>
  <c r="E7941" i="43"/>
  <c r="E7942" i="43"/>
  <c r="E7943" i="43"/>
  <c r="E7944" i="43"/>
  <c r="E7945" i="43"/>
  <c r="E7946" i="43"/>
  <c r="E7947" i="43"/>
  <c r="E7948" i="43"/>
  <c r="E7949" i="43"/>
  <c r="E7950" i="43"/>
  <c r="E7951" i="43"/>
  <c r="E7952" i="43"/>
  <c r="E7953" i="43"/>
  <c r="E7954" i="43"/>
  <c r="E7955" i="43"/>
  <c r="E7956" i="43"/>
  <c r="E7957" i="43"/>
  <c r="E7958" i="43"/>
  <c r="E7959" i="43"/>
  <c r="E7960" i="43"/>
  <c r="E7961" i="43"/>
  <c r="E7962" i="43"/>
  <c r="E7963" i="43"/>
  <c r="E7964" i="43"/>
  <c r="E7965" i="43"/>
  <c r="E7966" i="43"/>
  <c r="E7967" i="43"/>
  <c r="E7968" i="43"/>
  <c r="E7969" i="43"/>
  <c r="E7970" i="43"/>
  <c r="E7971" i="43"/>
  <c r="E7972" i="43"/>
  <c r="E7973" i="43"/>
  <c r="E7974" i="43"/>
  <c r="E7975" i="43"/>
  <c r="E7976" i="43"/>
  <c r="E7977" i="43"/>
  <c r="E7978" i="43"/>
  <c r="E7979" i="43"/>
  <c r="E7980" i="43"/>
  <c r="E7981" i="43"/>
  <c r="E7982" i="43"/>
  <c r="E7983" i="43"/>
  <c r="E7984" i="43"/>
  <c r="E7985" i="43"/>
  <c r="E7986" i="43"/>
  <c r="E7987" i="43"/>
  <c r="E7988" i="43"/>
  <c r="E7989" i="43"/>
  <c r="E7990" i="43"/>
  <c r="E7991" i="43"/>
  <c r="E7992" i="43"/>
  <c r="E7993" i="43"/>
  <c r="E7994" i="43"/>
  <c r="E7995" i="43"/>
  <c r="E7996" i="43"/>
  <c r="E7997" i="43"/>
  <c r="E7998" i="43"/>
  <c r="E7999" i="43"/>
  <c r="E8000" i="43"/>
  <c r="E8001" i="43"/>
  <c r="E8002" i="43"/>
  <c r="E8003" i="43"/>
  <c r="E8004" i="43"/>
  <c r="E8005" i="43"/>
  <c r="E8006" i="43"/>
  <c r="E8007" i="43"/>
  <c r="E8008" i="43"/>
  <c r="E8009" i="43"/>
  <c r="E8010" i="43"/>
  <c r="E8011" i="43"/>
  <c r="E8012" i="43"/>
  <c r="E8013" i="43"/>
  <c r="E8014" i="43"/>
  <c r="E8015" i="43"/>
  <c r="E8016" i="43"/>
  <c r="E8017" i="43"/>
  <c r="E8018" i="43"/>
  <c r="E8019" i="43"/>
  <c r="E8020" i="43"/>
  <c r="E8021" i="43"/>
  <c r="E8022" i="43"/>
  <c r="E8023" i="43"/>
  <c r="E8024" i="43"/>
  <c r="E8025" i="43"/>
  <c r="E8026" i="43"/>
  <c r="E8027" i="43"/>
  <c r="E8028" i="43"/>
  <c r="E8029" i="43"/>
  <c r="E8030" i="43"/>
  <c r="E8031" i="43"/>
  <c r="E8032" i="43"/>
  <c r="E8033" i="43"/>
  <c r="E8034" i="43"/>
  <c r="E8035" i="43"/>
  <c r="E8036" i="43"/>
  <c r="E8037" i="43"/>
  <c r="E8038" i="43"/>
  <c r="E8039" i="43"/>
  <c r="E8040" i="43"/>
  <c r="E8041" i="43"/>
  <c r="E8042" i="43"/>
  <c r="E8043" i="43"/>
  <c r="E8044" i="43"/>
  <c r="E8045" i="43"/>
  <c r="E8046" i="43"/>
  <c r="E8047" i="43"/>
  <c r="E8048" i="43"/>
  <c r="E8049" i="43"/>
  <c r="E8050" i="43"/>
  <c r="E8051" i="43"/>
  <c r="E8052" i="43"/>
  <c r="E8053" i="43"/>
  <c r="E8054" i="43"/>
  <c r="E8055" i="43"/>
  <c r="E8056" i="43"/>
  <c r="E8057" i="43"/>
  <c r="E8058" i="43"/>
  <c r="E8059" i="43"/>
  <c r="E8060" i="43"/>
  <c r="E8061" i="43"/>
  <c r="E8062" i="43"/>
  <c r="E8063" i="43"/>
  <c r="E8064" i="43"/>
  <c r="E8065" i="43"/>
  <c r="E8066" i="43"/>
  <c r="E8067" i="43"/>
  <c r="E8068" i="43"/>
  <c r="E8069" i="43"/>
  <c r="E8070" i="43"/>
  <c r="E8071" i="43"/>
  <c r="E8072" i="43"/>
  <c r="E8073" i="43"/>
  <c r="E8074" i="43"/>
  <c r="E8075" i="43"/>
  <c r="E8076" i="43"/>
  <c r="E8077" i="43"/>
  <c r="E8078" i="43"/>
  <c r="E8079" i="43"/>
  <c r="E8080" i="43"/>
  <c r="E8081" i="43"/>
  <c r="E8082" i="43"/>
  <c r="E8083" i="43"/>
  <c r="E8084" i="43"/>
  <c r="E8085" i="43"/>
  <c r="E8086" i="43"/>
  <c r="E8087" i="43"/>
  <c r="E8088" i="43"/>
  <c r="E8089" i="43"/>
  <c r="E8090" i="43"/>
  <c r="E8091" i="43"/>
  <c r="E8092" i="43"/>
  <c r="E8093" i="43"/>
  <c r="E8094" i="43"/>
  <c r="E8095" i="43"/>
  <c r="E8096" i="43"/>
  <c r="E8097" i="43"/>
  <c r="E8098" i="43"/>
  <c r="E8099" i="43"/>
  <c r="E8100" i="43"/>
  <c r="E8101" i="43"/>
  <c r="E8102" i="43"/>
  <c r="E8103" i="43"/>
  <c r="E8104" i="43"/>
  <c r="E8105" i="43"/>
  <c r="E8106" i="43"/>
  <c r="E8107" i="43"/>
  <c r="E8108" i="43"/>
  <c r="E8109" i="43"/>
  <c r="E8110" i="43"/>
  <c r="E8111" i="43"/>
  <c r="E8112" i="43"/>
  <c r="E8113" i="43"/>
  <c r="E8114" i="43"/>
  <c r="E8115" i="43"/>
  <c r="E8116" i="43"/>
  <c r="E8117" i="43"/>
  <c r="E8118" i="43"/>
  <c r="E8119" i="43"/>
  <c r="E8120" i="43"/>
  <c r="E8121" i="43"/>
  <c r="E8122" i="43"/>
  <c r="E8123" i="43"/>
  <c r="E8124" i="43"/>
  <c r="E8125" i="43"/>
  <c r="E8126" i="43"/>
  <c r="E8127" i="43"/>
  <c r="E8128" i="43"/>
  <c r="E8129" i="43"/>
  <c r="E8130" i="43"/>
  <c r="E8131" i="43"/>
  <c r="E8132" i="43"/>
  <c r="E8133" i="43"/>
  <c r="E8134" i="43"/>
  <c r="E8135" i="43"/>
  <c r="E8136" i="43"/>
  <c r="E8137" i="43"/>
  <c r="E8138" i="43"/>
  <c r="E8139" i="43"/>
  <c r="E8140" i="43"/>
  <c r="E8141" i="43"/>
  <c r="E8142" i="43"/>
  <c r="E8143" i="43"/>
  <c r="E8144" i="43"/>
  <c r="E8145" i="43"/>
  <c r="E8146" i="43"/>
  <c r="E8147" i="43"/>
  <c r="E8148" i="43"/>
  <c r="E8149" i="43"/>
  <c r="E8150" i="43"/>
  <c r="E8151" i="43"/>
  <c r="E8152" i="43"/>
  <c r="E8153" i="43"/>
  <c r="E8154" i="43"/>
  <c r="E8155" i="43"/>
  <c r="E8156" i="43"/>
  <c r="E8157" i="43"/>
  <c r="E8158" i="43"/>
  <c r="E8159" i="43"/>
  <c r="E8160" i="43"/>
  <c r="E8161" i="43"/>
  <c r="E8162" i="43"/>
  <c r="E8163" i="43"/>
  <c r="E8164" i="43"/>
  <c r="E8165" i="43"/>
  <c r="E8166" i="43"/>
  <c r="E8167" i="43"/>
  <c r="E8168" i="43"/>
  <c r="E8169" i="43"/>
  <c r="E8170" i="43"/>
  <c r="E8171" i="43"/>
  <c r="E8172" i="43"/>
  <c r="E8173" i="43"/>
  <c r="E8174" i="43"/>
  <c r="E8175" i="43"/>
  <c r="E8176" i="43"/>
  <c r="E8177" i="43"/>
  <c r="E8178" i="43"/>
  <c r="E8179" i="43"/>
  <c r="E8180" i="43"/>
  <c r="E8181" i="43"/>
  <c r="E8182" i="43"/>
  <c r="E8183" i="43"/>
  <c r="E8184" i="43"/>
  <c r="E8185" i="43"/>
  <c r="E8186" i="43"/>
  <c r="E8187" i="43"/>
  <c r="E8188" i="43"/>
  <c r="E8189" i="43"/>
  <c r="E8190" i="43"/>
  <c r="E8191" i="43"/>
  <c r="E8192" i="43"/>
  <c r="E8193" i="43"/>
  <c r="E8194" i="43"/>
  <c r="E8195" i="43"/>
  <c r="E8196" i="43"/>
  <c r="E8197" i="43"/>
  <c r="E8198" i="43"/>
  <c r="E8199" i="43"/>
  <c r="E8200" i="43"/>
  <c r="E8201" i="43"/>
  <c r="E8202" i="43"/>
  <c r="E8203" i="43"/>
  <c r="E8204" i="43"/>
  <c r="E8205" i="43"/>
  <c r="E8206" i="43"/>
  <c r="E8207" i="43"/>
  <c r="E8208" i="43"/>
  <c r="E8209" i="43"/>
  <c r="E8210" i="43"/>
  <c r="E8211" i="43"/>
  <c r="E8212" i="43"/>
  <c r="E8213" i="43"/>
  <c r="E8214" i="43"/>
  <c r="E8215" i="43"/>
  <c r="E8216" i="43"/>
  <c r="E8217" i="43"/>
  <c r="E8218" i="43"/>
  <c r="E8219" i="43"/>
  <c r="E8220" i="43"/>
  <c r="E8221" i="43"/>
  <c r="E8222" i="43"/>
  <c r="E8223" i="43"/>
  <c r="E8224" i="43"/>
  <c r="E8225" i="43"/>
  <c r="E8226" i="43"/>
  <c r="E8227" i="43"/>
  <c r="E8228" i="43"/>
  <c r="E8229" i="43"/>
  <c r="E8230" i="43"/>
  <c r="E8231" i="43"/>
  <c r="E8232" i="43"/>
  <c r="E8233" i="43"/>
  <c r="E8234" i="43"/>
  <c r="E8235" i="43"/>
  <c r="E8236" i="43"/>
  <c r="E8237" i="43"/>
  <c r="E8238" i="43"/>
  <c r="E8239" i="43"/>
  <c r="E8240" i="43"/>
  <c r="E8241" i="43"/>
  <c r="E8242" i="43"/>
  <c r="E8243" i="43"/>
  <c r="E8244" i="43"/>
  <c r="E8245" i="43"/>
  <c r="E8246" i="43"/>
  <c r="E8247" i="43"/>
  <c r="E8248" i="43"/>
  <c r="E8249" i="43"/>
  <c r="E8250" i="43"/>
  <c r="E8251" i="43"/>
  <c r="E8252" i="43"/>
  <c r="E8253" i="43"/>
  <c r="E8254" i="43"/>
  <c r="E8255" i="43"/>
  <c r="E8256" i="43"/>
  <c r="E8257" i="43"/>
  <c r="E8258" i="43"/>
  <c r="E8259" i="43"/>
  <c r="E8260" i="43"/>
  <c r="E8261" i="43"/>
  <c r="E8262" i="43"/>
  <c r="E8263" i="43"/>
  <c r="E8264" i="43"/>
  <c r="E8265" i="43"/>
  <c r="E8266" i="43"/>
  <c r="E8267" i="43"/>
  <c r="E8268" i="43"/>
  <c r="E8269" i="43"/>
  <c r="E8270" i="43"/>
  <c r="E8271" i="43"/>
  <c r="E8272" i="43"/>
  <c r="E8273" i="43"/>
  <c r="E8274" i="43"/>
  <c r="E8275" i="43"/>
  <c r="E8276" i="43"/>
  <c r="E8277" i="43"/>
  <c r="E8278" i="43"/>
  <c r="E8279" i="43"/>
  <c r="E8280" i="43"/>
  <c r="E8281" i="43"/>
  <c r="E8282" i="43"/>
  <c r="E8283" i="43"/>
  <c r="E8284" i="43"/>
  <c r="E8285" i="43"/>
  <c r="E8286" i="43"/>
  <c r="E8287" i="43"/>
  <c r="E8288" i="43"/>
  <c r="E8289" i="43"/>
  <c r="E8290" i="43"/>
  <c r="E8291" i="43"/>
  <c r="E8292" i="43"/>
  <c r="E8293" i="43"/>
  <c r="E8294" i="43"/>
  <c r="E8295" i="43"/>
  <c r="E8296" i="43"/>
  <c r="E8297" i="43"/>
  <c r="E8298" i="43"/>
  <c r="E8299" i="43"/>
  <c r="E8300" i="43"/>
  <c r="E8301" i="43"/>
  <c r="E8302" i="43"/>
  <c r="E8303" i="43"/>
  <c r="E8304" i="43"/>
  <c r="E8305" i="43"/>
  <c r="E8306" i="43"/>
  <c r="E8307" i="43"/>
  <c r="E8308" i="43"/>
  <c r="E8309" i="43"/>
  <c r="E8310" i="43"/>
  <c r="E8311" i="43"/>
  <c r="E8312" i="43"/>
  <c r="E8313" i="43"/>
  <c r="E8314" i="43"/>
  <c r="E8315" i="43"/>
  <c r="E8316" i="43"/>
  <c r="E8317" i="43"/>
  <c r="E8318" i="43"/>
  <c r="E8319" i="43"/>
  <c r="E8320" i="43"/>
  <c r="E8321" i="43"/>
  <c r="E8322" i="43"/>
  <c r="E8323" i="43"/>
  <c r="E8324" i="43"/>
  <c r="E8325" i="43"/>
  <c r="E8326" i="43"/>
  <c r="E8327" i="43"/>
  <c r="E8328" i="43"/>
  <c r="E8329" i="43"/>
  <c r="E8330" i="43"/>
  <c r="E8331" i="43"/>
  <c r="E8332" i="43"/>
  <c r="E8333" i="43"/>
  <c r="E8334" i="43"/>
  <c r="E8335" i="43"/>
  <c r="E8336" i="43"/>
  <c r="E8337" i="43"/>
  <c r="E8338" i="43"/>
  <c r="E8339" i="43"/>
  <c r="E8340" i="43"/>
  <c r="E8341" i="43"/>
  <c r="E8342" i="43"/>
  <c r="E8343" i="43"/>
  <c r="E8344" i="43"/>
  <c r="E8345" i="43"/>
  <c r="E8346" i="43"/>
  <c r="E8347" i="43"/>
  <c r="E8348" i="43"/>
  <c r="E8349" i="43"/>
  <c r="E8350" i="43"/>
  <c r="E8351" i="43"/>
  <c r="E8352" i="43"/>
  <c r="E8353" i="43"/>
  <c r="E8354" i="43"/>
  <c r="E8355" i="43"/>
  <c r="E8356" i="43"/>
  <c r="E8357" i="43"/>
  <c r="E8358" i="43"/>
  <c r="E8359" i="43"/>
  <c r="E8360" i="43"/>
  <c r="E8361" i="43"/>
  <c r="E8362" i="43"/>
  <c r="E8363" i="43"/>
  <c r="E8364" i="43"/>
  <c r="E8365" i="43"/>
  <c r="E8366" i="43"/>
  <c r="E8367" i="43"/>
  <c r="E8368" i="43"/>
  <c r="E8369" i="43"/>
  <c r="E8370" i="43"/>
  <c r="E8371" i="43"/>
  <c r="E8372" i="43"/>
  <c r="E8373" i="43"/>
  <c r="E8374" i="43"/>
  <c r="E8375" i="43"/>
  <c r="E8376" i="43"/>
  <c r="E8377" i="43"/>
  <c r="E8378" i="43"/>
  <c r="E8379" i="43"/>
  <c r="E8380" i="43"/>
  <c r="E8381" i="43"/>
  <c r="E8382" i="43"/>
  <c r="E8383" i="43"/>
  <c r="E8384" i="43"/>
  <c r="E8385" i="43"/>
  <c r="E8386" i="43"/>
  <c r="E8387" i="43"/>
  <c r="E8388" i="43"/>
  <c r="E8389" i="43"/>
  <c r="E8390" i="43"/>
  <c r="E8391" i="43"/>
  <c r="E8392" i="43"/>
  <c r="E8393" i="43"/>
  <c r="E8394" i="43"/>
  <c r="E8395" i="43"/>
  <c r="E8396" i="43"/>
  <c r="E8397" i="43"/>
  <c r="E8398" i="43"/>
  <c r="E8399" i="43"/>
  <c r="E8400" i="43"/>
  <c r="E8401" i="43"/>
  <c r="E8402" i="43"/>
  <c r="E8403" i="43"/>
  <c r="E8404" i="43"/>
  <c r="E8405" i="43"/>
  <c r="E8406" i="43"/>
  <c r="E8407" i="43"/>
  <c r="E8408" i="43"/>
  <c r="E8409" i="43"/>
  <c r="E8410" i="43"/>
  <c r="E8411" i="43"/>
  <c r="E8412" i="43"/>
  <c r="E8413" i="43"/>
  <c r="E8414" i="43"/>
  <c r="E8415" i="43"/>
  <c r="E8416" i="43"/>
  <c r="E8417" i="43"/>
  <c r="E8418" i="43"/>
  <c r="E8419" i="43"/>
  <c r="E8420" i="43"/>
  <c r="E8421" i="43"/>
  <c r="E8422" i="43"/>
  <c r="E8423" i="43"/>
  <c r="E8424" i="43"/>
  <c r="E8425" i="43"/>
  <c r="E8426" i="43"/>
  <c r="E8427" i="43"/>
  <c r="E8428" i="43"/>
  <c r="E8429" i="43"/>
  <c r="E8430" i="43"/>
  <c r="E8431" i="43"/>
  <c r="E8432" i="43"/>
  <c r="E8433" i="43"/>
  <c r="E8434" i="43"/>
  <c r="E8435" i="43"/>
  <c r="E8436" i="43"/>
  <c r="E8437" i="43"/>
  <c r="E8438" i="43"/>
  <c r="E8439" i="43"/>
  <c r="E8440" i="43"/>
  <c r="E8441" i="43"/>
  <c r="E8442" i="43"/>
  <c r="E8443" i="43"/>
  <c r="E8444" i="43"/>
  <c r="E8445" i="43"/>
  <c r="E8446" i="43"/>
  <c r="E8447" i="43"/>
  <c r="E8448" i="43"/>
  <c r="E8449" i="43"/>
  <c r="E8450" i="43"/>
  <c r="E8451" i="43"/>
  <c r="E8452" i="43"/>
  <c r="E8453" i="43"/>
  <c r="E8454" i="43"/>
  <c r="E8455" i="43"/>
  <c r="E8456" i="43"/>
  <c r="E8457" i="43"/>
  <c r="E8458" i="43"/>
  <c r="E8459" i="43"/>
  <c r="E8460" i="43"/>
  <c r="E8461" i="43"/>
  <c r="E8462" i="43"/>
  <c r="E8463" i="43"/>
  <c r="E8464" i="43"/>
  <c r="E8465" i="43"/>
  <c r="E8466" i="43"/>
  <c r="E8467" i="43"/>
  <c r="E8468" i="43"/>
  <c r="E8469" i="43"/>
  <c r="E8470" i="43"/>
  <c r="E8471" i="43"/>
  <c r="E8472" i="43"/>
  <c r="E8473" i="43"/>
  <c r="E8474" i="43"/>
  <c r="E8475" i="43"/>
  <c r="E8476" i="43"/>
  <c r="E8477" i="43"/>
  <c r="E8478" i="43"/>
  <c r="E8479" i="43"/>
  <c r="E8480" i="43"/>
  <c r="E8481" i="43"/>
  <c r="E8482" i="43"/>
  <c r="E8483" i="43"/>
  <c r="E8484" i="43"/>
  <c r="E8485" i="43"/>
  <c r="E8486" i="43"/>
  <c r="E8487" i="43"/>
  <c r="E8488" i="43"/>
  <c r="E8489" i="43"/>
  <c r="E8490" i="43"/>
  <c r="E8491" i="43"/>
  <c r="E8492" i="43"/>
  <c r="E8493" i="43"/>
  <c r="E8494" i="43"/>
  <c r="E8495" i="43"/>
  <c r="E8496" i="43"/>
  <c r="E8497" i="43"/>
  <c r="E8498" i="43"/>
  <c r="E8499" i="43"/>
  <c r="E8500" i="43"/>
  <c r="E8501" i="43"/>
  <c r="E8502" i="43"/>
  <c r="E8503" i="43"/>
  <c r="E8504" i="43"/>
  <c r="E8505" i="43"/>
  <c r="E8506" i="43"/>
  <c r="E8507" i="43"/>
  <c r="E8508" i="43"/>
  <c r="E8509" i="43"/>
  <c r="E8510" i="43"/>
  <c r="E8511" i="43"/>
  <c r="E8512" i="43"/>
  <c r="E8513" i="43"/>
  <c r="E8514" i="43"/>
  <c r="E8515" i="43"/>
  <c r="E8516" i="43"/>
  <c r="E8517" i="43"/>
  <c r="E8518" i="43"/>
  <c r="E8519" i="43"/>
  <c r="E8520" i="43"/>
  <c r="E8521" i="43"/>
  <c r="E8522" i="43"/>
  <c r="E8523" i="43"/>
  <c r="E8524" i="43"/>
  <c r="E8525" i="43"/>
  <c r="E8526" i="43"/>
  <c r="E8527" i="43"/>
  <c r="E8528" i="43"/>
  <c r="E8529" i="43"/>
  <c r="E8530" i="43"/>
  <c r="E8531" i="43"/>
  <c r="E8532" i="43"/>
  <c r="E8533" i="43"/>
  <c r="E8534" i="43"/>
  <c r="E8535" i="43"/>
  <c r="E8536" i="43"/>
  <c r="E8537" i="43"/>
  <c r="E8538" i="43"/>
  <c r="E8539" i="43"/>
  <c r="E8540" i="43"/>
  <c r="E8541" i="43"/>
  <c r="E8542" i="43"/>
  <c r="E8543" i="43"/>
  <c r="E8544" i="43"/>
  <c r="E8545" i="43"/>
  <c r="E8546" i="43"/>
  <c r="E8547" i="43"/>
  <c r="E8548" i="43"/>
  <c r="E8549" i="43"/>
  <c r="E8550" i="43"/>
  <c r="E8551" i="43"/>
  <c r="E8552" i="43"/>
  <c r="E8553" i="43"/>
  <c r="E8554" i="43"/>
  <c r="E8555" i="43"/>
  <c r="E8556" i="43"/>
  <c r="E8557" i="43"/>
  <c r="E8558" i="43"/>
  <c r="E8559" i="43"/>
  <c r="E8560" i="43"/>
  <c r="E8561" i="43"/>
  <c r="E8562" i="43"/>
  <c r="E8563" i="43"/>
  <c r="E8564" i="43"/>
  <c r="E8565" i="43"/>
  <c r="E8566" i="43"/>
  <c r="E8567" i="43"/>
  <c r="E8568" i="43"/>
  <c r="E8569" i="43"/>
  <c r="E8570" i="43"/>
  <c r="E8571" i="43"/>
  <c r="E8572" i="43"/>
  <c r="E8573" i="43"/>
  <c r="E8574" i="43"/>
  <c r="E8575" i="43"/>
  <c r="E8576" i="43"/>
  <c r="E8577" i="43"/>
  <c r="E8578" i="43"/>
  <c r="E8579" i="43"/>
  <c r="E8580" i="43"/>
  <c r="E8581" i="43"/>
  <c r="E8582" i="43"/>
  <c r="E8583" i="43"/>
  <c r="E8584" i="43"/>
  <c r="E8585" i="43"/>
  <c r="E8586" i="43"/>
  <c r="E8587" i="43"/>
  <c r="E8588" i="43"/>
  <c r="E8589" i="43"/>
  <c r="E8590" i="43"/>
  <c r="E8591" i="43"/>
  <c r="E8592" i="43"/>
  <c r="E8593" i="43"/>
  <c r="E8594" i="43"/>
  <c r="E8595" i="43"/>
  <c r="E8596" i="43"/>
  <c r="E8597" i="43"/>
  <c r="E8598" i="43"/>
  <c r="E8599" i="43"/>
  <c r="E8600" i="43"/>
  <c r="E8601" i="43"/>
  <c r="E8602" i="43"/>
  <c r="E8603" i="43"/>
  <c r="E8604" i="43"/>
  <c r="E8605" i="43"/>
  <c r="E8606" i="43"/>
  <c r="E8607" i="43"/>
  <c r="E8608" i="43"/>
  <c r="E8609" i="43"/>
  <c r="E8610" i="43"/>
  <c r="E8611" i="43"/>
  <c r="E8612" i="43"/>
  <c r="E8613" i="43"/>
  <c r="E8614" i="43"/>
  <c r="E8615" i="43"/>
  <c r="E8616" i="43"/>
  <c r="E8617" i="43"/>
  <c r="E8618" i="43"/>
  <c r="E8619" i="43"/>
  <c r="E8620" i="43"/>
  <c r="E8621" i="43"/>
  <c r="E8622" i="43"/>
  <c r="E8623" i="43"/>
  <c r="E8624" i="43"/>
  <c r="E8625" i="43"/>
  <c r="E8626" i="43"/>
  <c r="E8627" i="43"/>
  <c r="E8628" i="43"/>
  <c r="E8629" i="43"/>
  <c r="E8630" i="43"/>
  <c r="E8631" i="43"/>
  <c r="E8632" i="43"/>
  <c r="E8633" i="43"/>
  <c r="E8634" i="43"/>
  <c r="E8635" i="43"/>
  <c r="E8636" i="43"/>
  <c r="E8637" i="43"/>
  <c r="E8638" i="43"/>
  <c r="E8639" i="43"/>
  <c r="E8640" i="43"/>
  <c r="E8641" i="43"/>
  <c r="E8642" i="43"/>
  <c r="E8643" i="43"/>
  <c r="E8644" i="43"/>
  <c r="E8645" i="43"/>
  <c r="E8646" i="43"/>
  <c r="E8647" i="43"/>
  <c r="E8648" i="43"/>
  <c r="E8649" i="43"/>
  <c r="E8650" i="43"/>
  <c r="E8651" i="43"/>
  <c r="E8652" i="43"/>
  <c r="E8653" i="43"/>
  <c r="E8654" i="43"/>
  <c r="E8655" i="43"/>
  <c r="E8656" i="43"/>
  <c r="E8657" i="43"/>
  <c r="E8658" i="43"/>
  <c r="E8659" i="43"/>
  <c r="E8660" i="43"/>
  <c r="E8661" i="43"/>
  <c r="E8662" i="43"/>
  <c r="E8663" i="43"/>
  <c r="E8664" i="43"/>
  <c r="E8665" i="43"/>
  <c r="E8666" i="43"/>
  <c r="E8667" i="43"/>
  <c r="E8668" i="43"/>
  <c r="E8669" i="43"/>
  <c r="E8670" i="43"/>
  <c r="E8671" i="43"/>
  <c r="E8672" i="43"/>
  <c r="E8673" i="43"/>
  <c r="E8674" i="43"/>
  <c r="E8675" i="43"/>
  <c r="E8676" i="43"/>
  <c r="E8677" i="43"/>
  <c r="E8678" i="43"/>
  <c r="E8679" i="43"/>
  <c r="E8680" i="43"/>
  <c r="E8681" i="43"/>
  <c r="E8682" i="43"/>
  <c r="E8683" i="43"/>
  <c r="E8684" i="43"/>
  <c r="E8685" i="43"/>
  <c r="E8686" i="43"/>
  <c r="E8687" i="43"/>
  <c r="E8688" i="43"/>
  <c r="E8689" i="43"/>
  <c r="E8690" i="43"/>
  <c r="E8691" i="43"/>
  <c r="E8692" i="43"/>
  <c r="E8693" i="43"/>
  <c r="E8694" i="43"/>
  <c r="E8695" i="43"/>
  <c r="E8696" i="43"/>
  <c r="E8697" i="43"/>
  <c r="E8698" i="43"/>
  <c r="E8699" i="43"/>
  <c r="E8700" i="43"/>
  <c r="E8701" i="43"/>
  <c r="E8702" i="43"/>
  <c r="E8703" i="43"/>
  <c r="E8704" i="43"/>
  <c r="E8705" i="43"/>
  <c r="E8706" i="43"/>
  <c r="E8707" i="43"/>
  <c r="E8708" i="43"/>
  <c r="E8709" i="43"/>
  <c r="E8710" i="43"/>
  <c r="E8711" i="43"/>
  <c r="E8712" i="43"/>
  <c r="E8713" i="43"/>
  <c r="E8714" i="43"/>
  <c r="E8715" i="43"/>
  <c r="E8716" i="43"/>
  <c r="E8717" i="43"/>
  <c r="E8718" i="43"/>
  <c r="E8719" i="43"/>
  <c r="E8720" i="43"/>
  <c r="E8721" i="43"/>
  <c r="E8722" i="43"/>
  <c r="E8723" i="43"/>
  <c r="E8724" i="43"/>
  <c r="E8725" i="43"/>
  <c r="E8726" i="43"/>
  <c r="E8727" i="43"/>
  <c r="E8728" i="43"/>
  <c r="E8729" i="43"/>
  <c r="E8730" i="43"/>
  <c r="E8731" i="43"/>
  <c r="E8732" i="43"/>
  <c r="E8733" i="43"/>
  <c r="E8734" i="43"/>
  <c r="E8735" i="43"/>
  <c r="E8736" i="43"/>
  <c r="E8737" i="43"/>
  <c r="E8738" i="43"/>
  <c r="E8739" i="43"/>
  <c r="E8740" i="43"/>
  <c r="E8741" i="43"/>
  <c r="E8742" i="43"/>
  <c r="E8743" i="43"/>
  <c r="E8744" i="43"/>
  <c r="E8745" i="43"/>
  <c r="E8746" i="43"/>
  <c r="E8747" i="43"/>
  <c r="E8748" i="43"/>
  <c r="E8749" i="43"/>
  <c r="E8750" i="43"/>
  <c r="E8751" i="43"/>
  <c r="E8752" i="43"/>
  <c r="E8753" i="43"/>
  <c r="E8754" i="43"/>
  <c r="E8755" i="43"/>
  <c r="E8756" i="43"/>
  <c r="E8757" i="43"/>
  <c r="E8758" i="43"/>
  <c r="E8759" i="43"/>
  <c r="E8760" i="43"/>
  <c r="E8761" i="43"/>
  <c r="E8762" i="43"/>
  <c r="E8763" i="43"/>
  <c r="E8764" i="43"/>
  <c r="E8765" i="43"/>
  <c r="E8766" i="43"/>
  <c r="E8767" i="43"/>
  <c r="E8768" i="43"/>
  <c r="E8769" i="43"/>
  <c r="E8770" i="43"/>
  <c r="E8771" i="43"/>
  <c r="E8772" i="43"/>
  <c r="E8773" i="43"/>
  <c r="E8774" i="43"/>
  <c r="E8775" i="43"/>
  <c r="E8776" i="43"/>
  <c r="E8777" i="43"/>
  <c r="E8778" i="43"/>
  <c r="E8779" i="43"/>
  <c r="E8780" i="43"/>
  <c r="E8781" i="43"/>
  <c r="E8782" i="43"/>
  <c r="E8783" i="43"/>
  <c r="E8784" i="43"/>
  <c r="E8785" i="43"/>
  <c r="E8786" i="43"/>
  <c r="E8787" i="43"/>
  <c r="E8788" i="43"/>
  <c r="E8789" i="43"/>
  <c r="E8790" i="43"/>
  <c r="E8791" i="43"/>
  <c r="E8792" i="43"/>
  <c r="E8793" i="43"/>
  <c r="E8794" i="43"/>
  <c r="E8795" i="43"/>
  <c r="E8796" i="43"/>
  <c r="E8797" i="43"/>
  <c r="E8798" i="43"/>
  <c r="E8799" i="43"/>
  <c r="E8800" i="43"/>
  <c r="E8801" i="43"/>
  <c r="E8802" i="43"/>
  <c r="E8803" i="43"/>
  <c r="E8804" i="43"/>
  <c r="E8805" i="43"/>
  <c r="E8806" i="43"/>
  <c r="E8807" i="43"/>
  <c r="E8808" i="43"/>
  <c r="E8809" i="43"/>
  <c r="E8810" i="43"/>
  <c r="E8811" i="43"/>
  <c r="E8812" i="43"/>
  <c r="E8813" i="43"/>
  <c r="E8814" i="43"/>
  <c r="E8815" i="43"/>
  <c r="E8816" i="43"/>
  <c r="E8817" i="43"/>
  <c r="E8818" i="43"/>
  <c r="E8819" i="43"/>
  <c r="E8820" i="43"/>
  <c r="E8821" i="43"/>
  <c r="E8822" i="43"/>
  <c r="E8823" i="43"/>
  <c r="E8824" i="43"/>
  <c r="E8825" i="43"/>
  <c r="E8826" i="43"/>
  <c r="E8827" i="43"/>
  <c r="E8828" i="43"/>
  <c r="E8829" i="43"/>
  <c r="E8830" i="43"/>
  <c r="E8831" i="43"/>
  <c r="E8832" i="43"/>
  <c r="E8833" i="43"/>
  <c r="E8834" i="43"/>
  <c r="E8835" i="43"/>
  <c r="E8836" i="43"/>
  <c r="E8837" i="43"/>
  <c r="E8838" i="43"/>
  <c r="E8839" i="43"/>
  <c r="E8840" i="43"/>
  <c r="E8841" i="43"/>
  <c r="E8842" i="43"/>
  <c r="E8843" i="43"/>
  <c r="E8844" i="43"/>
  <c r="E8845" i="43"/>
  <c r="E8846" i="43"/>
  <c r="E8847" i="43"/>
  <c r="E8848" i="43"/>
  <c r="E8849" i="43"/>
  <c r="E8850" i="43"/>
  <c r="E8851" i="43"/>
  <c r="E8852" i="43"/>
  <c r="E8853" i="43"/>
  <c r="E8854" i="43"/>
  <c r="E8855" i="43"/>
  <c r="E8856" i="43"/>
  <c r="E8857" i="43"/>
  <c r="E8858" i="43"/>
  <c r="E8859" i="43"/>
  <c r="E8860" i="43"/>
  <c r="E8861" i="43"/>
  <c r="E8862" i="43"/>
  <c r="E8863" i="43"/>
  <c r="E8864" i="43"/>
  <c r="E8865" i="43"/>
  <c r="E8866" i="43"/>
  <c r="E8867" i="43"/>
  <c r="E8868" i="43"/>
  <c r="E8869" i="43"/>
  <c r="E8870" i="43"/>
  <c r="E8871" i="43"/>
  <c r="E8872" i="43"/>
  <c r="E8873" i="43"/>
  <c r="E8874" i="43"/>
  <c r="E8875" i="43"/>
  <c r="E8876" i="43"/>
  <c r="E8877" i="43"/>
  <c r="E8878" i="43"/>
  <c r="E8879" i="43"/>
  <c r="E8880" i="43"/>
  <c r="E8881" i="43"/>
  <c r="E8882" i="43"/>
  <c r="E8883" i="43"/>
  <c r="E8884" i="43"/>
  <c r="E8885" i="43"/>
  <c r="E8886" i="43"/>
  <c r="E8887" i="43"/>
  <c r="E8888" i="43"/>
  <c r="E8889" i="43"/>
  <c r="E8890" i="43"/>
  <c r="E8891" i="43"/>
  <c r="E8892" i="43"/>
  <c r="E8893" i="43"/>
  <c r="E8894" i="43"/>
  <c r="E8895" i="43"/>
  <c r="E8896" i="43"/>
  <c r="E8897" i="43"/>
  <c r="E8898" i="43"/>
  <c r="E8899" i="43"/>
  <c r="E8900" i="43"/>
  <c r="E8901" i="43"/>
  <c r="E8902" i="43"/>
  <c r="E8903" i="43"/>
  <c r="E8904" i="43"/>
  <c r="E8905" i="43"/>
  <c r="E8906" i="43"/>
  <c r="E8907" i="43"/>
  <c r="E8908" i="43"/>
  <c r="E8909" i="43"/>
  <c r="E8910" i="43"/>
  <c r="E8911" i="43"/>
  <c r="E8912" i="43"/>
  <c r="E8913" i="43"/>
  <c r="E8914" i="43"/>
  <c r="E8915" i="43"/>
  <c r="E8916" i="43"/>
  <c r="E8917" i="43"/>
  <c r="E8918" i="43"/>
  <c r="E8919" i="43"/>
  <c r="E8920" i="43"/>
  <c r="E8921" i="43"/>
  <c r="E8922" i="43"/>
  <c r="E8923" i="43"/>
  <c r="E8924" i="43"/>
  <c r="E8925" i="43"/>
  <c r="E8926" i="43"/>
  <c r="E8927" i="43"/>
  <c r="E8928" i="43"/>
  <c r="E8929" i="43"/>
  <c r="E8930" i="43"/>
  <c r="E8931" i="43"/>
  <c r="E8932" i="43"/>
  <c r="E8933" i="43"/>
  <c r="E8934" i="43"/>
  <c r="E8935" i="43"/>
  <c r="E8936" i="43"/>
  <c r="E8937" i="43"/>
  <c r="E8938" i="43"/>
  <c r="E8939" i="43"/>
  <c r="E8940" i="43"/>
  <c r="E8941" i="43"/>
  <c r="E8942" i="43"/>
  <c r="E8943" i="43"/>
  <c r="E8944" i="43"/>
  <c r="E8945" i="43"/>
  <c r="E8946" i="43"/>
  <c r="E8947" i="43"/>
  <c r="E8948" i="43"/>
  <c r="E8949" i="43"/>
  <c r="E8950" i="43"/>
  <c r="E8951" i="43"/>
  <c r="E8952" i="43"/>
  <c r="E8953" i="43"/>
  <c r="E8954" i="43"/>
  <c r="E8955" i="43"/>
  <c r="E8956" i="43"/>
  <c r="E8957" i="43"/>
  <c r="E8958" i="43"/>
  <c r="E8959" i="43"/>
  <c r="E8960" i="43"/>
  <c r="E8961" i="43"/>
  <c r="E8962" i="43"/>
  <c r="E8963" i="43"/>
  <c r="E8964" i="43"/>
  <c r="E8965" i="43"/>
  <c r="E8966" i="43"/>
  <c r="E8967" i="43"/>
  <c r="E8968" i="43"/>
  <c r="E8969" i="43"/>
  <c r="E8970" i="43"/>
  <c r="E8971" i="43"/>
  <c r="E8972" i="43"/>
  <c r="E8973" i="43"/>
  <c r="E8974" i="43"/>
  <c r="E8975" i="43"/>
  <c r="E8976" i="43"/>
  <c r="E8977" i="43"/>
  <c r="E8978" i="43"/>
  <c r="E8979" i="43"/>
  <c r="E8980" i="43"/>
  <c r="E8981" i="43"/>
  <c r="E8982" i="43"/>
  <c r="E8983" i="43"/>
  <c r="E8984" i="43"/>
  <c r="E8985" i="43"/>
  <c r="E8986" i="43"/>
  <c r="E8987" i="43"/>
  <c r="E8988" i="43"/>
  <c r="E8989" i="43"/>
  <c r="E8990" i="43"/>
  <c r="E8991" i="43"/>
  <c r="E8992" i="43"/>
  <c r="E8993" i="43"/>
  <c r="E8994" i="43"/>
  <c r="E8995" i="43"/>
  <c r="E8996" i="43"/>
  <c r="E8997" i="43"/>
  <c r="E8998" i="43"/>
  <c r="E8999" i="43"/>
  <c r="E9000" i="43"/>
  <c r="E9001" i="43"/>
  <c r="E9002" i="43"/>
  <c r="E9003" i="43"/>
  <c r="E9004" i="43"/>
  <c r="E9005" i="43"/>
  <c r="E9006" i="43"/>
  <c r="E9007" i="43"/>
  <c r="E9008" i="43"/>
  <c r="E9009" i="43"/>
  <c r="E9010" i="43"/>
  <c r="E9011" i="43"/>
  <c r="E9012" i="43"/>
  <c r="E9013" i="43"/>
  <c r="E9014" i="43"/>
  <c r="E9015" i="43"/>
  <c r="E9016" i="43"/>
  <c r="E9017" i="43"/>
  <c r="E9018" i="43"/>
  <c r="E9019" i="43"/>
  <c r="E9020" i="43"/>
  <c r="E9021" i="43"/>
  <c r="E9022" i="43"/>
  <c r="E9023" i="43"/>
  <c r="E9024" i="43"/>
  <c r="E9025" i="43"/>
  <c r="E9026" i="43"/>
  <c r="E9027" i="43"/>
  <c r="E9028" i="43"/>
  <c r="E9029" i="43"/>
  <c r="E9030" i="43"/>
  <c r="E9031" i="43"/>
  <c r="E9032" i="43"/>
  <c r="E9033" i="43"/>
  <c r="E9034" i="43"/>
  <c r="E9035" i="43"/>
  <c r="E9036" i="43"/>
  <c r="E9037" i="43"/>
  <c r="E9038" i="43"/>
  <c r="E9039" i="43"/>
  <c r="E9040" i="43"/>
  <c r="E9041" i="43"/>
  <c r="E9042" i="43"/>
  <c r="E9043" i="43"/>
  <c r="E9044" i="43"/>
  <c r="E9045" i="43"/>
  <c r="E9046" i="43"/>
  <c r="E9047" i="43"/>
  <c r="E9048" i="43"/>
  <c r="E9049" i="43"/>
  <c r="E9050" i="43"/>
  <c r="E9051" i="43"/>
  <c r="E9052" i="43"/>
  <c r="E9053" i="43"/>
  <c r="E9054" i="43"/>
  <c r="E9055" i="43"/>
  <c r="E9056" i="43"/>
  <c r="E9057" i="43"/>
  <c r="E9058" i="43"/>
  <c r="E9059" i="43"/>
  <c r="E9060" i="43"/>
  <c r="E9061" i="43"/>
  <c r="E9062" i="43"/>
  <c r="E9063" i="43"/>
  <c r="E9064" i="43"/>
  <c r="E9065" i="43"/>
  <c r="E9066" i="43"/>
  <c r="E9067" i="43"/>
  <c r="E9068" i="43"/>
  <c r="E9069" i="43"/>
  <c r="E9070" i="43"/>
  <c r="E9071" i="43"/>
  <c r="E9072" i="43"/>
  <c r="E9073" i="43"/>
  <c r="E9074" i="43"/>
  <c r="E9075" i="43"/>
  <c r="E9076" i="43"/>
  <c r="E9077" i="43"/>
  <c r="E9078" i="43"/>
  <c r="E9079" i="43"/>
  <c r="E9080" i="43"/>
  <c r="E9081" i="43"/>
  <c r="E9082" i="43"/>
  <c r="E9083" i="43"/>
  <c r="E9084" i="43"/>
  <c r="E9085" i="43"/>
  <c r="E9086" i="43"/>
  <c r="E9087" i="43"/>
  <c r="E9088" i="43"/>
  <c r="E9089" i="43"/>
  <c r="E9090" i="43"/>
  <c r="E9091" i="43"/>
  <c r="E9092" i="43"/>
  <c r="E9093" i="43"/>
  <c r="E9094" i="43"/>
  <c r="E9095" i="43"/>
  <c r="E9096" i="43"/>
  <c r="E9097" i="43"/>
  <c r="E9098" i="43"/>
  <c r="E9099" i="43"/>
  <c r="E9100" i="43"/>
  <c r="E9101" i="43"/>
  <c r="E9102" i="43"/>
  <c r="E9103" i="43"/>
  <c r="E9104" i="43"/>
  <c r="E9105" i="43"/>
  <c r="E9106" i="43"/>
  <c r="E9107" i="43"/>
  <c r="E9108" i="43"/>
  <c r="E9109" i="43"/>
  <c r="E9110" i="43"/>
  <c r="E9111" i="43"/>
  <c r="E9112" i="43"/>
  <c r="E9113" i="43"/>
  <c r="E9114" i="43"/>
  <c r="E9115" i="43"/>
  <c r="E9116" i="43"/>
  <c r="E9117" i="43"/>
  <c r="E9118" i="43"/>
  <c r="E9119" i="43"/>
  <c r="E9120" i="43"/>
  <c r="E9121" i="43"/>
  <c r="E9122" i="43"/>
  <c r="E9123" i="43"/>
  <c r="E9124" i="43"/>
  <c r="E9125" i="43"/>
  <c r="E9126" i="43"/>
  <c r="E9127" i="43"/>
  <c r="E9128" i="43"/>
  <c r="E9129" i="43"/>
  <c r="E9130" i="43"/>
  <c r="E9131" i="43"/>
  <c r="E9132" i="43"/>
  <c r="E9133" i="43"/>
  <c r="E9134" i="43"/>
  <c r="E9135" i="43"/>
  <c r="E9136" i="43"/>
  <c r="E9137" i="43"/>
  <c r="E9138" i="43"/>
  <c r="E9139" i="43"/>
  <c r="E9140" i="43"/>
  <c r="E9141" i="43"/>
  <c r="E9142" i="43"/>
  <c r="E9143" i="43"/>
  <c r="E9144" i="43"/>
  <c r="E9145" i="43"/>
  <c r="E9146" i="43"/>
  <c r="E9147" i="43"/>
  <c r="E9148" i="43"/>
  <c r="E9149" i="43"/>
  <c r="E9150" i="43"/>
  <c r="E9151" i="43"/>
  <c r="E9152" i="43"/>
  <c r="E9153" i="43"/>
  <c r="E9154" i="43"/>
  <c r="E9155" i="43"/>
  <c r="E9156" i="43"/>
  <c r="E9157" i="43"/>
  <c r="E9158" i="43"/>
  <c r="E9159" i="43"/>
  <c r="E9160" i="43"/>
  <c r="E9161" i="43"/>
  <c r="E9162" i="43"/>
  <c r="E9163" i="43"/>
  <c r="E9164" i="43"/>
  <c r="E9165" i="43"/>
  <c r="E9166" i="43"/>
  <c r="E9167" i="43"/>
  <c r="E9168" i="43"/>
  <c r="E9169" i="43"/>
  <c r="E9170" i="43"/>
  <c r="E9171" i="43"/>
  <c r="E9172" i="43"/>
  <c r="E9173" i="43"/>
  <c r="E9174" i="43"/>
  <c r="E9175" i="43"/>
  <c r="E9176" i="43"/>
  <c r="E9177" i="43"/>
  <c r="E9178" i="43"/>
  <c r="E9179" i="43"/>
  <c r="E9180" i="43"/>
  <c r="E9181" i="43"/>
  <c r="E9182" i="43"/>
  <c r="E9183" i="43"/>
  <c r="E9184" i="43"/>
  <c r="E9185" i="43"/>
  <c r="E9186" i="43"/>
  <c r="E9187" i="43"/>
  <c r="E9188" i="43"/>
  <c r="E9189" i="43"/>
  <c r="E9190" i="43"/>
  <c r="E9191" i="43"/>
  <c r="E9192" i="43"/>
  <c r="E9193" i="43"/>
  <c r="E9194" i="43"/>
  <c r="E9195" i="43"/>
  <c r="E9196" i="43"/>
  <c r="E9197" i="43"/>
  <c r="E9198" i="43"/>
  <c r="E9199" i="43"/>
  <c r="E9200" i="43"/>
  <c r="E9201" i="43"/>
  <c r="E9202" i="43"/>
  <c r="E9203" i="43"/>
  <c r="E9204" i="43"/>
  <c r="E9205" i="43"/>
  <c r="E9206" i="43"/>
  <c r="E9207" i="43"/>
  <c r="E9208" i="43"/>
  <c r="E9209" i="43"/>
  <c r="E9210" i="43"/>
  <c r="E9211" i="43"/>
  <c r="E9212" i="43"/>
  <c r="E9213" i="43"/>
  <c r="E9214" i="43"/>
  <c r="E9215" i="43"/>
  <c r="E9216" i="43"/>
  <c r="E9217" i="43"/>
  <c r="E9218" i="43"/>
  <c r="E9219" i="43"/>
  <c r="E9220" i="43"/>
  <c r="E9221" i="43"/>
  <c r="E9222" i="43"/>
  <c r="E9223" i="43"/>
  <c r="E9224" i="43"/>
  <c r="E9225" i="43"/>
  <c r="E9226" i="43"/>
  <c r="E9227" i="43"/>
  <c r="E9228" i="43"/>
  <c r="E9229" i="43"/>
  <c r="E9230" i="43"/>
  <c r="E9231" i="43"/>
  <c r="E9232" i="43"/>
  <c r="E9233" i="43"/>
  <c r="E9234" i="43"/>
  <c r="E9235" i="43"/>
  <c r="E9236" i="43"/>
  <c r="E9237" i="43"/>
  <c r="E9238" i="43"/>
  <c r="E9239" i="43"/>
  <c r="E9240" i="43"/>
  <c r="E9241" i="43"/>
  <c r="E9242" i="43"/>
  <c r="E9243" i="43"/>
  <c r="E9244" i="43"/>
  <c r="E9245" i="43"/>
  <c r="E9246" i="43"/>
  <c r="E9247" i="43"/>
  <c r="E9248" i="43"/>
  <c r="E9249" i="43"/>
  <c r="E9250" i="43"/>
  <c r="E9251" i="43"/>
  <c r="E9252" i="43"/>
  <c r="E9253" i="43"/>
  <c r="E9254" i="43"/>
  <c r="E9255" i="43"/>
  <c r="E9256" i="43"/>
  <c r="E9257" i="43"/>
  <c r="E9258" i="43"/>
  <c r="E9259" i="43"/>
  <c r="E9260" i="43"/>
  <c r="E9261" i="43"/>
  <c r="E9262" i="43"/>
  <c r="E9263" i="43"/>
  <c r="E9264" i="43"/>
  <c r="E9265" i="43"/>
  <c r="E9266" i="43"/>
  <c r="E9267" i="43"/>
  <c r="E9268" i="43"/>
  <c r="E9269" i="43"/>
  <c r="E9270" i="43"/>
  <c r="E9271" i="43"/>
  <c r="E9272" i="43"/>
  <c r="E9273" i="43"/>
  <c r="E9274" i="43"/>
  <c r="E9275" i="43"/>
  <c r="E9276" i="43"/>
  <c r="E9277" i="43"/>
  <c r="E9278" i="43"/>
  <c r="E9279" i="43"/>
  <c r="E9280" i="43"/>
  <c r="E9281" i="43"/>
  <c r="E9282" i="43"/>
  <c r="E9283" i="43"/>
  <c r="E9284" i="43"/>
  <c r="E9285" i="43"/>
  <c r="E9286" i="43"/>
  <c r="E9287" i="43"/>
  <c r="E9288" i="43"/>
  <c r="E9289" i="43"/>
  <c r="E9290" i="43"/>
  <c r="E9291" i="43"/>
  <c r="E9292" i="43"/>
  <c r="E9293" i="43"/>
  <c r="E9294" i="43"/>
  <c r="E9295" i="43"/>
  <c r="E9296" i="43"/>
  <c r="E9297" i="43"/>
  <c r="E9298" i="43"/>
  <c r="E9299" i="43"/>
  <c r="E9300" i="43"/>
  <c r="E9301" i="43"/>
  <c r="E9302" i="43"/>
  <c r="E9303" i="43"/>
  <c r="E9304" i="43"/>
  <c r="E9305" i="43"/>
  <c r="E9306" i="43"/>
  <c r="E9307" i="43"/>
  <c r="E9308" i="43"/>
  <c r="E9309" i="43"/>
  <c r="E9310" i="43"/>
  <c r="E9311" i="43"/>
  <c r="E9312" i="43"/>
  <c r="E9313" i="43"/>
  <c r="E9314" i="43"/>
  <c r="E9315" i="43"/>
  <c r="E9316" i="43"/>
  <c r="E9317" i="43"/>
  <c r="E9318" i="43"/>
  <c r="E9319" i="43"/>
  <c r="E9320" i="43"/>
  <c r="E9321" i="43"/>
  <c r="E9322" i="43"/>
  <c r="E9323" i="43"/>
  <c r="E9324" i="43"/>
  <c r="E9325" i="43"/>
  <c r="E9326" i="43"/>
  <c r="E9327" i="43"/>
  <c r="E9328" i="43"/>
  <c r="E9329" i="43"/>
  <c r="E9330" i="43"/>
  <c r="E9331" i="43"/>
  <c r="E9332" i="43"/>
  <c r="E9333" i="43"/>
  <c r="E9334" i="43"/>
  <c r="E9335" i="43"/>
  <c r="E9336" i="43"/>
  <c r="E9337" i="43"/>
  <c r="E9338" i="43"/>
  <c r="E9339" i="43"/>
  <c r="E9340" i="43"/>
  <c r="E9341" i="43"/>
  <c r="E9342" i="43"/>
  <c r="E9343" i="43"/>
  <c r="E9344" i="43"/>
  <c r="E9345" i="43"/>
  <c r="E9346" i="43"/>
  <c r="E9347" i="43"/>
  <c r="E9348" i="43"/>
  <c r="E9349" i="43"/>
  <c r="E9350" i="43"/>
  <c r="E9351" i="43"/>
  <c r="E9352" i="43"/>
  <c r="E9353" i="43"/>
  <c r="E9354" i="43"/>
  <c r="E9355" i="43"/>
  <c r="E9356" i="43"/>
  <c r="E9357" i="43"/>
  <c r="E9358" i="43"/>
  <c r="E9359" i="43"/>
  <c r="E9360" i="43"/>
  <c r="E9361" i="43"/>
  <c r="E9362" i="43"/>
  <c r="E9363" i="43"/>
  <c r="E9364" i="43"/>
  <c r="E9365" i="43"/>
  <c r="E9366" i="43"/>
  <c r="E9367" i="43"/>
  <c r="E9368" i="43"/>
  <c r="E9369" i="43"/>
  <c r="E9370" i="43"/>
  <c r="E9371" i="43"/>
  <c r="E9372" i="43"/>
  <c r="E9373" i="43"/>
  <c r="E9374" i="43"/>
  <c r="E9375" i="43"/>
  <c r="E9376" i="43"/>
  <c r="E9377" i="43"/>
  <c r="E9378" i="43"/>
  <c r="E9379" i="43"/>
  <c r="E9380" i="43"/>
  <c r="E9381" i="43"/>
  <c r="E9382" i="43"/>
  <c r="E9383" i="43"/>
  <c r="E9384" i="43"/>
  <c r="E9385" i="43"/>
  <c r="E9386" i="43"/>
  <c r="E9387" i="43"/>
  <c r="E9388" i="43"/>
  <c r="E9389" i="43"/>
  <c r="E9390" i="43"/>
  <c r="E9391" i="43"/>
  <c r="E9392" i="43"/>
  <c r="E9393" i="43"/>
  <c r="E9394" i="43"/>
  <c r="E9395" i="43"/>
  <c r="E9396" i="43"/>
  <c r="E9397" i="43"/>
  <c r="E9398" i="43"/>
  <c r="E9399" i="43"/>
  <c r="E9400" i="43"/>
  <c r="E9401" i="43"/>
  <c r="E9402" i="43"/>
  <c r="E9403" i="43"/>
  <c r="E9404" i="43"/>
  <c r="E9405" i="43"/>
  <c r="E9406" i="43"/>
  <c r="E9407" i="43"/>
  <c r="E9408" i="43"/>
  <c r="E9409" i="43"/>
  <c r="E9410" i="43"/>
  <c r="E9411" i="43"/>
  <c r="E9412" i="43"/>
  <c r="E9413" i="43"/>
  <c r="E9414" i="43"/>
  <c r="E9415" i="43"/>
  <c r="E9416" i="43"/>
  <c r="E9417" i="43"/>
  <c r="E9418" i="43"/>
  <c r="E9419" i="43"/>
  <c r="E9420" i="43"/>
  <c r="E9421" i="43"/>
  <c r="E9422" i="43"/>
  <c r="E9423" i="43"/>
  <c r="E9424" i="43"/>
  <c r="E9425" i="43"/>
  <c r="E9426" i="43"/>
  <c r="E9427" i="43"/>
  <c r="E9428" i="43"/>
  <c r="E9429" i="43"/>
  <c r="E9430" i="43"/>
  <c r="E9431" i="43"/>
  <c r="E9432" i="43"/>
  <c r="E9433" i="43"/>
  <c r="E9434" i="43"/>
  <c r="E9435" i="43"/>
  <c r="E9436" i="43"/>
  <c r="E9437" i="43"/>
  <c r="E9438" i="43"/>
  <c r="E9439" i="43"/>
  <c r="E9440" i="43"/>
  <c r="E9441" i="43"/>
  <c r="E9442" i="43"/>
  <c r="E9443" i="43"/>
  <c r="E9444" i="43"/>
  <c r="E9445" i="43"/>
  <c r="E9446" i="43"/>
  <c r="E9447" i="43"/>
  <c r="E9448" i="43"/>
  <c r="E9449" i="43"/>
  <c r="E9450" i="43"/>
  <c r="E9451" i="43"/>
  <c r="E9452" i="43"/>
  <c r="E9453" i="43"/>
  <c r="E9454" i="43"/>
  <c r="E9455" i="43"/>
  <c r="E9456" i="43"/>
  <c r="E9457" i="43"/>
  <c r="E9458" i="43"/>
  <c r="E9459" i="43"/>
  <c r="E9460" i="43"/>
  <c r="E9461" i="43"/>
  <c r="E9462" i="43"/>
  <c r="E9463" i="43"/>
  <c r="E9464" i="43"/>
  <c r="E9465" i="43"/>
  <c r="E9466" i="43"/>
  <c r="E9467" i="43"/>
  <c r="E9468" i="43"/>
  <c r="E9469" i="43"/>
  <c r="E9470" i="43"/>
  <c r="E9471" i="43"/>
  <c r="E9472" i="43"/>
  <c r="E9473" i="43"/>
  <c r="E9474" i="43"/>
  <c r="E9475" i="43"/>
  <c r="E9476" i="43"/>
  <c r="E9477" i="43"/>
  <c r="E9478" i="43"/>
  <c r="E9479" i="43"/>
  <c r="E9480" i="43"/>
  <c r="E9481" i="43"/>
  <c r="E9482" i="43"/>
  <c r="E9483" i="43"/>
  <c r="E9484" i="43"/>
  <c r="E9485" i="43"/>
  <c r="E9486" i="43"/>
  <c r="E9487" i="43"/>
  <c r="E9488" i="43"/>
  <c r="E9489" i="43"/>
  <c r="E9490" i="43"/>
  <c r="E9491" i="43"/>
  <c r="E9492" i="43"/>
  <c r="E9493" i="43"/>
  <c r="E9494" i="43"/>
  <c r="E9495" i="43"/>
  <c r="E9496" i="43"/>
  <c r="E9497" i="43"/>
  <c r="E9498" i="43"/>
  <c r="E9499" i="43"/>
  <c r="E9500" i="43"/>
  <c r="E9501" i="43"/>
  <c r="E9502" i="43"/>
  <c r="E9503" i="43"/>
  <c r="E9504" i="43"/>
  <c r="E9505" i="43"/>
  <c r="E9506" i="43"/>
  <c r="E9507" i="43"/>
  <c r="E9508" i="43"/>
  <c r="E9509" i="43"/>
  <c r="E9510" i="43"/>
  <c r="E9511" i="43"/>
  <c r="E9512" i="43"/>
  <c r="E9513" i="43"/>
  <c r="E9514" i="43"/>
  <c r="E9515" i="43"/>
  <c r="E9516" i="43"/>
  <c r="E9517" i="43"/>
  <c r="E9518" i="43"/>
  <c r="E9519" i="43"/>
  <c r="E9520" i="43"/>
  <c r="E9521" i="43"/>
  <c r="E9522" i="43"/>
  <c r="E9523" i="43"/>
  <c r="E9524" i="43"/>
  <c r="E9525" i="43"/>
  <c r="E9526" i="43"/>
  <c r="E9527" i="43"/>
  <c r="E9528" i="43"/>
  <c r="E9529" i="43"/>
  <c r="E9530" i="43"/>
  <c r="E9531" i="43"/>
  <c r="E9532" i="43"/>
  <c r="E9533" i="43"/>
  <c r="E9534" i="43"/>
  <c r="E9535" i="43"/>
  <c r="E9536" i="43"/>
  <c r="E9537" i="43"/>
  <c r="E9538" i="43"/>
  <c r="E9539" i="43"/>
  <c r="E9540" i="43"/>
  <c r="E9541" i="43"/>
  <c r="E9542" i="43"/>
  <c r="E9543" i="43"/>
  <c r="E9544" i="43"/>
  <c r="E9545" i="43"/>
  <c r="E9546" i="43"/>
  <c r="E9547" i="43"/>
  <c r="E9548" i="43"/>
  <c r="E9549" i="43"/>
  <c r="E9550" i="43"/>
  <c r="E9551" i="43"/>
  <c r="E9552" i="43"/>
  <c r="E9553" i="43"/>
  <c r="E9554" i="43"/>
  <c r="E9555" i="43"/>
  <c r="E9556" i="43"/>
  <c r="E9557" i="43"/>
  <c r="E9558" i="43"/>
  <c r="E9559" i="43"/>
  <c r="E9560" i="43"/>
  <c r="E9561" i="43"/>
  <c r="E9562" i="43"/>
  <c r="E9563" i="43"/>
  <c r="E9564" i="43"/>
  <c r="E9565" i="43"/>
  <c r="E9566" i="43"/>
  <c r="E9567" i="43"/>
  <c r="E9568" i="43"/>
  <c r="E9569" i="43"/>
  <c r="E9570" i="43"/>
  <c r="E9571" i="43"/>
  <c r="E9572" i="43"/>
  <c r="E9573" i="43"/>
  <c r="E9574" i="43"/>
  <c r="E9575" i="43"/>
  <c r="E9576" i="43"/>
  <c r="E9577" i="43"/>
  <c r="E9578" i="43"/>
  <c r="E9579" i="43"/>
  <c r="E9580" i="43"/>
  <c r="E9581" i="43"/>
  <c r="E9582" i="43"/>
  <c r="E9583" i="43"/>
  <c r="E9584" i="43"/>
  <c r="E9585" i="43"/>
  <c r="E9586" i="43"/>
  <c r="E9587" i="43"/>
  <c r="E9588" i="43"/>
  <c r="E9589" i="43"/>
  <c r="E9590" i="43"/>
  <c r="E9591" i="43"/>
  <c r="E9592" i="43"/>
  <c r="E9593" i="43"/>
  <c r="E9594" i="43"/>
  <c r="E9595" i="43"/>
  <c r="E9596" i="43"/>
  <c r="E9597" i="43"/>
  <c r="E9598" i="43"/>
  <c r="E9599" i="43"/>
  <c r="E9600" i="43"/>
  <c r="E9601" i="43"/>
  <c r="E9602" i="43"/>
  <c r="E9603" i="43"/>
  <c r="E9604" i="43"/>
  <c r="E9605" i="43"/>
  <c r="E9606" i="43"/>
  <c r="E9607" i="43"/>
  <c r="E9608" i="43"/>
  <c r="E9609" i="43"/>
  <c r="E9610" i="43"/>
  <c r="E9611" i="43"/>
  <c r="E9612" i="43"/>
  <c r="E9613" i="43"/>
  <c r="E9614" i="43"/>
  <c r="E9615" i="43"/>
  <c r="E9616" i="43"/>
  <c r="E9617" i="43"/>
  <c r="E9618" i="43"/>
  <c r="E9619" i="43"/>
  <c r="E9620" i="43"/>
  <c r="E9621" i="43"/>
  <c r="E9622" i="43"/>
  <c r="E9623" i="43"/>
  <c r="E9624" i="43"/>
  <c r="E9625" i="43"/>
  <c r="E9626" i="43"/>
  <c r="E9627" i="43"/>
  <c r="E9628" i="43"/>
  <c r="E9629" i="43"/>
  <c r="E9630" i="43"/>
  <c r="E9631" i="43"/>
  <c r="E9632" i="43"/>
  <c r="E9633" i="43"/>
  <c r="E9634" i="43"/>
  <c r="E9635" i="43"/>
  <c r="E9636" i="43"/>
  <c r="E9637" i="43"/>
  <c r="E9638" i="43"/>
  <c r="E9639" i="43"/>
  <c r="E9640" i="43"/>
  <c r="E9641" i="43"/>
  <c r="E9642" i="43"/>
  <c r="E9643" i="43"/>
  <c r="E9644" i="43"/>
  <c r="E9645" i="43"/>
  <c r="E9646" i="43"/>
  <c r="E9647" i="43"/>
  <c r="E9648" i="43"/>
  <c r="E9649" i="43"/>
  <c r="E9650" i="43"/>
  <c r="E9651" i="43"/>
  <c r="E9652" i="43"/>
  <c r="E9653" i="43"/>
  <c r="E9654" i="43"/>
  <c r="E9655" i="43"/>
  <c r="E9656" i="43"/>
  <c r="E9657" i="43"/>
  <c r="E9658" i="43"/>
  <c r="E9659" i="43"/>
  <c r="E9660" i="43"/>
  <c r="E9661" i="43"/>
  <c r="E9662" i="43"/>
  <c r="E9663" i="43"/>
  <c r="E9664" i="43"/>
  <c r="E9665" i="43"/>
  <c r="E9666" i="43"/>
  <c r="E9667" i="43"/>
  <c r="E9668" i="43"/>
  <c r="E9669" i="43"/>
  <c r="E9670" i="43"/>
  <c r="E9671" i="43"/>
  <c r="E9672" i="43"/>
  <c r="E9673" i="43"/>
  <c r="E9674" i="43"/>
  <c r="E9675" i="43"/>
  <c r="E9676" i="43"/>
  <c r="E9677" i="43"/>
  <c r="E9678" i="43"/>
  <c r="E9679" i="43"/>
  <c r="E9680" i="43"/>
  <c r="E9681" i="43"/>
  <c r="E9682" i="43"/>
  <c r="E9683" i="43"/>
  <c r="E9684" i="43"/>
  <c r="E9685" i="43"/>
  <c r="E9686" i="43"/>
  <c r="E9687" i="43"/>
  <c r="E9688" i="43"/>
  <c r="E9689" i="43"/>
  <c r="E9690" i="43"/>
  <c r="E9691" i="43"/>
  <c r="E9692" i="43"/>
  <c r="E9693" i="43"/>
  <c r="E9694" i="43"/>
  <c r="E9695" i="43"/>
  <c r="E9696" i="43"/>
  <c r="E9697" i="43"/>
  <c r="E9698" i="43"/>
  <c r="E9699" i="43"/>
  <c r="E9700" i="43"/>
  <c r="E9701" i="43"/>
  <c r="E9702" i="43"/>
  <c r="E9703" i="43"/>
  <c r="E9704" i="43"/>
  <c r="E9705" i="43"/>
  <c r="E9706" i="43"/>
  <c r="E9707" i="43"/>
  <c r="E9708" i="43"/>
  <c r="E9709" i="43"/>
  <c r="E9710" i="43"/>
  <c r="E9711" i="43"/>
  <c r="E9712" i="43"/>
  <c r="E9713" i="43"/>
  <c r="E9714" i="43"/>
  <c r="E9715" i="43"/>
  <c r="E9716" i="43"/>
  <c r="E9717" i="43"/>
  <c r="E9718" i="43"/>
  <c r="E9719" i="43"/>
  <c r="E9720" i="43"/>
  <c r="E9721" i="43"/>
  <c r="E9722" i="43"/>
  <c r="E9723" i="43"/>
  <c r="E9724" i="43"/>
  <c r="E9725" i="43"/>
  <c r="E9726" i="43"/>
  <c r="E9727" i="43"/>
  <c r="E9728" i="43"/>
  <c r="E9729" i="43"/>
  <c r="E9730" i="43"/>
  <c r="E9731" i="43"/>
  <c r="E9732" i="43"/>
  <c r="E9733" i="43"/>
  <c r="E9734" i="43"/>
  <c r="E9735" i="43"/>
  <c r="E9736" i="43"/>
  <c r="E9737" i="43"/>
  <c r="E9738" i="43"/>
  <c r="E9739" i="43"/>
  <c r="E9740" i="43"/>
  <c r="E9741" i="43"/>
  <c r="E9742" i="43"/>
  <c r="E9743" i="43"/>
  <c r="E9744" i="43"/>
  <c r="E9745" i="43"/>
  <c r="E9746" i="43"/>
  <c r="E9747" i="43"/>
  <c r="E9748" i="43"/>
  <c r="E9749" i="43"/>
  <c r="E9750" i="43"/>
  <c r="E9751" i="43"/>
  <c r="E9752" i="43"/>
  <c r="E9753" i="43"/>
  <c r="E9754" i="43"/>
  <c r="E9755" i="43"/>
  <c r="E9756" i="43"/>
  <c r="E9757" i="43"/>
  <c r="E9758" i="43"/>
  <c r="E9759" i="43"/>
  <c r="E9760" i="43"/>
  <c r="E9761" i="43"/>
  <c r="E9762" i="43"/>
  <c r="E9763" i="43"/>
  <c r="E9764" i="43"/>
  <c r="E9765" i="43"/>
  <c r="E9766" i="43"/>
  <c r="E9767" i="43"/>
  <c r="E9768" i="43"/>
  <c r="E9769" i="43"/>
  <c r="E9770" i="43"/>
  <c r="E9771" i="43"/>
  <c r="E9772" i="43"/>
  <c r="E9773" i="43"/>
  <c r="E9774" i="43"/>
  <c r="E9775" i="43"/>
  <c r="E9776" i="43"/>
  <c r="E9777" i="43"/>
  <c r="E9778" i="43"/>
  <c r="E9779" i="43"/>
  <c r="E9780" i="43"/>
  <c r="E9781" i="43"/>
  <c r="E9782" i="43"/>
  <c r="E9783" i="43"/>
  <c r="E9784" i="43"/>
  <c r="E9785" i="43"/>
  <c r="E9786" i="43"/>
  <c r="E9787" i="43"/>
  <c r="E9788" i="43"/>
  <c r="E9789" i="43"/>
  <c r="E9790" i="43"/>
  <c r="E9791" i="43"/>
  <c r="E9792" i="43"/>
  <c r="E9793" i="43"/>
  <c r="E9794" i="43"/>
  <c r="E9795" i="43"/>
  <c r="E9796" i="43"/>
  <c r="E9797" i="43"/>
  <c r="E9798" i="43"/>
  <c r="E9799" i="43"/>
  <c r="E9800" i="43"/>
  <c r="E9801" i="43"/>
  <c r="E9802" i="43"/>
  <c r="E9803" i="43"/>
  <c r="E9804" i="43"/>
  <c r="E9805" i="43"/>
  <c r="E9806" i="43"/>
  <c r="E9807" i="43"/>
  <c r="E9808" i="43"/>
  <c r="E9809" i="43"/>
  <c r="E9810" i="43"/>
  <c r="E9811" i="43"/>
  <c r="E9812" i="43"/>
  <c r="E9813" i="43"/>
  <c r="E9814" i="43"/>
  <c r="E9815" i="43"/>
  <c r="E9816" i="43"/>
  <c r="E9817" i="43"/>
  <c r="E9818" i="43"/>
  <c r="E9819" i="43"/>
  <c r="E9820" i="43"/>
  <c r="E9821" i="43"/>
  <c r="E9822" i="43"/>
  <c r="E9823" i="43"/>
  <c r="E9824" i="43"/>
  <c r="E9825" i="43"/>
  <c r="E9826" i="43"/>
  <c r="E9827" i="43"/>
  <c r="E9828" i="43"/>
  <c r="E9829" i="43"/>
  <c r="E9830" i="43"/>
  <c r="E9831" i="43"/>
  <c r="E9832" i="43"/>
  <c r="E9833" i="43"/>
  <c r="E9834" i="43"/>
  <c r="E9835" i="43"/>
  <c r="E9836" i="43"/>
  <c r="E9837" i="43"/>
  <c r="E9838" i="43"/>
  <c r="E9839" i="43"/>
  <c r="E9840" i="43"/>
  <c r="E9841" i="43"/>
  <c r="E9842" i="43"/>
  <c r="E9843" i="43"/>
  <c r="E9844" i="43"/>
  <c r="E9845" i="43"/>
  <c r="E9846" i="43"/>
  <c r="E9847" i="43"/>
  <c r="E9848" i="43"/>
  <c r="E9849" i="43"/>
  <c r="E9850" i="43"/>
  <c r="E9851" i="43"/>
  <c r="E9852" i="43"/>
  <c r="E9853" i="43"/>
  <c r="E9854" i="43"/>
  <c r="E9855" i="43"/>
  <c r="E9856" i="43"/>
  <c r="E9857" i="43"/>
  <c r="E9858" i="43"/>
  <c r="E9859" i="43"/>
  <c r="E9860" i="43"/>
  <c r="E9861" i="43"/>
  <c r="E9862" i="43"/>
  <c r="E9863" i="43"/>
  <c r="E9864" i="43"/>
  <c r="E9865" i="43"/>
  <c r="E9866" i="43"/>
  <c r="E9867" i="43"/>
  <c r="E9868" i="43"/>
  <c r="E9869" i="43"/>
  <c r="E9870" i="43"/>
  <c r="E9871" i="43"/>
  <c r="E9872" i="43"/>
  <c r="E9873" i="43"/>
  <c r="E9874" i="43"/>
  <c r="E9875" i="43"/>
  <c r="E9876" i="43"/>
  <c r="E9877" i="43"/>
  <c r="E9878" i="43"/>
  <c r="E9879" i="43"/>
  <c r="E9880" i="43"/>
  <c r="E9881" i="43"/>
  <c r="E9882" i="43"/>
  <c r="E9883" i="43"/>
  <c r="E9884" i="43"/>
  <c r="E9885" i="43"/>
  <c r="E9886" i="43"/>
  <c r="E9887" i="43"/>
  <c r="E9888" i="43"/>
  <c r="E9889" i="43"/>
  <c r="E9890" i="43"/>
  <c r="E9891" i="43"/>
  <c r="E9892" i="43"/>
  <c r="E9893" i="43"/>
  <c r="E9894" i="43"/>
  <c r="E9895" i="43"/>
  <c r="E9896" i="43"/>
  <c r="E9897" i="43"/>
  <c r="E9898" i="43"/>
  <c r="E9899" i="43"/>
  <c r="E9900" i="43"/>
  <c r="E9901" i="43"/>
  <c r="E9902" i="43"/>
  <c r="E9903" i="43"/>
  <c r="E9904" i="43"/>
  <c r="E9905" i="43"/>
  <c r="E9906" i="43"/>
  <c r="E9907" i="43"/>
  <c r="E9908" i="43"/>
  <c r="E9909" i="43"/>
  <c r="E9910" i="43"/>
  <c r="E9911" i="43"/>
  <c r="E9912" i="43"/>
  <c r="E9913" i="43"/>
  <c r="E9914" i="43"/>
  <c r="E9915" i="43"/>
  <c r="E9916" i="43"/>
  <c r="E9917" i="43"/>
  <c r="E9918" i="43"/>
  <c r="E9919" i="43"/>
  <c r="E9920" i="43"/>
  <c r="E9921" i="43"/>
  <c r="E9922" i="43"/>
  <c r="E9923" i="43"/>
  <c r="E9924" i="43"/>
  <c r="E9925" i="43"/>
  <c r="E9926" i="43"/>
  <c r="E9927" i="43"/>
  <c r="E9928" i="43"/>
  <c r="E9929" i="43"/>
  <c r="E9930" i="43"/>
  <c r="E9931" i="43"/>
  <c r="E9932" i="43"/>
  <c r="E9933" i="43"/>
  <c r="E9934" i="43"/>
  <c r="E9935" i="43"/>
  <c r="E9936" i="43"/>
  <c r="E9937" i="43"/>
  <c r="E9938" i="43"/>
  <c r="E9939" i="43"/>
  <c r="E9940" i="43"/>
  <c r="E9941" i="43"/>
  <c r="E9942" i="43"/>
  <c r="E9943" i="43"/>
  <c r="E9944" i="43"/>
  <c r="E9945" i="43"/>
  <c r="E9946" i="43"/>
  <c r="E9947" i="43"/>
  <c r="E9948" i="43"/>
  <c r="E9949" i="43"/>
  <c r="E9950" i="43"/>
  <c r="E9951" i="43"/>
  <c r="E9952" i="43"/>
  <c r="E9953" i="43"/>
  <c r="E9954" i="43"/>
  <c r="E9955" i="43"/>
  <c r="E9956" i="43"/>
  <c r="E9957" i="43"/>
  <c r="E9958" i="43"/>
  <c r="E9959" i="43"/>
  <c r="E9960" i="43"/>
  <c r="E9961" i="43"/>
  <c r="E9962" i="43"/>
  <c r="E9963" i="43"/>
  <c r="E9964" i="43"/>
  <c r="E9965" i="43"/>
  <c r="E9966" i="43"/>
  <c r="E9967" i="43"/>
  <c r="E9968" i="43"/>
  <c r="E9969" i="43"/>
  <c r="E9970" i="43"/>
  <c r="E9971" i="43"/>
  <c r="E9972" i="43"/>
  <c r="E9973" i="43"/>
  <c r="E9974" i="43"/>
  <c r="E9975" i="43"/>
  <c r="E9976" i="43"/>
  <c r="E9977" i="43"/>
  <c r="E9978" i="43"/>
  <c r="E9979" i="43"/>
  <c r="E9980" i="43"/>
  <c r="E9981" i="43"/>
  <c r="E9982" i="43"/>
  <c r="E9983" i="43"/>
  <c r="E9984" i="43"/>
  <c r="E9985" i="43"/>
  <c r="E9986" i="43"/>
  <c r="E9987" i="43"/>
  <c r="E9988" i="43"/>
  <c r="E9989" i="43"/>
  <c r="E9990" i="43"/>
  <c r="E9991" i="43"/>
  <c r="E9992" i="43"/>
  <c r="E9993" i="43"/>
  <c r="E9994" i="43"/>
  <c r="E9995" i="43"/>
  <c r="E9996" i="43"/>
  <c r="E9997" i="43"/>
  <c r="E9998" i="43"/>
  <c r="E9999" i="43"/>
  <c r="E10000" i="43"/>
  <c r="E10001" i="43"/>
  <c r="E10002" i="43"/>
  <c r="E10003" i="43"/>
  <c r="E10004" i="43"/>
  <c r="E10005" i="43"/>
  <c r="E10006" i="43"/>
  <c r="E10007" i="43"/>
  <c r="E10008" i="43"/>
  <c r="E10009" i="43"/>
  <c r="E10010" i="43"/>
  <c r="E10011" i="43"/>
  <c r="E10012" i="43"/>
  <c r="E10013" i="43"/>
  <c r="E10014" i="43"/>
  <c r="E10015" i="43"/>
  <c r="E10016" i="43"/>
  <c r="E10017" i="43"/>
  <c r="E10018" i="43"/>
  <c r="E10019" i="43"/>
  <c r="E10020" i="43"/>
  <c r="E10021" i="43"/>
  <c r="E10022" i="43"/>
  <c r="E10023" i="43"/>
  <c r="E10024" i="43"/>
  <c r="E10025" i="43"/>
  <c r="E10026" i="43"/>
  <c r="E10027" i="43"/>
  <c r="E10028" i="43"/>
  <c r="E10029" i="43"/>
  <c r="E10030" i="43"/>
  <c r="E10031" i="43"/>
  <c r="E10032" i="43"/>
  <c r="E10033" i="43"/>
  <c r="E10034" i="43"/>
  <c r="E10035" i="43"/>
  <c r="E10036" i="43"/>
  <c r="E10037" i="43"/>
  <c r="E10038" i="43"/>
  <c r="E10039" i="43"/>
  <c r="E10040" i="43"/>
  <c r="E10041" i="43"/>
  <c r="E10042" i="43"/>
  <c r="E10043" i="43"/>
  <c r="E10044" i="43"/>
  <c r="E10045" i="43"/>
  <c r="E10046" i="43"/>
  <c r="E10047" i="43"/>
  <c r="E10048" i="43"/>
  <c r="E10049" i="43"/>
  <c r="E10050" i="43"/>
  <c r="E10051" i="43"/>
  <c r="E10052" i="43"/>
  <c r="E10053" i="43"/>
  <c r="E10054" i="43"/>
  <c r="E10055" i="43"/>
  <c r="E10056" i="43"/>
  <c r="E10057" i="43"/>
  <c r="E10058" i="43"/>
  <c r="E10059" i="43"/>
  <c r="E10060" i="43"/>
  <c r="E10061" i="43"/>
  <c r="E10062" i="43"/>
  <c r="E10063" i="43"/>
  <c r="E10064" i="43"/>
  <c r="E10065" i="43"/>
  <c r="E10066" i="43"/>
  <c r="E10067" i="43"/>
  <c r="E10068" i="43"/>
  <c r="E10069" i="43"/>
  <c r="E10070" i="43"/>
  <c r="E10071" i="43"/>
  <c r="E10072" i="43"/>
  <c r="E10073" i="43"/>
  <c r="E10074" i="43"/>
  <c r="E10075" i="43"/>
  <c r="E10076" i="43"/>
  <c r="E10077" i="43"/>
  <c r="E10078" i="43"/>
  <c r="E10079" i="43"/>
  <c r="E10080" i="43"/>
  <c r="E10081" i="43"/>
  <c r="E10082" i="43"/>
  <c r="E10083" i="43"/>
  <c r="E10084" i="43"/>
  <c r="E10085" i="43"/>
  <c r="E10086" i="43"/>
  <c r="E10087" i="43"/>
  <c r="E10088" i="43"/>
  <c r="E10089" i="43"/>
  <c r="E10090" i="43"/>
  <c r="E10091" i="43"/>
  <c r="E10092" i="43"/>
  <c r="E10093" i="43"/>
  <c r="E10094" i="43"/>
  <c r="E10095" i="43"/>
  <c r="E10096" i="43"/>
  <c r="E10097" i="43"/>
  <c r="E10098" i="43"/>
  <c r="E10099" i="43"/>
  <c r="E10100" i="43"/>
  <c r="E10101" i="43"/>
  <c r="E10102" i="43"/>
  <c r="E10103" i="43"/>
  <c r="E10104" i="43"/>
  <c r="E10105" i="43"/>
  <c r="E10106" i="43"/>
  <c r="E10107" i="43"/>
  <c r="E10108" i="43"/>
  <c r="E10109" i="43"/>
  <c r="E10110" i="43"/>
  <c r="E10111" i="43"/>
  <c r="E10112" i="43"/>
  <c r="E10113" i="43"/>
  <c r="E10114" i="43"/>
  <c r="E10115" i="43"/>
  <c r="E10116" i="43"/>
  <c r="E10117" i="43"/>
  <c r="E10118" i="43"/>
  <c r="E10119" i="43"/>
  <c r="E10120" i="43"/>
  <c r="E10121" i="43"/>
  <c r="E10122" i="43"/>
  <c r="E10123" i="43"/>
  <c r="E10124" i="43"/>
  <c r="E10125" i="43"/>
  <c r="E10126" i="43"/>
  <c r="E10127" i="43"/>
  <c r="E10128" i="43"/>
  <c r="E10129" i="43"/>
  <c r="E10130" i="43"/>
  <c r="E10131" i="43"/>
  <c r="E10132" i="43"/>
  <c r="E10133" i="43"/>
  <c r="E10134" i="43"/>
  <c r="E10135" i="43"/>
  <c r="E10136" i="43"/>
  <c r="E10137" i="43"/>
  <c r="E10138" i="43"/>
  <c r="E10139" i="43"/>
  <c r="E10140" i="43"/>
  <c r="E10141" i="43"/>
  <c r="E10142" i="43"/>
  <c r="E10143" i="43"/>
  <c r="E10144" i="43"/>
  <c r="E10145" i="43"/>
  <c r="E10146" i="43"/>
  <c r="E10147" i="43"/>
  <c r="E10148" i="43"/>
  <c r="E10149" i="43"/>
  <c r="E10150" i="43"/>
  <c r="E10151" i="43"/>
  <c r="E10152" i="43"/>
  <c r="E10153" i="43"/>
  <c r="E10154" i="43"/>
  <c r="E10155" i="43"/>
  <c r="E10156" i="43"/>
  <c r="E10157" i="43"/>
  <c r="E10158" i="43"/>
  <c r="E10159" i="43"/>
  <c r="E10160" i="43"/>
  <c r="E10161" i="43"/>
  <c r="E10162" i="43"/>
  <c r="E10163" i="43"/>
  <c r="E10164" i="43"/>
  <c r="E10165" i="43"/>
  <c r="E10166" i="43"/>
  <c r="E10167" i="43"/>
  <c r="E10168" i="43"/>
  <c r="E10169" i="43"/>
  <c r="E10170" i="43"/>
  <c r="E10171" i="43"/>
  <c r="E10172" i="43"/>
  <c r="E10173" i="43"/>
  <c r="E10174" i="43"/>
  <c r="E10175" i="43"/>
  <c r="E10176" i="43"/>
  <c r="E10177" i="43"/>
  <c r="E10178" i="43"/>
  <c r="E10179" i="43"/>
  <c r="E10180" i="43"/>
  <c r="E10181" i="43"/>
  <c r="E10182" i="43"/>
  <c r="E10183" i="43"/>
  <c r="E10184" i="43"/>
  <c r="E10185" i="43"/>
  <c r="E10186" i="43"/>
  <c r="E10187" i="43"/>
  <c r="E10188" i="43"/>
  <c r="E10189" i="43"/>
  <c r="E10190" i="43"/>
  <c r="E10191" i="43"/>
  <c r="E10192" i="43"/>
  <c r="E10193" i="43"/>
  <c r="E10194" i="43"/>
  <c r="E10195" i="43"/>
  <c r="E10196" i="43"/>
  <c r="E10197" i="43"/>
  <c r="E10198" i="43"/>
  <c r="E10199" i="43"/>
  <c r="E10200" i="43"/>
  <c r="E10201" i="43"/>
  <c r="E10202" i="43"/>
  <c r="E10203" i="43"/>
  <c r="E10204" i="43"/>
  <c r="E10205" i="43"/>
  <c r="E10206" i="43"/>
  <c r="E10207" i="43"/>
  <c r="E10208" i="43"/>
  <c r="E10209" i="43"/>
  <c r="E10210" i="43"/>
  <c r="E10211" i="43"/>
  <c r="E10212" i="43"/>
  <c r="E10213" i="43"/>
  <c r="E10214" i="43"/>
  <c r="E10215" i="43"/>
  <c r="E10216" i="43"/>
  <c r="E10217" i="43"/>
  <c r="E10218" i="43"/>
  <c r="E10219" i="43"/>
  <c r="E10220" i="43"/>
  <c r="E10221" i="43"/>
  <c r="E10222" i="43"/>
  <c r="E10223" i="43"/>
  <c r="E10224" i="43"/>
  <c r="E10225" i="43"/>
  <c r="E10226" i="43"/>
  <c r="E10227" i="43"/>
  <c r="E10228" i="43"/>
  <c r="E10229" i="43"/>
  <c r="E10230" i="43"/>
  <c r="E10231" i="43"/>
  <c r="E10232" i="43"/>
  <c r="E10233" i="43"/>
  <c r="E10234" i="43"/>
  <c r="E10235" i="43"/>
  <c r="E10236" i="43"/>
  <c r="E10237" i="43"/>
  <c r="E10238" i="43"/>
  <c r="E10239" i="43"/>
  <c r="E10240" i="43"/>
  <c r="E10241" i="43"/>
  <c r="E10242" i="43"/>
  <c r="E10243" i="43"/>
  <c r="E10244" i="43"/>
  <c r="E10245" i="43"/>
  <c r="E10246" i="43"/>
  <c r="E10247" i="43"/>
  <c r="E10248" i="43"/>
  <c r="E10249" i="43"/>
  <c r="E10250" i="43"/>
  <c r="E10251" i="43"/>
  <c r="E10252" i="43"/>
  <c r="E10253" i="43"/>
  <c r="E10254" i="43"/>
  <c r="E10255" i="43"/>
  <c r="E10256" i="43"/>
  <c r="E10257" i="43"/>
  <c r="E10258" i="43"/>
  <c r="E10259" i="43"/>
  <c r="E10260" i="43"/>
  <c r="E10261" i="43"/>
  <c r="E10262" i="43"/>
  <c r="E10263" i="43"/>
  <c r="E10264" i="43"/>
  <c r="E10265" i="43"/>
  <c r="E10266" i="43"/>
  <c r="E10267" i="43"/>
  <c r="E10268" i="43"/>
  <c r="E10269" i="43"/>
  <c r="E10270" i="43"/>
  <c r="E10271" i="43"/>
  <c r="E10272" i="43"/>
  <c r="E10273" i="43"/>
  <c r="E10274" i="43"/>
  <c r="E10275" i="43"/>
  <c r="E10276" i="43"/>
  <c r="E10277" i="43"/>
  <c r="E10278" i="43"/>
  <c r="E10279" i="43"/>
  <c r="E10280" i="43"/>
  <c r="E10281" i="43"/>
  <c r="E10282" i="43"/>
  <c r="E10283" i="43"/>
  <c r="E10284" i="43"/>
  <c r="E10285" i="43"/>
  <c r="E10286" i="43"/>
  <c r="E10287" i="43"/>
  <c r="E10288" i="43"/>
  <c r="E10289" i="43"/>
  <c r="E10290" i="43"/>
  <c r="E10291" i="43"/>
  <c r="E10292" i="43"/>
  <c r="E10293" i="43"/>
  <c r="E10294" i="43"/>
  <c r="E10295" i="43"/>
  <c r="E10296" i="43"/>
  <c r="E10297" i="43"/>
  <c r="E10298" i="43"/>
  <c r="E10299" i="43"/>
  <c r="E10300" i="43"/>
  <c r="E10301" i="43"/>
  <c r="E10302" i="43"/>
  <c r="E10303" i="43"/>
  <c r="E10304" i="43"/>
  <c r="E10305" i="43"/>
  <c r="E10306" i="43"/>
  <c r="E10307" i="43"/>
  <c r="E10308" i="43"/>
  <c r="E10309" i="43"/>
  <c r="E10310" i="43"/>
  <c r="E10311" i="43"/>
  <c r="E10312" i="43"/>
  <c r="E10313" i="43"/>
  <c r="E10314" i="43"/>
  <c r="E10315" i="43"/>
  <c r="E10316" i="43"/>
  <c r="E10317" i="43"/>
  <c r="E10318" i="43"/>
  <c r="E10319" i="43"/>
  <c r="E10320" i="43"/>
  <c r="E10321" i="43"/>
  <c r="E10322" i="43"/>
  <c r="E10323" i="43"/>
  <c r="E10324" i="43"/>
  <c r="E10325" i="43"/>
  <c r="E10326" i="43"/>
  <c r="E10327" i="43"/>
  <c r="E10328" i="43"/>
  <c r="E10329" i="43"/>
  <c r="E10330" i="43"/>
  <c r="E10331" i="43"/>
  <c r="E10332" i="43"/>
  <c r="E10333" i="43"/>
  <c r="E10334" i="43"/>
  <c r="E10335" i="43"/>
  <c r="E10336" i="43"/>
  <c r="E10337" i="43"/>
  <c r="E10338" i="43"/>
  <c r="E10339" i="43"/>
  <c r="E10340" i="43"/>
  <c r="E10341" i="43"/>
  <c r="E10342" i="43"/>
  <c r="E10343" i="43"/>
  <c r="E10344" i="43"/>
  <c r="E10345" i="43"/>
  <c r="E10346" i="43"/>
  <c r="E10347" i="43"/>
  <c r="E10348" i="43"/>
  <c r="E10349" i="43"/>
  <c r="E10350" i="43"/>
  <c r="E10351" i="43"/>
  <c r="E10352" i="43"/>
  <c r="E10353" i="43"/>
  <c r="E10354" i="43"/>
  <c r="E10355" i="43"/>
  <c r="E10356" i="43"/>
  <c r="E10357" i="43"/>
  <c r="E10358" i="43"/>
  <c r="E10359" i="43"/>
  <c r="E10360" i="43"/>
  <c r="E10361" i="43"/>
  <c r="E10362" i="43"/>
  <c r="E10363" i="43"/>
  <c r="E10364" i="43"/>
  <c r="E10365" i="43"/>
  <c r="E10366" i="43"/>
  <c r="E10367" i="43"/>
  <c r="E10368" i="43"/>
  <c r="E10369" i="43"/>
  <c r="E10370" i="43"/>
  <c r="E10371" i="43"/>
  <c r="E10372" i="43"/>
  <c r="E10373" i="43"/>
  <c r="E10374" i="43"/>
  <c r="E10375" i="43"/>
  <c r="E10376" i="43"/>
  <c r="E10377" i="43"/>
  <c r="E10378" i="43"/>
  <c r="E10379" i="43"/>
  <c r="E10380" i="43"/>
  <c r="E10381" i="43"/>
  <c r="E10382" i="43"/>
  <c r="E10383" i="43"/>
  <c r="E10384" i="43"/>
  <c r="E10385" i="43"/>
  <c r="E10386" i="43"/>
  <c r="E10387" i="43"/>
  <c r="E10388" i="43"/>
  <c r="E10389" i="43"/>
  <c r="E10390" i="43"/>
  <c r="E10391" i="43"/>
  <c r="E10392" i="43"/>
  <c r="E10393" i="43"/>
  <c r="E10394" i="43"/>
  <c r="E10395" i="43"/>
  <c r="E10396" i="43"/>
  <c r="E10397" i="43"/>
  <c r="E10398" i="43"/>
  <c r="E10399" i="43"/>
  <c r="E10400" i="43"/>
  <c r="E10401" i="43"/>
  <c r="E10402" i="43"/>
  <c r="E10403" i="43"/>
  <c r="E10404" i="43"/>
  <c r="E10405" i="43"/>
  <c r="E10406" i="43"/>
  <c r="E10407" i="43"/>
  <c r="E10408" i="43"/>
  <c r="E10409" i="43"/>
  <c r="E10410" i="43"/>
  <c r="E10411" i="43"/>
  <c r="E10412" i="43"/>
  <c r="E10413" i="43"/>
  <c r="E10414" i="43"/>
  <c r="E10415" i="43"/>
  <c r="E10416" i="43"/>
  <c r="E10417" i="43"/>
  <c r="E10418" i="43"/>
  <c r="E10419" i="43"/>
  <c r="E10420" i="43"/>
  <c r="E10421" i="43"/>
  <c r="E10422" i="43"/>
  <c r="E10423" i="43"/>
  <c r="E10424" i="43"/>
  <c r="E10425" i="43"/>
  <c r="E10426" i="43"/>
  <c r="E10427" i="43"/>
  <c r="E10428" i="43"/>
  <c r="E10429" i="43"/>
  <c r="E10430" i="43"/>
  <c r="E10431" i="43"/>
  <c r="E10432" i="43"/>
  <c r="E10433" i="43"/>
  <c r="E10434" i="43"/>
  <c r="E10435" i="43"/>
  <c r="E10436" i="43"/>
  <c r="E10437" i="43"/>
  <c r="E10438" i="43"/>
  <c r="E10439" i="43"/>
  <c r="E10440" i="43"/>
  <c r="E10441" i="43"/>
  <c r="E10442" i="43"/>
  <c r="E10443" i="43"/>
  <c r="E10444" i="43"/>
  <c r="E10445" i="43"/>
  <c r="E10446" i="43"/>
  <c r="E10447" i="43"/>
  <c r="E10448" i="43"/>
  <c r="E10449" i="43"/>
  <c r="E10450" i="43"/>
  <c r="E10451" i="43"/>
  <c r="E10452" i="43"/>
  <c r="E10453" i="43"/>
  <c r="E10454" i="43"/>
  <c r="E10455" i="43"/>
  <c r="E10456" i="43"/>
  <c r="E10457" i="43"/>
  <c r="E10458" i="43"/>
  <c r="E10459" i="43"/>
  <c r="E10460" i="43"/>
  <c r="E10461" i="43"/>
  <c r="E10462" i="43"/>
  <c r="E10463" i="43"/>
  <c r="E10464" i="43"/>
  <c r="E10465" i="43"/>
  <c r="E10466" i="43"/>
  <c r="E10467" i="43"/>
  <c r="E10468" i="43"/>
  <c r="E10469" i="43"/>
  <c r="E10470" i="43"/>
  <c r="E10471" i="43"/>
  <c r="E10472" i="43"/>
  <c r="E10473" i="43"/>
  <c r="E10474" i="43"/>
  <c r="E10475" i="43"/>
  <c r="E10476" i="43"/>
  <c r="E10477" i="43"/>
  <c r="E10478" i="43"/>
  <c r="E10479" i="43"/>
  <c r="E10480" i="43"/>
  <c r="E10481" i="43"/>
  <c r="E10482" i="43"/>
  <c r="E10483" i="43"/>
  <c r="E10484" i="43"/>
  <c r="E10485" i="43"/>
  <c r="E10486" i="43"/>
  <c r="E10487" i="43"/>
  <c r="E10488" i="43"/>
  <c r="E10489" i="43"/>
  <c r="E10490" i="43"/>
  <c r="E10491" i="43"/>
  <c r="E10492" i="43"/>
  <c r="E10493" i="43"/>
  <c r="E10494" i="43"/>
  <c r="E10495" i="43"/>
  <c r="E10496" i="43"/>
  <c r="E10497" i="43"/>
  <c r="E10498" i="43"/>
  <c r="E10499" i="43"/>
  <c r="E10500" i="43"/>
  <c r="E10501" i="43"/>
  <c r="E10502" i="43"/>
  <c r="E10503" i="43"/>
  <c r="E10504" i="43"/>
  <c r="E10505" i="43"/>
  <c r="E10506" i="43"/>
  <c r="E10507" i="43"/>
  <c r="E10508" i="43"/>
  <c r="E10509" i="43"/>
  <c r="E10510" i="43"/>
  <c r="E10511" i="43"/>
  <c r="E10512" i="43"/>
  <c r="E10513" i="43"/>
  <c r="E10514" i="43"/>
  <c r="E10515" i="43"/>
  <c r="E10516" i="43"/>
  <c r="E10517" i="43"/>
  <c r="E10518" i="43"/>
  <c r="E10519" i="43"/>
  <c r="E10520" i="43"/>
  <c r="E10521" i="43"/>
  <c r="E10522" i="43"/>
  <c r="E10523" i="43"/>
  <c r="E10524" i="43"/>
  <c r="E10525" i="43"/>
  <c r="E10526" i="43"/>
  <c r="E10527" i="43"/>
  <c r="E10528" i="43"/>
  <c r="E10529" i="43"/>
  <c r="E10530" i="43"/>
  <c r="E10531" i="43"/>
  <c r="E10532" i="43"/>
  <c r="E10533" i="43"/>
  <c r="E10534" i="43"/>
  <c r="E10535" i="43"/>
  <c r="E10536" i="43"/>
  <c r="E10537" i="43"/>
  <c r="E10538" i="43"/>
  <c r="E10539" i="43"/>
  <c r="E10540" i="43"/>
  <c r="E10541" i="43"/>
  <c r="E10542" i="43"/>
  <c r="E10543" i="43"/>
  <c r="E10544" i="43"/>
  <c r="E10545" i="43"/>
  <c r="E10546" i="43"/>
  <c r="E10547" i="43"/>
  <c r="E10548" i="43"/>
  <c r="E10549" i="43"/>
  <c r="E10550" i="43"/>
  <c r="E10551" i="43"/>
  <c r="E10552" i="43"/>
  <c r="E10553" i="43"/>
  <c r="E10554" i="43"/>
  <c r="E10555" i="43"/>
  <c r="E10556" i="43"/>
  <c r="E10557" i="43"/>
  <c r="E10558" i="43"/>
  <c r="E10559" i="43"/>
  <c r="E10560" i="43"/>
  <c r="E10561" i="43"/>
  <c r="E10562" i="43"/>
  <c r="E10563" i="43"/>
  <c r="E10564" i="43"/>
  <c r="E10565" i="43"/>
  <c r="E10566" i="43"/>
  <c r="E10567" i="43"/>
  <c r="E10568" i="43"/>
  <c r="E10569" i="43"/>
  <c r="E10570" i="43"/>
  <c r="E10571" i="43"/>
  <c r="E10572" i="43"/>
  <c r="E10573" i="43"/>
  <c r="E10574" i="43"/>
  <c r="E10575" i="43"/>
  <c r="E10576" i="43"/>
  <c r="E10577" i="43"/>
  <c r="E10578" i="43"/>
  <c r="E10579" i="43"/>
  <c r="E10580" i="43"/>
  <c r="E10581" i="43"/>
  <c r="E10582" i="43"/>
  <c r="E10583" i="43"/>
  <c r="E10584" i="43"/>
  <c r="E10585" i="43"/>
  <c r="E10586" i="43"/>
  <c r="E10587" i="43"/>
  <c r="E10588" i="43"/>
  <c r="E10589" i="43"/>
  <c r="E10590" i="43"/>
  <c r="E10591" i="43"/>
  <c r="E10592" i="43"/>
  <c r="E10593" i="43"/>
  <c r="E10594" i="43"/>
  <c r="E10595" i="43"/>
  <c r="E10596" i="43"/>
  <c r="E10597" i="43"/>
  <c r="E10598" i="43"/>
  <c r="E10599" i="43"/>
  <c r="E10600" i="43"/>
  <c r="E10601" i="43"/>
  <c r="E10602" i="43"/>
  <c r="E10603" i="43"/>
  <c r="E10604" i="43"/>
  <c r="E10605" i="43"/>
  <c r="E10606" i="43"/>
  <c r="E10607" i="43"/>
  <c r="E10608" i="43"/>
  <c r="E10609" i="43"/>
  <c r="E10610" i="43"/>
  <c r="E10611" i="43"/>
  <c r="E10612" i="43"/>
  <c r="E10613" i="43"/>
  <c r="E10614" i="43"/>
  <c r="E10615" i="43"/>
  <c r="E10616" i="43"/>
  <c r="E10617" i="43"/>
  <c r="E10618" i="43"/>
  <c r="E10619" i="43"/>
  <c r="E10620" i="43"/>
  <c r="E10621" i="43"/>
  <c r="E10622" i="43"/>
  <c r="E10623" i="43"/>
  <c r="E10624" i="43"/>
  <c r="E10625" i="43"/>
  <c r="E10626" i="43"/>
  <c r="E10627" i="43"/>
  <c r="E10628" i="43"/>
  <c r="E10629" i="43"/>
  <c r="E10630" i="43"/>
  <c r="E10631" i="43"/>
  <c r="E10632" i="43"/>
  <c r="E10633" i="43"/>
  <c r="E10634" i="43"/>
  <c r="E10635" i="43"/>
  <c r="E10636" i="43"/>
  <c r="E10637" i="43"/>
  <c r="E10638" i="43"/>
  <c r="E10639" i="43"/>
  <c r="E10640" i="43"/>
  <c r="E10641" i="43"/>
  <c r="E10642" i="43"/>
  <c r="E10643" i="43"/>
  <c r="E10644" i="43"/>
  <c r="E10645" i="43"/>
  <c r="E10646" i="43"/>
  <c r="E10647" i="43"/>
  <c r="E10648" i="43"/>
  <c r="E10649" i="43"/>
  <c r="E10650" i="43"/>
  <c r="E10651" i="43"/>
  <c r="E10652" i="43"/>
  <c r="E10653" i="43"/>
  <c r="E10654" i="43"/>
  <c r="E10655" i="43"/>
  <c r="E10656" i="43"/>
  <c r="E10657" i="43"/>
  <c r="E10658" i="43"/>
  <c r="E10659" i="43"/>
  <c r="E10660" i="43"/>
  <c r="E10661" i="43"/>
  <c r="E10662" i="43"/>
  <c r="E10663" i="43"/>
  <c r="E10664" i="43"/>
  <c r="E10665" i="43"/>
  <c r="E10666" i="43"/>
  <c r="E10667" i="43"/>
  <c r="E10668" i="43"/>
  <c r="E10669" i="43"/>
  <c r="E10670" i="43"/>
  <c r="E10671" i="43"/>
  <c r="E10672" i="43"/>
  <c r="E10673" i="43"/>
  <c r="E10674" i="43"/>
  <c r="E10675" i="43"/>
  <c r="E10676" i="43"/>
  <c r="E10677" i="43"/>
  <c r="E10678" i="43"/>
  <c r="E10679" i="43"/>
  <c r="E10680" i="43"/>
  <c r="E10681" i="43"/>
  <c r="E10682" i="43"/>
  <c r="E10683" i="43"/>
  <c r="E10684" i="43"/>
  <c r="E10685" i="43"/>
  <c r="E10686" i="43"/>
  <c r="E10687" i="43"/>
  <c r="E10688" i="43"/>
  <c r="E10689" i="43"/>
  <c r="E10690" i="43"/>
  <c r="E10691" i="43"/>
  <c r="E10692" i="43"/>
  <c r="E10693" i="43"/>
  <c r="E10694" i="43"/>
  <c r="E10695" i="43"/>
  <c r="E10696" i="43"/>
  <c r="E10697" i="43"/>
  <c r="E10698" i="43"/>
  <c r="E10699" i="43"/>
  <c r="E10700" i="43"/>
  <c r="E10701" i="43"/>
  <c r="E10702" i="43"/>
  <c r="E10703" i="43"/>
  <c r="E10704" i="43"/>
  <c r="E10705" i="43"/>
  <c r="E10706" i="43"/>
  <c r="E10707" i="43"/>
  <c r="E10708" i="43"/>
  <c r="E10709" i="43"/>
  <c r="E10710" i="43"/>
  <c r="E10711" i="43"/>
  <c r="E10712" i="43"/>
  <c r="E10713" i="43"/>
  <c r="E10714" i="43"/>
  <c r="E10715" i="43"/>
  <c r="E10716" i="43"/>
  <c r="E10717" i="43"/>
  <c r="E10718" i="43"/>
  <c r="E10719" i="43"/>
  <c r="E10720" i="43"/>
  <c r="E10721" i="43"/>
  <c r="E10722" i="43"/>
  <c r="E10723" i="43"/>
  <c r="E10724" i="43"/>
  <c r="E10725" i="43"/>
  <c r="E10726" i="43"/>
  <c r="E10727" i="43"/>
  <c r="E10728" i="43"/>
  <c r="E10729" i="43"/>
  <c r="E10730" i="43"/>
  <c r="E10731" i="43"/>
  <c r="E10732" i="43"/>
  <c r="E10733" i="43"/>
  <c r="E10734" i="43"/>
  <c r="E10735" i="43"/>
  <c r="E10736" i="43"/>
  <c r="E10737" i="43"/>
  <c r="E10738" i="43"/>
  <c r="E10739" i="43"/>
  <c r="E10740" i="43"/>
  <c r="E10741" i="43"/>
  <c r="E10742" i="43"/>
  <c r="E10743" i="43"/>
  <c r="E10744" i="43"/>
  <c r="E10745" i="43"/>
  <c r="E10746" i="43"/>
  <c r="E10747" i="43"/>
  <c r="E10748" i="43"/>
  <c r="E10749" i="43"/>
  <c r="E10750" i="43"/>
  <c r="E10751" i="43"/>
  <c r="E10752" i="43"/>
  <c r="E10753" i="43"/>
  <c r="E10754" i="43"/>
  <c r="E10755" i="43"/>
  <c r="E10756" i="43"/>
  <c r="E10757" i="43"/>
  <c r="E10758" i="43"/>
  <c r="E10759" i="43"/>
  <c r="E10760" i="43"/>
  <c r="E10761" i="43"/>
  <c r="E10762" i="43"/>
  <c r="E10763" i="43"/>
  <c r="E10764" i="43"/>
  <c r="E10765" i="43"/>
  <c r="E10766" i="43"/>
  <c r="E10767" i="43"/>
  <c r="E10768" i="43"/>
  <c r="E10769" i="43"/>
  <c r="E10770" i="43"/>
  <c r="E10771" i="43"/>
  <c r="E10772" i="43"/>
  <c r="E10773" i="43"/>
  <c r="E10774" i="43"/>
  <c r="E10775" i="43"/>
  <c r="E10776" i="43"/>
  <c r="E10777" i="43"/>
  <c r="E10778" i="43"/>
  <c r="E10779" i="43"/>
  <c r="E10780" i="43"/>
  <c r="E10781" i="43"/>
  <c r="E10782" i="43"/>
  <c r="E10783" i="43"/>
  <c r="E10784" i="43"/>
  <c r="E10785" i="43"/>
  <c r="E10786" i="43"/>
  <c r="E10787" i="43"/>
  <c r="E10788" i="43"/>
  <c r="E10789" i="43"/>
  <c r="E10790" i="43"/>
  <c r="E10791" i="43"/>
  <c r="E10792" i="43"/>
  <c r="E10793" i="43"/>
  <c r="E10794" i="43"/>
  <c r="E10795" i="43"/>
  <c r="E10796" i="43"/>
  <c r="E10797" i="43"/>
  <c r="E10798" i="43"/>
  <c r="E10799" i="43"/>
  <c r="E10800" i="43"/>
  <c r="E10801" i="43"/>
  <c r="E10802" i="43"/>
  <c r="E10803" i="43"/>
  <c r="E10804" i="43"/>
  <c r="E10805" i="43"/>
  <c r="E10806" i="43"/>
  <c r="E10807" i="43"/>
  <c r="E10808" i="43"/>
  <c r="E10809" i="43"/>
  <c r="E10810" i="43"/>
  <c r="E10811" i="43"/>
  <c r="E10812" i="43"/>
  <c r="E10813" i="43"/>
  <c r="E10814" i="43"/>
  <c r="E10815" i="43"/>
  <c r="E10816" i="43"/>
  <c r="E10817" i="43"/>
  <c r="E10818" i="43"/>
  <c r="E10819" i="43"/>
  <c r="E10820" i="43"/>
  <c r="E10821" i="43"/>
  <c r="E10822" i="43"/>
  <c r="E10823" i="43"/>
  <c r="E10824" i="43"/>
  <c r="E10825" i="43"/>
  <c r="E10826" i="43"/>
  <c r="E10827" i="43"/>
  <c r="E10828" i="43"/>
  <c r="E10829" i="43"/>
  <c r="E10830" i="43"/>
  <c r="E10831" i="43"/>
  <c r="E10832" i="43"/>
  <c r="E10833" i="43"/>
  <c r="E10834" i="43"/>
  <c r="E10835" i="43"/>
  <c r="E10836" i="43"/>
  <c r="E10837" i="43"/>
  <c r="E10838" i="43"/>
  <c r="E10839" i="43"/>
  <c r="E10840" i="43"/>
  <c r="E10841" i="43"/>
  <c r="E10842" i="43"/>
  <c r="E10843" i="43"/>
  <c r="E10844" i="43"/>
  <c r="E10845" i="43"/>
  <c r="E10846" i="43"/>
  <c r="E10847" i="43"/>
  <c r="E10848" i="43"/>
  <c r="E10849" i="43"/>
  <c r="E10850" i="43"/>
  <c r="E10851" i="43"/>
  <c r="E10852" i="43"/>
  <c r="E10853" i="43"/>
  <c r="E10854" i="43"/>
  <c r="E10855" i="43"/>
  <c r="E10856" i="43"/>
  <c r="E10857" i="43"/>
  <c r="E10858" i="43"/>
  <c r="E10859" i="43"/>
  <c r="E10860" i="43"/>
  <c r="E10861" i="43"/>
  <c r="E10862" i="43"/>
  <c r="E10863" i="43"/>
  <c r="E10864" i="43"/>
  <c r="E10865" i="43"/>
  <c r="E10866" i="43"/>
  <c r="E10867" i="43"/>
  <c r="E10868" i="43"/>
  <c r="E10869" i="43"/>
  <c r="E10870" i="43"/>
  <c r="E10871" i="43"/>
  <c r="E10872" i="43"/>
  <c r="E10873" i="43"/>
  <c r="E10874" i="43"/>
  <c r="E10875" i="43"/>
  <c r="E10876" i="43"/>
  <c r="E10877" i="43"/>
  <c r="E10878" i="43"/>
  <c r="E10879" i="43"/>
  <c r="E10880" i="43"/>
  <c r="E10881" i="43"/>
  <c r="E10882" i="43"/>
  <c r="E10883" i="43"/>
  <c r="E10884" i="43"/>
  <c r="E10885" i="43"/>
  <c r="E10886" i="43"/>
  <c r="E10887" i="43"/>
  <c r="E10888" i="43"/>
  <c r="E10889" i="43"/>
  <c r="E10890" i="43"/>
  <c r="E10891" i="43"/>
  <c r="E10892" i="43"/>
  <c r="E10893" i="43"/>
  <c r="E10894" i="43"/>
  <c r="E10895" i="43"/>
  <c r="E10896" i="43"/>
  <c r="E10897" i="43"/>
  <c r="E10898" i="43"/>
  <c r="E10899" i="43"/>
  <c r="E10900" i="43"/>
  <c r="E10901" i="43"/>
  <c r="E10902" i="43"/>
  <c r="E10903" i="43"/>
  <c r="E10904" i="43"/>
  <c r="E10905" i="43"/>
  <c r="E10906" i="43"/>
  <c r="E10907" i="43"/>
  <c r="E10908" i="43"/>
  <c r="E10909" i="43"/>
  <c r="E10910" i="43"/>
  <c r="E10911" i="43"/>
  <c r="E10912" i="43"/>
  <c r="E10913" i="43"/>
  <c r="E10914" i="43"/>
  <c r="E10915" i="43"/>
  <c r="E10916" i="43"/>
  <c r="E10917" i="43"/>
  <c r="E10918" i="43"/>
  <c r="E10919" i="43"/>
  <c r="E10920" i="43"/>
  <c r="E10921" i="43"/>
  <c r="E10922" i="43"/>
  <c r="E10923" i="43"/>
  <c r="E10924" i="43"/>
  <c r="E10925" i="43"/>
  <c r="E10926" i="43"/>
  <c r="E10927" i="43"/>
  <c r="E10928" i="43"/>
  <c r="E10929" i="43"/>
  <c r="E10930" i="43"/>
  <c r="E10931" i="43"/>
  <c r="E10932" i="43"/>
  <c r="E10933" i="43"/>
  <c r="E10934" i="43"/>
  <c r="E10935" i="43"/>
  <c r="E10936" i="43"/>
  <c r="E10937" i="43"/>
  <c r="E10938" i="43"/>
  <c r="E10939" i="43"/>
  <c r="E10940" i="43"/>
  <c r="E10941" i="43"/>
  <c r="E10942" i="43"/>
  <c r="E10943" i="43"/>
  <c r="E10944" i="43"/>
  <c r="E10945" i="43"/>
  <c r="E10946" i="43"/>
  <c r="E10947" i="43"/>
  <c r="E10948" i="43"/>
  <c r="E10949" i="43"/>
  <c r="E10950" i="43"/>
  <c r="E10951" i="43"/>
  <c r="E10952" i="43"/>
  <c r="E10953" i="43"/>
  <c r="E10954" i="43"/>
  <c r="E10955" i="43"/>
  <c r="E10956" i="43"/>
  <c r="E10957" i="43"/>
  <c r="E10958" i="43"/>
  <c r="E10959" i="43"/>
  <c r="E10960" i="43"/>
  <c r="E10961" i="43"/>
  <c r="E10962" i="43"/>
  <c r="E10963" i="43"/>
  <c r="E10964" i="43"/>
  <c r="E10965" i="43"/>
  <c r="E10966" i="43"/>
  <c r="E10967" i="43"/>
  <c r="E10968" i="43"/>
  <c r="E10969" i="43"/>
  <c r="E10970" i="43"/>
  <c r="E10971" i="43"/>
  <c r="E10972" i="43"/>
  <c r="E10973" i="43"/>
  <c r="E10974" i="43"/>
  <c r="E10975" i="43"/>
  <c r="E10976" i="43"/>
  <c r="E10977" i="43"/>
  <c r="E10978" i="43"/>
  <c r="E10979" i="43"/>
  <c r="E10980" i="43"/>
  <c r="E10981" i="43"/>
  <c r="E10982" i="43"/>
  <c r="E10983" i="43"/>
  <c r="E10984" i="43"/>
  <c r="E10985" i="43"/>
  <c r="E10986" i="43"/>
  <c r="E10987" i="43"/>
  <c r="E10988" i="43"/>
  <c r="E10989" i="43"/>
  <c r="E10990" i="43"/>
  <c r="E10991" i="43"/>
  <c r="E10992" i="43"/>
  <c r="E10993" i="43"/>
  <c r="E10994" i="43"/>
  <c r="E10995" i="43"/>
  <c r="E10996" i="43"/>
  <c r="E10997" i="43"/>
  <c r="E10998" i="43"/>
  <c r="E10999" i="43"/>
  <c r="E11000" i="43"/>
  <c r="E11001" i="43"/>
  <c r="E11002" i="43"/>
  <c r="E11003" i="43"/>
  <c r="E11004" i="43"/>
  <c r="E11005" i="43"/>
  <c r="E11006" i="43"/>
  <c r="E11007" i="43"/>
  <c r="E11008" i="43"/>
  <c r="E11009" i="43"/>
  <c r="E11010" i="43"/>
  <c r="E11011" i="43"/>
  <c r="E11012" i="43"/>
  <c r="E11013" i="43"/>
  <c r="E11014" i="43"/>
  <c r="E11015" i="43"/>
  <c r="E11016" i="43"/>
  <c r="E11017" i="43"/>
  <c r="E11018" i="43"/>
  <c r="E11019" i="43"/>
  <c r="E11020" i="43"/>
  <c r="E11021" i="43"/>
  <c r="E11022" i="43"/>
  <c r="E11023" i="43"/>
  <c r="E11024" i="43"/>
  <c r="E11025" i="43"/>
  <c r="E11026" i="43"/>
  <c r="E11027" i="43"/>
  <c r="E11028" i="43"/>
  <c r="E11029" i="43"/>
  <c r="E11030" i="43"/>
  <c r="E11031" i="43"/>
  <c r="E11032" i="43"/>
  <c r="E11033" i="43"/>
  <c r="E11034" i="43"/>
  <c r="E11035" i="43"/>
  <c r="E11036" i="43"/>
  <c r="E11037" i="43"/>
  <c r="E11038" i="43"/>
  <c r="E11039" i="43"/>
  <c r="E11040" i="43"/>
  <c r="E11041" i="43"/>
  <c r="E11042" i="43"/>
  <c r="E11043" i="43"/>
  <c r="E11044" i="43"/>
  <c r="E11045" i="43"/>
  <c r="E11046" i="43"/>
  <c r="E11047" i="43"/>
  <c r="E11048" i="43"/>
  <c r="E11049" i="43"/>
  <c r="E11050" i="43"/>
  <c r="E11051" i="43"/>
  <c r="E11052" i="43"/>
  <c r="E11053" i="43"/>
  <c r="E11054" i="43"/>
  <c r="E11055" i="43"/>
  <c r="E11056" i="43"/>
  <c r="E11057" i="43"/>
  <c r="E11058" i="43"/>
  <c r="E11059" i="43"/>
  <c r="E11060" i="43"/>
  <c r="E11061" i="43"/>
  <c r="E11062" i="43"/>
  <c r="E11063" i="43"/>
  <c r="E11064" i="43"/>
  <c r="E11065" i="43"/>
  <c r="E11066" i="43"/>
  <c r="E11067" i="43"/>
  <c r="E11068" i="43"/>
  <c r="E11069" i="43"/>
  <c r="E11070" i="43"/>
  <c r="E11071" i="43"/>
  <c r="E11072" i="43"/>
  <c r="E11073" i="43"/>
  <c r="E11074" i="43"/>
  <c r="E11075" i="43"/>
  <c r="E11076" i="43"/>
  <c r="E11077" i="43"/>
  <c r="E11078" i="43"/>
  <c r="E11079" i="43"/>
  <c r="E11080" i="43"/>
  <c r="E11081" i="43"/>
  <c r="E11082" i="43"/>
  <c r="E11083" i="43"/>
  <c r="E11084" i="43"/>
  <c r="E11085" i="43"/>
  <c r="E11086" i="43"/>
  <c r="E11087" i="43"/>
  <c r="E11088" i="43"/>
  <c r="E11089" i="43"/>
  <c r="E11090" i="43"/>
  <c r="E11091" i="43"/>
  <c r="E11092" i="43"/>
  <c r="E11093" i="43"/>
  <c r="E11094" i="43"/>
  <c r="E11095" i="43"/>
  <c r="E11096" i="43"/>
  <c r="E11097" i="43"/>
  <c r="E11098" i="43"/>
  <c r="E11099" i="43"/>
  <c r="E11100" i="43"/>
  <c r="E11101" i="43"/>
  <c r="E11102" i="43"/>
  <c r="E11103" i="43"/>
  <c r="E11104" i="43"/>
  <c r="E11105" i="43"/>
  <c r="E11106" i="43"/>
  <c r="E11107" i="43"/>
  <c r="E11108" i="43"/>
  <c r="E11109" i="43"/>
  <c r="E11110" i="43"/>
  <c r="E11111" i="43"/>
  <c r="E11112" i="43"/>
  <c r="E11113" i="43"/>
  <c r="E11114" i="43"/>
  <c r="E11115" i="43"/>
  <c r="E11116" i="43"/>
  <c r="E11117" i="43"/>
  <c r="E11118" i="43"/>
  <c r="E11119" i="43"/>
  <c r="E11120" i="43"/>
  <c r="E11121" i="43"/>
  <c r="E11122" i="43"/>
  <c r="E11123" i="43"/>
  <c r="E11124" i="43"/>
  <c r="E11125" i="43"/>
  <c r="E11126" i="43"/>
  <c r="E11127" i="43"/>
  <c r="E11128" i="43"/>
  <c r="E11129" i="43"/>
  <c r="E11130" i="43"/>
  <c r="E11131" i="43"/>
  <c r="E11132" i="43"/>
  <c r="E11133" i="43"/>
  <c r="E11134" i="43"/>
  <c r="E11135" i="43"/>
  <c r="E11136" i="43"/>
  <c r="E11137" i="43"/>
  <c r="E11138" i="43"/>
  <c r="E11139" i="43"/>
  <c r="E11140" i="43"/>
  <c r="E11141" i="43"/>
  <c r="E11142" i="43"/>
  <c r="E11143" i="43"/>
  <c r="E11144" i="43"/>
  <c r="E11145" i="43"/>
  <c r="E11146" i="43"/>
  <c r="E11147" i="43"/>
  <c r="E11148" i="43"/>
  <c r="E11149" i="43"/>
  <c r="E11150" i="43"/>
  <c r="E11151" i="43"/>
  <c r="E11152" i="43"/>
  <c r="E11153" i="43"/>
  <c r="E11154" i="43"/>
  <c r="E11155" i="43"/>
  <c r="E11156" i="43"/>
  <c r="E11157" i="43"/>
  <c r="E11158" i="43"/>
  <c r="E11159" i="43"/>
  <c r="E11160" i="43"/>
  <c r="E11161" i="43"/>
  <c r="E11162" i="43"/>
  <c r="E11163" i="43"/>
  <c r="E11164" i="43"/>
  <c r="E11165" i="43"/>
  <c r="E11166" i="43"/>
  <c r="E11167" i="43"/>
  <c r="E11168" i="43"/>
  <c r="E11169" i="43"/>
  <c r="E11170" i="43"/>
  <c r="E11171" i="43"/>
  <c r="E11172" i="43"/>
  <c r="E11173" i="43"/>
  <c r="E11174" i="43"/>
  <c r="E11175" i="43"/>
  <c r="E11176" i="43"/>
  <c r="E11177" i="43"/>
  <c r="E11178" i="43"/>
  <c r="E11179" i="43"/>
  <c r="E11180" i="43"/>
  <c r="E11181" i="43"/>
  <c r="E11182" i="43"/>
  <c r="E11183" i="43"/>
  <c r="E11184" i="43"/>
  <c r="E11185" i="43"/>
  <c r="E11186" i="43"/>
  <c r="E11187" i="43"/>
  <c r="E11188" i="43"/>
  <c r="E11189" i="43"/>
  <c r="E11190" i="43"/>
  <c r="E11191" i="43"/>
  <c r="E11192" i="43"/>
  <c r="E11193" i="43"/>
  <c r="E11194" i="43"/>
  <c r="E11195" i="43"/>
  <c r="E11196" i="43"/>
  <c r="E11197" i="43"/>
  <c r="E11198" i="43"/>
  <c r="E11199" i="43"/>
  <c r="E11200" i="43"/>
  <c r="E11201" i="43"/>
  <c r="E11202" i="43"/>
  <c r="E11203" i="43"/>
  <c r="E11204" i="43"/>
  <c r="E11205" i="43"/>
  <c r="E11206" i="43"/>
  <c r="E11207" i="43"/>
  <c r="E11208" i="43"/>
  <c r="E11209" i="43"/>
  <c r="E11210" i="43"/>
  <c r="E11211" i="43"/>
  <c r="E11212" i="43"/>
  <c r="E11213" i="43"/>
  <c r="E11214" i="43"/>
  <c r="E11215" i="43"/>
  <c r="E11216" i="43"/>
  <c r="E11217" i="43"/>
  <c r="E11218" i="43"/>
  <c r="E11219" i="43"/>
  <c r="E11220" i="43"/>
  <c r="E11221" i="43"/>
  <c r="E11222" i="43"/>
  <c r="E11223" i="43"/>
  <c r="E11224" i="43"/>
  <c r="E11225" i="43"/>
  <c r="E11226" i="43"/>
  <c r="E11227" i="43"/>
  <c r="E11228" i="43"/>
  <c r="E11229" i="43"/>
  <c r="E11230" i="43"/>
  <c r="E11231" i="43"/>
  <c r="E11232" i="43"/>
  <c r="E11233" i="43"/>
  <c r="E11234" i="43"/>
  <c r="E11235" i="43"/>
  <c r="E11236" i="43"/>
  <c r="E11237" i="43"/>
  <c r="E11238" i="43"/>
  <c r="E11239" i="43"/>
  <c r="E11240" i="43"/>
  <c r="E11241" i="43"/>
  <c r="E11242" i="43"/>
  <c r="E11243" i="43"/>
  <c r="E11244" i="43"/>
  <c r="E11245" i="43"/>
  <c r="E11246" i="43"/>
  <c r="E11247" i="43"/>
  <c r="E11248" i="43"/>
  <c r="E11249" i="43"/>
  <c r="E11250" i="43"/>
  <c r="E11251" i="43"/>
  <c r="E11252" i="43"/>
  <c r="E11253" i="43"/>
  <c r="E11254" i="43"/>
  <c r="E11255" i="43"/>
  <c r="E11256" i="43"/>
  <c r="E11257" i="43"/>
  <c r="E11258" i="43"/>
  <c r="E11259" i="43"/>
  <c r="E11260" i="43"/>
  <c r="E11261" i="43"/>
  <c r="E11262" i="43"/>
  <c r="E11263" i="43"/>
  <c r="E11264" i="43"/>
  <c r="E11265" i="43"/>
  <c r="E11266" i="43"/>
  <c r="E11267" i="43"/>
  <c r="E11268" i="43"/>
  <c r="E11269" i="43"/>
  <c r="E11270" i="43"/>
  <c r="E11271" i="43"/>
  <c r="E11272" i="43"/>
  <c r="E11273" i="43"/>
  <c r="E11274" i="43"/>
  <c r="E11275" i="43"/>
  <c r="E11276" i="43"/>
  <c r="E11277" i="43"/>
  <c r="E11278" i="43"/>
  <c r="E11279" i="43"/>
  <c r="E11280" i="43"/>
  <c r="E11281" i="43"/>
  <c r="E11282" i="43"/>
  <c r="E11283" i="43"/>
  <c r="E11284" i="43"/>
  <c r="E11285" i="43"/>
  <c r="E11286" i="43"/>
  <c r="E11287" i="43"/>
  <c r="E11288" i="43"/>
  <c r="E11289" i="43"/>
  <c r="E11290" i="43"/>
  <c r="E11291" i="43"/>
  <c r="E11292" i="43"/>
  <c r="E11293" i="43"/>
  <c r="E11294" i="43"/>
  <c r="E11295" i="43"/>
  <c r="E11296" i="43"/>
  <c r="E11297" i="43"/>
  <c r="E11298" i="43"/>
  <c r="E11299" i="43"/>
  <c r="E11300" i="43"/>
  <c r="E11301" i="43"/>
  <c r="E11302" i="43"/>
  <c r="E11303" i="43"/>
  <c r="E11304" i="43"/>
  <c r="E11305" i="43"/>
  <c r="E11306" i="43"/>
  <c r="E11307" i="43"/>
  <c r="E11308" i="43"/>
  <c r="E11309" i="43"/>
  <c r="E11310" i="43"/>
  <c r="E11311" i="43"/>
  <c r="E11312" i="43"/>
  <c r="E11313" i="43"/>
  <c r="E11314" i="43"/>
  <c r="E11315" i="43"/>
  <c r="E11316" i="43"/>
  <c r="E11317" i="43"/>
  <c r="E11318" i="43"/>
  <c r="E11319" i="43"/>
  <c r="E11320" i="43"/>
  <c r="E11321" i="43"/>
  <c r="E11322" i="43"/>
  <c r="E11323" i="43"/>
  <c r="E11324" i="43"/>
  <c r="E11325" i="43"/>
  <c r="E11326" i="43"/>
  <c r="E11327" i="43"/>
  <c r="E11328" i="43"/>
  <c r="E11329" i="43"/>
  <c r="E11330" i="43"/>
  <c r="E11331" i="43"/>
  <c r="E11332" i="43"/>
  <c r="E11333" i="43"/>
  <c r="E11334" i="43"/>
  <c r="E11335" i="43"/>
  <c r="E11336" i="43"/>
  <c r="E11337" i="43"/>
  <c r="E11338" i="43"/>
  <c r="E11339" i="43"/>
  <c r="E11340" i="43"/>
  <c r="E11341" i="43"/>
  <c r="E11342" i="43"/>
  <c r="E11343" i="43"/>
  <c r="E11344" i="43"/>
  <c r="E11345" i="43"/>
  <c r="E11346" i="43"/>
  <c r="E11347" i="43"/>
  <c r="E11348" i="43"/>
  <c r="E11349" i="43"/>
  <c r="E11350" i="43"/>
  <c r="E11351" i="43"/>
  <c r="E11352" i="43"/>
  <c r="E11353" i="43"/>
  <c r="E11354" i="43"/>
  <c r="E11355" i="43"/>
  <c r="E11356" i="43"/>
  <c r="E11357" i="43"/>
  <c r="E11358" i="43"/>
  <c r="E11359" i="43"/>
  <c r="E11360" i="43"/>
  <c r="E11361" i="43"/>
  <c r="E11362" i="43"/>
  <c r="E11363" i="43"/>
  <c r="E11364" i="43"/>
  <c r="E11365" i="43"/>
  <c r="E11366" i="43"/>
  <c r="E11367" i="43"/>
  <c r="E11368" i="43"/>
  <c r="E11369" i="43"/>
  <c r="E11370" i="43"/>
  <c r="E11371" i="43"/>
  <c r="E11372" i="43"/>
  <c r="E11373" i="43"/>
  <c r="E11374" i="43"/>
  <c r="E11375" i="43"/>
  <c r="E11376" i="43"/>
  <c r="E11377" i="43"/>
  <c r="E11378" i="43"/>
  <c r="E11379" i="43"/>
  <c r="E11380" i="43"/>
  <c r="E11381" i="43"/>
  <c r="E11382" i="43"/>
  <c r="E11383" i="43"/>
  <c r="E11384" i="43"/>
  <c r="E11385" i="43"/>
  <c r="E11386" i="43"/>
  <c r="E11387" i="43"/>
  <c r="E11388" i="43"/>
  <c r="E11389" i="43"/>
  <c r="E11390" i="43"/>
  <c r="E11391" i="43"/>
  <c r="E11392" i="43"/>
  <c r="E11393" i="43"/>
  <c r="E11394" i="43"/>
  <c r="E11395" i="43"/>
  <c r="E11396" i="43"/>
  <c r="E11397" i="43"/>
  <c r="E11398" i="43"/>
  <c r="E11399" i="43"/>
  <c r="E11400" i="43"/>
  <c r="E11401" i="43"/>
  <c r="E11402" i="43"/>
  <c r="E11403" i="43"/>
  <c r="E11404" i="43"/>
  <c r="E11405" i="43"/>
  <c r="E11406" i="43"/>
  <c r="E11407" i="43"/>
  <c r="E11408" i="43"/>
  <c r="E11409" i="43"/>
  <c r="E11410" i="43"/>
  <c r="E11411" i="43"/>
  <c r="E11412" i="43"/>
  <c r="E11413" i="43"/>
  <c r="E11414" i="43"/>
  <c r="E11415" i="43"/>
  <c r="E11416" i="43"/>
  <c r="E11417" i="43"/>
  <c r="E11418" i="43"/>
  <c r="E11419" i="43"/>
  <c r="E11420" i="43"/>
  <c r="E11421" i="43"/>
  <c r="E11422" i="43"/>
  <c r="E11423" i="43"/>
  <c r="E11424" i="43"/>
  <c r="E11425" i="43"/>
  <c r="E11426" i="43"/>
  <c r="E11427" i="43"/>
  <c r="E11428" i="43"/>
  <c r="E11429" i="43"/>
  <c r="E11430" i="43"/>
  <c r="E11431" i="43"/>
  <c r="E11432" i="43"/>
  <c r="E11433" i="43"/>
  <c r="E11434" i="43"/>
  <c r="E11435" i="43"/>
  <c r="E11436" i="43"/>
  <c r="E11437" i="43"/>
  <c r="E11438" i="43"/>
  <c r="E11439" i="43"/>
  <c r="E11440" i="43"/>
  <c r="E11441" i="43"/>
  <c r="E11442" i="43"/>
  <c r="E11443" i="43"/>
  <c r="E11444" i="43"/>
  <c r="E11445" i="43"/>
  <c r="E11446" i="43"/>
  <c r="E11447" i="43"/>
  <c r="E11448" i="43"/>
  <c r="E11449" i="43"/>
  <c r="E11450" i="43"/>
  <c r="E11451" i="43"/>
  <c r="E11452" i="43"/>
  <c r="E11453" i="43"/>
  <c r="E11454" i="43"/>
  <c r="E11455" i="43"/>
  <c r="E11456" i="43"/>
  <c r="E11457" i="43"/>
  <c r="E11458" i="43"/>
  <c r="E11459" i="43"/>
  <c r="E11460" i="43"/>
  <c r="E11461" i="43"/>
  <c r="E11462" i="43"/>
  <c r="E11463" i="43"/>
  <c r="E11464" i="43"/>
  <c r="E11465" i="43"/>
  <c r="E11466" i="43"/>
  <c r="E11467" i="43"/>
  <c r="E11468" i="43"/>
  <c r="E11469" i="43"/>
  <c r="E11470" i="43"/>
  <c r="E11471" i="43"/>
  <c r="E11472" i="43"/>
  <c r="E11473" i="43"/>
  <c r="E11474" i="43"/>
  <c r="E11475" i="43"/>
  <c r="E11476" i="43"/>
  <c r="E11477" i="43"/>
  <c r="E11478" i="43"/>
  <c r="E11479" i="43"/>
  <c r="E11480" i="43"/>
  <c r="E11481" i="43"/>
  <c r="E11482" i="43"/>
  <c r="E11483" i="43"/>
  <c r="E11484" i="43"/>
  <c r="E11485" i="43"/>
  <c r="E11486" i="43"/>
  <c r="E11487" i="43"/>
  <c r="E11488" i="43"/>
  <c r="E11489" i="43"/>
  <c r="E11490" i="43"/>
  <c r="E11491" i="43"/>
  <c r="E11492" i="43"/>
  <c r="E11493" i="43"/>
  <c r="E11494" i="43"/>
  <c r="E11495" i="43"/>
  <c r="E11496" i="43"/>
  <c r="E11497" i="43"/>
  <c r="E11498" i="43"/>
  <c r="E11499" i="43"/>
  <c r="E11500" i="43"/>
  <c r="E11501" i="43"/>
  <c r="E11502" i="43"/>
  <c r="E11503" i="43"/>
  <c r="E11504" i="43"/>
  <c r="E11505" i="43"/>
  <c r="E11506" i="43"/>
  <c r="E11507" i="43"/>
  <c r="E11508" i="43"/>
  <c r="E11509" i="43"/>
  <c r="E11510" i="43"/>
  <c r="E11511" i="43"/>
  <c r="E11512" i="43"/>
  <c r="E11513" i="43"/>
  <c r="E11514" i="43"/>
  <c r="E11515" i="43"/>
  <c r="E11516" i="43"/>
  <c r="E11517" i="43"/>
  <c r="E11518" i="43"/>
  <c r="E11519" i="43"/>
  <c r="E11520" i="43"/>
  <c r="E11521" i="43"/>
  <c r="E11522" i="43"/>
  <c r="E11523" i="43"/>
  <c r="E11524" i="43"/>
  <c r="E11525" i="43"/>
  <c r="E11526" i="43"/>
  <c r="E11527" i="43"/>
  <c r="E11528" i="43"/>
  <c r="E11529" i="43"/>
  <c r="E11530" i="43"/>
  <c r="E11531" i="43"/>
  <c r="E11532" i="43"/>
  <c r="E11533" i="43"/>
  <c r="E11534" i="43"/>
  <c r="E11535" i="43"/>
  <c r="E11536" i="43"/>
  <c r="E11537" i="43"/>
  <c r="E11538" i="43"/>
  <c r="E11539" i="43"/>
  <c r="E11540" i="43"/>
  <c r="E11541" i="43"/>
  <c r="E11542" i="43"/>
  <c r="E11543" i="43"/>
  <c r="E11544" i="43"/>
  <c r="E11545" i="43"/>
  <c r="E11546" i="43"/>
  <c r="E11547" i="43"/>
  <c r="E11548" i="43"/>
  <c r="E11549" i="43"/>
  <c r="E11550" i="43"/>
  <c r="E11551" i="43"/>
  <c r="E11552" i="43"/>
  <c r="E11553" i="43"/>
  <c r="E11554" i="43"/>
  <c r="E11555" i="43"/>
  <c r="E11556" i="43"/>
  <c r="E11557" i="43"/>
  <c r="E11558" i="43"/>
  <c r="E11559" i="43"/>
  <c r="E11560" i="43"/>
  <c r="E11561" i="43"/>
  <c r="E11562" i="43"/>
  <c r="E11563" i="43"/>
  <c r="E11564" i="43"/>
  <c r="E11565" i="43"/>
  <c r="E11566" i="43"/>
  <c r="E11567" i="43"/>
  <c r="E11568" i="43"/>
  <c r="E11569" i="43"/>
  <c r="E11570" i="43"/>
  <c r="E11571" i="43"/>
  <c r="E11572" i="43"/>
  <c r="E11573" i="43"/>
  <c r="E11574" i="43"/>
  <c r="E11575" i="43"/>
  <c r="E11576" i="43"/>
  <c r="E11577" i="43"/>
  <c r="E11578" i="43"/>
  <c r="E11579" i="43"/>
  <c r="E11580" i="43"/>
  <c r="E11581" i="43"/>
  <c r="E11582" i="43"/>
  <c r="E11583" i="43"/>
  <c r="E11584" i="43"/>
  <c r="E11585" i="43"/>
  <c r="E11586" i="43"/>
  <c r="E11587" i="43"/>
  <c r="E11588" i="43"/>
  <c r="E11589" i="43"/>
  <c r="E11590" i="43"/>
  <c r="E11591" i="43"/>
  <c r="E11592" i="43"/>
  <c r="E11593" i="43"/>
  <c r="E11594" i="43"/>
  <c r="E11595" i="43"/>
  <c r="E11596" i="43"/>
  <c r="E11597" i="43"/>
  <c r="E11598" i="43"/>
  <c r="E11599" i="43"/>
  <c r="E11600" i="43"/>
  <c r="E11601" i="43"/>
  <c r="E11602" i="43"/>
  <c r="E11603" i="43"/>
  <c r="E11604" i="43"/>
  <c r="E11605" i="43"/>
  <c r="E11606" i="43"/>
  <c r="E11607" i="43"/>
  <c r="E11608" i="43"/>
  <c r="E11609" i="43"/>
  <c r="E11610" i="43"/>
  <c r="E11611" i="43"/>
  <c r="E11612" i="43"/>
  <c r="E11613" i="43"/>
  <c r="E11614" i="43"/>
  <c r="E11615" i="43"/>
  <c r="E11616" i="43"/>
  <c r="E11617" i="43"/>
  <c r="E11618" i="43"/>
  <c r="E11619" i="43"/>
  <c r="E11620" i="43"/>
  <c r="E11621" i="43"/>
  <c r="E11622" i="43"/>
  <c r="E11623" i="43"/>
  <c r="E11624" i="43"/>
  <c r="E11625" i="43"/>
  <c r="E11626" i="43"/>
  <c r="E11627" i="43"/>
  <c r="E11628" i="43"/>
  <c r="E11629" i="43"/>
  <c r="E11630" i="43"/>
  <c r="E11631" i="43"/>
  <c r="E11632" i="43"/>
  <c r="E11633" i="43"/>
  <c r="E11634" i="43"/>
  <c r="E11635" i="43"/>
  <c r="E11636" i="43"/>
  <c r="E11637" i="43"/>
  <c r="E11638" i="43"/>
  <c r="E11639" i="43"/>
  <c r="E11640" i="43"/>
  <c r="E11641" i="43"/>
  <c r="E11642" i="43"/>
  <c r="E11643" i="43"/>
  <c r="E11644" i="43"/>
  <c r="E11645" i="43"/>
  <c r="E11646" i="43"/>
  <c r="E11647" i="43"/>
  <c r="E11648" i="43"/>
  <c r="E11649" i="43"/>
  <c r="E11650" i="43"/>
  <c r="E11651" i="43"/>
  <c r="E11652" i="43"/>
  <c r="E11653" i="43"/>
  <c r="E11654" i="43"/>
  <c r="E11655" i="43"/>
  <c r="E11656" i="43"/>
  <c r="E11657" i="43"/>
  <c r="E11658" i="43"/>
  <c r="E11659" i="43"/>
  <c r="E11660" i="43"/>
  <c r="E11661" i="43"/>
  <c r="E11662" i="43"/>
  <c r="E11663" i="43"/>
  <c r="E11664" i="43"/>
  <c r="E11665" i="43"/>
  <c r="E11666" i="43"/>
  <c r="E11667" i="43"/>
  <c r="E11668" i="43"/>
  <c r="E11669" i="43"/>
  <c r="E11670" i="43"/>
  <c r="E11671" i="43"/>
  <c r="E11672" i="43"/>
  <c r="E11673" i="43"/>
  <c r="E11674" i="43"/>
  <c r="E11675" i="43"/>
  <c r="E11676" i="43"/>
  <c r="E11677" i="43"/>
  <c r="E11678" i="43"/>
  <c r="E11679" i="43"/>
  <c r="E11680" i="43"/>
  <c r="E11681" i="43"/>
  <c r="E11682" i="43"/>
  <c r="E11683" i="43"/>
  <c r="E11684" i="43"/>
  <c r="E11685" i="43"/>
  <c r="E11686" i="43"/>
  <c r="E11687" i="43"/>
  <c r="E11688" i="43"/>
  <c r="E11689" i="43"/>
  <c r="E11690" i="43"/>
  <c r="E11691" i="43"/>
  <c r="E11692" i="43"/>
  <c r="E11693" i="43"/>
  <c r="E11694" i="43"/>
  <c r="E11695" i="43"/>
  <c r="E11696" i="43"/>
  <c r="E11697" i="43"/>
  <c r="E11698" i="43"/>
  <c r="E11699" i="43"/>
  <c r="E11700" i="43"/>
  <c r="E11701" i="43"/>
  <c r="E11702" i="43"/>
  <c r="E11703" i="43"/>
  <c r="E11704" i="43"/>
  <c r="E11705" i="43"/>
  <c r="E11706" i="43"/>
  <c r="E11707" i="43"/>
  <c r="E11708" i="43"/>
  <c r="E11709" i="43"/>
  <c r="E11710" i="43"/>
  <c r="E11711" i="43"/>
  <c r="E11712" i="43"/>
  <c r="E11713" i="43"/>
  <c r="E11714" i="43"/>
  <c r="E11715" i="43"/>
  <c r="E11716" i="43"/>
  <c r="E11717" i="43"/>
  <c r="E11718" i="43"/>
  <c r="E11719" i="43"/>
  <c r="E11720" i="43"/>
  <c r="E11721" i="43"/>
  <c r="E11722" i="43"/>
  <c r="E11723" i="43"/>
  <c r="E11724" i="43"/>
  <c r="E11725" i="43"/>
  <c r="E11726" i="43"/>
  <c r="E11727" i="43"/>
  <c r="E11728" i="43"/>
  <c r="E11729" i="43"/>
  <c r="E11730" i="43"/>
  <c r="E11731" i="43"/>
  <c r="E11732" i="43"/>
  <c r="E11733" i="43"/>
  <c r="E11734" i="43"/>
  <c r="E11735" i="43"/>
  <c r="E11736" i="43"/>
  <c r="E11737" i="43"/>
  <c r="E11738" i="43"/>
  <c r="E11739" i="43"/>
  <c r="E11740" i="43"/>
  <c r="E11741" i="43"/>
  <c r="E11742" i="43"/>
  <c r="E11743" i="43"/>
  <c r="E11744" i="43"/>
  <c r="E11745" i="43"/>
  <c r="E11746" i="43"/>
  <c r="E11747" i="43"/>
  <c r="E11748" i="43"/>
  <c r="E11749" i="43"/>
  <c r="E11750" i="43"/>
  <c r="E11751" i="43"/>
  <c r="E11752" i="43"/>
  <c r="E11753" i="43"/>
  <c r="E11754" i="43"/>
  <c r="E11755" i="43"/>
  <c r="E11756" i="43"/>
  <c r="E11757" i="43"/>
  <c r="E11758" i="43"/>
  <c r="E11759" i="43"/>
  <c r="E11760" i="43"/>
  <c r="E11761" i="43"/>
  <c r="E11762" i="43"/>
  <c r="E11763" i="43"/>
  <c r="E11764" i="43"/>
  <c r="E11765" i="43"/>
  <c r="E11766" i="43"/>
  <c r="E11767" i="43"/>
  <c r="E11768" i="43"/>
  <c r="E11769" i="43"/>
  <c r="E11770" i="43"/>
  <c r="E11771" i="43"/>
  <c r="E11772" i="43"/>
  <c r="E11773" i="43"/>
  <c r="E11774" i="43"/>
  <c r="E11775" i="43"/>
  <c r="E11776" i="43"/>
  <c r="E11777" i="43"/>
  <c r="E11778" i="43"/>
  <c r="E11779" i="43"/>
  <c r="E11780" i="43"/>
  <c r="E11781" i="43"/>
  <c r="E11782" i="43"/>
  <c r="E11783" i="43"/>
  <c r="E11784" i="43"/>
  <c r="E11785" i="43"/>
  <c r="E11786" i="43"/>
  <c r="E11787" i="43"/>
  <c r="E11788" i="43"/>
  <c r="E11789" i="43"/>
  <c r="E11790" i="43"/>
  <c r="E11791" i="43"/>
  <c r="E11792" i="43"/>
  <c r="E11793" i="43"/>
  <c r="E11794" i="43"/>
  <c r="E11795" i="43"/>
  <c r="E11796" i="43"/>
  <c r="E11797" i="43"/>
  <c r="E11798" i="43"/>
  <c r="E11799" i="43"/>
  <c r="E11800" i="43"/>
  <c r="E11801" i="43"/>
  <c r="E11802" i="43"/>
  <c r="E11803" i="43"/>
  <c r="E11804" i="43"/>
  <c r="E11805" i="43"/>
  <c r="E11806" i="43"/>
  <c r="E11807" i="43"/>
  <c r="E11808" i="43"/>
  <c r="E11809" i="43"/>
  <c r="E11810" i="43"/>
  <c r="E11811" i="43"/>
  <c r="E11812" i="43"/>
  <c r="E11813" i="43"/>
  <c r="E11814" i="43"/>
  <c r="E11815" i="43"/>
  <c r="E11816" i="43"/>
  <c r="E11817" i="43"/>
  <c r="E11818" i="43"/>
  <c r="E11819" i="43"/>
  <c r="E11820" i="43"/>
  <c r="E11821" i="43"/>
  <c r="E11822" i="43"/>
  <c r="E11823" i="43"/>
  <c r="E11824" i="43"/>
  <c r="E11825" i="43"/>
  <c r="E11826" i="43"/>
  <c r="E11827" i="43"/>
  <c r="E11828" i="43"/>
  <c r="E11829" i="43"/>
  <c r="E11830" i="43"/>
  <c r="E11831" i="43"/>
  <c r="E11832" i="43"/>
  <c r="E11833" i="43"/>
  <c r="E11834" i="43"/>
  <c r="E11835" i="43"/>
  <c r="E11836" i="43"/>
  <c r="E11837" i="43"/>
  <c r="E11838" i="43"/>
  <c r="E11839" i="43"/>
  <c r="E11840" i="43"/>
  <c r="E11841" i="43"/>
  <c r="E11842" i="43"/>
  <c r="E11843" i="43"/>
  <c r="E11844" i="43"/>
  <c r="E11845" i="43"/>
  <c r="E11846" i="43"/>
  <c r="E11847" i="43"/>
  <c r="E11848" i="43"/>
  <c r="E11849" i="43"/>
  <c r="E11850" i="43"/>
  <c r="E11851" i="43"/>
  <c r="E11852" i="43"/>
  <c r="E11853" i="43"/>
  <c r="E11854" i="43"/>
  <c r="E11855" i="43"/>
  <c r="E11856" i="43"/>
  <c r="E11857" i="43"/>
  <c r="E11858" i="43"/>
  <c r="E11859" i="43"/>
  <c r="E11860" i="43"/>
  <c r="E11861" i="43"/>
  <c r="E11862" i="43"/>
  <c r="E11863" i="43"/>
  <c r="E11864" i="43"/>
  <c r="E11865" i="43"/>
  <c r="E11866" i="43"/>
  <c r="E11867" i="43"/>
  <c r="E11868" i="43"/>
  <c r="E11869" i="43"/>
  <c r="E11870" i="43"/>
  <c r="E11871" i="43"/>
  <c r="E11872" i="43"/>
  <c r="E11873" i="43"/>
  <c r="E11874" i="43"/>
  <c r="E11875" i="43"/>
  <c r="E11876" i="43"/>
  <c r="E11877" i="43"/>
  <c r="E11878" i="43"/>
  <c r="E11879" i="43"/>
  <c r="E11880" i="43"/>
  <c r="E11881" i="43"/>
  <c r="E11882" i="43"/>
  <c r="E11883" i="43"/>
  <c r="E11884" i="43"/>
  <c r="E11885" i="43"/>
  <c r="E11886" i="43"/>
  <c r="E11887" i="43"/>
  <c r="E11888" i="43"/>
  <c r="E11889" i="43"/>
  <c r="E11890" i="43"/>
  <c r="E11891" i="43"/>
  <c r="E11892" i="43"/>
  <c r="E11893" i="43"/>
  <c r="E11894" i="43"/>
  <c r="E11895" i="43"/>
  <c r="E11896" i="43"/>
  <c r="E11897" i="43"/>
  <c r="E11898" i="43"/>
  <c r="E11899" i="43"/>
  <c r="E11900" i="43"/>
  <c r="E11901" i="43"/>
  <c r="E11902" i="43"/>
  <c r="E11903" i="43"/>
  <c r="E11904" i="43"/>
  <c r="E11905" i="43"/>
  <c r="E11906" i="43"/>
  <c r="E11907" i="43"/>
  <c r="E11908" i="43"/>
  <c r="E11909" i="43"/>
  <c r="E11910" i="43"/>
  <c r="E11911" i="43"/>
  <c r="E11912" i="43"/>
  <c r="E11913" i="43"/>
  <c r="E11914" i="43"/>
  <c r="E11915" i="43"/>
  <c r="E11916" i="43"/>
  <c r="E11917" i="43"/>
  <c r="E11918" i="43"/>
  <c r="E11919" i="43"/>
  <c r="E11920" i="43"/>
  <c r="E11921" i="43"/>
  <c r="E11922" i="43"/>
  <c r="E11923" i="43"/>
  <c r="E11924" i="43"/>
  <c r="E11925" i="43"/>
  <c r="E11926" i="43"/>
  <c r="E11927" i="43"/>
  <c r="E11928" i="43"/>
  <c r="E11929" i="43"/>
  <c r="E11930" i="43"/>
  <c r="E11931" i="43"/>
  <c r="E11932" i="43"/>
  <c r="E11933" i="43"/>
  <c r="E11934" i="43"/>
  <c r="E11935" i="43"/>
  <c r="E11936" i="43"/>
  <c r="E11937" i="43"/>
  <c r="E11938" i="43"/>
  <c r="E11939" i="43"/>
  <c r="E11940" i="43"/>
  <c r="E11941" i="43"/>
  <c r="E11942" i="43"/>
  <c r="E11943" i="43"/>
  <c r="E11944" i="43"/>
  <c r="E11945" i="43"/>
  <c r="E11946" i="43"/>
  <c r="E11947" i="43"/>
  <c r="E11948" i="43"/>
  <c r="E11949" i="43"/>
  <c r="E11950" i="43"/>
  <c r="E11951" i="43"/>
  <c r="E11952" i="43"/>
  <c r="E11953" i="43"/>
  <c r="E11954" i="43"/>
  <c r="E11955" i="43"/>
  <c r="E11956" i="43"/>
  <c r="E11957" i="43"/>
  <c r="E11958" i="43"/>
  <c r="E11959" i="43"/>
  <c r="E11960" i="43"/>
  <c r="E11961" i="43"/>
  <c r="E11962" i="43"/>
  <c r="E11963" i="43"/>
  <c r="E11964" i="43"/>
  <c r="E11965" i="43"/>
  <c r="E11966" i="43"/>
  <c r="E11967" i="43"/>
  <c r="E11968" i="43"/>
  <c r="E11969" i="43"/>
  <c r="E11970" i="43"/>
  <c r="E11971" i="43"/>
  <c r="E11972" i="43"/>
  <c r="E11973" i="43"/>
  <c r="E11974" i="43"/>
  <c r="E11975" i="43"/>
  <c r="E11976" i="43"/>
  <c r="E11977" i="43"/>
  <c r="E11978" i="43"/>
  <c r="E11979" i="43"/>
  <c r="E11980" i="43"/>
  <c r="E11981" i="43"/>
  <c r="E11982" i="43"/>
  <c r="E11983" i="43"/>
  <c r="E11984" i="43"/>
  <c r="E11985" i="43"/>
  <c r="E11986" i="43"/>
  <c r="E11987" i="43"/>
  <c r="E11988" i="43"/>
  <c r="E11989" i="43"/>
  <c r="E11990" i="43"/>
  <c r="E11991" i="43"/>
  <c r="E11992" i="43"/>
  <c r="E11993" i="43"/>
  <c r="E11994" i="43"/>
  <c r="E11995" i="43"/>
  <c r="E11996" i="43"/>
  <c r="E11997" i="43"/>
  <c r="E11998" i="43"/>
  <c r="E11999" i="43"/>
  <c r="E12000" i="43"/>
  <c r="E12001" i="43"/>
  <c r="E12002" i="43"/>
  <c r="E12003" i="43"/>
  <c r="E12004" i="43"/>
  <c r="E12005" i="43"/>
  <c r="E12006" i="43"/>
  <c r="E12007" i="43"/>
  <c r="E12008" i="43"/>
  <c r="E12009" i="43"/>
  <c r="E12010" i="43"/>
  <c r="E12011" i="43"/>
  <c r="E12012" i="43"/>
  <c r="E12013" i="43"/>
  <c r="E12014" i="43"/>
  <c r="E12015" i="43"/>
  <c r="E12016" i="43"/>
  <c r="E12017" i="43"/>
  <c r="E12018" i="43"/>
  <c r="E12019" i="43"/>
  <c r="E12020" i="43"/>
  <c r="E12021" i="43"/>
  <c r="E12022" i="43"/>
  <c r="E12023" i="43"/>
  <c r="E12024" i="43"/>
  <c r="E12025" i="43"/>
  <c r="E12026" i="43"/>
  <c r="E12027" i="43"/>
  <c r="E12028" i="43"/>
  <c r="E12029" i="43"/>
  <c r="E12030" i="43"/>
  <c r="E12031" i="43"/>
  <c r="E12032" i="43"/>
  <c r="E12033" i="43"/>
  <c r="E12034" i="43"/>
  <c r="E12035" i="43"/>
  <c r="E12036" i="43"/>
  <c r="E12037" i="43"/>
  <c r="E12038" i="43"/>
  <c r="E12039" i="43"/>
  <c r="E12040" i="43"/>
  <c r="E12041" i="43"/>
  <c r="E12042" i="43"/>
  <c r="E12043" i="43"/>
  <c r="E12044" i="43"/>
  <c r="E12045" i="43"/>
  <c r="E12046" i="43"/>
  <c r="E12047" i="43"/>
  <c r="E12048" i="43"/>
  <c r="E12049" i="43"/>
  <c r="E12050" i="43"/>
  <c r="E12051" i="43"/>
  <c r="E12052" i="43"/>
  <c r="E12053" i="43"/>
  <c r="E12054" i="43"/>
  <c r="E12055" i="43"/>
  <c r="E12056" i="43"/>
  <c r="E12057" i="43"/>
  <c r="E12058" i="43"/>
  <c r="E12059" i="43"/>
  <c r="E12060" i="43"/>
  <c r="E12061" i="43"/>
  <c r="E12062" i="43"/>
  <c r="E12063" i="43"/>
  <c r="E12064" i="43"/>
  <c r="E12065" i="43"/>
  <c r="E12066" i="43"/>
  <c r="E12067" i="43"/>
  <c r="E12068" i="43"/>
  <c r="E12069" i="43"/>
  <c r="E12070" i="43"/>
  <c r="E12071" i="43"/>
  <c r="E12072" i="43"/>
  <c r="E12073" i="43"/>
  <c r="E12074" i="43"/>
  <c r="E12075" i="43"/>
  <c r="E12076" i="43"/>
  <c r="E12077" i="43"/>
  <c r="E12078" i="43"/>
  <c r="E12079" i="43"/>
  <c r="E12080" i="43"/>
  <c r="E12081" i="43"/>
  <c r="E12082" i="43"/>
  <c r="E12083" i="43"/>
  <c r="E12084" i="43"/>
  <c r="E12085" i="43"/>
  <c r="E12086" i="43"/>
  <c r="E12087" i="43"/>
  <c r="E12088" i="43"/>
  <c r="E12089" i="43"/>
  <c r="E12090" i="43"/>
  <c r="E12091" i="43"/>
  <c r="E12092" i="43"/>
  <c r="E12093" i="43"/>
  <c r="E12094" i="43"/>
  <c r="E12095" i="43"/>
  <c r="E12096" i="43"/>
  <c r="E12097" i="43"/>
  <c r="E12098" i="43"/>
  <c r="E12099" i="43"/>
  <c r="E12100" i="43"/>
  <c r="E12101" i="43"/>
  <c r="E12102" i="43"/>
  <c r="E12103" i="43"/>
  <c r="E12104" i="43"/>
  <c r="E12105" i="43"/>
  <c r="E12106" i="43"/>
  <c r="E12107" i="43"/>
  <c r="E12108" i="43"/>
  <c r="E12109" i="43"/>
  <c r="E12110" i="43"/>
  <c r="E12111" i="43"/>
  <c r="E12112" i="43"/>
  <c r="E12113" i="43"/>
  <c r="E12114" i="43"/>
  <c r="E12115" i="43"/>
  <c r="E12116" i="43"/>
  <c r="E12117" i="43"/>
  <c r="E12118" i="43"/>
  <c r="E12119" i="43"/>
  <c r="E12120" i="43"/>
  <c r="E12121" i="43"/>
  <c r="E12122" i="43"/>
  <c r="E12123" i="43"/>
  <c r="E12124" i="43"/>
  <c r="E12125" i="43"/>
  <c r="E12126" i="43"/>
  <c r="E12127" i="43"/>
  <c r="E12128" i="43"/>
  <c r="E12129" i="43"/>
  <c r="E12130" i="43"/>
  <c r="E12131" i="43"/>
  <c r="E12132" i="43"/>
  <c r="E12133" i="43"/>
  <c r="E12134" i="43"/>
  <c r="E12135" i="43"/>
  <c r="E12136" i="43"/>
  <c r="E12137" i="43"/>
  <c r="E12138" i="43"/>
  <c r="E12139" i="43"/>
  <c r="E12140" i="43"/>
  <c r="E12141" i="43"/>
  <c r="E12142" i="43"/>
  <c r="E12143" i="43"/>
  <c r="E12144" i="43"/>
  <c r="E12145" i="43"/>
  <c r="E12146" i="43"/>
  <c r="E12147" i="43"/>
  <c r="E12148" i="43"/>
  <c r="E12149" i="43"/>
  <c r="E12150" i="43"/>
  <c r="E12151" i="43"/>
  <c r="E12152" i="43"/>
  <c r="E12153" i="43"/>
  <c r="E12154" i="43"/>
  <c r="E12155" i="43"/>
  <c r="E12156" i="43"/>
  <c r="E12157" i="43"/>
  <c r="E12158" i="43"/>
  <c r="E12159" i="43"/>
  <c r="E12160" i="43"/>
  <c r="E12161" i="43"/>
  <c r="E12162" i="43"/>
  <c r="E12163" i="43"/>
  <c r="E12164" i="43"/>
  <c r="E12165" i="43"/>
  <c r="E12166" i="43"/>
  <c r="E12167" i="43"/>
  <c r="E12168" i="43"/>
  <c r="E12169" i="43"/>
  <c r="E12170" i="43"/>
  <c r="E12171" i="43"/>
  <c r="E12172" i="43"/>
  <c r="E12173" i="43"/>
  <c r="E12174" i="43"/>
  <c r="E12175" i="43"/>
  <c r="E12176" i="43"/>
  <c r="E12177" i="43"/>
  <c r="E12178" i="43"/>
  <c r="E12179" i="43"/>
  <c r="E12180" i="43"/>
  <c r="E12181" i="43"/>
  <c r="E12182" i="43"/>
  <c r="E12183" i="43"/>
  <c r="E12184" i="43"/>
  <c r="E12185" i="43"/>
  <c r="E12186" i="43"/>
  <c r="E12187" i="43"/>
  <c r="E12188" i="43"/>
  <c r="E12189" i="43"/>
  <c r="E12190" i="43"/>
  <c r="E12191" i="43"/>
  <c r="E12192" i="43"/>
  <c r="E12193" i="43"/>
  <c r="E12194" i="43"/>
  <c r="E12195" i="43"/>
  <c r="E12196" i="43"/>
  <c r="E12197" i="43"/>
  <c r="E12198" i="43"/>
  <c r="E12199" i="43"/>
  <c r="E12200" i="43"/>
  <c r="E12201" i="43"/>
  <c r="E12202" i="43"/>
  <c r="E12203" i="43"/>
  <c r="E12204" i="43"/>
  <c r="E12205" i="43"/>
  <c r="E12206" i="43"/>
  <c r="E12207" i="43"/>
  <c r="E12208" i="43"/>
  <c r="E12209" i="43"/>
  <c r="E12210" i="43"/>
  <c r="E12211" i="43"/>
  <c r="E12212" i="43"/>
  <c r="E12213" i="43"/>
  <c r="E12214" i="43"/>
  <c r="E12215" i="43"/>
  <c r="E12216" i="43"/>
  <c r="E12217" i="43"/>
  <c r="E12218" i="43"/>
  <c r="E12219" i="43"/>
  <c r="E12220" i="43"/>
  <c r="E12221" i="43"/>
  <c r="E12222" i="43"/>
  <c r="E12223" i="43"/>
  <c r="E12224" i="43"/>
  <c r="E12225" i="43"/>
  <c r="E12226" i="43"/>
  <c r="E12227" i="43"/>
  <c r="E12228" i="43"/>
  <c r="E12229" i="43"/>
  <c r="E12230" i="43"/>
  <c r="E12231" i="43"/>
  <c r="E12232" i="43"/>
  <c r="E12233" i="43"/>
  <c r="E12234" i="43"/>
  <c r="E12235" i="43"/>
  <c r="E12236" i="43"/>
  <c r="E12237" i="43"/>
  <c r="E12238" i="43"/>
  <c r="E12239" i="43"/>
  <c r="E12240" i="43"/>
  <c r="E12241" i="43"/>
  <c r="E12242" i="43"/>
  <c r="E12243" i="43"/>
  <c r="E12244" i="43"/>
  <c r="E12245" i="43"/>
  <c r="E12246" i="43"/>
  <c r="E12247" i="43"/>
  <c r="E12248" i="43"/>
  <c r="E12249" i="43"/>
  <c r="E12250" i="43"/>
  <c r="E12251" i="43"/>
  <c r="E12252" i="43"/>
  <c r="E12253" i="43"/>
  <c r="E12254" i="43"/>
  <c r="E12255" i="43"/>
  <c r="E12256" i="43"/>
  <c r="E12257" i="43"/>
  <c r="E12258" i="43"/>
  <c r="E12259" i="43"/>
  <c r="E12260" i="43"/>
  <c r="E12261" i="43"/>
  <c r="E12262" i="43"/>
  <c r="E12263" i="43"/>
  <c r="E12264" i="43"/>
  <c r="E12265" i="43"/>
  <c r="E12266" i="43"/>
  <c r="E12267" i="43"/>
  <c r="E12268" i="43"/>
  <c r="E12269" i="43"/>
  <c r="E12270" i="43"/>
  <c r="E12271" i="43"/>
  <c r="E12272" i="43"/>
  <c r="E12273" i="43"/>
  <c r="E12274" i="43"/>
  <c r="E12275" i="43"/>
  <c r="E12276" i="43"/>
  <c r="E12277" i="43"/>
  <c r="E12278" i="43"/>
  <c r="E12279" i="43"/>
  <c r="E12280" i="43"/>
  <c r="E12281" i="43"/>
  <c r="E12282" i="43"/>
  <c r="E12283" i="43"/>
  <c r="E12284" i="43"/>
  <c r="E12285" i="43"/>
  <c r="E12286" i="43"/>
  <c r="E12287" i="43"/>
  <c r="E12288" i="43"/>
  <c r="E12289" i="43"/>
  <c r="E12290" i="43"/>
  <c r="E12291" i="43"/>
  <c r="E12292" i="43"/>
  <c r="E12293" i="43"/>
  <c r="E12294" i="43"/>
  <c r="E12295" i="43"/>
  <c r="E12296" i="43"/>
  <c r="E12297" i="43"/>
  <c r="E12298" i="43"/>
  <c r="E12299" i="43"/>
  <c r="E12300" i="43"/>
  <c r="E12301" i="43"/>
  <c r="E12302" i="43"/>
  <c r="E12303" i="43"/>
  <c r="E12304" i="43"/>
  <c r="E12305" i="43"/>
  <c r="E12306" i="43"/>
  <c r="E12307" i="43"/>
  <c r="E12308" i="43"/>
  <c r="E12309" i="43"/>
  <c r="E12310" i="43"/>
  <c r="E12311" i="43"/>
  <c r="E12312" i="43"/>
  <c r="E12313" i="43"/>
  <c r="E12314" i="43"/>
  <c r="E12315" i="43"/>
  <c r="E12316" i="43"/>
  <c r="E12317" i="43"/>
  <c r="E12318" i="43"/>
  <c r="E12319" i="43"/>
  <c r="E12320" i="43"/>
  <c r="E12321" i="43"/>
  <c r="E12322" i="43"/>
  <c r="E12323" i="43"/>
  <c r="E12324" i="43"/>
  <c r="E12325" i="43"/>
  <c r="E12326" i="43"/>
  <c r="E12327" i="43"/>
  <c r="E12328" i="43"/>
  <c r="E12329" i="43"/>
  <c r="E12330" i="43"/>
  <c r="E12331" i="43"/>
  <c r="E12332" i="43"/>
  <c r="E12333" i="43"/>
  <c r="E12334" i="43"/>
  <c r="E12335" i="43"/>
  <c r="E12336" i="43"/>
  <c r="E12337" i="43"/>
  <c r="E12338" i="43"/>
  <c r="E12339" i="43"/>
  <c r="E12340" i="43"/>
  <c r="E12341" i="43"/>
  <c r="E12342" i="43"/>
  <c r="E12343" i="43"/>
  <c r="E12344" i="43"/>
  <c r="E12345" i="43"/>
  <c r="E12346" i="43"/>
  <c r="E12347" i="43"/>
  <c r="E12348" i="43"/>
  <c r="E12349" i="43"/>
  <c r="E12350" i="43"/>
  <c r="E12351" i="43"/>
  <c r="E12352" i="43"/>
  <c r="E12353" i="43"/>
  <c r="E12354" i="43"/>
  <c r="E12355" i="43"/>
  <c r="E12356" i="43"/>
  <c r="E12357" i="43"/>
  <c r="E12358" i="43"/>
  <c r="E12359" i="43"/>
  <c r="E12360" i="43"/>
  <c r="E12361" i="43"/>
  <c r="E12362" i="43"/>
  <c r="E12363" i="43"/>
  <c r="E12364" i="43"/>
  <c r="E12365" i="43"/>
  <c r="E12366" i="43"/>
  <c r="E12367" i="43"/>
  <c r="E12368" i="43"/>
  <c r="E12369" i="43"/>
  <c r="E12370" i="43"/>
  <c r="E12371" i="43"/>
  <c r="E12372" i="43"/>
  <c r="E12373" i="43"/>
  <c r="E12374" i="43"/>
  <c r="E12375" i="43"/>
  <c r="E12376" i="43"/>
  <c r="E12377" i="43"/>
  <c r="E12378" i="43"/>
  <c r="E12379" i="43"/>
  <c r="E12380" i="43"/>
  <c r="E12381" i="43"/>
  <c r="E12382" i="43"/>
  <c r="E12383" i="43"/>
  <c r="E12384" i="43"/>
  <c r="E12385" i="43"/>
  <c r="E12386" i="43"/>
  <c r="E12387" i="43"/>
  <c r="E12388" i="43"/>
  <c r="E12389" i="43"/>
  <c r="E12390" i="43"/>
  <c r="E12391" i="43"/>
  <c r="E12392" i="43"/>
  <c r="E12393" i="43"/>
  <c r="E12394" i="43"/>
  <c r="E12395" i="43"/>
  <c r="E12396" i="43"/>
  <c r="E12397" i="43"/>
  <c r="E12398" i="43"/>
  <c r="E12399" i="43"/>
  <c r="E12400" i="43"/>
  <c r="E12401" i="43"/>
  <c r="E12402" i="43"/>
  <c r="E12403" i="43"/>
  <c r="E12404" i="43"/>
  <c r="E12405" i="43"/>
  <c r="E12406" i="43"/>
  <c r="E12407" i="43"/>
  <c r="E12408" i="43"/>
  <c r="E12409" i="43"/>
  <c r="E12410" i="43"/>
  <c r="E12411" i="43"/>
  <c r="E12412" i="43"/>
  <c r="E12413" i="43"/>
  <c r="E12414" i="43"/>
  <c r="E12415" i="43"/>
  <c r="E12416" i="43"/>
  <c r="E12417" i="43"/>
  <c r="E12418" i="43"/>
  <c r="E12419" i="43"/>
  <c r="E12420" i="43"/>
  <c r="E12421" i="43"/>
  <c r="E12422" i="43"/>
  <c r="E12423" i="43"/>
  <c r="E12424" i="43"/>
  <c r="E12425" i="43"/>
  <c r="E12426" i="43"/>
  <c r="E12427" i="43"/>
  <c r="E12428" i="43"/>
  <c r="E12429" i="43"/>
  <c r="E12430" i="43"/>
  <c r="E12431" i="43"/>
  <c r="E12432" i="43"/>
  <c r="E12433" i="43"/>
  <c r="E12434" i="43"/>
  <c r="E12435" i="43"/>
  <c r="E12436" i="43"/>
  <c r="E12437" i="43"/>
  <c r="E12438" i="43"/>
  <c r="E12439" i="43"/>
  <c r="E12440" i="43"/>
  <c r="E12441" i="43"/>
  <c r="E12442" i="43"/>
  <c r="E12443" i="43"/>
  <c r="E12444" i="43"/>
  <c r="E12445" i="43"/>
  <c r="E12446" i="43"/>
  <c r="E12447" i="43"/>
  <c r="E12448" i="43"/>
  <c r="E12449" i="43"/>
  <c r="E12450" i="43"/>
  <c r="E12451" i="43"/>
  <c r="E12452" i="43"/>
  <c r="E12453" i="43"/>
  <c r="E12454" i="43"/>
  <c r="E12455" i="43"/>
  <c r="E12456" i="43"/>
  <c r="E12457" i="43"/>
  <c r="E12458" i="43"/>
  <c r="E12459" i="43"/>
  <c r="E12460" i="43"/>
  <c r="E12461" i="43"/>
  <c r="E12462" i="43"/>
  <c r="E12463" i="43"/>
  <c r="E12464" i="43"/>
  <c r="E12465" i="43"/>
  <c r="E12466" i="43"/>
  <c r="E12467" i="43"/>
  <c r="E12468" i="43"/>
  <c r="E12469" i="43"/>
  <c r="E12470" i="43"/>
  <c r="E12471" i="43"/>
  <c r="E12472" i="43"/>
  <c r="E12473" i="43"/>
  <c r="E12474" i="43"/>
  <c r="E12475" i="43"/>
  <c r="E12476" i="43"/>
  <c r="E12477" i="43"/>
  <c r="E12478" i="43"/>
  <c r="E12479" i="43"/>
  <c r="E12480" i="43"/>
  <c r="E12481" i="43"/>
  <c r="E12482" i="43"/>
  <c r="E12483" i="43"/>
  <c r="E12484" i="43"/>
  <c r="E12485" i="43"/>
  <c r="E12486" i="43"/>
  <c r="E12487" i="43"/>
  <c r="E12488" i="43"/>
  <c r="E12489" i="43"/>
  <c r="E12490" i="43"/>
  <c r="E12491" i="43"/>
  <c r="E12492" i="43"/>
  <c r="E12493" i="43"/>
  <c r="E12494" i="43"/>
  <c r="E12495" i="43"/>
  <c r="E12496" i="43"/>
  <c r="E12497" i="43"/>
  <c r="E12498" i="43"/>
  <c r="E12499" i="43"/>
  <c r="E12500" i="43"/>
  <c r="E12501" i="43"/>
  <c r="E12502" i="43"/>
  <c r="E12503" i="43"/>
  <c r="E12504" i="43"/>
  <c r="E12505" i="43"/>
  <c r="E12506" i="43"/>
  <c r="E12507" i="43"/>
  <c r="E12508" i="43"/>
  <c r="E12509" i="43"/>
  <c r="E12510" i="43"/>
  <c r="E12511" i="43"/>
  <c r="E12512" i="43"/>
  <c r="E12513" i="43"/>
  <c r="E12514" i="43"/>
  <c r="E12515" i="43"/>
  <c r="E12516" i="43"/>
  <c r="E12517" i="43"/>
  <c r="E12518" i="43"/>
  <c r="E12519" i="43"/>
  <c r="E12520" i="43"/>
  <c r="E12521" i="43"/>
  <c r="E12522" i="43"/>
  <c r="E12523" i="43"/>
  <c r="E12524" i="43"/>
  <c r="E12525" i="43"/>
  <c r="E12526" i="43"/>
  <c r="E12527" i="43"/>
  <c r="E12528" i="43"/>
  <c r="E12529" i="43"/>
  <c r="E12530" i="43"/>
  <c r="E12531" i="43"/>
  <c r="E12532" i="43"/>
  <c r="E12533" i="43"/>
  <c r="E12534" i="43"/>
  <c r="E12535" i="43"/>
  <c r="E12536" i="43"/>
  <c r="E12537" i="43"/>
  <c r="E12538" i="43"/>
  <c r="E12539" i="43"/>
  <c r="E12540" i="43"/>
  <c r="E12541" i="43"/>
  <c r="E12542" i="43"/>
  <c r="E12543" i="43"/>
  <c r="E12544" i="43"/>
  <c r="E12545" i="43"/>
  <c r="E12546" i="43"/>
  <c r="E12547" i="43"/>
  <c r="E12548" i="43"/>
  <c r="E12549" i="43"/>
  <c r="E12550" i="43"/>
  <c r="E12551" i="43"/>
  <c r="E12552" i="43"/>
  <c r="E12553" i="43"/>
  <c r="E12554" i="43"/>
  <c r="E12555" i="43"/>
  <c r="E12556" i="43"/>
  <c r="E12557" i="43"/>
  <c r="E12558" i="43"/>
  <c r="E12559" i="43"/>
  <c r="E12560" i="43"/>
  <c r="E12561" i="43"/>
  <c r="E12562" i="43"/>
  <c r="E12563" i="43"/>
  <c r="E12564" i="43"/>
  <c r="E12565" i="43"/>
  <c r="E12566" i="43"/>
  <c r="E12567" i="43"/>
  <c r="E12568" i="43"/>
  <c r="E12569" i="43"/>
  <c r="E12570" i="43"/>
  <c r="E12571" i="43"/>
  <c r="E12572" i="43"/>
  <c r="E12573" i="43"/>
  <c r="E12574" i="43"/>
  <c r="E12575" i="43"/>
  <c r="E12576" i="43"/>
  <c r="E12577" i="43"/>
  <c r="E12578" i="43"/>
  <c r="E12579" i="43"/>
  <c r="E12580" i="43"/>
  <c r="E12581" i="43"/>
  <c r="E12582" i="43"/>
  <c r="E12583" i="43"/>
  <c r="E12584" i="43"/>
  <c r="E12585" i="43"/>
  <c r="E12586" i="43"/>
  <c r="E12587" i="43"/>
  <c r="E12588" i="43"/>
  <c r="E12589" i="43"/>
  <c r="E12590" i="43"/>
  <c r="E12591" i="43"/>
  <c r="E12592" i="43"/>
  <c r="E12593" i="43"/>
  <c r="E12594" i="43"/>
  <c r="E12595" i="43"/>
  <c r="E12596" i="43"/>
  <c r="E12597" i="43"/>
  <c r="E12598" i="43"/>
  <c r="E12599" i="43"/>
  <c r="E12600" i="43"/>
  <c r="E12601" i="43"/>
  <c r="E12602" i="43"/>
  <c r="E12603" i="43"/>
  <c r="E12604" i="43"/>
  <c r="E12605" i="43"/>
  <c r="E12606" i="43"/>
  <c r="E12607" i="43"/>
  <c r="E12608" i="43"/>
  <c r="E12609" i="43"/>
  <c r="E12610" i="43"/>
  <c r="E12611" i="43"/>
  <c r="E12612" i="43"/>
  <c r="E12613" i="43"/>
  <c r="E12614" i="43"/>
  <c r="E12615" i="43"/>
  <c r="E12616" i="43"/>
  <c r="E12617" i="43"/>
  <c r="E12618" i="43"/>
  <c r="E12619" i="43"/>
  <c r="E12620" i="43"/>
  <c r="E12621" i="43"/>
  <c r="E12622" i="43"/>
  <c r="E12623" i="43"/>
  <c r="E12624" i="43"/>
  <c r="E12625" i="43"/>
  <c r="E12626" i="43"/>
  <c r="E12627" i="43"/>
  <c r="E12628" i="43"/>
  <c r="E12629" i="43"/>
  <c r="E12630" i="43"/>
  <c r="E12631" i="43"/>
  <c r="E12632" i="43"/>
  <c r="E12633" i="43"/>
  <c r="E12634" i="43"/>
  <c r="E12635" i="43"/>
  <c r="E12636" i="43"/>
  <c r="E12637" i="43"/>
  <c r="E12638" i="43"/>
  <c r="E12639" i="43"/>
  <c r="E12640" i="43"/>
  <c r="E12641" i="43"/>
  <c r="E12642" i="43"/>
  <c r="E12643" i="43"/>
  <c r="E12644" i="43"/>
  <c r="E12645" i="43"/>
  <c r="E12646" i="43"/>
  <c r="E12647" i="43"/>
  <c r="E12648" i="43"/>
  <c r="E12649" i="43"/>
  <c r="E12650" i="43"/>
  <c r="E12651" i="43"/>
  <c r="E12652" i="43"/>
  <c r="E12653" i="43"/>
  <c r="E12654" i="43"/>
  <c r="E12655" i="43"/>
  <c r="E12656" i="43"/>
  <c r="E12657" i="43"/>
  <c r="E12658" i="43"/>
  <c r="E12659" i="43"/>
  <c r="E12660" i="43"/>
  <c r="E12661" i="43"/>
  <c r="E12662" i="43"/>
  <c r="E12663" i="43"/>
  <c r="E12664" i="43"/>
  <c r="E12665" i="43"/>
  <c r="E12666" i="43"/>
  <c r="E12667" i="43"/>
  <c r="E12668" i="43"/>
  <c r="E12669" i="43"/>
  <c r="E12670" i="43"/>
  <c r="E12671" i="43"/>
  <c r="E12672" i="43"/>
  <c r="E12673" i="43"/>
  <c r="E12674" i="43"/>
  <c r="E12675" i="43"/>
  <c r="E12676" i="43"/>
  <c r="E12677" i="43"/>
  <c r="E12678" i="43"/>
  <c r="E12679" i="43"/>
  <c r="E12680" i="43"/>
  <c r="E12681" i="43"/>
  <c r="E12682" i="43"/>
  <c r="E12683" i="43"/>
  <c r="E12684" i="43"/>
  <c r="E12685" i="43"/>
  <c r="E12686" i="43"/>
  <c r="E12687" i="43"/>
  <c r="E12688" i="43"/>
  <c r="E12689" i="43"/>
  <c r="E12690" i="43"/>
  <c r="E12691" i="43"/>
  <c r="E12692" i="43"/>
  <c r="E12693" i="43"/>
  <c r="E12694" i="43"/>
  <c r="E12695" i="43"/>
  <c r="E12696" i="43"/>
  <c r="E12697" i="43"/>
  <c r="E12698" i="43"/>
  <c r="E12699" i="43"/>
  <c r="E12700" i="43"/>
  <c r="E12701" i="43"/>
  <c r="E12702" i="43"/>
  <c r="E12703" i="43"/>
  <c r="E12704" i="43"/>
  <c r="E12705" i="43"/>
  <c r="E12706" i="43"/>
  <c r="E12707" i="43"/>
  <c r="E12708" i="43"/>
  <c r="E12709" i="43"/>
  <c r="E12710" i="43"/>
  <c r="E12711" i="43"/>
  <c r="E12712" i="43"/>
  <c r="E12713" i="43"/>
  <c r="E12714" i="43"/>
  <c r="E12715" i="43"/>
  <c r="E12716" i="43"/>
  <c r="E12717" i="43"/>
  <c r="E12718" i="43"/>
  <c r="E12719" i="43"/>
  <c r="E12720" i="43"/>
  <c r="E12721" i="43"/>
  <c r="E12722" i="43"/>
  <c r="E12723" i="43"/>
  <c r="E12724" i="43"/>
  <c r="E12725" i="43"/>
  <c r="E12726" i="43"/>
  <c r="E12727" i="43"/>
  <c r="E12728" i="43"/>
  <c r="E12729" i="43"/>
  <c r="E12730" i="43"/>
  <c r="E12731" i="43"/>
  <c r="E12732" i="43"/>
  <c r="E12733" i="43"/>
  <c r="E12734" i="43"/>
  <c r="E12735" i="43"/>
  <c r="E12736" i="43"/>
  <c r="E12737" i="43"/>
  <c r="E12738" i="43"/>
  <c r="E12739" i="43"/>
  <c r="E12740" i="43"/>
  <c r="E12741" i="43"/>
  <c r="E12742" i="43"/>
  <c r="E12743" i="43"/>
  <c r="E12744" i="43"/>
  <c r="E12745" i="43"/>
  <c r="E12746" i="43"/>
  <c r="E12747" i="43"/>
  <c r="E12748" i="43"/>
  <c r="E12749" i="43"/>
  <c r="E12750" i="43"/>
  <c r="E12751" i="43"/>
  <c r="E12752" i="43"/>
  <c r="E12753" i="43"/>
  <c r="E12754" i="43"/>
  <c r="E12755" i="43"/>
  <c r="E12756" i="43"/>
  <c r="E12757" i="43"/>
  <c r="E12758" i="43"/>
  <c r="E12759" i="43"/>
  <c r="E12760" i="43"/>
  <c r="E12761" i="43"/>
  <c r="E12762" i="43"/>
  <c r="E12763" i="43"/>
  <c r="E12764" i="43"/>
  <c r="E12765" i="43"/>
  <c r="E12766" i="43"/>
  <c r="E12767" i="43"/>
  <c r="E12768" i="43"/>
  <c r="E12769" i="43"/>
  <c r="E12770" i="43"/>
  <c r="E12771" i="43"/>
  <c r="E12772" i="43"/>
  <c r="E12773" i="43"/>
  <c r="E12774" i="43"/>
  <c r="E12775" i="43"/>
  <c r="E12776" i="43"/>
  <c r="E12777" i="43"/>
  <c r="E12778" i="43"/>
  <c r="E12779" i="43"/>
  <c r="E12780" i="43"/>
  <c r="E12781" i="43"/>
  <c r="E12782" i="43"/>
  <c r="E12783" i="43"/>
  <c r="E12784" i="43"/>
  <c r="E12785" i="43"/>
  <c r="E12786" i="43"/>
  <c r="E12787" i="43"/>
  <c r="E12788" i="43"/>
  <c r="E12789" i="43"/>
  <c r="E12790" i="43"/>
  <c r="E12791" i="43"/>
  <c r="E12792" i="43"/>
  <c r="E12793" i="43"/>
  <c r="E12794" i="43"/>
  <c r="E12795" i="43"/>
  <c r="E12796" i="43"/>
  <c r="E12797" i="43"/>
  <c r="E12798" i="43"/>
  <c r="E12799" i="43"/>
  <c r="E12800" i="43"/>
  <c r="E12801" i="43"/>
  <c r="E12802" i="43"/>
  <c r="E12803" i="43"/>
  <c r="E12804" i="43"/>
  <c r="E12805" i="43"/>
  <c r="E12806" i="43"/>
  <c r="E12807" i="43"/>
  <c r="E12808" i="43"/>
  <c r="E12809" i="43"/>
  <c r="E12810" i="43"/>
  <c r="E12811" i="43"/>
  <c r="E12812" i="43"/>
  <c r="E12813" i="43"/>
  <c r="E12814" i="43"/>
  <c r="E12815" i="43"/>
  <c r="E12816" i="43"/>
  <c r="E12817" i="43"/>
  <c r="E12818" i="43"/>
  <c r="E12819" i="43"/>
  <c r="E12820" i="43"/>
  <c r="E12821" i="43"/>
  <c r="E12822" i="43"/>
  <c r="E12823" i="43"/>
  <c r="E12824" i="43"/>
  <c r="E12825" i="43"/>
  <c r="E12826" i="43"/>
  <c r="E12827" i="43"/>
  <c r="E12828" i="43"/>
  <c r="E12829" i="43"/>
  <c r="E12830" i="43"/>
  <c r="E12831" i="43"/>
  <c r="E12832" i="43"/>
  <c r="E12833" i="43"/>
  <c r="E12834" i="43"/>
  <c r="E12835" i="43"/>
  <c r="E12836" i="43"/>
  <c r="E12837" i="43"/>
  <c r="E12838" i="43"/>
  <c r="E12839" i="43"/>
  <c r="E12840" i="43"/>
  <c r="E12841" i="43"/>
  <c r="E12842" i="43"/>
  <c r="E12843" i="43"/>
  <c r="E12844" i="43"/>
  <c r="E12845" i="43"/>
  <c r="E12846" i="43"/>
  <c r="E12847" i="43"/>
  <c r="E12848" i="43"/>
  <c r="E12849" i="43"/>
  <c r="E12850" i="43"/>
  <c r="E12851" i="43"/>
  <c r="E12852" i="43"/>
  <c r="E12853" i="43"/>
  <c r="E12854" i="43"/>
  <c r="E12855" i="43"/>
  <c r="E12856" i="43"/>
  <c r="E12857" i="43"/>
  <c r="E12858" i="43"/>
  <c r="E12859" i="43"/>
  <c r="E12860" i="43"/>
  <c r="E12861" i="43"/>
  <c r="E12862" i="43"/>
  <c r="E12863" i="43"/>
  <c r="E12864" i="43"/>
  <c r="E12865" i="43"/>
  <c r="E12866" i="43"/>
  <c r="E12867" i="43"/>
  <c r="E12868" i="43"/>
  <c r="E12869" i="43"/>
  <c r="E12870" i="43"/>
  <c r="E12871" i="43"/>
  <c r="E12872" i="43"/>
  <c r="E12873" i="43"/>
  <c r="E12874" i="43"/>
  <c r="E12875" i="43"/>
  <c r="E12876" i="43"/>
  <c r="E12877" i="43"/>
  <c r="E12878" i="43"/>
  <c r="E12879" i="43"/>
  <c r="E12880" i="43"/>
  <c r="E12881" i="43"/>
  <c r="E12882" i="43"/>
  <c r="E12883" i="43"/>
  <c r="E12884" i="43"/>
  <c r="E12885" i="43"/>
  <c r="E12886" i="43"/>
  <c r="E12887" i="43"/>
  <c r="E12888" i="43"/>
  <c r="E12889" i="43"/>
  <c r="E12890" i="43"/>
  <c r="E12891" i="43"/>
  <c r="E12892" i="43"/>
  <c r="E12893" i="43"/>
  <c r="E12894" i="43"/>
  <c r="E12895" i="43"/>
  <c r="E12896" i="43"/>
  <c r="E12897" i="43"/>
  <c r="E12898" i="43"/>
  <c r="E12899" i="43"/>
  <c r="E12900" i="43"/>
  <c r="E12901" i="43"/>
  <c r="E12902" i="43"/>
  <c r="E12903" i="43"/>
  <c r="E12904" i="43"/>
  <c r="E12905" i="43"/>
  <c r="E12906" i="43"/>
  <c r="E12907" i="43"/>
  <c r="E12908" i="43"/>
  <c r="E12909" i="43"/>
  <c r="E12910" i="43"/>
  <c r="E12911" i="43"/>
  <c r="E12912" i="43"/>
  <c r="E12913" i="43"/>
  <c r="E12914" i="43"/>
  <c r="E12915" i="43"/>
  <c r="E12916" i="43"/>
  <c r="E12917" i="43"/>
  <c r="E12918" i="43"/>
  <c r="E12919" i="43"/>
  <c r="E12920" i="43"/>
  <c r="E12921" i="43"/>
  <c r="E12922" i="43"/>
  <c r="E12923" i="43"/>
  <c r="E12924" i="43"/>
  <c r="E12925" i="43"/>
  <c r="E12926" i="43"/>
  <c r="E12927" i="43"/>
  <c r="E12928" i="43"/>
  <c r="E12929" i="43"/>
  <c r="E12930" i="43"/>
  <c r="E12931" i="43"/>
  <c r="E12932" i="43"/>
  <c r="E12933" i="43"/>
  <c r="E12934" i="43"/>
  <c r="E12935" i="43"/>
  <c r="E12936" i="43"/>
  <c r="E12937" i="43"/>
  <c r="E12938" i="43"/>
  <c r="E12939" i="43"/>
  <c r="E12940" i="43"/>
  <c r="E12941" i="43"/>
  <c r="E12942" i="43"/>
  <c r="E12943" i="43"/>
  <c r="E12944" i="43"/>
  <c r="E12945" i="43"/>
  <c r="E12946" i="43"/>
  <c r="E12947" i="43"/>
  <c r="E12948" i="43"/>
  <c r="E12949" i="43"/>
  <c r="E12950" i="43"/>
  <c r="E12951" i="43"/>
  <c r="E12952" i="43"/>
  <c r="E12953" i="43"/>
  <c r="E12954" i="43"/>
  <c r="E12955" i="43"/>
  <c r="E12956" i="43"/>
  <c r="E12957" i="43"/>
  <c r="E12958" i="43"/>
  <c r="E12959" i="43"/>
  <c r="E12960" i="43"/>
  <c r="E12961" i="43"/>
  <c r="E12962" i="43"/>
  <c r="E12963" i="43"/>
  <c r="E12964" i="43"/>
  <c r="E12965" i="43"/>
  <c r="E12966" i="43"/>
  <c r="E12967" i="43"/>
  <c r="E12968" i="43"/>
  <c r="E12969" i="43"/>
  <c r="E12970" i="43"/>
  <c r="E12971" i="43"/>
  <c r="E12972" i="43"/>
  <c r="E12973" i="43"/>
  <c r="E12974" i="43"/>
  <c r="E12975" i="43"/>
  <c r="E12976" i="43"/>
  <c r="E12977" i="43"/>
  <c r="E12978" i="43"/>
  <c r="E12979" i="43"/>
  <c r="E12980" i="43"/>
  <c r="E12981" i="43"/>
  <c r="E12982" i="43"/>
  <c r="E12983" i="43"/>
  <c r="E12984" i="43"/>
  <c r="E12985" i="43"/>
  <c r="E12986" i="43"/>
  <c r="E12987" i="43"/>
  <c r="E12988" i="43"/>
  <c r="E12989" i="43"/>
  <c r="E12990" i="43"/>
  <c r="E12991" i="43"/>
  <c r="E12992" i="43"/>
  <c r="E12993" i="43"/>
  <c r="E12994" i="43"/>
  <c r="E12995" i="43"/>
  <c r="E12996" i="43"/>
  <c r="E12997" i="43"/>
  <c r="E12998" i="43"/>
  <c r="E12999" i="43"/>
  <c r="E13000" i="43"/>
  <c r="E13001" i="43"/>
  <c r="E13002" i="43"/>
  <c r="E13003" i="43"/>
  <c r="E13004" i="43"/>
  <c r="E13005" i="43"/>
  <c r="E13006" i="43"/>
  <c r="E13007" i="43"/>
  <c r="E13008" i="43"/>
  <c r="E13009" i="43"/>
  <c r="E13010" i="43"/>
  <c r="E13011" i="43"/>
  <c r="E13012" i="43"/>
  <c r="E13013" i="43"/>
  <c r="E13014" i="43"/>
  <c r="E13015" i="43"/>
  <c r="E13016" i="43"/>
  <c r="E13017" i="43"/>
  <c r="E13018" i="43"/>
  <c r="E13019" i="43"/>
  <c r="E13020" i="43"/>
  <c r="E13021" i="43"/>
  <c r="E13022" i="43"/>
  <c r="E13023" i="43"/>
  <c r="E13024" i="43"/>
  <c r="E13025" i="43"/>
  <c r="E13026" i="43"/>
  <c r="E13027" i="43"/>
  <c r="E13028" i="43"/>
  <c r="E13029" i="43"/>
  <c r="E13030" i="43"/>
  <c r="E13031" i="43"/>
  <c r="E13032" i="43"/>
  <c r="E13033" i="43"/>
  <c r="E13034" i="43"/>
  <c r="E13035" i="43"/>
  <c r="E13036" i="43"/>
  <c r="E13037" i="43"/>
  <c r="E13038" i="43"/>
  <c r="E13039" i="43"/>
  <c r="E13040" i="43"/>
  <c r="E13041" i="43"/>
  <c r="E13042" i="43"/>
  <c r="E13043" i="43"/>
  <c r="E13044" i="43"/>
  <c r="E13045" i="43"/>
  <c r="E13046" i="43"/>
  <c r="E13047" i="43"/>
  <c r="E13048" i="43"/>
  <c r="E13049" i="43"/>
  <c r="E13050" i="43"/>
  <c r="E13051" i="43"/>
  <c r="E13052" i="43"/>
  <c r="E13053" i="43"/>
  <c r="E13054" i="43"/>
  <c r="E13055" i="43"/>
  <c r="E13056" i="43"/>
  <c r="E13057" i="43"/>
  <c r="E13058" i="43"/>
  <c r="E13059" i="43"/>
  <c r="E13060" i="43"/>
  <c r="E13061" i="43"/>
  <c r="E13062" i="43"/>
  <c r="E13063" i="43"/>
  <c r="E13064" i="43"/>
  <c r="E13065" i="43"/>
  <c r="E13066" i="43"/>
  <c r="E13067" i="43"/>
  <c r="E13068" i="43"/>
  <c r="E13069" i="43"/>
  <c r="E13070" i="43"/>
  <c r="E13071" i="43"/>
  <c r="E13072" i="43"/>
  <c r="E13073" i="43"/>
  <c r="E13074" i="43"/>
  <c r="E13075" i="43"/>
  <c r="E13076" i="43"/>
  <c r="E13077" i="43"/>
  <c r="E13078" i="43"/>
  <c r="E13079" i="43"/>
  <c r="E13080" i="43"/>
  <c r="E13081" i="43"/>
  <c r="E13082" i="43"/>
  <c r="E13083" i="43"/>
  <c r="E13084" i="43"/>
  <c r="E13085" i="43"/>
  <c r="E13086" i="43"/>
  <c r="E13087" i="43"/>
  <c r="E13088" i="43"/>
  <c r="E13089" i="43"/>
  <c r="E13090" i="43"/>
  <c r="E13091" i="43"/>
  <c r="E13092" i="43"/>
  <c r="E13093" i="43"/>
  <c r="E13094" i="43"/>
  <c r="E13095" i="43"/>
  <c r="E13096" i="43"/>
  <c r="E13097" i="43"/>
  <c r="E13098" i="43"/>
  <c r="E13099" i="43"/>
  <c r="E13100" i="43"/>
  <c r="E13101" i="43"/>
  <c r="E13102" i="43"/>
  <c r="E13103" i="43"/>
  <c r="E13104" i="43"/>
  <c r="E13105" i="43"/>
  <c r="E13106" i="43"/>
  <c r="E13107" i="43"/>
  <c r="E13108" i="43"/>
  <c r="E13109" i="43"/>
  <c r="E13110" i="43"/>
  <c r="E13111" i="43"/>
  <c r="E13112" i="43"/>
  <c r="E13113" i="43"/>
  <c r="E13114" i="43"/>
  <c r="E13115" i="43"/>
  <c r="E13116" i="43"/>
  <c r="E13117" i="43"/>
  <c r="E13118" i="43"/>
  <c r="E13119" i="43"/>
  <c r="E13120" i="43"/>
  <c r="E13121" i="43"/>
  <c r="E13122" i="43"/>
  <c r="E13123" i="43"/>
  <c r="E13124" i="43"/>
  <c r="E13125" i="43"/>
  <c r="E13126" i="43"/>
  <c r="E13127" i="43"/>
  <c r="E13128" i="43"/>
  <c r="E13129" i="43"/>
  <c r="E13130" i="43"/>
  <c r="E13131" i="43"/>
  <c r="E13132" i="43"/>
  <c r="E13133" i="43"/>
  <c r="E13134" i="43"/>
  <c r="E13135" i="43"/>
  <c r="E13136" i="43"/>
  <c r="E13137" i="43"/>
  <c r="E13138" i="43"/>
  <c r="E13139" i="43"/>
  <c r="E13140" i="43"/>
  <c r="E13141" i="43"/>
  <c r="E13142" i="43"/>
  <c r="E13143" i="43"/>
  <c r="E13144" i="43"/>
  <c r="E13145" i="43"/>
  <c r="E13146" i="43"/>
  <c r="E13147" i="43"/>
  <c r="E13148" i="43"/>
  <c r="E13149" i="43"/>
  <c r="E13150" i="43"/>
  <c r="E13151" i="43"/>
  <c r="E13152" i="43"/>
  <c r="E13153" i="43"/>
  <c r="E13154" i="43"/>
  <c r="E13155" i="43"/>
  <c r="E13156" i="43"/>
  <c r="E13157" i="43"/>
  <c r="E13158" i="43"/>
  <c r="E13159" i="43"/>
  <c r="E13160" i="43"/>
  <c r="E13161" i="43"/>
  <c r="E13162" i="43"/>
  <c r="E13163" i="43"/>
  <c r="E13164" i="43"/>
  <c r="E13165" i="43"/>
  <c r="E13166" i="43"/>
  <c r="E13167" i="43"/>
  <c r="E13168" i="43"/>
  <c r="E13169" i="43"/>
  <c r="E13170" i="43"/>
  <c r="E13171" i="43"/>
  <c r="E13172" i="43"/>
  <c r="E13173" i="43"/>
  <c r="E13174" i="43"/>
  <c r="E13175" i="43"/>
  <c r="E13176" i="43"/>
  <c r="E13177" i="43"/>
  <c r="E13178" i="43"/>
  <c r="E13179" i="43"/>
  <c r="E13180" i="43"/>
  <c r="E13181" i="43"/>
  <c r="E13182" i="43"/>
  <c r="E13183" i="43"/>
  <c r="E13184" i="43"/>
  <c r="E13185" i="43"/>
  <c r="E13186" i="43"/>
  <c r="E13187" i="43"/>
  <c r="E13188" i="43"/>
  <c r="E13189" i="43"/>
  <c r="E13190" i="43"/>
  <c r="E13191" i="43"/>
  <c r="E13192" i="43"/>
  <c r="E13193" i="43"/>
  <c r="E13194" i="43"/>
  <c r="E13195" i="43"/>
  <c r="E13196" i="43"/>
  <c r="E13197" i="43"/>
  <c r="E13198" i="43"/>
  <c r="E13199" i="43"/>
  <c r="E13200" i="43"/>
  <c r="E13201" i="43"/>
  <c r="E13202" i="43"/>
  <c r="E13203" i="43"/>
  <c r="E13204" i="43"/>
  <c r="E13205" i="43"/>
  <c r="E13206" i="43"/>
  <c r="E13207" i="43"/>
  <c r="E13208" i="43"/>
  <c r="E13209" i="43"/>
  <c r="E13210" i="43"/>
  <c r="E13211" i="43"/>
  <c r="E13212" i="43"/>
  <c r="E13213" i="43"/>
  <c r="E13214" i="43"/>
  <c r="E13215" i="43"/>
  <c r="E13216" i="43"/>
  <c r="E13217" i="43"/>
  <c r="E13218" i="43"/>
  <c r="E13219" i="43"/>
  <c r="E13220" i="43"/>
  <c r="E13221" i="43"/>
  <c r="E13222" i="43"/>
  <c r="E13223" i="43"/>
  <c r="E13224" i="43"/>
  <c r="E13225" i="43"/>
  <c r="E13226" i="43"/>
  <c r="E13227" i="43"/>
  <c r="E13228" i="43"/>
  <c r="E13229" i="43"/>
  <c r="E13230" i="43"/>
  <c r="E13231" i="43"/>
  <c r="E13232" i="43"/>
  <c r="E13233" i="43"/>
  <c r="E13234" i="43"/>
  <c r="E13235" i="43"/>
  <c r="E13236" i="43"/>
  <c r="E13237" i="43"/>
  <c r="E13238" i="43"/>
  <c r="E13239" i="43"/>
  <c r="E13240" i="43"/>
  <c r="E13241" i="43"/>
  <c r="E13242" i="43"/>
  <c r="E13243" i="43"/>
  <c r="E13244" i="43"/>
  <c r="E13245" i="43"/>
  <c r="E13246" i="43"/>
  <c r="E13247" i="43"/>
  <c r="E13248" i="43"/>
  <c r="E13249" i="43"/>
  <c r="E13250" i="43"/>
  <c r="E13251" i="43"/>
  <c r="E13252" i="43"/>
  <c r="E13253" i="43"/>
  <c r="E13254" i="43"/>
  <c r="E13255" i="43"/>
  <c r="E13256" i="43"/>
  <c r="E13257" i="43"/>
  <c r="E13258" i="43"/>
  <c r="E13259" i="43"/>
  <c r="E13260" i="43"/>
  <c r="E13261" i="43"/>
  <c r="E13262" i="43"/>
  <c r="E13263" i="43"/>
  <c r="E13264" i="43"/>
  <c r="E13265" i="43"/>
  <c r="E13266" i="43"/>
  <c r="E13267" i="43"/>
  <c r="E13268" i="43"/>
  <c r="E13269" i="43"/>
  <c r="E13270" i="43"/>
  <c r="E13271" i="43"/>
  <c r="E13272" i="43"/>
  <c r="E13273" i="43"/>
  <c r="E13274" i="43"/>
  <c r="E13275" i="43"/>
  <c r="E13276" i="43"/>
  <c r="E13277" i="43"/>
  <c r="E13278" i="43"/>
  <c r="E13279" i="43"/>
  <c r="E13280" i="43"/>
  <c r="E13281" i="43"/>
  <c r="E13282" i="43"/>
  <c r="E13283" i="43"/>
  <c r="E13284" i="43"/>
  <c r="E13285" i="43"/>
  <c r="E13286" i="43"/>
  <c r="E13287" i="43"/>
  <c r="E13288" i="43"/>
  <c r="E13289" i="43"/>
  <c r="E13290" i="43"/>
  <c r="E13291" i="43"/>
  <c r="E13292" i="43"/>
  <c r="E13293" i="43"/>
  <c r="E13294" i="43"/>
  <c r="E13295" i="43"/>
  <c r="E13296" i="43"/>
  <c r="E13297" i="43"/>
  <c r="E13298" i="43"/>
  <c r="E13299" i="43"/>
  <c r="E13300" i="43"/>
  <c r="E13301" i="43"/>
  <c r="E13302" i="43"/>
  <c r="E13303" i="43"/>
  <c r="E13304" i="43"/>
  <c r="E13305" i="43"/>
  <c r="E13306" i="43"/>
  <c r="E13307" i="43"/>
  <c r="E13308" i="43"/>
  <c r="E13309" i="43"/>
  <c r="E13310" i="43"/>
  <c r="E13311" i="43"/>
  <c r="E13312" i="43"/>
  <c r="E13313" i="43"/>
  <c r="E13314" i="43"/>
  <c r="E13315" i="43"/>
  <c r="E13316" i="43"/>
  <c r="E13317" i="43"/>
  <c r="E13318" i="43"/>
  <c r="E13319" i="43"/>
  <c r="E13320" i="43"/>
  <c r="E13321" i="43"/>
  <c r="E13322" i="43"/>
  <c r="E13323" i="43"/>
  <c r="E13324" i="43"/>
  <c r="E13325" i="43"/>
  <c r="E13326" i="43"/>
  <c r="E13327" i="43"/>
  <c r="E13328" i="43"/>
  <c r="E13329" i="43"/>
  <c r="E13330" i="43"/>
  <c r="E13331" i="43"/>
  <c r="E13332" i="43"/>
  <c r="E13333" i="43"/>
  <c r="E13334" i="43"/>
  <c r="E13335" i="43"/>
  <c r="E13336" i="43"/>
  <c r="E13337" i="43"/>
  <c r="E13338" i="43"/>
  <c r="E13339" i="43"/>
  <c r="E13340" i="43"/>
  <c r="E13341" i="43"/>
  <c r="E13342" i="43"/>
  <c r="E13343" i="43"/>
  <c r="E13344" i="43"/>
  <c r="E13345" i="43"/>
  <c r="E13346" i="43"/>
  <c r="E13347" i="43"/>
  <c r="E13348" i="43"/>
  <c r="E13349" i="43"/>
  <c r="E13350" i="43"/>
  <c r="E13351" i="43"/>
  <c r="E13352" i="43"/>
  <c r="E13353" i="43"/>
  <c r="E13354" i="43"/>
  <c r="E13355" i="43"/>
  <c r="E13356" i="43"/>
  <c r="E13357" i="43"/>
  <c r="E13358" i="43"/>
  <c r="E13359" i="43"/>
  <c r="E13360" i="43"/>
  <c r="E13361" i="43"/>
  <c r="E13362" i="43"/>
  <c r="E13363" i="43"/>
  <c r="E13364" i="43"/>
  <c r="E13365" i="43"/>
  <c r="E13366" i="43"/>
  <c r="E13367" i="43"/>
  <c r="E13368" i="43"/>
  <c r="E13369" i="43"/>
  <c r="E13370" i="43"/>
  <c r="E13371" i="43"/>
  <c r="E13372" i="43"/>
  <c r="E13373" i="43"/>
  <c r="E13374" i="43"/>
  <c r="E13375" i="43"/>
  <c r="E13376" i="43"/>
  <c r="E13377" i="43"/>
  <c r="E13378" i="43"/>
  <c r="E13379" i="43"/>
  <c r="E13380" i="43"/>
  <c r="E13381" i="43"/>
  <c r="E13382" i="43"/>
  <c r="E13383" i="43"/>
  <c r="E13384" i="43"/>
  <c r="E13385" i="43"/>
  <c r="E13386" i="43"/>
  <c r="E13387" i="43"/>
  <c r="E13388" i="43"/>
  <c r="E13389" i="43"/>
  <c r="E13390" i="43"/>
  <c r="E13391" i="43"/>
  <c r="E13392" i="43"/>
  <c r="E13393" i="43"/>
  <c r="E13394" i="43"/>
  <c r="E13395" i="43"/>
  <c r="E13396" i="43"/>
  <c r="E13397" i="43"/>
  <c r="E13398" i="43"/>
  <c r="E13399" i="43"/>
  <c r="E13400" i="43"/>
  <c r="E13401" i="43"/>
  <c r="E13402" i="43"/>
  <c r="E13403" i="43"/>
  <c r="E13404" i="43"/>
  <c r="E13405" i="43"/>
  <c r="E13406" i="43"/>
  <c r="E13407" i="43"/>
  <c r="E13408" i="43"/>
  <c r="E13409" i="43"/>
  <c r="E13410" i="43"/>
  <c r="E13411" i="43"/>
  <c r="E13412" i="43"/>
  <c r="E13413" i="43"/>
  <c r="E13414" i="43"/>
  <c r="E13415" i="43"/>
  <c r="E13416" i="43"/>
  <c r="E13417" i="43"/>
  <c r="E13418" i="43"/>
  <c r="E13419" i="43"/>
  <c r="E13420" i="43"/>
  <c r="E13421" i="43"/>
  <c r="E13422" i="43"/>
  <c r="E13423" i="43"/>
  <c r="E13424" i="43"/>
  <c r="E13425" i="43"/>
  <c r="E13426" i="43"/>
  <c r="E13427" i="43"/>
  <c r="E13428" i="43"/>
  <c r="E13429" i="43"/>
  <c r="E13430" i="43"/>
  <c r="E13431" i="43"/>
  <c r="E13432" i="43"/>
  <c r="E13433" i="43"/>
  <c r="E13434" i="43"/>
  <c r="E13435" i="43"/>
  <c r="E13436" i="43"/>
  <c r="E13437" i="43"/>
  <c r="E13438" i="43"/>
  <c r="E13439" i="43"/>
  <c r="E13440" i="43"/>
  <c r="E13441" i="43"/>
  <c r="E13442" i="43"/>
  <c r="E13443" i="43"/>
  <c r="E13444" i="43"/>
  <c r="E13445" i="43"/>
  <c r="E13446" i="43"/>
  <c r="E13447" i="43"/>
  <c r="E13448" i="43"/>
  <c r="E13449" i="43"/>
  <c r="E13450" i="43"/>
  <c r="E13451" i="43"/>
  <c r="E13452" i="43"/>
  <c r="E13453" i="43"/>
  <c r="E13454" i="43"/>
  <c r="E13455" i="43"/>
  <c r="E13456" i="43"/>
  <c r="E13457" i="43"/>
  <c r="E13458" i="43"/>
  <c r="E13459" i="43"/>
  <c r="E13460" i="43"/>
  <c r="E13461" i="43"/>
  <c r="E13462" i="43"/>
  <c r="E13463" i="43"/>
  <c r="E13464" i="43"/>
  <c r="E13465" i="43"/>
  <c r="E13466" i="43"/>
  <c r="E13467" i="43"/>
  <c r="E13468" i="43"/>
  <c r="E13469" i="43"/>
  <c r="E13470" i="43"/>
  <c r="E13471" i="43"/>
  <c r="E13472" i="43"/>
  <c r="E13473" i="43"/>
  <c r="E13474" i="43"/>
  <c r="E13475" i="43"/>
  <c r="E13476" i="43"/>
  <c r="E13477" i="43"/>
  <c r="E13478" i="43"/>
  <c r="E13479" i="43"/>
  <c r="E13480" i="43"/>
  <c r="E13481" i="43"/>
  <c r="E13482" i="43"/>
  <c r="E13483" i="43"/>
  <c r="E13484" i="43"/>
  <c r="E13485" i="43"/>
  <c r="E13486" i="43"/>
  <c r="E13487" i="43"/>
  <c r="E13488" i="43"/>
  <c r="E13489" i="43"/>
  <c r="E13490" i="43"/>
  <c r="E13491" i="43"/>
  <c r="E13492" i="43"/>
  <c r="E13493" i="43"/>
  <c r="E13494" i="43"/>
  <c r="E13495" i="43"/>
  <c r="E13496" i="43"/>
  <c r="E13497" i="43"/>
  <c r="E13498" i="43"/>
  <c r="E13499" i="43"/>
  <c r="E13500" i="43"/>
  <c r="E13501" i="43"/>
  <c r="E13502" i="43"/>
  <c r="E13503" i="43"/>
  <c r="E13504" i="43"/>
  <c r="E13505" i="43"/>
  <c r="E13506" i="43"/>
  <c r="E13507" i="43"/>
  <c r="E13508" i="43"/>
  <c r="E13509" i="43"/>
  <c r="E13510" i="43"/>
  <c r="E13511" i="43"/>
  <c r="E13512" i="43"/>
  <c r="E13513" i="43"/>
  <c r="E13514" i="43"/>
  <c r="E13515" i="43"/>
  <c r="E13516" i="43"/>
  <c r="E13517" i="43"/>
  <c r="E13518" i="43"/>
  <c r="E13519" i="43"/>
  <c r="E13520" i="43"/>
  <c r="E13521" i="43"/>
  <c r="E13522" i="43"/>
  <c r="E13523" i="43"/>
  <c r="E13524" i="43"/>
  <c r="E13525" i="43"/>
  <c r="E13526" i="43"/>
  <c r="E13527" i="43"/>
  <c r="E13528" i="43"/>
  <c r="E13529" i="43"/>
  <c r="E13530" i="43"/>
  <c r="E13531" i="43"/>
  <c r="E13532" i="43"/>
  <c r="E13533" i="43"/>
  <c r="E13534" i="43"/>
  <c r="E13535" i="43"/>
  <c r="E13536" i="43"/>
  <c r="E13537" i="43"/>
  <c r="E13538" i="43"/>
  <c r="E13539" i="43"/>
  <c r="E13540" i="43"/>
  <c r="E13541" i="43"/>
  <c r="E13542" i="43"/>
  <c r="E13543" i="43"/>
  <c r="E13544" i="43"/>
  <c r="E13545" i="43"/>
  <c r="E13546" i="43"/>
  <c r="E13547" i="43"/>
  <c r="E13548" i="43"/>
  <c r="E13549" i="43"/>
  <c r="E13550" i="43"/>
  <c r="E13551" i="43"/>
  <c r="E13552" i="43"/>
  <c r="E13553" i="43"/>
  <c r="E13554" i="43"/>
  <c r="E13555" i="43"/>
  <c r="E13556" i="43"/>
  <c r="E13557" i="43"/>
  <c r="E13558" i="43"/>
  <c r="E13559" i="43"/>
  <c r="E13560" i="43"/>
  <c r="E13561" i="43"/>
  <c r="E13562" i="43"/>
  <c r="E13563" i="43"/>
  <c r="E13564" i="43"/>
  <c r="E13565" i="43"/>
  <c r="E13566" i="43"/>
  <c r="E13567" i="43"/>
  <c r="E13568" i="43"/>
  <c r="E13569" i="43"/>
  <c r="E13570" i="43"/>
  <c r="E13571" i="43"/>
  <c r="E13572" i="43"/>
  <c r="E13573" i="43"/>
  <c r="E13574" i="43"/>
  <c r="E13575" i="43"/>
  <c r="E13576" i="43"/>
  <c r="E13577" i="43"/>
  <c r="E13578" i="43"/>
  <c r="E13579" i="43"/>
  <c r="E13580" i="43"/>
  <c r="E13581" i="43"/>
  <c r="E13582" i="43"/>
  <c r="E13583" i="43"/>
  <c r="E13584" i="43"/>
  <c r="E13585" i="43"/>
  <c r="E13586" i="43"/>
  <c r="E13587" i="43"/>
  <c r="E13588" i="43"/>
  <c r="E13589" i="43"/>
  <c r="E13590" i="43"/>
  <c r="E13591" i="43"/>
  <c r="E13592" i="43"/>
  <c r="E13593" i="43"/>
  <c r="E13594" i="43"/>
  <c r="E13595" i="43"/>
  <c r="E13596" i="43"/>
  <c r="E13597" i="43"/>
  <c r="E13598" i="43"/>
  <c r="E13599" i="43"/>
  <c r="E13600" i="43"/>
  <c r="E13601" i="43"/>
  <c r="E13602" i="43"/>
  <c r="E13603" i="43"/>
  <c r="E13604" i="43"/>
  <c r="E13605" i="43"/>
  <c r="E13606" i="43"/>
  <c r="E13607" i="43"/>
  <c r="E13608" i="43"/>
  <c r="E13609" i="43"/>
  <c r="E13610" i="43"/>
  <c r="E13611" i="43"/>
  <c r="E13612" i="43"/>
  <c r="E13613" i="43"/>
  <c r="E13614" i="43"/>
  <c r="E13615" i="43"/>
  <c r="E13616" i="43"/>
  <c r="E13617" i="43"/>
  <c r="E13618" i="43"/>
  <c r="E13619" i="43"/>
  <c r="E13620" i="43"/>
  <c r="E13621" i="43"/>
  <c r="E13622" i="43"/>
  <c r="E13623" i="43"/>
  <c r="E13624" i="43"/>
  <c r="E13625" i="43"/>
  <c r="E13626" i="43"/>
  <c r="E13627" i="43"/>
  <c r="E13628" i="43"/>
  <c r="E13629" i="43"/>
  <c r="E13630" i="43"/>
  <c r="E13631" i="43"/>
  <c r="E13632" i="43"/>
  <c r="E13633" i="43"/>
  <c r="E13634" i="43"/>
  <c r="E13635" i="43"/>
  <c r="E13636" i="43"/>
  <c r="E13637" i="43"/>
  <c r="E13638" i="43"/>
  <c r="E13639" i="43"/>
  <c r="E13640" i="43"/>
  <c r="E13641" i="43"/>
  <c r="E13642" i="43"/>
  <c r="E13643" i="43"/>
  <c r="E13644" i="43"/>
  <c r="E13645" i="43"/>
  <c r="E13646" i="43"/>
  <c r="E13647" i="43"/>
  <c r="E13648" i="43"/>
  <c r="E13649" i="43"/>
  <c r="E13650" i="43"/>
  <c r="E13651" i="43"/>
  <c r="E13652" i="43"/>
  <c r="E13653" i="43"/>
  <c r="E13654" i="43"/>
  <c r="E13655" i="43"/>
  <c r="E13656" i="43"/>
  <c r="E13657" i="43"/>
  <c r="E13658" i="43"/>
  <c r="E13659" i="43"/>
  <c r="E13660" i="43"/>
  <c r="E13661" i="43"/>
  <c r="E13662" i="43"/>
  <c r="E13663" i="43"/>
  <c r="E13664" i="43"/>
  <c r="E13665" i="43"/>
  <c r="E13666" i="43"/>
  <c r="E13667" i="43"/>
  <c r="E13668" i="43"/>
  <c r="E13669" i="43"/>
  <c r="E13670" i="43"/>
  <c r="E13671" i="43"/>
  <c r="E13672" i="43"/>
  <c r="E13673" i="43"/>
  <c r="E13674" i="43"/>
  <c r="E13675" i="43"/>
  <c r="E13676" i="43"/>
  <c r="E13677" i="43"/>
  <c r="E13678" i="43"/>
  <c r="E13679" i="43"/>
  <c r="E13680" i="43"/>
  <c r="E13681" i="43"/>
  <c r="E13682" i="43"/>
  <c r="E13683" i="43"/>
  <c r="E13684" i="43"/>
  <c r="E13685" i="43"/>
  <c r="E13686" i="43"/>
  <c r="E13687" i="43"/>
  <c r="E13688" i="43"/>
  <c r="E13689" i="43"/>
  <c r="E13690" i="43"/>
  <c r="E13691" i="43"/>
  <c r="E13692" i="43"/>
  <c r="E13693" i="43"/>
  <c r="E13694" i="43"/>
  <c r="E13695" i="43"/>
  <c r="E13696" i="43"/>
  <c r="E13697" i="43"/>
  <c r="E13698" i="43"/>
  <c r="E13699" i="43"/>
  <c r="E13700" i="43"/>
  <c r="E13701" i="43"/>
  <c r="E13702" i="43"/>
  <c r="E13703" i="43"/>
  <c r="E13704" i="43"/>
  <c r="E13705" i="43"/>
  <c r="E13706" i="43"/>
  <c r="E13707" i="43"/>
  <c r="E13708" i="43"/>
  <c r="E13709" i="43"/>
  <c r="E13710" i="43"/>
  <c r="E13711" i="43"/>
  <c r="E13712" i="43"/>
  <c r="E13713" i="43"/>
  <c r="E13714" i="43"/>
  <c r="E13715" i="43"/>
  <c r="E13716" i="43"/>
  <c r="E13717" i="43"/>
  <c r="E13718" i="43"/>
  <c r="E13719" i="43"/>
  <c r="E13720" i="43"/>
  <c r="E13721" i="43"/>
  <c r="E13722" i="43"/>
  <c r="E13723" i="43"/>
  <c r="E13724" i="43"/>
  <c r="E13725" i="43"/>
  <c r="E13726" i="43"/>
  <c r="E13727" i="43"/>
  <c r="E13728" i="43"/>
  <c r="E13729" i="43"/>
  <c r="E13730" i="43"/>
  <c r="E13731" i="43"/>
  <c r="E13732" i="43"/>
  <c r="E13733" i="43"/>
  <c r="E13734" i="43"/>
  <c r="E13735" i="43"/>
  <c r="E13736" i="43"/>
  <c r="E13737" i="43"/>
  <c r="E13738" i="43"/>
  <c r="E13739" i="43"/>
  <c r="E13740" i="43"/>
  <c r="E13741" i="43"/>
  <c r="E13742" i="43"/>
  <c r="E13743" i="43"/>
  <c r="E13744" i="43"/>
  <c r="E13745" i="43"/>
  <c r="E13746" i="43"/>
  <c r="E13747" i="43"/>
  <c r="E13748" i="43"/>
  <c r="E13749" i="43"/>
  <c r="E13750" i="43"/>
  <c r="E13751" i="43"/>
  <c r="E13752" i="43"/>
  <c r="E13753" i="43"/>
  <c r="E13754" i="43"/>
  <c r="E13755" i="43"/>
  <c r="E13756" i="43"/>
  <c r="E13757" i="43"/>
  <c r="E13758" i="43"/>
  <c r="E13759" i="43"/>
  <c r="E13760" i="43"/>
  <c r="E13761" i="43"/>
  <c r="E13762" i="43"/>
  <c r="E13763" i="43"/>
  <c r="E13764" i="43"/>
  <c r="E13765" i="43"/>
  <c r="E13766" i="43"/>
  <c r="E13767" i="43"/>
  <c r="E13768" i="43"/>
  <c r="E13769" i="43"/>
  <c r="E13770" i="43"/>
  <c r="E13771" i="43"/>
  <c r="E13772" i="43"/>
  <c r="E13773" i="43"/>
  <c r="E13774" i="43"/>
  <c r="E13775" i="43"/>
  <c r="E13776" i="43"/>
  <c r="E13777" i="43"/>
  <c r="E13778" i="43"/>
  <c r="E13779" i="43"/>
  <c r="E13780" i="43"/>
  <c r="E13781" i="43"/>
  <c r="E13782" i="43"/>
  <c r="E13783" i="43"/>
  <c r="E13784" i="43"/>
  <c r="E13785" i="43"/>
  <c r="E13786" i="43"/>
  <c r="E13787" i="43"/>
  <c r="E13788" i="43"/>
  <c r="E13789" i="43"/>
  <c r="E13790" i="43"/>
  <c r="E13791" i="43"/>
  <c r="E13792" i="43"/>
  <c r="E13793" i="43"/>
  <c r="E13794" i="43"/>
  <c r="E13795" i="43"/>
  <c r="E13796" i="43"/>
  <c r="E13797" i="43"/>
  <c r="E13798" i="43"/>
  <c r="E13799" i="43"/>
  <c r="E13800" i="43"/>
  <c r="E13801" i="43"/>
  <c r="E13802" i="43"/>
  <c r="E13803" i="43"/>
  <c r="E13804" i="43"/>
  <c r="E13805" i="43"/>
  <c r="E13806" i="43"/>
  <c r="E13807" i="43"/>
  <c r="E13808" i="43"/>
  <c r="E13809" i="43"/>
  <c r="E13810" i="43"/>
  <c r="E13811" i="43"/>
  <c r="E13812" i="43"/>
  <c r="E13813" i="43"/>
  <c r="E13814" i="43"/>
  <c r="E13815" i="43"/>
  <c r="E13816" i="43"/>
  <c r="E13817" i="43"/>
  <c r="E13818" i="43"/>
  <c r="E13819" i="43"/>
  <c r="E13820" i="43"/>
  <c r="E13821" i="43"/>
  <c r="E13822" i="43"/>
  <c r="E13823" i="43"/>
  <c r="E13824" i="43"/>
  <c r="E13825" i="43"/>
  <c r="E13826" i="43"/>
  <c r="E13827" i="43"/>
  <c r="E13828" i="43"/>
  <c r="E13829" i="43"/>
  <c r="E13830" i="43"/>
  <c r="E13831" i="43"/>
  <c r="E13832" i="43"/>
  <c r="E13833" i="43"/>
  <c r="E13834" i="43"/>
  <c r="E13835" i="43"/>
  <c r="E13836" i="43"/>
  <c r="E13837" i="43"/>
  <c r="E13838" i="43"/>
  <c r="E13839" i="43"/>
  <c r="E13840" i="43"/>
  <c r="E13841" i="43"/>
  <c r="E13842" i="43"/>
  <c r="E13843" i="43"/>
  <c r="E13844" i="43"/>
  <c r="E13845" i="43"/>
  <c r="E13846" i="43"/>
  <c r="E13847" i="43"/>
  <c r="E13848" i="43"/>
  <c r="E13849" i="43"/>
  <c r="E13850" i="43"/>
  <c r="E13851" i="43"/>
  <c r="E13852" i="43"/>
  <c r="E13853" i="43"/>
  <c r="E13854" i="43"/>
  <c r="E13855" i="43"/>
  <c r="E13856" i="43"/>
  <c r="E13857" i="43"/>
  <c r="E13858" i="43"/>
  <c r="E13859" i="43"/>
  <c r="E13860" i="43"/>
  <c r="E13861" i="43"/>
  <c r="E13862" i="43"/>
  <c r="E13863" i="43"/>
  <c r="E13864" i="43"/>
  <c r="E13865" i="43"/>
  <c r="E13866" i="43"/>
  <c r="E13867" i="43"/>
  <c r="E13868" i="43"/>
  <c r="E13869" i="43"/>
  <c r="E13870" i="43"/>
  <c r="E13871" i="43"/>
  <c r="E13872" i="43"/>
  <c r="E13873" i="43"/>
  <c r="E13874" i="43"/>
  <c r="E13875" i="43"/>
  <c r="E13876" i="43"/>
  <c r="E13877" i="43"/>
  <c r="E13878" i="43"/>
  <c r="E13879" i="43"/>
  <c r="E13880" i="43"/>
  <c r="E13881" i="43"/>
  <c r="E13882" i="43"/>
  <c r="E13883" i="43"/>
  <c r="E13884" i="43"/>
  <c r="E13885" i="43"/>
  <c r="E13886" i="43"/>
  <c r="E13887" i="43"/>
  <c r="E13888" i="43"/>
  <c r="E13889" i="43"/>
  <c r="E13890" i="43"/>
  <c r="E13891" i="43"/>
  <c r="E13892" i="43"/>
  <c r="E13893" i="43"/>
  <c r="E13894" i="43"/>
  <c r="E13895" i="43"/>
  <c r="E13896" i="43"/>
  <c r="E13897" i="43"/>
  <c r="E13898" i="43"/>
  <c r="E13899" i="43"/>
  <c r="E13900" i="43"/>
  <c r="E13901" i="43"/>
  <c r="E13902" i="43"/>
  <c r="E13903" i="43"/>
  <c r="E13904" i="43"/>
  <c r="E13905" i="43"/>
  <c r="E13906" i="43"/>
  <c r="E13907" i="43"/>
  <c r="E13908" i="43"/>
  <c r="E13909" i="43"/>
  <c r="E13910" i="43"/>
  <c r="E13911" i="43"/>
  <c r="E13912" i="43"/>
  <c r="E13913" i="43"/>
  <c r="E13914" i="43"/>
  <c r="E13915" i="43"/>
  <c r="E13916" i="43"/>
  <c r="E13917" i="43"/>
  <c r="E13918" i="43"/>
  <c r="E13919" i="43"/>
  <c r="E13920" i="43"/>
  <c r="E13921" i="43"/>
  <c r="E13922" i="43"/>
  <c r="E13923" i="43"/>
  <c r="E13924" i="43"/>
  <c r="E13925" i="43"/>
  <c r="E13926" i="43"/>
  <c r="E13927" i="43"/>
  <c r="E13928" i="43"/>
  <c r="E13929" i="43"/>
  <c r="E13930" i="43"/>
  <c r="E13931" i="43"/>
  <c r="E13932" i="43"/>
  <c r="E13933" i="43"/>
  <c r="E13934" i="43"/>
  <c r="E13935" i="43"/>
  <c r="E13936" i="43"/>
  <c r="E13937" i="43"/>
  <c r="E13938" i="43"/>
  <c r="E13939" i="43"/>
  <c r="E13940" i="43"/>
  <c r="E13941" i="43"/>
  <c r="E13942" i="43"/>
  <c r="E13943" i="43"/>
  <c r="E13944" i="43"/>
  <c r="E13945" i="43"/>
  <c r="E13946" i="43"/>
  <c r="E13947" i="43"/>
  <c r="E13948" i="43"/>
  <c r="E13949" i="43"/>
  <c r="E13950" i="43"/>
  <c r="E13951" i="43"/>
  <c r="E13952" i="43"/>
  <c r="E13953" i="43"/>
  <c r="E13954" i="43"/>
  <c r="E13955" i="43"/>
  <c r="E13956" i="43"/>
  <c r="E13957" i="43"/>
  <c r="E13958" i="43"/>
  <c r="E13959" i="43"/>
  <c r="E13960" i="43"/>
  <c r="E13961" i="43"/>
  <c r="E13962" i="43"/>
  <c r="E13963" i="43"/>
  <c r="E13964" i="43"/>
  <c r="E13965" i="43"/>
  <c r="E13966" i="43"/>
  <c r="E13967" i="43"/>
  <c r="E13968" i="43"/>
  <c r="E13969" i="43"/>
  <c r="E13970" i="43"/>
  <c r="E13971" i="43"/>
  <c r="E13972" i="43"/>
  <c r="E13973" i="43"/>
  <c r="E13974" i="43"/>
  <c r="E13975" i="43"/>
  <c r="E13976" i="43"/>
  <c r="E13977" i="43"/>
  <c r="E13978" i="43"/>
  <c r="E13979" i="43"/>
  <c r="E13980" i="43"/>
  <c r="E13981" i="43"/>
  <c r="E13982" i="43"/>
  <c r="E13983" i="43"/>
  <c r="E13984" i="43"/>
  <c r="E13985" i="43"/>
  <c r="E13986" i="43"/>
  <c r="E13987" i="43"/>
  <c r="E13988" i="43"/>
  <c r="E13989" i="43"/>
  <c r="E13990" i="43"/>
  <c r="E13991" i="43"/>
  <c r="E13992" i="43"/>
  <c r="E13993" i="43"/>
  <c r="E13994" i="43"/>
  <c r="E13995" i="43"/>
  <c r="E13996" i="43"/>
  <c r="E13997" i="43"/>
  <c r="E13998" i="43"/>
  <c r="E13999" i="43"/>
  <c r="E14000" i="43"/>
  <c r="E14001" i="43"/>
  <c r="E14002" i="43"/>
  <c r="E14003" i="43"/>
  <c r="E14004" i="43"/>
  <c r="E14005" i="43"/>
  <c r="E14006" i="43"/>
  <c r="E14007" i="43"/>
  <c r="E14008" i="43"/>
  <c r="E14009" i="43"/>
  <c r="E14010" i="43"/>
  <c r="E14011" i="43"/>
  <c r="E14012" i="43"/>
  <c r="E14013" i="43"/>
  <c r="E14014" i="43"/>
  <c r="E14015" i="43"/>
  <c r="E14016" i="43"/>
  <c r="E14017" i="43"/>
  <c r="E14018" i="43"/>
  <c r="E14019" i="43"/>
  <c r="E14020" i="43"/>
  <c r="E14021" i="43"/>
  <c r="E14022" i="43"/>
  <c r="E14023" i="43"/>
  <c r="E14024" i="43"/>
  <c r="E14025" i="43"/>
  <c r="E14026" i="43"/>
  <c r="E14027" i="43"/>
  <c r="E14028" i="43"/>
  <c r="E14029" i="43"/>
  <c r="E14030" i="43"/>
  <c r="E14031" i="43"/>
  <c r="E14032" i="43"/>
  <c r="E14033" i="43"/>
  <c r="E14034" i="43"/>
  <c r="E14035" i="43"/>
  <c r="E14036" i="43"/>
  <c r="E14037" i="43"/>
  <c r="E14038" i="43"/>
  <c r="E14039" i="43"/>
  <c r="E14040" i="43"/>
  <c r="E14041" i="43"/>
  <c r="E14042" i="43"/>
  <c r="E14043" i="43"/>
  <c r="E14044" i="43"/>
  <c r="E14045" i="43"/>
  <c r="E14046" i="43"/>
  <c r="E14047" i="43"/>
  <c r="E14048" i="43"/>
  <c r="E14049" i="43"/>
  <c r="E14050" i="43"/>
  <c r="E14051" i="43"/>
  <c r="E14052" i="43"/>
  <c r="E14053" i="43"/>
  <c r="E14054" i="43"/>
  <c r="E14055" i="43"/>
  <c r="E14056" i="43"/>
  <c r="E14057" i="43"/>
  <c r="E14058" i="43"/>
  <c r="E14059" i="43"/>
  <c r="E14060" i="43"/>
  <c r="E14061" i="43"/>
  <c r="E14062" i="43"/>
  <c r="E14063" i="43"/>
  <c r="E14064" i="43"/>
  <c r="E14065" i="43"/>
  <c r="E14066" i="43"/>
  <c r="E14067" i="43"/>
  <c r="E14068" i="43"/>
  <c r="E14069" i="43"/>
  <c r="E14070" i="43"/>
  <c r="E14071" i="43"/>
  <c r="E14072" i="43"/>
  <c r="E14073" i="43"/>
  <c r="E14074" i="43"/>
  <c r="E14075" i="43"/>
  <c r="E14076" i="43"/>
  <c r="E14077" i="43"/>
  <c r="E14078" i="43"/>
  <c r="E14079" i="43"/>
  <c r="E14080" i="43"/>
  <c r="E14081" i="43"/>
  <c r="E14082" i="43"/>
  <c r="E14083" i="43"/>
  <c r="E14084" i="43"/>
  <c r="E14085" i="43"/>
  <c r="E14086" i="43"/>
  <c r="E14087" i="43"/>
  <c r="E14088" i="43"/>
  <c r="E14089" i="43"/>
  <c r="E14090" i="43"/>
  <c r="E14091" i="43"/>
  <c r="E14092" i="43"/>
  <c r="E14093" i="43"/>
  <c r="E14094" i="43"/>
  <c r="E14095" i="43"/>
  <c r="E14096" i="43"/>
  <c r="E14097" i="43"/>
  <c r="E14098" i="43"/>
  <c r="E14099" i="43"/>
  <c r="E14100" i="43"/>
  <c r="E14101" i="43"/>
  <c r="E14102" i="43"/>
  <c r="E14103" i="43"/>
  <c r="E14104" i="43"/>
  <c r="E14105" i="43"/>
  <c r="E14106" i="43"/>
  <c r="E14107" i="43"/>
  <c r="E14108" i="43"/>
  <c r="E14109" i="43"/>
  <c r="E14110" i="43"/>
  <c r="E14111" i="43"/>
  <c r="E14112" i="43"/>
  <c r="E14113" i="43"/>
  <c r="E14114" i="43"/>
  <c r="E14115" i="43"/>
  <c r="E14116" i="43"/>
  <c r="E14117" i="43"/>
  <c r="E14118" i="43"/>
  <c r="E14119" i="43"/>
  <c r="E14120" i="43"/>
  <c r="E14121" i="43"/>
  <c r="E14122" i="43"/>
  <c r="E14123" i="43"/>
  <c r="E14124" i="43"/>
  <c r="E14125" i="43"/>
  <c r="E14126" i="43"/>
  <c r="E14127" i="43"/>
  <c r="E14128" i="43"/>
  <c r="E14129" i="43"/>
  <c r="E14130" i="43"/>
  <c r="E14131" i="43"/>
  <c r="E14132" i="43"/>
  <c r="E14133" i="43"/>
  <c r="E14134" i="43"/>
  <c r="E14135" i="43"/>
  <c r="E14136" i="43"/>
  <c r="E14137" i="43"/>
  <c r="E14138" i="43"/>
  <c r="E14139" i="43"/>
  <c r="E14140" i="43"/>
  <c r="E14141" i="43"/>
  <c r="E14142" i="43"/>
  <c r="E14143" i="43"/>
  <c r="E14144" i="43"/>
  <c r="E14145" i="43"/>
  <c r="E14146" i="43"/>
  <c r="E14147" i="43"/>
  <c r="E14148" i="43"/>
  <c r="E14149" i="43"/>
  <c r="E14150" i="43"/>
  <c r="E14151" i="43"/>
  <c r="E14152" i="43"/>
  <c r="E14153" i="43"/>
  <c r="E14154" i="43"/>
  <c r="E14155" i="43"/>
  <c r="E14156" i="43"/>
  <c r="E14157" i="43"/>
  <c r="E14158" i="43"/>
  <c r="E14159" i="43"/>
  <c r="E14160" i="43"/>
  <c r="E14161" i="43"/>
  <c r="E14162" i="43"/>
  <c r="E14163" i="43"/>
  <c r="E14164" i="43"/>
  <c r="E14165" i="43"/>
  <c r="E14166" i="43"/>
  <c r="E14167" i="43"/>
  <c r="E14168" i="43"/>
  <c r="E14169" i="43"/>
  <c r="E14170" i="43"/>
  <c r="E14171" i="43"/>
  <c r="E14172" i="43"/>
  <c r="E14173" i="43"/>
  <c r="E14174" i="43"/>
  <c r="E14175" i="43"/>
  <c r="E14176" i="43"/>
  <c r="E14177" i="43"/>
  <c r="E14178" i="43"/>
  <c r="E14179" i="43"/>
  <c r="E14180" i="43"/>
  <c r="E14181" i="43"/>
  <c r="E14182" i="43"/>
  <c r="E14183" i="43"/>
  <c r="E14184" i="43"/>
  <c r="E14185" i="43"/>
  <c r="E14186" i="43"/>
  <c r="E14187" i="43"/>
  <c r="E14188" i="43"/>
  <c r="E14189" i="43"/>
  <c r="E14190" i="43"/>
  <c r="E14191" i="43"/>
  <c r="E14192" i="43"/>
  <c r="E14193" i="43"/>
  <c r="E14194" i="43"/>
  <c r="E14195" i="43"/>
  <c r="E14196" i="43"/>
  <c r="E14197" i="43"/>
  <c r="E14198" i="43"/>
  <c r="E14199" i="43"/>
  <c r="E14200" i="43"/>
  <c r="E14201" i="43"/>
  <c r="E14202" i="43"/>
  <c r="E14203" i="43"/>
  <c r="E14204" i="43"/>
  <c r="E14205" i="43"/>
  <c r="E14206" i="43"/>
  <c r="E14207" i="43"/>
  <c r="E14208" i="43"/>
  <c r="E14209" i="43"/>
  <c r="E14210" i="43"/>
  <c r="E14211" i="43"/>
  <c r="E14212" i="43"/>
  <c r="E14213" i="43"/>
  <c r="E14214" i="43"/>
  <c r="E14215" i="43"/>
  <c r="E14216" i="43"/>
  <c r="E14217" i="43"/>
  <c r="E14218" i="43"/>
  <c r="E14219" i="43"/>
  <c r="E14220" i="43"/>
  <c r="E14221" i="43"/>
  <c r="E14222" i="43"/>
  <c r="E14223" i="43"/>
  <c r="E14224" i="43"/>
  <c r="E14225" i="43"/>
  <c r="E14226" i="43"/>
  <c r="E14227" i="43"/>
  <c r="E14228" i="43"/>
  <c r="E14229" i="43"/>
  <c r="E14230" i="43"/>
  <c r="E14231" i="43"/>
  <c r="E14232" i="43"/>
  <c r="E14233" i="43"/>
  <c r="E14234" i="43"/>
  <c r="E14235" i="43"/>
  <c r="E14236" i="43"/>
  <c r="E14237" i="43"/>
  <c r="E14238" i="43"/>
  <c r="E14239" i="43"/>
  <c r="E14240" i="43"/>
  <c r="E14241" i="43"/>
  <c r="E14242" i="43"/>
  <c r="E14243" i="43"/>
  <c r="E14244" i="43"/>
  <c r="E14245" i="43"/>
  <c r="E14246" i="43"/>
  <c r="E14247" i="43"/>
  <c r="E14248" i="43"/>
  <c r="E14249" i="43"/>
  <c r="E14250" i="43"/>
  <c r="E14251" i="43"/>
  <c r="E14252" i="43"/>
  <c r="E14253" i="43"/>
  <c r="E14254" i="43"/>
  <c r="E14255" i="43"/>
  <c r="E14256" i="43"/>
  <c r="E14257" i="43"/>
  <c r="E14258" i="43"/>
  <c r="E14259" i="43"/>
  <c r="E14260" i="43"/>
  <c r="E14261" i="43"/>
  <c r="E14262" i="43"/>
  <c r="E14263" i="43"/>
  <c r="E14264" i="43"/>
  <c r="E14265" i="43"/>
  <c r="E14266" i="43"/>
  <c r="E14267" i="43"/>
  <c r="E14268" i="43"/>
  <c r="E14269" i="43"/>
  <c r="E14270" i="43"/>
  <c r="E14271" i="43"/>
  <c r="E14272" i="43"/>
  <c r="E14273" i="43"/>
  <c r="E14274" i="43"/>
  <c r="E14275" i="43"/>
  <c r="E14276" i="43"/>
  <c r="E14277" i="43"/>
  <c r="E14278" i="43"/>
  <c r="E14279" i="43"/>
  <c r="E14280" i="43"/>
  <c r="E14281" i="43"/>
  <c r="E14282" i="43"/>
  <c r="E14283" i="43"/>
  <c r="E14284" i="43"/>
  <c r="E14285" i="43"/>
  <c r="E14286" i="43"/>
  <c r="E14287" i="43"/>
  <c r="E14288" i="43"/>
  <c r="E14289" i="43"/>
  <c r="E14290" i="43"/>
  <c r="E14291" i="43"/>
  <c r="E14292" i="43"/>
  <c r="E14293" i="43"/>
  <c r="E14294" i="43"/>
  <c r="E14295" i="43"/>
  <c r="E14296" i="43"/>
  <c r="E14297" i="43"/>
  <c r="E14298" i="43"/>
  <c r="E14299" i="43"/>
  <c r="E14300" i="43"/>
  <c r="E14301" i="43"/>
  <c r="E14302" i="43"/>
  <c r="E14303" i="43"/>
  <c r="E14304" i="43"/>
  <c r="E14305" i="43"/>
  <c r="E14306" i="43"/>
  <c r="E14307" i="43"/>
  <c r="E14308" i="43"/>
  <c r="E14309" i="43"/>
  <c r="E14310" i="43"/>
  <c r="E14311" i="43"/>
  <c r="E14312" i="43"/>
  <c r="E14313" i="43"/>
  <c r="E14314" i="43"/>
  <c r="E14315" i="43"/>
  <c r="E14316" i="43"/>
  <c r="E14317" i="43"/>
  <c r="E14318" i="43"/>
  <c r="E14319" i="43"/>
  <c r="E14320" i="43"/>
  <c r="E14321" i="43"/>
  <c r="E14322" i="43"/>
  <c r="E14323" i="43"/>
  <c r="E14324" i="43"/>
  <c r="E14325" i="43"/>
  <c r="E14326" i="43"/>
  <c r="E14327" i="43"/>
  <c r="E14328" i="43"/>
  <c r="E14329" i="43"/>
  <c r="E14330" i="43"/>
  <c r="E14331" i="43"/>
  <c r="E14332" i="43"/>
  <c r="E14333" i="43"/>
  <c r="E14334" i="43"/>
  <c r="E14335" i="43"/>
  <c r="E14336" i="43"/>
  <c r="E14337" i="43"/>
  <c r="E14338" i="43"/>
  <c r="E14339" i="43"/>
  <c r="E14340" i="43"/>
  <c r="E14341" i="43"/>
  <c r="E14342" i="43"/>
  <c r="E14343" i="43"/>
  <c r="E14344" i="43"/>
  <c r="E14345" i="43"/>
  <c r="E14346" i="43"/>
  <c r="E14347" i="43"/>
  <c r="E14348" i="43"/>
  <c r="E14349" i="43"/>
  <c r="E14350" i="43"/>
  <c r="E14351" i="43"/>
  <c r="E14352" i="43"/>
  <c r="E14353" i="43"/>
  <c r="E14354" i="43"/>
  <c r="E14355" i="43"/>
  <c r="E14356" i="43"/>
  <c r="E14357" i="43"/>
  <c r="E14358" i="43"/>
  <c r="E14359" i="43"/>
  <c r="E14360" i="43"/>
  <c r="E14361" i="43"/>
  <c r="E14362" i="43"/>
  <c r="E14363" i="43"/>
  <c r="E14364" i="43"/>
  <c r="E14365" i="43"/>
  <c r="E14366" i="43"/>
  <c r="E14367" i="43"/>
  <c r="E14368" i="43"/>
  <c r="E14369" i="43"/>
  <c r="E14370" i="43"/>
  <c r="E14371" i="43"/>
  <c r="E14372" i="43"/>
  <c r="E14373" i="43"/>
  <c r="E14374" i="43"/>
  <c r="E14375" i="43"/>
  <c r="E14376" i="43"/>
  <c r="E14377" i="43"/>
  <c r="E14378" i="43"/>
  <c r="E14379" i="43"/>
  <c r="E14380" i="43"/>
  <c r="E14381" i="43"/>
  <c r="E14382" i="43"/>
  <c r="E14383" i="43"/>
  <c r="E14384" i="43"/>
  <c r="E14385" i="43"/>
  <c r="E14386" i="43"/>
  <c r="E14387" i="43"/>
  <c r="E14388" i="43"/>
  <c r="E14389" i="43"/>
  <c r="E14390" i="43"/>
  <c r="E14391" i="43"/>
  <c r="E14392" i="43"/>
  <c r="E14393" i="43"/>
  <c r="E14394" i="43"/>
  <c r="E14395" i="43"/>
  <c r="E14396" i="43"/>
  <c r="E14397" i="43"/>
  <c r="E14398" i="43"/>
  <c r="E14399" i="43"/>
  <c r="E14400" i="43"/>
  <c r="E14401" i="43"/>
  <c r="E14402" i="43"/>
  <c r="E14403" i="43"/>
  <c r="E14404" i="43"/>
  <c r="E14405" i="43"/>
  <c r="E14406" i="43"/>
  <c r="E14407" i="43"/>
  <c r="E14408" i="43"/>
  <c r="E14409" i="43"/>
  <c r="E14410" i="43"/>
  <c r="E14411" i="43"/>
  <c r="E14412" i="43"/>
  <c r="E14413" i="43"/>
  <c r="E14414" i="43"/>
  <c r="E14415" i="43"/>
  <c r="E14416" i="43"/>
  <c r="E14417" i="43"/>
  <c r="E14418" i="43"/>
  <c r="E14419" i="43"/>
  <c r="E14420" i="43"/>
  <c r="E14421" i="43"/>
  <c r="E14422" i="43"/>
  <c r="E14423" i="43"/>
  <c r="E14424" i="43"/>
  <c r="E14425" i="43"/>
  <c r="E14426" i="43"/>
  <c r="E14427" i="43"/>
  <c r="E14428" i="43"/>
  <c r="E14429" i="43"/>
  <c r="E14430" i="43"/>
  <c r="E14431" i="43"/>
  <c r="E14432" i="43"/>
  <c r="E14433" i="43"/>
  <c r="E14434" i="43"/>
  <c r="E14435" i="43"/>
  <c r="E14436" i="43"/>
  <c r="E14437" i="43"/>
  <c r="E14438" i="43"/>
  <c r="E14439" i="43"/>
  <c r="E14440" i="43"/>
  <c r="E14441" i="43"/>
  <c r="E14442" i="43"/>
  <c r="E14443" i="43"/>
  <c r="E14444" i="43"/>
  <c r="E14445" i="43"/>
  <c r="E14446" i="43"/>
  <c r="E14447" i="43"/>
  <c r="E14448" i="43"/>
  <c r="E14449" i="43"/>
  <c r="E14450" i="43"/>
  <c r="E14451" i="43"/>
  <c r="E14452" i="43"/>
  <c r="E14453" i="43"/>
  <c r="E14454" i="43"/>
  <c r="E14455" i="43"/>
  <c r="E14456" i="43"/>
  <c r="E14457" i="43"/>
  <c r="E14458" i="43"/>
  <c r="E14459" i="43"/>
  <c r="E14460" i="43"/>
  <c r="E14461" i="43"/>
  <c r="E14462" i="43"/>
  <c r="E14463" i="43"/>
  <c r="E14464" i="43"/>
  <c r="E14465" i="43"/>
  <c r="E14466" i="43"/>
  <c r="E14467" i="43"/>
  <c r="E14468" i="43"/>
  <c r="E14469" i="43"/>
  <c r="E14470" i="43"/>
  <c r="E14471" i="43"/>
  <c r="E14472" i="43"/>
  <c r="E14473" i="43"/>
  <c r="E14474" i="43"/>
  <c r="E14475" i="43"/>
  <c r="E14476" i="43"/>
  <c r="E14477" i="43"/>
  <c r="E14478" i="43"/>
  <c r="E14479" i="43"/>
  <c r="E14480" i="43"/>
  <c r="E14481" i="43"/>
  <c r="E14482" i="43"/>
  <c r="E14483" i="43"/>
  <c r="E14484" i="43"/>
  <c r="E14485" i="43"/>
  <c r="E14486" i="43"/>
  <c r="E14487" i="43"/>
  <c r="E14488" i="43"/>
  <c r="E14489" i="43"/>
  <c r="E14490" i="43"/>
  <c r="E14491" i="43"/>
  <c r="E14492" i="43"/>
  <c r="E14493" i="43"/>
  <c r="E14494" i="43"/>
  <c r="E14495" i="43"/>
  <c r="E14496" i="43"/>
  <c r="E14497" i="43"/>
  <c r="E14498" i="43"/>
  <c r="E14499" i="43"/>
  <c r="E14500" i="43"/>
  <c r="E14501" i="43"/>
  <c r="E14502" i="43"/>
  <c r="E14503" i="43"/>
  <c r="E14504" i="43"/>
  <c r="E14505" i="43"/>
  <c r="E14506" i="43"/>
  <c r="E14507" i="43"/>
  <c r="E14508" i="43"/>
  <c r="E14509" i="43"/>
  <c r="E14510" i="43"/>
  <c r="E14511" i="43"/>
  <c r="E14512" i="43"/>
  <c r="E14513" i="43"/>
  <c r="E14514" i="43"/>
  <c r="E14515" i="43"/>
  <c r="E14516" i="43"/>
  <c r="E14517" i="43"/>
  <c r="E14518" i="43"/>
  <c r="E14519" i="43"/>
  <c r="E14520" i="43"/>
  <c r="E14521" i="43"/>
  <c r="E14522" i="43"/>
  <c r="E14523" i="43"/>
  <c r="E14524" i="43"/>
  <c r="E14525" i="43"/>
  <c r="E14526" i="43"/>
  <c r="E14527" i="43"/>
  <c r="E14528" i="43"/>
  <c r="E14529" i="43"/>
  <c r="E14530" i="43"/>
  <c r="E14531" i="43"/>
  <c r="E14532" i="43"/>
  <c r="E14533" i="43"/>
  <c r="E14534" i="43"/>
  <c r="E14535" i="43"/>
  <c r="E14536" i="43"/>
  <c r="E14537" i="43"/>
  <c r="E14538" i="43"/>
  <c r="E14539" i="43"/>
  <c r="E14540" i="43"/>
  <c r="E14541" i="43"/>
  <c r="E14542" i="43"/>
  <c r="E14543" i="43"/>
  <c r="E14544" i="43"/>
  <c r="E14545" i="43"/>
  <c r="E14546" i="43"/>
  <c r="E14547" i="43"/>
  <c r="E14548" i="43"/>
  <c r="E14549" i="43"/>
  <c r="E14550" i="43"/>
  <c r="E14551" i="43"/>
  <c r="E14552" i="43"/>
  <c r="E14553" i="43"/>
  <c r="E14554" i="43"/>
  <c r="E14555" i="43"/>
  <c r="E14556" i="43"/>
  <c r="E14557" i="43"/>
  <c r="E14558" i="43"/>
  <c r="E14559" i="43"/>
  <c r="E14560" i="43"/>
  <c r="E14561" i="43"/>
  <c r="E14562" i="43"/>
  <c r="E14563" i="43"/>
  <c r="E14564" i="43"/>
  <c r="E14565" i="43"/>
  <c r="E14566" i="43"/>
  <c r="E14567" i="43"/>
  <c r="E14568" i="43"/>
  <c r="E14569" i="43"/>
  <c r="E14570" i="43"/>
  <c r="E14571" i="43"/>
  <c r="E14572" i="43"/>
  <c r="E14573" i="43"/>
  <c r="E14574" i="43"/>
  <c r="E14575" i="43"/>
  <c r="E14576" i="43"/>
  <c r="E14577" i="43"/>
  <c r="E14578" i="43"/>
  <c r="E14579" i="43"/>
  <c r="E14580" i="43"/>
  <c r="E14581" i="43"/>
  <c r="E14582" i="43"/>
  <c r="E14583" i="43"/>
  <c r="E14584" i="43"/>
  <c r="E14585" i="43"/>
  <c r="E14586" i="43"/>
  <c r="E14587" i="43"/>
  <c r="E14588" i="43"/>
  <c r="E14589" i="43"/>
  <c r="E14590" i="43"/>
  <c r="E14591" i="43"/>
  <c r="E14592" i="43"/>
  <c r="E14593" i="43"/>
  <c r="E14594" i="43"/>
  <c r="E14595" i="43"/>
  <c r="E14596" i="43"/>
  <c r="E14597" i="43"/>
  <c r="E14598" i="43"/>
  <c r="E14599" i="43"/>
  <c r="E14600" i="43"/>
  <c r="E14601" i="43"/>
  <c r="E14602" i="43"/>
  <c r="E14603" i="43"/>
  <c r="E14604" i="43"/>
  <c r="E14605" i="43"/>
  <c r="E14606" i="43"/>
  <c r="E14607" i="43"/>
  <c r="E14608" i="43"/>
  <c r="E14609" i="43"/>
  <c r="E14610" i="43"/>
  <c r="E14611" i="43"/>
  <c r="E14612" i="43"/>
  <c r="E14613" i="43"/>
  <c r="E14614" i="43"/>
  <c r="E14615" i="43"/>
  <c r="E14616" i="43"/>
  <c r="E14617" i="43"/>
  <c r="E14618" i="43"/>
  <c r="E14619" i="43"/>
  <c r="E14620" i="43"/>
  <c r="E14621" i="43"/>
  <c r="E14622" i="43"/>
  <c r="E14623" i="43"/>
  <c r="E14624" i="43"/>
  <c r="E14625" i="43"/>
  <c r="E14626" i="43"/>
  <c r="E14627" i="43"/>
  <c r="E14628" i="43"/>
  <c r="E14629" i="43"/>
  <c r="E14630" i="43"/>
  <c r="E14631" i="43"/>
  <c r="E14632" i="43"/>
  <c r="E14633" i="43"/>
  <c r="E14634" i="43"/>
  <c r="E14635" i="43"/>
  <c r="E14636" i="43"/>
  <c r="E14637" i="43"/>
  <c r="E14638" i="43"/>
  <c r="E14639" i="43"/>
  <c r="E14640" i="43"/>
  <c r="E14641" i="43"/>
  <c r="E14642" i="43"/>
  <c r="E14643" i="43"/>
  <c r="E14644" i="43"/>
  <c r="E14645" i="43"/>
  <c r="E14646" i="43"/>
  <c r="E14647" i="43"/>
  <c r="E14648" i="43"/>
  <c r="E14649" i="43"/>
  <c r="E14650" i="43"/>
  <c r="E14651" i="43"/>
  <c r="E14652" i="43"/>
  <c r="E14653" i="43"/>
  <c r="E14654" i="43"/>
  <c r="E14655" i="43"/>
  <c r="E14656" i="43"/>
  <c r="E14657" i="43"/>
  <c r="E14658" i="43"/>
  <c r="E14659" i="43"/>
  <c r="E14660" i="43"/>
  <c r="E14661" i="43"/>
  <c r="E14662" i="43"/>
  <c r="E14663" i="43"/>
  <c r="E14664" i="43"/>
  <c r="E14665" i="43"/>
  <c r="E14666" i="43"/>
  <c r="E14667" i="43"/>
  <c r="E14668" i="43"/>
  <c r="E14669" i="43"/>
  <c r="E14670" i="43"/>
  <c r="E14671" i="43"/>
  <c r="E14672" i="43"/>
  <c r="E14673" i="43"/>
  <c r="E14674" i="43"/>
  <c r="E14675" i="43"/>
  <c r="E14676" i="43"/>
  <c r="E14677" i="43"/>
  <c r="E14678" i="43"/>
  <c r="E14679" i="43"/>
  <c r="E14680" i="43"/>
  <c r="E14681" i="43"/>
  <c r="E14682" i="43"/>
  <c r="E14683" i="43"/>
  <c r="E14684" i="43"/>
  <c r="E14685" i="43"/>
  <c r="E14686" i="43"/>
  <c r="E14687" i="43"/>
  <c r="E14688" i="43"/>
  <c r="E14689" i="43"/>
  <c r="E14690" i="43"/>
  <c r="E14691" i="43"/>
  <c r="E14692" i="43"/>
  <c r="E14693" i="43"/>
  <c r="E14694" i="43"/>
  <c r="E14695" i="43"/>
  <c r="E14696" i="43"/>
  <c r="E14697" i="43"/>
  <c r="E14698" i="43"/>
  <c r="E14699" i="43"/>
  <c r="E14700" i="43"/>
  <c r="E14701" i="43"/>
  <c r="E14702" i="43"/>
  <c r="E14703" i="43"/>
  <c r="E14704" i="43"/>
  <c r="E14705" i="43"/>
  <c r="E14706" i="43"/>
  <c r="E14707" i="43"/>
  <c r="E14708" i="43"/>
  <c r="E14709" i="43"/>
  <c r="E14710" i="43"/>
  <c r="E14711" i="43"/>
  <c r="E14712" i="43"/>
  <c r="E14713" i="43"/>
  <c r="E14714" i="43"/>
  <c r="E14715" i="43"/>
  <c r="E14716" i="43"/>
  <c r="E14717" i="43"/>
  <c r="E14718" i="43"/>
  <c r="E14719" i="43"/>
  <c r="E14720" i="43"/>
  <c r="E14721" i="43"/>
  <c r="E14722" i="43"/>
  <c r="E14723" i="43"/>
  <c r="E14724" i="43"/>
  <c r="E14725" i="43"/>
  <c r="E14726" i="43"/>
  <c r="E14727" i="43"/>
  <c r="E14728" i="43"/>
  <c r="E14729" i="43"/>
  <c r="E14730" i="43"/>
  <c r="E14731" i="43"/>
  <c r="E14732" i="43"/>
  <c r="E14733" i="43"/>
  <c r="E14734" i="43"/>
  <c r="E14735" i="43"/>
  <c r="E14736" i="43"/>
  <c r="E14737" i="43"/>
  <c r="E14738" i="43"/>
  <c r="E14739" i="43"/>
  <c r="E14740" i="43"/>
  <c r="E14741" i="43"/>
  <c r="E14742" i="43"/>
  <c r="E14743" i="43"/>
  <c r="E14744" i="43"/>
  <c r="E14745" i="43"/>
  <c r="E14746" i="43"/>
  <c r="E14747" i="43"/>
  <c r="E14748" i="43"/>
  <c r="E14749" i="43"/>
  <c r="E14750" i="43"/>
  <c r="E14751" i="43"/>
  <c r="E14752" i="43"/>
  <c r="E14753" i="43"/>
  <c r="E14754" i="43"/>
  <c r="E14755" i="43"/>
  <c r="E14756" i="43"/>
  <c r="E14757" i="43"/>
  <c r="E14758" i="43"/>
  <c r="E14759" i="43"/>
  <c r="E14760" i="43"/>
  <c r="E14761" i="43"/>
  <c r="E14762" i="43"/>
  <c r="E14763" i="43"/>
  <c r="E14764" i="43"/>
  <c r="E14765" i="43"/>
  <c r="E14766" i="43"/>
  <c r="E14767" i="43"/>
  <c r="E14768" i="43"/>
  <c r="E14769" i="43"/>
  <c r="E14770" i="43"/>
  <c r="E14771" i="43"/>
  <c r="E14772" i="43"/>
  <c r="E14773" i="43"/>
  <c r="E14774" i="43"/>
  <c r="E14775" i="43"/>
  <c r="E14776" i="43"/>
  <c r="E14777" i="43"/>
  <c r="E14778" i="43"/>
  <c r="E14779" i="43"/>
  <c r="E14780" i="43"/>
  <c r="E14781" i="43"/>
  <c r="E14782" i="43"/>
  <c r="E14783" i="43"/>
  <c r="E14784" i="43"/>
  <c r="E14785" i="43"/>
  <c r="E14786" i="43"/>
  <c r="E14787" i="43"/>
  <c r="E14788" i="43"/>
  <c r="E14789" i="43"/>
  <c r="E14790" i="43"/>
  <c r="E14791" i="43"/>
  <c r="E14792" i="43"/>
  <c r="E14793" i="43"/>
  <c r="E14794" i="43"/>
  <c r="E14795" i="43"/>
  <c r="E14796" i="43"/>
  <c r="E14797" i="43"/>
  <c r="E14798" i="43"/>
  <c r="E14799" i="43"/>
  <c r="E14800" i="43"/>
  <c r="E14801" i="43"/>
  <c r="E14802" i="43"/>
  <c r="E14803" i="43"/>
  <c r="E14804" i="43"/>
  <c r="E14805" i="43"/>
  <c r="E14806" i="43"/>
  <c r="E14807" i="43"/>
  <c r="E14808" i="43"/>
  <c r="E14809" i="43"/>
  <c r="E14810" i="43"/>
  <c r="E14811" i="43"/>
  <c r="E14812" i="43"/>
  <c r="E14813" i="43"/>
  <c r="E14814" i="43"/>
  <c r="E14815" i="43"/>
  <c r="E14816" i="43"/>
  <c r="E14817" i="43"/>
  <c r="E14818" i="43"/>
  <c r="E14819" i="43"/>
  <c r="E14820" i="43"/>
  <c r="E14821" i="43"/>
  <c r="E14822" i="43"/>
  <c r="E14823" i="43"/>
  <c r="E14824" i="43"/>
  <c r="E14825" i="43"/>
  <c r="E14826" i="43"/>
  <c r="E14827" i="43"/>
  <c r="E14828" i="43"/>
  <c r="E14829" i="43"/>
  <c r="E14830" i="43"/>
  <c r="E14831" i="43"/>
  <c r="E14832" i="43"/>
  <c r="E14833" i="43"/>
  <c r="E14834" i="43"/>
  <c r="E14835" i="43"/>
  <c r="E14836" i="43"/>
  <c r="E14837" i="43"/>
  <c r="E14838" i="43"/>
  <c r="E14839" i="43"/>
  <c r="E14840" i="43"/>
  <c r="E14841" i="43"/>
  <c r="E14842" i="43"/>
  <c r="E14843" i="43"/>
  <c r="E14844" i="43"/>
  <c r="E14845" i="43"/>
  <c r="E14846" i="43"/>
  <c r="E14847" i="43"/>
  <c r="E14848" i="43"/>
  <c r="E14849" i="43"/>
  <c r="E14850" i="43"/>
  <c r="E14851" i="43"/>
  <c r="E14852" i="43"/>
  <c r="E14853" i="43"/>
  <c r="E14854" i="43"/>
  <c r="E14855" i="43"/>
  <c r="E14856" i="43"/>
  <c r="E14857" i="43"/>
  <c r="E14858" i="43"/>
  <c r="E14859" i="43"/>
  <c r="E14860" i="43"/>
  <c r="E14861" i="43"/>
  <c r="E14862" i="43"/>
  <c r="E14863" i="43"/>
  <c r="E14864" i="43"/>
  <c r="E14865" i="43"/>
  <c r="E14866" i="43"/>
  <c r="E14867" i="43"/>
  <c r="E14868" i="43"/>
  <c r="E14869" i="43"/>
  <c r="E14870" i="43"/>
  <c r="E14871" i="43"/>
  <c r="E14872" i="43"/>
  <c r="E14873" i="43"/>
  <c r="E14874" i="43"/>
  <c r="E14875" i="43"/>
  <c r="E14876" i="43"/>
  <c r="E14877" i="43"/>
  <c r="E14878" i="43"/>
  <c r="E14879" i="43"/>
  <c r="E14880" i="43"/>
  <c r="E14881" i="43"/>
  <c r="E14882" i="43"/>
  <c r="E14883" i="43"/>
  <c r="E14884" i="43"/>
  <c r="E14885" i="43"/>
  <c r="E14886" i="43"/>
  <c r="E14887" i="43"/>
  <c r="E14888" i="43"/>
  <c r="E14889" i="43"/>
  <c r="E14890" i="43"/>
  <c r="E14891" i="43"/>
  <c r="E14892" i="43"/>
  <c r="E14893" i="43"/>
  <c r="E14894" i="43"/>
  <c r="E14895" i="43"/>
  <c r="E14896" i="43"/>
  <c r="E14897" i="43"/>
  <c r="E14898" i="43"/>
  <c r="E14899" i="43"/>
  <c r="E14900" i="43"/>
  <c r="E14901" i="43"/>
  <c r="E14902" i="43"/>
  <c r="E14903" i="43"/>
  <c r="E14904" i="43"/>
  <c r="E14905" i="43"/>
  <c r="E14906" i="43"/>
  <c r="E14907" i="43"/>
  <c r="E14908" i="43"/>
  <c r="E14909" i="43"/>
  <c r="E14910" i="43"/>
  <c r="E14911" i="43"/>
  <c r="E14912" i="43"/>
  <c r="E14913" i="43"/>
  <c r="E14914" i="43"/>
  <c r="E14915" i="43"/>
  <c r="E14916" i="43"/>
  <c r="E14917" i="43"/>
  <c r="E14918" i="43"/>
  <c r="E14919" i="43"/>
  <c r="E14920" i="43"/>
  <c r="E14921" i="43"/>
  <c r="E14922" i="43"/>
  <c r="E14923" i="43"/>
  <c r="E14924" i="43"/>
  <c r="E14925" i="43"/>
  <c r="E14926" i="43"/>
  <c r="E14927" i="43"/>
  <c r="E14928" i="43"/>
  <c r="E14929" i="43"/>
  <c r="E14930" i="43"/>
  <c r="E14931" i="43"/>
  <c r="E14932" i="43"/>
  <c r="E14933" i="43"/>
  <c r="E14934" i="43"/>
  <c r="E14935" i="43"/>
  <c r="E14936" i="43"/>
  <c r="E14937" i="43"/>
  <c r="E14938" i="43"/>
  <c r="E14939" i="43"/>
  <c r="E14940" i="43"/>
  <c r="E14941" i="43"/>
  <c r="E14942" i="43"/>
  <c r="E14943" i="43"/>
  <c r="E14944" i="43"/>
  <c r="E14945" i="43"/>
  <c r="E14946" i="43"/>
  <c r="E14947" i="43"/>
  <c r="E14948" i="43"/>
  <c r="E14949" i="43"/>
  <c r="E14950" i="43"/>
  <c r="E14951" i="43"/>
  <c r="E14952" i="43"/>
  <c r="E14953" i="43"/>
  <c r="E14954" i="43"/>
  <c r="E14955" i="43"/>
  <c r="E14956" i="43"/>
  <c r="E14957" i="43"/>
  <c r="E14958" i="43"/>
  <c r="E14959" i="43"/>
  <c r="E14960" i="43"/>
  <c r="E14961" i="43"/>
  <c r="E14962" i="43"/>
  <c r="E14963" i="43"/>
  <c r="E14964" i="43"/>
  <c r="E14965" i="43"/>
  <c r="E14966" i="43"/>
  <c r="E14967" i="43"/>
  <c r="E14968" i="43"/>
  <c r="E14969" i="43"/>
  <c r="E14970" i="43"/>
  <c r="E14971" i="43"/>
  <c r="E14972" i="43"/>
  <c r="E14973" i="43"/>
  <c r="E14974" i="43"/>
  <c r="E14975" i="43"/>
  <c r="E14976" i="43"/>
  <c r="E14977" i="43"/>
  <c r="E14978" i="43"/>
  <c r="E14979" i="43"/>
  <c r="E14980" i="43"/>
  <c r="E14981" i="43"/>
  <c r="E14982" i="43"/>
  <c r="E14983" i="43"/>
  <c r="E14984" i="43"/>
  <c r="E14985" i="43"/>
  <c r="E14986" i="43"/>
  <c r="E14987" i="43"/>
  <c r="E14988" i="43"/>
  <c r="E14989" i="43"/>
  <c r="E14990" i="43"/>
  <c r="E14991" i="43"/>
  <c r="E14992" i="43"/>
  <c r="E14993" i="43"/>
  <c r="E14994" i="43"/>
  <c r="E14995" i="43"/>
  <c r="E14996" i="43"/>
  <c r="E14997" i="43"/>
  <c r="E14998" i="43"/>
  <c r="E14999" i="43"/>
  <c r="E15000" i="43"/>
  <c r="E15001" i="43"/>
  <c r="E15002" i="43"/>
  <c r="E15003" i="43"/>
  <c r="E15004" i="43"/>
  <c r="E15005" i="43"/>
  <c r="E15006" i="43"/>
  <c r="E15007" i="43"/>
  <c r="E15008" i="43"/>
  <c r="E15009" i="43"/>
  <c r="E15010" i="43"/>
  <c r="E15011" i="43"/>
  <c r="E15012" i="43"/>
  <c r="E15013" i="43"/>
  <c r="E15014" i="43"/>
  <c r="E15015" i="43"/>
  <c r="E15016" i="43"/>
  <c r="E15017" i="43"/>
  <c r="E15018" i="43"/>
  <c r="E15019" i="43"/>
  <c r="E15020" i="43"/>
  <c r="E15021" i="43"/>
  <c r="E15022" i="43"/>
  <c r="E15023" i="43"/>
  <c r="E15024" i="43"/>
  <c r="E15025" i="43"/>
  <c r="E15026" i="43"/>
  <c r="E15027" i="43"/>
  <c r="E15028" i="43"/>
  <c r="E15029" i="43"/>
  <c r="E15030" i="43"/>
  <c r="E15031" i="43"/>
  <c r="E15032" i="43"/>
  <c r="E15033" i="43"/>
  <c r="E15034" i="43"/>
  <c r="E15035" i="43"/>
  <c r="E15036" i="43"/>
  <c r="E15037" i="43"/>
  <c r="E15038" i="43"/>
  <c r="E15039" i="43"/>
  <c r="E15040" i="43"/>
  <c r="E15041" i="43"/>
  <c r="E15042" i="43"/>
  <c r="E15043" i="43"/>
  <c r="E15044" i="43"/>
  <c r="E15045" i="43"/>
  <c r="E15046" i="43"/>
  <c r="E15047" i="43"/>
  <c r="E15048" i="43"/>
  <c r="E15049" i="43"/>
  <c r="E15050" i="43"/>
  <c r="E15051" i="43"/>
  <c r="E15052" i="43"/>
  <c r="E15053" i="43"/>
  <c r="E15054" i="43"/>
  <c r="E15055" i="43"/>
  <c r="E15056" i="43"/>
  <c r="E15057" i="43"/>
  <c r="E15058" i="43"/>
  <c r="E15059" i="43"/>
  <c r="E15060" i="43"/>
  <c r="E15061" i="43"/>
  <c r="E15062" i="43"/>
  <c r="E15063" i="43"/>
  <c r="E15064" i="43"/>
  <c r="E15065" i="43"/>
  <c r="E15066" i="43"/>
  <c r="E15067" i="43"/>
  <c r="E15068" i="43"/>
  <c r="E15069" i="43"/>
  <c r="E15070" i="43"/>
  <c r="E15071" i="43"/>
  <c r="E15072" i="43"/>
  <c r="E15073" i="43"/>
  <c r="E15074" i="43"/>
  <c r="E15075" i="43"/>
  <c r="E15076" i="43"/>
  <c r="E15077" i="43"/>
  <c r="E15078" i="43"/>
  <c r="E15079" i="43"/>
  <c r="E15080" i="43"/>
  <c r="E15081" i="43"/>
  <c r="E15082" i="43"/>
  <c r="E15083" i="43"/>
  <c r="E15084" i="43"/>
  <c r="E15085" i="43"/>
  <c r="E15086" i="43"/>
  <c r="E15087" i="43"/>
  <c r="E15088" i="43"/>
  <c r="E15089" i="43"/>
  <c r="E15090" i="43"/>
  <c r="E15091" i="43"/>
  <c r="E15092" i="43"/>
  <c r="E15093" i="43"/>
  <c r="E15094" i="43"/>
  <c r="E15095" i="43"/>
  <c r="E15096" i="43"/>
  <c r="E15097" i="43"/>
  <c r="E15098" i="43"/>
  <c r="E15099" i="43"/>
  <c r="E15100" i="43"/>
  <c r="E15101" i="43"/>
  <c r="E15102" i="43"/>
  <c r="E15103" i="43"/>
  <c r="E15104" i="43"/>
  <c r="E15105" i="43"/>
  <c r="E15106" i="43"/>
  <c r="E15107" i="43"/>
  <c r="E15108" i="43"/>
  <c r="E15109" i="43"/>
  <c r="E15110" i="43"/>
  <c r="E15111" i="43"/>
  <c r="E15112" i="43"/>
  <c r="E15113" i="43"/>
  <c r="E15114" i="43"/>
  <c r="E15115" i="43"/>
  <c r="E15116" i="43"/>
  <c r="E15117" i="43"/>
  <c r="E15118" i="43"/>
  <c r="E15119" i="43"/>
  <c r="E15120" i="43"/>
  <c r="E15121" i="43"/>
  <c r="E15122" i="43"/>
  <c r="E15123" i="43"/>
  <c r="E15124" i="43"/>
  <c r="E15125" i="43"/>
  <c r="E15126" i="43"/>
  <c r="E15127" i="43"/>
  <c r="E15128" i="43"/>
  <c r="E15129" i="43"/>
  <c r="E15130" i="43"/>
  <c r="E15131" i="43"/>
  <c r="E15132" i="43"/>
  <c r="E15133" i="43"/>
  <c r="E15134" i="43"/>
  <c r="E15135" i="43"/>
  <c r="E15136" i="43"/>
  <c r="E15137" i="43"/>
  <c r="E15138" i="43"/>
  <c r="E15139" i="43"/>
  <c r="E15140" i="43"/>
  <c r="E15141" i="43"/>
  <c r="E15142" i="43"/>
  <c r="E15143" i="43"/>
  <c r="E15144" i="43"/>
  <c r="E15145" i="43"/>
  <c r="E15146" i="43"/>
  <c r="E15147" i="43"/>
  <c r="E15148" i="43"/>
  <c r="E15149" i="43"/>
  <c r="E15150" i="43"/>
  <c r="E15151" i="43"/>
  <c r="E15152" i="43"/>
  <c r="E15153" i="43"/>
  <c r="E15154" i="43"/>
  <c r="E15155" i="43"/>
  <c r="E15156" i="43"/>
  <c r="E15157" i="43"/>
  <c r="E15158" i="43"/>
  <c r="E15159" i="43"/>
  <c r="E15160" i="43"/>
  <c r="E15161" i="43"/>
  <c r="E15162" i="43"/>
  <c r="E15163" i="43"/>
  <c r="E15164" i="43"/>
  <c r="E15165" i="43"/>
  <c r="E15166" i="43"/>
  <c r="E15167" i="43"/>
  <c r="E15168" i="43"/>
  <c r="E15169" i="43"/>
  <c r="E15170" i="43"/>
  <c r="E15171" i="43"/>
  <c r="E15172" i="43"/>
  <c r="E15173" i="43"/>
  <c r="E15174" i="43"/>
  <c r="E15175" i="43"/>
  <c r="E15176" i="43"/>
  <c r="E15177" i="43"/>
  <c r="E15178" i="43"/>
  <c r="E15179" i="43"/>
  <c r="E15180" i="43"/>
  <c r="E15181" i="43"/>
  <c r="E15182" i="43"/>
  <c r="E15183" i="43"/>
  <c r="E15184" i="43"/>
  <c r="E15185" i="43"/>
  <c r="E15186" i="43"/>
  <c r="E15187" i="43"/>
  <c r="E15188" i="43"/>
  <c r="E15189" i="43"/>
  <c r="E15190" i="43"/>
  <c r="E15191" i="43"/>
  <c r="E15192" i="43"/>
  <c r="E15193" i="43"/>
  <c r="E15194" i="43"/>
  <c r="E15195" i="43"/>
  <c r="E15196" i="43"/>
  <c r="E15197" i="43"/>
  <c r="E15198" i="43"/>
  <c r="E15199" i="43"/>
  <c r="E15200" i="43"/>
  <c r="E15201" i="43"/>
  <c r="E15202" i="43"/>
  <c r="E15203" i="43"/>
  <c r="E15204" i="43"/>
  <c r="E15205" i="43"/>
  <c r="E15206" i="43"/>
  <c r="E15207" i="43"/>
  <c r="E15208" i="43"/>
  <c r="E15209" i="43"/>
  <c r="E15210" i="43"/>
  <c r="E15211" i="43"/>
  <c r="E15212" i="43"/>
  <c r="E15213" i="43"/>
  <c r="E15214" i="43"/>
  <c r="E15215" i="43"/>
  <c r="E15216" i="43"/>
  <c r="E15217" i="43"/>
  <c r="E15218" i="43"/>
  <c r="E15219" i="43"/>
  <c r="E15220" i="43"/>
  <c r="E15221" i="43"/>
  <c r="E15222" i="43"/>
  <c r="E15223" i="43"/>
  <c r="E15224" i="43"/>
  <c r="E15225" i="43"/>
  <c r="E15226" i="43"/>
  <c r="E15227" i="43"/>
  <c r="E15228" i="43"/>
  <c r="E15229" i="43"/>
  <c r="E15230" i="43"/>
  <c r="E15231" i="43"/>
  <c r="E15232" i="43"/>
  <c r="E15233" i="43"/>
  <c r="E15234" i="43"/>
  <c r="E15235" i="43"/>
  <c r="E15236" i="43"/>
  <c r="E15237" i="43"/>
  <c r="E15238" i="43"/>
  <c r="E15239" i="43"/>
  <c r="E15240" i="43"/>
  <c r="E15241" i="43"/>
  <c r="E15242" i="43"/>
  <c r="E15243" i="43"/>
  <c r="E15244" i="43"/>
  <c r="E15245" i="43"/>
  <c r="E15246" i="43"/>
  <c r="E15247" i="43"/>
  <c r="E15248" i="43"/>
  <c r="E15249" i="43"/>
  <c r="E15250" i="43"/>
  <c r="E15251" i="43"/>
  <c r="E15252" i="43"/>
  <c r="E15253" i="43"/>
  <c r="E15254" i="43"/>
  <c r="E15255" i="43"/>
  <c r="E15256" i="43"/>
  <c r="E15257" i="43"/>
  <c r="E15258" i="43"/>
  <c r="E15259" i="43"/>
  <c r="E15260" i="43"/>
  <c r="E15261" i="43"/>
  <c r="E15262" i="43"/>
  <c r="E15263" i="43"/>
  <c r="E15264" i="43"/>
  <c r="E15265" i="43"/>
  <c r="E15266" i="43"/>
  <c r="E15267" i="43"/>
  <c r="E15268" i="43"/>
  <c r="E15269" i="43"/>
  <c r="E15270" i="43"/>
  <c r="E15271" i="43"/>
  <c r="E15272" i="43"/>
  <c r="E15273" i="43"/>
  <c r="E15274" i="43"/>
  <c r="E15275" i="43"/>
  <c r="E15276" i="43"/>
  <c r="E15277" i="43"/>
  <c r="E15278" i="43"/>
  <c r="E15279" i="43"/>
  <c r="E15280" i="43"/>
  <c r="E15281" i="43"/>
  <c r="E15282" i="43"/>
  <c r="E15283" i="43"/>
  <c r="E15284" i="43"/>
  <c r="E15285" i="43"/>
  <c r="E15286" i="43"/>
  <c r="E15287" i="43"/>
  <c r="E15288" i="43"/>
  <c r="E15289" i="43"/>
  <c r="E15290" i="43"/>
  <c r="E15291" i="43"/>
  <c r="E15292" i="43"/>
  <c r="E15293" i="43"/>
  <c r="E15294" i="43"/>
  <c r="E15295" i="43"/>
  <c r="E15296" i="43"/>
  <c r="E15297" i="43"/>
  <c r="E15298" i="43"/>
  <c r="E15299" i="43"/>
  <c r="E15300" i="43"/>
  <c r="E15301" i="43"/>
  <c r="E15302" i="43"/>
  <c r="E15303" i="43"/>
  <c r="E15304" i="43"/>
  <c r="E15305" i="43"/>
  <c r="E15306" i="43"/>
  <c r="E15307" i="43"/>
  <c r="E15308" i="43"/>
  <c r="E15309" i="43"/>
  <c r="E15310" i="43"/>
  <c r="E15311" i="43"/>
  <c r="E15312" i="43"/>
  <c r="E15313" i="43"/>
  <c r="E15314" i="43"/>
  <c r="E15315" i="43"/>
  <c r="E15316" i="43"/>
  <c r="E15317" i="43"/>
  <c r="E15318" i="43"/>
  <c r="E15319" i="43"/>
  <c r="E15320" i="43"/>
  <c r="E15321" i="43"/>
  <c r="E15322" i="43"/>
  <c r="E15323" i="43"/>
  <c r="E15324" i="43"/>
  <c r="E15325" i="43"/>
  <c r="E15326" i="43"/>
  <c r="E15327" i="43"/>
  <c r="E15328" i="43"/>
  <c r="E15329" i="43"/>
  <c r="E15330" i="43"/>
  <c r="E15331" i="43"/>
  <c r="E15332" i="43"/>
  <c r="E15333" i="43"/>
  <c r="E15334" i="43"/>
  <c r="E15335" i="43"/>
  <c r="E15336" i="43"/>
  <c r="E15337" i="43"/>
  <c r="E15338" i="43"/>
  <c r="E15339" i="43"/>
  <c r="E15340" i="43"/>
  <c r="E15341" i="43"/>
  <c r="E15342" i="43"/>
  <c r="E15343" i="43"/>
  <c r="E15344" i="43"/>
  <c r="E15345" i="43"/>
  <c r="E15346" i="43"/>
  <c r="E15347" i="43"/>
  <c r="E15348" i="43"/>
  <c r="E15349" i="43"/>
  <c r="E15350" i="43"/>
  <c r="E15351" i="43"/>
  <c r="E15352" i="43"/>
  <c r="E15353" i="43"/>
  <c r="E15354" i="43"/>
  <c r="E15355" i="43"/>
  <c r="E15356" i="43"/>
  <c r="E15357" i="43"/>
  <c r="E15358" i="43"/>
  <c r="E15359" i="43"/>
  <c r="E15360" i="43"/>
  <c r="E15361" i="43"/>
  <c r="E15362" i="43"/>
  <c r="E15363" i="43"/>
  <c r="E15364" i="43"/>
  <c r="E15365" i="43"/>
  <c r="E15366" i="43"/>
  <c r="E15367" i="43"/>
  <c r="E15368" i="43"/>
  <c r="E15369" i="43"/>
  <c r="E15370" i="43"/>
  <c r="E15371" i="43"/>
  <c r="E15372" i="43"/>
  <c r="E15373" i="43"/>
  <c r="E15374" i="43"/>
  <c r="E15375" i="43"/>
  <c r="E15376" i="43"/>
  <c r="E15377" i="43"/>
  <c r="E15378" i="43"/>
  <c r="E15379" i="43"/>
  <c r="E15380" i="43"/>
  <c r="E15381" i="43"/>
  <c r="E15382" i="43"/>
  <c r="E15383" i="43"/>
  <c r="E15384" i="43"/>
  <c r="E15385" i="43"/>
  <c r="E15386" i="43"/>
  <c r="E15387" i="43"/>
  <c r="E15388" i="43"/>
  <c r="E15389" i="43"/>
  <c r="E15390" i="43"/>
  <c r="E15391" i="43"/>
  <c r="E15392" i="43"/>
  <c r="E15393" i="43"/>
  <c r="E15394" i="43"/>
  <c r="E15395" i="43"/>
  <c r="E15396" i="43"/>
  <c r="E15397" i="43"/>
  <c r="E15398" i="43"/>
  <c r="E15399" i="43"/>
  <c r="E15400" i="43"/>
  <c r="E15401" i="43"/>
  <c r="E15402" i="43"/>
  <c r="E15403" i="43"/>
  <c r="E15404" i="43"/>
  <c r="E15405" i="43"/>
  <c r="E15406" i="43"/>
  <c r="E15407" i="43"/>
  <c r="E15408" i="43"/>
  <c r="E15409" i="43"/>
  <c r="E15410" i="43"/>
  <c r="E15411" i="43"/>
  <c r="E15412" i="43"/>
  <c r="E15413" i="43"/>
  <c r="E15414" i="43"/>
  <c r="E15415" i="43"/>
  <c r="E15416" i="43"/>
  <c r="E15417" i="43"/>
  <c r="E15418" i="43"/>
  <c r="E15419" i="43"/>
  <c r="E15420" i="43"/>
  <c r="E15421" i="43"/>
  <c r="E15422" i="43"/>
  <c r="E15423" i="43"/>
  <c r="E15424" i="43"/>
  <c r="E15425" i="43"/>
  <c r="E15426" i="43"/>
  <c r="E15427" i="43"/>
  <c r="E15428" i="43"/>
  <c r="E15429" i="43"/>
  <c r="E15430" i="43"/>
  <c r="E15431" i="43"/>
  <c r="E15432" i="43"/>
  <c r="E15433" i="43"/>
  <c r="E15434" i="43"/>
  <c r="E15435" i="43"/>
  <c r="E15436" i="43"/>
  <c r="E15437" i="43"/>
  <c r="E15438" i="43"/>
  <c r="E15439" i="43"/>
  <c r="E15440" i="43"/>
  <c r="E15441" i="43"/>
  <c r="E15442" i="43"/>
  <c r="E15443" i="43"/>
  <c r="E15444" i="43"/>
  <c r="E15445" i="43"/>
  <c r="E15446" i="43"/>
  <c r="E15447" i="43"/>
  <c r="E15448" i="43"/>
  <c r="E15449" i="43"/>
  <c r="E15450" i="43"/>
  <c r="E15451" i="43"/>
  <c r="E15452" i="43"/>
  <c r="E15453" i="43"/>
  <c r="E15454" i="43"/>
  <c r="E15455" i="43"/>
  <c r="E15456" i="43"/>
  <c r="E15457" i="43"/>
  <c r="E15458" i="43"/>
  <c r="E15459" i="43"/>
  <c r="E15460" i="43"/>
  <c r="E15461" i="43"/>
  <c r="E15462" i="43"/>
  <c r="E15463" i="43"/>
  <c r="E15464" i="43"/>
  <c r="E15465" i="43"/>
  <c r="E15466" i="43"/>
  <c r="E15467" i="43"/>
  <c r="E15468" i="43"/>
  <c r="E15469" i="43"/>
  <c r="E15470" i="43"/>
  <c r="E15471" i="43"/>
  <c r="E15472" i="43"/>
  <c r="E15473" i="43"/>
  <c r="E15474" i="43"/>
  <c r="E15475" i="43"/>
  <c r="E15476" i="43"/>
  <c r="E15477" i="43"/>
  <c r="E15478" i="43"/>
  <c r="E15479" i="43"/>
  <c r="E15480" i="43"/>
  <c r="E15481" i="43"/>
  <c r="E15482" i="43"/>
  <c r="E15483" i="43"/>
  <c r="E15484" i="43"/>
  <c r="E15485" i="43"/>
  <c r="E15486" i="43"/>
  <c r="E15487" i="43"/>
  <c r="E15488" i="43"/>
  <c r="E15489" i="43"/>
  <c r="E15490" i="43"/>
  <c r="E15491" i="43"/>
  <c r="E15492" i="43"/>
  <c r="E15493" i="43"/>
  <c r="E15494" i="43"/>
  <c r="E15495" i="43"/>
  <c r="E15496" i="43"/>
  <c r="E15497" i="43"/>
  <c r="E15498" i="43"/>
  <c r="E15499" i="43"/>
  <c r="E15500" i="43"/>
  <c r="E15501" i="43"/>
  <c r="E15502" i="43"/>
  <c r="E15503" i="43"/>
  <c r="E15504" i="43"/>
  <c r="E15505" i="43"/>
  <c r="E15506" i="43"/>
  <c r="E15507" i="43"/>
  <c r="E15508" i="43"/>
  <c r="E15509" i="43"/>
  <c r="E15510" i="43"/>
  <c r="E15511" i="43"/>
  <c r="E15512" i="43"/>
  <c r="E15513" i="43"/>
  <c r="E15514" i="43"/>
  <c r="E15515" i="43"/>
  <c r="E15516" i="43"/>
  <c r="E15517" i="43"/>
  <c r="E15518" i="43"/>
  <c r="E15519" i="43"/>
  <c r="E15520" i="43"/>
  <c r="E15521" i="43"/>
  <c r="E15522" i="43"/>
  <c r="E15523" i="43"/>
  <c r="E15524" i="43"/>
  <c r="E15525" i="43"/>
  <c r="E15526" i="43"/>
  <c r="E15527" i="43"/>
  <c r="E15528" i="43"/>
  <c r="E15529" i="43"/>
  <c r="E15530" i="43"/>
  <c r="E15531" i="43"/>
  <c r="E15532" i="43"/>
  <c r="E15533" i="43"/>
  <c r="E15534" i="43"/>
  <c r="E15535" i="43"/>
  <c r="E15536" i="43"/>
  <c r="E15537" i="43"/>
  <c r="E15538" i="43"/>
  <c r="E15539" i="43"/>
  <c r="E15540" i="43"/>
  <c r="E15541" i="43"/>
  <c r="E15542" i="43"/>
  <c r="E15543" i="43"/>
  <c r="E15544" i="43"/>
  <c r="E15545" i="43"/>
  <c r="E15546" i="43"/>
  <c r="E15547" i="43"/>
  <c r="E15548" i="43"/>
  <c r="E15549" i="43"/>
  <c r="E15550" i="43"/>
  <c r="E15551" i="43"/>
  <c r="E15552" i="43"/>
  <c r="E15553" i="43"/>
  <c r="E15554" i="43"/>
  <c r="E15555" i="43"/>
  <c r="E15556" i="43"/>
  <c r="E15557" i="43"/>
  <c r="E15558" i="43"/>
  <c r="E15559" i="43"/>
  <c r="E15560" i="43"/>
  <c r="E15561" i="43"/>
  <c r="E15562" i="43"/>
  <c r="E15563" i="43"/>
  <c r="E15564" i="43"/>
  <c r="E15565" i="43"/>
  <c r="E15566" i="43"/>
  <c r="E15567" i="43"/>
  <c r="E15568" i="43"/>
  <c r="E15569" i="43"/>
  <c r="E15570" i="43"/>
  <c r="E15571" i="43"/>
  <c r="E15572" i="43"/>
  <c r="E15573" i="43"/>
  <c r="E15574" i="43"/>
  <c r="E15575" i="43"/>
  <c r="E15576" i="43"/>
  <c r="E15577" i="43"/>
  <c r="E15578" i="43"/>
  <c r="E15579" i="43"/>
  <c r="E15580" i="43"/>
  <c r="E15581" i="43"/>
  <c r="E15582" i="43"/>
  <c r="E15583" i="43"/>
  <c r="E15584" i="43"/>
  <c r="E15585" i="43"/>
  <c r="E15586" i="43"/>
  <c r="E15587" i="43"/>
  <c r="E15588" i="43"/>
  <c r="E15589" i="43"/>
  <c r="E15590" i="43"/>
  <c r="E15591" i="43"/>
  <c r="E15592" i="43"/>
  <c r="E15593" i="43"/>
  <c r="E15594" i="43"/>
  <c r="E15595" i="43"/>
  <c r="E15596" i="43"/>
  <c r="E15597" i="43"/>
  <c r="E15598" i="43"/>
  <c r="E15599" i="43"/>
  <c r="E15600" i="43"/>
  <c r="E15601" i="43"/>
  <c r="E15602" i="43"/>
  <c r="E15603" i="43"/>
  <c r="E15604" i="43"/>
  <c r="E15605" i="43"/>
  <c r="E15606" i="43"/>
  <c r="E15607" i="43"/>
  <c r="E15608" i="43"/>
  <c r="E15609" i="43"/>
  <c r="E15610" i="43"/>
  <c r="E15611" i="43"/>
  <c r="E15612" i="43"/>
  <c r="E15613" i="43"/>
  <c r="E15614" i="43"/>
  <c r="E15615" i="43"/>
  <c r="E15616" i="43"/>
  <c r="E15617" i="43"/>
  <c r="E15618" i="43"/>
  <c r="E15619" i="43"/>
  <c r="E15620" i="43"/>
  <c r="E15621" i="43"/>
  <c r="E15622" i="43"/>
  <c r="E15623" i="43"/>
  <c r="E15624" i="43"/>
  <c r="E15625" i="43"/>
  <c r="E15626" i="43"/>
  <c r="E15627" i="43"/>
  <c r="E15628" i="43"/>
  <c r="E15629" i="43"/>
  <c r="E15630" i="43"/>
  <c r="E15631" i="43"/>
  <c r="E15632" i="43"/>
  <c r="E15633" i="43"/>
  <c r="E15634" i="43"/>
  <c r="E15635" i="43"/>
  <c r="E15636" i="43"/>
  <c r="E15637" i="43"/>
  <c r="E15638" i="43"/>
  <c r="E15639" i="43"/>
  <c r="E15640" i="43"/>
  <c r="E15641" i="43"/>
  <c r="E15642" i="43"/>
  <c r="E15643" i="43"/>
  <c r="E15644" i="43"/>
  <c r="E15645" i="43"/>
  <c r="E15646" i="43"/>
  <c r="E15647" i="43"/>
  <c r="E15648" i="43"/>
  <c r="E15649" i="43"/>
  <c r="E15650" i="43"/>
  <c r="E15651" i="43"/>
  <c r="E15652" i="43"/>
  <c r="E15653" i="43"/>
  <c r="E15654" i="43"/>
  <c r="E15655" i="43"/>
  <c r="E15656" i="43"/>
  <c r="E15657" i="43"/>
  <c r="E15658" i="43"/>
  <c r="E15659" i="43"/>
  <c r="E15660" i="43"/>
  <c r="E15661" i="43"/>
  <c r="E15662" i="43"/>
  <c r="E15663" i="43"/>
  <c r="E15664" i="43"/>
  <c r="E15665" i="43"/>
  <c r="E15666" i="43"/>
  <c r="E15667" i="43"/>
  <c r="E15668" i="43"/>
  <c r="E15669" i="43"/>
  <c r="E15670" i="43"/>
  <c r="E15671" i="43"/>
  <c r="E15672" i="43"/>
  <c r="E15673" i="43"/>
  <c r="E15674" i="43"/>
  <c r="E15675" i="43"/>
  <c r="E15676" i="43"/>
  <c r="E15677" i="43"/>
  <c r="E15678" i="43"/>
  <c r="E15679" i="43"/>
  <c r="E15680" i="43"/>
  <c r="E15681" i="43"/>
  <c r="E15682" i="43"/>
  <c r="E15683" i="43"/>
  <c r="E15684" i="43"/>
  <c r="E15685" i="43"/>
  <c r="E15686" i="43"/>
  <c r="E15687" i="43"/>
  <c r="E15688" i="43"/>
  <c r="E15689" i="43"/>
  <c r="E15690" i="43"/>
  <c r="E15691" i="43"/>
  <c r="E15692" i="43"/>
  <c r="E15693" i="43"/>
  <c r="E15694" i="43"/>
  <c r="E15695" i="43"/>
  <c r="E15696" i="43"/>
  <c r="E15697" i="43"/>
  <c r="E15698" i="43"/>
  <c r="E15699" i="43"/>
  <c r="E15700" i="43"/>
  <c r="E15701" i="43"/>
  <c r="E15702" i="43"/>
  <c r="E15703" i="43"/>
  <c r="E15704" i="43"/>
  <c r="E15705" i="43"/>
  <c r="E15706" i="43"/>
  <c r="E15707" i="43"/>
  <c r="E15708" i="43"/>
  <c r="E15709" i="43"/>
  <c r="E15710" i="43"/>
  <c r="E15711" i="43"/>
  <c r="E15712" i="43"/>
  <c r="E15713" i="43"/>
  <c r="E15714" i="43"/>
  <c r="E15715" i="43"/>
  <c r="E15716" i="43"/>
  <c r="E15717" i="43"/>
  <c r="E15718" i="43"/>
  <c r="E15719" i="43"/>
  <c r="E15720" i="43"/>
  <c r="E15721" i="43"/>
  <c r="E15722" i="43"/>
  <c r="E15723" i="43"/>
  <c r="E15724" i="43"/>
  <c r="E15725" i="43"/>
  <c r="E15726" i="43"/>
  <c r="E15727" i="43"/>
  <c r="E15728" i="43"/>
  <c r="E15729" i="43"/>
  <c r="E15730" i="43"/>
  <c r="E15731" i="43"/>
  <c r="E15732" i="43"/>
  <c r="E15733" i="43"/>
  <c r="E15734" i="43"/>
  <c r="E15735" i="43"/>
  <c r="E15736" i="43"/>
  <c r="E15737" i="43"/>
  <c r="E15738" i="43"/>
  <c r="E15739" i="43"/>
  <c r="E15740" i="43"/>
  <c r="E15741" i="43"/>
  <c r="E15742" i="43"/>
  <c r="E15743" i="43"/>
  <c r="E15744" i="43"/>
  <c r="E15745" i="43"/>
  <c r="E15746" i="43"/>
  <c r="E15747" i="43"/>
  <c r="E15748" i="43"/>
  <c r="E15749" i="43"/>
  <c r="E15750" i="43"/>
  <c r="E15751" i="43"/>
  <c r="E15752" i="43"/>
  <c r="E15753" i="43"/>
  <c r="E15754" i="43"/>
  <c r="E15755" i="43"/>
  <c r="E15756" i="43"/>
  <c r="E15757" i="43"/>
  <c r="E15758" i="43"/>
  <c r="E15759" i="43"/>
  <c r="E15760" i="43"/>
  <c r="E15761" i="43"/>
  <c r="E15762" i="43"/>
  <c r="E15763" i="43"/>
  <c r="E15764" i="43"/>
  <c r="E15765" i="43"/>
  <c r="E15766" i="43"/>
  <c r="E15767" i="43"/>
  <c r="E15768" i="43"/>
  <c r="E15769" i="43"/>
  <c r="E15770" i="43"/>
  <c r="E15771" i="43"/>
  <c r="E15772" i="43"/>
  <c r="E15773" i="43"/>
  <c r="E15774" i="43"/>
  <c r="E15775" i="43"/>
  <c r="E15776" i="43"/>
  <c r="E15777" i="43"/>
  <c r="E15778" i="43"/>
  <c r="E15779" i="43"/>
  <c r="E15780" i="43"/>
  <c r="E15781" i="43"/>
  <c r="E15782" i="43"/>
  <c r="E15783" i="43"/>
  <c r="E15784" i="43"/>
  <c r="E15785" i="43"/>
  <c r="E15786" i="43"/>
  <c r="E15787" i="43"/>
  <c r="E15788" i="43"/>
  <c r="E15789" i="43"/>
  <c r="E15790" i="43"/>
  <c r="E15791" i="43"/>
  <c r="E15792" i="43"/>
  <c r="E15793" i="43"/>
  <c r="E15794" i="43"/>
  <c r="E15795" i="43"/>
  <c r="E15796" i="43"/>
  <c r="E15797" i="43"/>
  <c r="E15798" i="43"/>
  <c r="E15799" i="43"/>
  <c r="E15800" i="43"/>
  <c r="E15801" i="43"/>
  <c r="E15802" i="43"/>
  <c r="E15803" i="43"/>
  <c r="E15804" i="43"/>
  <c r="E15805" i="43"/>
  <c r="E15806" i="43"/>
  <c r="E15807" i="43"/>
  <c r="E15808" i="43"/>
  <c r="E15809" i="43"/>
  <c r="E15810" i="43"/>
  <c r="E15811" i="43"/>
  <c r="E15812" i="43"/>
  <c r="E15813" i="43"/>
  <c r="E15814" i="43"/>
  <c r="E15815" i="43"/>
  <c r="E15816" i="43"/>
  <c r="E15817" i="43"/>
  <c r="E15818" i="43"/>
  <c r="E15819" i="43"/>
  <c r="E15820" i="43"/>
  <c r="E15821" i="43"/>
  <c r="E15822" i="43"/>
  <c r="E15823" i="43"/>
  <c r="E15824" i="43"/>
  <c r="E15825" i="43"/>
  <c r="E15826" i="43"/>
  <c r="E15827" i="43"/>
  <c r="E15828" i="43"/>
  <c r="E15829" i="43"/>
  <c r="E15830" i="43"/>
  <c r="E15831" i="43"/>
  <c r="E15832" i="43"/>
  <c r="E15833" i="43"/>
  <c r="E15834" i="43"/>
  <c r="E15835" i="43"/>
  <c r="E15836" i="43"/>
  <c r="E15837" i="43"/>
  <c r="E15838" i="43"/>
  <c r="E15839" i="43"/>
  <c r="E15840" i="43"/>
  <c r="E15841" i="43"/>
  <c r="E15842" i="43"/>
  <c r="E15843" i="43"/>
  <c r="E15844" i="43"/>
  <c r="E15845" i="43"/>
  <c r="E15846" i="43"/>
  <c r="E15847" i="43"/>
  <c r="E15848" i="43"/>
  <c r="E15849" i="43"/>
  <c r="E15850" i="43"/>
  <c r="E15851" i="43"/>
  <c r="E15852" i="43"/>
  <c r="E15853" i="43"/>
  <c r="E15854" i="43"/>
  <c r="E15855" i="43"/>
  <c r="E15856" i="43"/>
  <c r="E15857" i="43"/>
  <c r="E15858" i="43"/>
  <c r="E15859" i="43"/>
  <c r="E15860" i="43"/>
  <c r="E15861" i="43"/>
  <c r="E15862" i="43"/>
  <c r="E15863" i="43"/>
  <c r="E15864" i="43"/>
  <c r="E15865" i="43"/>
  <c r="E15866" i="43"/>
  <c r="E15867" i="43"/>
  <c r="E15868" i="43"/>
  <c r="E15869" i="43"/>
  <c r="E15870" i="43"/>
  <c r="E15871" i="43"/>
  <c r="E15872" i="43"/>
  <c r="E15873" i="43"/>
  <c r="E15874" i="43"/>
  <c r="E15875" i="43"/>
  <c r="E15876" i="43"/>
  <c r="E15877" i="43"/>
  <c r="E15878" i="43"/>
  <c r="E15879" i="43"/>
  <c r="E15880" i="43"/>
  <c r="E15881" i="43"/>
  <c r="E15882" i="43"/>
  <c r="E15883" i="43"/>
  <c r="E15884" i="43"/>
  <c r="E15885" i="43"/>
  <c r="E15886" i="43"/>
  <c r="E15887" i="43"/>
  <c r="E15888" i="43"/>
  <c r="E15889" i="43"/>
  <c r="E15890" i="43"/>
  <c r="E15891" i="43"/>
  <c r="E15892" i="43"/>
  <c r="E15893" i="43"/>
  <c r="E15894" i="43"/>
  <c r="E15895" i="43"/>
  <c r="E15896" i="43"/>
  <c r="E15897" i="43"/>
  <c r="E15898" i="43"/>
  <c r="E15899" i="43"/>
  <c r="E15900" i="43"/>
  <c r="E15901" i="43"/>
  <c r="E15902" i="43"/>
  <c r="E15903" i="43"/>
  <c r="E15904" i="43"/>
  <c r="E15905" i="43"/>
  <c r="E15906" i="43"/>
  <c r="E15907" i="43"/>
  <c r="E15908" i="43"/>
  <c r="E15909" i="43"/>
  <c r="E15910" i="43"/>
  <c r="E15911" i="43"/>
  <c r="E15912" i="43"/>
  <c r="E15913" i="43"/>
  <c r="E15914" i="43"/>
  <c r="E15915" i="43"/>
  <c r="E15916" i="43"/>
  <c r="E15917" i="43"/>
  <c r="E15918" i="43"/>
  <c r="E15919" i="43"/>
  <c r="E15920" i="43"/>
  <c r="E15921" i="43"/>
  <c r="E15922" i="43"/>
  <c r="E15923" i="43"/>
  <c r="E15924" i="43"/>
  <c r="E15925" i="43"/>
  <c r="E15926" i="43"/>
  <c r="E15927" i="43"/>
  <c r="E15928" i="43"/>
  <c r="E15929" i="43"/>
  <c r="E15930" i="43"/>
  <c r="E15931" i="43"/>
  <c r="E15932" i="43"/>
  <c r="E15933" i="43"/>
  <c r="E15934" i="43"/>
  <c r="E15935" i="43"/>
  <c r="E15936" i="43"/>
  <c r="E15937" i="43"/>
  <c r="E15938" i="43"/>
  <c r="E15939" i="43"/>
  <c r="E15940" i="43"/>
  <c r="E15941" i="43"/>
  <c r="E15942" i="43"/>
  <c r="E15943" i="43"/>
  <c r="E15944" i="43"/>
  <c r="E15945" i="43"/>
  <c r="E15946" i="43"/>
  <c r="E15947" i="43"/>
  <c r="E15948" i="43"/>
  <c r="E15949" i="43"/>
  <c r="E15950" i="43"/>
  <c r="E15951" i="43"/>
  <c r="E15952" i="43"/>
  <c r="E15953" i="43"/>
  <c r="E15954" i="43"/>
  <c r="E15955" i="43"/>
  <c r="E15956" i="43"/>
  <c r="E15957" i="43"/>
  <c r="E15958" i="43"/>
  <c r="E15959" i="43"/>
  <c r="E15960" i="43"/>
  <c r="E15961" i="43"/>
  <c r="E15962" i="43"/>
  <c r="E15963" i="43"/>
  <c r="E15964" i="43"/>
  <c r="E15965" i="43"/>
  <c r="E15966" i="43"/>
  <c r="E15967" i="43"/>
  <c r="E15968" i="43"/>
  <c r="E15969" i="43"/>
  <c r="E15970" i="43"/>
  <c r="E15971" i="43"/>
  <c r="E15972" i="43"/>
  <c r="E15973" i="43"/>
  <c r="E15974" i="43"/>
  <c r="E15975" i="43"/>
  <c r="E15976" i="43"/>
  <c r="E15977" i="43"/>
  <c r="E15978" i="43"/>
  <c r="E15979" i="43"/>
  <c r="E15980" i="43"/>
  <c r="E15981" i="43"/>
  <c r="E15982" i="43"/>
  <c r="E15983" i="43"/>
  <c r="E15984" i="43"/>
  <c r="E15985" i="43"/>
  <c r="E15986" i="43"/>
  <c r="E15987" i="43"/>
  <c r="E15988" i="43"/>
  <c r="E15989" i="43"/>
  <c r="E15990" i="43"/>
  <c r="E15991" i="43"/>
  <c r="E15992" i="43"/>
  <c r="E15993" i="43"/>
  <c r="E15994" i="43"/>
  <c r="E15995" i="43"/>
  <c r="E15996" i="43"/>
  <c r="E15997" i="43"/>
  <c r="E15998" i="43"/>
  <c r="E15999" i="43"/>
  <c r="E16000" i="43"/>
  <c r="E16001" i="43"/>
  <c r="E16002" i="43"/>
  <c r="E16003" i="43"/>
  <c r="E16004" i="43"/>
  <c r="E16005" i="43"/>
  <c r="E16006" i="43"/>
  <c r="E16007" i="43"/>
  <c r="E16008" i="43"/>
  <c r="E16009" i="43"/>
  <c r="E16010" i="43"/>
  <c r="E16011" i="43"/>
  <c r="E16012" i="43"/>
  <c r="E16013" i="43"/>
  <c r="E16014" i="43"/>
  <c r="E16015" i="43"/>
  <c r="E16016" i="43"/>
  <c r="E16017" i="43"/>
  <c r="E16018" i="43"/>
  <c r="E16019" i="43"/>
  <c r="E16020" i="43"/>
  <c r="E16021" i="43"/>
  <c r="E16022" i="43"/>
  <c r="E16023" i="43"/>
  <c r="E16024" i="43"/>
  <c r="E16025" i="43"/>
  <c r="E16026" i="43"/>
  <c r="E16027" i="43"/>
  <c r="E16028" i="43"/>
  <c r="E16029" i="43"/>
  <c r="E16030" i="43"/>
  <c r="E16031" i="43"/>
  <c r="E16032" i="43"/>
  <c r="E16033" i="43"/>
  <c r="E16034" i="43"/>
  <c r="E16035" i="43"/>
  <c r="E16036" i="43"/>
  <c r="E16037" i="43"/>
  <c r="E16038" i="43"/>
  <c r="E16039" i="43"/>
  <c r="E16040" i="43"/>
  <c r="E16041" i="43"/>
  <c r="E16042" i="43"/>
  <c r="E16043" i="43"/>
  <c r="E16044" i="43"/>
  <c r="E16045" i="43"/>
  <c r="E16046" i="43"/>
  <c r="E16047" i="43"/>
  <c r="E16048" i="43"/>
  <c r="E16049" i="43"/>
  <c r="E16050" i="43"/>
  <c r="E16051" i="43"/>
  <c r="E16052" i="43"/>
  <c r="E16053" i="43"/>
  <c r="E16054" i="43"/>
  <c r="E16055" i="43"/>
  <c r="E16056" i="43"/>
  <c r="E16057" i="43"/>
  <c r="E16058" i="43"/>
  <c r="E16059" i="43"/>
  <c r="E16060" i="43"/>
  <c r="E16061" i="43"/>
  <c r="E16062" i="43"/>
  <c r="E16063" i="43"/>
  <c r="E16064" i="43"/>
  <c r="E16065" i="43"/>
  <c r="E16066" i="43"/>
  <c r="E16067" i="43"/>
  <c r="E16068" i="43"/>
  <c r="E16069" i="43"/>
  <c r="E16070" i="43"/>
  <c r="E16071" i="43"/>
  <c r="E16072" i="43"/>
  <c r="E16073" i="43"/>
  <c r="E16074" i="43"/>
  <c r="E16075" i="43"/>
  <c r="E16076" i="43"/>
  <c r="E16077" i="43"/>
  <c r="E16078" i="43"/>
  <c r="E16079" i="43"/>
  <c r="E16080" i="43"/>
  <c r="E16081" i="43"/>
  <c r="E16082" i="43"/>
  <c r="E16083" i="43"/>
  <c r="E16084" i="43"/>
  <c r="E16085" i="43"/>
  <c r="E16086" i="43"/>
  <c r="E16087" i="43"/>
  <c r="E16088" i="43"/>
  <c r="E16089" i="43"/>
  <c r="E16090" i="43"/>
  <c r="E16091" i="43"/>
  <c r="E16092" i="43"/>
  <c r="E16093" i="43"/>
  <c r="E16094" i="43"/>
  <c r="E16095" i="43"/>
  <c r="E16096" i="43"/>
  <c r="E16097" i="43"/>
  <c r="E16098" i="43"/>
  <c r="E16099" i="43"/>
  <c r="E16100" i="43"/>
  <c r="E16101" i="43"/>
  <c r="E16102" i="43"/>
  <c r="E16103" i="43"/>
  <c r="E16104" i="43"/>
  <c r="E16105" i="43"/>
  <c r="E16106" i="43"/>
  <c r="E16107" i="43"/>
  <c r="E16108" i="43"/>
  <c r="E16109" i="43"/>
  <c r="E16110" i="43"/>
  <c r="E16111" i="43"/>
  <c r="E16112" i="43"/>
  <c r="E16113" i="43"/>
  <c r="E16114" i="43"/>
  <c r="E16115" i="43"/>
  <c r="E16116" i="43"/>
  <c r="E16117" i="43"/>
  <c r="E16118" i="43"/>
  <c r="E16119" i="43"/>
  <c r="E16120" i="43"/>
  <c r="E16121" i="43"/>
  <c r="E16122" i="43"/>
  <c r="E16123" i="43"/>
  <c r="E16124" i="43"/>
  <c r="E16125" i="43"/>
  <c r="E16126" i="43"/>
  <c r="E16127" i="43"/>
  <c r="E16128" i="43"/>
  <c r="E16129" i="43"/>
  <c r="E16130" i="43"/>
  <c r="E16131" i="43"/>
  <c r="E16132" i="43"/>
  <c r="E16133" i="43"/>
  <c r="E16134" i="43"/>
  <c r="E16135" i="43"/>
  <c r="E16136" i="43"/>
  <c r="E16137" i="43"/>
  <c r="E16138" i="43"/>
  <c r="E16139" i="43"/>
  <c r="E16140" i="43"/>
  <c r="E16141" i="43"/>
  <c r="E16142" i="43"/>
  <c r="E16143" i="43"/>
  <c r="E16144" i="43"/>
  <c r="E16145" i="43"/>
  <c r="E16146" i="43"/>
  <c r="E16147" i="43"/>
  <c r="E16148" i="43"/>
  <c r="E16149" i="43"/>
  <c r="E16150" i="43"/>
  <c r="E16151" i="43"/>
  <c r="E16152" i="43"/>
  <c r="E16153" i="43"/>
  <c r="E16154" i="43"/>
  <c r="E16155" i="43"/>
  <c r="E16156" i="43"/>
  <c r="E16157" i="43"/>
  <c r="E16158" i="43"/>
  <c r="E16159" i="43"/>
  <c r="E16160" i="43"/>
  <c r="E16161" i="43"/>
  <c r="E16162" i="43"/>
  <c r="E16163" i="43"/>
  <c r="E16164" i="43"/>
  <c r="E16165" i="43"/>
  <c r="E16166" i="43"/>
  <c r="E16167" i="43"/>
  <c r="E16168" i="43"/>
  <c r="E16169" i="43"/>
  <c r="E16170" i="43"/>
  <c r="E16171" i="43"/>
  <c r="E16172" i="43"/>
  <c r="E16173" i="43"/>
  <c r="E16174" i="43"/>
  <c r="E16175" i="43"/>
  <c r="E16176" i="43"/>
  <c r="E16177" i="43"/>
  <c r="E16178" i="43"/>
  <c r="E16179" i="43"/>
  <c r="E16180" i="43"/>
  <c r="E16181" i="43"/>
  <c r="E16182" i="43"/>
  <c r="E16183" i="43"/>
  <c r="E16184" i="43"/>
  <c r="E16185" i="43"/>
  <c r="E16186" i="43"/>
  <c r="E16187" i="43"/>
  <c r="E16188" i="43"/>
  <c r="E16189" i="43"/>
  <c r="E16190" i="43"/>
  <c r="E16191" i="43"/>
  <c r="E16192" i="43"/>
  <c r="E16193" i="43"/>
  <c r="E16194" i="43"/>
  <c r="E16195" i="43"/>
  <c r="E16196" i="43"/>
  <c r="E16197" i="43"/>
  <c r="E16198" i="43"/>
  <c r="E16199" i="43"/>
  <c r="E16200" i="43"/>
  <c r="E16201" i="43"/>
  <c r="E16202" i="43"/>
  <c r="E16203" i="43"/>
  <c r="E16204" i="43"/>
  <c r="E16205" i="43"/>
  <c r="E16206" i="43"/>
  <c r="E16207" i="43"/>
  <c r="E16208" i="43"/>
  <c r="E16209" i="43"/>
  <c r="E16210" i="43"/>
  <c r="E16211" i="43"/>
  <c r="E16212" i="43"/>
  <c r="E16213" i="43"/>
  <c r="E16214" i="43"/>
  <c r="E16215" i="43"/>
  <c r="E16216" i="43"/>
  <c r="E16217" i="43"/>
  <c r="E16218" i="43"/>
  <c r="E16219" i="43"/>
  <c r="E16220" i="43"/>
  <c r="E16221" i="43"/>
  <c r="E16222" i="43"/>
  <c r="E16223" i="43"/>
  <c r="E16224" i="43"/>
  <c r="E16225" i="43"/>
  <c r="E16226" i="43"/>
  <c r="E16227" i="43"/>
  <c r="E16228" i="43"/>
  <c r="E16229" i="43"/>
  <c r="E16230" i="43"/>
  <c r="E16231" i="43"/>
  <c r="E16232" i="43"/>
  <c r="E16233" i="43"/>
  <c r="E16234" i="43"/>
  <c r="E16235" i="43"/>
  <c r="E16236" i="43"/>
  <c r="E16237" i="43"/>
  <c r="E16238" i="43"/>
  <c r="E16239" i="43"/>
  <c r="E16240" i="43"/>
  <c r="E16241" i="43"/>
  <c r="E16242" i="43"/>
  <c r="E16243" i="43"/>
  <c r="E16244" i="43"/>
  <c r="E16245" i="43"/>
  <c r="E16246" i="43"/>
  <c r="E16247" i="43"/>
  <c r="E16248" i="43"/>
  <c r="E16249" i="43"/>
  <c r="E16250" i="43"/>
  <c r="E16251" i="43"/>
  <c r="E16252" i="43"/>
  <c r="E16253" i="43"/>
  <c r="E16254" i="43"/>
  <c r="E16255" i="43"/>
  <c r="E16256" i="43"/>
  <c r="E16257" i="43"/>
  <c r="E16258" i="43"/>
  <c r="E16259" i="43"/>
  <c r="E16260" i="43"/>
  <c r="E16261" i="43"/>
  <c r="E16262" i="43"/>
  <c r="E16263" i="43"/>
  <c r="E16264" i="43"/>
  <c r="E16265" i="43"/>
  <c r="E16266" i="43"/>
  <c r="E16267" i="43"/>
  <c r="E16268" i="43"/>
  <c r="E16269" i="43"/>
  <c r="E16270" i="43"/>
  <c r="E16271" i="43"/>
  <c r="E16272" i="43"/>
  <c r="E16273" i="43"/>
  <c r="E16274" i="43"/>
  <c r="E16275" i="43"/>
  <c r="E16276" i="43"/>
  <c r="E16277" i="43"/>
  <c r="E16278" i="43"/>
  <c r="E16279" i="43"/>
  <c r="E16280" i="43"/>
  <c r="E16281" i="43"/>
  <c r="E16282" i="43"/>
  <c r="E16283" i="43"/>
  <c r="E16284" i="43"/>
  <c r="E16285" i="43"/>
  <c r="E16286" i="43"/>
  <c r="E16287" i="43"/>
  <c r="E16288" i="43"/>
  <c r="E16289" i="43"/>
  <c r="E16290" i="43"/>
  <c r="E16291" i="43"/>
  <c r="E16292" i="43"/>
  <c r="E16293" i="43"/>
  <c r="E16294" i="43"/>
  <c r="E16295" i="43"/>
  <c r="E16296" i="43"/>
  <c r="E16297" i="43"/>
  <c r="E16298" i="43"/>
  <c r="E16299" i="43"/>
  <c r="E16300" i="43"/>
  <c r="E16301" i="43"/>
  <c r="E16302" i="43"/>
  <c r="E16303" i="43"/>
  <c r="E16304" i="43"/>
  <c r="E16305" i="43"/>
  <c r="E16306" i="43"/>
  <c r="E16307" i="43"/>
  <c r="E16308" i="43"/>
  <c r="E16309" i="43"/>
  <c r="E16310" i="43"/>
  <c r="E16311" i="43"/>
  <c r="E16312" i="43"/>
  <c r="E16313" i="43"/>
  <c r="E16314" i="43"/>
  <c r="E16315" i="43"/>
  <c r="E16316" i="43"/>
  <c r="E16317" i="43"/>
  <c r="E16318" i="43"/>
  <c r="E16319" i="43"/>
  <c r="E16320" i="43"/>
  <c r="E16321" i="43"/>
  <c r="E16322" i="43"/>
  <c r="E16323" i="43"/>
  <c r="E16324" i="43"/>
  <c r="E16325" i="43"/>
  <c r="E16326" i="43"/>
  <c r="E16327" i="43"/>
  <c r="E16328" i="43"/>
  <c r="E16329" i="43"/>
  <c r="E16330" i="43"/>
  <c r="E16331" i="43"/>
  <c r="E16332" i="43"/>
  <c r="E16333" i="43"/>
  <c r="E16334" i="43"/>
  <c r="E16335" i="43"/>
  <c r="E16336" i="43"/>
  <c r="E16337" i="43"/>
  <c r="E16338" i="43"/>
  <c r="E16339" i="43"/>
  <c r="E16340" i="43"/>
  <c r="E16341" i="43"/>
  <c r="E16342" i="43"/>
  <c r="E16343" i="43"/>
  <c r="E16344" i="43"/>
  <c r="E16345" i="43"/>
  <c r="E16346" i="43"/>
  <c r="E16347" i="43"/>
  <c r="E16348" i="43"/>
  <c r="E16349" i="43"/>
  <c r="E16350" i="43"/>
  <c r="E16351" i="43"/>
  <c r="E16352" i="43"/>
  <c r="E16353" i="43"/>
  <c r="E16354" i="43"/>
  <c r="E16355" i="43"/>
  <c r="E16356" i="43"/>
  <c r="E16357" i="43"/>
  <c r="E16358" i="43"/>
  <c r="E16359" i="43"/>
  <c r="E16360" i="43"/>
  <c r="E16361" i="43"/>
  <c r="E16362" i="43"/>
  <c r="E16363" i="43"/>
  <c r="E16364" i="43"/>
  <c r="E16365" i="43"/>
  <c r="E16366" i="43"/>
  <c r="E16367" i="43"/>
  <c r="E16368" i="43"/>
  <c r="E16369" i="43"/>
  <c r="E16370" i="43"/>
  <c r="E16371" i="43"/>
  <c r="E16372" i="43"/>
  <c r="E16373" i="43"/>
  <c r="E16374" i="43"/>
  <c r="E16375" i="43"/>
  <c r="E16376" i="43"/>
  <c r="E16377" i="43"/>
  <c r="E16378" i="43"/>
  <c r="E16379" i="43"/>
  <c r="E16380" i="43"/>
  <c r="E16381" i="43"/>
  <c r="E16382" i="43"/>
  <c r="E16383" i="43"/>
  <c r="E16384" i="43"/>
  <c r="E16385" i="43"/>
  <c r="E16386" i="43"/>
  <c r="E16387" i="43"/>
  <c r="E16388" i="43"/>
  <c r="E16389" i="43"/>
  <c r="E16390" i="43"/>
  <c r="E16391" i="43"/>
  <c r="E16392" i="43"/>
  <c r="E16393" i="43"/>
  <c r="E16394" i="43"/>
  <c r="E16395" i="43"/>
  <c r="E16396" i="43"/>
  <c r="E16397" i="43"/>
  <c r="E16398" i="43"/>
  <c r="E16399" i="43"/>
  <c r="E16400" i="43"/>
  <c r="E16401" i="43"/>
  <c r="E16402" i="43"/>
  <c r="E16403" i="43"/>
  <c r="E16404" i="43"/>
  <c r="E16405" i="43"/>
  <c r="E16406" i="43"/>
  <c r="E16407" i="43"/>
  <c r="E16408" i="43"/>
  <c r="E16409" i="43"/>
  <c r="E16410" i="43"/>
  <c r="E16411" i="43"/>
  <c r="E16412" i="43"/>
  <c r="E16413" i="43"/>
  <c r="E16414" i="43"/>
  <c r="E16415" i="43"/>
  <c r="E16416" i="43"/>
  <c r="E16417" i="43"/>
  <c r="E16418" i="43"/>
  <c r="E16419" i="43"/>
  <c r="E16420" i="43"/>
  <c r="E16421" i="43"/>
  <c r="E16422" i="43"/>
  <c r="E16423" i="43"/>
  <c r="E16424" i="43"/>
  <c r="E16425" i="43"/>
  <c r="E16426" i="43"/>
  <c r="E16427" i="43"/>
  <c r="E16428" i="43"/>
  <c r="E16429" i="43"/>
  <c r="E16430" i="43"/>
  <c r="E16431" i="43"/>
  <c r="E16432" i="43"/>
  <c r="E16433" i="43"/>
  <c r="E16434" i="43"/>
  <c r="E16435" i="43"/>
  <c r="E16436" i="43"/>
  <c r="E16437" i="43"/>
  <c r="E16438" i="43"/>
  <c r="E16439" i="43"/>
  <c r="E16440" i="43"/>
  <c r="E16441" i="43"/>
  <c r="E16442" i="43"/>
  <c r="E16443" i="43"/>
  <c r="E16444" i="43"/>
  <c r="E16445" i="43"/>
  <c r="E16446" i="43"/>
  <c r="E16447" i="43"/>
  <c r="E16448" i="43"/>
  <c r="E16449" i="43"/>
  <c r="E16450" i="43"/>
  <c r="E16451" i="43"/>
  <c r="E16452" i="43"/>
  <c r="E16453" i="43"/>
  <c r="E16454" i="43"/>
  <c r="E16455" i="43"/>
  <c r="E16456" i="43"/>
  <c r="E16457" i="43"/>
  <c r="E16458" i="43"/>
  <c r="E16459" i="43"/>
  <c r="E16460" i="43"/>
  <c r="E16461" i="43"/>
  <c r="E16462" i="43"/>
  <c r="E16463" i="43"/>
  <c r="E16464" i="43"/>
  <c r="E16465" i="43"/>
  <c r="E16466" i="43"/>
  <c r="E16467" i="43"/>
  <c r="E16468" i="43"/>
  <c r="E16469" i="43"/>
  <c r="E16470" i="43"/>
  <c r="E16471" i="43"/>
  <c r="E16472" i="43"/>
  <c r="E16473" i="43"/>
  <c r="E16474" i="43"/>
  <c r="E16475" i="43"/>
  <c r="E16476" i="43"/>
  <c r="E16477" i="43"/>
  <c r="E16478" i="43"/>
  <c r="E16479" i="43"/>
  <c r="E16480" i="43"/>
  <c r="E16481" i="43"/>
  <c r="E16482" i="43"/>
  <c r="E16483" i="43"/>
  <c r="E16484" i="43"/>
  <c r="E16485" i="43"/>
  <c r="E16486" i="43"/>
  <c r="E16487" i="43"/>
  <c r="E16488" i="43"/>
  <c r="E16489" i="43"/>
  <c r="E16490" i="43"/>
  <c r="E16491" i="43"/>
  <c r="E16492" i="43"/>
  <c r="E16493" i="43"/>
  <c r="E16494" i="43"/>
  <c r="E16495" i="43"/>
  <c r="E16496" i="43"/>
  <c r="E16497" i="43"/>
  <c r="E16498" i="43"/>
  <c r="E16499" i="43"/>
  <c r="E16500" i="43"/>
  <c r="E16501" i="43"/>
  <c r="E16502" i="43"/>
  <c r="E16503" i="43"/>
  <c r="E16504" i="43"/>
  <c r="E16505" i="43"/>
  <c r="E16506" i="43"/>
  <c r="E16507" i="43"/>
  <c r="E16508" i="43"/>
  <c r="E16509" i="43"/>
  <c r="E16510" i="43"/>
  <c r="E16511" i="43"/>
  <c r="E16512" i="43"/>
  <c r="E16513" i="43"/>
  <c r="E16514" i="43"/>
  <c r="E16515" i="43"/>
  <c r="E16516" i="43"/>
  <c r="E16517" i="43"/>
  <c r="E16518" i="43"/>
  <c r="E16519" i="43"/>
  <c r="E16520" i="43"/>
  <c r="E16521" i="43"/>
  <c r="E16522" i="43"/>
  <c r="E16523" i="43"/>
  <c r="E16524" i="43"/>
  <c r="E16525" i="43"/>
  <c r="E16526" i="43"/>
  <c r="E16527" i="43"/>
  <c r="E16528" i="43"/>
  <c r="E16529" i="43"/>
  <c r="E16530" i="43"/>
  <c r="E16531" i="43"/>
  <c r="E16532" i="43"/>
  <c r="E16533" i="43"/>
  <c r="E16534" i="43"/>
  <c r="E16535" i="43"/>
  <c r="E16536" i="43"/>
  <c r="E16537" i="43"/>
  <c r="E16538" i="43"/>
  <c r="E16539" i="43"/>
  <c r="E16540" i="43"/>
  <c r="E16541" i="43"/>
  <c r="E16542" i="43"/>
  <c r="E16543" i="43"/>
  <c r="E16544" i="43"/>
  <c r="E16545" i="43"/>
  <c r="E16546" i="43"/>
  <c r="E16547" i="43"/>
  <c r="E16548" i="43"/>
  <c r="E16549" i="43"/>
  <c r="E16550" i="43"/>
  <c r="E16551" i="43"/>
  <c r="E16552" i="43"/>
  <c r="E16553" i="43"/>
  <c r="E16554" i="43"/>
  <c r="E16555" i="43"/>
  <c r="E16556" i="43"/>
  <c r="E16557" i="43"/>
  <c r="E16558" i="43"/>
  <c r="E16559" i="43"/>
  <c r="E16560" i="43"/>
  <c r="E16561" i="43"/>
  <c r="E16562" i="43"/>
  <c r="E16563" i="43"/>
  <c r="E16564" i="43"/>
  <c r="E16565" i="43"/>
  <c r="E16566" i="43"/>
  <c r="E16567" i="43"/>
  <c r="E16568" i="43"/>
  <c r="E16569" i="43"/>
  <c r="E16570" i="43"/>
  <c r="E16571" i="43"/>
  <c r="E16572" i="43"/>
  <c r="E16573" i="43"/>
  <c r="E16574" i="43"/>
  <c r="E16575" i="43"/>
  <c r="E16576" i="43"/>
  <c r="E16577" i="43"/>
  <c r="E16578" i="43"/>
  <c r="E16579" i="43"/>
  <c r="E16580" i="43"/>
  <c r="E16581" i="43"/>
  <c r="E16582" i="43"/>
  <c r="E16583" i="43"/>
  <c r="E16584" i="43"/>
  <c r="E16585" i="43"/>
  <c r="E16586" i="43"/>
  <c r="E16587" i="43"/>
  <c r="E16588" i="43"/>
  <c r="E16589" i="43"/>
  <c r="E16590" i="43"/>
  <c r="E16591" i="43"/>
  <c r="E16592" i="43"/>
  <c r="E16593" i="43"/>
  <c r="E16594" i="43"/>
  <c r="E16595" i="43"/>
  <c r="E16596" i="43"/>
  <c r="E16597" i="43"/>
  <c r="E16598" i="43"/>
  <c r="E16599" i="43"/>
  <c r="E16600" i="43"/>
  <c r="E16601" i="43"/>
  <c r="E16602" i="43"/>
  <c r="E16603" i="43"/>
  <c r="E16604" i="43"/>
  <c r="E16605" i="43"/>
  <c r="E16606" i="43"/>
  <c r="E16607" i="43"/>
  <c r="E16608" i="43"/>
  <c r="E16609" i="43"/>
  <c r="E16610" i="43"/>
  <c r="E16611" i="43"/>
  <c r="E16612" i="43"/>
  <c r="E16613" i="43"/>
  <c r="E16614" i="43"/>
  <c r="E16615" i="43"/>
  <c r="E16616" i="43"/>
  <c r="E16617" i="43"/>
  <c r="E16618" i="43"/>
  <c r="E16619" i="43"/>
  <c r="E16620" i="43"/>
  <c r="E16621" i="43"/>
  <c r="E16622" i="43"/>
  <c r="E16623" i="43"/>
  <c r="E16624" i="43"/>
  <c r="E16625" i="43"/>
  <c r="E16626" i="43"/>
  <c r="E16627" i="43"/>
  <c r="E16628" i="43"/>
  <c r="E16629" i="43"/>
  <c r="E16630" i="43"/>
  <c r="E16631" i="43"/>
  <c r="E16632" i="43"/>
  <c r="E16633" i="43"/>
  <c r="E16634" i="43"/>
  <c r="E16635" i="43"/>
  <c r="E16636" i="43"/>
  <c r="E16637" i="43"/>
  <c r="E16638" i="43"/>
  <c r="E16639" i="43"/>
  <c r="E16640" i="43"/>
  <c r="E16641" i="43"/>
  <c r="E16642" i="43"/>
  <c r="E16643" i="43"/>
  <c r="E16644" i="43"/>
  <c r="E16645" i="43"/>
  <c r="E16646" i="43"/>
  <c r="E16647" i="43"/>
  <c r="E16648" i="43"/>
  <c r="E16649" i="43"/>
  <c r="E16650" i="43"/>
  <c r="E16651" i="43"/>
  <c r="E16652" i="43"/>
  <c r="E16653" i="43"/>
  <c r="E16654" i="43"/>
  <c r="E16655" i="43"/>
  <c r="E16656" i="43"/>
  <c r="E16657" i="43"/>
  <c r="E16658" i="43"/>
  <c r="E16659" i="43"/>
  <c r="E16660" i="43"/>
  <c r="E16661" i="43"/>
  <c r="E16662" i="43"/>
  <c r="E16663" i="43"/>
  <c r="E16664" i="43"/>
  <c r="E16665" i="43"/>
  <c r="E16666" i="43"/>
  <c r="E16667" i="43"/>
  <c r="E16668" i="43"/>
  <c r="E16669" i="43"/>
  <c r="E16670" i="43"/>
  <c r="E16671" i="43"/>
  <c r="E16672" i="43"/>
  <c r="E16673" i="43"/>
  <c r="E16674" i="43"/>
  <c r="E16675" i="43"/>
  <c r="E16676" i="43"/>
  <c r="E16677" i="43"/>
  <c r="E16678" i="43"/>
  <c r="E16679" i="43"/>
  <c r="E16680" i="43"/>
  <c r="E16681" i="43"/>
  <c r="E16682" i="43"/>
  <c r="E16683" i="43"/>
  <c r="E16684" i="43"/>
  <c r="E16685" i="43"/>
  <c r="E16686" i="43"/>
  <c r="E16687" i="43"/>
  <c r="E16688" i="43"/>
  <c r="E16689" i="43"/>
  <c r="E16690" i="43"/>
  <c r="E16691" i="43"/>
  <c r="E16692" i="43"/>
  <c r="E16693" i="43"/>
  <c r="E16694" i="43"/>
  <c r="E16695" i="43"/>
  <c r="E16696" i="43"/>
  <c r="E16697" i="43"/>
  <c r="E16698" i="43"/>
  <c r="E16699" i="43"/>
  <c r="E16700" i="43"/>
  <c r="E16701" i="43"/>
  <c r="E16702" i="43"/>
  <c r="E16703" i="43"/>
  <c r="E16704" i="43"/>
  <c r="E16705" i="43"/>
  <c r="E16706" i="43"/>
  <c r="E16707" i="43"/>
  <c r="E16708" i="43"/>
  <c r="E16709" i="43"/>
  <c r="E16710" i="43"/>
  <c r="E16711" i="43"/>
  <c r="E16712" i="43"/>
  <c r="E16713" i="43"/>
  <c r="E16714" i="43"/>
  <c r="E16715" i="43"/>
  <c r="E16716" i="43"/>
  <c r="E16717" i="43"/>
  <c r="E16718" i="43"/>
  <c r="E16719" i="43"/>
  <c r="E16720" i="43"/>
  <c r="E16721" i="43"/>
  <c r="E16722" i="43"/>
  <c r="E16723" i="43"/>
  <c r="E16724" i="43"/>
  <c r="E16725" i="43"/>
  <c r="E16726" i="43"/>
  <c r="E16727" i="43"/>
  <c r="E16728" i="43"/>
  <c r="E16729" i="43"/>
  <c r="E16730" i="43"/>
  <c r="E16731" i="43"/>
  <c r="E16732" i="43"/>
  <c r="E16733" i="43"/>
  <c r="E16734" i="43"/>
  <c r="E16735" i="43"/>
  <c r="E16736" i="43"/>
  <c r="E16737" i="43"/>
  <c r="E16738" i="43"/>
  <c r="E16739" i="43"/>
  <c r="E16740" i="43"/>
  <c r="E16741" i="43"/>
  <c r="E16742" i="43"/>
  <c r="E16743" i="43"/>
  <c r="E16744" i="43"/>
  <c r="E16745" i="43"/>
  <c r="E16746" i="43"/>
  <c r="E16747" i="43"/>
  <c r="E16748" i="43"/>
  <c r="E16749" i="43"/>
  <c r="E16750" i="43"/>
  <c r="E16751" i="43"/>
  <c r="E16752" i="43"/>
  <c r="E16753" i="43"/>
  <c r="E16754" i="43"/>
  <c r="E16755" i="43"/>
  <c r="E16756" i="43"/>
  <c r="E16757" i="43"/>
  <c r="E16758" i="43"/>
  <c r="E16759" i="43"/>
  <c r="E16760" i="43"/>
  <c r="E16761" i="43"/>
  <c r="E16762" i="43"/>
  <c r="E16763" i="43"/>
  <c r="E16764" i="43"/>
  <c r="E16765" i="43"/>
  <c r="E16766" i="43"/>
  <c r="E16767" i="43"/>
  <c r="E16768" i="43"/>
  <c r="E16769" i="43"/>
  <c r="E16770" i="43"/>
  <c r="E16771" i="43"/>
  <c r="E16772" i="43"/>
  <c r="E16773" i="43"/>
  <c r="E16774" i="43"/>
  <c r="E16775" i="43"/>
  <c r="E16776" i="43"/>
  <c r="E16777" i="43"/>
  <c r="E16778" i="43"/>
  <c r="E16779" i="43"/>
  <c r="E16780" i="43"/>
  <c r="E16781" i="43"/>
  <c r="E16782" i="43"/>
  <c r="E16783" i="43"/>
  <c r="E16784" i="43"/>
  <c r="E16785" i="43"/>
  <c r="E16786" i="43"/>
  <c r="E16787" i="43"/>
  <c r="E16788" i="43"/>
  <c r="E16789" i="43"/>
  <c r="E16790" i="43"/>
  <c r="E16791" i="43"/>
  <c r="E16792" i="43"/>
  <c r="E16793" i="43"/>
  <c r="E16794" i="43"/>
  <c r="E16795" i="43"/>
  <c r="E16796" i="43"/>
  <c r="E16797" i="43"/>
  <c r="E16798" i="43"/>
  <c r="E16799" i="43"/>
  <c r="E16800" i="43"/>
  <c r="E16801" i="43"/>
  <c r="E16802" i="43"/>
  <c r="E16803" i="43"/>
  <c r="E16804" i="43"/>
  <c r="E16805" i="43"/>
  <c r="E16806" i="43"/>
  <c r="E16807" i="43"/>
  <c r="E16808" i="43"/>
  <c r="E16809" i="43"/>
  <c r="E16810" i="43"/>
  <c r="E16811" i="43"/>
  <c r="E16812" i="43"/>
  <c r="E16813" i="43"/>
  <c r="E16814" i="43"/>
  <c r="E16815" i="43"/>
  <c r="E16816" i="43"/>
  <c r="E16817" i="43"/>
  <c r="E16818" i="43"/>
  <c r="E16819" i="43"/>
  <c r="E16820" i="43"/>
  <c r="E16821" i="43"/>
  <c r="E3" i="43"/>
  <c r="E4" i="43"/>
  <c r="E2" i="43"/>
  <c r="I54" i="11"/>
  <c r="I53" i="11"/>
  <c r="B273" i="3"/>
  <c r="B274" i="3"/>
  <c r="A273" i="3"/>
  <c r="A274" i="3"/>
  <c r="X66" i="3"/>
  <c r="X9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90" i="3"/>
  <c r="X91" i="3"/>
  <c r="X92" i="3"/>
  <c r="X93" i="3"/>
  <c r="X94" i="3"/>
  <c r="X9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90" i="3"/>
  <c r="Z91" i="3"/>
  <c r="Z92" i="3"/>
  <c r="Z93" i="3"/>
  <c r="Z94" i="3"/>
  <c r="Z95" i="3"/>
  <c r="Z96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90" i="3"/>
  <c r="C91" i="3"/>
  <c r="C92" i="3"/>
  <c r="C93" i="3"/>
  <c r="C94" i="3"/>
  <c r="C95" i="3"/>
  <c r="C96" i="3"/>
  <c r="B272" i="3"/>
  <c r="B267" i="3"/>
  <c r="B268" i="3"/>
  <c r="B269" i="3"/>
  <c r="B270" i="3"/>
  <c r="B271" i="3"/>
  <c r="B275" i="3"/>
  <c r="B266" i="3"/>
  <c r="A267" i="3"/>
  <c r="A268" i="3"/>
  <c r="A269" i="3"/>
  <c r="A270" i="3"/>
  <c r="A271" i="3"/>
  <c r="A272" i="3"/>
  <c r="A266" i="3"/>
  <c r="C4" i="3"/>
  <c r="D4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90" i="3"/>
  <c r="L91" i="3"/>
  <c r="L92" i="3"/>
  <c r="L93" i="3"/>
  <c r="L94" i="3"/>
  <c r="L95" i="3"/>
  <c r="L96" i="3"/>
  <c r="BO50" i="3"/>
  <c r="BO48" i="3"/>
  <c r="BN43" i="3"/>
  <c r="BO43" i="3"/>
  <c r="BN44" i="3"/>
  <c r="BO44" i="3"/>
  <c r="BN45" i="3"/>
  <c r="BO45" i="3"/>
  <c r="BO46" i="3"/>
  <c r="BO52" i="3"/>
  <c r="BO54" i="3"/>
  <c r="E41" i="3"/>
  <c r="G41" i="3"/>
  <c r="I41" i="3"/>
  <c r="K41" i="3"/>
  <c r="M41" i="3"/>
  <c r="O41" i="3"/>
  <c r="Q41" i="3"/>
  <c r="S41" i="3"/>
  <c r="U41" i="3"/>
  <c r="W41" i="3"/>
  <c r="Y41" i="3"/>
  <c r="AA41" i="3"/>
  <c r="AC41" i="3"/>
  <c r="AE41" i="3"/>
  <c r="AG41" i="3"/>
  <c r="AI41" i="3"/>
  <c r="AK41" i="3"/>
  <c r="AM41" i="3"/>
  <c r="AO41" i="3"/>
  <c r="AQ41" i="3"/>
  <c r="AS41" i="3"/>
  <c r="AU41" i="3"/>
  <c r="AW41" i="3"/>
  <c r="AY41" i="3"/>
  <c r="BA41" i="3"/>
  <c r="BC41" i="3"/>
  <c r="BE41" i="3"/>
  <c r="BG41" i="3"/>
  <c r="BI41" i="3"/>
  <c r="BL41" i="3"/>
  <c r="BN41" i="3"/>
  <c r="BM54" i="3"/>
  <c r="BJ54" i="3"/>
  <c r="BH54" i="3"/>
  <c r="BF54" i="3"/>
  <c r="BQ52" i="3"/>
  <c r="D92" i="3"/>
  <c r="D93" i="3"/>
  <c r="D94" i="3"/>
  <c r="D95" i="3"/>
  <c r="D96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B20" i="3"/>
  <c r="C32" i="11"/>
  <c r="I22" i="11"/>
  <c r="H22" i="11"/>
  <c r="B132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78" i="15"/>
  <c r="B79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98" i="15"/>
  <c r="B99" i="15"/>
  <c r="B100" i="15"/>
  <c r="B101" i="15"/>
  <c r="B102" i="15"/>
  <c r="B103" i="15"/>
  <c r="B104" i="15"/>
  <c r="B105" i="15"/>
  <c r="B106" i="15"/>
  <c r="B107" i="15"/>
  <c r="B108" i="15"/>
  <c r="B109" i="15"/>
  <c r="B110" i="15"/>
  <c r="B111" i="15"/>
  <c r="B112" i="15"/>
  <c r="B113" i="15"/>
  <c r="B114" i="15"/>
  <c r="B115" i="15"/>
  <c r="B116" i="15"/>
  <c r="B117" i="15"/>
  <c r="B118" i="15"/>
  <c r="B119" i="15"/>
  <c r="B120" i="15"/>
  <c r="B121" i="15"/>
  <c r="B122" i="15"/>
  <c r="B123" i="15"/>
  <c r="B124" i="15"/>
  <c r="B125" i="15"/>
  <c r="B126" i="15"/>
  <c r="B127" i="15"/>
  <c r="B128" i="15"/>
  <c r="B129" i="15"/>
  <c r="B130" i="15"/>
  <c r="B131" i="15"/>
  <c r="B12" i="15"/>
  <c r="C12" i="15"/>
  <c r="D12" i="15"/>
  <c r="E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65" i="15"/>
  <c r="B10" i="15"/>
  <c r="B22" i="3"/>
  <c r="J226" i="3"/>
  <c r="E132" i="15"/>
  <c r="J158" i="3"/>
  <c r="E66" i="15"/>
  <c r="J159" i="3"/>
  <c r="E67" i="15"/>
  <c r="J160" i="3"/>
  <c r="E68" i="15"/>
  <c r="J161" i="3"/>
  <c r="E69" i="15"/>
  <c r="J162" i="3"/>
  <c r="E70" i="15"/>
  <c r="J163" i="3"/>
  <c r="E71" i="15"/>
  <c r="J164" i="3"/>
  <c r="E72" i="15"/>
  <c r="J165" i="3"/>
  <c r="E73" i="15"/>
  <c r="J166" i="3"/>
  <c r="E74" i="15"/>
  <c r="J167" i="3"/>
  <c r="E75" i="15"/>
  <c r="J168" i="3"/>
  <c r="E76" i="15"/>
  <c r="J169" i="3"/>
  <c r="E77" i="15"/>
  <c r="J170" i="3"/>
  <c r="E78" i="15"/>
  <c r="J171" i="3"/>
  <c r="E79" i="15"/>
  <c r="J172" i="3"/>
  <c r="E80" i="15"/>
  <c r="J173" i="3"/>
  <c r="E81" i="15"/>
  <c r="J174" i="3"/>
  <c r="E82" i="15"/>
  <c r="J175" i="3"/>
  <c r="E83" i="15"/>
  <c r="J176" i="3"/>
  <c r="E84" i="15"/>
  <c r="J177" i="3"/>
  <c r="E85" i="15"/>
  <c r="J178" i="3"/>
  <c r="E86" i="15"/>
  <c r="J179" i="3"/>
  <c r="E87" i="15"/>
  <c r="J180" i="3"/>
  <c r="E88" i="15"/>
  <c r="J181" i="3"/>
  <c r="E89" i="15"/>
  <c r="J182" i="3"/>
  <c r="E90" i="15"/>
  <c r="J183" i="3"/>
  <c r="E91" i="15"/>
  <c r="J184" i="3"/>
  <c r="E92" i="15"/>
  <c r="J185" i="3"/>
  <c r="E93" i="15"/>
  <c r="J186" i="3"/>
  <c r="E94" i="15"/>
  <c r="J187" i="3"/>
  <c r="E95" i="15"/>
  <c r="J188" i="3"/>
  <c r="E96" i="15"/>
  <c r="J189" i="3"/>
  <c r="E97" i="15"/>
  <c r="J190" i="3"/>
  <c r="E98" i="15"/>
  <c r="J191" i="3"/>
  <c r="E99" i="15"/>
  <c r="J192" i="3"/>
  <c r="E100" i="15"/>
  <c r="J193" i="3"/>
  <c r="E101" i="15"/>
  <c r="J194" i="3"/>
  <c r="E102" i="15"/>
  <c r="J195" i="3"/>
  <c r="E103" i="15"/>
  <c r="J196" i="3"/>
  <c r="E104" i="15"/>
  <c r="J197" i="3"/>
  <c r="E105" i="15"/>
  <c r="J198" i="3"/>
  <c r="E106" i="15"/>
  <c r="J199" i="3"/>
  <c r="E107" i="15"/>
  <c r="J200" i="3"/>
  <c r="E108" i="15"/>
  <c r="J201" i="3"/>
  <c r="E109" i="15"/>
  <c r="J202" i="3"/>
  <c r="E110" i="15"/>
  <c r="J203" i="3"/>
  <c r="E111" i="15"/>
  <c r="J204" i="3"/>
  <c r="E112" i="15"/>
  <c r="J205" i="3"/>
  <c r="E113" i="15"/>
  <c r="J206" i="3"/>
  <c r="E114" i="15"/>
  <c r="J207" i="3"/>
  <c r="E115" i="15"/>
  <c r="J208" i="3"/>
  <c r="E116" i="15"/>
  <c r="J209" i="3"/>
  <c r="E117" i="15"/>
  <c r="J210" i="3"/>
  <c r="E118" i="15"/>
  <c r="J211" i="3"/>
  <c r="E119" i="15"/>
  <c r="J212" i="3"/>
  <c r="E120" i="15"/>
  <c r="J213" i="3"/>
  <c r="E121" i="15"/>
  <c r="J214" i="3"/>
  <c r="E122" i="15"/>
  <c r="J215" i="3"/>
  <c r="E123" i="15"/>
  <c r="J216" i="3"/>
  <c r="E124" i="15"/>
  <c r="J217" i="3"/>
  <c r="E125" i="15"/>
  <c r="J218" i="3"/>
  <c r="E126" i="15"/>
  <c r="J221" i="3"/>
  <c r="E127" i="15"/>
  <c r="J222" i="3"/>
  <c r="E128" i="15"/>
  <c r="J223" i="3"/>
  <c r="E129" i="15"/>
  <c r="J224" i="3"/>
  <c r="E130" i="15"/>
  <c r="J225" i="3"/>
  <c r="E131" i="15"/>
  <c r="J105" i="3"/>
  <c r="E13" i="15"/>
  <c r="J106" i="3"/>
  <c r="E14" i="15"/>
  <c r="J107" i="3"/>
  <c r="E15" i="15"/>
  <c r="J108" i="3"/>
  <c r="E16" i="15"/>
  <c r="J109" i="3"/>
  <c r="E17" i="15"/>
  <c r="J110" i="3"/>
  <c r="E18" i="15"/>
  <c r="J111" i="3"/>
  <c r="E19" i="15"/>
  <c r="J112" i="3"/>
  <c r="E20" i="15"/>
  <c r="J113" i="3"/>
  <c r="E21" i="15"/>
  <c r="J114" i="3"/>
  <c r="E22" i="15"/>
  <c r="J115" i="3"/>
  <c r="E23" i="15"/>
  <c r="J116" i="3"/>
  <c r="E24" i="15"/>
  <c r="J117" i="3"/>
  <c r="E25" i="15"/>
  <c r="J118" i="3"/>
  <c r="E26" i="15"/>
  <c r="J119" i="3"/>
  <c r="E27" i="15"/>
  <c r="J120" i="3"/>
  <c r="E28" i="15"/>
  <c r="J121" i="3"/>
  <c r="E29" i="15"/>
  <c r="J122" i="3"/>
  <c r="E30" i="15"/>
  <c r="J123" i="3"/>
  <c r="E31" i="15"/>
  <c r="J124" i="3"/>
  <c r="E32" i="15"/>
  <c r="J125" i="3"/>
  <c r="E33" i="15"/>
  <c r="J126" i="3"/>
  <c r="E34" i="15"/>
  <c r="J127" i="3"/>
  <c r="E35" i="15"/>
  <c r="J128" i="3"/>
  <c r="E36" i="15"/>
  <c r="J129" i="3"/>
  <c r="E37" i="15"/>
  <c r="J130" i="3"/>
  <c r="E38" i="15"/>
  <c r="J131" i="3"/>
  <c r="E39" i="15"/>
  <c r="J132" i="3"/>
  <c r="E40" i="15"/>
  <c r="J133" i="3"/>
  <c r="E41" i="15"/>
  <c r="J134" i="3"/>
  <c r="E42" i="15"/>
  <c r="J135" i="3"/>
  <c r="E43" i="15"/>
  <c r="J136" i="3"/>
  <c r="E44" i="15"/>
  <c r="J137" i="3"/>
  <c r="E45" i="15"/>
  <c r="J138" i="3"/>
  <c r="E46" i="15"/>
  <c r="J139" i="3"/>
  <c r="E47" i="15"/>
  <c r="J140" i="3"/>
  <c r="E48" i="15"/>
  <c r="J141" i="3"/>
  <c r="E49" i="15"/>
  <c r="J142" i="3"/>
  <c r="E50" i="15"/>
  <c r="J143" i="3"/>
  <c r="E51" i="15"/>
  <c r="J144" i="3"/>
  <c r="E52" i="15"/>
  <c r="J145" i="3"/>
  <c r="E53" i="15"/>
  <c r="J146" i="3"/>
  <c r="E54" i="15"/>
  <c r="J147" i="3"/>
  <c r="E55" i="15"/>
  <c r="J148" i="3"/>
  <c r="E56" i="15"/>
  <c r="J149" i="3"/>
  <c r="E57" i="15"/>
  <c r="J150" i="3"/>
  <c r="E58" i="15"/>
  <c r="J151" i="3"/>
  <c r="E59" i="15"/>
  <c r="J152" i="3"/>
  <c r="E60" i="15"/>
  <c r="J153" i="3"/>
  <c r="E61" i="15"/>
  <c r="J154" i="3"/>
  <c r="E62" i="15"/>
  <c r="J155" i="3"/>
  <c r="E63" i="15"/>
  <c r="J156" i="3"/>
  <c r="E64" i="15"/>
  <c r="J157" i="3"/>
  <c r="E65" i="15"/>
  <c r="C5" i="15"/>
  <c r="D5" i="15"/>
  <c r="A137" i="3"/>
  <c r="A168" i="3"/>
  <c r="A201" i="3"/>
  <c r="A234" i="3"/>
  <c r="A106" i="3"/>
  <c r="A138" i="3"/>
  <c r="A169" i="3"/>
  <c r="A202" i="3"/>
  <c r="A107" i="3"/>
  <c r="A139" i="3"/>
  <c r="A170" i="3"/>
  <c r="A203" i="3"/>
  <c r="A108" i="3"/>
  <c r="A140" i="3"/>
  <c r="A171" i="3"/>
  <c r="A204" i="3"/>
  <c r="A109" i="3"/>
  <c r="A141" i="3"/>
  <c r="A172" i="3"/>
  <c r="A205" i="3"/>
  <c r="A110" i="3"/>
  <c r="A142" i="3"/>
  <c r="A173" i="3"/>
  <c r="A206" i="3"/>
  <c r="A111" i="3"/>
  <c r="A143" i="3"/>
  <c r="A174" i="3"/>
  <c r="A207" i="3"/>
  <c r="A112" i="3"/>
  <c r="A144" i="3"/>
  <c r="A175" i="3"/>
  <c r="A208" i="3"/>
  <c r="A113" i="3"/>
  <c r="A145" i="3"/>
  <c r="A176" i="3"/>
  <c r="A209" i="3"/>
  <c r="A114" i="3"/>
  <c r="A146" i="3"/>
  <c r="A177" i="3"/>
  <c r="A210" i="3"/>
  <c r="A115" i="3"/>
  <c r="A147" i="3"/>
  <c r="A178" i="3"/>
  <c r="A211" i="3"/>
  <c r="A116" i="3"/>
  <c r="A148" i="3"/>
  <c r="A179" i="3"/>
  <c r="A212" i="3"/>
  <c r="A117" i="3"/>
  <c r="A149" i="3"/>
  <c r="A180" i="3"/>
  <c r="A213" i="3"/>
  <c r="A118" i="3"/>
  <c r="A150" i="3"/>
  <c r="A181" i="3"/>
  <c r="A214" i="3"/>
  <c r="A119" i="3"/>
  <c r="A151" i="3"/>
  <c r="A182" i="3"/>
  <c r="A215" i="3"/>
  <c r="A120" i="3"/>
  <c r="A152" i="3"/>
  <c r="A183" i="3"/>
  <c r="A216" i="3"/>
  <c r="A121" i="3"/>
  <c r="A153" i="3"/>
  <c r="A184" i="3"/>
  <c r="A217" i="3"/>
  <c r="A122" i="3"/>
  <c r="A154" i="3"/>
  <c r="A185" i="3"/>
  <c r="A218" i="3"/>
  <c r="A123" i="3"/>
  <c r="A155" i="3"/>
  <c r="A186" i="3"/>
  <c r="A221" i="3"/>
  <c r="A124" i="3"/>
  <c r="A156" i="3"/>
  <c r="A187" i="3"/>
  <c r="A222" i="3"/>
  <c r="A125" i="3"/>
  <c r="A157" i="3"/>
  <c r="A188" i="3"/>
  <c r="A223" i="3"/>
  <c r="A126" i="3"/>
  <c r="A158" i="3"/>
  <c r="A189" i="3"/>
  <c r="A224" i="3"/>
  <c r="A127" i="3"/>
  <c r="A159" i="3"/>
  <c r="A190" i="3"/>
  <c r="A225" i="3"/>
  <c r="A128" i="3"/>
  <c r="A160" i="3"/>
  <c r="A191" i="3"/>
  <c r="A226" i="3"/>
  <c r="A129" i="3"/>
  <c r="A161" i="3"/>
  <c r="A192" i="3"/>
  <c r="A227" i="3"/>
  <c r="A130" i="3"/>
  <c r="A162" i="3"/>
  <c r="A193" i="3"/>
  <c r="A228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90" i="3"/>
  <c r="D91" i="3"/>
  <c r="D65" i="3"/>
  <c r="E17" i="3"/>
  <c r="E18" i="3"/>
  <c r="E19" i="3"/>
  <c r="E20" i="3"/>
  <c r="B32" i="3"/>
  <c r="B33" i="3"/>
  <c r="P226" i="3"/>
  <c r="E21" i="3"/>
  <c r="B34" i="3"/>
  <c r="N226" i="3"/>
  <c r="N225" i="3"/>
  <c r="N224" i="3"/>
  <c r="N223" i="3"/>
  <c r="N222" i="3"/>
  <c r="N221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M140" i="3"/>
  <c r="N140" i="3"/>
  <c r="M139" i="3"/>
  <c r="N139" i="3"/>
  <c r="M138" i="3"/>
  <c r="N138" i="3"/>
  <c r="M137" i="3"/>
  <c r="N137" i="3"/>
  <c r="M136" i="3"/>
  <c r="N136" i="3"/>
  <c r="M135" i="3"/>
  <c r="N135" i="3"/>
  <c r="M134" i="3"/>
  <c r="N134" i="3"/>
  <c r="M133" i="3"/>
  <c r="N133" i="3"/>
  <c r="M132" i="3"/>
  <c r="N132" i="3"/>
  <c r="M131" i="3"/>
  <c r="N131" i="3"/>
  <c r="M130" i="3"/>
  <c r="N130" i="3"/>
  <c r="M129" i="3"/>
  <c r="N129" i="3"/>
  <c r="M128" i="3"/>
  <c r="N128" i="3"/>
  <c r="M127" i="3"/>
  <c r="N127" i="3"/>
  <c r="M126" i="3"/>
  <c r="N126" i="3"/>
  <c r="M125" i="3"/>
  <c r="N125" i="3"/>
  <c r="M124" i="3"/>
  <c r="N124" i="3"/>
  <c r="M123" i="3"/>
  <c r="N123" i="3"/>
  <c r="M122" i="3"/>
  <c r="N122" i="3"/>
  <c r="M121" i="3"/>
  <c r="N121" i="3"/>
  <c r="M120" i="3"/>
  <c r="N120" i="3"/>
  <c r="M119" i="3"/>
  <c r="N119" i="3"/>
  <c r="M118" i="3"/>
  <c r="N118" i="3"/>
  <c r="M117" i="3"/>
  <c r="N117" i="3"/>
  <c r="M116" i="3"/>
  <c r="N116" i="3"/>
  <c r="M115" i="3"/>
  <c r="N115" i="3"/>
  <c r="M114" i="3"/>
  <c r="N114" i="3"/>
  <c r="M113" i="3"/>
  <c r="N113" i="3"/>
  <c r="M112" i="3"/>
  <c r="N112" i="3"/>
  <c r="M111" i="3"/>
  <c r="N111" i="3"/>
  <c r="M110" i="3"/>
  <c r="N110" i="3"/>
  <c r="M109" i="3"/>
  <c r="N109" i="3"/>
  <c r="M108" i="3"/>
  <c r="N108" i="3"/>
  <c r="M107" i="3"/>
  <c r="N107" i="3"/>
  <c r="M106" i="3"/>
  <c r="N106" i="3"/>
  <c r="M105" i="3"/>
  <c r="N105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P225" i="3"/>
  <c r="P224" i="3"/>
  <c r="P223" i="3"/>
  <c r="P222" i="3"/>
  <c r="P221" i="3"/>
  <c r="P218" i="3"/>
  <c r="P217" i="3"/>
  <c r="P216" i="3"/>
  <c r="P215" i="3"/>
  <c r="P214" i="3"/>
  <c r="P213" i="3"/>
  <c r="P212" i="3"/>
  <c r="P211" i="3"/>
  <c r="P210" i="3"/>
  <c r="P209" i="3"/>
  <c r="P208" i="3"/>
  <c r="P207" i="3"/>
  <c r="P206" i="3"/>
  <c r="P205" i="3"/>
  <c r="P204" i="3"/>
  <c r="P203" i="3"/>
  <c r="P202" i="3"/>
  <c r="P201" i="3"/>
  <c r="P200" i="3"/>
  <c r="P199" i="3"/>
  <c r="P198" i="3"/>
  <c r="P197" i="3"/>
  <c r="P196" i="3"/>
  <c r="P195" i="3"/>
  <c r="P194" i="3"/>
  <c r="P193" i="3"/>
  <c r="P192" i="3"/>
  <c r="P191" i="3"/>
  <c r="P190" i="3"/>
  <c r="P189" i="3"/>
  <c r="P188" i="3"/>
  <c r="P187" i="3"/>
  <c r="P186" i="3"/>
  <c r="P185" i="3"/>
  <c r="P184" i="3"/>
  <c r="P183" i="3"/>
  <c r="P182" i="3"/>
  <c r="P181" i="3"/>
  <c r="P180" i="3"/>
  <c r="P179" i="3"/>
  <c r="P178" i="3"/>
  <c r="P177" i="3"/>
  <c r="P176" i="3"/>
  <c r="P175" i="3"/>
  <c r="P174" i="3"/>
  <c r="P173" i="3"/>
  <c r="P172" i="3"/>
  <c r="P171" i="3"/>
  <c r="P170" i="3"/>
  <c r="P169" i="3"/>
  <c r="P168" i="3"/>
  <c r="P167" i="3"/>
  <c r="P166" i="3"/>
  <c r="P165" i="3"/>
  <c r="P164" i="3"/>
  <c r="P163" i="3"/>
  <c r="P162" i="3"/>
  <c r="P161" i="3"/>
  <c r="P160" i="3"/>
  <c r="P159" i="3"/>
  <c r="P158" i="3"/>
  <c r="P157" i="3"/>
  <c r="P156" i="3"/>
  <c r="P155" i="3"/>
  <c r="P154" i="3"/>
  <c r="P153" i="3"/>
  <c r="P152" i="3"/>
  <c r="P151" i="3"/>
  <c r="P150" i="3"/>
  <c r="P149" i="3"/>
  <c r="P148" i="3"/>
  <c r="P147" i="3"/>
  <c r="P146" i="3"/>
  <c r="P145" i="3"/>
  <c r="P144" i="3"/>
  <c r="P143" i="3"/>
  <c r="P142" i="3"/>
  <c r="P141" i="3"/>
  <c r="P140" i="3"/>
  <c r="P139" i="3"/>
  <c r="P138" i="3"/>
  <c r="P137" i="3"/>
  <c r="P136" i="3"/>
  <c r="P135" i="3"/>
  <c r="P134" i="3"/>
  <c r="P133" i="3"/>
  <c r="P132" i="3"/>
  <c r="P131" i="3"/>
  <c r="P130" i="3"/>
  <c r="P129" i="3"/>
  <c r="P128" i="3"/>
  <c r="P127" i="3"/>
  <c r="P126" i="3"/>
  <c r="P125" i="3"/>
  <c r="P124" i="3"/>
  <c r="P123" i="3"/>
  <c r="P122" i="3"/>
  <c r="P121" i="3"/>
  <c r="P120" i="3"/>
  <c r="P119" i="3"/>
  <c r="P118" i="3"/>
  <c r="P117" i="3"/>
  <c r="P116" i="3"/>
  <c r="P115" i="3"/>
  <c r="P114" i="3"/>
  <c r="P113" i="3"/>
  <c r="P112" i="3"/>
  <c r="P111" i="3"/>
  <c r="P110" i="3"/>
  <c r="P109" i="3"/>
  <c r="P108" i="3"/>
  <c r="P107" i="3"/>
  <c r="P106" i="3"/>
  <c r="P105" i="3"/>
  <c r="D18" i="3"/>
  <c r="D19" i="3"/>
  <c r="D20" i="3"/>
  <c r="D21" i="3"/>
  <c r="D1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A16" i="3"/>
  <c r="B202" i="3"/>
  <c r="B201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21" i="3"/>
  <c r="B222" i="3"/>
  <c r="B223" i="3"/>
  <c r="B224" i="3"/>
  <c r="B225" i="3"/>
  <c r="B226" i="3"/>
  <c r="B227" i="3"/>
  <c r="B228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05" i="3"/>
  <c r="E105" i="3"/>
  <c r="C234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21" i="3"/>
  <c r="C222" i="3"/>
  <c r="C223" i="3"/>
  <c r="C224" i="3"/>
  <c r="C225" i="3"/>
  <c r="C226" i="3"/>
  <c r="C227" i="3"/>
  <c r="C228" i="3"/>
  <c r="C201" i="3"/>
  <c r="C233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21" i="3"/>
  <c r="D222" i="3"/>
  <c r="D223" i="3"/>
  <c r="D224" i="3"/>
  <c r="D225" i="3"/>
  <c r="D226" i="3"/>
  <c r="D227" i="3"/>
  <c r="D228" i="3"/>
  <c r="B261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2" i="3"/>
  <c r="B253" i="3"/>
  <c r="B254" i="3"/>
  <c r="B255" i="3"/>
  <c r="B256" i="3"/>
  <c r="B257" i="3"/>
  <c r="B258" i="3"/>
  <c r="B259" i="3"/>
  <c r="B260" i="3"/>
  <c r="B233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2" i="3"/>
  <c r="A253" i="3"/>
  <c r="A254" i="3"/>
  <c r="A255" i="3"/>
  <c r="A256" i="3"/>
  <c r="A257" i="3"/>
  <c r="A258" i="3"/>
  <c r="A259" i="3"/>
  <c r="A260" i="3"/>
  <c r="A261" i="3"/>
  <c r="B193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D54" i="3"/>
  <c r="F54" i="3"/>
  <c r="B99" i="3"/>
  <c r="H54" i="3"/>
  <c r="J54" i="3"/>
  <c r="L54" i="3"/>
  <c r="N54" i="3"/>
  <c r="P54" i="3"/>
  <c r="R54" i="3"/>
  <c r="T54" i="3"/>
  <c r="V54" i="3"/>
  <c r="X54" i="3"/>
  <c r="Z54" i="3"/>
  <c r="AB54" i="3"/>
  <c r="AD54" i="3"/>
  <c r="AF54" i="3"/>
  <c r="AH54" i="3"/>
  <c r="AJ54" i="3"/>
  <c r="AL54" i="3"/>
  <c r="AN54" i="3"/>
  <c r="AP54" i="3"/>
  <c r="AR54" i="3"/>
  <c r="AT54" i="3"/>
  <c r="AV54" i="3"/>
  <c r="AX54" i="3"/>
  <c r="AZ54" i="3"/>
  <c r="BB54" i="3"/>
  <c r="D54" i="3"/>
  <c r="E106" i="3"/>
  <c r="C235" i="3"/>
  <c r="E107" i="3"/>
  <c r="C236" i="3"/>
  <c r="M141" i="3"/>
  <c r="O141" i="3"/>
  <c r="M142" i="3"/>
  <c r="O142" i="3"/>
  <c r="M143" i="3"/>
  <c r="O143" i="3"/>
  <c r="M144" i="3"/>
  <c r="O144" i="3"/>
  <c r="M145" i="3"/>
  <c r="O145" i="3"/>
  <c r="M146" i="3"/>
  <c r="O146" i="3"/>
  <c r="M147" i="3"/>
  <c r="O147" i="3"/>
  <c r="M148" i="3"/>
  <c r="O148" i="3"/>
  <c r="M149" i="3"/>
  <c r="O149" i="3"/>
  <c r="M150" i="3"/>
  <c r="O150" i="3"/>
  <c r="M151" i="3"/>
  <c r="O151" i="3"/>
  <c r="M152" i="3"/>
  <c r="O152" i="3"/>
  <c r="M153" i="3"/>
  <c r="O153" i="3"/>
  <c r="M154" i="3"/>
  <c r="O154" i="3"/>
  <c r="M155" i="3"/>
  <c r="O155" i="3"/>
  <c r="M156" i="3"/>
  <c r="O156" i="3"/>
  <c r="M157" i="3"/>
  <c r="O157" i="3"/>
  <c r="M158" i="3"/>
  <c r="O158" i="3"/>
  <c r="M159" i="3"/>
  <c r="O159" i="3"/>
  <c r="M160" i="3"/>
  <c r="O160" i="3"/>
  <c r="M161" i="3"/>
  <c r="O161" i="3"/>
  <c r="M162" i="3"/>
  <c r="O162" i="3"/>
  <c r="M163" i="3"/>
  <c r="O163" i="3"/>
  <c r="M164" i="3"/>
  <c r="O164" i="3"/>
  <c r="M165" i="3"/>
  <c r="O165" i="3"/>
  <c r="M166" i="3"/>
  <c r="O166" i="3"/>
  <c r="M167" i="3"/>
  <c r="O167" i="3"/>
  <c r="M168" i="3"/>
  <c r="O168" i="3"/>
  <c r="M169" i="3"/>
  <c r="O169" i="3"/>
  <c r="M170" i="3"/>
  <c r="O170" i="3"/>
  <c r="M171" i="3"/>
  <c r="O171" i="3"/>
  <c r="M172" i="3"/>
  <c r="O172" i="3"/>
  <c r="M173" i="3"/>
  <c r="O173" i="3"/>
  <c r="M174" i="3"/>
  <c r="O174" i="3"/>
  <c r="M175" i="3"/>
  <c r="O175" i="3"/>
  <c r="M176" i="3"/>
  <c r="O176" i="3"/>
  <c r="M177" i="3"/>
  <c r="O177" i="3"/>
  <c r="M178" i="3"/>
  <c r="O178" i="3"/>
  <c r="M179" i="3"/>
  <c r="O179" i="3"/>
  <c r="M180" i="3"/>
  <c r="O180" i="3"/>
  <c r="M181" i="3"/>
  <c r="O181" i="3"/>
  <c r="M182" i="3"/>
  <c r="O182" i="3"/>
  <c r="M183" i="3"/>
  <c r="O183" i="3"/>
  <c r="M184" i="3"/>
  <c r="O184" i="3"/>
  <c r="M185" i="3"/>
  <c r="O185" i="3"/>
  <c r="M186" i="3"/>
  <c r="O186" i="3"/>
  <c r="M187" i="3"/>
  <c r="O187" i="3"/>
  <c r="M188" i="3"/>
  <c r="O188" i="3"/>
  <c r="M189" i="3"/>
  <c r="O189" i="3"/>
  <c r="M190" i="3"/>
  <c r="O190" i="3"/>
  <c r="M191" i="3"/>
  <c r="O191" i="3"/>
  <c r="M192" i="3"/>
  <c r="O192" i="3"/>
  <c r="M193" i="3"/>
  <c r="O193" i="3"/>
  <c r="M194" i="3"/>
  <c r="O194" i="3"/>
  <c r="M195" i="3"/>
  <c r="O195" i="3"/>
  <c r="M196" i="3"/>
  <c r="O196" i="3"/>
  <c r="M197" i="3"/>
  <c r="O197" i="3"/>
  <c r="M198" i="3"/>
  <c r="O198" i="3"/>
  <c r="M199" i="3"/>
  <c r="O199" i="3"/>
  <c r="M200" i="3"/>
  <c r="O200" i="3"/>
  <c r="M201" i="3"/>
  <c r="O201" i="3"/>
  <c r="M202" i="3"/>
  <c r="O202" i="3"/>
  <c r="M203" i="3"/>
  <c r="O203" i="3"/>
  <c r="M204" i="3"/>
  <c r="O204" i="3"/>
  <c r="M205" i="3"/>
  <c r="O205" i="3"/>
  <c r="M206" i="3"/>
  <c r="O206" i="3"/>
  <c r="M207" i="3"/>
  <c r="O207" i="3"/>
  <c r="M208" i="3"/>
  <c r="O208" i="3"/>
  <c r="M209" i="3"/>
  <c r="O209" i="3"/>
  <c r="M210" i="3"/>
  <c r="O210" i="3"/>
  <c r="M211" i="3"/>
  <c r="O211" i="3"/>
  <c r="M212" i="3"/>
  <c r="O212" i="3"/>
  <c r="M213" i="3"/>
  <c r="O213" i="3"/>
  <c r="M214" i="3"/>
  <c r="O214" i="3"/>
  <c r="M215" i="3"/>
  <c r="O215" i="3"/>
  <c r="M216" i="3"/>
  <c r="O216" i="3"/>
  <c r="M217" i="3"/>
  <c r="O217" i="3"/>
  <c r="M218" i="3"/>
  <c r="O218" i="3"/>
  <c r="M221" i="3"/>
  <c r="O221" i="3"/>
  <c r="M222" i="3"/>
  <c r="O222" i="3"/>
  <c r="M223" i="3"/>
  <c r="O223" i="3"/>
  <c r="M224" i="3"/>
  <c r="O224" i="3"/>
  <c r="M225" i="3"/>
  <c r="O225" i="3"/>
  <c r="M226" i="3"/>
  <c r="O226" i="3"/>
  <c r="E108" i="3"/>
  <c r="C237" i="3"/>
  <c r="E109" i="3"/>
  <c r="C238" i="3"/>
  <c r="E110" i="3"/>
  <c r="C239" i="3"/>
  <c r="E111" i="3"/>
  <c r="C240" i="3"/>
  <c r="E112" i="3"/>
  <c r="C241" i="3"/>
  <c r="E113" i="3"/>
  <c r="C242" i="3"/>
  <c r="E114" i="3"/>
  <c r="C243" i="3"/>
  <c r="E115" i="3"/>
  <c r="C244" i="3"/>
  <c r="E116" i="3"/>
  <c r="C245" i="3"/>
  <c r="E117" i="3"/>
  <c r="C246" i="3"/>
  <c r="E118" i="3"/>
  <c r="C247" i="3"/>
  <c r="E119" i="3"/>
  <c r="C248" i="3"/>
  <c r="E120" i="3"/>
  <c r="C249" i="3"/>
  <c r="E121" i="3"/>
  <c r="C252" i="3"/>
  <c r="E122" i="3"/>
  <c r="C253" i="3"/>
  <c r="E123" i="3"/>
  <c r="C254" i="3"/>
  <c r="E124" i="3"/>
  <c r="C255" i="3"/>
  <c r="E125" i="3"/>
  <c r="C256" i="3"/>
  <c r="E126" i="3"/>
  <c r="C257" i="3"/>
  <c r="E127" i="3"/>
  <c r="C258" i="3"/>
  <c r="E128" i="3"/>
  <c r="C259" i="3"/>
  <c r="E129" i="3"/>
  <c r="C260" i="3"/>
  <c r="E130" i="3"/>
  <c r="C261" i="3"/>
  <c r="U231" i="11"/>
  <c r="F298" i="11"/>
  <c r="U262" i="11"/>
  <c r="F300" i="11"/>
  <c r="F299" i="11"/>
  <c r="V296" i="11"/>
  <c r="V279" i="11"/>
  <c r="F283" i="11"/>
  <c r="F263" i="11"/>
  <c r="X290" i="11"/>
  <c r="X273" i="11"/>
  <c r="F264" i="11"/>
  <c r="F265" i="11"/>
  <c r="X262" i="11"/>
  <c r="X231" i="11"/>
  <c r="F234" i="11"/>
  <c r="X296" i="11"/>
  <c r="X279" i="11"/>
  <c r="Z242" i="11"/>
  <c r="Z217" i="11"/>
  <c r="C167" i="11"/>
  <c r="Z262" i="11"/>
  <c r="Z231" i="11"/>
  <c r="C132" i="11"/>
  <c r="C130" i="11"/>
  <c r="E77" i="3"/>
  <c r="E81" i="3"/>
  <c r="E85" i="3"/>
  <c r="E90" i="3"/>
  <c r="E94" i="3"/>
  <c r="E76" i="3"/>
  <c r="E80" i="3"/>
  <c r="E84" i="3"/>
  <c r="E88" i="3"/>
  <c r="E93" i="3"/>
  <c r="E97" i="3"/>
  <c r="E78" i="3"/>
  <c r="E82" i="3"/>
  <c r="E86" i="3"/>
  <c r="E91" i="3"/>
  <c r="E95" i="3"/>
  <c r="E79" i="3"/>
  <c r="E96" i="3"/>
  <c r="E92" i="3"/>
  <c r="E87" i="3"/>
  <c r="E83" i="3"/>
  <c r="G79" i="3"/>
  <c r="J79" i="3"/>
  <c r="Y96" i="3"/>
  <c r="Y68" i="3"/>
  <c r="Y70" i="3"/>
  <c r="Y72" i="3"/>
  <c r="Y74" i="3"/>
  <c r="Y76" i="3"/>
  <c r="Y78" i="3"/>
  <c r="Y80" i="3"/>
  <c r="Y82" i="3"/>
  <c r="Y84" i="3"/>
  <c r="Y86" i="3"/>
  <c r="Y88" i="3"/>
  <c r="Y91" i="3"/>
  <c r="Y93" i="3"/>
  <c r="Y95" i="3"/>
  <c r="Y66" i="3"/>
  <c r="AA66" i="3"/>
  <c r="Y67" i="3"/>
  <c r="Y69" i="3"/>
  <c r="Y71" i="3"/>
  <c r="Y73" i="3"/>
  <c r="Y75" i="3"/>
  <c r="Y77" i="3"/>
  <c r="Y79" i="3"/>
  <c r="Y81" i="3"/>
  <c r="Y83" i="3"/>
  <c r="Y85" i="3"/>
  <c r="Y87" i="3"/>
  <c r="Y90" i="3"/>
  <c r="Y92" i="3"/>
  <c r="Y94" i="3"/>
  <c r="J88" i="3"/>
  <c r="G88" i="3"/>
  <c r="J72" i="3"/>
  <c r="H181" i="3"/>
  <c r="H185" i="3"/>
  <c r="H177" i="3"/>
  <c r="H178" i="3"/>
  <c r="H182" i="3"/>
  <c r="H186" i="3"/>
  <c r="H179" i="3"/>
  <c r="H183" i="3"/>
  <c r="H187" i="3"/>
  <c r="H180" i="3"/>
  <c r="H184" i="3"/>
  <c r="H188" i="3"/>
  <c r="J81" i="3"/>
  <c r="G81" i="3"/>
  <c r="G87" i="3"/>
  <c r="J87" i="3"/>
  <c r="G83" i="3"/>
  <c r="J83" i="3"/>
  <c r="J75" i="3"/>
  <c r="H217" i="3"/>
  <c r="H223" i="3"/>
  <c r="H213" i="3"/>
  <c r="H214" i="3"/>
  <c r="H218" i="3"/>
  <c r="H224" i="3"/>
  <c r="H215" i="3"/>
  <c r="H221" i="3"/>
  <c r="H225" i="3"/>
  <c r="H216" i="3"/>
  <c r="H222" i="3"/>
  <c r="H226" i="3"/>
  <c r="J73" i="3"/>
  <c r="H193" i="3"/>
  <c r="H197" i="3"/>
  <c r="H189" i="3"/>
  <c r="H190" i="3"/>
  <c r="H194" i="3"/>
  <c r="H198" i="3"/>
  <c r="H191" i="3"/>
  <c r="H195" i="3"/>
  <c r="H199" i="3"/>
  <c r="H192" i="3"/>
  <c r="H196" i="3"/>
  <c r="H200" i="3"/>
  <c r="G82" i="3"/>
  <c r="J82" i="3"/>
  <c r="J71" i="3"/>
  <c r="H169" i="3"/>
  <c r="H173" i="3"/>
  <c r="H165" i="3"/>
  <c r="H166" i="3"/>
  <c r="H170" i="3"/>
  <c r="H174" i="3"/>
  <c r="H167" i="3"/>
  <c r="H171" i="3"/>
  <c r="H175" i="3"/>
  <c r="H168" i="3"/>
  <c r="H172" i="3"/>
  <c r="H176" i="3"/>
  <c r="J84" i="3"/>
  <c r="G84" i="3"/>
  <c r="J94" i="3"/>
  <c r="G94" i="3"/>
  <c r="J77" i="3"/>
  <c r="G77" i="3"/>
  <c r="J69" i="3"/>
  <c r="H145" i="3"/>
  <c r="H149" i="3"/>
  <c r="H141" i="3"/>
  <c r="H142" i="3"/>
  <c r="H146" i="3"/>
  <c r="H150" i="3"/>
  <c r="H143" i="3"/>
  <c r="H147" i="3"/>
  <c r="H151" i="3"/>
  <c r="H144" i="3"/>
  <c r="H148" i="3"/>
  <c r="H152" i="3"/>
  <c r="G86" i="3"/>
  <c r="J86" i="3"/>
  <c r="J70" i="3"/>
  <c r="H157" i="3"/>
  <c r="H161" i="3"/>
  <c r="H153" i="3"/>
  <c r="H154" i="3"/>
  <c r="H158" i="3"/>
  <c r="H162" i="3"/>
  <c r="H155" i="3"/>
  <c r="H159" i="3"/>
  <c r="H163" i="3"/>
  <c r="H156" i="3"/>
  <c r="H160" i="3"/>
  <c r="H164" i="3"/>
  <c r="J68" i="3"/>
  <c r="H133" i="3"/>
  <c r="H137" i="3"/>
  <c r="H129" i="3"/>
  <c r="H130" i="3"/>
  <c r="H134" i="3"/>
  <c r="H138" i="3"/>
  <c r="H131" i="3"/>
  <c r="H135" i="3"/>
  <c r="H139" i="3"/>
  <c r="H132" i="3"/>
  <c r="H136" i="3"/>
  <c r="H140" i="3"/>
  <c r="G95" i="3"/>
  <c r="J95" i="3"/>
  <c r="G78" i="3"/>
  <c r="J78" i="3"/>
  <c r="J97" i="3"/>
  <c r="G97" i="3"/>
  <c r="J80" i="3"/>
  <c r="G80" i="3"/>
  <c r="J90" i="3"/>
  <c r="G90" i="3"/>
  <c r="G92" i="3"/>
  <c r="J92" i="3"/>
  <c r="J66" i="3"/>
  <c r="K66" i="3"/>
  <c r="H113" i="3"/>
  <c r="H109" i="3"/>
  <c r="H105" i="3"/>
  <c r="H116" i="3"/>
  <c r="H112" i="3"/>
  <c r="H108" i="3"/>
  <c r="H115" i="3"/>
  <c r="H111" i="3"/>
  <c r="H107" i="3"/>
  <c r="H114" i="3"/>
  <c r="H110" i="3"/>
  <c r="H106" i="3"/>
  <c r="E99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J67" i="3"/>
  <c r="H121" i="3"/>
  <c r="H125" i="3"/>
  <c r="H117" i="3"/>
  <c r="H118" i="3"/>
  <c r="H122" i="3"/>
  <c r="H126" i="3"/>
  <c r="H119" i="3"/>
  <c r="H123" i="3"/>
  <c r="H127" i="3"/>
  <c r="H120" i="3"/>
  <c r="H124" i="3"/>
  <c r="H128" i="3"/>
  <c r="G96" i="3"/>
  <c r="J96" i="3"/>
  <c r="G91" i="3"/>
  <c r="J91" i="3"/>
  <c r="J74" i="3"/>
  <c r="H205" i="3"/>
  <c r="H209" i="3"/>
  <c r="H201" i="3"/>
  <c r="H202" i="3"/>
  <c r="H206" i="3"/>
  <c r="H210" i="3"/>
  <c r="H203" i="3"/>
  <c r="H207" i="3"/>
  <c r="H211" i="3"/>
  <c r="H204" i="3"/>
  <c r="H208" i="3"/>
  <c r="H212" i="3"/>
  <c r="J93" i="3"/>
  <c r="G93" i="3"/>
  <c r="J76" i="3"/>
  <c r="G76" i="3"/>
  <c r="J85" i="3"/>
  <c r="G85" i="3"/>
  <c r="K67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90" i="3"/>
  <c r="AA91" i="3"/>
  <c r="AA92" i="3"/>
  <c r="AA93" i="3"/>
  <c r="AA94" i="3"/>
  <c r="AA95" i="3"/>
  <c r="AA96" i="3"/>
  <c r="T76" i="3"/>
  <c r="N76" i="3"/>
  <c r="Q76" i="3"/>
  <c r="C110" i="15"/>
  <c r="C28" i="15"/>
  <c r="T93" i="3"/>
  <c r="N93" i="3"/>
  <c r="Q93" i="3"/>
  <c r="C118" i="15"/>
  <c r="C119" i="15"/>
  <c r="C114" i="15"/>
  <c r="C113" i="15"/>
  <c r="Q91" i="3"/>
  <c r="T91" i="3"/>
  <c r="N91" i="3"/>
  <c r="C32" i="15"/>
  <c r="C27" i="15"/>
  <c r="C25" i="15"/>
  <c r="C18" i="15"/>
  <c r="C23" i="15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90" i="3"/>
  <c r="H91" i="3"/>
  <c r="H92" i="3"/>
  <c r="H93" i="3"/>
  <c r="H94" i="3"/>
  <c r="H95" i="3"/>
  <c r="H96" i="3"/>
  <c r="H97" i="3"/>
  <c r="G464" i="11"/>
  <c r="T90" i="3"/>
  <c r="Q90" i="3"/>
  <c r="N90" i="3"/>
  <c r="T97" i="3"/>
  <c r="Q97" i="3"/>
  <c r="C40" i="15"/>
  <c r="C46" i="15"/>
  <c r="C45" i="15"/>
  <c r="C72" i="15"/>
  <c r="C67" i="15"/>
  <c r="C62" i="15"/>
  <c r="C60" i="15"/>
  <c r="C55" i="15"/>
  <c r="C50" i="15"/>
  <c r="T94" i="3"/>
  <c r="Q94" i="3"/>
  <c r="N94" i="3"/>
  <c r="C84" i="15"/>
  <c r="C79" i="15"/>
  <c r="C74" i="15"/>
  <c r="C108" i="15"/>
  <c r="C103" i="15"/>
  <c r="C98" i="15"/>
  <c r="C124" i="15"/>
  <c r="C130" i="15"/>
  <c r="C129" i="15"/>
  <c r="N81" i="3"/>
  <c r="T81" i="3"/>
  <c r="Q81" i="3"/>
  <c r="C88" i="15"/>
  <c r="C94" i="15"/>
  <c r="C93" i="15"/>
  <c r="T88" i="3"/>
  <c r="N88" i="3"/>
  <c r="Q88" i="3"/>
  <c r="C22" i="15"/>
  <c r="C16" i="15"/>
  <c r="I105" i="3"/>
  <c r="D13" i="15"/>
  <c r="C13" i="15"/>
  <c r="Q95" i="3"/>
  <c r="T95" i="3"/>
  <c r="N95" i="3"/>
  <c r="C47" i="15"/>
  <c r="C42" i="15"/>
  <c r="C41" i="15"/>
  <c r="C68" i="15"/>
  <c r="C63" i="15"/>
  <c r="C61" i="15"/>
  <c r="C56" i="15"/>
  <c r="C51" i="15"/>
  <c r="C49" i="15"/>
  <c r="C80" i="15"/>
  <c r="C75" i="15"/>
  <c r="C73" i="15"/>
  <c r="C104" i="15"/>
  <c r="C99" i="15"/>
  <c r="C97" i="15"/>
  <c r="C131" i="15"/>
  <c r="C126" i="15"/>
  <c r="C125" i="15"/>
  <c r="T83" i="3"/>
  <c r="Q83" i="3"/>
  <c r="N83" i="3"/>
  <c r="C95" i="15"/>
  <c r="C90" i="15"/>
  <c r="C89" i="15"/>
  <c r="G456" i="11"/>
  <c r="C115" i="15"/>
  <c r="C33" i="15"/>
  <c r="C116" i="15"/>
  <c r="C111" i="15"/>
  <c r="C109" i="15"/>
  <c r="T96" i="3"/>
  <c r="Q96" i="3"/>
  <c r="N96" i="3"/>
  <c r="C35" i="15"/>
  <c r="C30" i="15"/>
  <c r="C29" i="15"/>
  <c r="C15" i="15"/>
  <c r="C20" i="15"/>
  <c r="C17" i="15"/>
  <c r="T80" i="3"/>
  <c r="Q80" i="3"/>
  <c r="N80" i="3"/>
  <c r="C48" i="15"/>
  <c r="C43" i="15"/>
  <c r="C38" i="15"/>
  <c r="C64" i="15"/>
  <c r="C70" i="15"/>
  <c r="C69" i="15"/>
  <c r="C52" i="15"/>
  <c r="C58" i="15"/>
  <c r="C57" i="15"/>
  <c r="N77" i="3"/>
  <c r="T77" i="3"/>
  <c r="Q77" i="3"/>
  <c r="T84" i="3"/>
  <c r="Q84" i="3"/>
  <c r="N84" i="3"/>
  <c r="C76" i="15"/>
  <c r="C82" i="15"/>
  <c r="C81" i="15"/>
  <c r="C100" i="15"/>
  <c r="C106" i="15"/>
  <c r="C105" i="15"/>
  <c r="C132" i="15"/>
  <c r="C127" i="15"/>
  <c r="C122" i="15"/>
  <c r="C96" i="15"/>
  <c r="C91" i="15"/>
  <c r="C86" i="15"/>
  <c r="C120" i="15"/>
  <c r="C34" i="15"/>
  <c r="T85" i="3"/>
  <c r="Q85" i="3"/>
  <c r="N85" i="3"/>
  <c r="C112" i="15"/>
  <c r="C117" i="15"/>
  <c r="C36" i="15"/>
  <c r="C31" i="15"/>
  <c r="C26" i="15"/>
  <c r="I106" i="3"/>
  <c r="D14" i="15"/>
  <c r="C14" i="15"/>
  <c r="C19" i="15"/>
  <c r="C24" i="15"/>
  <c r="C21" i="15"/>
  <c r="T92" i="3"/>
  <c r="Q92" i="3"/>
  <c r="N92" i="3"/>
  <c r="Q78" i="3"/>
  <c r="N78" i="3"/>
  <c r="T78" i="3"/>
  <c r="C44" i="15"/>
  <c r="C39" i="15"/>
  <c r="C37" i="15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90" i="3"/>
  <c r="K91" i="3"/>
  <c r="K92" i="3"/>
  <c r="K93" i="3"/>
  <c r="K94" i="3"/>
  <c r="K95" i="3"/>
  <c r="K96" i="3"/>
  <c r="K97" i="3"/>
  <c r="C71" i="15"/>
  <c r="C66" i="15"/>
  <c r="C65" i="15"/>
  <c r="Q86" i="3"/>
  <c r="T86" i="3"/>
  <c r="N86" i="3"/>
  <c r="C59" i="15"/>
  <c r="C54" i="15"/>
  <c r="C53" i="15"/>
  <c r="C83" i="15"/>
  <c r="C78" i="15"/>
  <c r="C77" i="15"/>
  <c r="Q82" i="3"/>
  <c r="T82" i="3"/>
  <c r="N82" i="3"/>
  <c r="C107" i="15"/>
  <c r="C102" i="15"/>
  <c r="C101" i="15"/>
  <c r="C128" i="15"/>
  <c r="C123" i="15"/>
  <c r="C121" i="15"/>
  <c r="T87" i="3"/>
  <c r="Q87" i="3"/>
  <c r="N87" i="3"/>
  <c r="C92" i="15"/>
  <c r="C87" i="15"/>
  <c r="C85" i="15"/>
  <c r="T79" i="3"/>
  <c r="Q79" i="3"/>
  <c r="N79" i="3"/>
  <c r="I107" i="3"/>
  <c r="G461" i="11"/>
  <c r="G460" i="11"/>
  <c r="I55" i="11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90" i="3"/>
  <c r="F91" i="3"/>
  <c r="F92" i="3"/>
  <c r="F93" i="3"/>
  <c r="F94" i="3"/>
  <c r="F95" i="3"/>
  <c r="F96" i="3"/>
  <c r="K461" i="11"/>
  <c r="K460" i="11"/>
  <c r="K459" i="11"/>
  <c r="K456" i="11"/>
  <c r="C467" i="11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90" i="3"/>
  <c r="U91" i="3"/>
  <c r="U92" i="3"/>
  <c r="U93" i="3"/>
  <c r="U94" i="3"/>
  <c r="U95" i="3"/>
  <c r="U96" i="3"/>
  <c r="U97" i="3"/>
  <c r="D15" i="15"/>
  <c r="I108" i="3"/>
  <c r="I56" i="11"/>
  <c r="F97" i="3"/>
  <c r="C464" i="11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90" i="3"/>
  <c r="R91" i="3"/>
  <c r="R92" i="3"/>
  <c r="R93" i="3"/>
  <c r="R94" i="3"/>
  <c r="R95" i="3"/>
  <c r="R96" i="3"/>
  <c r="R97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90" i="3"/>
  <c r="O91" i="3"/>
  <c r="O92" i="3"/>
  <c r="O93" i="3"/>
  <c r="O94" i="3"/>
  <c r="O95" i="3"/>
  <c r="O96" i="3"/>
  <c r="D16" i="15"/>
  <c r="I109" i="3"/>
  <c r="D17" i="15"/>
  <c r="I110" i="3"/>
  <c r="D18" i="15"/>
  <c r="I111" i="3"/>
  <c r="D19" i="15"/>
  <c r="I112" i="3"/>
  <c r="D20" i="15"/>
  <c r="I113" i="3"/>
  <c r="D21" i="15"/>
  <c r="I114" i="3"/>
  <c r="D22" i="15"/>
  <c r="I115" i="3"/>
  <c r="D23" i="15"/>
  <c r="I116" i="3"/>
  <c r="D24" i="15"/>
  <c r="I117" i="3"/>
  <c r="D25" i="15"/>
  <c r="I118" i="3"/>
  <c r="D26" i="15"/>
  <c r="I119" i="3"/>
  <c r="D27" i="15"/>
  <c r="I120" i="3"/>
  <c r="D28" i="15"/>
  <c r="I121" i="3"/>
  <c r="D29" i="15"/>
  <c r="I122" i="3"/>
  <c r="D30" i="15"/>
  <c r="I123" i="3"/>
  <c r="D31" i="15"/>
  <c r="I124" i="3"/>
  <c r="D32" i="15"/>
  <c r="I125" i="3"/>
  <c r="D33" i="15"/>
  <c r="I126" i="3"/>
  <c r="D34" i="15"/>
  <c r="I127" i="3"/>
  <c r="D35" i="15"/>
  <c r="I128" i="3"/>
  <c r="D36" i="15"/>
  <c r="I129" i="3"/>
  <c r="D37" i="15"/>
  <c r="I130" i="3"/>
  <c r="D38" i="15"/>
  <c r="I131" i="3"/>
  <c r="D39" i="15"/>
  <c r="I132" i="3"/>
  <c r="D40" i="15"/>
  <c r="I133" i="3"/>
  <c r="D41" i="15"/>
  <c r="I134" i="3"/>
  <c r="D42" i="15"/>
  <c r="I135" i="3"/>
  <c r="D43" i="15"/>
  <c r="I136" i="3"/>
  <c r="D44" i="15"/>
  <c r="I137" i="3"/>
  <c r="D45" i="15"/>
  <c r="I138" i="3"/>
  <c r="D46" i="15"/>
  <c r="I139" i="3"/>
  <c r="D47" i="15"/>
  <c r="I140" i="3"/>
  <c r="D48" i="15"/>
  <c r="I141" i="3"/>
  <c r="D49" i="15"/>
  <c r="I142" i="3"/>
  <c r="D50" i="15"/>
  <c r="I143" i="3"/>
  <c r="D51" i="15"/>
  <c r="I144" i="3"/>
  <c r="D52" i="15"/>
  <c r="I145" i="3"/>
  <c r="D53" i="15"/>
  <c r="I146" i="3"/>
  <c r="D54" i="15"/>
  <c r="I147" i="3"/>
  <c r="D55" i="15"/>
  <c r="I148" i="3"/>
  <c r="D56" i="15"/>
  <c r="I149" i="3"/>
  <c r="D57" i="15"/>
  <c r="I150" i="3"/>
  <c r="D58" i="15"/>
  <c r="I151" i="3"/>
  <c r="D59" i="15"/>
  <c r="I152" i="3"/>
  <c r="D60" i="15"/>
  <c r="I153" i="3"/>
  <c r="D61" i="15"/>
  <c r="I154" i="3"/>
  <c r="D62" i="15"/>
  <c r="I155" i="3"/>
  <c r="D63" i="15"/>
  <c r="I156" i="3"/>
  <c r="D64" i="15"/>
  <c r="I157" i="3"/>
  <c r="D65" i="15"/>
  <c r="I158" i="3"/>
  <c r="D66" i="15"/>
  <c r="I159" i="3"/>
  <c r="D67" i="15"/>
  <c r="I160" i="3"/>
  <c r="D68" i="15"/>
  <c r="I161" i="3"/>
  <c r="D69" i="15"/>
  <c r="I162" i="3"/>
  <c r="D70" i="15"/>
  <c r="I163" i="3"/>
  <c r="D71" i="15"/>
  <c r="I164" i="3"/>
  <c r="D72" i="15"/>
  <c r="I165" i="3"/>
  <c r="D73" i="15"/>
  <c r="I166" i="3"/>
  <c r="D74" i="15"/>
  <c r="I167" i="3"/>
  <c r="D75" i="15"/>
  <c r="I168" i="3"/>
  <c r="D76" i="15"/>
  <c r="I169" i="3"/>
  <c r="D77" i="15"/>
  <c r="I170" i="3"/>
  <c r="D78" i="15"/>
  <c r="I171" i="3"/>
  <c r="D79" i="15"/>
  <c r="I172" i="3"/>
  <c r="D80" i="15"/>
  <c r="I173" i="3"/>
  <c r="D81" i="15"/>
  <c r="I174" i="3"/>
  <c r="D82" i="15"/>
  <c r="I175" i="3"/>
  <c r="D83" i="15"/>
  <c r="I176" i="3"/>
  <c r="D84" i="15"/>
  <c r="I177" i="3"/>
  <c r="D85" i="15"/>
  <c r="I178" i="3"/>
  <c r="D86" i="15"/>
  <c r="I179" i="3"/>
  <c r="D87" i="15"/>
  <c r="I180" i="3"/>
  <c r="D88" i="15"/>
  <c r="I181" i="3"/>
  <c r="D89" i="15"/>
  <c r="I182" i="3"/>
  <c r="D90" i="15"/>
  <c r="I183" i="3"/>
  <c r="D91" i="15"/>
  <c r="I184" i="3"/>
  <c r="D92" i="15"/>
  <c r="I185" i="3"/>
  <c r="D93" i="15"/>
  <c r="I186" i="3"/>
  <c r="D94" i="15"/>
  <c r="I187" i="3"/>
  <c r="D95" i="15"/>
  <c r="I188" i="3"/>
  <c r="D96" i="15"/>
  <c r="I189" i="3"/>
  <c r="D97" i="15"/>
  <c r="I190" i="3"/>
  <c r="D98" i="15"/>
  <c r="I191" i="3"/>
  <c r="D99" i="15"/>
  <c r="I192" i="3"/>
  <c r="D100" i="15"/>
  <c r="I193" i="3"/>
  <c r="D101" i="15"/>
  <c r="I194" i="3"/>
  <c r="D102" i="15"/>
  <c r="I195" i="3"/>
  <c r="D103" i="15"/>
  <c r="I196" i="3"/>
  <c r="D104" i="15"/>
  <c r="I197" i="3"/>
  <c r="D105" i="15"/>
  <c r="I198" i="3"/>
  <c r="D106" i="15"/>
  <c r="I199" i="3"/>
  <c r="D107" i="15"/>
  <c r="I200" i="3"/>
  <c r="D108" i="15"/>
  <c r="I201" i="3"/>
  <c r="D109" i="15"/>
  <c r="I202" i="3"/>
  <c r="D110" i="15"/>
  <c r="I203" i="3"/>
  <c r="D111" i="15"/>
  <c r="I204" i="3"/>
  <c r="D112" i="15"/>
  <c r="I205" i="3"/>
  <c r="D113" i="15"/>
  <c r="I206" i="3"/>
  <c r="D114" i="15"/>
  <c r="I207" i="3"/>
  <c r="D115" i="15"/>
  <c r="I208" i="3"/>
  <c r="D116" i="15"/>
  <c r="I209" i="3"/>
  <c r="D117" i="15"/>
  <c r="I210" i="3"/>
  <c r="D118" i="15"/>
  <c r="I211" i="3"/>
  <c r="D119" i="15"/>
  <c r="I212" i="3"/>
  <c r="D120" i="15"/>
  <c r="I213" i="3"/>
  <c r="D121" i="15"/>
  <c r="I214" i="3"/>
  <c r="D122" i="15"/>
  <c r="I215" i="3"/>
  <c r="D123" i="15"/>
  <c r="I216" i="3"/>
  <c r="D124" i="15"/>
  <c r="I217" i="3"/>
  <c r="D125" i="15"/>
  <c r="I218" i="3"/>
  <c r="D126" i="15"/>
  <c r="I221" i="3"/>
  <c r="D127" i="15"/>
  <c r="I222" i="3"/>
  <c r="D128" i="15"/>
  <c r="I223" i="3"/>
  <c r="D129" i="15"/>
  <c r="I224" i="3"/>
  <c r="D130" i="15"/>
  <c r="I225" i="3"/>
  <c r="D131" i="15"/>
  <c r="I226" i="3"/>
  <c r="D132" i="15"/>
  <c r="E39" i="64"/>
  <c r="Q39" i="64"/>
  <c r="P39" i="64"/>
  <c r="O39" i="64"/>
  <c r="N39" i="64"/>
  <c r="M39" i="64"/>
  <c r="L39" i="64"/>
  <c r="K39" i="64"/>
  <c r="J39" i="64"/>
  <c r="I39" i="64"/>
  <c r="H39" i="64"/>
  <c r="G39" i="64"/>
  <c r="F39" i="64"/>
</calcChain>
</file>

<file path=xl/comments1.xml><?xml version="1.0" encoding="utf-8"?>
<comments xmlns="http://schemas.openxmlformats.org/spreadsheetml/2006/main">
  <authors>
    <author>Energywise</author>
    <author>EW</author>
  </authors>
  <commentList>
    <comment ref="C5" authorId="0" shapeId="0">
      <text>
        <r>
          <rPr>
            <sz val="12"/>
            <color indexed="81"/>
            <rFont val="Arial"/>
            <family val="2"/>
          </rPr>
          <t>Total variable cost of electricity, as per 'Electricity Bills' section.</t>
        </r>
      </text>
    </comment>
    <comment ref="D5" authorId="0" shapeId="0">
      <text>
        <r>
          <rPr>
            <sz val="12"/>
            <color indexed="81"/>
            <rFont val="Arial"/>
            <family val="2"/>
          </rPr>
          <t>This is only different from previous year if we know that a new contract is being signed and we know the new price</t>
        </r>
      </text>
    </comment>
    <comment ref="H8" authorId="0" shapeId="0">
      <text>
        <r>
          <rPr>
            <sz val="12"/>
            <color indexed="81"/>
            <rFont val="Arial"/>
            <family val="2"/>
          </rPr>
          <t xml:space="preserve">If peak demand information is only available in KW, enter KW figures, make a note here and change vertical axis label in Peak Demand chart </t>
        </r>
      </text>
    </comment>
    <comment ref="C19" authorId="0" shapeId="0">
      <text>
        <r>
          <rPr>
            <sz val="12"/>
            <color indexed="81"/>
            <rFont val="Arial"/>
            <family val="2"/>
          </rPr>
          <t>Add from electricity bill if available. If not, use conversion figures below</t>
        </r>
      </text>
    </comment>
    <comment ref="F27" authorId="1" shapeId="0">
      <text>
        <r>
          <rPr>
            <b/>
            <sz val="9"/>
            <color indexed="81"/>
            <rFont val="Arial"/>
            <family val="2"/>
          </rPr>
          <t>i.e meter charges, fixed daily service charges - any amounts not influenced by usage</t>
        </r>
      </text>
    </comment>
    <comment ref="F44" authorId="0" shapeId="0">
      <text>
        <r>
          <rPr>
            <sz val="12"/>
            <color indexed="81"/>
            <rFont val="Arial"/>
            <family val="2"/>
          </rPr>
          <t>Sourced from 'Output' sheet</t>
        </r>
      </text>
    </comment>
    <comment ref="I44" authorId="0" shapeId="0">
      <text>
        <r>
          <rPr>
            <sz val="12"/>
            <color indexed="81"/>
            <rFont val="Arial"/>
            <family val="2"/>
          </rPr>
          <t>Sourced from 'Output' sheet</t>
        </r>
      </text>
    </comment>
    <comment ref="H53" authorId="0" shapeId="0">
      <text>
        <r>
          <rPr>
            <sz val="12"/>
            <color indexed="81"/>
            <rFont val="Arial"/>
            <family val="2"/>
          </rPr>
          <t>All at todays electricity prices</t>
        </r>
      </text>
    </comment>
    <comment ref="H55" authorId="0" shapeId="0">
      <text>
        <r>
          <rPr>
            <sz val="12"/>
            <color indexed="81"/>
            <rFont val="Arial"/>
            <family val="2"/>
          </rPr>
          <t>All at todays electricity prices</t>
        </r>
      </text>
    </comment>
    <comment ref="B217" authorId="1" shapeId="0">
      <text>
        <r>
          <rPr>
            <b/>
            <sz val="10"/>
            <color indexed="81"/>
            <rFont val="Helvetica"/>
          </rPr>
          <t>Description of Variable Speed Drive Application</t>
        </r>
      </text>
    </comment>
    <comment ref="B242" authorId="1" shapeId="0">
      <text>
        <r>
          <rPr>
            <b/>
            <sz val="10"/>
            <color indexed="81"/>
            <rFont val="Helvetica"/>
          </rPr>
          <t>Description of Variable Speed Drive Application</t>
        </r>
      </text>
    </comment>
    <comment ref="B273" authorId="1" shapeId="0">
      <text>
        <r>
          <rPr>
            <b/>
            <sz val="10"/>
            <color indexed="81"/>
            <rFont val="Helvetica"/>
          </rPr>
          <t>Description of application</t>
        </r>
      </text>
    </comment>
    <comment ref="B290" authorId="1" shapeId="0">
      <text>
        <r>
          <rPr>
            <b/>
            <sz val="10"/>
            <color indexed="81"/>
            <rFont val="Helvetica"/>
          </rPr>
          <t>Description of application</t>
        </r>
      </text>
    </comment>
  </commentList>
</comments>
</file>

<file path=xl/sharedStrings.xml><?xml version="1.0" encoding="utf-8"?>
<sst xmlns="http://schemas.openxmlformats.org/spreadsheetml/2006/main" count="3299" uniqueCount="1457">
  <si>
    <t>Cost of Ark v Projected Cumulative Savings (CPR and No CPR)</t>
    <phoneticPr fontId="8" type="noConversion"/>
  </si>
  <si>
    <t>Payback Calculation</t>
    <phoneticPr fontId="8" type="noConversion"/>
  </si>
  <si>
    <t>Tax Adjusted</t>
    <phoneticPr fontId="8" type="noConversion"/>
  </si>
  <si>
    <t>Cost of Green (Cent/kWh)</t>
    <phoneticPr fontId="8" type="noConversion"/>
  </si>
  <si>
    <t xml:space="preserve"> Cumulative $ saving (CPR)</t>
    <phoneticPr fontId="8" type="noConversion"/>
  </si>
  <si>
    <t>Cost of ARK</t>
    <phoneticPr fontId="8" type="noConversion"/>
  </si>
  <si>
    <t>Cumulative Net Cost of The Ark</t>
    <phoneticPr fontId="8" type="noConversion"/>
  </si>
  <si>
    <t>Months</t>
    <phoneticPr fontId="8" type="noConversion"/>
  </si>
  <si>
    <t>Monthly</t>
    <phoneticPr fontId="8" type="noConversion"/>
  </si>
  <si>
    <t>Cumulative</t>
    <phoneticPr fontId="8" type="noConversion"/>
  </si>
  <si>
    <t>Cost</t>
    <phoneticPr fontId="8" type="noConversion"/>
  </si>
  <si>
    <t>Depreciation/mthly</t>
    <phoneticPr fontId="8" type="noConversion"/>
  </si>
  <si>
    <r>
      <t>CO</t>
    </r>
    <r>
      <rPr>
        <b/>
        <vertAlign val="subscript"/>
        <sz val="12"/>
        <rFont val="Arial"/>
        <family val="2"/>
      </rPr>
      <t>2</t>
    </r>
    <r>
      <rPr>
        <b/>
        <sz val="12"/>
        <rFont val="Arial"/>
        <family val="2"/>
      </rPr>
      <t xml:space="preserve"> Emissions (with ARK)</t>
    </r>
    <phoneticPr fontId="8" type="noConversion"/>
  </si>
  <si>
    <r>
      <t>Projected CO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emissions in 2011</t>
    </r>
    <phoneticPr fontId="14" type="noConversion"/>
  </si>
  <si>
    <r>
      <t>CO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Emission Reductions from The Ark in 2011</t>
    </r>
    <phoneticPr fontId="14" type="noConversion"/>
  </si>
  <si>
    <t>Maximum Demand (kVA)</t>
    <phoneticPr fontId="8" type="noConversion"/>
  </si>
  <si>
    <t>Monthly Spare Capacity</t>
    <phoneticPr fontId="8" type="noConversion"/>
  </si>
  <si>
    <t>With Ark</t>
    <phoneticPr fontId="14" type="noConversion"/>
  </si>
  <si>
    <t>Without Ark</t>
    <phoneticPr fontId="14" type="noConversion"/>
  </si>
  <si>
    <t xml:space="preserve"> </t>
    <phoneticPr fontId="14" type="noConversion"/>
  </si>
  <si>
    <t xml:space="preserve"> </t>
    <phoneticPr fontId="14" type="noConversion"/>
  </si>
  <si>
    <t xml:space="preserve"> </t>
    <phoneticPr fontId="14" type="noConversion"/>
  </si>
  <si>
    <r>
      <t>CO</t>
    </r>
    <r>
      <rPr>
        <b/>
        <vertAlign val="subscript"/>
        <sz val="12"/>
        <color indexed="9"/>
        <rFont val="Arial"/>
        <family val="2"/>
      </rPr>
      <t>2</t>
    </r>
    <r>
      <rPr>
        <b/>
        <sz val="12"/>
        <color indexed="9"/>
        <rFont val="Arial"/>
        <family val="2"/>
      </rPr>
      <t xml:space="preserve"> Emissions</t>
    </r>
    <phoneticPr fontId="14" type="noConversion"/>
  </si>
  <si>
    <t>Cumulative Cost of Green Power Purchase</t>
    <phoneticPr fontId="8" type="noConversion"/>
  </si>
  <si>
    <t>Rates (c/kwh, ex-gst, pre TLF)</t>
    <phoneticPr fontId="8" type="noConversion"/>
  </si>
  <si>
    <t>Acc #</t>
    <phoneticPr fontId="8" type="noConversion"/>
  </si>
  <si>
    <t>% Yearly electricity cost increase (CPR)</t>
    <phoneticPr fontId="8" type="noConversion"/>
  </si>
  <si>
    <t>Total kWH</t>
  </si>
  <si>
    <t>NMI</t>
    <phoneticPr fontId="8" type="noConversion"/>
  </si>
  <si>
    <t xml:space="preserve"> </t>
    <phoneticPr fontId="8" type="noConversion"/>
  </si>
  <si>
    <t>% Yearly cost increase (network charges)</t>
    <phoneticPr fontId="8" type="noConversion"/>
  </si>
  <si>
    <t>GreenPower Costs</t>
  </si>
  <si>
    <t>Annual Cost of GreenPower</t>
  </si>
  <si>
    <t>Consumption (kwh)</t>
    <phoneticPr fontId="8" type="noConversion"/>
  </si>
  <si>
    <t>DATA ENTERED</t>
    <phoneticPr fontId="8" type="noConversion"/>
  </si>
  <si>
    <t xml:space="preserve"> </t>
    <phoneticPr fontId="8" type="noConversion"/>
  </si>
  <si>
    <t>1 Year Savings</t>
    <phoneticPr fontId="8" type="noConversion"/>
  </si>
  <si>
    <t>% Savings from Ark</t>
    <phoneticPr fontId="8" type="noConversion"/>
  </si>
  <si>
    <t>% Yearly cost increase (other charges)</t>
    <phoneticPr fontId="8" type="noConversion"/>
  </si>
  <si>
    <t>% Green Power</t>
    <phoneticPr fontId="8" type="noConversion"/>
  </si>
  <si>
    <t>$ Yearly Network charges</t>
    <phoneticPr fontId="8" type="noConversion"/>
  </si>
  <si>
    <t>Total load (kwh)</t>
    <phoneticPr fontId="8" type="noConversion"/>
  </si>
  <si>
    <t>Client</t>
    <phoneticPr fontId="8" type="noConversion"/>
  </si>
  <si>
    <t>Spare Capacity %</t>
    <phoneticPr fontId="8" type="noConversion"/>
  </si>
  <si>
    <t>Payback (years)</t>
    <phoneticPr fontId="8" type="noConversion"/>
  </si>
  <si>
    <t>Repaid x 10 years</t>
    <phoneticPr fontId="8" type="noConversion"/>
  </si>
  <si>
    <t>Repaid x 30 years</t>
    <phoneticPr fontId="8" type="noConversion"/>
  </si>
  <si>
    <t>CO2 saved/ $</t>
    <phoneticPr fontId="8" type="noConversion"/>
  </si>
  <si>
    <t>Sizing</t>
    <phoneticPr fontId="8" type="noConversion"/>
  </si>
  <si>
    <t>30 Year Savings</t>
    <phoneticPr fontId="8" type="noConversion"/>
  </si>
  <si>
    <r>
      <t>Projected Cumulative CO</t>
    </r>
    <r>
      <rPr>
        <b/>
        <vertAlign val="subscript"/>
        <sz val="12"/>
        <rFont val="Arial"/>
        <family val="2"/>
      </rPr>
      <t>2</t>
    </r>
    <r>
      <rPr>
        <b/>
        <sz val="12"/>
        <rFont val="Arial"/>
        <family val="2"/>
      </rPr>
      <t xml:space="preserve"> Emissions</t>
    </r>
    <phoneticPr fontId="8" type="noConversion"/>
  </si>
  <si>
    <t xml:space="preserve">Cost of Ark Solution (installed) (ex-gst) </t>
    <phoneticPr fontId="8" type="noConversion"/>
  </si>
  <si>
    <t>% Savings from Ark</t>
    <phoneticPr fontId="8" type="noConversion"/>
  </si>
  <si>
    <t>kwh to tonne CO2-e</t>
    <phoneticPr fontId="8" type="noConversion"/>
  </si>
  <si>
    <t>Invesment Allowance/ Depreciation</t>
    <phoneticPr fontId="8" type="noConversion"/>
  </si>
  <si>
    <t>Total tax saving on installation</t>
    <phoneticPr fontId="8" type="noConversion"/>
  </si>
  <si>
    <t>Net tax adjusted cost of machine inc. installation</t>
    <phoneticPr fontId="8" type="noConversion"/>
  </si>
  <si>
    <t xml:space="preserve">Per year depreciation </t>
    <phoneticPr fontId="8" type="noConversion"/>
  </si>
  <si>
    <t>ELECTRICITY COSTS</t>
    <phoneticPr fontId="8" type="noConversion"/>
  </si>
  <si>
    <t>Total (ex-gst)</t>
    <phoneticPr fontId="8" type="noConversion"/>
  </si>
  <si>
    <t>Bundled c/kwh (ex-gst)</t>
    <phoneticPr fontId="8" type="noConversion"/>
  </si>
  <si>
    <t>DATA FOR GRAPHS</t>
    <phoneticPr fontId="8" type="noConversion"/>
  </si>
  <si>
    <r>
      <t>Reduction in CO</t>
    </r>
    <r>
      <rPr>
        <b/>
        <vertAlign val="superscript"/>
        <sz val="12"/>
        <rFont val="Arial"/>
        <family val="2"/>
      </rPr>
      <t>2</t>
    </r>
    <r>
      <rPr>
        <b/>
        <sz val="12"/>
        <rFont val="Arial"/>
        <family val="2"/>
      </rPr>
      <t xml:space="preserve"> Emissions</t>
    </r>
    <phoneticPr fontId="8" type="noConversion"/>
  </si>
  <si>
    <t>Rates (c/kwh) (inc TLF)</t>
    <phoneticPr fontId="8" type="noConversion"/>
  </si>
  <si>
    <t>Present + Target load</t>
    <phoneticPr fontId="8" type="noConversion"/>
  </si>
  <si>
    <t>Peak</t>
    <phoneticPr fontId="8" type="noConversion"/>
  </si>
  <si>
    <t>Off Peak</t>
    <phoneticPr fontId="8" type="noConversion"/>
  </si>
  <si>
    <t>Green</t>
    <phoneticPr fontId="8" type="noConversion"/>
  </si>
  <si>
    <t>$ Yearly Network charges (target load)</t>
    <phoneticPr fontId="8" type="noConversion"/>
  </si>
  <si>
    <t>TLF</t>
    <phoneticPr fontId="8" type="noConversion"/>
  </si>
  <si>
    <t>% Yearly cost increase (network charges)</t>
    <phoneticPr fontId="8" type="noConversion"/>
  </si>
  <si>
    <t>Load Portion</t>
    <phoneticPr fontId="8" type="noConversion"/>
  </si>
  <si>
    <t>$ Yearly Other Charges (target load)</t>
    <phoneticPr fontId="8" type="noConversion"/>
  </si>
  <si>
    <t>% Yearly cost increase (other charges)</t>
    <phoneticPr fontId="8" type="noConversion"/>
  </si>
  <si>
    <t xml:space="preserve"> </t>
    <phoneticPr fontId="14" type="noConversion"/>
  </si>
  <si>
    <t xml:space="preserve"> </t>
    <phoneticPr fontId="14" type="noConversion"/>
  </si>
  <si>
    <t>ROI</t>
    <phoneticPr fontId="8" type="noConversion"/>
  </si>
  <si>
    <t>Unit Size (kVA)</t>
    <phoneticPr fontId="8" type="noConversion"/>
  </si>
  <si>
    <t>$ Yearly Other Charges</t>
    <phoneticPr fontId="8" type="noConversion"/>
  </si>
  <si>
    <t>DO NOT TOUCH THIS TABLE</t>
    <phoneticPr fontId="8" type="noConversion"/>
  </si>
  <si>
    <t>CHANGES TO BE MADE IN 'ENTER DATA' SHEET ONLY</t>
    <phoneticPr fontId="8" type="noConversion"/>
  </si>
  <si>
    <t>% Green Power</t>
    <phoneticPr fontId="8" type="noConversion"/>
  </si>
  <si>
    <t>% Yearly cost increase in Green Power</t>
    <phoneticPr fontId="8" type="noConversion"/>
  </si>
  <si>
    <t>% Yearly electricity cost increase (no CPR)</t>
    <phoneticPr fontId="8" type="noConversion"/>
  </si>
  <si>
    <t>Peak</t>
  </si>
  <si>
    <t>Off Peak</t>
  </si>
  <si>
    <t>Cost</t>
  </si>
  <si>
    <t>Green</t>
  </si>
  <si>
    <t>Energy</t>
  </si>
  <si>
    <t>Other</t>
  </si>
  <si>
    <t>Network</t>
  </si>
  <si>
    <t>Consumption</t>
  </si>
  <si>
    <t>Rates</t>
  </si>
  <si>
    <t xml:space="preserve"> </t>
  </si>
  <si>
    <t>Year</t>
  </si>
  <si>
    <t>% Renewable of Green Power</t>
    <phoneticPr fontId="8" type="noConversion"/>
  </si>
  <si>
    <t>% Yearly cost increase in Green Power</t>
    <phoneticPr fontId="8" type="noConversion"/>
  </si>
  <si>
    <t>No. months</t>
    <phoneticPr fontId="8" type="noConversion"/>
  </si>
  <si>
    <t>Annualised</t>
    <phoneticPr fontId="8" type="noConversion"/>
  </si>
  <si>
    <t>Target load (kwh)</t>
    <phoneticPr fontId="8" type="noConversion"/>
  </si>
  <si>
    <t>Portion of Total Load</t>
    <phoneticPr fontId="8" type="noConversion"/>
  </si>
  <si>
    <t xml:space="preserve"> Cumulative $ saving</t>
  </si>
  <si>
    <t>Repaid x 10 yrs</t>
  </si>
  <si>
    <t>Repaid x 30 yrs</t>
  </si>
  <si>
    <t>% Yearly electricity cost increase</t>
  </si>
  <si>
    <t>Load Types</t>
  </si>
  <si>
    <t>%</t>
  </si>
  <si>
    <t>Leftover</t>
  </si>
  <si>
    <t xml:space="preserve"> Efficient lighting</t>
  </si>
  <si>
    <t xml:space="preserve"> Inefficient Lighting</t>
  </si>
  <si>
    <t xml:space="preserve"> Efficient Motors</t>
  </si>
  <si>
    <t xml:space="preserve"> Inefficient Motors</t>
  </si>
  <si>
    <t xml:space="preserve"> Other</t>
  </si>
  <si>
    <t xml:space="preserve">Projected Costs </t>
  </si>
  <si>
    <t>Electricity Expenditure</t>
  </si>
  <si>
    <t>Electricity Usage (kWh)</t>
  </si>
  <si>
    <t>Month</t>
  </si>
  <si>
    <t>Payback (months)</t>
  </si>
  <si>
    <t>kWh Saved</t>
  </si>
  <si>
    <t>Electricity bills</t>
  </si>
  <si>
    <t>Total bill inc GST</t>
  </si>
  <si>
    <t>Spare Capacity kVA</t>
  </si>
  <si>
    <t>Fixed costs inc GST</t>
  </si>
  <si>
    <t>Elec expend p.a.</t>
  </si>
  <si>
    <t>Day</t>
  </si>
  <si>
    <t>Max Demand</t>
  </si>
  <si>
    <t>10 Year Savings</t>
  </si>
  <si>
    <t>10 Yr Sav w incr</t>
  </si>
  <si>
    <t>30 Yr Sav w incr</t>
  </si>
  <si>
    <t>Cumulative</t>
  </si>
  <si>
    <t>Bundled variable cost of elec (from J53 in table)</t>
  </si>
  <si>
    <t>kVA reduction</t>
  </si>
  <si>
    <t>Monthly kWh</t>
  </si>
  <si>
    <t>Ongoing Fee (p.a.)</t>
  </si>
  <si>
    <t>Expected dollar saving p.a. from Electricity Contract</t>
  </si>
  <si>
    <t>% saving of total electricity bill</t>
  </si>
  <si>
    <t>Expected dollar saving p.a. from kVA demand tariff</t>
  </si>
  <si>
    <t>Financial saving (p.a.)</t>
  </si>
  <si>
    <t>Net financial savings per month</t>
  </si>
  <si>
    <t>Estimated electricity spend for theses loads</t>
  </si>
  <si>
    <t>Financial Savings</t>
  </si>
  <si>
    <t>Saving as a % of total electricity expenditure</t>
  </si>
  <si>
    <t>SITE INFORMATION</t>
  </si>
  <si>
    <t>SOLAR PV</t>
  </si>
  <si>
    <t>Installation cost</t>
  </si>
  <si>
    <t>Gross Cost</t>
  </si>
  <si>
    <t>Net Cost</t>
  </si>
  <si>
    <t>Sale Commission</t>
  </si>
  <si>
    <t>kWh generated</t>
  </si>
  <si>
    <t>kWh value</t>
  </si>
  <si>
    <t>% of elec spend</t>
  </si>
  <si>
    <t>Cumulative Savings</t>
  </si>
  <si>
    <t>Total Capital Investment</t>
  </si>
  <si>
    <t>Capital cost</t>
  </si>
  <si>
    <t>Total Cost</t>
  </si>
  <si>
    <t>Installation Cost</t>
  </si>
  <si>
    <t>ROI</t>
  </si>
  <si>
    <t>Financial Payback</t>
  </si>
  <si>
    <t>Equipment cost</t>
  </si>
  <si>
    <t>Quantity</t>
  </si>
  <si>
    <t>% energy saving from remotes</t>
  </si>
  <si>
    <t>Individual Capital Investment</t>
  </si>
  <si>
    <t>Individual Payback</t>
  </si>
  <si>
    <t>Detailed Facilities Study</t>
  </si>
  <si>
    <t>Total Savings (less yearly fee)</t>
  </si>
  <si>
    <t>Individual Cashflow Savings (p.a.)</t>
  </si>
  <si>
    <t>Yearly total elec spend less savings</t>
  </si>
  <si>
    <t>Total</t>
  </si>
  <si>
    <t>Electricity Costs</t>
  </si>
  <si>
    <t>Net</t>
  </si>
  <si>
    <t>Cashflow</t>
  </si>
  <si>
    <t>Deposit amount paid</t>
  </si>
  <si>
    <t>Net financial savings 1st year (accounting for install)</t>
  </si>
  <si>
    <t>Net financial savings 1st year</t>
  </si>
  <si>
    <t>kWh savings p.a.</t>
  </si>
  <si>
    <t>Savings per month</t>
  </si>
  <si>
    <t>Savings per year</t>
  </si>
  <si>
    <t>Freight cost</t>
  </si>
  <si>
    <t>Installation</t>
  </si>
  <si>
    <t>Charge per kVA (per month)</t>
  </si>
  <si>
    <t>NSW</t>
  </si>
  <si>
    <t>NT</t>
  </si>
  <si>
    <t>QLD</t>
  </si>
  <si>
    <t>SA</t>
  </si>
  <si>
    <t>TAS</t>
  </si>
  <si>
    <t>VIC</t>
  </si>
  <si>
    <t>WA</t>
  </si>
  <si>
    <t>Lighting</t>
  </si>
  <si>
    <t>Rebate Value</t>
  </si>
  <si>
    <t>Total Financial Savings</t>
  </si>
  <si>
    <t>Energy savings as a % of total elec spend</t>
  </si>
  <si>
    <t>Electricity $ Savings</t>
  </si>
  <si>
    <r>
      <t>Cumulative CO</t>
    </r>
    <r>
      <rPr>
        <b/>
        <vertAlign val="subscript"/>
        <sz val="12"/>
        <rFont val="Arial"/>
        <family val="2"/>
      </rPr>
      <t>2</t>
    </r>
    <r>
      <rPr>
        <b/>
        <sz val="12"/>
        <rFont val="Arial"/>
        <family val="2"/>
      </rPr>
      <t xml:space="preserve"> Emissions Reductions with The PROJECT</t>
    </r>
  </si>
  <si>
    <r>
      <t>CO</t>
    </r>
    <r>
      <rPr>
        <b/>
        <vertAlign val="subscript"/>
        <sz val="12"/>
        <rFont val="Arial"/>
        <family val="2"/>
      </rPr>
      <t>2</t>
    </r>
    <r>
      <rPr>
        <b/>
        <sz val="12"/>
        <rFont val="Arial"/>
        <family val="2"/>
      </rPr>
      <t xml:space="preserve"> Emissions (without PROJECT)</t>
    </r>
  </si>
  <si>
    <t>Refrigeration</t>
  </si>
  <si>
    <t>General Power</t>
  </si>
  <si>
    <t>Load Mix</t>
  </si>
  <si>
    <t>% energy savings whole site</t>
  </si>
  <si>
    <t>% energy saving of HVAC portion of load</t>
  </si>
  <si>
    <t>LOAD MIX</t>
  </si>
  <si>
    <t>Monthly Cumulative Savings</t>
  </si>
  <si>
    <t>Monthly Cashflow impact</t>
  </si>
  <si>
    <t>10 Year Cashflow Impact of Project (capex)</t>
  </si>
  <si>
    <t>CAPEX</t>
  </si>
  <si>
    <t>OPEX</t>
  </si>
  <si>
    <t>Year 0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</si>
  <si>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</si>
  <si>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</si>
  <si>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</si>
  <si>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</si>
  <si>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</si>
  <si>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</si>
  <si>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</si>
  <si>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</si>
  <si>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</si>
  <si>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</si>
  <si>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Year 11</t>
  </si>
  <si>
    <t>Year 12</t>
  </si>
  <si>
    <t>Year 13</t>
  </si>
  <si>
    <t>Year 14</t>
  </si>
  <si>
    <t>Year 15</t>
  </si>
  <si>
    <t>Year 16</t>
  </si>
  <si>
    <t>Year 17</t>
  </si>
  <si>
    <t>Year 18</t>
  </si>
  <si>
    <t>Year 19</t>
  </si>
  <si>
    <t>Year 20</t>
  </si>
  <si>
    <t>Year 21</t>
  </si>
  <si>
    <t>Year 22</t>
  </si>
  <si>
    <t>Year 23</t>
  </si>
  <si>
    <t>Year 24</t>
  </si>
  <si>
    <t>Year 25</t>
  </si>
  <si>
    <t>Year 26</t>
  </si>
  <si>
    <t>Year 27</t>
  </si>
  <si>
    <t>Year 28</t>
  </si>
  <si>
    <t>Year 29</t>
  </si>
  <si>
    <t>Year 30</t>
  </si>
  <si>
    <t>ROI on monthly lease payment</t>
  </si>
  <si>
    <t>kWh as is</t>
  </si>
  <si>
    <t>kWh with</t>
  </si>
  <si>
    <t>Cumulative as is</t>
  </si>
  <si>
    <t>Cumulative with</t>
  </si>
  <si>
    <t>kWH SAVINGS</t>
  </si>
  <si>
    <t>Lease Calclutations and Cashflow Impacts</t>
  </si>
  <si>
    <t>kWh Savings</t>
  </si>
  <si>
    <t>1 year kWh reduction</t>
  </si>
  <si>
    <t>10 year kWh reduction</t>
  </si>
  <si>
    <t>CO2 Savings</t>
  </si>
  <si>
    <t>1 year CO2 reduction</t>
  </si>
  <si>
    <t>10 year CO2 reduction</t>
  </si>
  <si>
    <t>Tonne CO2</t>
  </si>
  <si>
    <t>kWh to Co2</t>
  </si>
  <si>
    <t>5 Year Cashflow Impact of Project (capex)</t>
  </si>
  <si>
    <t>Freight</t>
  </si>
  <si>
    <t>% Energy saving from Drives on covered loads</t>
  </si>
  <si>
    <t>Whole site savings</t>
  </si>
  <si>
    <t>Portion of HVAC that is split systems for remotes</t>
  </si>
  <si>
    <t>Estimated portion of refrigeration load covered</t>
  </si>
  <si>
    <t>% HVAC Energy saving from Air Pears</t>
  </si>
  <si>
    <t>Estimated portion of site HVAC covered</t>
  </si>
  <si>
    <t>Estimated electricity spend for covered HVAC</t>
  </si>
  <si>
    <t>DRIVES - OTHER (ie pools)</t>
  </si>
  <si>
    <t>Estimated portion of site load coverage</t>
  </si>
  <si>
    <t>Estimated electricity spend for covered loads</t>
  </si>
  <si>
    <t>Total Bundled (ex)</t>
  </si>
  <si>
    <t>Total Variable (ex)</t>
  </si>
  <si>
    <t>Variable elec p.a.</t>
  </si>
  <si>
    <t>Ark Savings</t>
  </si>
  <si>
    <t>Ark Financials (straight line)</t>
  </si>
  <si>
    <t>Ark Financials (price escalation)</t>
  </si>
  <si>
    <t>$</t>
  </si>
  <si>
    <t>k.g. CO2 saved p.a. per dollar invested</t>
  </si>
  <si>
    <t>kWh</t>
  </si>
  <si>
    <t>kVA</t>
  </si>
  <si>
    <t>Deposit paid</t>
  </si>
  <si>
    <t>ID time interval</t>
  </si>
  <si>
    <t>Intervals</t>
  </si>
  <si>
    <t>1 min</t>
  </si>
  <si>
    <t>3 min</t>
  </si>
  <si>
    <t>5 min</t>
  </si>
  <si>
    <t>15 min</t>
  </si>
  <si>
    <t>30 min</t>
  </si>
  <si>
    <t>60 min</t>
  </si>
  <si>
    <t>kwh to tonne CO2-e</t>
  </si>
  <si>
    <t>State</t>
  </si>
  <si>
    <t>kW</t>
  </si>
  <si>
    <t>Ave kW</t>
  </si>
  <si>
    <t>Ave kWh</t>
  </si>
  <si>
    <t>Yearly kWh</t>
  </si>
  <si>
    <t>Client</t>
  </si>
  <si>
    <t>Monthly Electricity Consumption and Expenditure</t>
  </si>
  <si>
    <t>Monthly Peak Demand and Spare Capacity with The Ark</t>
  </si>
  <si>
    <t>kWh Energy Consumption</t>
  </si>
  <si>
    <t>Graph Title</t>
  </si>
  <si>
    <t>Client + Graph Title</t>
  </si>
  <si>
    <t>Maximum Demand and Spare Capacity with The Ark</t>
  </si>
  <si>
    <t>Cumulative Electricity Cost Savings v Capital Investment</t>
  </si>
  <si>
    <t>Net Project Cashflow (Capital Investment)</t>
  </si>
  <si>
    <t>% Energy saving from Endocube on covered loads</t>
  </si>
  <si>
    <t>FINANCIAL SUMMARY</t>
  </si>
  <si>
    <t>For use in calcs only</t>
  </si>
  <si>
    <t xml:space="preserve">  Investment per Lamp</t>
  </si>
  <si>
    <t>Cost of existing lamp</t>
  </si>
  <si>
    <t xml:space="preserve">  Installation cost per Lamp</t>
  </si>
  <si>
    <t xml:space="preserve">  Total Investment per Lamp</t>
  </si>
  <si>
    <t xml:space="preserve">  Total Investment for all Lamps</t>
  </si>
  <si>
    <t xml:space="preserve">  Investment after Rebate</t>
  </si>
  <si>
    <t>For ESC's</t>
  </si>
  <si>
    <t xml:space="preserve">  Total Savings per year</t>
  </si>
  <si>
    <t>After</t>
  </si>
  <si>
    <t>Before</t>
  </si>
  <si>
    <t xml:space="preserve">  Financial Payback (years)</t>
  </si>
  <si>
    <t>Lamp Wattage</t>
  </si>
  <si>
    <t xml:space="preserve">  Return on Investment</t>
  </si>
  <si>
    <t>Op Hours per year</t>
  </si>
  <si>
    <t>Asset Lifetim (years)</t>
  </si>
  <si>
    <t>Permanent</t>
  </si>
  <si>
    <t>Air-con multiplier</t>
  </si>
  <si>
    <t>Replacement</t>
  </si>
  <si>
    <t>Existing</t>
  </si>
  <si>
    <t>Control mulitplier</t>
  </si>
  <si>
    <t>Lamp Details</t>
  </si>
  <si>
    <t xml:space="preserve"> Lamps</t>
  </si>
  <si>
    <t>Lifetime cons (MWh)</t>
  </si>
  <si>
    <t xml:space="preserve">  Type</t>
  </si>
  <si>
    <t>Lifetime savings (MWh)</t>
  </si>
  <si>
    <t xml:space="preserve">  Wattage</t>
  </si>
  <si>
    <t>ESC per light</t>
  </si>
  <si>
    <t xml:space="preserve">  Quantity</t>
  </si>
  <si>
    <t>ESC per light (rounded)</t>
  </si>
  <si>
    <t>Round to lowest 0.5</t>
  </si>
  <si>
    <t>Total ESC's</t>
  </si>
  <si>
    <t xml:space="preserve">  Energy cost ($/kWh, ex-gst)</t>
  </si>
  <si>
    <t xml:space="preserve">  Yearly energy cost of Lamps</t>
  </si>
  <si>
    <t>For reference</t>
  </si>
  <si>
    <t xml:space="preserve">  Lamp Life (hours)</t>
  </si>
  <si>
    <t>Life (hrs)</t>
  </si>
  <si>
    <t>Total W</t>
  </si>
  <si>
    <t>Price</t>
  </si>
  <si>
    <t>ESC Allow</t>
  </si>
  <si>
    <t xml:space="preserve">  Lamp Life (years)</t>
  </si>
  <si>
    <t>400W Metal Halide</t>
  </si>
  <si>
    <t>250W Metal Halide</t>
  </si>
  <si>
    <t>Savings per Year</t>
  </si>
  <si>
    <t xml:space="preserve">  Energy cost Savings</t>
  </si>
  <si>
    <t>50W Halogen</t>
  </si>
  <si>
    <t xml:space="preserve">  Lamp replacement Savings</t>
  </si>
  <si>
    <t>35W Halogen</t>
  </si>
  <si>
    <t xml:space="preserve">  Total Savings per Year</t>
  </si>
  <si>
    <t>13W CFL</t>
  </si>
  <si>
    <t>18W CFL</t>
  </si>
  <si>
    <t>26W CFL</t>
  </si>
  <si>
    <t xml:space="preserve">Savings over life of Lamp </t>
  </si>
  <si>
    <t>400W flood lights</t>
  </si>
  <si>
    <t xml:space="preserve">  Electricity cost Savings</t>
  </si>
  <si>
    <t>200W flood lights</t>
  </si>
  <si>
    <t>Incandescent</t>
  </si>
  <si>
    <t xml:space="preserve">  Total Savings over life of Lamp</t>
  </si>
  <si>
    <t>Rebates</t>
  </si>
  <si>
    <t xml:space="preserve">  ESC's generated</t>
  </si>
  <si>
    <t xml:space="preserve">  Value per ESC</t>
  </si>
  <si>
    <t xml:space="preserve">  Total Rebate</t>
  </si>
  <si>
    <t>Building Type</t>
  </si>
  <si>
    <t>Hours</t>
  </si>
  <si>
    <t>Long Term Casuals</t>
  </si>
  <si>
    <t>Commercial Office</t>
  </si>
  <si>
    <t>Retail</t>
  </si>
  <si>
    <t>Carpark</t>
  </si>
  <si>
    <t>Warehouse</t>
  </si>
  <si>
    <t>Manufacturing</t>
  </si>
  <si>
    <t>Healthcare</t>
  </si>
  <si>
    <t>Aged care</t>
  </si>
  <si>
    <t>Are ESC's available</t>
  </si>
  <si>
    <t xml:space="preserve">  Estimated Market Value of ESC</t>
  </si>
  <si>
    <t xml:space="preserve">  Less Administration Fee</t>
  </si>
  <si>
    <t xml:space="preserve">  Average Hours per week</t>
  </si>
  <si>
    <t>Yes</t>
  </si>
  <si>
    <t>18W LED</t>
  </si>
  <si>
    <t>Install</t>
  </si>
  <si>
    <t>Ark</t>
  </si>
  <si>
    <t>Unit Size</t>
  </si>
  <si>
    <t>Standard Price</t>
  </si>
  <si>
    <t>Outdoor</t>
  </si>
  <si>
    <t>Max Demand from interval data</t>
  </si>
  <si>
    <t>Max Demand from elec billing</t>
  </si>
  <si>
    <t xml:space="preserve">Outdoor </t>
  </si>
  <si>
    <t>Price of standard Ark unit</t>
  </si>
  <si>
    <t>Price of Outdoor Unit (if required)</t>
  </si>
  <si>
    <t>Total Price of Ark unit</t>
  </si>
  <si>
    <t>Discount level</t>
  </si>
  <si>
    <t>Discount Level</t>
  </si>
  <si>
    <t>Sale Price of Ark unit</t>
  </si>
  <si>
    <t>Total price of Ark Solution</t>
  </si>
  <si>
    <t>Estimated price of installation</t>
  </si>
  <si>
    <t>Actual price of installation</t>
  </si>
  <si>
    <t>Price of freight</t>
  </si>
  <si>
    <t>Meter</t>
  </si>
  <si>
    <t>Price of Meter</t>
  </si>
  <si>
    <t>80W SkyBay</t>
  </si>
  <si>
    <t>Common areas only</t>
  </si>
  <si>
    <t>School</t>
  </si>
  <si>
    <t>School Hall</t>
  </si>
  <si>
    <t>T8 4 foot single tube</t>
  </si>
  <si>
    <t>100W SkyBay</t>
  </si>
  <si>
    <t>Classico 9W</t>
  </si>
  <si>
    <t>Classico 8W</t>
  </si>
  <si>
    <t>PL 150mm</t>
  </si>
  <si>
    <t>PL 220mm</t>
  </si>
  <si>
    <t>CLA 150</t>
  </si>
  <si>
    <t>CLA 220</t>
  </si>
  <si>
    <t>T8 4 foot twin fixture</t>
  </si>
  <si>
    <t>Novablade 4ft</t>
  </si>
  <si>
    <t>600cm LED panel</t>
  </si>
  <si>
    <t>4 tube T8 2ft fixture</t>
  </si>
  <si>
    <t>80W LED Flood</t>
  </si>
  <si>
    <t>50W LED Flood</t>
  </si>
  <si>
    <t>Other 1</t>
  </si>
  <si>
    <t>Other 2</t>
  </si>
  <si>
    <t>Other 3</t>
  </si>
  <si>
    <t>Type Reference</t>
  </si>
  <si>
    <t>Type Replacement</t>
  </si>
  <si>
    <t>Life (hrs) Replacement</t>
  </si>
  <si>
    <t>Total W Replacement</t>
  </si>
  <si>
    <t>Price Replacement</t>
  </si>
  <si>
    <t>Comments</t>
  </si>
  <si>
    <t>No</t>
  </si>
  <si>
    <t>AIR DESTRATIFICATION</t>
  </si>
  <si>
    <t>VOLTAGE OPTIMISATION</t>
  </si>
  <si>
    <t>POWER FACTOR CORRECTION</t>
  </si>
  <si>
    <t>Select</t>
  </si>
  <si>
    <t>Spare Capacity % threshold</t>
  </si>
  <si>
    <t>Variable electricity expenditure p.a.</t>
  </si>
  <si>
    <t>Solar PV only</t>
  </si>
  <si>
    <t>Other products excluding Solar PV</t>
  </si>
  <si>
    <t>Combination of Solar PV and other products</t>
  </si>
  <si>
    <t>Cumulative electricity cost savings %</t>
  </si>
  <si>
    <t xml:space="preserve"> Electricity cost savings % from individual product</t>
  </si>
  <si>
    <t>Product Combination Details</t>
  </si>
  <si>
    <t>Mechanical Loads</t>
  </si>
  <si>
    <t>Fans</t>
  </si>
  <si>
    <t>Air handlers</t>
  </si>
  <si>
    <t>Fan Coil Units</t>
  </si>
  <si>
    <t>Pumps</t>
  </si>
  <si>
    <t>Induction motor &lt; 3kw</t>
  </si>
  <si>
    <t>Induction motor 3-10 kw</t>
  </si>
  <si>
    <t>Induction motor 10-50 kw</t>
  </si>
  <si>
    <t>Induction motor 50-100 kw</t>
  </si>
  <si>
    <t>Induction motor &gt;100kw</t>
  </si>
  <si>
    <t>Induction motors at full loading</t>
  </si>
  <si>
    <t>Self-contained AC units</t>
  </si>
  <si>
    <t>Refrigeration compressors</t>
  </si>
  <si>
    <t>Heat pumps</t>
  </si>
  <si>
    <t>Small chillers</t>
  </si>
  <si>
    <t>TV's, stereos</t>
  </si>
  <si>
    <t>Computers</t>
  </si>
  <si>
    <t>VSD motor drives</t>
  </si>
  <si>
    <t xml:space="preserve">DC motor drives </t>
  </si>
  <si>
    <t>Servomotors</t>
  </si>
  <si>
    <t>Switch mode power supplies</t>
  </si>
  <si>
    <t>Electrical hot water heaters</t>
  </si>
  <si>
    <t>Electric grills</t>
  </si>
  <si>
    <t>Ovens and deep fat fryers</t>
  </si>
  <si>
    <t>HID lighting</t>
  </si>
  <si>
    <t>Metal halide lighting</t>
  </si>
  <si>
    <t>T8 magnetic ballast</t>
  </si>
  <si>
    <t>Incandescent lighting</t>
  </si>
  <si>
    <t>Halogen lighting</t>
  </si>
  <si>
    <t>LED ligthing</t>
  </si>
  <si>
    <t>CFL's with electronic ballast</t>
  </si>
  <si>
    <t>T5 electronic ballast</t>
  </si>
  <si>
    <t>Inverter split systems</t>
  </si>
  <si>
    <t>Load Type</t>
  </si>
  <si>
    <t>% of Site Load</t>
  </si>
  <si>
    <t>Total Savings</t>
  </si>
  <si>
    <t>Individual Savings</t>
  </si>
  <si>
    <t>Site Savings</t>
  </si>
  <si>
    <t>Electric heaters on thermostat</t>
  </si>
  <si>
    <t>Electric heaters no thermostat</t>
  </si>
  <si>
    <t>Voltage Ratio</t>
  </si>
  <si>
    <t>Voltage</t>
  </si>
  <si>
    <t>Voltage Tapping %</t>
  </si>
  <si>
    <t>Misc</t>
  </si>
  <si>
    <t>% of Site Load for chart</t>
  </si>
  <si>
    <t>Manufacturer</t>
  </si>
  <si>
    <t>Wattage</t>
  </si>
  <si>
    <t>Existing Fitting Description</t>
  </si>
  <si>
    <t>Lum ID</t>
  </si>
  <si>
    <t>Recommended Replacement Fitting</t>
  </si>
  <si>
    <t>Product Code</t>
  </si>
  <si>
    <t>Replacement Fitting</t>
  </si>
  <si>
    <t>Overheads per fitting</t>
  </si>
  <si>
    <t>Stage 2 DC per light</t>
  </si>
  <si>
    <t>Recycling and Project Delivery</t>
  </si>
  <si>
    <t>Lighting Procurement per fitting</t>
  </si>
  <si>
    <t>Fitting Type</t>
  </si>
  <si>
    <t>Total Cost to EW</t>
  </si>
  <si>
    <t>Cost to EW</t>
  </si>
  <si>
    <t>Increase Allowance</t>
  </si>
  <si>
    <t>Install cost to EW per fitting</t>
  </si>
  <si>
    <t>Elec Cost per kWh ($)</t>
  </si>
  <si>
    <t>Energy Savings (kWh)</t>
  </si>
  <si>
    <t>Existing Quantity</t>
  </si>
  <si>
    <t>Financial Overview</t>
  </si>
  <si>
    <t>Rebate Estimate</t>
  </si>
  <si>
    <t>Payback</t>
  </si>
  <si>
    <t>Location</t>
  </si>
  <si>
    <t>ID</t>
  </si>
  <si>
    <t>Total Stage 2 DC cost</t>
  </si>
  <si>
    <t>a</t>
  </si>
  <si>
    <t>b</t>
  </si>
  <si>
    <t>c</t>
  </si>
  <si>
    <t>d</t>
  </si>
  <si>
    <t>Lumex</t>
  </si>
  <si>
    <t>Replacement Fitting Description</t>
  </si>
  <si>
    <t>Rated Hours</t>
  </si>
  <si>
    <t>Replacement fitting type</t>
  </si>
  <si>
    <t>Lumaled</t>
  </si>
  <si>
    <t>Lowa</t>
  </si>
  <si>
    <t>Hi Bay</t>
  </si>
  <si>
    <t>Batten</t>
  </si>
  <si>
    <t>Down light</t>
  </si>
  <si>
    <t>T bar panel</t>
  </si>
  <si>
    <t>Plaster panel</t>
  </si>
  <si>
    <t>SM panel</t>
  </si>
  <si>
    <t>Suspension panel</t>
  </si>
  <si>
    <t>Flood Light lamp replacement with ballast removal</t>
  </si>
  <si>
    <t>CFL lamp replacement with ballast removal</t>
  </si>
  <si>
    <t>Spitfire</t>
  </si>
  <si>
    <t>Total Price</t>
  </si>
  <si>
    <t>Maintenance Savings</t>
  </si>
  <si>
    <t>Hourly rate for Maintenance</t>
  </si>
  <si>
    <t>Data Capture and BOM per light</t>
  </si>
  <si>
    <t>Total Data Capure and BOM cost</t>
  </si>
  <si>
    <t>Price per fitting</t>
  </si>
  <si>
    <t>Total Fitting supply cost</t>
  </si>
  <si>
    <t>Installation per fitting</t>
  </si>
  <si>
    <t>Total installation cost</t>
  </si>
  <si>
    <t>Total per fitting</t>
  </si>
  <si>
    <t>Total supply and install</t>
  </si>
  <si>
    <t>Estimated Rebates</t>
  </si>
  <si>
    <t>Hours per year</t>
  </si>
  <si>
    <t>Wattage before</t>
  </si>
  <si>
    <t>Wattage after</t>
  </si>
  <si>
    <t>Cost of elec</t>
  </si>
  <si>
    <t>Energy Savings ($)</t>
  </si>
  <si>
    <t>Note:</t>
  </si>
  <si>
    <t>Net Investment</t>
  </si>
  <si>
    <t>Synergy Drives</t>
  </si>
  <si>
    <t>SGY 101</t>
  </si>
  <si>
    <t>SGY 103</t>
  </si>
  <si>
    <t>SGY 105</t>
  </si>
  <si>
    <t>SGY 107</t>
  </si>
  <si>
    <t>SGY 109</t>
  </si>
  <si>
    <t>SGY 111</t>
  </si>
  <si>
    <t>SGY 113</t>
  </si>
  <si>
    <t>SGY 115</t>
  </si>
  <si>
    <t>SGY 117</t>
  </si>
  <si>
    <t>SGY 201</t>
  </si>
  <si>
    <t>SGY 203</t>
  </si>
  <si>
    <t>SGY 205</t>
  </si>
  <si>
    <t>SGY 301</t>
  </si>
  <si>
    <t>SGY 303</t>
  </si>
  <si>
    <t>SGY 305</t>
  </si>
  <si>
    <t>SGY 307</t>
  </si>
  <si>
    <t>SGY 309</t>
  </si>
  <si>
    <t>Amps</t>
  </si>
  <si>
    <t>PF</t>
  </si>
  <si>
    <t>Wholesale Price</t>
  </si>
  <si>
    <t>Margin</t>
  </si>
  <si>
    <t>% run time</t>
  </si>
  <si>
    <t>% cycle time</t>
  </si>
  <si>
    <t>% time on</t>
  </si>
  <si>
    <t>HFE 1</t>
  </si>
  <si>
    <t>HFE 2</t>
  </si>
  <si>
    <t>Hardware Cost</t>
  </si>
  <si>
    <t>Other Cost</t>
  </si>
  <si>
    <t>Financial Payback (SLD without service costs)</t>
  </si>
  <si>
    <t>Service Fee (per month)</t>
  </si>
  <si>
    <t>Service Fee (per year)</t>
  </si>
  <si>
    <t>Number of Meters</t>
  </si>
  <si>
    <t>Service Cost /mth</t>
  </si>
  <si>
    <t>Service Cost / yr</t>
  </si>
  <si>
    <t>COZero Metering</t>
  </si>
  <si>
    <t>% Whole Site Savings</t>
  </si>
  <si>
    <t>Supply Costs</t>
  </si>
  <si>
    <t>Net Cashflow p.a. first year</t>
  </si>
  <si>
    <t>Monthly Costs</t>
  </si>
  <si>
    <t>3G Comms</t>
  </si>
  <si>
    <t>Monthly Analytics Costs</t>
  </si>
  <si>
    <t>Yearly Analytics Costs</t>
  </si>
  <si>
    <t>Gross Financial Savings p.a.</t>
  </si>
  <si>
    <t>Gross Financial Savings p/month</t>
  </si>
  <si>
    <t>Site</t>
  </si>
  <si>
    <t>3 phase metering</t>
  </si>
  <si>
    <t>Water meter</t>
  </si>
  <si>
    <t>NMI</t>
  </si>
  <si>
    <t>Quantity - Small</t>
  </si>
  <si>
    <t>Quantity - Medium</t>
  </si>
  <si>
    <t>Quantity - Large</t>
  </si>
  <si>
    <t>Supply Cost</t>
  </si>
  <si>
    <t>Install Cost</t>
  </si>
  <si>
    <t>REFRIGERATION - FRIDGE TIMERS</t>
  </si>
  <si>
    <t>% Energy saving from Timers on covered loads</t>
  </si>
  <si>
    <t>REFRIGERATION - AIR CURTAINS</t>
  </si>
  <si>
    <t>REFRIGERATION - DOOR ALARMS</t>
  </si>
  <si>
    <t>HEAT REFLECTIVE ROOF PAINT</t>
  </si>
  <si>
    <t>Roof Area (m2)</t>
  </si>
  <si>
    <t>Estimated portion of HVAC load covered</t>
  </si>
  <si>
    <t>% Energy saving from Roof Paint on HVAC usage</t>
  </si>
  <si>
    <t>VSD'S - REFRIGERATION</t>
  </si>
  <si>
    <t>% Energy saving from VSD's on covered loads</t>
  </si>
  <si>
    <t>Estimated portion of whole site load coverage</t>
  </si>
  <si>
    <t>% On time</t>
  </si>
  <si>
    <t>% Cycle Time</t>
  </si>
  <si>
    <t>kW p.a.</t>
  </si>
  <si>
    <t>% Run Time</t>
  </si>
  <si>
    <t>% Savings</t>
  </si>
  <si>
    <t>Portion of site load</t>
  </si>
  <si>
    <t>kW per motor</t>
  </si>
  <si>
    <t>$ savings p.a.</t>
  </si>
  <si>
    <t>Total kW p.a.</t>
  </si>
  <si>
    <t>MOTOR OPTIMISATION - REFRIGERATION</t>
  </si>
  <si>
    <t>Type</t>
  </si>
  <si>
    <t>Supply Price</t>
  </si>
  <si>
    <t>Install Cost Split System</t>
  </si>
  <si>
    <t>Install cost Fridge inside</t>
  </si>
  <si>
    <t>Install cost Fridge outside</t>
  </si>
  <si>
    <t>Install cost HVAC</t>
  </si>
  <si>
    <t>Amps/ unit</t>
  </si>
  <si>
    <t>Approx kW</t>
  </si>
  <si>
    <t>% Energy saving on covered loads</t>
  </si>
  <si>
    <t>Actual kW per motor</t>
  </si>
  <si>
    <t>MOTOR OPTIMISATION - HVAC</t>
  </si>
  <si>
    <t>Electricity Brokering</t>
  </si>
  <si>
    <t>Power Factor Correction</t>
  </si>
  <si>
    <t>Voltage Optimisation</t>
  </si>
  <si>
    <t>Variable Speed Drives - Refrigeration</t>
  </si>
  <si>
    <t>Motor Optimisation - Refrigeration</t>
  </si>
  <si>
    <t>Motor Optimisation - HVAC</t>
  </si>
  <si>
    <t>Air Destratification</t>
  </si>
  <si>
    <t>Air Conditoner Remotes</t>
  </si>
  <si>
    <t>Solar PV</t>
  </si>
  <si>
    <t>Fridge Timers</t>
  </si>
  <si>
    <t>Air Curtains - Refrigeration</t>
  </si>
  <si>
    <t>Fridge Door Alarms</t>
  </si>
  <si>
    <t>Heat Reflective Roof Paint</t>
  </si>
  <si>
    <t>Include (Y or N)</t>
  </si>
  <si>
    <t>Hours per day</t>
  </si>
  <si>
    <t>Ave Occupancy</t>
  </si>
  <si>
    <t>Net Project Cashflow (Operating Investment)</t>
  </si>
  <si>
    <t>CAPITAL INVESTMENT - 1O YEAR</t>
  </si>
  <si>
    <t>CAPITAL INVESTMENT - 5 YEAR</t>
  </si>
  <si>
    <t>ELECTRICITY SPEND - 1O YEAR</t>
  </si>
  <si>
    <t>ELECTRICITY SPEND - 5 YEAR</t>
  </si>
  <si>
    <t>MONTHLY CONSUMPTION AND EXPENDITURE</t>
  </si>
  <si>
    <t>MAXIMUM DEMAND AND SPARE CAPACITY</t>
  </si>
  <si>
    <t>LOAD TYPES</t>
  </si>
  <si>
    <t>MIX OF LOADS WITH PROJECT</t>
  </si>
  <si>
    <t>5 YEAR LEASE</t>
  </si>
  <si>
    <t>7 YEAR LEASE</t>
  </si>
  <si>
    <t>5 Year Cashflow Impact of Project (5 YEAR lease)</t>
  </si>
  <si>
    <t>10 Year Cashflow Impact of Project (5 YEAR lease)</t>
  </si>
  <si>
    <t>10 Year Cashflow Impact of Project (7 YEAR lease)</t>
  </si>
  <si>
    <t>Lease Term (no of years)</t>
  </si>
  <si>
    <t>OPERATING INVESTMENT - 1O YEAR (5 YEAR LEASE TERM)</t>
  </si>
  <si>
    <t>OPERATING INVESTMENT - 5 YEAR  (5 YEAR LEASE TERM)</t>
  </si>
  <si>
    <t>OPERATING INVESTMENT - 1O YEAR (7 YEAR LEASE TERM)</t>
  </si>
  <si>
    <t>OPERATING INVESTMENT - 5 YEAR  (7 YEAR LEASE TERM)</t>
  </si>
  <si>
    <t>KWH CONSUMPTION</t>
  </si>
  <si>
    <t>STC Rebate (net against system cost)</t>
  </si>
  <si>
    <t>STC Rebate (paid to direct to client up-front)</t>
  </si>
  <si>
    <t>kWh Sav</t>
  </si>
  <si>
    <t>kWh p.a. saved</t>
  </si>
  <si>
    <t>Yearly Cashflow impact</t>
  </si>
  <si>
    <t>Cost of delay</t>
  </si>
  <si>
    <t>Per Week</t>
  </si>
  <si>
    <t>Per Month</t>
  </si>
  <si>
    <t>Per Year</t>
  </si>
  <si>
    <t>LOAD TYPE EFFICIENCY</t>
  </si>
  <si>
    <t>Lamp Price</t>
  </si>
  <si>
    <t>REPLACEMENT</t>
  </si>
  <si>
    <t>EW wholesale price</t>
  </si>
  <si>
    <t>EW Margin</t>
  </si>
  <si>
    <t>Energywise margin %</t>
  </si>
  <si>
    <t>Client Price</t>
  </si>
  <si>
    <t>Replacement Light description</t>
  </si>
  <si>
    <t>Existing Light description</t>
  </si>
  <si>
    <t>4ft Twin Surface Mount Batten</t>
  </si>
  <si>
    <t xml:space="preserve">  2ft Twin Surface Mount Batten</t>
  </si>
  <si>
    <t xml:space="preserve">    4ft Single Surface Mount Batten</t>
  </si>
  <si>
    <t xml:space="preserve">      2ft Single Surface Mount Batten</t>
  </si>
  <si>
    <t>4ft Twin Surface Mount Batten WP</t>
  </si>
  <si>
    <t xml:space="preserve">  2ft Twin Surface Mount Batten WP</t>
  </si>
  <si>
    <t>BATTENS</t>
  </si>
  <si>
    <t xml:space="preserve"> 9W CFL recess plaster d/light </t>
  </si>
  <si>
    <t xml:space="preserve"> 11W CFL surf-mount oyster </t>
  </si>
  <si>
    <t xml:space="preserve"> 2x 11W CFL recess plaster d/light </t>
  </si>
  <si>
    <t xml:space="preserve"> 13W CFL recess plaster d/light </t>
  </si>
  <si>
    <t xml:space="preserve"> 14W CFL surf-mount oyster </t>
  </si>
  <si>
    <t xml:space="preserve"> 18W CFL recess plaster d/light </t>
  </si>
  <si>
    <t xml:space="preserve"> 18W CFL recess plaster d/light 150diaxx-</t>
  </si>
  <si>
    <t xml:space="preserve"> 18W CFL surf-mount oyster </t>
  </si>
  <si>
    <t xml:space="preserve"> 2x 18W CFL recess plaster d/light 150diaxx-</t>
  </si>
  <si>
    <t xml:space="preserve"> 4x 18W CFL suspended troffer diffused , circular</t>
  </si>
  <si>
    <t xml:space="preserve"> 26W CFL recess plaster d/light </t>
  </si>
  <si>
    <t xml:space="preserve"> 2x 26W CFL recess plaster d/light </t>
  </si>
  <si>
    <t xml:space="preserve"> 32W CFL recess plaster d/light 200diaxx-</t>
  </si>
  <si>
    <t xml:space="preserve"> 32W CFL surf-mount oyster </t>
  </si>
  <si>
    <t xml:space="preserve"> 2x 32W CFL recess plaster d/light 200diaxx-</t>
  </si>
  <si>
    <t xml:space="preserve"> 36W CFL recess plaster d/light </t>
  </si>
  <si>
    <t xml:space="preserve"> 36W CFL surf-mount oyster </t>
  </si>
  <si>
    <t xml:space="preserve"> 250W HPS suspended hi-bay </t>
  </si>
  <si>
    <t xml:space="preserve"> 250W HPS wall-mount flood </t>
  </si>
  <si>
    <t xml:space="preserve"> 400W HPS pole-mount streetlight </t>
  </si>
  <si>
    <t xml:space="preserve"> 400W HPS suspended hi-bay </t>
  </si>
  <si>
    <t xml:space="preserve"> 400W HPS wall-mount flood </t>
  </si>
  <si>
    <t xml:space="preserve"> 400W HPS wall-mount streetlight </t>
  </si>
  <si>
    <t xml:space="preserve"> 35W MH surf-mount d/light </t>
  </si>
  <si>
    <t xml:space="preserve"> 70W MH recess plaster d/light </t>
  </si>
  <si>
    <t xml:space="preserve"> 70W MH surf-mount flood , ECG</t>
  </si>
  <si>
    <t xml:space="preserve"> 100W MH suspended hi-bay </t>
  </si>
  <si>
    <t xml:space="preserve"> 150W MH pole-mount streetlight </t>
  </si>
  <si>
    <t xml:space="preserve"> 150W MH surf-mount low bay </t>
  </si>
  <si>
    <t xml:space="preserve"> 150W MH suspended hi-bay </t>
  </si>
  <si>
    <t xml:space="preserve"> 150W MH suspended low bay </t>
  </si>
  <si>
    <t xml:space="preserve"> 150W MH wall-mount flood </t>
  </si>
  <si>
    <t xml:space="preserve"> 250W MH surf-mount low bay </t>
  </si>
  <si>
    <t xml:space="preserve"> 250W MH suspended hi-bay </t>
  </si>
  <si>
    <t xml:space="preserve"> 250W MH suspended low bay </t>
  </si>
  <si>
    <t xml:space="preserve"> 250W MH wall-mount flood </t>
  </si>
  <si>
    <t xml:space="preserve"> 250W MH wall-mount streetlight </t>
  </si>
  <si>
    <t xml:space="preserve"> 400W MH pole-mount streetlight </t>
  </si>
  <si>
    <t xml:space="preserve"> 400W MH recess plaster hi-bay </t>
  </si>
  <si>
    <t xml:space="preserve"> 400W MH surf-mount hi-bay </t>
  </si>
  <si>
    <t xml:space="preserve"> 400W MH suspended hi-bay </t>
  </si>
  <si>
    <t xml:space="preserve"> 400W MH wall-mount flood </t>
  </si>
  <si>
    <t xml:space="preserve"> 400W MH wall-mount streetlight </t>
  </si>
  <si>
    <t xml:space="preserve"> 50W MR16 recess plaster d/light , round magnetic</t>
  </si>
  <si>
    <t xml:space="preserve"> 50W MR16 recess plaster d/light , square magnetic</t>
  </si>
  <si>
    <t xml:space="preserve"> 50W MR16 recess plaster gimbal d/light , ECG</t>
  </si>
  <si>
    <t xml:space="preserve"> 80W MV wall-mount streetlight </t>
  </si>
  <si>
    <t xml:space="preserve"> 150W MV wall-mount flood </t>
  </si>
  <si>
    <t xml:space="preserve"> 250W MV pole-mount flood </t>
  </si>
  <si>
    <t xml:space="preserve"> 250W MV surf-mount low bay </t>
  </si>
  <si>
    <t xml:space="preserve"> 250W MV suspended hi-bay </t>
  </si>
  <si>
    <t xml:space="preserve"> 400W MV suspended hi-bay </t>
  </si>
  <si>
    <t xml:space="preserve"> 400W MV wall-mount flood </t>
  </si>
  <si>
    <t xml:space="preserve"> 400W MV wall-mount streetlight </t>
  </si>
  <si>
    <t xml:space="preserve"> 14W T5 recess plaster troffer diffused 600x300x-</t>
  </si>
  <si>
    <t xml:space="preserve"> 14W T5 recess T-bar troffer diffused 600x300x-</t>
  </si>
  <si>
    <t xml:space="preserve"> 14W T5 surf-mount batten diffused 600x100x-</t>
  </si>
  <si>
    <t xml:space="preserve"> 14W T5 surf-mount troffer diffused 600x300x-</t>
  </si>
  <si>
    <t xml:space="preserve"> 14W T5 suspended troffer diffused 600x300x-</t>
  </si>
  <si>
    <t xml:space="preserve"> 2x 14W T5 recess plaster troffer diffused 600x300x-</t>
  </si>
  <si>
    <t xml:space="preserve"> 2x 14W T5 recess T-bar troffer diffused 600x300x-</t>
  </si>
  <si>
    <t xml:space="preserve"> 2x 14W T5 surf-mount batten diffused 600x100x-</t>
  </si>
  <si>
    <t xml:space="preserve"> 2x 14W T5 surf-mount troffer diffused 600x300x-</t>
  </si>
  <si>
    <t xml:space="preserve"> 2x 14W T5 suspended troffer diffused 600x300x-</t>
  </si>
  <si>
    <t xml:space="preserve"> 3x 14W T5 recess plaster troffer diffused 600x600x-</t>
  </si>
  <si>
    <t xml:space="preserve"> 3x 14W T5 recess T-bar troffer diffused 600x600x-</t>
  </si>
  <si>
    <t xml:space="preserve"> 3x 14W T5 surf-mount batten diffused 600x300x-</t>
  </si>
  <si>
    <t xml:space="preserve"> 3x 14W T5 suspended batten diffused 600x300x-</t>
  </si>
  <si>
    <t xml:space="preserve"> 4x 14W T5 recess plaster troffer diffused 600x600x-</t>
  </si>
  <si>
    <t xml:space="preserve"> 4x 14W T5 recess T-bar troffer diffused 600x600x-</t>
  </si>
  <si>
    <t xml:space="preserve"> 4x 14W T5 surf-mount troffer diffused 600x600x-</t>
  </si>
  <si>
    <t xml:space="preserve"> 4x 14W T5 suspended troffer diffused 600x600x-</t>
  </si>
  <si>
    <t xml:space="preserve"> 28W T5 recess plaster troffer diffused 1200x300x-</t>
  </si>
  <si>
    <t xml:space="preserve"> 28W T5 recess T-bar troffer diffused 1200x300x-</t>
  </si>
  <si>
    <t xml:space="preserve"> 28W T5 surf-mount batten diffused 1200x300x-</t>
  </si>
  <si>
    <t xml:space="preserve"> 28W T5 surf-mount batten WP 1200x300x-</t>
  </si>
  <si>
    <t xml:space="preserve"> 28W T5 surf-mount troffer diffused 1200x300x-</t>
  </si>
  <si>
    <t xml:space="preserve"> 28W T5 suspended troffer diffused 1200x300x-</t>
  </si>
  <si>
    <t xml:space="preserve"> 2x 28W T5 recess plaster troffer diffused 1200x300x-</t>
  </si>
  <si>
    <t xml:space="preserve"> 2x 28W T5 surf-mount batten diffused 1200x300x-</t>
  </si>
  <si>
    <t xml:space="preserve"> 2x 28W T5 surf-mount batten diffused 1200x150x</t>
  </si>
  <si>
    <t xml:space="preserve"> 2x 28W T5 surf-mount batten WP 1200x300x-</t>
  </si>
  <si>
    <t xml:space="preserve"> 2x 28W T5 surf-mount troffer diffused 1200x300x-</t>
  </si>
  <si>
    <t xml:space="preserve"> 2x 28W T5 suspended batten diffused 1200x150x</t>
  </si>
  <si>
    <t xml:space="preserve"> 2x 28W T5 suspended troffer diffused 1200x300x-</t>
  </si>
  <si>
    <t xml:space="preserve"> 3x 28W T5 recess plaster troffer diffused 1200x400x-</t>
  </si>
  <si>
    <t xml:space="preserve"> 4x 28W T5 recess plaster troffer diffused 1200x600x-</t>
  </si>
  <si>
    <t xml:space="preserve"> 4x 28W T5 recess T-bar troffer diffused 1200x600x-</t>
  </si>
  <si>
    <t xml:space="preserve"> 4x 28W T5 surf-mount troffer diffused 1200x600x-</t>
  </si>
  <si>
    <t xml:space="preserve"> 4x 28W T5 suspended troffer diffused 1200x600x-</t>
  </si>
  <si>
    <t xml:space="preserve"> 2x 35W T5 surf-mount batten diffused 1500x150x-</t>
  </si>
  <si>
    <t xml:space="preserve"> 54W T5 surf-mount batten diffused 1500x300x-</t>
  </si>
  <si>
    <t xml:space="preserve"> 2x 54W T5 recess plaster cleanroom troffer 1500x300x-</t>
  </si>
  <si>
    <t xml:space="preserve"> 3x 54W T5 surf-mount batten diffused 1500x300x-</t>
  </si>
  <si>
    <t xml:space="preserve"> 18W T8 recess plaster troffer diffused 600x300x-</t>
  </si>
  <si>
    <t xml:space="preserve"> 18W T8 recess T-bar troffer diffused 600x300x-</t>
  </si>
  <si>
    <t xml:space="preserve"> 18W T8 surf-mount batten 600x100x-</t>
  </si>
  <si>
    <t xml:space="preserve"> 18W T8 surf-mount batten diffused 600x100x-</t>
  </si>
  <si>
    <t xml:space="preserve"> 2x 18W T8 recess T-bar troffer diffused 600x600x-</t>
  </si>
  <si>
    <t xml:space="preserve"> 2x 18W T8 surf-mount batten 600x100x-</t>
  </si>
  <si>
    <t xml:space="preserve"> 2x 18W T8 surf-mount batten diffused 600x100x-</t>
  </si>
  <si>
    <t xml:space="preserve"> 2x 18W T8 surf-mount batten WP 600x100x-</t>
  </si>
  <si>
    <t xml:space="preserve"> 2x 18W T8 surf-mount troffer diffused 600x300x-</t>
  </si>
  <si>
    <t xml:space="preserve"> 2x 18W T8 suspended troffer diffused 600x300x-</t>
  </si>
  <si>
    <t xml:space="preserve"> 3x 18W T8 recess plaster troffer diffused 600x600x-</t>
  </si>
  <si>
    <t xml:space="preserve"> 3x 18W T8 recess plaster troffer diffused 600x300x-</t>
  </si>
  <si>
    <t xml:space="preserve"> 3x 18W T8 recess T-bar troffer diffused 600x600x-</t>
  </si>
  <si>
    <t xml:space="preserve"> 3x 18W T8 surf-mount troffer diffused 600x600x-</t>
  </si>
  <si>
    <t xml:space="preserve"> 3x 18W T8 suspended troffer diffused 600x600x-</t>
  </si>
  <si>
    <t xml:space="preserve"> 4x 18W T8 recess plaster troffer diffused 600x600x-</t>
  </si>
  <si>
    <t xml:space="preserve"> 4x 18W T8 recess T-bar troffer diffused 600x600x-</t>
  </si>
  <si>
    <t xml:space="preserve"> 4x 18W T8 surf-mount troffer diffused 600x600x-</t>
  </si>
  <si>
    <t xml:space="preserve"> 4x 18W T8 suspended troffer diffused 600x600x-</t>
  </si>
  <si>
    <t xml:space="preserve"> 36W T8 recess plaster troffer diffused 1200x300x-</t>
  </si>
  <si>
    <t xml:space="preserve"> 36W T8 recess T-bar troffer diffused 1200x300x-</t>
  </si>
  <si>
    <t xml:space="preserve"> 36W T8 surf-mount batten 1200x60x-, pelmet</t>
  </si>
  <si>
    <t xml:space="preserve"> 36W T8 surf-mount batten 1200x100x-</t>
  </si>
  <si>
    <t xml:space="preserve"> 36W T8 surf-mount batten diffused 1200x100x-</t>
  </si>
  <si>
    <t xml:space="preserve"> 36W T8 surf-mount batten WP 1200x150x-</t>
  </si>
  <si>
    <t xml:space="preserve"> 36W T8 suspended batten 1200x100x-</t>
  </si>
  <si>
    <t xml:space="preserve"> 36W T8 suspended batten WP 1200x150x-</t>
  </si>
  <si>
    <t xml:space="preserve"> 36W T8 suspended troffer diffused 1200x300x-</t>
  </si>
  <si>
    <t xml:space="preserve"> 2x 36W T8 recess plaster troffer diffused 1200x300x-</t>
  </si>
  <si>
    <t xml:space="preserve"> 2x 36W T8 recess T-bar troffer diffused 1200x300x-</t>
  </si>
  <si>
    <t xml:space="preserve"> 2x 36W T8 surf-mount batten 1200x100x-</t>
  </si>
  <si>
    <t xml:space="preserve"> 2x 36W T8 surf-mount batten diffused 1200x100x-</t>
  </si>
  <si>
    <t xml:space="preserve"> 2x 36W T8 surf-mount batten WP 1200x150x-</t>
  </si>
  <si>
    <t xml:space="preserve"> 2x 36W T8 surf-mount troffer diffused 1200x300x-</t>
  </si>
  <si>
    <t xml:space="preserve"> 2x 36W T8 suspended batten 1200x100x-</t>
  </si>
  <si>
    <t xml:space="preserve"> 2x 36W T8 suspended troffer diffused 1200x300x-</t>
  </si>
  <si>
    <t xml:space="preserve"> 3x 36W T8 recess plaster troffer diffused 1200x300x-</t>
  </si>
  <si>
    <t xml:space="preserve"> 3x 36W T8 recess plaster troffer diffused 1200x600x-</t>
  </si>
  <si>
    <t xml:space="preserve"> 3x 36W T8 recess T-bar troffer diffused 1200x300x-</t>
  </si>
  <si>
    <t xml:space="preserve"> 3x 36W T8 recess T-bar troffer diffused 1200x600x-</t>
  </si>
  <si>
    <t xml:space="preserve"> 3x 36W T8 surf-mount batten diffused 1200x300x-</t>
  </si>
  <si>
    <t xml:space="preserve"> 3x 36W T8 surf-mount troffer diffused 1200x600x-</t>
  </si>
  <si>
    <t xml:space="preserve"> 3x 36W T8 surf-mount troffer diffused 1200x300x-</t>
  </si>
  <si>
    <t xml:space="preserve"> 3x 36W T8 suspended troffer diffused 1200x300x-</t>
  </si>
  <si>
    <t xml:space="preserve"> 4x 36W T8 recess T-bar troffer diffused 1200x600x-</t>
  </si>
  <si>
    <t xml:space="preserve"> 4x 36W T8 surf-mount troffer diffused 1200x600x-</t>
  </si>
  <si>
    <t xml:space="preserve"> 58W T8 surf-mount batten 1500x100x-</t>
  </si>
  <si>
    <t xml:space="preserve"> 58W T8 suspended batten 1500x100x-</t>
  </si>
  <si>
    <t xml:space="preserve"> 2x 58W T8 recess T-bar troffer diffused 1500x300x-</t>
  </si>
  <si>
    <t xml:space="preserve"> 2x 58W T8 surf-mount batten 1500x100x-</t>
  </si>
  <si>
    <t xml:space="preserve"> 2x 58W T8 suspended batten 1500x300x-</t>
  </si>
  <si>
    <t xml:space="preserve"> 3x 58W T8 recess T-bar troffer diffused 1500x300x-</t>
  </si>
  <si>
    <t xml:space="preserve"> 3x 58W T8 surf-mount troffer diffused 1500x300x-</t>
  </si>
  <si>
    <t xml:space="preserve">    4ft Single Surface Mount Batten WP</t>
  </si>
  <si>
    <t xml:space="preserve">      2ft Single Surface Mount Batten WP</t>
  </si>
  <si>
    <t>DOWNLIGHTS</t>
  </si>
  <si>
    <t xml:space="preserve">  Single 13W CFL Downlight</t>
  </si>
  <si>
    <t xml:space="preserve">    Single 18W CFL Downlight</t>
  </si>
  <si>
    <t xml:space="preserve">      Single 26W CFL Downlight</t>
  </si>
  <si>
    <t xml:space="preserve">        Single 32W CFL Downlight</t>
  </si>
  <si>
    <t xml:space="preserve">  Twin 13W CFL Downlight</t>
  </si>
  <si>
    <t xml:space="preserve">    Twin 18W CFL Downlight</t>
  </si>
  <si>
    <t xml:space="preserve">        Twin 26W CFL Downlight</t>
  </si>
  <si>
    <t xml:space="preserve">          Twin 32W CFL Downlight</t>
  </si>
  <si>
    <t>HI BAYS</t>
  </si>
  <si>
    <t>FLOOD LIGHTS</t>
  </si>
  <si>
    <t>70W flood light</t>
  </si>
  <si>
    <t xml:space="preserve">  150W flood light</t>
  </si>
  <si>
    <t xml:space="preserve">    250W flood light</t>
  </si>
  <si>
    <t xml:space="preserve">      400W flood light</t>
  </si>
  <si>
    <t xml:space="preserve">        1000W flood light</t>
  </si>
  <si>
    <t>LIGHTING OPTIONS</t>
  </si>
  <si>
    <t>Eaton Crouse Hinds</t>
  </si>
  <si>
    <t>Eaton 99W Flood</t>
  </si>
  <si>
    <t>PFM 11L 99W</t>
  </si>
  <si>
    <t>PFM 13L 112W</t>
  </si>
  <si>
    <t>Eaton 112W Flood</t>
  </si>
  <si>
    <t>PFM 25L 263W</t>
  </si>
  <si>
    <t>Eaton 263W Flood</t>
  </si>
  <si>
    <t xml:space="preserve">IHB16L 145W LED </t>
  </si>
  <si>
    <t>Eaton 145W Hi Bay</t>
  </si>
  <si>
    <t>Lumaled 4ft Batten 40W Interlux</t>
  </si>
  <si>
    <t>Lumaled 10W downlight Lumalighter</t>
  </si>
  <si>
    <t>ILUX-1-1200-40-S</t>
  </si>
  <si>
    <t>ILUX-1-1200-20-S</t>
  </si>
  <si>
    <t>Lumaled 4ft Batten 20W Interlux</t>
  </si>
  <si>
    <t>LL-SLR2-10-3000</t>
  </si>
  <si>
    <t>Lumaled 4ft WP Batten 40W Interlux</t>
  </si>
  <si>
    <t>Lumaled 200W Hi Bay Bayluxe</t>
  </si>
  <si>
    <t>LS-HB-200W</t>
  </si>
  <si>
    <t>OYSTERS</t>
  </si>
  <si>
    <t>Lumaled Oyster 24W</t>
  </si>
  <si>
    <t>LL-417020</t>
  </si>
  <si>
    <t>Lumaled 100W Flood</t>
  </si>
  <si>
    <t>LL-L2-100</t>
  </si>
  <si>
    <t>Lumaled 200W Flood</t>
  </si>
  <si>
    <t>LL-L2-200</t>
  </si>
  <si>
    <t>Lumaled 500W Flood</t>
  </si>
  <si>
    <t>LL-L2-500</t>
  </si>
  <si>
    <t>Lumaled 2ft WP Batten 20W Interlux</t>
  </si>
  <si>
    <t>ILUX-0-600-20-S</t>
  </si>
  <si>
    <t>ILUX-0-1200-40-S</t>
  </si>
  <si>
    <t>Lumex 104W Novaray Flood</t>
  </si>
  <si>
    <t>LL3N2F10C</t>
  </si>
  <si>
    <t>LL3N2F20C</t>
  </si>
  <si>
    <t>Lumex 210 Novaray Flood</t>
  </si>
  <si>
    <t>Lumex 180W SkyBay</t>
  </si>
  <si>
    <t>LL2LHB2200C</t>
  </si>
  <si>
    <t>TROFFERS</t>
  </si>
  <si>
    <t>4ft Twin Recessed T-bar Troffer</t>
  </si>
  <si>
    <t xml:space="preserve">  2ft Twin Recessed T-bar Troffer</t>
  </si>
  <si>
    <t xml:space="preserve">    4ft Single Recessed T-bar Troffer</t>
  </si>
  <si>
    <t xml:space="preserve">      2ft Single Recessed T-bar Troffer</t>
  </si>
  <si>
    <t>LL-GPL-4X1-28</t>
  </si>
  <si>
    <t>2ft x 2ft Recessed T-bar Troffer</t>
  </si>
  <si>
    <t>Lumaled 2ft x 2ft Panel</t>
  </si>
  <si>
    <t>LL-GPL-2X2-28</t>
  </si>
  <si>
    <t xml:space="preserve">  4ft x 2ft Recessed T-bar Troffer</t>
  </si>
  <si>
    <t>Lumaled 4ft x 2ft Panel</t>
  </si>
  <si>
    <t>LL-GPL-4X2-48</t>
  </si>
  <si>
    <t>Lumex 450W Flood Hi Mast</t>
  </si>
  <si>
    <t>LL3LMF4C</t>
  </si>
  <si>
    <t>Rebate Price</t>
  </si>
  <si>
    <t>Rebate Hours</t>
  </si>
  <si>
    <t>Lumex 4ft WP Batten 40W Linear Q</t>
  </si>
  <si>
    <t>LL4LQW122N</t>
  </si>
  <si>
    <t>Lumex 2ft WP Batten 20W Linear Q</t>
  </si>
  <si>
    <t>LL4LQW62N</t>
  </si>
  <si>
    <t>Replace Quantity</t>
  </si>
  <si>
    <t>Oyster</t>
  </si>
  <si>
    <t>Overhead Cost (inc Recycle)</t>
  </si>
  <si>
    <t>Flood</t>
  </si>
  <si>
    <t>Options Schedule</t>
  </si>
  <si>
    <t>4ft Twin Recessed Plaster Troffer</t>
  </si>
  <si>
    <t xml:space="preserve">  2ft Twin Recessed Plaster Troffer</t>
  </si>
  <si>
    <t xml:space="preserve">    4ft Single Recessed Plaster Troffer</t>
  </si>
  <si>
    <t xml:space="preserve">      2ft Single Recessed Plaster Troffer</t>
  </si>
  <si>
    <t xml:space="preserve"> 2x 28W T5 recess Plaster troffer diffused 1200x300x-</t>
  </si>
  <si>
    <t>2ft x 2ft Recessed Plaster Troffer</t>
  </si>
  <si>
    <t xml:space="preserve">  4ft x 2ft Recessed Plaster Troffer</t>
  </si>
  <si>
    <t>Battens</t>
  </si>
  <si>
    <t>Recessed T-bar Troffers</t>
  </si>
  <si>
    <t>Recessed Plaster Troffers</t>
  </si>
  <si>
    <t>Surface Mount Troffers/ Panels</t>
  </si>
  <si>
    <t>4ft Twin Surface Mount Troffer/ Panel</t>
  </si>
  <si>
    <t xml:space="preserve">  2ft Twin Surface Mount Troffer/ Panel</t>
  </si>
  <si>
    <t xml:space="preserve">    4ft Single Surface Mount Troffer/ Panel</t>
  </si>
  <si>
    <t xml:space="preserve">      2ft Single Surface Mount Troffer/ Panel</t>
  </si>
  <si>
    <t>2ft x 2ft Surface Mount Troffer/ Panel</t>
  </si>
  <si>
    <t xml:space="preserve">  4ft x 2ft Surface Mount Troffer/ Panel</t>
  </si>
  <si>
    <t>Downlights</t>
  </si>
  <si>
    <t>Hi Bays</t>
  </si>
  <si>
    <t>Flood Lights</t>
  </si>
  <si>
    <t>EXISTING</t>
  </si>
  <si>
    <t>Wholesale cost to EW per fitting</t>
  </si>
  <si>
    <t>Total Wholesale Cost to Supplier</t>
  </si>
  <si>
    <t>Marked up client price per fitting</t>
  </si>
  <si>
    <t>EW Margin per Fitting</t>
  </si>
  <si>
    <t>Total EW Margin</t>
  </si>
  <si>
    <t>Wholesale Fitting Finances</t>
  </si>
  <si>
    <t xml:space="preserve">Marked up install price per fitting </t>
  </si>
  <si>
    <t xml:space="preserve">EW fitting margin </t>
  </si>
  <si>
    <t>EW Install margin</t>
  </si>
  <si>
    <t>EW margin per fitting install</t>
  </si>
  <si>
    <t>Total EW install margin</t>
  </si>
  <si>
    <t>Wholesale Installation Finances</t>
  </si>
  <si>
    <t>Retail Installation Finances</t>
  </si>
  <si>
    <t>EW Cost per fitting</t>
  </si>
  <si>
    <t>Retail price per fitting</t>
  </si>
  <si>
    <t>Margin per fitting</t>
  </si>
  <si>
    <t>Total Install Cost per fitting</t>
  </si>
  <si>
    <t>Margin to EW</t>
  </si>
  <si>
    <t>Supplier</t>
  </si>
  <si>
    <t>Watts</t>
  </si>
  <si>
    <t>New Watts</t>
  </si>
  <si>
    <t>150W Metal Halide Suspended Hi Bay</t>
  </si>
  <si>
    <t xml:space="preserve">  250W Metal Halide Suspended Hi Bay</t>
  </si>
  <si>
    <t xml:space="preserve">    400W Metal Halide Suspended Hi Bay</t>
  </si>
  <si>
    <t>36W Oyster</t>
  </si>
  <si>
    <t>Batten WP</t>
  </si>
  <si>
    <t>Panel</t>
  </si>
  <si>
    <t>D/Light</t>
  </si>
  <si>
    <t>Lumex Risen Oyster</t>
  </si>
  <si>
    <t>Lumex 4ft Batten 40W Linear Q</t>
  </si>
  <si>
    <t>Lumex 4ft Batten 20W Linear Q</t>
  </si>
  <si>
    <t>Net Supply and Install Price to Client</t>
  </si>
  <si>
    <t>Exist lights replaced p.a.</t>
  </si>
  <si>
    <t>Number of people to replace</t>
  </si>
  <si>
    <t>MAINTENANCE</t>
  </si>
  <si>
    <t>Time to replace lamp (mins)</t>
  </si>
  <si>
    <t>Number of people</t>
  </si>
  <si>
    <t>Exist lamp hrs</t>
  </si>
  <si>
    <t>Hours p.a. on</t>
  </si>
  <si>
    <t>Replace each light (years)</t>
  </si>
  <si>
    <t>Maintenance parts and labour Savings</t>
  </si>
  <si>
    <t>ROI from elec savings</t>
  </si>
  <si>
    <t>Payback from elec savings</t>
  </si>
  <si>
    <t>ROI inc Maintenance</t>
  </si>
  <si>
    <t>Elec and Maint Savings</t>
  </si>
  <si>
    <t>Total Cost to EW inc Overheads</t>
  </si>
  <si>
    <t>Total per Fitting Cost to EW inc Overheads</t>
  </si>
  <si>
    <t>Total Install Cost to Client</t>
  </si>
  <si>
    <t>Total Install Cost to EW</t>
  </si>
  <si>
    <t>Thorn</t>
  </si>
  <si>
    <t>Thorn 4ft Batten 41W Poseidon</t>
  </si>
  <si>
    <t>POS LED 4000</t>
  </si>
  <si>
    <t>Thorn 2ft Batten 19W Poseidon</t>
  </si>
  <si>
    <t>POS LED 2000</t>
  </si>
  <si>
    <t>Maint. Savings p.a.</t>
  </si>
  <si>
    <t>LUM ID</t>
  </si>
  <si>
    <t>Labour Time to replace (mins)</t>
  </si>
  <si>
    <t>Labour Cost to replace per lamp</t>
  </si>
  <si>
    <t>Parts cost to replace per lamp</t>
  </si>
  <si>
    <t>Total Parts cost p.a.</t>
  </si>
  <si>
    <t>Total Labour cost p.a.</t>
  </si>
  <si>
    <t>Labour and parts per lamp</t>
  </si>
  <si>
    <t>Total Labour and Parts Cost p.a.</t>
  </si>
  <si>
    <t>Payback inc Maintenance</t>
  </si>
  <si>
    <t>Total Fitting Cost to Client</t>
  </si>
  <si>
    <t>Total retail price to Client</t>
  </si>
  <si>
    <t>Stage 2 DC cost</t>
  </si>
  <si>
    <t>Sale Price to Client</t>
  </si>
  <si>
    <t>Install cost / m</t>
  </si>
  <si>
    <t>Total Cost / m</t>
  </si>
  <si>
    <t>Total Cost whole roof</t>
  </si>
  <si>
    <t>Install Price</t>
  </si>
  <si>
    <t>No. of hours (money wasted)</t>
  </si>
  <si>
    <t>10-year elec cost savings - increase p.a.</t>
  </si>
  <si>
    <t>5-year elec cost savings - increase p.a.</t>
  </si>
  <si>
    <t>Capex</t>
  </si>
  <si>
    <t>Opex</t>
  </si>
  <si>
    <t>Building Name</t>
  </si>
  <si>
    <t>Room Type</t>
  </si>
  <si>
    <t>Lamps</t>
  </si>
  <si>
    <t>Lumaled 2ft Batten 20W Interlux</t>
  </si>
  <si>
    <t>ILUX-I-600-20-S</t>
  </si>
  <si>
    <t>Lumaled 2ft Batten 10W Interlux</t>
  </si>
  <si>
    <t>ILUX-I-600-10-S</t>
  </si>
  <si>
    <t>Lumaled 4ft WP Batten 20W Interlux</t>
  </si>
  <si>
    <t>ILUX-O-1200-20-S</t>
  </si>
  <si>
    <t>Lumaled 2ft WP Batten 10W Interlux</t>
  </si>
  <si>
    <t>ILUX-O-600-10-S</t>
  </si>
  <si>
    <t>ILUX-A-29-40-13</t>
  </si>
  <si>
    <t>Lumaled 4ft x 1ft Panel</t>
  </si>
  <si>
    <t>Lumaled 2ft x 1 ft Panel</t>
  </si>
  <si>
    <t>Lumaled 4ft x 0.5ft Panel</t>
  </si>
  <si>
    <t>LL-GPL-4x1-28</t>
  </si>
  <si>
    <t>Lumaled 2ft x 0.5ft Panel</t>
  </si>
  <si>
    <t>Lumaled 4ft x 1ft Panel with SMK</t>
  </si>
  <si>
    <t>Lumaled 2ft x 1 ft Panel with SMK</t>
  </si>
  <si>
    <t>Lumaled 4ft x 0.5ft Panel with SMK</t>
  </si>
  <si>
    <t>Lumaled 2ft x 0.5ft Panel with SMK</t>
  </si>
  <si>
    <t>Lumaled 2ft x 2ft Panel with SMK</t>
  </si>
  <si>
    <t>Lumaled 4ft x 2ft Panel with SMK</t>
  </si>
  <si>
    <t>Lumaled 18W downlight Lumalighter</t>
  </si>
  <si>
    <t>LL-SLR2-18-5000</t>
  </si>
  <si>
    <t>LL-SLR2-25-5000</t>
  </si>
  <si>
    <t>LL-SLR2-35-5000</t>
  </si>
  <si>
    <t>LL-HLB-10012-70</t>
  </si>
  <si>
    <t>LL-BA-100</t>
  </si>
  <si>
    <t>Lumaled 100W Flood Light</t>
  </si>
  <si>
    <t>LL-FL-100</t>
  </si>
  <si>
    <t>Lumaled 50w Flood</t>
  </si>
  <si>
    <t>LL-FL-50</t>
  </si>
  <si>
    <t>LL4LQ122NW</t>
  </si>
  <si>
    <t>Lumex 2ft Batten 20W Linear Q</t>
  </si>
  <si>
    <t>LL4LQ62NW</t>
  </si>
  <si>
    <t>LL4LQ121NW</t>
  </si>
  <si>
    <t>LL4LQ61NW</t>
  </si>
  <si>
    <t>Lumex 2ft Batten 10W Linear Q</t>
  </si>
  <si>
    <t>Lumex 4ft WP Batten 24W Linear Q</t>
  </si>
  <si>
    <t>LL4LQW121N</t>
  </si>
  <si>
    <t>Lumex 2ft WP Batten 12W Linear Q</t>
  </si>
  <si>
    <t>LL4LQW61N</t>
  </si>
  <si>
    <t>Novablade 4ft x 1ft 33W Panel</t>
  </si>
  <si>
    <t>LL9P123UN</t>
  </si>
  <si>
    <t>LL9P63UN</t>
  </si>
  <si>
    <t>Novablade 2ft x 1ft 21W Panel</t>
  </si>
  <si>
    <t>Novablade 4ft x 0.5ft 26W Panel</t>
  </si>
  <si>
    <t>LL9P123EUN</t>
  </si>
  <si>
    <t>Novablade 2ft x 0.5ft 21W Panel</t>
  </si>
  <si>
    <t>Novablade 2ft x 2ft 33W Panel</t>
  </si>
  <si>
    <t>LL9P66UN</t>
  </si>
  <si>
    <t>Novablade 4ft x 2ft 66W Panel</t>
  </si>
  <si>
    <t>LL9P126UN</t>
  </si>
  <si>
    <t>Novablade 4ft x 1ft 33W Panel with RPK</t>
  </si>
  <si>
    <t>LL9P123UN + LL9P123FK</t>
  </si>
  <si>
    <t>Novablade 2ft x 1ft 21W Panel with RPK</t>
  </si>
  <si>
    <t>LL9P63UN + LL9P63FK</t>
  </si>
  <si>
    <t>Novablade 4ft x 0.5ft 26W Panel with RPK</t>
  </si>
  <si>
    <t>LL9P63UN + LL9P123FK</t>
  </si>
  <si>
    <t>Novablade 2ft x 0.5ft 21W Panel with RPK</t>
  </si>
  <si>
    <t>Novablade 2ft x 2ft 33W Panel with RPK</t>
  </si>
  <si>
    <t>Novablade 4ft x 4ft 66W Panel with RPK</t>
  </si>
  <si>
    <t>LL9P123UN + LL9P123SK</t>
  </si>
  <si>
    <t>Novablade 4ft x 1ft 33W Panel with SMK</t>
  </si>
  <si>
    <t>SM Panel</t>
  </si>
  <si>
    <t>Novablade 2ft x 1ft 21W Panel with SMK</t>
  </si>
  <si>
    <t>LL9P63UN + LL9P63SK</t>
  </si>
  <si>
    <t>Novablade 4ft x 0.5ft 26W Panel with SMK</t>
  </si>
  <si>
    <t>LL9P123EUN + LL9P123SK</t>
  </si>
  <si>
    <t>Novablade 2ft x 0.5ft 21W Panel with SMK</t>
  </si>
  <si>
    <t>Novablade 2ft x 2ft 33W Panel with SMK</t>
  </si>
  <si>
    <t>LL9P66UN + LL9P66SK</t>
  </si>
  <si>
    <t>Novablade 4ft x 2ft 66W Panel with SMK</t>
  </si>
  <si>
    <t>LL9P126UN + LL9P126SK</t>
  </si>
  <si>
    <t>LL1N10DUNW</t>
  </si>
  <si>
    <t>Lumex 8W Downlight</t>
  </si>
  <si>
    <t>Lumex 12W Maxi Downlight</t>
  </si>
  <si>
    <t>LL1N2M8DCNW1</t>
  </si>
  <si>
    <t>Lumex 22W Maxi Downlight</t>
  </si>
  <si>
    <t>LL1N2M8DCNW2</t>
  </si>
  <si>
    <t>Lumaled 25W downlight Lumalighter</t>
  </si>
  <si>
    <t>Lumaled 35W downlight Lumalighter</t>
  </si>
  <si>
    <t>Lumex 80W SkyBay</t>
  </si>
  <si>
    <t>Lumex 120W SkyBay</t>
  </si>
  <si>
    <t>LL2LHB2100C</t>
  </si>
  <si>
    <t>LL2LHB2120C</t>
  </si>
  <si>
    <t>Lumex 54W Novaray</t>
  </si>
  <si>
    <t>Lumex 104W Novaray</t>
  </si>
  <si>
    <t>LL3N2F5C</t>
  </si>
  <si>
    <t>5102T</t>
  </si>
  <si>
    <t xml:space="preserve">    26W CFL</t>
  </si>
  <si>
    <t xml:space="preserve">      32W CFL</t>
  </si>
  <si>
    <t>Cherry LED</t>
  </si>
  <si>
    <t>Compressor Quantity</t>
  </si>
  <si>
    <t>Sales Margin</t>
  </si>
  <si>
    <t>Edison or bayonet globe small</t>
  </si>
  <si>
    <t xml:space="preserve">  Edison or bayonet globe large</t>
  </si>
  <si>
    <t>Payback elec savings</t>
  </si>
  <si>
    <t>Payback inc maint savings</t>
  </si>
  <si>
    <t>Include Maintenance savings in financial table</t>
  </si>
  <si>
    <t>Fixed Savings</t>
  </si>
  <si>
    <t>Y</t>
  </si>
  <si>
    <t>VSD'S - HVAC</t>
  </si>
  <si>
    <t xml:space="preserve">13W CFL </t>
  </si>
  <si>
    <t xml:space="preserve">  18W CFL </t>
  </si>
  <si>
    <t>e</t>
  </si>
  <si>
    <t>f</t>
  </si>
  <si>
    <t>g</t>
  </si>
  <si>
    <t>Cherry 8W G24</t>
  </si>
  <si>
    <t>Cherry 10W G24</t>
  </si>
  <si>
    <t>G24 Lamp</t>
  </si>
  <si>
    <t>Cherry 7W globe</t>
  </si>
  <si>
    <t>Cherry 12W globe</t>
  </si>
  <si>
    <t>Globe small</t>
  </si>
  <si>
    <t>Globe large</t>
  </si>
  <si>
    <t>New Fitting Life (hrs)</t>
  </si>
  <si>
    <t>Maintenance Finances</t>
  </si>
  <si>
    <t>A/C (Y/N)</t>
  </si>
  <si>
    <t>F025</t>
  </si>
  <si>
    <t>F011</t>
  </si>
  <si>
    <t>F020</t>
  </si>
  <si>
    <t>F050</t>
  </si>
  <si>
    <t>F096</t>
  </si>
  <si>
    <t>F097</t>
  </si>
  <si>
    <t>F107</t>
  </si>
  <si>
    <t>F089</t>
  </si>
  <si>
    <t>F024</t>
  </si>
  <si>
    <t>F010</t>
  </si>
  <si>
    <t>F060</t>
  </si>
  <si>
    <t>F046</t>
  </si>
  <si>
    <t>F093</t>
  </si>
  <si>
    <t>F017</t>
  </si>
  <si>
    <t>F023</t>
  </si>
  <si>
    <t>F044</t>
  </si>
  <si>
    <t>F056</t>
  </si>
  <si>
    <t>F043</t>
  </si>
  <si>
    <t>F015</t>
  </si>
  <si>
    <t>F059</t>
  </si>
  <si>
    <t>D006</t>
  </si>
  <si>
    <t>PL007</t>
  </si>
  <si>
    <t>PL008</t>
  </si>
  <si>
    <t>PL004</t>
  </si>
  <si>
    <t>HB006</t>
  </si>
  <si>
    <t>Retail Fitting Finances</t>
  </si>
  <si>
    <t>Monthly Lease Cost per $100,000</t>
  </si>
  <si>
    <t>Monthly Lease Cost for this project</t>
  </si>
  <si>
    <t>Total Cost to Installer</t>
  </si>
  <si>
    <t>Existing kWh p.a.</t>
  </si>
  <si>
    <t>New Kwh p.a.</t>
  </si>
  <si>
    <t>Increase in maintenance costs p.a.</t>
  </si>
  <si>
    <t>Electricity Costs with Project</t>
  </si>
  <si>
    <t>Cost of Project</t>
  </si>
  <si>
    <t>Electricity Savings</t>
  </si>
  <si>
    <t>Yearly</t>
  </si>
  <si>
    <t>Electricity cost savings</t>
  </si>
  <si>
    <t>MAXIMUM DEMAND WITH ARK INSTALLATION</t>
  </si>
  <si>
    <t>MAXIMUM DEMAND WITH NO ARK INSTALLATION</t>
  </si>
  <si>
    <t>Maximum Electrical Demand (KVA)</t>
  </si>
  <si>
    <t>Safety Buffer</t>
  </si>
  <si>
    <t>Motion Sensor (Y/N)</t>
  </si>
  <si>
    <t>No. of Certificates</t>
  </si>
  <si>
    <t>Elec Savings (kWh) p.a. from retrofit</t>
  </si>
  <si>
    <t>Elec Savings (kWh) p.a. from motion sensors</t>
  </si>
  <si>
    <t>Total Elec Savings (kWh) p.a.</t>
  </si>
  <si>
    <t>Elec Savings ($) p.a. from retrofit</t>
  </si>
  <si>
    <t>Elec Savings ($) p.a. from sensors</t>
  </si>
  <si>
    <t>Total Elec Savings ($) p.a.</t>
  </si>
  <si>
    <t>LIGHTING CONTROLS (without light retrofit)</t>
  </si>
  <si>
    <t>Estimated portion of lighting load covered</t>
  </si>
  <si>
    <t>% Energy saving from sensors on covered loads</t>
  </si>
  <si>
    <t>Lighting controls without lighting retrofit</t>
  </si>
  <si>
    <t>TOTAL</t>
  </si>
  <si>
    <t>Energywise Margin</t>
  </si>
  <si>
    <t>Total Cost to Client</t>
  </si>
  <si>
    <t>Energywise margin</t>
  </si>
  <si>
    <t>Total cost to Client</t>
  </si>
  <si>
    <t>Total Cost to Energywise</t>
  </si>
  <si>
    <t>% energy saving from sensors</t>
  </si>
  <si>
    <t>MOTOR OPTIMISATION</t>
  </si>
  <si>
    <t>VSD's</t>
  </si>
  <si>
    <t>Up-front cost to Energywise</t>
  </si>
  <si>
    <t>DC 12</t>
  </si>
  <si>
    <t>AC 12</t>
  </si>
  <si>
    <t>AC 14</t>
  </si>
  <si>
    <t>Laser Lighting Installation Costs</t>
  </si>
  <si>
    <t>AIRCON OFF</t>
  </si>
  <si>
    <t>Model</t>
  </si>
  <si>
    <t>Options</t>
  </si>
  <si>
    <t>Smart Mount</t>
  </si>
  <si>
    <t>Auxillary movement sensor</t>
  </si>
  <si>
    <t>Extra Door/ Window sensor</t>
  </si>
  <si>
    <t>Options Cost</t>
  </si>
  <si>
    <t>Hours per day AC on</t>
  </si>
  <si>
    <t>Cost to EW per Unit</t>
  </si>
  <si>
    <t>Price to Client per unit</t>
  </si>
  <si>
    <t>Total Price to Client</t>
  </si>
  <si>
    <t>Total Sale price to Client</t>
  </si>
  <si>
    <t>kWh Savings p.a.</t>
  </si>
  <si>
    <t>Elec Savings p.a. $</t>
  </si>
  <si>
    <t>5 Year Warranty</t>
  </si>
  <si>
    <t>Cost of 5 Year Warranty</t>
  </si>
  <si>
    <t>IP66</t>
  </si>
  <si>
    <t>IP66 cost</t>
  </si>
  <si>
    <t>Variables Speed Drives - HVAC</t>
  </si>
  <si>
    <t>Supply Cost / m2</t>
  </si>
  <si>
    <t>Address</t>
  </si>
  <si>
    <t>TBC 1</t>
  </si>
  <si>
    <t>TBC 2</t>
  </si>
  <si>
    <t>Benefits</t>
  </si>
  <si>
    <t>More Peace</t>
  </si>
  <si>
    <t>Improve Guest</t>
  </si>
  <si>
    <t>Help Protect</t>
  </si>
  <si>
    <t>Increase Retail</t>
  </si>
  <si>
    <t>Less Worker</t>
  </si>
  <si>
    <t>No More</t>
  </si>
  <si>
    <t>ODE-3-140022-3F1#</t>
  </si>
  <si>
    <t>ODE-3-140041-3F1#</t>
  </si>
  <si>
    <t>ODE-3-240041-3F4#</t>
  </si>
  <si>
    <t>ODE-3-240058-3F4#</t>
  </si>
  <si>
    <t>ODE-3-240095-3F4#</t>
  </si>
  <si>
    <t>ODE-3-340140-3F4#</t>
  </si>
  <si>
    <t>ODE-3-340180-3F4#</t>
  </si>
  <si>
    <t>ODE-3-340240-3F42</t>
  </si>
  <si>
    <t>ODE-3-440300-3F42</t>
  </si>
  <si>
    <t>ODE-3-440390-3F42</t>
  </si>
  <si>
    <t>ODE-3-440460-3F42</t>
  </si>
  <si>
    <t xml:space="preserve">  ODV-3-240022-3F1#-#N</t>
  </si>
  <si>
    <t xml:space="preserve">  ODV-3-240041-3F1#-#N</t>
  </si>
  <si>
    <t xml:space="preserve">  ODV-3-240058-3F1#-#N</t>
  </si>
  <si>
    <t xml:space="preserve">  ODV-3-240095-3F1#-#N</t>
  </si>
  <si>
    <t xml:space="preserve">  ODV-3-340140-3F1#-#N</t>
  </si>
  <si>
    <t xml:space="preserve">  ODV-3-340180-3F1#-#N</t>
  </si>
  <si>
    <t xml:space="preserve">  ODV-3-340240-3F1#-#N</t>
  </si>
  <si>
    <t xml:space="preserve">  ODV-3-440300-3F1#-TN</t>
  </si>
  <si>
    <t xml:space="preserve">  ODV-3-440390-3F1#-TN</t>
  </si>
  <si>
    <t xml:space="preserve">  ODV-3-440460-3F1#-TN</t>
  </si>
  <si>
    <t xml:space="preserve">    ODP-2-24075-3KF4#-#N</t>
  </si>
  <si>
    <t xml:space="preserve">    ODP-2-24150-3KF4#-#N</t>
  </si>
  <si>
    <t xml:space="preserve">    ODP-2-24220-3KF4#-#N</t>
  </si>
  <si>
    <t xml:space="preserve">    ODP-2-24400-3KF4#-#N</t>
  </si>
  <si>
    <t xml:space="preserve">    ODP-2-34055-3KF4#-#N</t>
  </si>
  <si>
    <t xml:space="preserve">    ODP-2-34075-3KF4#-#N</t>
  </si>
  <si>
    <t xml:space="preserve">    ODP-2-34110-3KF42-SN</t>
  </si>
  <si>
    <t xml:space="preserve">    ODP-2-44110-3KF4#-TN</t>
  </si>
  <si>
    <t xml:space="preserve">    ODP-2-44150-3KF4#-TN</t>
  </si>
  <si>
    <t xml:space="preserve">    ODP-2-44185-3KF4#-TN</t>
  </si>
  <si>
    <t xml:space="preserve">    ODP-2-44220-3KF4#-TN</t>
  </si>
  <si>
    <t>Supply Cost to EW</t>
  </si>
  <si>
    <t>Install Cost to EW</t>
  </si>
  <si>
    <t>Total Supply Cost to EW</t>
  </si>
  <si>
    <t>Total Margin</t>
  </si>
  <si>
    <t>Actual Amps per motor (3 phase only)</t>
  </si>
  <si>
    <t>Actual Amps per motor</t>
  </si>
  <si>
    <t>On time, %</t>
  </si>
  <si>
    <t>Cycle Time, %</t>
  </si>
  <si>
    <t>Savings, %</t>
  </si>
  <si>
    <t>Light Fitting Supplier</t>
  </si>
  <si>
    <t>No. of sensors</t>
  </si>
  <si>
    <t>Motion Sensors</t>
  </si>
  <si>
    <t>Lamps/ Tubes</t>
  </si>
  <si>
    <t>18W Tube</t>
  </si>
  <si>
    <t xml:space="preserve">  36W Tube</t>
  </si>
  <si>
    <t>Tube</t>
  </si>
  <si>
    <t>Lumaled 8W Tube</t>
  </si>
  <si>
    <t>LT8-8W-NW-3</t>
  </si>
  <si>
    <t>Lumaled 16W Tube</t>
  </si>
  <si>
    <t>LT8-16W-NW-3</t>
  </si>
  <si>
    <t>None</t>
  </si>
  <si>
    <t>PIR</t>
  </si>
  <si>
    <t>CLIPSAL VETR</t>
  </si>
  <si>
    <t>PIR LT30 (freezers)</t>
  </si>
  <si>
    <t>Push button timer</t>
  </si>
  <si>
    <t>Total install price to client of  sensors</t>
  </si>
  <si>
    <t>Emerald Planet</t>
  </si>
  <si>
    <t>TBC</t>
  </si>
  <si>
    <t>Cashflow benefit per month</t>
  </si>
  <si>
    <t>Estimated monthly rental</t>
  </si>
  <si>
    <t>Monthly financial savings</t>
  </si>
  <si>
    <t>Cashflow benefit per year</t>
  </si>
  <si>
    <t>Return on Investment on lease</t>
  </si>
  <si>
    <t>kWh energy consumption reduction</t>
  </si>
  <si>
    <t>Financial savings in year 1</t>
  </si>
  <si>
    <t>Investment</t>
  </si>
  <si>
    <t>Straight-line financial payback</t>
  </si>
  <si>
    <t>Return on investment</t>
  </si>
  <si>
    <t>10 year cash flow benefit</t>
  </si>
  <si>
    <t>10-year cashflow benefit (5 yr lease)</t>
  </si>
  <si>
    <t>10-year cashflow benefit (7 year lease)</t>
  </si>
  <si>
    <t>% p.a.Increase in electricity tariffs</t>
  </si>
  <si>
    <t>Net project cash flow from capital investment</t>
  </si>
  <si>
    <t>Burning $50 note X hours</t>
  </si>
  <si>
    <t>Cost avoidance - 10 year savings</t>
  </si>
  <si>
    <t>Kg reduction p.a.</t>
  </si>
  <si>
    <t>Refer row 6 - items highlighted yellow</t>
  </si>
  <si>
    <t>Net project cash flow from operating investment (if 5 year lease)</t>
  </si>
  <si>
    <t>Net project cash flow from operating investment (if 7 year lease)</t>
  </si>
  <si>
    <t>Number of years (lease term)</t>
  </si>
  <si>
    <t>System Size (kW)</t>
  </si>
  <si>
    <t>System cost (supply and install)</t>
  </si>
  <si>
    <t>Panel Brand</t>
  </si>
  <si>
    <t>Inverter Brand</t>
  </si>
  <si>
    <t>Warranty-yrs</t>
  </si>
  <si>
    <t>System size (kW)</t>
  </si>
  <si>
    <t>Reduction in kWh charges ($)</t>
  </si>
  <si>
    <t>Potential demand savings ($)</t>
  </si>
  <si>
    <t>Estimated demand savings ($)</t>
  </si>
  <si>
    <t>kWh savings</t>
  </si>
  <si>
    <t>Total savings</t>
  </si>
  <si>
    <t>PIAM&amp;V  REBATE</t>
  </si>
  <si>
    <t>Value per certificate</t>
  </si>
  <si>
    <t>Energywise margin (%)</t>
  </si>
  <si>
    <t>Net rebate to client</t>
  </si>
  <si>
    <t>Number of certificates</t>
  </si>
  <si>
    <t>Gross rebate amount</t>
  </si>
  <si>
    <t>Timeframe (months)</t>
  </si>
  <si>
    <t>Applicable</t>
  </si>
  <si>
    <t>No Change</t>
  </si>
  <si>
    <t>Fitting Hardware cost</t>
  </si>
  <si>
    <t>Fitting Installation cost</t>
  </si>
  <si>
    <t>Sensor Hardware cost</t>
  </si>
  <si>
    <t>Sensor Installation cost</t>
  </si>
  <si>
    <t>PIAM&amp;V Rebate</t>
  </si>
  <si>
    <t>PIAM&amp;V</t>
  </si>
  <si>
    <t>PIAM&amp;V amount</t>
  </si>
  <si>
    <t>Estimated kWh p.a.</t>
  </si>
  <si>
    <t>Average bundled cost of electricity</t>
  </si>
  <si>
    <t>Estimated electricity expenditure</t>
  </si>
  <si>
    <t>HVAC (heating, ventilation and air-conditioning)</t>
  </si>
  <si>
    <t>ENERGY MANAGEMENT SYSTEM</t>
  </si>
  <si>
    <t>Energy Management System</t>
  </si>
  <si>
    <t>Additional Comments re Energy Consumption</t>
  </si>
  <si>
    <t>Additional Comments re Maximum Demand</t>
  </si>
  <si>
    <t>Number of days per year spiking Max Demand</t>
  </si>
  <si>
    <t>Additional Comments re Electricity Loads</t>
  </si>
  <si>
    <t>Guaranteed Energy Savings</t>
  </si>
  <si>
    <t>PIAM&amp;V rebate (if Yes)</t>
  </si>
  <si>
    <t>Net Investment (If PIAM&amp;V = Y)</t>
  </si>
  <si>
    <t>Estimated rebate as a Cash Payment</t>
  </si>
  <si>
    <t>Is lighting included</t>
  </si>
  <si>
    <t>$ reduction in maintenance from LED's</t>
  </si>
  <si>
    <t>Labour rate $/hr</t>
  </si>
  <si>
    <t>FINANCIAL ANALYSIS PAGE</t>
  </si>
  <si>
    <t>Operating Investment Solution</t>
  </si>
  <si>
    <t>Capital Investment Solution</t>
  </si>
  <si>
    <t>BENEFITS PAGE</t>
  </si>
  <si>
    <t>Financial Benefits</t>
  </si>
  <si>
    <t>Sustainability Benefits</t>
  </si>
  <si>
    <t>Additional Benefits</t>
  </si>
  <si>
    <t>ELECTRICITY ANALYSIS PAGE</t>
  </si>
  <si>
    <t>PRODUCTS PAGES</t>
  </si>
  <si>
    <t>SOLAR PV PAGE</t>
  </si>
  <si>
    <t>Description for Proposal Execuive Summary</t>
  </si>
  <si>
    <t>As a free bonus with this project, we offer to procure your next electricity contract for this site at no cost to you.</t>
  </si>
  <si>
    <t>Are we offering free electricity procurement</t>
  </si>
  <si>
    <t>ELECTRICITY PROCUREMENT</t>
  </si>
  <si>
    <t>Extend Life</t>
  </si>
  <si>
    <t>Reduced Equip</t>
  </si>
  <si>
    <t>Green Cred</t>
  </si>
  <si>
    <t>Reduce Expos</t>
  </si>
  <si>
    <t>Owner Occ</t>
  </si>
  <si>
    <t>Land lords</t>
  </si>
  <si>
    <t>Improve Work</t>
  </si>
  <si>
    <t>Client a Tenant or Owner Occupier</t>
  </si>
  <si>
    <t>Proposal Information</t>
  </si>
  <si>
    <t>Tenant</t>
  </si>
  <si>
    <t>Owner Occupier</t>
  </si>
  <si>
    <t>Landlord</t>
  </si>
  <si>
    <t>ENERGY MONITORING WITH ANALTICS</t>
  </si>
  <si>
    <t>Energy Monitoring with Analytics</t>
  </si>
  <si>
    <t>REFRIGERATION - THERMOSTAT PROBES</t>
  </si>
  <si>
    <t>AIR CONDITIONING OCCUPANCY SENSORS</t>
  </si>
  <si>
    <t>Air Conditioing Occupancy Sensors</t>
  </si>
  <si>
    <t>Lighting (and Occupancy sensors)</t>
  </si>
  <si>
    <t>LIGHTING (and occupancy sensors)</t>
  </si>
  <si>
    <t>Occupancy Sensors with retrofitted lights</t>
  </si>
  <si>
    <t>Occupancy Sensor Savings</t>
  </si>
  <si>
    <t>Occupancy Sensor</t>
  </si>
  <si>
    <t>Occupancy Sensor Finances</t>
  </si>
  <si>
    <t>Supply Price of occupancy sensors</t>
  </si>
  <si>
    <t>Total price to client of occupancy sensors</t>
  </si>
  <si>
    <t>Install cost of occupancy sensors</t>
  </si>
  <si>
    <t>AIR CONDITIONING REMOTES</t>
  </si>
  <si>
    <t>Description for Executive Summary</t>
  </si>
  <si>
    <t>EXECUTIVE SUMMARY PAGE</t>
  </si>
  <si>
    <t>PAGES TO INCLUDE</t>
  </si>
  <si>
    <t>Executive Summary</t>
  </si>
  <si>
    <t>Financial Analysis</t>
  </si>
  <si>
    <t>Electricity Analysis</t>
  </si>
  <si>
    <t>Energywise</t>
  </si>
  <si>
    <t>Commercial</t>
  </si>
  <si>
    <t>Guaranteed Savings</t>
  </si>
  <si>
    <t>Accept Proposal</t>
  </si>
  <si>
    <t>Net cashflow impact over 10 years</t>
  </si>
  <si>
    <t>Project energy savings guaranteed</t>
  </si>
  <si>
    <t>Solutions Recommended</t>
  </si>
  <si>
    <t>List descriptions in 'description for executive summary' above.</t>
  </si>
  <si>
    <t>Description of site for proposal</t>
  </si>
  <si>
    <t>Description of site</t>
  </si>
  <si>
    <t>Building Ownership</t>
  </si>
  <si>
    <t>Reason</t>
  </si>
  <si>
    <t>Include in Proposal</t>
  </si>
  <si>
    <t>Refrigeration Thermostat Probes</t>
  </si>
  <si>
    <t>Does Total kWh p.a. align to site HVAC usage?</t>
  </si>
  <si>
    <t>Include in Proposal?</t>
  </si>
  <si>
    <t>Does Total kWh p.a. align to site refrigeration usage?</t>
  </si>
  <si>
    <t>Does Total kWh p.a. align to site Lighting usage?</t>
  </si>
  <si>
    <t>SOLUTIONS</t>
  </si>
  <si>
    <t>Portion of estimated site HVAC usage</t>
  </si>
  <si>
    <t>Portion of est site refrigeration usage</t>
  </si>
  <si>
    <t>Portion of estimated site lighting load</t>
  </si>
  <si>
    <t>Total existing kWh from lighting load upgraded</t>
  </si>
  <si>
    <t>LED panel 4ft x 1ft 30W</t>
  </si>
  <si>
    <t>EP-AGP123-3-</t>
  </si>
  <si>
    <t/>
  </si>
  <si>
    <t>MD Savings %</t>
  </si>
  <si>
    <t>Poss Max Demand Savings</t>
  </si>
  <si>
    <t>Est MD Sav</t>
  </si>
  <si>
    <t>Air Conditioning Occupancy Sensors</t>
  </si>
  <si>
    <t>Consumption (kWh)</t>
  </si>
  <si>
    <t>IT</t>
  </si>
  <si>
    <r>
      <t>CO</t>
    </r>
    <r>
      <rPr>
        <vertAlign val="subscript"/>
        <sz val="12"/>
        <color theme="0"/>
        <rFont val="Helvetica"/>
        <family val="2"/>
      </rPr>
      <t>2</t>
    </r>
    <r>
      <rPr>
        <sz val="12"/>
        <color theme="0"/>
        <rFont val="Helvetica"/>
        <family val="2"/>
      </rPr>
      <t xml:space="preserve"> saved (kg)</t>
    </r>
  </si>
  <si>
    <t>SOLUTION</t>
  </si>
  <si>
    <t>Key Details</t>
  </si>
  <si>
    <t>PRODUCT SPECIFICATION</t>
  </si>
  <si>
    <t>TOTALS</t>
  </si>
  <si>
    <t>REBATES</t>
  </si>
  <si>
    <t>LIGHTING PRODUCT SPECIFICATION</t>
  </si>
  <si>
    <t>Without safety buffer</t>
  </si>
  <si>
    <t>N</t>
  </si>
  <si>
    <t>Optimizaton</t>
  </si>
  <si>
    <t>Supplier 7</t>
  </si>
  <si>
    <t>Supplier 8</t>
  </si>
  <si>
    <t>Supplier 9</t>
  </si>
  <si>
    <t>Supplier 10</t>
  </si>
  <si>
    <t>Objective</t>
  </si>
  <si>
    <t>Cell X77</t>
  </si>
  <si>
    <t>Min</t>
  </si>
  <si>
    <t>Set up for 3 Suppliers for now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</si>
</sst>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;\-&quot;$&quot;#,##0"/>
    <numFmt numFmtId="165" formatCode="&quot;$&quot;#,##0;[Red]\-&quot;$&quot;#,##0"/>
    <numFmt numFmtId="166" formatCode="&quot;$&quot;#,##0.00;\-&quot;$&quot;#,##0.00"/>
    <numFmt numFmtId="167" formatCode="_-* #,##0.00_-;\-* #,##0.00_-;_-* &quot;-&quot;??_-;_-@_-"/>
    <numFmt numFmtId="168" formatCode="_(* #,##0_);_(* \(#,##0\);_(* &quot;-&quot;??_);_(@_)"/>
    <numFmt numFmtId="169" formatCode="_(&quot;$&quot;* #,##0_);_(&quot;$&quot;* \(#,##0\);_(&quot;$&quot;* &quot;-&quot;??_);_(@_)"/>
    <numFmt numFmtId="170" formatCode="0.0000"/>
    <numFmt numFmtId="171" formatCode="_-* #,##0.000_-;\-* #,##0.000_-;_-* &quot;-&quot;??_-;_-@_-"/>
    <numFmt numFmtId="172" formatCode="_(* #,##0.000_);_(* \(#,##0.000\);_(* &quot;-&quot;??_);_(@_)"/>
    <numFmt numFmtId="173" formatCode="&quot;$&quot;#,##0.00"/>
    <numFmt numFmtId="174" formatCode="[$$-C09]#,##0.00"/>
    <numFmt numFmtId="175" formatCode="#,##0.000"/>
    <numFmt numFmtId="176" formatCode="#,##0.0"/>
    <numFmt numFmtId="177" formatCode="&quot;$&quot;#,##0"/>
    <numFmt numFmtId="178" formatCode="#,##0.00_ ;\-#,##0.00\ "/>
    <numFmt numFmtId="179" formatCode="#,##0_ ;\-#,##0\ "/>
    <numFmt numFmtId="180" formatCode="0.0%"/>
    <numFmt numFmtId="181" formatCode="&quot;$&quot;#,##0.0000"/>
    <numFmt numFmtId="182" formatCode="0.0"/>
    <numFmt numFmtId="183" formatCode="#,##0.0_);\(#,##0.0\)"/>
    <numFmt numFmtId="184" formatCode="#,##0.00000"/>
  </numFmts>
  <fonts count="57" x14ac:knownFonts="1">
    <font>
      <sz val="10"/>
      <name val="Arial"/>
    </font>
    <font>
      <sz val="12"/>
      <color theme="1"/>
      <name val="Helvetica"/>
      <family val="2"/>
    </font>
    <font>
      <sz val="12"/>
      <name val="Helvetica"/>
    </font>
    <font>
      <sz val="12"/>
      <color theme="1"/>
      <name val="Helvetica"/>
      <family val="2"/>
    </font>
    <font>
      <sz val="12"/>
      <color theme="1"/>
      <name val="Helvetica"/>
      <family val="2"/>
    </font>
    <font>
      <sz val="12"/>
      <color theme="1"/>
      <name val="Helvetica"/>
      <family val="2"/>
    </font>
    <font>
      <sz val="12"/>
      <color theme="1"/>
      <name val="Helvetica"/>
      <family val="2"/>
    </font>
    <font>
      <sz val="10"/>
      <name val="Arial"/>
      <family val="2"/>
    </font>
    <font>
      <sz val="8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vertAlign val="superscript"/>
      <sz val="12"/>
      <name val="Arial"/>
      <family val="2"/>
    </font>
    <font>
      <b/>
      <vertAlign val="subscript"/>
      <sz val="12"/>
      <name val="Arial"/>
      <family val="2"/>
    </font>
    <font>
      <sz val="8"/>
      <name val="Helvetica"/>
    </font>
    <font>
      <vertAlign val="subscript"/>
      <sz val="12"/>
      <name val="Arial"/>
      <family val="2"/>
    </font>
    <font>
      <b/>
      <vertAlign val="subscript"/>
      <sz val="12"/>
      <color indexed="9"/>
      <name val="Arial"/>
      <family val="2"/>
    </font>
    <font>
      <sz val="12"/>
      <color indexed="81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9"/>
      <color indexed="81"/>
      <name val="Arial"/>
      <family val="2"/>
    </font>
    <font>
      <b/>
      <sz val="10"/>
      <name val="Arial"/>
      <family val="2"/>
    </font>
    <font>
      <sz val="12"/>
      <color theme="1"/>
      <name val="Helvetica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Helvetica"/>
      <family val="2"/>
    </font>
    <font>
      <b/>
      <sz val="12"/>
      <color theme="1"/>
      <name val="Helvetica"/>
      <family val="2"/>
    </font>
    <font>
      <b/>
      <sz val="10"/>
      <color indexed="81"/>
      <name val="Helvetica"/>
    </font>
    <font>
      <b/>
      <sz val="14"/>
      <name val="Arial"/>
      <family val="2"/>
    </font>
    <font>
      <sz val="12"/>
      <color rgb="FF0070C0"/>
      <name val="Arial"/>
      <family val="2"/>
    </font>
    <font>
      <sz val="10"/>
      <name val="Arial"/>
      <family val="2"/>
    </font>
    <font>
      <b/>
      <sz val="12"/>
      <color rgb="FFFF8000"/>
      <name val="Arial"/>
      <family val="2"/>
    </font>
    <font>
      <b/>
      <sz val="12"/>
      <name val="Arial"/>
      <family val="2"/>
    </font>
    <font>
      <sz val="12"/>
      <color theme="0"/>
      <name val="Arial"/>
      <family val="2"/>
    </font>
    <font>
      <sz val="12"/>
      <color rgb="FFFF0000"/>
      <name val="Helvetica"/>
      <family val="2"/>
    </font>
    <font>
      <sz val="12"/>
      <color theme="0"/>
      <name val="Helvetica"/>
      <family val="2"/>
    </font>
    <font>
      <b/>
      <sz val="12"/>
      <color indexed="9"/>
      <name val="Helvetica"/>
    </font>
    <font>
      <b/>
      <sz val="12"/>
      <name val="Helvetica"/>
    </font>
    <font>
      <sz val="10"/>
      <name val="Helvetica"/>
    </font>
    <font>
      <b/>
      <sz val="11"/>
      <name val="Helvetica"/>
    </font>
    <font>
      <sz val="11"/>
      <name val="Helvetica"/>
    </font>
    <font>
      <b/>
      <sz val="12"/>
      <color rgb="FF00B050"/>
      <name val="Helvetica"/>
    </font>
    <font>
      <b/>
      <sz val="12"/>
      <color rgb="FFFF0000"/>
      <name val="Helvetica"/>
    </font>
    <font>
      <sz val="12"/>
      <color rgb="FF00B050"/>
      <name val="Helvetica"/>
    </font>
    <font>
      <b/>
      <sz val="12"/>
      <color rgb="FFFFFFFF"/>
      <name val="Helvetica"/>
    </font>
    <font>
      <b/>
      <sz val="12"/>
      <color rgb="FF3366FF"/>
      <name val="Helvetica"/>
    </font>
    <font>
      <b/>
      <sz val="12"/>
      <color rgb="FF0070C0"/>
      <name val="Helvetica"/>
    </font>
    <font>
      <b/>
      <sz val="12"/>
      <color theme="3" tint="0.39997558519241921"/>
      <name val="Helvetica"/>
    </font>
    <font>
      <b/>
      <sz val="12"/>
      <color theme="4"/>
      <name val="Helvetica"/>
    </font>
    <font>
      <b/>
      <sz val="10"/>
      <name val="Helvetica"/>
    </font>
    <font>
      <vertAlign val="subscript"/>
      <sz val="12"/>
      <color theme="0"/>
      <name val="Helvetica"/>
      <family val="2"/>
    </font>
    <font>
      <sz val="12"/>
      <color theme="0" tint="-0.34998626667073579"/>
      <name val="Arial"/>
      <family val="2"/>
    </font>
    <font>
      <b/>
      <sz val="12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sz val="12"/>
      <color theme="0" tint="-0.249977111117893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BE0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FFCC29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 tint="0.249977111117893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ACE7"/>
        <bgColor indexed="64"/>
      </patternFill>
    </fill>
    <fill>
      <patternFill patternType="solid">
        <fgColor rgb="FFFFD85B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4AA127"/>
        <bgColor indexed="64"/>
      </patternFill>
    </fill>
    <fill>
      <patternFill patternType="solid">
        <fgColor theme="0" tint="-0.34998626667073579"/>
        <bgColor indexed="17"/>
      </patternFill>
    </fill>
    <fill>
      <patternFill patternType="solid">
        <fgColor rgb="FFEABC26"/>
        <bgColor indexed="64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</borders>
  <cellStyleXfs count="472">
    <xf numFmtId="0" fontId="0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745">
    <xf numFmtId="0" fontId="0" fillId="0" borderId="0" xfId="0"/>
    <xf numFmtId="0" fontId="11" fillId="0" borderId="0" xfId="0" applyFont="1"/>
    <xf numFmtId="0" fontId="10" fillId="0" borderId="6" xfId="0" applyFont="1" applyBorder="1" applyAlignment="1">
      <alignment wrapText="1"/>
    </xf>
    <xf numFmtId="0" fontId="11" fillId="0" borderId="0" xfId="0" applyFont="1" applyAlignment="1">
      <alignment wrapText="1"/>
    </xf>
    <xf numFmtId="0" fontId="10" fillId="0" borderId="6" xfId="0" applyFont="1" applyBorder="1" applyAlignment="1">
      <alignment horizontal="center" wrapText="1"/>
    </xf>
    <xf numFmtId="0" fontId="11" fillId="3" borderId="6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6" xfId="0" applyFont="1" applyFill="1" applyBorder="1" applyAlignment="1">
      <alignment wrapText="1"/>
    </xf>
    <xf numFmtId="0" fontId="11" fillId="0" borderId="6" xfId="0" applyFont="1" applyBorder="1" applyAlignment="1">
      <alignment wrapText="1"/>
    </xf>
    <xf numFmtId="0" fontId="10" fillId="0" borderId="0" xfId="0" applyFont="1" applyAlignment="1">
      <alignment wrapText="1"/>
    </xf>
    <xf numFmtId="0" fontId="11" fillId="0" borderId="6" xfId="0" applyFont="1" applyBorder="1" applyAlignment="1">
      <alignment horizontal="right" wrapText="1"/>
    </xf>
    <xf numFmtId="0" fontId="11" fillId="0" borderId="19" xfId="0" applyFont="1" applyBorder="1" applyAlignment="1">
      <alignment wrapText="1"/>
    </xf>
    <xf numFmtId="0" fontId="11" fillId="3" borderId="5" xfId="0" applyFont="1" applyFill="1" applyBorder="1" applyAlignment="1">
      <alignment wrapText="1"/>
    </xf>
    <xf numFmtId="0" fontId="11" fillId="3" borderId="4" xfId="0" applyFont="1" applyFill="1" applyBorder="1" applyAlignment="1">
      <alignment horizontal="center" wrapText="1"/>
    </xf>
    <xf numFmtId="0" fontId="11" fillId="3" borderId="6" xfId="0" applyFont="1" applyFill="1" applyBorder="1" applyAlignment="1">
      <alignment horizontal="center" wrapText="1"/>
    </xf>
    <xf numFmtId="0" fontId="11" fillId="0" borderId="6" xfId="0" applyFont="1" applyBorder="1" applyAlignment="1">
      <alignment horizontal="center" wrapText="1"/>
    </xf>
    <xf numFmtId="0" fontId="11" fillId="0" borderId="0" xfId="0" applyFont="1" applyAlignment="1">
      <alignment horizontal="center" wrapText="1"/>
    </xf>
    <xf numFmtId="0" fontId="11" fillId="0" borderId="0" xfId="0" applyFont="1" applyBorder="1" applyAlignment="1">
      <alignment horizontal="center" wrapText="1"/>
    </xf>
    <xf numFmtId="0" fontId="9" fillId="2" borderId="0" xfId="0" applyFont="1" applyFill="1" applyAlignment="1">
      <alignment wrapText="1"/>
    </xf>
    <xf numFmtId="3" fontId="11" fillId="0" borderId="6" xfId="0" applyNumberFormat="1" applyFont="1" applyBorder="1" applyAlignment="1">
      <alignment horizontal="center" wrapText="1"/>
    </xf>
    <xf numFmtId="3" fontId="11" fillId="0" borderId="0" xfId="0" applyNumberFormat="1" applyFont="1" applyAlignment="1">
      <alignment horizontal="center" wrapText="1"/>
    </xf>
    <xf numFmtId="3" fontId="11" fillId="0" borderId="0" xfId="0" applyNumberFormat="1" applyFont="1" applyAlignment="1">
      <alignment wrapText="1"/>
    </xf>
    <xf numFmtId="3" fontId="11" fillId="0" borderId="6" xfId="0" applyNumberFormat="1" applyFont="1" applyBorder="1" applyAlignment="1">
      <alignment wrapText="1"/>
    </xf>
    <xf numFmtId="0" fontId="10" fillId="0" borderId="6" xfId="0" applyFont="1" applyFill="1" applyBorder="1" applyAlignment="1">
      <alignment wrapText="1"/>
    </xf>
    <xf numFmtId="176" fontId="11" fillId="0" borderId="6" xfId="0" applyNumberFormat="1" applyFont="1" applyBorder="1" applyAlignment="1">
      <alignment wrapText="1"/>
    </xf>
    <xf numFmtId="3" fontId="11" fillId="0" borderId="6" xfId="0" applyNumberFormat="1" applyFont="1" applyBorder="1" applyAlignment="1">
      <alignment wrapText="1"/>
    </xf>
    <xf numFmtId="9" fontId="11" fillId="0" borderId="6" xfId="0" applyNumberFormat="1" applyFont="1" applyBorder="1" applyAlignment="1">
      <alignment wrapText="1"/>
    </xf>
    <xf numFmtId="177" fontId="11" fillId="0" borderId="6" xfId="0" applyNumberFormat="1" applyFont="1" applyBorder="1" applyAlignment="1">
      <alignment wrapText="1"/>
    </xf>
    <xf numFmtId="0" fontId="0" fillId="0" borderId="6" xfId="0" applyBorder="1"/>
    <xf numFmtId="0" fontId="22" fillId="0" borderId="0" xfId="0" applyFont="1"/>
    <xf numFmtId="0" fontId="22" fillId="0" borderId="6" xfId="0" applyFont="1" applyBorder="1"/>
    <xf numFmtId="0" fontId="23" fillId="0" borderId="0" xfId="0" applyFont="1" applyAlignment="1">
      <alignment horizontal="left" vertical="top"/>
    </xf>
    <xf numFmtId="0" fontId="24" fillId="0" borderId="0" xfId="0" applyFont="1" applyAlignment="1">
      <alignment vertical="top"/>
    </xf>
    <xf numFmtId="0" fontId="23" fillId="4" borderId="0" xfId="0" applyFont="1" applyFill="1" applyAlignment="1">
      <alignment vertical="top"/>
    </xf>
    <xf numFmtId="0" fontId="24" fillId="4" borderId="0" xfId="0" applyFont="1" applyFill="1" applyAlignment="1">
      <alignment vertical="top"/>
    </xf>
    <xf numFmtId="0" fontId="24" fillId="4" borderId="0" xfId="0" applyFont="1" applyFill="1"/>
    <xf numFmtId="177" fontId="24" fillId="0" borderId="6" xfId="0" applyNumberFormat="1" applyFont="1" applyBorder="1"/>
    <xf numFmtId="0" fontId="24" fillId="0" borderId="0" xfId="0" applyFont="1"/>
    <xf numFmtId="0" fontId="24" fillId="4" borderId="6" xfId="0" applyFont="1" applyFill="1" applyBorder="1"/>
    <xf numFmtId="0" fontId="24" fillId="0" borderId="6" xfId="0" applyFont="1" applyFill="1" applyBorder="1"/>
    <xf numFmtId="0" fontId="23" fillId="4" borderId="0" xfId="0" applyFont="1" applyFill="1"/>
    <xf numFmtId="177" fontId="24" fillId="0" borderId="6" xfId="0" applyNumberFormat="1" applyFont="1" applyBorder="1" applyAlignment="1">
      <alignment horizontal="right"/>
    </xf>
    <xf numFmtId="0" fontId="24" fillId="6" borderId="6" xfId="0" applyFont="1" applyFill="1" applyBorder="1"/>
    <xf numFmtId="0" fontId="24" fillId="4" borderId="6" xfId="0" applyFont="1" applyFill="1" applyBorder="1" applyAlignment="1">
      <alignment vertical="top"/>
    </xf>
    <xf numFmtId="2" fontId="24" fillId="4" borderId="6" xfId="0" applyNumberFormat="1" applyFont="1" applyFill="1" applyBorder="1"/>
    <xf numFmtId="0" fontId="24" fillId="0" borderId="5" xfId="0" applyFont="1" applyBorder="1"/>
    <xf numFmtId="0" fontId="24" fillId="0" borderId="6" xfId="0" applyFont="1" applyBorder="1" applyAlignment="1">
      <alignment horizontal="right"/>
    </xf>
    <xf numFmtId="0" fontId="24" fillId="0" borderId="6" xfId="0" applyFont="1" applyBorder="1" applyAlignment="1">
      <alignment horizontal="left"/>
    </xf>
    <xf numFmtId="2" fontId="24" fillId="6" borderId="6" xfId="0" applyNumberFormat="1" applyFont="1" applyFill="1" applyBorder="1"/>
    <xf numFmtId="181" fontId="24" fillId="0" borderId="6" xfId="0" applyNumberFormat="1" applyFont="1" applyBorder="1" applyAlignment="1">
      <alignment horizontal="right"/>
    </xf>
    <xf numFmtId="3" fontId="24" fillId="0" borderId="6" xfId="0" applyNumberFormat="1" applyFont="1" applyBorder="1" applyAlignment="1">
      <alignment horizontal="right"/>
    </xf>
    <xf numFmtId="4" fontId="24" fillId="0" borderId="6" xfId="0" applyNumberFormat="1" applyFont="1" applyBorder="1" applyAlignment="1">
      <alignment horizontal="right"/>
    </xf>
    <xf numFmtId="0" fontId="24" fillId="0" borderId="0" xfId="0" applyFont="1" applyBorder="1" applyAlignment="1">
      <alignment horizontal="left"/>
    </xf>
    <xf numFmtId="4" fontId="24" fillId="0" borderId="0" xfId="0" applyNumberFormat="1" applyFont="1" applyBorder="1"/>
    <xf numFmtId="0" fontId="23" fillId="0" borderId="0" xfId="0" applyFont="1" applyAlignment="1">
      <alignment vertical="top"/>
    </xf>
    <xf numFmtId="0" fontId="24" fillId="0" borderId="6" xfId="0" applyFont="1" applyBorder="1"/>
    <xf numFmtId="0" fontId="24" fillId="0" borderId="0" xfId="0" applyFont="1" applyBorder="1"/>
    <xf numFmtId="177" fontId="24" fillId="0" borderId="0" xfId="0" applyNumberFormat="1" applyFont="1" applyBorder="1" applyAlignment="1">
      <alignment horizontal="right"/>
    </xf>
    <xf numFmtId="0" fontId="24" fillId="0" borderId="0" xfId="0" applyFont="1" applyAlignment="1">
      <alignment horizontal="right"/>
    </xf>
    <xf numFmtId="0" fontId="24" fillId="5" borderId="6" xfId="0" applyFont="1" applyFill="1" applyBorder="1" applyAlignment="1">
      <alignment horizontal="right"/>
    </xf>
    <xf numFmtId="4" fontId="23" fillId="0" borderId="6" xfId="0" applyNumberFormat="1" applyFont="1" applyFill="1" applyBorder="1" applyAlignment="1">
      <alignment horizontal="right"/>
    </xf>
    <xf numFmtId="9" fontId="23" fillId="0" borderId="6" xfId="0" applyNumberFormat="1" applyFont="1" applyFill="1" applyBorder="1" applyAlignment="1">
      <alignment horizontal="right"/>
    </xf>
    <xf numFmtId="9" fontId="22" fillId="0" borderId="6" xfId="0" applyNumberFormat="1" applyFont="1" applyBorder="1"/>
    <xf numFmtId="173" fontId="11" fillId="0" borderId="6" xfId="0" applyNumberFormat="1" applyFont="1" applyFill="1" applyBorder="1" applyAlignment="1">
      <alignment horizontal="right" wrapText="1"/>
    </xf>
    <xf numFmtId="4" fontId="11" fillId="0" borderId="6" xfId="0" applyNumberFormat="1" applyFont="1" applyFill="1" applyBorder="1" applyAlignment="1">
      <alignment horizontal="right" wrapText="1"/>
    </xf>
    <xf numFmtId="0" fontId="11" fillId="0" borderId="6" xfId="0" applyFont="1" applyBorder="1"/>
    <xf numFmtId="0" fontId="22" fillId="5" borderId="6" xfId="0" applyFont="1" applyFill="1" applyBorder="1" applyAlignment="1">
      <alignment horizontal="right"/>
    </xf>
    <xf numFmtId="0" fontId="24" fillId="4" borderId="19" xfId="0" applyFont="1" applyFill="1" applyBorder="1" applyAlignment="1">
      <alignment wrapText="1"/>
    </xf>
    <xf numFmtId="0" fontId="24" fillId="4" borderId="5" xfId="0" applyFont="1" applyFill="1" applyBorder="1" applyAlignment="1">
      <alignment horizontal="center" wrapText="1"/>
    </xf>
    <xf numFmtId="0" fontId="24" fillId="4" borderId="5" xfId="0" applyFont="1" applyFill="1" applyBorder="1" applyAlignment="1">
      <alignment wrapText="1"/>
    </xf>
    <xf numFmtId="0" fontId="24" fillId="4" borderId="10" xfId="0" applyFont="1" applyFill="1" applyBorder="1" applyAlignment="1">
      <alignment horizontal="center" wrapText="1"/>
    </xf>
    <xf numFmtId="0" fontId="24" fillId="4" borderId="15" xfId="0" applyFont="1" applyFill="1" applyBorder="1" applyAlignment="1">
      <alignment wrapText="1"/>
    </xf>
    <xf numFmtId="0" fontId="24" fillId="0" borderId="0" xfId="0" applyFont="1" applyFill="1"/>
    <xf numFmtId="0" fontId="24" fillId="0" borderId="7" xfId="0" applyFont="1" applyBorder="1"/>
    <xf numFmtId="0" fontId="23" fillId="0" borderId="16" xfId="0" applyFont="1" applyBorder="1" applyAlignment="1">
      <alignment horizontal="center" vertical="top" wrapText="1"/>
    </xf>
    <xf numFmtId="0" fontId="23" fillId="0" borderId="15" xfId="0" applyFont="1" applyBorder="1" applyAlignment="1">
      <alignment vertical="top"/>
    </xf>
    <xf numFmtId="0" fontId="23" fillId="0" borderId="19" xfId="0" applyFont="1" applyBorder="1" applyAlignment="1">
      <alignment horizontal="center" vertical="top" wrapText="1"/>
    </xf>
    <xf numFmtId="0" fontId="23" fillId="0" borderId="1" xfId="0" applyFont="1" applyBorder="1" applyAlignment="1">
      <alignment horizontal="center" vertical="top" wrapText="1"/>
    </xf>
    <xf numFmtId="0" fontId="23" fillId="0" borderId="5" xfId="0" applyFont="1" applyBorder="1" applyAlignment="1">
      <alignment horizontal="center" vertical="top" wrapText="1"/>
    </xf>
    <xf numFmtId="0" fontId="10" fillId="7" borderId="6" xfId="0" applyFont="1" applyFill="1" applyBorder="1" applyAlignment="1">
      <alignment wrapText="1"/>
    </xf>
    <xf numFmtId="0" fontId="24" fillId="0" borderId="0" xfId="0" applyFont="1" applyAlignment="1">
      <alignment wrapText="1"/>
    </xf>
    <xf numFmtId="10" fontId="11" fillId="0" borderId="0" xfId="0" applyNumberFormat="1" applyFont="1" applyAlignment="1">
      <alignment wrapText="1"/>
    </xf>
    <xf numFmtId="10" fontId="11" fillId="0" borderId="6" xfId="0" applyNumberFormat="1" applyFont="1" applyBorder="1" applyAlignment="1">
      <alignment wrapText="1"/>
    </xf>
    <xf numFmtId="0" fontId="28" fillId="0" borderId="6" xfId="0" applyFont="1" applyBorder="1" applyAlignment="1">
      <alignment wrapText="1"/>
    </xf>
    <xf numFmtId="173" fontId="11" fillId="0" borderId="0" xfId="0" applyNumberFormat="1" applyFont="1" applyAlignment="1">
      <alignment wrapText="1"/>
    </xf>
    <xf numFmtId="173" fontId="11" fillId="0" borderId="6" xfId="0" applyNumberFormat="1" applyFont="1" applyBorder="1" applyAlignment="1">
      <alignment wrapText="1"/>
    </xf>
    <xf numFmtId="173" fontId="11" fillId="0" borderId="0" xfId="0" applyNumberFormat="1" applyFont="1" applyBorder="1" applyAlignment="1">
      <alignment wrapText="1"/>
    </xf>
    <xf numFmtId="0" fontId="23" fillId="4" borderId="6" xfId="0" applyFont="1" applyFill="1" applyBorder="1" applyAlignment="1">
      <alignment wrapText="1"/>
    </xf>
    <xf numFmtId="0" fontId="24" fillId="4" borderId="0" xfId="0" applyFont="1" applyFill="1" applyAlignment="1">
      <alignment wrapText="1"/>
    </xf>
    <xf numFmtId="9" fontId="11" fillId="0" borderId="4" xfId="0" applyNumberFormat="1" applyFont="1" applyBorder="1" applyAlignment="1">
      <alignment wrapText="1"/>
    </xf>
    <xf numFmtId="0" fontId="24" fillId="4" borderId="4" xfId="0" applyFont="1" applyFill="1" applyBorder="1" applyAlignment="1">
      <alignment wrapText="1"/>
    </xf>
    <xf numFmtId="3" fontId="24" fillId="4" borderId="6" xfId="0" applyNumberFormat="1" applyFont="1" applyFill="1" applyBorder="1" applyAlignment="1">
      <alignment wrapText="1"/>
    </xf>
    <xf numFmtId="0" fontId="24" fillId="4" borderId="6" xfId="0" applyFont="1" applyFill="1" applyBorder="1" applyAlignment="1">
      <alignment wrapText="1"/>
    </xf>
    <xf numFmtId="0" fontId="24" fillId="4" borderId="2" xfId="0" applyFont="1" applyFill="1" applyBorder="1" applyAlignment="1">
      <alignment wrapText="1"/>
    </xf>
    <xf numFmtId="0" fontId="6" fillId="0" borderId="0" xfId="0" applyFont="1" applyAlignment="1">
      <alignment wrapText="1"/>
    </xf>
    <xf numFmtId="0" fontId="6" fillId="0" borderId="6" xfId="0" applyFont="1" applyBorder="1" applyAlignment="1">
      <alignment wrapText="1"/>
    </xf>
    <xf numFmtId="173" fontId="6" fillId="0" borderId="6" xfId="0" applyNumberFormat="1" applyFont="1" applyBorder="1" applyAlignment="1">
      <alignment wrapText="1"/>
    </xf>
    <xf numFmtId="0" fontId="27" fillId="12" borderId="6" xfId="0" applyFont="1" applyFill="1" applyBorder="1" applyAlignment="1">
      <alignment wrapText="1"/>
    </xf>
    <xf numFmtId="0" fontId="27" fillId="12" borderId="2" xfId="0" applyFont="1" applyFill="1" applyBorder="1" applyAlignment="1">
      <alignment wrapText="1"/>
    </xf>
    <xf numFmtId="0" fontId="28" fillId="11" borderId="6" xfId="0" applyFont="1" applyFill="1" applyBorder="1" applyAlignment="1">
      <alignment wrapText="1"/>
    </xf>
    <xf numFmtId="0" fontId="6" fillId="0" borderId="6" xfId="0" applyFont="1" applyBorder="1" applyAlignment="1">
      <alignment horizontal="right" wrapText="1"/>
    </xf>
    <xf numFmtId="0" fontId="6" fillId="0" borderId="0" xfId="0" applyFont="1" applyAlignment="1">
      <alignment horizontal="right" wrapText="1"/>
    </xf>
    <xf numFmtId="0" fontId="6" fillId="0" borderId="6" xfId="0" applyFont="1" applyFill="1" applyBorder="1" applyAlignment="1">
      <alignment wrapText="1"/>
    </xf>
    <xf numFmtId="173" fontId="6" fillId="0" borderId="6" xfId="0" applyNumberFormat="1" applyFont="1" applyBorder="1" applyAlignment="1">
      <alignment horizontal="right" wrapText="1"/>
    </xf>
    <xf numFmtId="173" fontId="6" fillId="0" borderId="2" xfId="0" applyNumberFormat="1" applyFont="1" applyBorder="1" applyAlignment="1">
      <alignment horizontal="right" wrapText="1"/>
    </xf>
    <xf numFmtId="181" fontId="6" fillId="0" borderId="6" xfId="0" applyNumberFormat="1" applyFont="1" applyBorder="1" applyAlignment="1">
      <alignment wrapText="1"/>
    </xf>
    <xf numFmtId="3" fontId="6" fillId="0" borderId="6" xfId="0" applyNumberFormat="1" applyFont="1" applyBorder="1" applyAlignment="1">
      <alignment wrapText="1"/>
    </xf>
    <xf numFmtId="0" fontId="6" fillId="0" borderId="6" xfId="0" applyFont="1" applyBorder="1" applyAlignment="1">
      <alignment horizontal="left" wrapText="1"/>
    </xf>
    <xf numFmtId="0" fontId="6" fillId="0" borderId="6" xfId="0" applyFont="1" applyBorder="1" applyAlignment="1">
      <alignment horizontal="center" wrapText="1"/>
    </xf>
    <xf numFmtId="0" fontId="6" fillId="0" borderId="2" xfId="0" applyFont="1" applyBorder="1" applyAlignment="1">
      <alignment horizontal="right" wrapText="1"/>
    </xf>
    <xf numFmtId="173" fontId="6" fillId="10" borderId="2" xfId="0" applyNumberFormat="1" applyFont="1" applyFill="1" applyBorder="1" applyAlignment="1">
      <alignment horizontal="right" wrapText="1"/>
    </xf>
    <xf numFmtId="3" fontId="6" fillId="10" borderId="6" xfId="0" applyNumberFormat="1" applyFont="1" applyFill="1" applyBorder="1" applyAlignment="1">
      <alignment wrapText="1"/>
    </xf>
    <xf numFmtId="173" fontId="6" fillId="10" borderId="6" xfId="0" applyNumberFormat="1" applyFont="1" applyFill="1" applyBorder="1" applyAlignment="1">
      <alignment wrapText="1"/>
    </xf>
    <xf numFmtId="173" fontId="6" fillId="0" borderId="0" xfId="0" applyNumberFormat="1" applyFont="1" applyAlignment="1">
      <alignment wrapText="1"/>
    </xf>
    <xf numFmtId="0" fontId="28" fillId="0" borderId="0" xfId="0" applyFont="1" applyAlignment="1">
      <alignment wrapText="1"/>
    </xf>
    <xf numFmtId="182" fontId="11" fillId="0" borderId="6" xfId="0" applyNumberFormat="1" applyFont="1" applyBorder="1" applyAlignment="1">
      <alignment wrapText="1"/>
    </xf>
    <xf numFmtId="0" fontId="10" fillId="0" borderId="0" xfId="0" applyFont="1" applyAlignment="1"/>
    <xf numFmtId="173" fontId="11" fillId="0" borderId="6" xfId="0" applyNumberFormat="1" applyFont="1" applyBorder="1"/>
    <xf numFmtId="0" fontId="11" fillId="13" borderId="6" xfId="0" applyFont="1" applyFill="1" applyBorder="1" applyAlignment="1">
      <alignment wrapText="1"/>
    </xf>
    <xf numFmtId="9" fontId="11" fillId="13" borderId="6" xfId="0" applyNumberFormat="1" applyFont="1" applyFill="1" applyBorder="1" applyAlignment="1">
      <alignment wrapText="1"/>
    </xf>
    <xf numFmtId="3" fontId="11" fillId="0" borderId="6" xfId="0" applyNumberFormat="1" applyFont="1" applyBorder="1"/>
    <xf numFmtId="3" fontId="10" fillId="0" borderId="6" xfId="0" applyNumberFormat="1" applyFont="1" applyBorder="1" applyAlignment="1">
      <alignment wrapText="1"/>
    </xf>
    <xf numFmtId="0" fontId="30" fillId="0" borderId="0" xfId="0" applyFont="1"/>
    <xf numFmtId="0" fontId="11" fillId="0" borderId="6" xfId="0" applyFont="1" applyFill="1" applyBorder="1" applyAlignment="1">
      <alignment horizontal="center" wrapText="1"/>
    </xf>
    <xf numFmtId="0" fontId="0" fillId="7" borderId="0" xfId="0" applyFill="1"/>
    <xf numFmtId="177" fontId="11" fillId="0" borderId="6" xfId="0" applyNumberFormat="1" applyFont="1" applyBorder="1"/>
    <xf numFmtId="0" fontId="23" fillId="4" borderId="6" xfId="0" applyFont="1" applyFill="1" applyBorder="1" applyAlignment="1">
      <alignment horizontal="center" wrapText="1"/>
    </xf>
    <xf numFmtId="0" fontId="23" fillId="0" borderId="6" xfId="0" applyFont="1" applyFill="1" applyBorder="1" applyAlignment="1">
      <alignment wrapText="1"/>
    </xf>
    <xf numFmtId="173" fontId="23" fillId="0" borderId="6" xfId="0" applyNumberFormat="1" applyFont="1" applyFill="1" applyBorder="1" applyAlignment="1">
      <alignment wrapText="1"/>
    </xf>
    <xf numFmtId="0" fontId="10" fillId="0" borderId="0" xfId="0" applyFont="1"/>
    <xf numFmtId="0" fontId="23" fillId="11" borderId="6" xfId="0" applyFont="1" applyFill="1" applyBorder="1" applyAlignment="1">
      <alignment wrapText="1"/>
    </xf>
    <xf numFmtId="173" fontId="23" fillId="11" borderId="6" xfId="0" applyNumberFormat="1" applyFont="1" applyFill="1" applyBorder="1" applyAlignment="1">
      <alignment wrapText="1"/>
    </xf>
    <xf numFmtId="0" fontId="23" fillId="0" borderId="6" xfId="0" applyFont="1" applyFill="1" applyBorder="1" applyAlignment="1">
      <alignment horizontal="center" wrapText="1"/>
    </xf>
    <xf numFmtId="0" fontId="10" fillId="0" borderId="6" xfId="0" applyFont="1" applyBorder="1"/>
    <xf numFmtId="173" fontId="11" fillId="0" borderId="0" xfId="0" applyNumberFormat="1" applyFont="1"/>
    <xf numFmtId="3" fontId="23" fillId="11" borderId="6" xfId="0" applyNumberFormat="1" applyFont="1" applyFill="1" applyBorder="1" applyAlignment="1">
      <alignment wrapText="1"/>
    </xf>
    <xf numFmtId="3" fontId="23" fillId="0" borderId="6" xfId="0" applyNumberFormat="1" applyFont="1" applyFill="1" applyBorder="1" applyAlignment="1">
      <alignment wrapText="1"/>
    </xf>
    <xf numFmtId="3" fontId="11" fillId="0" borderId="0" xfId="0" applyNumberFormat="1" applyFont="1"/>
    <xf numFmtId="0" fontId="11" fillId="0" borderId="21" xfId="0" applyFont="1" applyBorder="1"/>
    <xf numFmtId="0" fontId="11" fillId="0" borderId="22" xfId="0" applyFont="1" applyBorder="1"/>
    <xf numFmtId="0" fontId="11" fillId="20" borderId="6" xfId="0" applyFont="1" applyFill="1" applyBorder="1" applyAlignment="1">
      <alignment wrapText="1"/>
    </xf>
    <xf numFmtId="177" fontId="11" fillId="0" borderId="0" xfId="0" applyNumberFormat="1" applyFont="1" applyAlignment="1">
      <alignment wrapText="1"/>
    </xf>
    <xf numFmtId="177" fontId="10" fillId="0" borderId="6" xfId="0" applyNumberFormat="1" applyFont="1" applyBorder="1" applyAlignment="1">
      <alignment wrapText="1"/>
    </xf>
    <xf numFmtId="177" fontId="23" fillId="4" borderId="6" xfId="0" applyNumberFormat="1" applyFont="1" applyFill="1" applyBorder="1" applyAlignment="1">
      <alignment horizontal="center" wrapText="1"/>
    </xf>
    <xf numFmtId="177" fontId="23" fillId="0" borderId="6" xfId="0" applyNumberFormat="1" applyFont="1" applyFill="1" applyBorder="1" applyAlignment="1">
      <alignment horizontal="center" wrapText="1"/>
    </xf>
    <xf numFmtId="177" fontId="11" fillId="0" borderId="0" xfId="0" applyNumberFormat="1" applyFont="1"/>
    <xf numFmtId="176" fontId="11" fillId="0" borderId="0" xfId="0" applyNumberFormat="1" applyFont="1" applyAlignment="1">
      <alignment wrapText="1"/>
    </xf>
    <xf numFmtId="176" fontId="10" fillId="0" borderId="6" xfId="0" applyNumberFormat="1" applyFont="1" applyBorder="1" applyAlignment="1">
      <alignment wrapText="1"/>
    </xf>
    <xf numFmtId="0" fontId="32" fillId="0" borderId="0" xfId="0" applyFont="1"/>
    <xf numFmtId="3" fontId="10" fillId="0" borderId="0" xfId="0" applyNumberFormat="1" applyFont="1" applyAlignment="1">
      <alignment wrapText="1"/>
    </xf>
    <xf numFmtId="3" fontId="23" fillId="4" borderId="6" xfId="0" applyNumberFormat="1" applyFont="1" applyFill="1" applyBorder="1" applyAlignment="1">
      <alignment horizontal="center" wrapText="1"/>
    </xf>
    <xf numFmtId="3" fontId="23" fillId="0" borderId="6" xfId="0" applyNumberFormat="1" applyFont="1" applyFill="1" applyBorder="1" applyAlignment="1">
      <alignment horizontal="center" wrapText="1"/>
    </xf>
    <xf numFmtId="3" fontId="28" fillId="11" borderId="6" xfId="0" applyNumberFormat="1" applyFont="1" applyFill="1" applyBorder="1" applyAlignment="1">
      <alignment wrapText="1"/>
    </xf>
    <xf numFmtId="173" fontId="10" fillId="21" borderId="6" xfId="0" applyNumberFormat="1" applyFont="1" applyFill="1" applyBorder="1" applyAlignment="1">
      <alignment wrapText="1"/>
    </xf>
    <xf numFmtId="0" fontId="11" fillId="0" borderId="0" xfId="0" applyFont="1" applyAlignment="1">
      <alignment wrapText="1" shrinkToFit="1"/>
    </xf>
    <xf numFmtId="0" fontId="11" fillId="0" borderId="11" xfId="0" applyFont="1" applyBorder="1" applyAlignment="1">
      <alignment wrapText="1" shrinkToFit="1"/>
    </xf>
    <xf numFmtId="0" fontId="10" fillId="0" borderId="0" xfId="0" applyFont="1" applyAlignment="1">
      <alignment wrapText="1" shrinkToFit="1"/>
    </xf>
    <xf numFmtId="0" fontId="9" fillId="2" borderId="0" xfId="0" applyFont="1" applyFill="1" applyAlignment="1">
      <alignment wrapText="1" shrinkToFit="1"/>
    </xf>
    <xf numFmtId="0" fontId="10" fillId="0" borderId="2" xfId="0" applyFont="1" applyBorder="1" applyAlignment="1">
      <alignment wrapText="1" shrinkToFit="1"/>
    </xf>
    <xf numFmtId="0" fontId="10" fillId="0" borderId="3" xfId="0" applyFont="1" applyBorder="1" applyAlignment="1">
      <alignment wrapText="1" shrinkToFit="1"/>
    </xf>
    <xf numFmtId="0" fontId="10" fillId="0" borderId="4" xfId="0" applyFont="1" applyBorder="1" applyAlignment="1">
      <alignment wrapText="1" shrinkToFit="1"/>
    </xf>
    <xf numFmtId="0" fontId="10" fillId="0" borderId="6" xfId="0" applyFont="1" applyBorder="1" applyAlignment="1">
      <alignment wrapText="1" shrinkToFit="1"/>
    </xf>
    <xf numFmtId="0" fontId="10" fillId="0" borderId="6" xfId="0" applyFont="1" applyBorder="1" applyAlignment="1">
      <alignment horizontal="center" wrapText="1" shrinkToFit="1"/>
    </xf>
    <xf numFmtId="4" fontId="11" fillId="0" borderId="6" xfId="0" applyNumberFormat="1" applyFont="1" applyBorder="1" applyAlignment="1">
      <alignment wrapText="1" shrinkToFit="1"/>
    </xf>
    <xf numFmtId="4" fontId="11" fillId="0" borderId="9" xfId="0" applyNumberFormat="1" applyFont="1" applyBorder="1" applyAlignment="1">
      <alignment wrapText="1" shrinkToFit="1"/>
    </xf>
    <xf numFmtId="4" fontId="11" fillId="0" borderId="0" xfId="0" applyNumberFormat="1" applyFont="1" applyAlignment="1">
      <alignment wrapText="1" shrinkToFit="1"/>
    </xf>
    <xf numFmtId="3" fontId="11" fillId="0" borderId="0" xfId="0" applyNumberFormat="1" applyFont="1" applyAlignment="1">
      <alignment wrapText="1" shrinkToFit="1"/>
    </xf>
    <xf numFmtId="0" fontId="10" fillId="0" borderId="5" xfId="0" applyFont="1" applyBorder="1" applyAlignment="1">
      <alignment wrapText="1" shrinkToFit="1"/>
    </xf>
    <xf numFmtId="173" fontId="11" fillId="0" borderId="5" xfId="0" applyNumberFormat="1" applyFont="1" applyBorder="1" applyAlignment="1">
      <alignment wrapText="1" shrinkToFit="1"/>
    </xf>
    <xf numFmtId="0" fontId="11" fillId="0" borderId="6" xfId="0" applyFont="1" applyBorder="1" applyAlignment="1">
      <alignment wrapText="1" shrinkToFit="1"/>
    </xf>
    <xf numFmtId="0" fontId="10" fillId="0" borderId="1" xfId="0" applyFont="1" applyBorder="1" applyAlignment="1">
      <alignment wrapText="1" shrinkToFit="1"/>
    </xf>
    <xf numFmtId="9" fontId="11" fillId="0" borderId="5" xfId="0" applyNumberFormat="1" applyFont="1" applyBorder="1" applyAlignment="1">
      <alignment wrapText="1" shrinkToFit="1"/>
    </xf>
    <xf numFmtId="10" fontId="11" fillId="0" borderId="3" xfId="0" applyNumberFormat="1" applyFont="1" applyBorder="1" applyAlignment="1">
      <alignment wrapText="1" shrinkToFit="1"/>
    </xf>
    <xf numFmtId="175" fontId="11" fillId="0" borderId="6" xfId="0" applyNumberFormat="1" applyFont="1" applyBorder="1" applyAlignment="1">
      <alignment wrapText="1" shrinkToFit="1"/>
    </xf>
    <xf numFmtId="4" fontId="11" fillId="0" borderId="5" xfId="0" applyNumberFormat="1" applyFont="1" applyBorder="1" applyAlignment="1">
      <alignment wrapText="1" shrinkToFit="1"/>
    </xf>
    <xf numFmtId="10" fontId="11" fillId="0" borderId="1" xfId="0" applyNumberFormat="1" applyFont="1" applyBorder="1" applyAlignment="1">
      <alignment wrapText="1" shrinkToFit="1"/>
    </xf>
    <xf numFmtId="0" fontId="11" fillId="0" borderId="20" xfId="0" applyFont="1" applyBorder="1" applyAlignment="1">
      <alignment wrapText="1" shrinkToFit="1"/>
    </xf>
    <xf numFmtId="0" fontId="10" fillId="0" borderId="10" xfId="0" applyFont="1" applyBorder="1" applyAlignment="1">
      <alignment wrapText="1" shrinkToFit="1"/>
    </xf>
    <xf numFmtId="9" fontId="11" fillId="0" borderId="10" xfId="0" applyNumberFormat="1" applyFont="1" applyBorder="1" applyAlignment="1">
      <alignment wrapText="1" shrinkToFit="1"/>
    </xf>
    <xf numFmtId="9" fontId="11" fillId="0" borderId="6" xfId="0" applyNumberFormat="1" applyFont="1" applyBorder="1" applyAlignment="1">
      <alignment wrapText="1" shrinkToFit="1"/>
    </xf>
    <xf numFmtId="3" fontId="11" fillId="0" borderId="6" xfId="0" applyNumberFormat="1" applyFont="1" applyBorder="1" applyAlignment="1">
      <alignment wrapText="1" shrinkToFit="1"/>
    </xf>
    <xf numFmtId="9" fontId="11" fillId="0" borderId="3" xfId="0" applyNumberFormat="1" applyFont="1" applyBorder="1" applyAlignment="1">
      <alignment wrapText="1" shrinkToFit="1"/>
    </xf>
    <xf numFmtId="10" fontId="11" fillId="0" borderId="5" xfId="0" applyNumberFormat="1" applyFont="1" applyBorder="1" applyAlignment="1">
      <alignment wrapText="1" shrinkToFit="1"/>
    </xf>
    <xf numFmtId="10" fontId="11" fillId="0" borderId="6" xfId="0" applyNumberFormat="1" applyFont="1" applyBorder="1" applyAlignment="1">
      <alignment wrapText="1" shrinkToFit="1"/>
    </xf>
    <xf numFmtId="4" fontId="11" fillId="0" borderId="6" xfId="0" applyNumberFormat="1" applyFont="1" applyFill="1" applyBorder="1" applyAlignment="1">
      <alignment wrapText="1" shrinkToFit="1"/>
    </xf>
    <xf numFmtId="9" fontId="11" fillId="0" borderId="1" xfId="0" applyNumberFormat="1" applyFont="1" applyFill="1" applyBorder="1" applyAlignment="1">
      <alignment wrapText="1" shrinkToFit="1"/>
    </xf>
    <xf numFmtId="9" fontId="11" fillId="0" borderId="3" xfId="0" applyNumberFormat="1" applyFont="1" applyFill="1" applyBorder="1" applyAlignment="1">
      <alignment wrapText="1" shrinkToFit="1"/>
    </xf>
    <xf numFmtId="0" fontId="11" fillId="0" borderId="5" xfId="0" applyFont="1" applyBorder="1" applyAlignment="1">
      <alignment wrapText="1" shrinkToFit="1"/>
    </xf>
    <xf numFmtId="0" fontId="11" fillId="0" borderId="9" xfId="0" applyFont="1" applyBorder="1" applyAlignment="1">
      <alignment wrapText="1" shrinkToFit="1"/>
    </xf>
    <xf numFmtId="3" fontId="11" fillId="0" borderId="9" xfId="0" applyNumberFormat="1" applyFont="1" applyBorder="1" applyAlignment="1">
      <alignment wrapText="1" shrinkToFit="1"/>
    </xf>
    <xf numFmtId="0" fontId="11" fillId="0" borderId="0" xfId="0" applyFont="1" applyBorder="1" applyAlignment="1">
      <alignment wrapText="1" shrinkToFit="1"/>
    </xf>
    <xf numFmtId="3" fontId="11" fillId="0" borderId="0" xfId="0" applyNumberFormat="1" applyFont="1" applyBorder="1" applyAlignment="1">
      <alignment wrapText="1" shrinkToFit="1"/>
    </xf>
    <xf numFmtId="0" fontId="9" fillId="2" borderId="0" xfId="0" applyFont="1" applyFill="1" applyBorder="1" applyAlignment="1">
      <alignment wrapText="1" shrinkToFit="1"/>
    </xf>
    <xf numFmtId="4" fontId="11" fillId="0" borderId="0" xfId="0" applyNumberFormat="1" applyFont="1" applyBorder="1" applyAlignment="1">
      <alignment wrapText="1" shrinkToFit="1"/>
    </xf>
    <xf numFmtId="0" fontId="11" fillId="0" borderId="0" xfId="0" applyFont="1" applyBorder="1" applyAlignment="1">
      <alignment horizontal="center" wrapText="1" shrinkToFit="1"/>
    </xf>
    <xf numFmtId="0" fontId="10" fillId="0" borderId="5" xfId="0" applyFont="1" applyBorder="1" applyAlignment="1">
      <alignment horizontal="right" wrapText="1" shrinkToFit="1"/>
    </xf>
    <xf numFmtId="0" fontId="10" fillId="0" borderId="6" xfId="0" applyFont="1" applyBorder="1" applyAlignment="1">
      <alignment horizontal="right" wrapText="1" shrinkToFit="1"/>
    </xf>
    <xf numFmtId="0" fontId="10" fillId="0" borderId="0" xfId="0" applyFont="1" applyBorder="1" applyAlignment="1">
      <alignment horizontal="right" wrapText="1" shrinkToFit="1"/>
    </xf>
    <xf numFmtId="168" fontId="11" fillId="0" borderId="6" xfId="1" applyNumberFormat="1" applyFont="1" applyBorder="1" applyAlignment="1">
      <alignment wrapText="1" shrinkToFit="1"/>
    </xf>
    <xf numFmtId="2" fontId="11" fillId="0" borderId="6" xfId="0" applyNumberFormat="1" applyFont="1" applyBorder="1" applyAlignment="1">
      <alignment wrapText="1" shrinkToFit="1"/>
    </xf>
    <xf numFmtId="169" fontId="11" fillId="0" borderId="6" xfId="2" applyNumberFormat="1" applyFont="1" applyBorder="1" applyAlignment="1">
      <alignment wrapText="1" shrinkToFit="1"/>
    </xf>
    <xf numFmtId="169" fontId="11" fillId="0" borderId="0" xfId="2" applyNumberFormat="1" applyFont="1" applyBorder="1" applyAlignment="1">
      <alignment wrapText="1" shrinkToFit="1"/>
    </xf>
    <xf numFmtId="169" fontId="11" fillId="0" borderId="1" xfId="2" applyNumberFormat="1" applyFont="1" applyBorder="1" applyAlignment="1">
      <alignment wrapText="1" shrinkToFit="1"/>
    </xf>
    <xf numFmtId="169" fontId="11" fillId="0" borderId="6" xfId="0" applyNumberFormat="1" applyFont="1" applyBorder="1" applyAlignment="1">
      <alignment wrapText="1" shrinkToFit="1"/>
    </xf>
    <xf numFmtId="0" fontId="10" fillId="0" borderId="12" xfId="0" applyFont="1" applyBorder="1" applyAlignment="1">
      <alignment wrapText="1" shrinkToFit="1"/>
    </xf>
    <xf numFmtId="168" fontId="10" fillId="0" borderId="12" xfId="0" applyNumberFormat="1" applyFont="1" applyBorder="1" applyAlignment="1">
      <alignment wrapText="1" shrinkToFit="1"/>
    </xf>
    <xf numFmtId="4" fontId="11" fillId="0" borderId="6" xfId="2" applyNumberFormat="1" applyFont="1" applyBorder="1" applyAlignment="1">
      <alignment wrapText="1" shrinkToFit="1"/>
    </xf>
    <xf numFmtId="4" fontId="11" fillId="0" borderId="0" xfId="2" applyNumberFormat="1" applyFont="1" applyBorder="1" applyAlignment="1">
      <alignment wrapText="1" shrinkToFit="1"/>
    </xf>
    <xf numFmtId="169" fontId="10" fillId="0" borderId="0" xfId="2" applyNumberFormat="1" applyFont="1" applyAlignment="1">
      <alignment wrapText="1" shrinkToFit="1"/>
    </xf>
    <xf numFmtId="169" fontId="10" fillId="0" borderId="12" xfId="0" applyNumberFormat="1" applyFont="1" applyBorder="1" applyAlignment="1">
      <alignment wrapText="1" shrinkToFit="1"/>
    </xf>
    <xf numFmtId="169" fontId="10" fillId="0" borderId="0" xfId="0" applyNumberFormat="1" applyFont="1" applyBorder="1" applyAlignment="1">
      <alignment wrapText="1" shrinkToFit="1"/>
    </xf>
    <xf numFmtId="169" fontId="11" fillId="0" borderId="0" xfId="0" applyNumberFormat="1" applyFont="1" applyAlignment="1">
      <alignment wrapText="1" shrinkToFit="1"/>
    </xf>
    <xf numFmtId="168" fontId="10" fillId="0" borderId="0" xfId="1" applyNumberFormat="1" applyFont="1" applyAlignment="1">
      <alignment wrapText="1" shrinkToFit="1"/>
    </xf>
    <xf numFmtId="43" fontId="10" fillId="0" borderId="0" xfId="1" applyFont="1" applyBorder="1" applyAlignment="1">
      <alignment wrapText="1" shrinkToFit="1"/>
    </xf>
    <xf numFmtId="169" fontId="11" fillId="0" borderId="0" xfId="2" applyNumberFormat="1" applyFont="1" applyAlignment="1">
      <alignment wrapText="1" shrinkToFit="1"/>
    </xf>
    <xf numFmtId="171" fontId="11" fillId="0" borderId="0" xfId="0" applyNumberFormat="1" applyFont="1" applyAlignment="1">
      <alignment wrapText="1" shrinkToFit="1"/>
    </xf>
    <xf numFmtId="0" fontId="10" fillId="0" borderId="0" xfId="0" applyFont="1" applyAlignment="1">
      <alignment horizontal="center" wrapText="1" shrinkToFit="1"/>
    </xf>
    <xf numFmtId="0" fontId="11" fillId="0" borderId="6" xfId="0" applyFont="1" applyBorder="1" applyAlignment="1">
      <alignment horizontal="center" wrapText="1" shrinkToFit="1"/>
    </xf>
    <xf numFmtId="177" fontId="11" fillId="0" borderId="6" xfId="0" applyNumberFormat="1" applyFont="1" applyBorder="1" applyAlignment="1">
      <alignment wrapText="1" shrinkToFit="1"/>
    </xf>
    <xf numFmtId="177" fontId="11" fillId="0" borderId="0" xfId="0" applyNumberFormat="1" applyFont="1" applyBorder="1" applyAlignment="1">
      <alignment wrapText="1" shrinkToFit="1"/>
    </xf>
    <xf numFmtId="0" fontId="10" fillId="0" borderId="2" xfId="0" applyFont="1" applyBorder="1" applyAlignment="1">
      <alignment horizontal="left" wrapText="1" shrinkToFit="1"/>
    </xf>
    <xf numFmtId="0" fontId="10" fillId="0" borderId="3" xfId="0" applyFont="1" applyBorder="1" applyAlignment="1">
      <alignment horizontal="left" wrapText="1" shrinkToFit="1"/>
    </xf>
    <xf numFmtId="0" fontId="10" fillId="0" borderId="2" xfId="0" applyFont="1" applyBorder="1" applyAlignment="1">
      <alignment horizontal="center" wrapText="1" shrinkToFit="1"/>
    </xf>
    <xf numFmtId="0" fontId="10" fillId="0" borderId="0" xfId="0" applyFont="1" applyBorder="1" applyAlignment="1">
      <alignment horizontal="center" wrapText="1" shrinkToFit="1"/>
    </xf>
    <xf numFmtId="0" fontId="11" fillId="0" borderId="6" xfId="0" quotePrefix="1" applyFont="1" applyBorder="1" applyAlignment="1">
      <alignment horizontal="left" wrapText="1" shrinkToFit="1"/>
    </xf>
    <xf numFmtId="177" fontId="11" fillId="0" borderId="0" xfId="0" applyNumberFormat="1" applyFont="1" applyAlignment="1">
      <alignment wrapText="1" shrinkToFit="1"/>
    </xf>
    <xf numFmtId="177" fontId="11" fillId="0" borderId="3" xfId="0" quotePrefix="1" applyNumberFormat="1" applyFont="1" applyBorder="1" applyAlignment="1">
      <alignment horizontal="left" wrapText="1" shrinkToFit="1"/>
    </xf>
    <xf numFmtId="177" fontId="11" fillId="0" borderId="11" xfId="0" applyNumberFormat="1" applyFont="1" applyBorder="1" applyAlignment="1">
      <alignment wrapText="1" shrinkToFit="1"/>
    </xf>
    <xf numFmtId="0" fontId="11" fillId="0" borderId="6" xfId="0" applyNumberFormat="1" applyFont="1" applyBorder="1" applyAlignment="1">
      <alignment wrapText="1" shrinkToFit="1"/>
    </xf>
    <xf numFmtId="177" fontId="11" fillId="0" borderId="6" xfId="0" applyNumberFormat="1" applyFont="1" applyBorder="1" applyAlignment="1">
      <alignment horizontal="center" wrapText="1" shrinkToFit="1"/>
    </xf>
    <xf numFmtId="177" fontId="11" fillId="0" borderId="2" xfId="0" applyNumberFormat="1" applyFont="1" applyBorder="1" applyAlignment="1">
      <alignment wrapText="1" shrinkToFit="1"/>
    </xf>
    <xf numFmtId="177" fontId="11" fillId="0" borderId="6" xfId="2" applyNumberFormat="1" applyFont="1" applyBorder="1" applyAlignment="1">
      <alignment horizontal="center" wrapText="1" shrinkToFit="1"/>
    </xf>
    <xf numFmtId="177" fontId="11" fillId="0" borderId="1" xfId="0" applyNumberFormat="1" applyFont="1" applyBorder="1" applyAlignment="1">
      <alignment wrapText="1" shrinkToFit="1"/>
    </xf>
    <xf numFmtId="0" fontId="11" fillId="0" borderId="8" xfId="0" applyFont="1" applyBorder="1" applyAlignment="1">
      <alignment horizontal="left" wrapText="1" shrinkToFit="1"/>
    </xf>
    <xf numFmtId="177" fontId="11" fillId="0" borderId="8" xfId="0" applyNumberFormat="1" applyFont="1" applyBorder="1" applyAlignment="1">
      <alignment wrapText="1" shrinkToFit="1"/>
    </xf>
    <xf numFmtId="0" fontId="11" fillId="0" borderId="0" xfId="0" quotePrefix="1" applyFont="1" applyBorder="1" applyAlignment="1">
      <alignment wrapText="1" shrinkToFit="1"/>
    </xf>
    <xf numFmtId="169" fontId="11" fillId="0" borderId="0" xfId="0" applyNumberFormat="1" applyFont="1" applyBorder="1" applyAlignment="1">
      <alignment wrapText="1" shrinkToFit="1"/>
    </xf>
    <xf numFmtId="0" fontId="11" fillId="0" borderId="0" xfId="0" applyFont="1" applyAlignment="1">
      <alignment horizontal="left" wrapText="1" shrinkToFit="1"/>
    </xf>
    <xf numFmtId="172" fontId="11" fillId="0" borderId="0" xfId="0" applyNumberFormat="1" applyFont="1" applyAlignment="1">
      <alignment wrapText="1" shrinkToFit="1"/>
    </xf>
    <xf numFmtId="0" fontId="10" fillId="0" borderId="9" xfId="0" applyFont="1" applyBorder="1" applyAlignment="1">
      <alignment horizontal="center" wrapText="1" shrinkToFit="1"/>
    </xf>
    <xf numFmtId="0" fontId="10" fillId="0" borderId="13" xfId="0" applyFont="1" applyBorder="1" applyAlignment="1">
      <alignment horizontal="left" wrapText="1" shrinkToFit="1"/>
    </xf>
    <xf numFmtId="0" fontId="11" fillId="0" borderId="14" xfId="0" applyFont="1" applyBorder="1" applyAlignment="1">
      <alignment horizontal="right" wrapText="1" shrinkToFit="1"/>
    </xf>
    <xf numFmtId="0" fontId="11" fillId="0" borderId="15" xfId="0" applyFont="1" applyBorder="1" applyAlignment="1">
      <alignment horizontal="right" wrapText="1" shrinkToFit="1"/>
    </xf>
    <xf numFmtId="0" fontId="11" fillId="0" borderId="13" xfId="0" quotePrefix="1" applyFont="1" applyBorder="1" applyAlignment="1">
      <alignment horizontal="left" wrapText="1" shrinkToFit="1"/>
    </xf>
    <xf numFmtId="169" fontId="11" fillId="0" borderId="14" xfId="0" applyNumberFormat="1" applyFont="1" applyBorder="1" applyAlignment="1">
      <alignment wrapText="1" shrinkToFit="1"/>
    </xf>
    <xf numFmtId="169" fontId="11" fillId="0" borderId="2" xfId="0" applyNumberFormat="1" applyFont="1" applyBorder="1" applyAlignment="1">
      <alignment wrapText="1" shrinkToFit="1"/>
    </xf>
    <xf numFmtId="43" fontId="11" fillId="0" borderId="6" xfId="0" applyNumberFormat="1" applyFont="1" applyBorder="1" applyAlignment="1">
      <alignment wrapText="1" shrinkToFit="1"/>
    </xf>
    <xf numFmtId="169" fontId="11" fillId="0" borderId="4" xfId="2" applyNumberFormat="1" applyFont="1" applyBorder="1" applyAlignment="1">
      <alignment wrapText="1" shrinkToFit="1"/>
    </xf>
    <xf numFmtId="169" fontId="11" fillId="0" borderId="7" xfId="0" applyNumberFormat="1" applyFont="1" applyBorder="1" applyAlignment="1">
      <alignment wrapText="1" shrinkToFit="1"/>
    </xf>
    <xf numFmtId="169" fontId="11" fillId="0" borderId="1" xfId="0" applyNumberFormat="1" applyFont="1" applyBorder="1" applyAlignment="1">
      <alignment wrapText="1" shrinkToFit="1"/>
    </xf>
    <xf numFmtId="169" fontId="11" fillId="0" borderId="16" xfId="2" applyNumberFormat="1" applyFont="1" applyBorder="1" applyAlignment="1">
      <alignment wrapText="1" shrinkToFit="1"/>
    </xf>
    <xf numFmtId="0" fontId="11" fillId="0" borderId="8" xfId="0" applyFont="1" applyBorder="1" applyAlignment="1">
      <alignment wrapText="1" shrinkToFit="1"/>
    </xf>
    <xf numFmtId="169" fontId="11" fillId="0" borderId="8" xfId="0" applyNumberFormat="1" applyFont="1" applyBorder="1" applyAlignment="1">
      <alignment wrapText="1" shrinkToFit="1"/>
    </xf>
    <xf numFmtId="169" fontId="11" fillId="0" borderId="8" xfId="2" applyNumberFormat="1" applyFont="1" applyBorder="1" applyAlignment="1">
      <alignment wrapText="1" shrinkToFit="1"/>
    </xf>
    <xf numFmtId="0" fontId="11" fillId="0" borderId="0" xfId="0" quotePrefix="1" applyFont="1" applyAlignment="1">
      <alignment wrapText="1" shrinkToFit="1"/>
    </xf>
    <xf numFmtId="0" fontId="11" fillId="0" borderId="17" xfId="0" applyFont="1" applyBorder="1" applyAlignment="1">
      <alignment wrapText="1" shrinkToFit="1"/>
    </xf>
    <xf numFmtId="0" fontId="10" fillId="0" borderId="17" xfId="0" applyFont="1" applyBorder="1" applyAlignment="1">
      <alignment horizontal="center" wrapText="1" shrinkToFit="1"/>
    </xf>
    <xf numFmtId="0" fontId="10" fillId="0" borderId="1" xfId="0" applyFont="1" applyBorder="1" applyAlignment="1">
      <alignment horizontal="left" wrapText="1" shrinkToFit="1"/>
    </xf>
    <xf numFmtId="0" fontId="10" fillId="0" borderId="1" xfId="0" applyFont="1" applyBorder="1" applyAlignment="1">
      <alignment horizontal="center" wrapText="1" shrinkToFit="1"/>
    </xf>
    <xf numFmtId="0" fontId="10" fillId="0" borderId="18" xfId="0" applyFont="1" applyBorder="1" applyAlignment="1">
      <alignment horizontal="center" wrapText="1" shrinkToFit="1"/>
    </xf>
    <xf numFmtId="168" fontId="11" fillId="0" borderId="0" xfId="1" applyNumberFormat="1" applyFont="1" applyAlignment="1">
      <alignment wrapText="1" shrinkToFit="1"/>
    </xf>
    <xf numFmtId="168" fontId="11" fillId="0" borderId="1" xfId="1" applyNumberFormat="1" applyFont="1" applyBorder="1" applyAlignment="1">
      <alignment wrapText="1" shrinkToFit="1"/>
    </xf>
    <xf numFmtId="168" fontId="11" fillId="0" borderId="8" xfId="1" applyNumberFormat="1" applyFont="1" applyBorder="1" applyAlignment="1">
      <alignment wrapText="1" shrinkToFit="1"/>
    </xf>
    <xf numFmtId="0" fontId="10" fillId="0" borderId="17" xfId="0" applyFont="1" applyBorder="1" applyAlignment="1">
      <alignment horizontal="left" wrapText="1" shrinkToFit="1"/>
    </xf>
    <xf numFmtId="0" fontId="10" fillId="0" borderId="6" xfId="0" applyFont="1" applyBorder="1" applyAlignment="1">
      <alignment horizontal="left" wrapText="1" shrinkToFit="1"/>
    </xf>
    <xf numFmtId="168" fontId="11" fillId="0" borderId="16" xfId="1" applyNumberFormat="1" applyFont="1" applyBorder="1" applyAlignment="1">
      <alignment wrapText="1" shrinkToFit="1"/>
    </xf>
    <xf numFmtId="0" fontId="10" fillId="0" borderId="9" xfId="0" applyFont="1" applyBorder="1" applyAlignment="1">
      <alignment wrapText="1" shrinkToFit="1"/>
    </xf>
    <xf numFmtId="0" fontId="11" fillId="0" borderId="6" xfId="0" applyFont="1" applyBorder="1" applyAlignment="1">
      <alignment horizontal="left" wrapText="1" shrinkToFit="1"/>
    </xf>
    <xf numFmtId="174" fontId="11" fillId="0" borderId="6" xfId="2" applyNumberFormat="1" applyFont="1" applyBorder="1" applyAlignment="1">
      <alignment wrapText="1" shrinkToFit="1"/>
    </xf>
    <xf numFmtId="174" fontId="11" fillId="0" borderId="6" xfId="0" applyNumberFormat="1" applyFont="1" applyBorder="1" applyAlignment="1">
      <alignment wrapText="1" shrinkToFit="1"/>
    </xf>
    <xf numFmtId="173" fontId="11" fillId="0" borderId="6" xfId="0" applyNumberFormat="1" applyFont="1" applyBorder="1" applyAlignment="1">
      <alignment wrapText="1" shrinkToFit="1"/>
    </xf>
    <xf numFmtId="0" fontId="0" fillId="0" borderId="6" xfId="0" applyBorder="1" applyAlignment="1">
      <alignment wrapText="1"/>
    </xf>
    <xf numFmtId="0" fontId="0" fillId="0" borderId="0" xfId="0" applyAlignment="1">
      <alignment wrapText="1"/>
    </xf>
    <xf numFmtId="0" fontId="10" fillId="0" borderId="11" xfId="0" applyFont="1" applyBorder="1" applyAlignment="1"/>
    <xf numFmtId="177" fontId="10" fillId="0" borderId="0" xfId="2" applyNumberFormat="1" applyFont="1" applyAlignment="1"/>
    <xf numFmtId="177" fontId="10" fillId="0" borderId="0" xfId="2" applyNumberFormat="1" applyFont="1" applyAlignment="1">
      <alignment wrapText="1" shrinkToFit="1"/>
    </xf>
    <xf numFmtId="171" fontId="10" fillId="0" borderId="0" xfId="0" applyNumberFormat="1" applyFont="1" applyAlignment="1">
      <alignment wrapText="1" shrinkToFit="1"/>
    </xf>
    <xf numFmtId="169" fontId="10" fillId="0" borderId="6" xfId="2" applyNumberFormat="1" applyFont="1" applyBorder="1" applyAlignment="1">
      <alignment wrapText="1" shrinkToFit="1"/>
    </xf>
    <xf numFmtId="177" fontId="10" fillId="0" borderId="6" xfId="2" applyNumberFormat="1" applyFont="1" applyBorder="1" applyAlignment="1">
      <alignment wrapText="1" shrinkToFit="1"/>
    </xf>
    <xf numFmtId="177" fontId="10" fillId="0" borderId="0" xfId="2" applyNumberFormat="1" applyFont="1" applyBorder="1" applyAlignment="1">
      <alignment wrapText="1" shrinkToFit="1"/>
    </xf>
    <xf numFmtId="177" fontId="10" fillId="0" borderId="6" xfId="0" applyNumberFormat="1" applyFont="1" applyBorder="1" applyAlignment="1">
      <alignment wrapText="1" shrinkToFit="1"/>
    </xf>
    <xf numFmtId="177" fontId="10" fillId="0" borderId="0" xfId="0" applyNumberFormat="1" applyFont="1" applyBorder="1" applyAlignment="1">
      <alignment wrapText="1" shrinkToFit="1"/>
    </xf>
    <xf numFmtId="0" fontId="10" fillId="0" borderId="6" xfId="0" applyFont="1" applyBorder="1" applyAlignment="1">
      <alignment horizontal="left" wrapText="1"/>
    </xf>
    <xf numFmtId="0" fontId="11" fillId="0" borderId="6" xfId="0" applyFont="1" applyBorder="1" applyAlignment="1">
      <alignment horizontal="left" wrapText="1"/>
    </xf>
    <xf numFmtId="0" fontId="4" fillId="0" borderId="6" xfId="0" applyFont="1" applyBorder="1" applyAlignment="1">
      <alignment horizontal="right" vertical="center" wrapText="1"/>
    </xf>
    <xf numFmtId="9" fontId="11" fillId="0" borderId="6" xfId="0" applyNumberFormat="1" applyFont="1" applyFill="1" applyBorder="1" applyAlignment="1">
      <alignment wrapText="1"/>
    </xf>
    <xf numFmtId="0" fontId="4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4" fillId="0" borderId="6" xfId="0" applyFont="1" applyBorder="1" applyAlignment="1">
      <alignment wrapText="1"/>
    </xf>
    <xf numFmtId="0" fontId="4" fillId="0" borderId="4" xfId="0" applyFont="1" applyBorder="1" applyAlignment="1">
      <alignment horizontal="left" vertical="center" wrapText="1"/>
    </xf>
    <xf numFmtId="0" fontId="4" fillId="4" borderId="16" xfId="0" applyFont="1" applyFill="1" applyBorder="1" applyAlignment="1">
      <alignment wrapText="1"/>
    </xf>
    <xf numFmtId="0" fontId="4" fillId="4" borderId="1" xfId="0" applyFont="1" applyFill="1" applyBorder="1" applyAlignment="1">
      <alignment wrapText="1"/>
    </xf>
    <xf numFmtId="0" fontId="4" fillId="4" borderId="7" xfId="0" applyFont="1" applyFill="1" applyBorder="1" applyAlignment="1">
      <alignment wrapText="1"/>
    </xf>
    <xf numFmtId="0" fontId="4" fillId="0" borderId="0" xfId="0" applyFont="1" applyAlignment="1">
      <alignment wrapText="1"/>
    </xf>
    <xf numFmtId="177" fontId="4" fillId="0" borderId="6" xfId="0" applyNumberFormat="1" applyFont="1" applyBorder="1" applyAlignment="1">
      <alignment wrapText="1"/>
    </xf>
    <xf numFmtId="173" fontId="4" fillId="0" borderId="6" xfId="0" applyNumberFormat="1" applyFont="1" applyBorder="1" applyAlignment="1">
      <alignment wrapText="1"/>
    </xf>
    <xf numFmtId="0" fontId="4" fillId="0" borderId="0" xfId="0" applyFont="1" applyBorder="1" applyAlignment="1">
      <alignment wrapText="1"/>
    </xf>
    <xf numFmtId="177" fontId="4" fillId="0" borderId="0" xfId="0" applyNumberFormat="1" applyFont="1" applyBorder="1" applyAlignment="1">
      <alignment wrapText="1"/>
    </xf>
    <xf numFmtId="173" fontId="4" fillId="0" borderId="0" xfId="0" applyNumberFormat="1" applyFont="1" applyBorder="1" applyAlignment="1">
      <alignment wrapText="1"/>
    </xf>
    <xf numFmtId="10" fontId="11" fillId="22" borderId="6" xfId="0" applyNumberFormat="1" applyFont="1" applyFill="1" applyBorder="1" applyAlignment="1">
      <alignment wrapText="1"/>
    </xf>
    <xf numFmtId="0" fontId="34" fillId="0" borderId="6" xfId="0" applyFont="1" applyBorder="1" applyAlignment="1">
      <alignment wrapText="1"/>
    </xf>
    <xf numFmtId="0" fontId="10" fillId="0" borderId="6" xfId="0" applyFont="1" applyBorder="1" applyAlignment="1">
      <alignment horizontal="center" vertical="center" wrapText="1"/>
    </xf>
    <xf numFmtId="173" fontId="3" fillId="0" borderId="6" xfId="0" applyNumberFormat="1" applyFont="1" applyBorder="1" applyAlignment="1">
      <alignment wrapText="1"/>
    </xf>
    <xf numFmtId="173" fontId="24" fillId="0" borderId="6" xfId="0" applyNumberFormat="1" applyFont="1" applyFill="1" applyBorder="1"/>
    <xf numFmtId="0" fontId="11" fillId="24" borderId="0" xfId="0" applyFont="1" applyFill="1" applyAlignment="1">
      <alignment wrapText="1"/>
    </xf>
    <xf numFmtId="0" fontId="11" fillId="24" borderId="0" xfId="0" applyFont="1" applyFill="1" applyBorder="1" applyAlignment="1">
      <alignment wrapText="1"/>
    </xf>
    <xf numFmtId="0" fontId="0" fillId="24" borderId="0" xfId="0" applyFill="1"/>
    <xf numFmtId="3" fontId="11" fillId="7" borderId="6" xfId="0" applyNumberFormat="1" applyFont="1" applyFill="1" applyBorder="1" applyAlignment="1">
      <alignment wrapText="1"/>
    </xf>
    <xf numFmtId="177" fontId="11" fillId="7" borderId="6" xfId="0" applyNumberFormat="1" applyFont="1" applyFill="1" applyBorder="1" applyAlignment="1">
      <alignment wrapText="1"/>
    </xf>
    <xf numFmtId="10" fontId="11" fillId="7" borderId="6" xfId="0" applyNumberFormat="1" applyFont="1" applyFill="1" applyBorder="1" applyAlignment="1">
      <alignment horizontal="right" wrapText="1"/>
    </xf>
    <xf numFmtId="0" fontId="11" fillId="7" borderId="6" xfId="0" applyFont="1" applyFill="1" applyBorder="1" applyAlignment="1">
      <alignment horizontal="right" wrapText="1"/>
    </xf>
    <xf numFmtId="0" fontId="10" fillId="24" borderId="0" xfId="0" applyFont="1" applyFill="1" applyAlignment="1">
      <alignment wrapText="1"/>
    </xf>
    <xf numFmtId="3" fontId="11" fillId="24" borderId="0" xfId="0" applyNumberFormat="1" applyFont="1" applyFill="1" applyBorder="1" applyAlignment="1">
      <alignment wrapText="1"/>
    </xf>
    <xf numFmtId="4" fontId="11" fillId="24" borderId="0" xfId="0" applyNumberFormat="1" applyFont="1" applyFill="1" applyBorder="1" applyAlignment="1">
      <alignment wrapText="1"/>
    </xf>
    <xf numFmtId="0" fontId="2" fillId="24" borderId="0" xfId="0" applyFont="1" applyFill="1" applyBorder="1" applyAlignment="1">
      <alignment wrapText="1"/>
    </xf>
    <xf numFmtId="0" fontId="2" fillId="24" borderId="0" xfId="0" applyFont="1" applyFill="1" applyBorder="1" applyAlignment="1">
      <alignment horizontal="right" wrapText="1"/>
    </xf>
    <xf numFmtId="0" fontId="2" fillId="24" borderId="0" xfId="0" applyFont="1" applyFill="1" applyAlignment="1">
      <alignment wrapText="1"/>
    </xf>
    <xf numFmtId="0" fontId="2" fillId="7" borderId="0" xfId="0" applyFont="1" applyFill="1" applyAlignment="1">
      <alignment wrapText="1"/>
    </xf>
    <xf numFmtId="0" fontId="38" fillId="17" borderId="0" xfId="0" applyFont="1" applyFill="1" applyBorder="1" applyAlignment="1">
      <alignment horizontal="left" wrapText="1"/>
    </xf>
    <xf numFmtId="0" fontId="39" fillId="24" borderId="0" xfId="0" applyFont="1" applyFill="1" applyBorder="1" applyAlignment="1">
      <alignment horizontal="center" wrapText="1"/>
    </xf>
    <xf numFmtId="0" fontId="2" fillId="0" borderId="0" xfId="0" applyFont="1" applyAlignment="1">
      <alignment wrapText="1"/>
    </xf>
    <xf numFmtId="0" fontId="38" fillId="24" borderId="0" xfId="0" applyFont="1" applyFill="1" applyBorder="1" applyAlignment="1">
      <alignment wrapText="1"/>
    </xf>
    <xf numFmtId="0" fontId="27" fillId="25" borderId="1" xfId="0" applyFont="1" applyFill="1" applyBorder="1" applyAlignment="1">
      <alignment wrapText="1"/>
    </xf>
    <xf numFmtId="0" fontId="39" fillId="6" borderId="6" xfId="0" applyFont="1" applyFill="1" applyBorder="1" applyAlignment="1">
      <alignment horizontal="center" wrapText="1"/>
    </xf>
    <xf numFmtId="0" fontId="2" fillId="24" borderId="11" xfId="0" applyFont="1" applyFill="1" applyBorder="1" applyAlignment="1">
      <alignment wrapText="1"/>
    </xf>
    <xf numFmtId="9" fontId="2" fillId="0" borderId="6" xfId="0" applyNumberFormat="1" applyFont="1" applyBorder="1" applyAlignment="1">
      <alignment horizontal="right" wrapText="1"/>
    </xf>
    <xf numFmtId="4" fontId="2" fillId="0" borderId="6" xfId="0" applyNumberFormat="1" applyFont="1" applyFill="1" applyBorder="1" applyAlignment="1">
      <alignment horizontal="right" wrapText="1"/>
    </xf>
    <xf numFmtId="4" fontId="2" fillId="0" borderId="6" xfId="0" applyNumberFormat="1" applyFont="1" applyFill="1" applyBorder="1" applyAlignment="1">
      <alignment wrapText="1"/>
    </xf>
    <xf numFmtId="3" fontId="2" fillId="0" borderId="6" xfId="0" applyNumberFormat="1" applyFont="1" applyFill="1" applyBorder="1" applyAlignment="1">
      <alignment wrapText="1"/>
    </xf>
    <xf numFmtId="3" fontId="2" fillId="24" borderId="0" xfId="0" applyNumberFormat="1" applyFont="1" applyFill="1" applyBorder="1" applyAlignment="1">
      <alignment wrapText="1"/>
    </xf>
    <xf numFmtId="3" fontId="2" fillId="6" borderId="6" xfId="0" applyNumberFormat="1" applyFont="1" applyFill="1" applyBorder="1" applyAlignment="1">
      <alignment wrapText="1"/>
    </xf>
    <xf numFmtId="0" fontId="40" fillId="24" borderId="0" xfId="0" applyFont="1" applyFill="1"/>
    <xf numFmtId="4" fontId="2" fillId="24" borderId="0" xfId="0" applyNumberFormat="1" applyFont="1" applyFill="1" applyBorder="1" applyAlignment="1">
      <alignment wrapText="1"/>
    </xf>
    <xf numFmtId="173" fontId="2" fillId="7" borderId="6" xfId="0" applyNumberFormat="1" applyFont="1" applyFill="1" applyBorder="1" applyAlignment="1">
      <alignment horizontal="right" wrapText="1"/>
    </xf>
    <xf numFmtId="0" fontId="41" fillId="0" borderId="6" xfId="0" applyFont="1" applyBorder="1" applyAlignment="1">
      <alignment horizontal="center" vertical="center" wrapText="1"/>
    </xf>
    <xf numFmtId="3" fontId="41" fillId="0" borderId="6" xfId="0" applyNumberFormat="1" applyFont="1" applyBorder="1" applyAlignment="1">
      <alignment horizontal="center" vertical="center" wrapText="1"/>
    </xf>
    <xf numFmtId="3" fontId="41" fillId="0" borderId="6" xfId="0" applyNumberFormat="1" applyFont="1" applyFill="1" applyBorder="1" applyAlignment="1">
      <alignment horizontal="center" vertical="center" wrapText="1"/>
    </xf>
    <xf numFmtId="3" fontId="41" fillId="0" borderId="6" xfId="0" applyNumberFormat="1" applyFont="1" applyFill="1" applyBorder="1" applyAlignment="1">
      <alignment horizontal="center" wrapText="1"/>
    </xf>
    <xf numFmtId="3" fontId="39" fillId="0" borderId="2" xfId="0" applyNumberFormat="1" applyFont="1" applyBorder="1" applyAlignment="1">
      <alignment horizontal="center" wrapText="1"/>
    </xf>
    <xf numFmtId="0" fontId="40" fillId="24" borderId="11" xfId="0" applyFont="1" applyFill="1" applyBorder="1"/>
    <xf numFmtId="10" fontId="2" fillId="7" borderId="1" xfId="0" applyNumberFormat="1" applyFont="1" applyFill="1" applyBorder="1" applyAlignment="1">
      <alignment horizontal="right" wrapText="1"/>
    </xf>
    <xf numFmtId="17" fontId="42" fillId="0" borderId="6" xfId="0" quotePrefix="1" applyNumberFormat="1" applyFont="1" applyFill="1" applyBorder="1" applyAlignment="1">
      <alignment horizontal="left" wrapText="1"/>
    </xf>
    <xf numFmtId="168" fontId="42" fillId="0" borderId="6" xfId="1" applyNumberFormat="1" applyFont="1" applyFill="1" applyBorder="1" applyAlignment="1">
      <alignment wrapText="1"/>
    </xf>
    <xf numFmtId="173" fontId="42" fillId="0" borderId="6" xfId="0" applyNumberFormat="1" applyFont="1" applyFill="1" applyBorder="1" applyAlignment="1">
      <alignment wrapText="1"/>
    </xf>
    <xf numFmtId="3" fontId="42" fillId="0" borderId="6" xfId="0" applyNumberFormat="1" applyFont="1" applyFill="1" applyBorder="1" applyAlignment="1">
      <alignment wrapText="1"/>
    </xf>
    <xf numFmtId="3" fontId="2" fillId="7" borderId="2" xfId="0" applyNumberFormat="1" applyFont="1" applyFill="1" applyBorder="1" applyAlignment="1">
      <alignment wrapText="1"/>
    </xf>
    <xf numFmtId="17" fontId="42" fillId="0" borderId="6" xfId="0" applyNumberFormat="1" applyFont="1" applyFill="1" applyBorder="1" applyAlignment="1">
      <alignment wrapText="1"/>
    </xf>
    <xf numFmtId="173" fontId="2" fillId="7" borderId="5" xfId="0" applyNumberFormat="1" applyFont="1" applyFill="1" applyBorder="1" applyAlignment="1">
      <alignment horizontal="right" wrapText="1"/>
    </xf>
    <xf numFmtId="10" fontId="2" fillId="7" borderId="10" xfId="0" applyNumberFormat="1" applyFont="1" applyFill="1" applyBorder="1" applyAlignment="1">
      <alignment horizontal="right" wrapText="1"/>
    </xf>
    <xf numFmtId="1" fontId="42" fillId="0" borderId="6" xfId="0" applyNumberFormat="1" applyFont="1" applyFill="1" applyBorder="1" applyAlignment="1">
      <alignment wrapText="1"/>
    </xf>
    <xf numFmtId="10" fontId="2" fillId="7" borderId="6" xfId="0" applyNumberFormat="1" applyFont="1" applyFill="1" applyBorder="1" applyAlignment="1">
      <alignment horizontal="right" wrapText="1"/>
    </xf>
    <xf numFmtId="17" fontId="42" fillId="0" borderId="6" xfId="0" quotePrefix="1" applyNumberFormat="1" applyFont="1" applyFill="1" applyBorder="1" applyAlignment="1">
      <alignment wrapText="1"/>
    </xf>
    <xf numFmtId="10" fontId="2" fillId="7" borderId="5" xfId="0" applyNumberFormat="1" applyFont="1" applyFill="1" applyBorder="1" applyAlignment="1">
      <alignment horizontal="right" wrapText="1"/>
    </xf>
    <xf numFmtId="0" fontId="2" fillId="7" borderId="0" xfId="0" applyFont="1" applyFill="1" applyBorder="1" applyAlignment="1">
      <alignment wrapText="1"/>
    </xf>
    <xf numFmtId="170" fontId="2" fillId="6" borderId="6" xfId="0" applyNumberFormat="1" applyFont="1" applyFill="1" applyBorder="1" applyAlignment="1">
      <alignment horizontal="right" wrapText="1"/>
    </xf>
    <xf numFmtId="2" fontId="2" fillId="7" borderId="6" xfId="0" applyNumberFormat="1" applyFont="1" applyFill="1" applyBorder="1" applyAlignment="1">
      <alignment horizontal="right" wrapText="1"/>
    </xf>
    <xf numFmtId="2" fontId="42" fillId="0" borderId="6" xfId="0" applyNumberFormat="1" applyFont="1" applyFill="1" applyBorder="1" applyAlignment="1">
      <alignment wrapText="1"/>
    </xf>
    <xf numFmtId="0" fontId="42" fillId="0" borderId="6" xfId="0" applyFont="1" applyFill="1" applyBorder="1" applyAlignment="1">
      <alignment wrapText="1"/>
    </xf>
    <xf numFmtId="0" fontId="40" fillId="7" borderId="6" xfId="0" applyFont="1" applyFill="1" applyBorder="1"/>
    <xf numFmtId="0" fontId="2" fillId="6" borderId="6" xfId="0" applyFont="1" applyFill="1" applyBorder="1" applyAlignment="1">
      <alignment horizontal="right" wrapText="1"/>
    </xf>
    <xf numFmtId="0" fontId="27" fillId="25" borderId="6" xfId="0" applyFont="1" applyFill="1" applyBorder="1" applyAlignment="1">
      <alignment wrapText="1"/>
    </xf>
    <xf numFmtId="3" fontId="2" fillId="7" borderId="6" xfId="0" applyNumberFormat="1" applyFont="1" applyFill="1" applyBorder="1" applyAlignment="1">
      <alignment wrapText="1"/>
    </xf>
    <xf numFmtId="177" fontId="2" fillId="7" borderId="6" xfId="0" applyNumberFormat="1" applyFont="1" applyFill="1" applyBorder="1" applyAlignment="1">
      <alignment wrapText="1"/>
    </xf>
    <xf numFmtId="3" fontId="2" fillId="7" borderId="15" xfId="0" applyNumberFormat="1" applyFont="1" applyFill="1" applyBorder="1" applyAlignment="1">
      <alignment wrapText="1"/>
    </xf>
    <xf numFmtId="0" fontId="40" fillId="24" borderId="0" xfId="0" applyFont="1" applyFill="1" applyAlignment="1">
      <alignment wrapText="1"/>
    </xf>
    <xf numFmtId="0" fontId="2" fillId="7" borderId="6" xfId="0" applyFont="1" applyFill="1" applyBorder="1" applyAlignment="1">
      <alignment horizontal="right" wrapText="1"/>
    </xf>
    <xf numFmtId="0" fontId="39" fillId="0" borderId="6" xfId="0" applyFont="1" applyBorder="1" applyAlignment="1">
      <alignment wrapText="1"/>
    </xf>
    <xf numFmtId="0" fontId="2" fillId="0" borderId="6" xfId="0" applyFont="1" applyBorder="1" applyAlignment="1">
      <alignment wrapText="1"/>
    </xf>
    <xf numFmtId="177" fontId="2" fillId="6" borderId="6" xfId="0" applyNumberFormat="1" applyFont="1" applyFill="1" applyBorder="1" applyAlignment="1">
      <alignment horizontal="right" wrapText="1"/>
    </xf>
    <xf numFmtId="3" fontId="2" fillId="0" borderId="6" xfId="0" applyNumberFormat="1" applyFont="1" applyBorder="1" applyAlignment="1">
      <alignment wrapText="1"/>
    </xf>
    <xf numFmtId="168" fontId="2" fillId="6" borderId="6" xfId="1" applyNumberFormat="1" applyFont="1" applyFill="1" applyBorder="1" applyAlignment="1">
      <alignment horizontal="right" wrapText="1"/>
    </xf>
    <xf numFmtId="177" fontId="2" fillId="0" borderId="6" xfId="0" applyNumberFormat="1" applyFont="1" applyBorder="1" applyAlignment="1">
      <alignment wrapText="1"/>
    </xf>
    <xf numFmtId="10" fontId="2" fillId="6" borderId="6" xfId="0" applyNumberFormat="1" applyFont="1" applyFill="1" applyBorder="1" applyAlignment="1">
      <alignment horizontal="right" wrapText="1"/>
    </xf>
    <xf numFmtId="4" fontId="2" fillId="0" borderId="6" xfId="0" applyNumberFormat="1" applyFont="1" applyBorder="1" applyAlignment="1">
      <alignment wrapText="1"/>
    </xf>
    <xf numFmtId="0" fontId="2" fillId="0" borderId="6" xfId="0" applyFont="1" applyFill="1" applyBorder="1" applyAlignment="1">
      <alignment wrapText="1"/>
    </xf>
    <xf numFmtId="0" fontId="40" fillId="7" borderId="0" xfId="0" applyFont="1" applyFill="1"/>
    <xf numFmtId="10" fontId="2" fillId="6" borderId="6" xfId="1" applyNumberFormat="1" applyFont="1" applyFill="1" applyBorder="1" applyAlignment="1">
      <alignment horizontal="right" wrapText="1"/>
    </xf>
    <xf numFmtId="0" fontId="40" fillId="24" borderId="0" xfId="0" applyFont="1" applyFill="1" applyBorder="1"/>
    <xf numFmtId="10" fontId="2" fillId="0" borderId="6" xfId="0" applyNumberFormat="1" applyFont="1" applyFill="1" applyBorder="1" applyAlignment="1">
      <alignment wrapText="1"/>
    </xf>
    <xf numFmtId="0" fontId="2" fillId="7" borderId="0" xfId="0" applyFont="1" applyFill="1" applyAlignment="1">
      <alignment horizontal="right" wrapText="1"/>
    </xf>
    <xf numFmtId="177" fontId="2" fillId="0" borderId="6" xfId="0" applyNumberFormat="1" applyFont="1" applyFill="1" applyBorder="1" applyAlignment="1">
      <alignment horizontal="right" wrapText="1"/>
    </xf>
    <xf numFmtId="173" fontId="2" fillId="0" borderId="6" xfId="0" applyNumberFormat="1" applyFont="1" applyFill="1" applyBorder="1" applyAlignment="1">
      <alignment horizontal="right" wrapText="1"/>
    </xf>
    <xf numFmtId="0" fontId="2" fillId="0" borderId="0" xfId="0" applyFont="1" applyBorder="1" applyAlignment="1">
      <alignment wrapText="1"/>
    </xf>
    <xf numFmtId="0" fontId="2" fillId="0" borderId="8" xfId="0" applyFont="1" applyBorder="1" applyAlignment="1">
      <alignment wrapText="1"/>
    </xf>
    <xf numFmtId="0" fontId="38" fillId="17" borderId="8" xfId="0" applyFont="1" applyFill="1" applyBorder="1" applyAlignment="1">
      <alignment horizontal="left" wrapText="1"/>
    </xf>
    <xf numFmtId="0" fontId="40" fillId="0" borderId="0" xfId="0" applyFont="1" applyAlignment="1">
      <alignment wrapText="1"/>
    </xf>
    <xf numFmtId="0" fontId="40" fillId="0" borderId="0" xfId="0" applyFont="1" applyBorder="1" applyAlignment="1">
      <alignment wrapText="1"/>
    </xf>
    <xf numFmtId="10" fontId="2" fillId="0" borderId="6" xfId="0" applyNumberFormat="1" applyFont="1" applyFill="1" applyBorder="1" applyAlignment="1">
      <alignment horizontal="right" wrapText="1"/>
    </xf>
    <xf numFmtId="1" fontId="2" fillId="0" borderId="6" xfId="0" applyNumberFormat="1" applyFont="1" applyFill="1" applyBorder="1" applyAlignment="1">
      <alignment wrapText="1"/>
    </xf>
    <xf numFmtId="10" fontId="2" fillId="14" borderId="6" xfId="0" applyNumberFormat="1" applyFont="1" applyFill="1" applyBorder="1" applyAlignment="1">
      <alignment horizontal="right" wrapText="1"/>
    </xf>
    <xf numFmtId="3" fontId="2" fillId="0" borderId="6" xfId="0" applyNumberFormat="1" applyFont="1" applyFill="1" applyBorder="1" applyAlignment="1">
      <alignment horizontal="right" wrapText="1"/>
    </xf>
    <xf numFmtId="0" fontId="46" fillId="18" borderId="0" xfId="0" applyFont="1" applyFill="1" applyBorder="1" applyAlignment="1">
      <alignment horizontal="left" wrapText="1"/>
    </xf>
    <xf numFmtId="0" fontId="2" fillId="0" borderId="0" xfId="0" applyFont="1" applyFill="1" applyAlignment="1">
      <alignment wrapText="1"/>
    </xf>
    <xf numFmtId="0" fontId="2" fillId="0" borderId="6" xfId="0" applyFont="1" applyBorder="1" applyAlignment="1"/>
    <xf numFmtId="0" fontId="2" fillId="0" borderId="0" xfId="0" applyFont="1" applyFill="1" applyBorder="1" applyAlignment="1">
      <alignment wrapText="1"/>
    </xf>
    <xf numFmtId="0" fontId="2" fillId="0" borderId="6" xfId="0" applyFont="1" applyBorder="1"/>
    <xf numFmtId="0" fontId="2" fillId="0" borderId="6" xfId="0" applyFont="1" applyFill="1" applyBorder="1"/>
    <xf numFmtId="177" fontId="2" fillId="0" borderId="6" xfId="0" applyNumberFormat="1" applyFont="1" applyFill="1" applyBorder="1" applyAlignment="1">
      <alignment wrapText="1"/>
    </xf>
    <xf numFmtId="0" fontId="38" fillId="16" borderId="0" xfId="0" applyFont="1" applyFill="1" applyBorder="1" applyAlignment="1">
      <alignment horizontal="left" wrapText="1"/>
    </xf>
    <xf numFmtId="0" fontId="38" fillId="17" borderId="0" xfId="0" applyFont="1" applyFill="1" applyBorder="1" applyAlignment="1">
      <alignment horizontal="left" vertical="center" wrapText="1"/>
    </xf>
    <xf numFmtId="166" fontId="2" fillId="0" borderId="6" xfId="0" applyNumberFormat="1" applyFont="1" applyBorder="1" applyAlignment="1">
      <alignment horizontal="right" wrapText="1"/>
    </xf>
    <xf numFmtId="10" fontId="2" fillId="0" borderId="6" xfId="0" applyNumberFormat="1" applyFont="1" applyBorder="1" applyAlignment="1">
      <alignment horizontal="right" wrapText="1"/>
    </xf>
    <xf numFmtId="2" fontId="2" fillId="0" borderId="6" xfId="0" applyNumberFormat="1" applyFont="1" applyBorder="1" applyAlignment="1">
      <alignment horizontal="right" wrapText="1"/>
    </xf>
    <xf numFmtId="0" fontId="39" fillId="7" borderId="0" xfId="0" applyFont="1" applyFill="1" applyAlignment="1">
      <alignment wrapText="1"/>
    </xf>
    <xf numFmtId="0" fontId="38" fillId="15" borderId="6" xfId="0" applyFont="1" applyFill="1" applyBorder="1" applyAlignment="1">
      <alignment horizontal="left" vertical="center" wrapText="1"/>
    </xf>
    <xf numFmtId="0" fontId="38" fillId="15" borderId="6" xfId="0" applyFont="1" applyFill="1" applyBorder="1" applyAlignment="1">
      <alignment horizontal="left" wrapText="1"/>
    </xf>
    <xf numFmtId="0" fontId="39" fillId="7" borderId="6" xfId="0" applyFont="1" applyFill="1" applyBorder="1" applyAlignment="1">
      <alignment wrapText="1"/>
    </xf>
    <xf numFmtId="166" fontId="39" fillId="0" borderId="6" xfId="0" applyNumberFormat="1" applyFont="1" applyBorder="1" applyAlignment="1">
      <alignment horizontal="right" wrapText="1"/>
    </xf>
    <xf numFmtId="179" fontId="39" fillId="0" borderId="6" xfId="0" applyNumberFormat="1" applyFont="1" applyBorder="1" applyAlignment="1">
      <alignment horizontal="right" wrapText="1"/>
    </xf>
    <xf numFmtId="2" fontId="39" fillId="0" borderId="6" xfId="0" applyNumberFormat="1" applyFont="1" applyBorder="1" applyAlignment="1">
      <alignment horizontal="right" wrapText="1"/>
    </xf>
    <xf numFmtId="10" fontId="39" fillId="0" borderId="6" xfId="0" applyNumberFormat="1" applyFont="1" applyBorder="1" applyAlignment="1">
      <alignment horizontal="right" wrapText="1"/>
    </xf>
    <xf numFmtId="0" fontId="39" fillId="0" borderId="0" xfId="0" applyFont="1" applyAlignment="1">
      <alignment wrapText="1"/>
    </xf>
    <xf numFmtId="0" fontId="39" fillId="24" borderId="0" xfId="0" applyFont="1" applyFill="1" applyAlignment="1">
      <alignment wrapText="1"/>
    </xf>
    <xf numFmtId="0" fontId="51" fillId="0" borderId="0" xfId="0" applyFont="1"/>
    <xf numFmtId="0" fontId="2" fillId="7" borderId="0" xfId="0" applyFont="1" applyFill="1" applyAlignment="1">
      <alignment horizontal="left"/>
    </xf>
    <xf numFmtId="0" fontId="2" fillId="0" borderId="0" xfId="0" applyFont="1" applyAlignment="1">
      <alignment horizontal="right" wrapText="1"/>
    </xf>
    <xf numFmtId="0" fontId="40" fillId="0" borderId="0" xfId="0" applyFont="1"/>
    <xf numFmtId="0" fontId="40" fillId="0" borderId="0" xfId="0" applyFont="1" applyAlignment="1">
      <alignment horizontal="right"/>
    </xf>
    <xf numFmtId="0" fontId="2" fillId="0" borderId="0" xfId="0" applyFont="1"/>
    <xf numFmtId="176" fontId="2" fillId="24" borderId="0" xfId="0" applyNumberFormat="1" applyFont="1" applyFill="1" applyBorder="1" applyAlignment="1">
      <alignment wrapText="1"/>
    </xf>
    <xf numFmtId="0" fontId="39" fillId="24" borderId="0" xfId="0" applyFont="1" applyFill="1" applyBorder="1" applyAlignment="1">
      <alignment wrapText="1"/>
    </xf>
    <xf numFmtId="170" fontId="2" fillId="24" borderId="0" xfId="0" applyNumberFormat="1" applyFont="1" applyFill="1" applyBorder="1" applyAlignment="1">
      <alignment horizontal="right" wrapText="1"/>
    </xf>
    <xf numFmtId="0" fontId="39" fillId="26" borderId="3" xfId="0" applyFont="1" applyFill="1" applyBorder="1" applyAlignment="1">
      <alignment wrapText="1"/>
    </xf>
    <xf numFmtId="9" fontId="2" fillId="24" borderId="3" xfId="0" applyNumberFormat="1" applyFont="1" applyFill="1" applyBorder="1" applyAlignment="1">
      <alignment horizontal="right" wrapText="1"/>
    </xf>
    <xf numFmtId="10" fontId="2" fillId="24" borderId="3" xfId="0" applyNumberFormat="1" applyFont="1" applyFill="1" applyBorder="1" applyAlignment="1">
      <alignment horizontal="right" wrapText="1"/>
    </xf>
    <xf numFmtId="0" fontId="2" fillId="24" borderId="3" xfId="0" applyFont="1" applyFill="1" applyBorder="1" applyAlignment="1">
      <alignment wrapText="1"/>
    </xf>
    <xf numFmtId="0" fontId="38" fillId="17" borderId="6" xfId="0" applyFont="1" applyFill="1" applyBorder="1" applyAlignment="1">
      <alignment horizontal="left" wrapText="1"/>
    </xf>
    <xf numFmtId="0" fontId="28" fillId="25" borderId="1" xfId="0" applyFont="1" applyFill="1" applyBorder="1" applyAlignment="1">
      <alignment wrapText="1"/>
    </xf>
    <xf numFmtId="0" fontId="2" fillId="24" borderId="0" xfId="0" applyFont="1" applyFill="1" applyAlignment="1">
      <alignment horizontal="right" wrapText="1"/>
    </xf>
    <xf numFmtId="0" fontId="28" fillId="25" borderId="1" xfId="0" applyFont="1" applyFill="1" applyBorder="1" applyAlignment="1">
      <alignment horizontal="center" wrapText="1"/>
    </xf>
    <xf numFmtId="0" fontId="2" fillId="7" borderId="6" xfId="0" applyFont="1" applyFill="1" applyBorder="1" applyAlignment="1">
      <alignment wrapText="1"/>
    </xf>
    <xf numFmtId="9" fontId="2" fillId="7" borderId="6" xfId="0" applyNumberFormat="1" applyFont="1" applyFill="1" applyBorder="1" applyAlignment="1">
      <alignment wrapText="1"/>
    </xf>
    <xf numFmtId="176" fontId="2" fillId="7" borderId="6" xfId="0" applyNumberFormat="1" applyFont="1" applyFill="1" applyBorder="1" applyAlignment="1">
      <alignment wrapText="1"/>
    </xf>
    <xf numFmtId="4" fontId="2" fillId="6" borderId="6" xfId="0" applyNumberFormat="1" applyFont="1" applyFill="1" applyBorder="1" applyAlignment="1">
      <alignment wrapText="1"/>
    </xf>
    <xf numFmtId="3" fontId="2" fillId="7" borderId="1" xfId="0" applyNumberFormat="1" applyFont="1" applyFill="1" applyBorder="1" applyAlignment="1">
      <alignment wrapText="1"/>
    </xf>
    <xf numFmtId="0" fontId="28" fillId="25" borderId="6" xfId="0" applyFont="1" applyFill="1" applyBorder="1" applyAlignment="1">
      <alignment horizontal="center" wrapText="1"/>
    </xf>
    <xf numFmtId="10" fontId="2" fillId="7" borderId="6" xfId="0" applyNumberFormat="1" applyFont="1" applyFill="1" applyBorder="1" applyAlignment="1">
      <alignment wrapText="1"/>
    </xf>
    <xf numFmtId="4" fontId="2" fillId="7" borderId="6" xfId="0" applyNumberFormat="1" applyFont="1" applyFill="1" applyBorder="1" applyAlignment="1">
      <alignment wrapText="1"/>
    </xf>
    <xf numFmtId="3" fontId="2" fillId="24" borderId="3" xfId="0" applyNumberFormat="1" applyFont="1" applyFill="1" applyBorder="1" applyAlignment="1">
      <alignment wrapText="1"/>
    </xf>
    <xf numFmtId="0" fontId="40" fillId="24" borderId="0" xfId="0" applyFont="1" applyFill="1" applyBorder="1" applyAlignment="1">
      <alignment wrapText="1"/>
    </xf>
    <xf numFmtId="177" fontId="2" fillId="24" borderId="0" xfId="0" applyNumberFormat="1" applyFont="1" applyFill="1" applyAlignment="1">
      <alignment wrapText="1"/>
    </xf>
    <xf numFmtId="9" fontId="2" fillId="24" borderId="0" xfId="3" applyFont="1" applyFill="1" applyBorder="1" applyAlignment="1">
      <alignment horizontal="right" wrapText="1"/>
    </xf>
    <xf numFmtId="10" fontId="2" fillId="24" borderId="0" xfId="0" applyNumberFormat="1" applyFont="1" applyFill="1" applyBorder="1" applyAlignment="1">
      <alignment horizontal="right" wrapText="1"/>
    </xf>
    <xf numFmtId="9" fontId="2" fillId="24" borderId="0" xfId="3" applyFont="1" applyFill="1" applyAlignment="1">
      <alignment horizontal="right" wrapText="1"/>
    </xf>
    <xf numFmtId="9" fontId="2" fillId="24" borderId="0" xfId="0" applyNumberFormat="1" applyFont="1" applyFill="1" applyBorder="1" applyAlignment="1">
      <alignment horizontal="right" wrapText="1"/>
    </xf>
    <xf numFmtId="0" fontId="2" fillId="24" borderId="0" xfId="0" applyFont="1" applyFill="1"/>
    <xf numFmtId="4" fontId="2" fillId="24" borderId="0" xfId="0" applyNumberFormat="1" applyFont="1" applyFill="1" applyAlignment="1">
      <alignment wrapText="1"/>
    </xf>
    <xf numFmtId="0" fontId="43" fillId="24" borderId="0" xfId="0" applyFont="1" applyFill="1"/>
    <xf numFmtId="0" fontId="2" fillId="24" borderId="0" xfId="0" applyFont="1" applyFill="1" applyAlignment="1">
      <alignment horizontal="left" wrapText="1"/>
    </xf>
    <xf numFmtId="10" fontId="2" fillId="24" borderId="0" xfId="0" applyNumberFormat="1" applyFont="1" applyFill="1" applyBorder="1" applyAlignment="1">
      <alignment wrapText="1"/>
    </xf>
    <xf numFmtId="0" fontId="48" fillId="24" borderId="0" xfId="0" applyFont="1" applyFill="1" applyBorder="1" applyAlignment="1"/>
    <xf numFmtId="0" fontId="2" fillId="24" borderId="0" xfId="0" applyFont="1" applyFill="1" applyBorder="1" applyAlignment="1">
      <alignment horizontal="left" wrapText="1"/>
    </xf>
    <xf numFmtId="0" fontId="2" fillId="24" borderId="0" xfId="0" applyFont="1" applyFill="1" applyAlignment="1">
      <alignment horizontal="center" wrapText="1"/>
    </xf>
    <xf numFmtId="166" fontId="2" fillId="24" borderId="0" xfId="0" applyNumberFormat="1" applyFont="1" applyFill="1" applyBorder="1" applyAlignment="1">
      <alignment horizontal="right" wrapText="1"/>
    </xf>
    <xf numFmtId="179" fontId="39" fillId="24" borderId="0" xfId="0" applyNumberFormat="1" applyFont="1" applyFill="1" applyBorder="1" applyAlignment="1">
      <alignment horizontal="right" wrapText="1"/>
    </xf>
    <xf numFmtId="166" fontId="39" fillId="24" borderId="0" xfId="0" applyNumberFormat="1" applyFont="1" applyFill="1" applyBorder="1" applyAlignment="1">
      <alignment horizontal="right" wrapText="1"/>
    </xf>
    <xf numFmtId="2" fontId="39" fillId="24" borderId="0" xfId="0" applyNumberFormat="1" applyFont="1" applyFill="1" applyBorder="1" applyAlignment="1">
      <alignment horizontal="right" wrapText="1"/>
    </xf>
    <xf numFmtId="10" fontId="39" fillId="24" borderId="0" xfId="0" applyNumberFormat="1" applyFont="1" applyFill="1" applyBorder="1" applyAlignment="1">
      <alignment horizontal="right" wrapText="1"/>
    </xf>
    <xf numFmtId="0" fontId="2" fillId="24" borderId="0" xfId="0" applyFont="1" applyFill="1" applyAlignment="1"/>
    <xf numFmtId="0" fontId="43" fillId="24" borderId="0" xfId="0" applyFont="1" applyFill="1" applyAlignment="1">
      <alignment wrapText="1"/>
    </xf>
    <xf numFmtId="0" fontId="44" fillId="24" borderId="0" xfId="0" applyFont="1" applyFill="1" applyAlignment="1">
      <alignment wrapText="1"/>
    </xf>
    <xf numFmtId="0" fontId="45" fillId="24" borderId="0" xfId="0" applyFont="1" applyFill="1" applyAlignment="1">
      <alignment wrapText="1"/>
    </xf>
    <xf numFmtId="0" fontId="43" fillId="24" borderId="0" xfId="0" applyFont="1" applyFill="1" applyAlignment="1"/>
    <xf numFmtId="165" fontId="39" fillId="24" borderId="0" xfId="0" applyNumberFormat="1" applyFont="1" applyFill="1" applyAlignment="1">
      <alignment horizontal="right" wrapText="1"/>
    </xf>
    <xf numFmtId="0" fontId="40" fillId="24" borderId="0" xfId="0" applyFont="1" applyFill="1" applyAlignment="1"/>
    <xf numFmtId="9" fontId="2" fillId="24" borderId="0" xfId="0" applyNumberFormat="1" applyFont="1" applyFill="1" applyAlignment="1">
      <alignment wrapText="1"/>
    </xf>
    <xf numFmtId="10" fontId="2" fillId="24" borderId="0" xfId="0" applyNumberFormat="1" applyFont="1" applyFill="1" applyAlignment="1">
      <alignment wrapText="1"/>
    </xf>
    <xf numFmtId="0" fontId="36" fillId="24" borderId="0" xfId="0" applyFont="1" applyFill="1" applyAlignment="1">
      <alignment wrapText="1"/>
    </xf>
    <xf numFmtId="0" fontId="47" fillId="24" borderId="0" xfId="0" applyFont="1" applyFill="1"/>
    <xf numFmtId="0" fontId="36" fillId="24" borderId="0" xfId="0" applyFont="1" applyFill="1" applyAlignment="1">
      <alignment horizontal="left"/>
    </xf>
    <xf numFmtId="173" fontId="2" fillId="7" borderId="6" xfId="0" applyNumberFormat="1" applyFont="1" applyFill="1" applyBorder="1" applyAlignment="1">
      <alignment wrapText="1"/>
    </xf>
    <xf numFmtId="2" fontId="2" fillId="7" borderId="6" xfId="0" applyNumberFormat="1" applyFont="1" applyFill="1" applyBorder="1" applyAlignment="1">
      <alignment wrapText="1"/>
    </xf>
    <xf numFmtId="166" fontId="49" fillId="24" borderId="0" xfId="0" applyNumberFormat="1" applyFont="1" applyFill="1" applyBorder="1" applyAlignment="1">
      <alignment horizontal="left"/>
    </xf>
    <xf numFmtId="0" fontId="50" fillId="24" borderId="0" xfId="0" applyFont="1" applyFill="1" applyAlignment="1"/>
    <xf numFmtId="0" fontId="27" fillId="25" borderId="2" xfId="0" applyFont="1" applyFill="1" applyBorder="1" applyAlignment="1">
      <alignment horizontal="left" wrapText="1"/>
    </xf>
    <xf numFmtId="0" fontId="27" fillId="25" borderId="6" xfId="0" applyFont="1" applyFill="1" applyBorder="1" applyAlignment="1">
      <alignment horizontal="left" wrapText="1"/>
    </xf>
    <xf numFmtId="0" fontId="27" fillId="25" borderId="4" xfId="0" applyFont="1" applyFill="1" applyBorder="1" applyAlignment="1">
      <alignment horizontal="left" wrapText="1"/>
    </xf>
    <xf numFmtId="177" fontId="2" fillId="7" borderId="6" xfId="0" applyNumberFormat="1" applyFont="1" applyFill="1" applyBorder="1" applyAlignment="1">
      <alignment horizontal="right" wrapText="1"/>
    </xf>
    <xf numFmtId="177" fontId="2" fillId="7" borderId="5" xfId="0" applyNumberFormat="1" applyFont="1" applyFill="1" applyBorder="1" applyAlignment="1">
      <alignment wrapText="1"/>
    </xf>
    <xf numFmtId="9" fontId="2" fillId="0" borderId="6" xfId="0" applyNumberFormat="1" applyFont="1" applyFill="1" applyBorder="1" applyAlignment="1">
      <alignment horizontal="right" wrapText="1"/>
    </xf>
    <xf numFmtId="1" fontId="2" fillId="0" borderId="6" xfId="0" applyNumberFormat="1" applyFont="1" applyFill="1" applyBorder="1" applyAlignment="1">
      <alignment horizontal="right" wrapText="1"/>
    </xf>
    <xf numFmtId="3" fontId="2" fillId="7" borderId="6" xfId="0" applyNumberFormat="1" applyFont="1" applyFill="1" applyBorder="1" applyAlignment="1">
      <alignment horizontal="right" wrapText="1"/>
    </xf>
    <xf numFmtId="0" fontId="2" fillId="7" borderId="6" xfId="0" applyFont="1" applyFill="1" applyBorder="1" applyAlignment="1">
      <alignment horizontal="right"/>
    </xf>
    <xf numFmtId="3" fontId="2" fillId="7" borderId="2" xfId="0" applyNumberFormat="1" applyFont="1" applyFill="1" applyBorder="1" applyAlignment="1">
      <alignment horizontal="right"/>
    </xf>
    <xf numFmtId="9" fontId="2" fillId="7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 wrapText="1"/>
    </xf>
    <xf numFmtId="4" fontId="2" fillId="7" borderId="6" xfId="0" applyNumberFormat="1" applyFont="1" applyFill="1" applyBorder="1" applyAlignment="1">
      <alignment horizontal="right" wrapText="1"/>
    </xf>
    <xf numFmtId="3" fontId="2" fillId="7" borderId="6" xfId="0" applyNumberFormat="1" applyFont="1" applyFill="1" applyBorder="1"/>
    <xf numFmtId="10" fontId="2" fillId="7" borderId="6" xfId="0" applyNumberFormat="1" applyFont="1" applyFill="1" applyBorder="1"/>
    <xf numFmtId="177" fontId="2" fillId="7" borderId="6" xfId="0" applyNumberFormat="1" applyFont="1" applyFill="1" applyBorder="1"/>
    <xf numFmtId="9" fontId="2" fillId="0" borderId="6" xfId="0" applyNumberFormat="1" applyFont="1" applyFill="1" applyBorder="1" applyAlignment="1">
      <alignment wrapText="1"/>
    </xf>
    <xf numFmtId="180" fontId="2" fillId="0" borderId="6" xfId="0" applyNumberFormat="1" applyFont="1" applyFill="1" applyBorder="1" applyAlignment="1">
      <alignment horizontal="right" wrapText="1"/>
    </xf>
    <xf numFmtId="1" fontId="2" fillId="0" borderId="2" xfId="0" applyNumberFormat="1" applyFont="1" applyFill="1" applyBorder="1" applyAlignment="1">
      <alignment horizontal="right" wrapText="1"/>
    </xf>
    <xf numFmtId="0" fontId="2" fillId="7" borderId="6" xfId="0" applyFont="1" applyFill="1" applyBorder="1"/>
    <xf numFmtId="0" fontId="28" fillId="25" borderId="6" xfId="0" applyFont="1" applyFill="1" applyBorder="1" applyAlignment="1">
      <alignment horizontal="left" wrapText="1"/>
    </xf>
    <xf numFmtId="164" fontId="2" fillId="7" borderId="6" xfId="0" applyNumberFormat="1" applyFont="1" applyFill="1" applyBorder="1" applyAlignment="1">
      <alignment horizontal="right" wrapText="1"/>
    </xf>
    <xf numFmtId="166" fontId="2" fillId="7" borderId="6" xfId="0" applyNumberFormat="1" applyFont="1" applyFill="1" applyBorder="1" applyAlignment="1">
      <alignment horizontal="right" wrapText="1"/>
    </xf>
    <xf numFmtId="9" fontId="2" fillId="7" borderId="6" xfId="0" applyNumberFormat="1" applyFont="1" applyFill="1" applyBorder="1" applyAlignment="1">
      <alignment horizontal="right" wrapText="1"/>
    </xf>
    <xf numFmtId="176" fontId="2" fillId="7" borderId="6" xfId="0" applyNumberFormat="1" applyFont="1" applyFill="1" applyBorder="1" applyAlignment="1">
      <alignment horizontal="right" wrapText="1"/>
    </xf>
    <xf numFmtId="0" fontId="2" fillId="7" borderId="2" xfId="0" applyFont="1" applyFill="1" applyBorder="1" applyAlignment="1">
      <alignment horizontal="left" wrapText="1"/>
    </xf>
    <xf numFmtId="167" fontId="39" fillId="7" borderId="6" xfId="0" applyNumberFormat="1" applyFont="1" applyFill="1" applyBorder="1" applyAlignment="1">
      <alignment horizontal="right" wrapText="1"/>
    </xf>
    <xf numFmtId="4" fontId="39" fillId="7" borderId="6" xfId="0" applyNumberFormat="1" applyFont="1" applyFill="1" applyBorder="1" applyAlignment="1">
      <alignment horizontal="left" wrapText="1"/>
    </xf>
    <xf numFmtId="167" fontId="39" fillId="7" borderId="6" xfId="0" applyNumberFormat="1" applyFont="1" applyFill="1" applyBorder="1" applyAlignment="1">
      <alignment horizontal="left" wrapText="1"/>
    </xf>
    <xf numFmtId="42" fontId="2" fillId="7" borderId="6" xfId="0" applyNumberFormat="1" applyFont="1" applyFill="1" applyBorder="1" applyAlignment="1">
      <alignment horizontal="right" wrapText="1"/>
    </xf>
    <xf numFmtId="0" fontId="39" fillId="7" borderId="6" xfId="0" applyFont="1" applyFill="1" applyBorder="1" applyAlignment="1">
      <alignment horizontal="center" wrapText="1"/>
    </xf>
    <xf numFmtId="178" fontId="2" fillId="7" borderId="6" xfId="0" applyNumberFormat="1" applyFont="1" applyFill="1" applyBorder="1" applyAlignment="1">
      <alignment horizontal="right" wrapText="1"/>
    </xf>
    <xf numFmtId="179" fontId="2" fillId="7" borderId="6" xfId="0" applyNumberFormat="1" applyFont="1" applyFill="1" applyBorder="1" applyAlignment="1">
      <alignment horizontal="right" wrapText="1"/>
    </xf>
    <xf numFmtId="0" fontId="2" fillId="7" borderId="2" xfId="0" applyFont="1" applyFill="1" applyBorder="1" applyAlignment="1">
      <alignment wrapText="1"/>
    </xf>
    <xf numFmtId="10" fontId="39" fillId="27" borderId="6" xfId="0" applyNumberFormat="1" applyFont="1" applyFill="1" applyBorder="1" applyAlignment="1">
      <alignment horizontal="right" wrapText="1"/>
    </xf>
    <xf numFmtId="179" fontId="39" fillId="27" borderId="6" xfId="0" applyNumberFormat="1" applyFont="1" applyFill="1" applyBorder="1" applyAlignment="1">
      <alignment horizontal="right" wrapText="1"/>
    </xf>
    <xf numFmtId="166" fontId="39" fillId="27" borderId="6" xfId="0" applyNumberFormat="1" applyFont="1" applyFill="1" applyBorder="1" applyAlignment="1">
      <alignment horizontal="right" wrapText="1"/>
    </xf>
    <xf numFmtId="42" fontId="39" fillId="27" borderId="6" xfId="0" applyNumberFormat="1" applyFont="1" applyFill="1" applyBorder="1" applyAlignment="1">
      <alignment horizontal="right" wrapText="1"/>
    </xf>
    <xf numFmtId="2" fontId="39" fillId="27" borderId="6" xfId="0" applyNumberFormat="1" applyFont="1" applyFill="1" applyBorder="1" applyAlignment="1">
      <alignment horizontal="right" wrapText="1"/>
    </xf>
    <xf numFmtId="0" fontId="27" fillId="0" borderId="6" xfId="0" applyFont="1" applyFill="1" applyBorder="1" applyAlignment="1">
      <alignment horizontal="left" wrapText="1"/>
    </xf>
    <xf numFmtId="9" fontId="2" fillId="7" borderId="6" xfId="0" applyNumberFormat="1" applyFont="1" applyFill="1" applyBorder="1"/>
    <xf numFmtId="9" fontId="2" fillId="0" borderId="2" xfId="0" applyNumberFormat="1" applyFont="1" applyFill="1" applyBorder="1" applyAlignment="1">
      <alignment wrapText="1"/>
    </xf>
    <xf numFmtId="173" fontId="2" fillId="7" borderId="6" xfId="0" applyNumberFormat="1" applyFont="1" applyFill="1" applyBorder="1"/>
    <xf numFmtId="173" fontId="2" fillId="0" borderId="6" xfId="0" applyNumberFormat="1" applyFont="1" applyFill="1" applyBorder="1" applyAlignment="1">
      <alignment wrapText="1"/>
    </xf>
    <xf numFmtId="44" fontId="2" fillId="7" borderId="6" xfId="2" applyFont="1" applyFill="1" applyBorder="1" applyAlignment="1">
      <alignment wrapText="1"/>
    </xf>
    <xf numFmtId="42" fontId="2" fillId="7" borderId="6" xfId="2" applyNumberFormat="1" applyFont="1" applyFill="1" applyBorder="1" applyAlignment="1">
      <alignment wrapText="1"/>
    </xf>
    <xf numFmtId="183" fontId="2" fillId="7" borderId="6" xfId="2" applyNumberFormat="1" applyFont="1" applyFill="1" applyBorder="1" applyAlignment="1">
      <alignment wrapText="1"/>
    </xf>
    <xf numFmtId="42" fontId="2" fillId="7" borderId="6" xfId="0" applyNumberFormat="1" applyFont="1" applyFill="1" applyBorder="1" applyAlignment="1">
      <alignment wrapText="1"/>
    </xf>
    <xf numFmtId="0" fontId="39" fillId="0" borderId="15" xfId="0" applyFont="1" applyFill="1" applyBorder="1" applyAlignment="1">
      <alignment wrapText="1"/>
    </xf>
    <xf numFmtId="0" fontId="39" fillId="0" borderId="5" xfId="0" applyFont="1" applyFill="1" applyBorder="1" applyAlignment="1">
      <alignment wrapText="1"/>
    </xf>
    <xf numFmtId="180" fontId="2" fillId="0" borderId="6" xfId="0" applyNumberFormat="1" applyFont="1" applyFill="1" applyBorder="1" applyAlignment="1">
      <alignment wrapText="1"/>
    </xf>
    <xf numFmtId="41" fontId="2" fillId="0" borderId="6" xfId="0" applyNumberFormat="1" applyFont="1" applyFill="1" applyBorder="1" applyAlignment="1">
      <alignment wrapText="1"/>
    </xf>
    <xf numFmtId="9" fontId="2" fillId="0" borderId="6" xfId="3" applyFont="1" applyFill="1" applyBorder="1" applyAlignment="1">
      <alignment wrapText="1"/>
    </xf>
    <xf numFmtId="0" fontId="35" fillId="24" borderId="0" xfId="0" applyFont="1" applyFill="1" applyAlignment="1">
      <alignment wrapText="1"/>
    </xf>
    <xf numFmtId="0" fontId="10" fillId="24" borderId="6" xfId="0" applyFont="1" applyFill="1" applyBorder="1" applyAlignment="1">
      <alignment horizontal="center" vertical="center" wrapText="1"/>
    </xf>
    <xf numFmtId="0" fontId="11" fillId="24" borderId="0" xfId="0" applyFont="1" applyFill="1" applyAlignment="1"/>
    <xf numFmtId="10" fontId="11" fillId="24" borderId="0" xfId="0" applyNumberFormat="1" applyFont="1" applyFill="1" applyBorder="1" applyAlignment="1">
      <alignment wrapText="1"/>
    </xf>
    <xf numFmtId="0" fontId="11" fillId="24" borderId="0" xfId="0" applyFont="1" applyFill="1" applyBorder="1" applyAlignment="1">
      <alignment horizontal="left" wrapText="1"/>
    </xf>
    <xf numFmtId="0" fontId="53" fillId="24" borderId="0" xfId="0" applyFont="1" applyFill="1" applyAlignment="1">
      <alignment wrapText="1"/>
    </xf>
    <xf numFmtId="0" fontId="28" fillId="25" borderId="6" xfId="0" applyFont="1" applyFill="1" applyBorder="1" applyAlignment="1">
      <alignment wrapText="1"/>
    </xf>
    <xf numFmtId="0" fontId="10" fillId="7" borderId="2" xfId="0" applyFont="1" applyFill="1" applyBorder="1" applyAlignment="1">
      <alignment horizontal="center" vertical="center" wrapText="1"/>
    </xf>
    <xf numFmtId="0" fontId="11" fillId="7" borderId="2" xfId="0" applyFont="1" applyFill="1" applyBorder="1" applyAlignment="1">
      <alignment horizontal="left" wrapText="1"/>
    </xf>
    <xf numFmtId="0" fontId="11" fillId="7" borderId="6" xfId="0" applyFont="1" applyFill="1" applyBorder="1" applyAlignment="1">
      <alignment horizontal="left" wrapText="1"/>
    </xf>
    <xf numFmtId="0" fontId="11" fillId="7" borderId="6" xfId="0" applyFont="1" applyFill="1" applyBorder="1" applyAlignment="1">
      <alignment wrapText="1"/>
    </xf>
    <xf numFmtId="0" fontId="10" fillId="7" borderId="6" xfId="0" applyFont="1" applyFill="1" applyBorder="1" applyAlignment="1">
      <alignment horizontal="center" vertical="center" wrapText="1"/>
    </xf>
    <xf numFmtId="0" fontId="11" fillId="7" borderId="6" xfId="0" applyFont="1" applyFill="1" applyBorder="1" applyAlignment="1">
      <alignment horizontal="center" vertical="center" wrapText="1"/>
    </xf>
    <xf numFmtId="0" fontId="11" fillId="7" borderId="2" xfId="0" applyFont="1" applyFill="1" applyBorder="1" applyAlignment="1">
      <alignment horizontal="center" wrapText="1"/>
    </xf>
    <xf numFmtId="10" fontId="11" fillId="7" borderId="2" xfId="0" applyNumberFormat="1" applyFont="1" applyFill="1" applyBorder="1" applyAlignment="1">
      <alignment horizontal="center" wrapText="1"/>
    </xf>
    <xf numFmtId="3" fontId="11" fillId="7" borderId="6" xfId="0" applyNumberFormat="1" applyFont="1" applyFill="1" applyBorder="1" applyAlignment="1">
      <alignment horizontal="right" wrapText="1"/>
    </xf>
    <xf numFmtId="0" fontId="11" fillId="7" borderId="1" xfId="0" applyFont="1" applyFill="1" applyBorder="1" applyAlignment="1">
      <alignment horizontal="right" wrapText="1"/>
    </xf>
    <xf numFmtId="177" fontId="11" fillId="7" borderId="6" xfId="0" applyNumberFormat="1" applyFont="1" applyFill="1" applyBorder="1" applyAlignment="1">
      <alignment horizontal="right" wrapText="1"/>
    </xf>
    <xf numFmtId="10" fontId="11" fillId="7" borderId="6" xfId="0" applyNumberFormat="1" applyFont="1" applyFill="1" applyBorder="1" applyAlignment="1">
      <alignment wrapText="1"/>
    </xf>
    <xf numFmtId="2" fontId="11" fillId="7" borderId="6" xfId="0" applyNumberFormat="1" applyFont="1" applyFill="1" applyBorder="1" applyAlignment="1">
      <alignment wrapText="1"/>
    </xf>
    <xf numFmtId="1" fontId="11" fillId="7" borderId="6" xfId="0" applyNumberFormat="1" applyFont="1" applyFill="1" applyBorder="1" applyAlignment="1">
      <alignment wrapText="1"/>
    </xf>
    <xf numFmtId="3" fontId="11" fillId="7" borderId="1" xfId="0" applyNumberFormat="1" applyFont="1" applyFill="1" applyBorder="1" applyAlignment="1">
      <alignment wrapText="1"/>
    </xf>
    <xf numFmtId="4" fontId="11" fillId="7" borderId="6" xfId="0" applyNumberFormat="1" applyFont="1" applyFill="1" applyBorder="1" applyAlignment="1">
      <alignment wrapText="1"/>
    </xf>
    <xf numFmtId="177" fontId="11" fillId="7" borderId="1" xfId="0" applyNumberFormat="1" applyFont="1" applyFill="1" applyBorder="1" applyAlignment="1">
      <alignment wrapText="1"/>
    </xf>
    <xf numFmtId="0" fontId="21" fillId="7" borderId="6" xfId="0" applyFont="1" applyFill="1" applyBorder="1"/>
    <xf numFmtId="4" fontId="21" fillId="7" borderId="6" xfId="0" applyNumberFormat="1" applyFont="1" applyFill="1" applyBorder="1"/>
    <xf numFmtId="0" fontId="0" fillId="0" borderId="0" xfId="0" applyFill="1"/>
    <xf numFmtId="184" fontId="0" fillId="0" borderId="0" xfId="0" applyNumberFormat="1" applyFill="1" applyAlignment="1">
      <alignment horizontal="right" vertical="top"/>
    </xf>
    <xf numFmtId="0" fontId="0" fillId="0" borderId="0" xfId="0" applyFill="1" applyAlignment="1">
      <alignment vertical="top"/>
    </xf>
    <xf numFmtId="9" fontId="23" fillId="24" borderId="0" xfId="3" applyFont="1" applyFill="1" applyAlignment="1">
      <alignment wrapText="1"/>
    </xf>
    <xf numFmtId="10" fontId="11" fillId="24" borderId="0" xfId="0" applyNumberFormat="1" applyFont="1" applyFill="1" applyAlignment="1">
      <alignment wrapText="1"/>
    </xf>
    <xf numFmtId="0" fontId="24" fillId="24" borderId="0" xfId="0" applyFont="1" applyFill="1" applyAlignment="1">
      <alignment wrapText="1"/>
    </xf>
    <xf numFmtId="9" fontId="24" fillId="24" borderId="0" xfId="3" applyFont="1" applyFill="1" applyAlignment="1">
      <alignment wrapText="1"/>
    </xf>
    <xf numFmtId="0" fontId="24" fillId="24" borderId="0" xfId="0" applyFont="1" applyFill="1" applyBorder="1" applyAlignment="1">
      <alignment wrapText="1"/>
    </xf>
    <xf numFmtId="9" fontId="24" fillId="24" borderId="0" xfId="3" applyFont="1" applyFill="1" applyBorder="1" applyAlignment="1">
      <alignment wrapText="1"/>
    </xf>
    <xf numFmtId="9" fontId="11" fillId="24" borderId="0" xfId="3" applyFont="1" applyFill="1" applyAlignment="1">
      <alignment wrapText="1"/>
    </xf>
    <xf numFmtId="10" fontId="54" fillId="24" borderId="0" xfId="0" applyNumberFormat="1" applyFont="1" applyFill="1" applyBorder="1" applyAlignment="1">
      <alignment wrapText="1"/>
    </xf>
    <xf numFmtId="10" fontId="53" fillId="24" borderId="0" xfId="0" applyNumberFormat="1" applyFont="1" applyFill="1" applyBorder="1" applyAlignment="1">
      <alignment wrapText="1"/>
    </xf>
    <xf numFmtId="10" fontId="53" fillId="24" borderId="0" xfId="0" applyNumberFormat="1" applyFont="1" applyFill="1" applyBorder="1" applyAlignment="1">
      <alignment horizontal="right" wrapText="1"/>
    </xf>
    <xf numFmtId="0" fontId="55" fillId="24" borderId="0" xfId="0" applyFont="1" applyFill="1" applyBorder="1"/>
    <xf numFmtId="0" fontId="24" fillId="7" borderId="6" xfId="0" applyFont="1" applyFill="1" applyBorder="1" applyAlignment="1">
      <alignment wrapText="1"/>
    </xf>
    <xf numFmtId="10" fontId="24" fillId="7" borderId="6" xfId="0" applyNumberFormat="1" applyFont="1" applyFill="1" applyBorder="1" applyAlignment="1">
      <alignment wrapText="1"/>
    </xf>
    <xf numFmtId="9" fontId="11" fillId="0" borderId="6" xfId="3" applyFont="1" applyFill="1" applyBorder="1" applyAlignment="1">
      <alignment horizontal="right" wrapText="1"/>
    </xf>
    <xf numFmtId="0" fontId="5" fillId="7" borderId="6" xfId="0" applyFont="1" applyFill="1" applyBorder="1" applyAlignment="1">
      <alignment wrapText="1"/>
    </xf>
    <xf numFmtId="0" fontId="5" fillId="7" borderId="6" xfId="0" applyFont="1" applyFill="1" applyBorder="1" applyAlignment="1">
      <alignment horizontal="right" wrapText="1"/>
    </xf>
    <xf numFmtId="3" fontId="10" fillId="7" borderId="6" xfId="0" applyNumberFormat="1" applyFont="1" applyFill="1" applyBorder="1" applyAlignment="1">
      <alignment wrapText="1"/>
    </xf>
    <xf numFmtId="3" fontId="11" fillId="24" borderId="0" xfId="0" applyNumberFormat="1" applyFont="1" applyFill="1" applyAlignment="1">
      <alignment wrapText="1"/>
    </xf>
    <xf numFmtId="173" fontId="11" fillId="24" borderId="0" xfId="0" applyNumberFormat="1" applyFont="1" applyFill="1" applyAlignment="1">
      <alignment wrapText="1"/>
    </xf>
    <xf numFmtId="0" fontId="31" fillId="24" borderId="0" xfId="0" applyFont="1" applyFill="1" applyAlignment="1">
      <alignment wrapText="1"/>
    </xf>
    <xf numFmtId="3" fontId="31" fillId="24" borderId="0" xfId="0" applyNumberFormat="1" applyFont="1" applyFill="1" applyAlignment="1">
      <alignment wrapText="1"/>
    </xf>
    <xf numFmtId="173" fontId="31" fillId="24" borderId="0" xfId="0" applyNumberFormat="1" applyFont="1" applyFill="1" applyAlignment="1">
      <alignment wrapText="1"/>
    </xf>
    <xf numFmtId="173" fontId="5" fillId="24" borderId="0" xfId="0" applyNumberFormat="1" applyFont="1" applyFill="1" applyBorder="1"/>
    <xf numFmtId="3" fontId="5" fillId="24" borderId="0" xfId="0" applyNumberFormat="1" applyFont="1" applyFill="1" applyBorder="1"/>
    <xf numFmtId="173" fontId="11" fillId="24" borderId="0" xfId="0" applyNumberFormat="1" applyFont="1" applyFill="1" applyBorder="1" applyAlignment="1">
      <alignment wrapText="1"/>
    </xf>
    <xf numFmtId="9" fontId="11" fillId="7" borderId="6" xfId="0" applyNumberFormat="1" applyFont="1" applyFill="1" applyBorder="1" applyAlignment="1">
      <alignment wrapText="1"/>
    </xf>
    <xf numFmtId="173" fontId="11" fillId="7" borderId="6" xfId="0" applyNumberFormat="1" applyFont="1" applyFill="1" applyBorder="1" applyAlignment="1">
      <alignment wrapText="1"/>
    </xf>
    <xf numFmtId="3" fontId="5" fillId="7" borderId="6" xfId="0" applyNumberFormat="1" applyFont="1" applyFill="1" applyBorder="1" applyAlignment="1">
      <alignment horizontal="right" wrapText="1"/>
    </xf>
    <xf numFmtId="181" fontId="11" fillId="7" borderId="6" xfId="0" applyNumberFormat="1" applyFont="1" applyFill="1" applyBorder="1" applyAlignment="1">
      <alignment wrapText="1"/>
    </xf>
    <xf numFmtId="177" fontId="11" fillId="24" borderId="0" xfId="0" applyNumberFormat="1" applyFont="1" applyFill="1" applyAlignment="1">
      <alignment wrapText="1"/>
    </xf>
    <xf numFmtId="177" fontId="10" fillId="21" borderId="6" xfId="0" applyNumberFormat="1" applyFont="1" applyFill="1" applyBorder="1" applyAlignment="1">
      <alignment wrapText="1"/>
    </xf>
    <xf numFmtId="177" fontId="31" fillId="24" borderId="0" xfId="0" applyNumberFormat="1" applyFont="1" applyFill="1" applyAlignment="1">
      <alignment wrapText="1"/>
    </xf>
    <xf numFmtId="177" fontId="10" fillId="20" borderId="2" xfId="0" applyNumberFormat="1" applyFont="1" applyFill="1" applyBorder="1" applyAlignment="1">
      <alignment wrapText="1"/>
    </xf>
    <xf numFmtId="177" fontId="10" fillId="23" borderId="2" xfId="0" applyNumberFormat="1" applyFont="1" applyFill="1" applyBorder="1" applyAlignment="1">
      <alignment wrapText="1"/>
    </xf>
    <xf numFmtId="177" fontId="10" fillId="8" borderId="2" xfId="0" applyNumberFormat="1" applyFont="1" applyFill="1" applyBorder="1" applyAlignment="1">
      <alignment wrapText="1"/>
    </xf>
    <xf numFmtId="177" fontId="10" fillId="19" borderId="6" xfId="0" applyNumberFormat="1" applyFont="1" applyFill="1" applyBorder="1" applyAlignment="1">
      <alignment wrapText="1"/>
    </xf>
    <xf numFmtId="177" fontId="10" fillId="9" borderId="6" xfId="0" applyNumberFormat="1" applyFont="1" applyFill="1" applyBorder="1" applyAlignment="1">
      <alignment wrapText="1"/>
    </xf>
    <xf numFmtId="177" fontId="28" fillId="11" borderId="6" xfId="0" applyNumberFormat="1" applyFont="1" applyFill="1" applyBorder="1" applyAlignment="1">
      <alignment wrapText="1"/>
    </xf>
    <xf numFmtId="177" fontId="11" fillId="24" borderId="0" xfId="0" applyNumberFormat="1" applyFont="1" applyFill="1" applyBorder="1" applyAlignment="1">
      <alignment wrapText="1"/>
    </xf>
    <xf numFmtId="177" fontId="5" fillId="7" borderId="6" xfId="0" applyNumberFormat="1" applyFont="1" applyFill="1" applyBorder="1" applyAlignment="1">
      <alignment horizontal="right" wrapText="1"/>
    </xf>
    <xf numFmtId="4" fontId="11" fillId="24" borderId="0" xfId="0" applyNumberFormat="1" applyFont="1" applyFill="1" applyAlignment="1">
      <alignment wrapText="1"/>
    </xf>
    <xf numFmtId="4" fontId="28" fillId="11" borderId="6" xfId="0" applyNumberFormat="1" applyFont="1" applyFill="1" applyBorder="1" applyAlignment="1">
      <alignment wrapText="1"/>
    </xf>
    <xf numFmtId="4" fontId="31" fillId="24" borderId="0" xfId="0" applyNumberFormat="1" applyFont="1" applyFill="1" applyAlignment="1">
      <alignment wrapText="1"/>
    </xf>
    <xf numFmtId="4" fontId="11" fillId="0" borderId="0" xfId="0" applyNumberFormat="1" applyFont="1" applyAlignment="1">
      <alignment wrapText="1"/>
    </xf>
    <xf numFmtId="4" fontId="5" fillId="24" borderId="0" xfId="0" applyNumberFormat="1" applyFont="1" applyFill="1" applyBorder="1"/>
    <xf numFmtId="9" fontId="11" fillId="24" borderId="0" xfId="0" applyNumberFormat="1" applyFont="1" applyFill="1" applyAlignment="1">
      <alignment wrapText="1"/>
    </xf>
    <xf numFmtId="9" fontId="11" fillId="0" borderId="6" xfId="0" applyNumberFormat="1" applyFont="1" applyFill="1" applyBorder="1" applyAlignment="1">
      <alignment horizontal="right" wrapText="1"/>
    </xf>
    <xf numFmtId="9" fontId="28" fillId="11" borderId="6" xfId="0" applyNumberFormat="1" applyFont="1" applyFill="1" applyBorder="1" applyAlignment="1">
      <alignment wrapText="1"/>
    </xf>
    <xf numFmtId="9" fontId="31" fillId="24" borderId="0" xfId="0" applyNumberFormat="1" applyFont="1" applyFill="1" applyAlignment="1">
      <alignment wrapText="1"/>
    </xf>
    <xf numFmtId="9" fontId="11" fillId="0" borderId="0" xfId="0" applyNumberFormat="1" applyFont="1" applyAlignment="1">
      <alignment wrapText="1"/>
    </xf>
    <xf numFmtId="9" fontId="28" fillId="25" borderId="6" xfId="0" applyNumberFormat="1" applyFont="1" applyFill="1" applyBorder="1" applyAlignment="1">
      <alignment wrapText="1"/>
    </xf>
    <xf numFmtId="9" fontId="5" fillId="24" borderId="0" xfId="0" applyNumberFormat="1" applyFont="1" applyFill="1" applyBorder="1"/>
    <xf numFmtId="3" fontId="33" fillId="24" borderId="0" xfId="0" applyNumberFormat="1" applyFont="1" applyFill="1" applyAlignment="1">
      <alignment wrapText="1"/>
    </xf>
    <xf numFmtId="1" fontId="11" fillId="24" borderId="0" xfId="0" applyNumberFormat="1" applyFont="1" applyFill="1" applyAlignment="1">
      <alignment wrapText="1"/>
    </xf>
    <xf numFmtId="1" fontId="10" fillId="21" borderId="6" xfId="0" applyNumberFormat="1" applyFont="1" applyFill="1" applyBorder="1" applyAlignment="1">
      <alignment wrapText="1"/>
    </xf>
    <xf numFmtId="1" fontId="31" fillId="24" borderId="0" xfId="0" applyNumberFormat="1" applyFont="1" applyFill="1" applyAlignment="1">
      <alignment wrapText="1"/>
    </xf>
    <xf numFmtId="1" fontId="11" fillId="0" borderId="0" xfId="0" applyNumberFormat="1" applyFont="1" applyAlignment="1">
      <alignment wrapText="1"/>
    </xf>
    <xf numFmtId="0" fontId="26" fillId="24" borderId="0" xfId="0" applyFont="1" applyFill="1" applyAlignment="1">
      <alignment wrapText="1"/>
    </xf>
    <xf numFmtId="0" fontId="26" fillId="0" borderId="0" xfId="0" applyFont="1" applyAlignment="1">
      <alignment wrapText="1"/>
    </xf>
    <xf numFmtId="0" fontId="27" fillId="24" borderId="6" xfId="0" applyFont="1" applyFill="1" applyBorder="1" applyAlignment="1">
      <alignment wrapText="1"/>
    </xf>
    <xf numFmtId="9" fontId="27" fillId="24" borderId="6" xfId="0" applyNumberFormat="1" applyFont="1" applyFill="1" applyBorder="1" applyAlignment="1">
      <alignment wrapText="1"/>
    </xf>
    <xf numFmtId="4" fontId="27" fillId="24" borderId="6" xfId="0" applyNumberFormat="1" applyFont="1" applyFill="1" applyBorder="1" applyAlignment="1">
      <alignment wrapText="1"/>
    </xf>
    <xf numFmtId="177" fontId="27" fillId="24" borderId="6" xfId="0" applyNumberFormat="1" applyFont="1" applyFill="1" applyBorder="1" applyAlignment="1">
      <alignment wrapText="1"/>
    </xf>
    <xf numFmtId="3" fontId="27" fillId="24" borderId="6" xfId="0" applyNumberFormat="1" applyFont="1" applyFill="1" applyBorder="1" applyAlignment="1">
      <alignment wrapText="1"/>
    </xf>
    <xf numFmtId="1" fontId="27" fillId="24" borderId="6" xfId="0" applyNumberFormat="1" applyFont="1" applyFill="1" applyBorder="1" applyAlignment="1">
      <alignment wrapText="1"/>
    </xf>
    <xf numFmtId="177" fontId="10" fillId="9" borderId="13" xfId="0" applyNumberFormat="1" applyFont="1" applyFill="1" applyBorder="1" applyAlignment="1">
      <alignment wrapText="1"/>
    </xf>
    <xf numFmtId="177" fontId="10" fillId="9" borderId="14" xfId="0" applyNumberFormat="1" applyFont="1" applyFill="1" applyBorder="1" applyAlignment="1">
      <alignment wrapText="1"/>
    </xf>
    <xf numFmtId="177" fontId="27" fillId="24" borderId="13" xfId="0" applyNumberFormat="1" applyFont="1" applyFill="1" applyBorder="1" applyAlignment="1">
      <alignment wrapText="1"/>
    </xf>
    <xf numFmtId="177" fontId="27" fillId="24" borderId="14" xfId="0" applyNumberFormat="1" applyFont="1" applyFill="1" applyBorder="1" applyAlignment="1">
      <alignment wrapText="1"/>
    </xf>
    <xf numFmtId="177" fontId="11" fillId="7" borderId="13" xfId="0" applyNumberFormat="1" applyFont="1" applyFill="1" applyBorder="1" applyAlignment="1">
      <alignment wrapText="1"/>
    </xf>
    <xf numFmtId="177" fontId="11" fillId="7" borderId="14" xfId="0" applyNumberFormat="1" applyFont="1" applyFill="1" applyBorder="1" applyAlignment="1">
      <alignment wrapText="1"/>
    </xf>
    <xf numFmtId="177" fontId="10" fillId="7" borderId="26" xfId="0" applyNumberFormat="1" applyFont="1" applyFill="1" applyBorder="1" applyAlignment="1">
      <alignment wrapText="1"/>
    </xf>
    <xf numFmtId="177" fontId="10" fillId="7" borderId="27" xfId="0" applyNumberFormat="1" applyFont="1" applyFill="1" applyBorder="1" applyAlignment="1">
      <alignment wrapText="1"/>
    </xf>
    <xf numFmtId="177" fontId="10" fillId="7" borderId="28" xfId="0" applyNumberFormat="1" applyFont="1" applyFill="1" applyBorder="1" applyAlignment="1">
      <alignment wrapText="1"/>
    </xf>
    <xf numFmtId="177" fontId="10" fillId="19" borderId="13" xfId="0" applyNumberFormat="1" applyFont="1" applyFill="1" applyBorder="1" applyAlignment="1">
      <alignment wrapText="1"/>
    </xf>
    <xf numFmtId="177" fontId="10" fillId="19" borderId="14" xfId="0" applyNumberFormat="1" applyFont="1" applyFill="1" applyBorder="1" applyAlignment="1">
      <alignment wrapText="1"/>
    </xf>
    <xf numFmtId="177" fontId="10" fillId="8" borderId="32" xfId="0" applyNumberFormat="1" applyFont="1" applyFill="1" applyBorder="1" applyAlignment="1">
      <alignment wrapText="1"/>
    </xf>
    <xf numFmtId="177" fontId="10" fillId="8" borderId="14" xfId="0" applyNumberFormat="1" applyFont="1" applyFill="1" applyBorder="1" applyAlignment="1">
      <alignment wrapText="1"/>
    </xf>
    <xf numFmtId="177" fontId="10" fillId="20" borderId="32" xfId="0" applyNumberFormat="1" applyFont="1" applyFill="1" applyBorder="1" applyAlignment="1">
      <alignment wrapText="1"/>
    </xf>
    <xf numFmtId="177" fontId="10" fillId="20" borderId="14" xfId="0" applyNumberFormat="1" applyFont="1" applyFill="1" applyBorder="1" applyAlignment="1">
      <alignment wrapText="1"/>
    </xf>
    <xf numFmtId="177" fontId="10" fillId="23" borderId="32" xfId="0" applyNumberFormat="1" applyFont="1" applyFill="1" applyBorder="1" applyAlignment="1">
      <alignment wrapText="1"/>
    </xf>
    <xf numFmtId="177" fontId="10" fillId="23" borderId="14" xfId="0" applyNumberFormat="1" applyFont="1" applyFill="1" applyBorder="1" applyAlignment="1">
      <alignment wrapText="1"/>
    </xf>
    <xf numFmtId="173" fontId="10" fillId="21" borderId="13" xfId="0" applyNumberFormat="1" applyFont="1" applyFill="1" applyBorder="1" applyAlignment="1">
      <alignment wrapText="1"/>
    </xf>
    <xf numFmtId="177" fontId="10" fillId="21" borderId="14" xfId="0" applyNumberFormat="1" applyFont="1" applyFill="1" applyBorder="1" applyAlignment="1">
      <alignment wrapText="1"/>
    </xf>
    <xf numFmtId="0" fontId="27" fillId="24" borderId="13" xfId="0" applyFont="1" applyFill="1" applyBorder="1" applyAlignment="1">
      <alignment wrapText="1"/>
    </xf>
    <xf numFmtId="177" fontId="25" fillId="24" borderId="14" xfId="0" applyNumberFormat="1" applyFont="1" applyFill="1" applyBorder="1" applyAlignment="1">
      <alignment wrapText="1"/>
    </xf>
    <xf numFmtId="4" fontId="11" fillId="7" borderId="13" xfId="0" applyNumberFormat="1" applyFont="1" applyFill="1" applyBorder="1" applyAlignment="1">
      <alignment wrapText="1"/>
    </xf>
    <xf numFmtId="4" fontId="10" fillId="7" borderId="26" xfId="0" applyNumberFormat="1" applyFont="1" applyFill="1" applyBorder="1" applyAlignment="1">
      <alignment wrapText="1"/>
    </xf>
    <xf numFmtId="3" fontId="10" fillId="7" borderId="27" xfId="0" applyNumberFormat="1" applyFont="1" applyFill="1" applyBorder="1" applyAlignment="1">
      <alignment wrapText="1"/>
    </xf>
    <xf numFmtId="1" fontId="10" fillId="7" borderId="27" xfId="0" applyNumberFormat="1" applyFont="1" applyFill="1" applyBorder="1" applyAlignment="1">
      <alignment wrapText="1"/>
    </xf>
    <xf numFmtId="9" fontId="28" fillId="11" borderId="13" xfId="0" applyNumberFormat="1" applyFont="1" applyFill="1" applyBorder="1" applyAlignment="1">
      <alignment wrapText="1"/>
    </xf>
    <xf numFmtId="177" fontId="28" fillId="11" borderId="14" xfId="0" applyNumberFormat="1" applyFont="1" applyFill="1" applyBorder="1" applyAlignment="1">
      <alignment wrapText="1"/>
    </xf>
    <xf numFmtId="9" fontId="27" fillId="24" borderId="13" xfId="0" applyNumberFormat="1" applyFont="1" applyFill="1" applyBorder="1" applyAlignment="1">
      <alignment wrapText="1"/>
    </xf>
    <xf numFmtId="9" fontId="11" fillId="7" borderId="13" xfId="0" applyNumberFormat="1" applyFont="1" applyFill="1" applyBorder="1" applyAlignment="1">
      <alignment wrapText="1"/>
    </xf>
    <xf numFmtId="9" fontId="10" fillId="7" borderId="26" xfId="0" applyNumberFormat="1" applyFont="1" applyFill="1" applyBorder="1" applyAlignment="1">
      <alignment wrapText="1"/>
    </xf>
    <xf numFmtId="4" fontId="10" fillId="7" borderId="27" xfId="0" applyNumberFormat="1" applyFont="1" applyFill="1" applyBorder="1" applyAlignment="1">
      <alignment wrapText="1"/>
    </xf>
    <xf numFmtId="9" fontId="10" fillId="7" borderId="27" xfId="0" applyNumberFormat="1" applyFont="1" applyFill="1" applyBorder="1" applyAlignment="1">
      <alignment wrapText="1"/>
    </xf>
    <xf numFmtId="173" fontId="10" fillId="7" borderId="27" xfId="0" applyNumberFormat="1" applyFont="1" applyFill="1" applyBorder="1" applyAlignment="1">
      <alignment wrapText="1"/>
    </xf>
    <xf numFmtId="0" fontId="28" fillId="25" borderId="13" xfId="0" applyFont="1" applyFill="1" applyBorder="1" applyAlignment="1">
      <alignment wrapText="1"/>
    </xf>
    <xf numFmtId="0" fontId="28" fillId="25" borderId="14" xfId="0" applyFont="1" applyFill="1" applyBorder="1" applyAlignment="1">
      <alignment wrapText="1"/>
    </xf>
    <xf numFmtId="0" fontId="27" fillId="24" borderId="14" xfId="0" applyFont="1" applyFill="1" applyBorder="1" applyAlignment="1">
      <alignment wrapText="1"/>
    </xf>
    <xf numFmtId="0" fontId="11" fillId="7" borderId="13" xfId="0" applyFont="1" applyFill="1" applyBorder="1" applyAlignment="1">
      <alignment wrapText="1"/>
    </xf>
    <xf numFmtId="3" fontId="11" fillId="7" borderId="14" xfId="0" applyNumberFormat="1" applyFont="1" applyFill="1" applyBorder="1" applyAlignment="1">
      <alignment wrapText="1"/>
    </xf>
    <xf numFmtId="0" fontId="10" fillId="7" borderId="26" xfId="0" applyFont="1" applyFill="1" applyBorder="1" applyAlignment="1">
      <alignment wrapText="1"/>
    </xf>
    <xf numFmtId="0" fontId="10" fillId="7" borderId="27" xfId="0" applyFont="1" applyFill="1" applyBorder="1" applyAlignment="1">
      <alignment horizontal="center" wrapText="1"/>
    </xf>
    <xf numFmtId="0" fontId="0" fillId="7" borderId="27" xfId="0" applyFill="1" applyBorder="1"/>
    <xf numFmtId="0" fontId="10" fillId="7" borderId="27" xfId="0" applyFont="1" applyFill="1" applyBorder="1" applyAlignment="1">
      <alignment wrapText="1"/>
    </xf>
    <xf numFmtId="3" fontId="10" fillId="7" borderId="28" xfId="0" applyNumberFormat="1" applyFont="1" applyFill="1" applyBorder="1" applyAlignment="1">
      <alignment wrapText="1"/>
    </xf>
    <xf numFmtId="0" fontId="11" fillId="7" borderId="6" xfId="0" applyFont="1" applyFill="1" applyBorder="1" applyAlignment="1">
      <alignment horizontal="center" wrapText="1"/>
    </xf>
    <xf numFmtId="166" fontId="39" fillId="7" borderId="6" xfId="0" applyNumberFormat="1" applyFont="1" applyFill="1" applyBorder="1" applyAlignment="1">
      <alignment horizontal="right" wrapText="1"/>
    </xf>
    <xf numFmtId="0" fontId="11" fillId="6" borderId="0" xfId="0" applyFont="1" applyFill="1" applyAlignment="1">
      <alignment wrapText="1"/>
    </xf>
    <xf numFmtId="0" fontId="26" fillId="6" borderId="0" xfId="0" applyFont="1" applyFill="1" applyAlignment="1">
      <alignment wrapText="1"/>
    </xf>
    <xf numFmtId="0" fontId="10" fillId="6" borderId="0" xfId="0" applyFont="1" applyFill="1" applyAlignment="1">
      <alignment wrapText="1"/>
    </xf>
    <xf numFmtId="3" fontId="10" fillId="0" borderId="0" xfId="0" applyNumberFormat="1" applyFont="1" applyBorder="1" applyAlignment="1">
      <alignment wrapText="1"/>
    </xf>
    <xf numFmtId="0" fontId="10" fillId="0" borderId="6" xfId="0" applyFont="1" applyBorder="1" applyAlignment="1"/>
    <xf numFmtId="0" fontId="11" fillId="0" borderId="10" xfId="0" applyFont="1" applyFill="1" applyBorder="1"/>
    <xf numFmtId="0" fontId="56" fillId="6" borderId="0" xfId="0" applyFont="1" applyFill="1" applyAlignment="1">
      <alignment wrapText="1"/>
    </xf>
    <xf numFmtId="0" fontId="10" fillId="24" borderId="0" xfId="0" applyNumberFormat="1" applyFont="1" applyFill="1" applyAlignment="1"/>
    <xf numFmtId="3" fontId="2" fillId="0" borderId="2" xfId="0" applyNumberFormat="1" applyFont="1" applyFill="1" applyBorder="1" applyAlignment="1">
      <alignment horizontal="left" wrapText="1"/>
    </xf>
    <xf numFmtId="3" fontId="2" fillId="0" borderId="3" xfId="0" applyNumberFormat="1" applyFont="1" applyFill="1" applyBorder="1" applyAlignment="1">
      <alignment horizontal="left" wrapText="1"/>
    </xf>
    <xf numFmtId="3" fontId="2" fillId="0" borderId="4" xfId="0" applyNumberFormat="1" applyFont="1" applyFill="1" applyBorder="1" applyAlignment="1">
      <alignment horizontal="left" wrapText="1"/>
    </xf>
    <xf numFmtId="0" fontId="2" fillId="0" borderId="2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4" xfId="0" applyFont="1" applyFill="1" applyBorder="1" applyAlignment="1">
      <alignment horizontal="left" wrapText="1"/>
    </xf>
    <xf numFmtId="1" fontId="2" fillId="0" borderId="2" xfId="0" applyNumberFormat="1" applyFont="1" applyFill="1" applyBorder="1" applyAlignment="1">
      <alignment horizontal="left" wrapText="1"/>
    </xf>
    <xf numFmtId="1" fontId="2" fillId="0" borderId="3" xfId="0" applyNumberFormat="1" applyFont="1" applyFill="1" applyBorder="1" applyAlignment="1">
      <alignment horizontal="left" wrapText="1"/>
    </xf>
    <xf numFmtId="1" fontId="2" fillId="0" borderId="4" xfId="0" applyNumberFormat="1" applyFont="1" applyFill="1" applyBorder="1" applyAlignment="1">
      <alignment horizontal="left" wrapText="1"/>
    </xf>
    <xf numFmtId="0" fontId="27" fillId="25" borderId="2" xfId="0" applyFont="1" applyFill="1" applyBorder="1" applyAlignment="1">
      <alignment horizontal="left" wrapText="1"/>
    </xf>
    <xf numFmtId="0" fontId="27" fillId="25" borderId="4" xfId="0" applyFont="1" applyFill="1" applyBorder="1" applyAlignment="1">
      <alignment horizontal="left" wrapText="1"/>
    </xf>
    <xf numFmtId="0" fontId="28" fillId="25" borderId="2" xfId="0" applyFont="1" applyFill="1" applyBorder="1" applyAlignment="1">
      <alignment horizontal="left" wrapText="1"/>
    </xf>
    <xf numFmtId="0" fontId="28" fillId="25" borderId="4" xfId="0" applyFont="1" applyFill="1" applyBorder="1" applyAlignment="1">
      <alignment horizontal="left" wrapText="1"/>
    </xf>
    <xf numFmtId="0" fontId="39" fillId="0" borderId="6" xfId="0" applyFont="1" applyBorder="1" applyAlignment="1">
      <alignment horizontal="left" wrapText="1"/>
    </xf>
    <xf numFmtId="0" fontId="27" fillId="25" borderId="3" xfId="0" applyFont="1" applyFill="1" applyBorder="1" applyAlignment="1">
      <alignment horizontal="left" wrapText="1"/>
    </xf>
    <xf numFmtId="0" fontId="2" fillId="0" borderId="2" xfId="0" applyFont="1" applyFill="1" applyBorder="1" applyAlignment="1">
      <alignment horizontal="center" wrapText="1"/>
    </xf>
    <xf numFmtId="0" fontId="2" fillId="0" borderId="4" xfId="0" applyFont="1" applyFill="1" applyBorder="1" applyAlignment="1">
      <alignment horizontal="center" wrapText="1"/>
    </xf>
    <xf numFmtId="0" fontId="2" fillId="0" borderId="6" xfId="0" applyFont="1" applyFill="1" applyBorder="1" applyAlignment="1">
      <alignment horizontal="left" wrapText="1"/>
    </xf>
    <xf numFmtId="0" fontId="28" fillId="25" borderId="2" xfId="0" applyFont="1" applyFill="1" applyBorder="1" applyAlignment="1">
      <alignment horizontal="center" wrapText="1"/>
    </xf>
    <xf numFmtId="0" fontId="28" fillId="25" borderId="4" xfId="0" applyFont="1" applyFill="1" applyBorder="1" applyAlignment="1">
      <alignment horizontal="center" wrapText="1"/>
    </xf>
    <xf numFmtId="0" fontId="27" fillId="25" borderId="6" xfId="0" applyFont="1" applyFill="1" applyBorder="1" applyAlignment="1">
      <alignment horizontal="center" wrapText="1"/>
    </xf>
    <xf numFmtId="0" fontId="27" fillId="25" borderId="2" xfId="0" applyFont="1" applyFill="1" applyBorder="1" applyAlignment="1">
      <alignment horizontal="center" wrapText="1"/>
    </xf>
    <xf numFmtId="0" fontId="27" fillId="25" borderId="3" xfId="0" applyFont="1" applyFill="1" applyBorder="1" applyAlignment="1">
      <alignment horizontal="center" wrapText="1"/>
    </xf>
    <xf numFmtId="0" fontId="27" fillId="25" borderId="4" xfId="0" applyFont="1" applyFill="1" applyBorder="1" applyAlignment="1">
      <alignment horizontal="center" wrapText="1"/>
    </xf>
    <xf numFmtId="3" fontId="39" fillId="25" borderId="2" xfId="0" applyNumberFormat="1" applyFont="1" applyFill="1" applyBorder="1" applyAlignment="1">
      <alignment wrapText="1"/>
    </xf>
    <xf numFmtId="3" fontId="39" fillId="25" borderId="4" xfId="0" applyNumberFormat="1" applyFont="1" applyFill="1" applyBorder="1" applyAlignment="1">
      <alignment wrapText="1"/>
    </xf>
    <xf numFmtId="1" fontId="11" fillId="7" borderId="2" xfId="0" applyNumberFormat="1" applyFont="1" applyFill="1" applyBorder="1" applyAlignment="1">
      <alignment horizontal="left" wrapText="1"/>
    </xf>
    <xf numFmtId="1" fontId="11" fillId="7" borderId="3" xfId="0" applyNumberFormat="1" applyFont="1" applyFill="1" applyBorder="1" applyAlignment="1">
      <alignment horizontal="left" wrapText="1"/>
    </xf>
    <xf numFmtId="1" fontId="11" fillId="7" borderId="4" xfId="0" applyNumberFormat="1" applyFont="1" applyFill="1" applyBorder="1" applyAlignment="1">
      <alignment horizontal="left" wrapText="1"/>
    </xf>
    <xf numFmtId="0" fontId="28" fillId="25" borderId="3" xfId="0" applyFont="1" applyFill="1" applyBorder="1" applyAlignment="1">
      <alignment horizontal="center" wrapText="1"/>
    </xf>
    <xf numFmtId="0" fontId="11" fillId="7" borderId="6" xfId="0" applyFont="1" applyFill="1" applyBorder="1" applyAlignment="1">
      <alignment horizontal="left" wrapText="1"/>
    </xf>
    <xf numFmtId="0" fontId="10" fillId="7" borderId="6" xfId="0" applyFont="1" applyFill="1" applyBorder="1" applyAlignment="1">
      <alignment horizontal="center" wrapText="1"/>
    </xf>
    <xf numFmtId="0" fontId="1" fillId="7" borderId="2" xfId="0" applyFont="1" applyFill="1" applyBorder="1" applyAlignment="1">
      <alignment horizontal="left" wrapText="1"/>
    </xf>
    <xf numFmtId="0" fontId="1" fillId="7" borderId="4" xfId="0" applyFont="1" applyFill="1" applyBorder="1" applyAlignment="1">
      <alignment horizontal="left" wrapText="1"/>
    </xf>
    <xf numFmtId="0" fontId="28" fillId="25" borderId="6" xfId="0" applyFont="1" applyFill="1" applyBorder="1" applyAlignment="1">
      <alignment horizontal="left" wrapText="1"/>
    </xf>
    <xf numFmtId="0" fontId="27" fillId="24" borderId="32" xfId="0" applyFont="1" applyFill="1" applyBorder="1" applyAlignment="1">
      <alignment horizontal="center" wrapText="1"/>
    </xf>
    <xf numFmtId="0" fontId="27" fillId="24" borderId="3" xfId="0" applyFont="1" applyFill="1" applyBorder="1" applyAlignment="1">
      <alignment horizontal="center" wrapText="1"/>
    </xf>
    <xf numFmtId="0" fontId="27" fillId="24" borderId="4" xfId="0" applyFont="1" applyFill="1" applyBorder="1" applyAlignment="1">
      <alignment horizontal="center" wrapText="1"/>
    </xf>
    <xf numFmtId="0" fontId="28" fillId="25" borderId="29" xfId="0" applyFont="1" applyFill="1" applyBorder="1" applyAlignment="1">
      <alignment horizontal="center" wrapText="1"/>
    </xf>
    <xf numFmtId="0" fontId="28" fillId="25" borderId="30" xfId="0" applyFont="1" applyFill="1" applyBorder="1" applyAlignment="1">
      <alignment horizontal="center" wrapText="1"/>
    </xf>
    <xf numFmtId="0" fontId="28" fillId="25" borderId="31" xfId="0" applyFont="1" applyFill="1" applyBorder="1" applyAlignment="1">
      <alignment horizontal="center" wrapText="1"/>
    </xf>
    <xf numFmtId="173" fontId="10" fillId="21" borderId="23" xfId="0" applyNumberFormat="1" applyFont="1" applyFill="1" applyBorder="1" applyAlignment="1">
      <alignment horizontal="center" wrapText="1"/>
    </xf>
    <xf numFmtId="173" fontId="10" fillId="21" borderId="24" xfId="0" applyNumberFormat="1" applyFont="1" applyFill="1" applyBorder="1" applyAlignment="1">
      <alignment horizontal="center" wrapText="1"/>
    </xf>
    <xf numFmtId="173" fontId="10" fillId="21" borderId="25" xfId="0" applyNumberFormat="1" applyFont="1" applyFill="1" applyBorder="1" applyAlignment="1">
      <alignment horizontal="center" wrapText="1"/>
    </xf>
    <xf numFmtId="173" fontId="10" fillId="20" borderId="23" xfId="0" applyNumberFormat="1" applyFont="1" applyFill="1" applyBorder="1" applyAlignment="1">
      <alignment horizontal="center" wrapText="1"/>
    </xf>
    <xf numFmtId="173" fontId="10" fillId="20" borderId="24" xfId="0" applyNumberFormat="1" applyFont="1" applyFill="1" applyBorder="1" applyAlignment="1">
      <alignment horizontal="center" wrapText="1"/>
    </xf>
    <xf numFmtId="173" fontId="10" fillId="20" borderId="25" xfId="0" applyNumberFormat="1" applyFont="1" applyFill="1" applyBorder="1" applyAlignment="1">
      <alignment horizontal="center" wrapText="1"/>
    </xf>
    <xf numFmtId="173" fontId="10" fillId="19" borderId="23" xfId="0" applyNumberFormat="1" applyFont="1" applyFill="1" applyBorder="1" applyAlignment="1">
      <alignment horizontal="center" wrapText="1"/>
    </xf>
    <xf numFmtId="173" fontId="10" fillId="19" borderId="24" xfId="0" applyNumberFormat="1" applyFont="1" applyFill="1" applyBorder="1" applyAlignment="1">
      <alignment horizontal="center" wrapText="1"/>
    </xf>
    <xf numFmtId="173" fontId="10" fillId="19" borderId="25" xfId="0" applyNumberFormat="1" applyFont="1" applyFill="1" applyBorder="1" applyAlignment="1">
      <alignment horizontal="center" wrapText="1"/>
    </xf>
    <xf numFmtId="173" fontId="10" fillId="9" borderId="23" xfId="0" applyNumberFormat="1" applyFont="1" applyFill="1" applyBorder="1" applyAlignment="1">
      <alignment horizontal="center" wrapText="1"/>
    </xf>
    <xf numFmtId="173" fontId="10" fillId="9" borderId="24" xfId="0" applyNumberFormat="1" applyFont="1" applyFill="1" applyBorder="1" applyAlignment="1">
      <alignment horizontal="center" wrapText="1"/>
    </xf>
    <xf numFmtId="173" fontId="10" fillId="9" borderId="25" xfId="0" applyNumberFormat="1" applyFont="1" applyFill="1" applyBorder="1" applyAlignment="1">
      <alignment horizontal="center" wrapText="1"/>
    </xf>
    <xf numFmtId="177" fontId="10" fillId="8" borderId="29" xfId="0" applyNumberFormat="1" applyFont="1" applyFill="1" applyBorder="1" applyAlignment="1">
      <alignment horizontal="center" wrapText="1"/>
    </xf>
    <xf numFmtId="177" fontId="10" fillId="8" borderId="30" xfId="0" applyNumberFormat="1" applyFont="1" applyFill="1" applyBorder="1" applyAlignment="1">
      <alignment horizontal="center" wrapText="1"/>
    </xf>
    <xf numFmtId="177" fontId="10" fillId="8" borderId="31" xfId="0" applyNumberFormat="1" applyFont="1" applyFill="1" applyBorder="1" applyAlignment="1">
      <alignment horizontal="center" wrapText="1"/>
    </xf>
    <xf numFmtId="3" fontId="10" fillId="11" borderId="29" xfId="0" applyNumberFormat="1" applyFont="1" applyFill="1" applyBorder="1" applyAlignment="1">
      <alignment horizontal="center" wrapText="1"/>
    </xf>
    <xf numFmtId="3" fontId="10" fillId="11" borderId="30" xfId="0" applyNumberFormat="1" applyFont="1" applyFill="1" applyBorder="1" applyAlignment="1">
      <alignment horizontal="center" wrapText="1"/>
    </xf>
    <xf numFmtId="3" fontId="10" fillId="11" borderId="31" xfId="0" applyNumberFormat="1" applyFont="1" applyFill="1" applyBorder="1" applyAlignment="1">
      <alignment horizontal="center" wrapText="1"/>
    </xf>
    <xf numFmtId="177" fontId="10" fillId="23" borderId="29" xfId="0" applyNumberFormat="1" applyFont="1" applyFill="1" applyBorder="1" applyAlignment="1">
      <alignment horizontal="center" wrapText="1"/>
    </xf>
    <xf numFmtId="177" fontId="10" fillId="23" borderId="30" xfId="0" applyNumberFormat="1" applyFont="1" applyFill="1" applyBorder="1" applyAlignment="1">
      <alignment horizontal="center" wrapText="1"/>
    </xf>
    <xf numFmtId="177" fontId="10" fillId="23" borderId="31" xfId="0" applyNumberFormat="1" applyFont="1" applyFill="1" applyBorder="1" applyAlignment="1">
      <alignment horizontal="center" wrapText="1"/>
    </xf>
    <xf numFmtId="0" fontId="10" fillId="0" borderId="6" xfId="0" applyFont="1" applyBorder="1" applyAlignment="1">
      <alignment horizontal="center" wrapText="1" shrinkToFit="1"/>
    </xf>
    <xf numFmtId="169" fontId="10" fillId="0" borderId="7" xfId="2" applyNumberFormat="1" applyFont="1" applyBorder="1" applyAlignment="1">
      <alignment horizontal="center" wrapText="1" shrinkToFit="1"/>
    </xf>
    <xf numFmtId="169" fontId="10" fillId="0" borderId="16" xfId="2" applyNumberFormat="1" applyFont="1" applyBorder="1" applyAlignment="1">
      <alignment horizontal="center" wrapText="1" shrinkToFit="1"/>
    </xf>
    <xf numFmtId="169" fontId="10" fillId="0" borderId="15" xfId="2" applyNumberFormat="1" applyFont="1" applyBorder="1" applyAlignment="1">
      <alignment horizontal="center" wrapText="1" shrinkToFit="1"/>
    </xf>
    <xf numFmtId="169" fontId="10" fillId="0" borderId="19" xfId="2" applyNumberFormat="1" applyFont="1" applyBorder="1" applyAlignment="1">
      <alignment horizontal="center" wrapText="1" shrinkToFit="1"/>
    </xf>
    <xf numFmtId="169" fontId="10" fillId="0" borderId="6" xfId="2" applyNumberFormat="1" applyFont="1" applyBorder="1" applyAlignment="1">
      <alignment horizontal="center" wrapText="1"/>
    </xf>
    <xf numFmtId="0" fontId="10" fillId="0" borderId="2" xfId="0" applyFont="1" applyBorder="1" applyAlignment="1">
      <alignment horizontal="center" wrapText="1" shrinkToFit="1"/>
    </xf>
    <xf numFmtId="0" fontId="10" fillId="0" borderId="4" xfId="0" applyFont="1" applyBorder="1" applyAlignment="1">
      <alignment horizontal="center" wrapText="1" shrinkToFit="1"/>
    </xf>
  </cellXfs>
  <cellStyles count="472">
    <cellStyle name="Comma" xfId="1" builtinId="3"/>
    <cellStyle name="Currency" xfId="2" builtinId="4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79" builtinId="9" hidden="1"/>
    <cellStyle name="Followed Hyperlink" xfId="381" builtinId="9" hidden="1"/>
    <cellStyle name="Followed Hyperlink" xfId="383" builtinId="9" hidden="1"/>
    <cellStyle name="Followed Hyperlink" xfId="385" builtinId="9" hidden="1"/>
    <cellStyle name="Followed Hyperlink" xfId="387" builtinId="9" hidden="1"/>
    <cellStyle name="Followed Hyperlink" xfId="389" builtinId="9" hidden="1"/>
    <cellStyle name="Followed Hyperlink" xfId="391" builtinId="9" hidden="1"/>
    <cellStyle name="Followed Hyperlink" xfId="393" builtinId="9" hidden="1"/>
    <cellStyle name="Followed Hyperlink" xfId="395" builtinId="9" hidden="1"/>
    <cellStyle name="Followed Hyperlink" xfId="397" builtinId="9" hidden="1"/>
    <cellStyle name="Followed Hyperlink" xfId="399" builtinId="9" hidden="1"/>
    <cellStyle name="Followed Hyperlink" xfId="401" builtinId="9" hidden="1"/>
    <cellStyle name="Followed Hyperlink" xfId="403" builtinId="9" hidden="1"/>
    <cellStyle name="Followed Hyperlink" xfId="405" builtinId="9" hidden="1"/>
    <cellStyle name="Followed Hyperlink" xfId="407" builtinId="9" hidden="1"/>
    <cellStyle name="Followed Hyperlink" xfId="409" builtinId="9" hidden="1"/>
    <cellStyle name="Followed Hyperlink" xfId="411" builtinId="9" hidden="1"/>
    <cellStyle name="Followed Hyperlink" xfId="413" builtinId="9" hidden="1"/>
    <cellStyle name="Followed Hyperlink" xfId="415" builtinId="9" hidden="1"/>
    <cellStyle name="Followed Hyperlink" xfId="417" builtinId="9" hidden="1"/>
    <cellStyle name="Followed Hyperlink" xfId="419" builtinId="9" hidden="1"/>
    <cellStyle name="Followed Hyperlink" xfId="421" builtinId="9" hidden="1"/>
    <cellStyle name="Followed Hyperlink" xfId="423" builtinId="9" hidden="1"/>
    <cellStyle name="Followed Hyperlink" xfId="425" builtinId="9" hidden="1"/>
    <cellStyle name="Followed Hyperlink" xfId="427" builtinId="9" hidden="1"/>
    <cellStyle name="Followed Hyperlink" xfId="429" builtinId="9" hidden="1"/>
    <cellStyle name="Followed Hyperlink" xfId="431" builtinId="9" hidden="1"/>
    <cellStyle name="Followed Hyperlink" xfId="433" builtinId="9" hidden="1"/>
    <cellStyle name="Followed Hyperlink" xfId="435" builtinId="9" hidden="1"/>
    <cellStyle name="Followed Hyperlink" xfId="437" builtinId="9" hidden="1"/>
    <cellStyle name="Followed Hyperlink" xfId="439" builtinId="9" hidden="1"/>
    <cellStyle name="Followed Hyperlink" xfId="441" builtinId="9" hidden="1"/>
    <cellStyle name="Followed Hyperlink" xfId="443" builtinId="9" hidden="1"/>
    <cellStyle name="Followed Hyperlink" xfId="445" builtinId="9" hidden="1"/>
    <cellStyle name="Followed Hyperlink" xfId="447" builtinId="9" hidden="1"/>
    <cellStyle name="Followed Hyperlink" xfId="449" builtinId="9" hidden="1"/>
    <cellStyle name="Followed Hyperlink" xfId="451" builtinId="9" hidden="1"/>
    <cellStyle name="Followed Hyperlink" xfId="453" builtinId="9" hidden="1"/>
    <cellStyle name="Followed Hyperlink" xfId="455" builtinId="9" hidden="1"/>
    <cellStyle name="Followed Hyperlink" xfId="457" builtinId="9" hidden="1"/>
    <cellStyle name="Followed Hyperlink" xfId="459" builtinId="9" hidden="1"/>
    <cellStyle name="Followed Hyperlink" xfId="461" builtinId="9" hidden="1"/>
    <cellStyle name="Followed Hyperlink" xfId="463" builtinId="9" hidden="1"/>
    <cellStyle name="Followed Hyperlink" xfId="465" builtinId="9" hidden="1"/>
    <cellStyle name="Followed Hyperlink" xfId="467" builtinId="9" hidden="1"/>
    <cellStyle name="Followed Hyperlink" xfId="469" builtinId="9" hidden="1"/>
    <cellStyle name="Followed Hyperlink" xfId="471" builtinId="9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Hyperlink" xfId="356" builtinId="8" hidden="1"/>
    <cellStyle name="Hyperlink" xfId="358" builtinId="8" hidden="1"/>
    <cellStyle name="Hyperlink" xfId="360" builtinId="8" hidden="1"/>
    <cellStyle name="Hyperlink" xfId="362" builtinId="8" hidden="1"/>
    <cellStyle name="Hyperlink" xfId="364" builtinId="8" hidden="1"/>
    <cellStyle name="Hyperlink" xfId="366" builtinId="8" hidden="1"/>
    <cellStyle name="Hyperlink" xfId="368" builtinId="8" hidden="1"/>
    <cellStyle name="Hyperlink" xfId="370" builtinId="8" hidden="1"/>
    <cellStyle name="Hyperlink" xfId="372" builtinId="8" hidden="1"/>
    <cellStyle name="Hyperlink" xfId="374" builtinId="8" hidden="1"/>
    <cellStyle name="Hyperlink" xfId="376" builtinId="8" hidden="1"/>
    <cellStyle name="Hyperlink" xfId="378" builtinId="8" hidden="1"/>
    <cellStyle name="Hyperlink" xfId="380" builtinId="8" hidden="1"/>
    <cellStyle name="Hyperlink" xfId="382" builtinId="8" hidden="1"/>
    <cellStyle name="Hyperlink" xfId="384" builtinId="8" hidden="1"/>
    <cellStyle name="Hyperlink" xfId="386" builtinId="8" hidden="1"/>
    <cellStyle name="Hyperlink" xfId="388" builtinId="8" hidden="1"/>
    <cellStyle name="Hyperlink" xfId="390" builtinId="8" hidden="1"/>
    <cellStyle name="Hyperlink" xfId="392" builtinId="8" hidden="1"/>
    <cellStyle name="Hyperlink" xfId="394" builtinId="8" hidden="1"/>
    <cellStyle name="Hyperlink" xfId="396" builtinId="8" hidden="1"/>
    <cellStyle name="Hyperlink" xfId="398" builtinId="8" hidden="1"/>
    <cellStyle name="Hyperlink" xfId="400" builtinId="8" hidden="1"/>
    <cellStyle name="Hyperlink" xfId="402" builtinId="8" hidden="1"/>
    <cellStyle name="Hyperlink" xfId="404" builtinId="8" hidden="1"/>
    <cellStyle name="Hyperlink" xfId="406" builtinId="8" hidden="1"/>
    <cellStyle name="Hyperlink" xfId="408" builtinId="8" hidden="1"/>
    <cellStyle name="Hyperlink" xfId="410" builtinId="8" hidden="1"/>
    <cellStyle name="Hyperlink" xfId="412" builtinId="8" hidden="1"/>
    <cellStyle name="Hyperlink" xfId="414" builtinId="8" hidden="1"/>
    <cellStyle name="Hyperlink" xfId="416" builtinId="8" hidden="1"/>
    <cellStyle name="Hyperlink" xfId="418" builtinId="8" hidden="1"/>
    <cellStyle name="Hyperlink" xfId="420" builtinId="8" hidden="1"/>
    <cellStyle name="Hyperlink" xfId="422" builtinId="8" hidden="1"/>
    <cellStyle name="Hyperlink" xfId="424" builtinId="8" hidden="1"/>
    <cellStyle name="Hyperlink" xfId="426" builtinId="8" hidden="1"/>
    <cellStyle name="Hyperlink" xfId="428" builtinId="8" hidden="1"/>
    <cellStyle name="Hyperlink" xfId="430" builtinId="8" hidden="1"/>
    <cellStyle name="Hyperlink" xfId="432" builtinId="8" hidden="1"/>
    <cellStyle name="Hyperlink" xfId="434" builtinId="8" hidden="1"/>
    <cellStyle name="Hyperlink" xfId="436" builtinId="8" hidden="1"/>
    <cellStyle name="Hyperlink" xfId="438" builtinId="8" hidden="1"/>
    <cellStyle name="Hyperlink" xfId="440" builtinId="8" hidden="1"/>
    <cellStyle name="Hyperlink" xfId="442" builtinId="8" hidden="1"/>
    <cellStyle name="Hyperlink" xfId="444" builtinId="8" hidden="1"/>
    <cellStyle name="Hyperlink" xfId="446" builtinId="8" hidden="1"/>
    <cellStyle name="Hyperlink" xfId="448" builtinId="8" hidden="1"/>
    <cellStyle name="Hyperlink" xfId="450" builtinId="8" hidden="1"/>
    <cellStyle name="Hyperlink" xfId="452" builtinId="8" hidden="1"/>
    <cellStyle name="Hyperlink" xfId="454" builtinId="8" hidden="1"/>
    <cellStyle name="Hyperlink" xfId="456" builtinId="8" hidden="1"/>
    <cellStyle name="Hyperlink" xfId="458" builtinId="8" hidden="1"/>
    <cellStyle name="Hyperlink" xfId="460" builtinId="8" hidden="1"/>
    <cellStyle name="Hyperlink" xfId="462" builtinId="8" hidden="1"/>
    <cellStyle name="Hyperlink" xfId="464" builtinId="8" hidden="1"/>
    <cellStyle name="Hyperlink" xfId="466" builtinId="8" hidden="1"/>
    <cellStyle name="Hyperlink" xfId="468" builtinId="8" hidden="1"/>
    <cellStyle name="Hyperlink" xfId="470" builtinId="8" hidden="1"/>
    <cellStyle name="Normal" xfId="0" builtinId="0"/>
    <cellStyle name="Percent" xfId="3" builtinId="5"/>
  </cellStyles>
  <dxfs count="13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Helvetica"/>
        <scheme val="none"/>
      </font>
      <alignment horizontal="right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Helvetica"/>
        <scheme val="none"/>
      </font>
      <alignment horizontal="left" vertical="center" textRotation="0" wrapText="1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left style="thin">
          <color auto="1"/>
        </left>
      </border>
    </dxf>
    <dxf>
      <font>
        <strike val="0"/>
        <outline val="0"/>
        <shadow val="0"/>
        <u val="none"/>
        <vertAlign val="baseline"/>
        <sz val="12"/>
      </font>
      <alignment textRotation="0" wrapText="1" justifyLastLine="0" shrinkToFit="0"/>
    </dxf>
    <dxf>
      <font>
        <strike val="0"/>
        <outline val="0"/>
        <shadow val="0"/>
        <u val="none"/>
        <vertAlign val="baseline"/>
        <sz val="12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indexed="64"/>
          <bgColor theme="7" tint="0.79998168889431442"/>
        </patternFill>
      </fill>
      <alignment textRotation="0" wrapText="1" justifyLastLine="0" shrinkToFit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indexed="64"/>
          <bgColor theme="7" tint="0.79998168889431442"/>
        </patternFill>
      </fill>
      <alignment textRotation="0" wrapText="1" justifyLastLine="0" shrinkToFit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indexed="64"/>
          <bgColor theme="7" tint="0.79998168889431442"/>
        </patternFill>
      </fill>
      <alignment textRotation="0" wrapText="1" justifyLastLine="0" shrinkToFit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" formatCode="#,##0"/>
      <fill>
        <patternFill patternType="solid">
          <fgColor indexed="64"/>
          <bgColor theme="7" tint="0.79998168889431442"/>
        </patternFill>
      </fill>
      <alignment textRotation="0" wrapText="1" justifyLastLine="0" shrinkToFit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indexed="64"/>
          <bgColor theme="7" tint="0.79998168889431442"/>
        </patternFill>
      </fill>
      <alignment textRotation="0" wrapText="1" justifyLastLine="0" shrinkToFit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indexed="64"/>
          <bgColor theme="7" tint="0.79998168889431442"/>
        </patternFill>
      </fill>
      <alignment textRotation="0" wrapText="1" justifyLastLine="0" shrinkToFit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indexed="64"/>
          <bgColor theme="7" tint="0.79998168889431442"/>
        </patternFill>
      </fill>
      <alignment textRotation="0" wrapText="1" justifyLastLine="0" shrinkToFit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indexed="64"/>
          <bgColor theme="7" tint="0.79998168889431442"/>
        </patternFill>
      </fill>
      <alignment textRotation="0" wrapText="1" justifyLastLine="0" shrinkToFit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" formatCode="#,##0"/>
      <fill>
        <patternFill patternType="solid">
          <fgColor indexed="64"/>
          <bgColor theme="7" tint="0.79998168889431442"/>
        </patternFill>
      </fill>
      <alignment textRotation="0" wrapText="1" justifyLastLine="0" shrinkToFit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indexed="64"/>
          <bgColor theme="7" tint="0.79998168889431442"/>
        </patternFill>
      </fill>
      <alignment textRotation="0" wrapText="1" justifyLastLine="0" shrinkToFit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indexed="64"/>
          <bgColor theme="7" tint="0.79998168889431442"/>
        </patternFill>
      </fill>
      <alignment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indexed="64"/>
          <bgColor theme="7" tint="0.79998168889431442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u val="none"/>
        <color theme="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9" defaultPivotStyle="PivotStyleMedium4"/>
  <colors>
    <mruColors>
      <color rgb="FFEABC26"/>
      <color rgb="FF4AA127"/>
      <color rgb="FF4EA929"/>
      <color rgb="FF0E0E0E"/>
      <color rgb="FFFFD85B"/>
      <color rgb="FFFF8000"/>
      <color rgb="FFFFACE7"/>
      <color rgb="FFFFCC29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hartsheet" Target="chartsheets/sheet11.xml"/><Relationship Id="rId39" Type="http://schemas.openxmlformats.org/officeDocument/2006/relationships/chartsheet" Target="chartsheets/sheet24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6.xml"/><Relationship Id="rId34" Type="http://schemas.openxmlformats.org/officeDocument/2006/relationships/chartsheet" Target="chartsheets/sheet19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hartsheet" Target="chartsheets/sheet2.xml"/><Relationship Id="rId25" Type="http://schemas.openxmlformats.org/officeDocument/2006/relationships/chartsheet" Target="chartsheets/sheet10.xml"/><Relationship Id="rId33" Type="http://schemas.openxmlformats.org/officeDocument/2006/relationships/chartsheet" Target="chartsheets/sheet18.xml"/><Relationship Id="rId38" Type="http://schemas.openxmlformats.org/officeDocument/2006/relationships/chartsheet" Target="chartsheets/sheet23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1.xml"/><Relationship Id="rId20" Type="http://schemas.openxmlformats.org/officeDocument/2006/relationships/chartsheet" Target="chartsheets/sheet5.xml"/><Relationship Id="rId29" Type="http://schemas.openxmlformats.org/officeDocument/2006/relationships/chartsheet" Target="chartsheets/sheet14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hartsheet" Target="chartsheets/sheet9.xml"/><Relationship Id="rId32" Type="http://schemas.openxmlformats.org/officeDocument/2006/relationships/chartsheet" Target="chartsheets/sheet17.xml"/><Relationship Id="rId37" Type="http://schemas.openxmlformats.org/officeDocument/2006/relationships/chartsheet" Target="chartsheets/sheet22.xml"/><Relationship Id="rId40" Type="http://schemas.openxmlformats.org/officeDocument/2006/relationships/chartsheet" Target="chartsheets/sheet2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hartsheet" Target="chartsheets/sheet8.xml"/><Relationship Id="rId28" Type="http://schemas.openxmlformats.org/officeDocument/2006/relationships/chartsheet" Target="chartsheets/sheet13.xml"/><Relationship Id="rId36" Type="http://schemas.openxmlformats.org/officeDocument/2006/relationships/chartsheet" Target="chartsheets/sheet21.xml"/><Relationship Id="rId10" Type="http://schemas.openxmlformats.org/officeDocument/2006/relationships/worksheet" Target="worksheets/sheet10.xml"/><Relationship Id="rId19" Type="http://schemas.openxmlformats.org/officeDocument/2006/relationships/chartsheet" Target="chartsheets/sheet4.xml"/><Relationship Id="rId31" Type="http://schemas.openxmlformats.org/officeDocument/2006/relationships/chartsheet" Target="chartsheets/sheet16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hartsheet" Target="chartsheets/sheet7.xml"/><Relationship Id="rId27" Type="http://schemas.openxmlformats.org/officeDocument/2006/relationships/chartsheet" Target="chartsheets/sheet12.xml"/><Relationship Id="rId30" Type="http://schemas.openxmlformats.org/officeDocument/2006/relationships/chartsheet" Target="chartsheets/sheet15.xml"/><Relationship Id="rId35" Type="http://schemas.openxmlformats.org/officeDocument/2006/relationships/chartsheet" Target="chartsheets/sheet20.xml"/><Relationship Id="rId43" Type="http://schemas.openxmlformats.org/officeDocument/2006/relationships/sharedStrings" Target="sharedStrings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Service!$C$7</c:f>
          <c:strCache>
            <c:ptCount val="1"/>
            <c:pt idx="0">
              <c:v>Net Project Cashflow (Capital Investment)</c:v>
            </c:pt>
          </c:strCache>
        </c:strRef>
      </c:tx>
      <c:layout>
        <c:manualLayout>
          <c:xMode val="edge"/>
          <c:yMode val="edge"/>
          <c:x val="0.335057742723117"/>
          <c:y val="2.48992982240718E-2"/>
        </c:manualLayout>
      </c:layout>
      <c:overlay val="0"/>
      <c:spPr>
        <a:noFill/>
        <a:ln w="25400">
          <a:noFill/>
        </a:ln>
      </c:spPr>
      <c:txPr>
        <a:bodyPr lIns="2">
          <a:spAutoFit/>
        </a:bodyPr>
        <a:lstStyle/>
        <a:p>
          <a:pPr>
            <a:defRPr lang="en-US" b="1" i="0" cap="none">
              <a:solidFill>
                <a:schemeClr val="tx1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827586206897"/>
          <c:y val="0.108622923652012"/>
          <c:w val="0.88413793103448302"/>
          <c:h val="0.77135623411520704"/>
        </c:manualLayout>
      </c:layout>
      <c:areaChart>
        <c:grouping val="standard"/>
        <c:varyColors val="0"/>
        <c:ser>
          <c:idx val="1"/>
          <c:order val="0"/>
          <c:tx>
            <c:v>Cumulative Net Cashflow of Project</c:v>
          </c:tx>
          <c:spPr>
            <a:solidFill>
              <a:srgbClr val="EABC26"/>
            </a:solidFill>
            <a:ln w="38100">
              <a:solidFill>
                <a:srgbClr val="EABC26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Tables!$A$65:$A$75</c:f>
              <c:strCache>
                <c:ptCount val="11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  <c:pt idx="6">
                  <c:v>Year 6</c:v>
                </c:pt>
                <c:pt idx="7">
                  <c:v>Year 7</c:v>
                </c:pt>
                <c:pt idx="8">
                  <c:v>Year 8</c:v>
                </c:pt>
                <c:pt idx="9">
                  <c:v>Year 9</c:v>
                </c:pt>
                <c:pt idx="10">
                  <c:v>Year 10</c:v>
                </c:pt>
              </c:strCache>
            </c:strRef>
          </c:cat>
          <c:val>
            <c:numRef>
              <c:f>Tables!$O$65:$O$75</c:f>
              <c:numCache>
                <c:formatCode>"$"#,##0</c:formatCode>
                <c:ptCount val="11"/>
                <c:pt idx="0">
                  <c:v>-16333.999999999996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344432"/>
        <c:axId val="385345608"/>
      </c:areaChart>
      <c:catAx>
        <c:axId val="38534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 anchor="ctr" anchorCtr="1"/>
          <a:lstStyle/>
          <a:p>
            <a:pPr>
              <a:defRPr lang="en-US" sz="800" b="1"/>
            </a:pPr>
            <a:endParaRPr lang="en-US"/>
          </a:p>
        </c:txPr>
        <c:crossAx val="3853456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5345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0" i="0"/>
            </a:pPr>
            <a:endParaRPr lang="en-US"/>
          </a:p>
        </c:txPr>
        <c:crossAx val="385344432"/>
        <c:crosses val="autoZero"/>
        <c:crossBetween val="midCat"/>
      </c:valAx>
      <c:spPr>
        <a:solidFill>
          <a:srgbClr val="FFFFFF"/>
        </a:solidFill>
        <a:ln w="12700">
          <a:solidFill>
            <a:schemeClr val="bg1">
              <a:lumMod val="50000"/>
            </a:schemeClr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lang="en-US" b="1" i="0"/>
            </a:pPr>
            <a:endParaRPr lang="en-US"/>
          </a:p>
        </c:txPr>
      </c:legendEntry>
      <c:layout>
        <c:manualLayout>
          <c:xMode val="edge"/>
          <c:yMode val="edge"/>
          <c:x val="0.38557625740224599"/>
          <c:y val="0.94784525848965195"/>
          <c:w val="0.29194123792902599"/>
          <c:h val="3.92975736630207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b="0" i="0"/>
          </a:pPr>
          <a:endParaRPr lang="en-US"/>
        </a:p>
      </c:txPr>
    </c:legend>
    <c:plotVisOnly val="1"/>
    <c:dispBlanksAs val="zero"/>
    <c:showDLblsOverMax val="0"/>
  </c:chart>
  <c:spPr>
    <a:noFill/>
    <a:ln w="3175">
      <a:solidFill>
        <a:schemeClr val="tx1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Verdana"/>
          <a:cs typeface="Verdana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Service!$C$9</c:f>
          <c:strCache>
            <c:ptCount val="1"/>
            <c:pt idx="0">
              <c:v>Net Project Cashflow (Operating Investment)</c:v>
            </c:pt>
          </c:strCache>
        </c:strRef>
      </c:tx>
      <c:layout>
        <c:manualLayout>
          <c:xMode val="edge"/>
          <c:yMode val="edge"/>
          <c:x val="0.34057485581445601"/>
          <c:y val="2.9428184420873801E-2"/>
        </c:manualLayout>
      </c:layout>
      <c:overlay val="0"/>
      <c:spPr>
        <a:noFill/>
        <a:ln w="25400">
          <a:noFill/>
        </a:ln>
      </c:spPr>
      <c:txPr>
        <a:bodyPr lIns="2">
          <a:spAutoFit/>
        </a:bodyPr>
        <a:lstStyle/>
        <a:p>
          <a:pPr>
            <a:defRPr lang="en-US" b="1" i="0" cap="none">
              <a:solidFill>
                <a:srgbClr val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827586206897"/>
          <c:y val="0.108622923652012"/>
          <c:w val="0.88413793103448302"/>
          <c:h val="0.73968201090248298"/>
        </c:manualLayout>
      </c:layout>
      <c:areaChart>
        <c:grouping val="standard"/>
        <c:varyColors val="0"/>
        <c:ser>
          <c:idx val="1"/>
          <c:order val="0"/>
          <c:tx>
            <c:v>Cumulative Net Cashflow of Project</c:v>
          </c:tx>
          <c:spPr>
            <a:solidFill>
              <a:srgbClr val="EABC26"/>
            </a:solidFill>
            <a:ln w="38100">
              <a:solidFill>
                <a:srgbClr val="EABC26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Tables!$A$65:$A$75</c:f>
              <c:strCache>
                <c:ptCount val="11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  <c:pt idx="6">
                  <c:v>Year 6</c:v>
                </c:pt>
                <c:pt idx="7">
                  <c:v>Year 7</c:v>
                </c:pt>
                <c:pt idx="8">
                  <c:v>Year 8</c:v>
                </c:pt>
                <c:pt idx="9">
                  <c:v>Year 9</c:v>
                </c:pt>
                <c:pt idx="10">
                  <c:v>Year 10</c:v>
                </c:pt>
              </c:strCache>
            </c:strRef>
          </c:cat>
          <c:val>
            <c:numRef>
              <c:f>Tables!$U$65:$U$75</c:f>
              <c:numCache>
                <c:formatCode>"$"#,##0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169016"/>
        <c:axId val="430169408"/>
      </c:areaChart>
      <c:catAx>
        <c:axId val="430169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n-US" sz="800" b="1"/>
            </a:pPr>
            <a:endParaRPr lang="en-US"/>
          </a:p>
        </c:txPr>
        <c:crossAx val="4301694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0169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0" i="0"/>
            </a:pPr>
            <a:endParaRPr lang="en-US"/>
          </a:p>
        </c:txPr>
        <c:crossAx val="430169016"/>
        <c:crosses val="autoZero"/>
        <c:crossBetween val="midCat"/>
      </c:valAx>
      <c:spPr>
        <a:solidFill>
          <a:srgbClr val="FFFFFF"/>
        </a:solidFill>
        <a:ln w="12700">
          <a:solidFill>
            <a:schemeClr val="bg1">
              <a:lumMod val="50000"/>
            </a:schemeClr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lang="en-US" b="1" i="0"/>
            </a:pPr>
            <a:endParaRPr lang="en-US"/>
          </a:p>
        </c:txPr>
      </c:legendEntry>
      <c:layout>
        <c:manualLayout>
          <c:xMode val="edge"/>
          <c:yMode val="edge"/>
          <c:x val="0.38557625740224599"/>
          <c:y val="0.94784525848965195"/>
          <c:w val="0.29194123792902599"/>
          <c:h val="3.92975736630207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b="0" i="0"/>
          </a:pPr>
          <a:endParaRPr lang="en-US"/>
        </a:p>
      </c:txPr>
    </c:legend>
    <c:plotVisOnly val="1"/>
    <c:dispBlanksAs val="zero"/>
    <c:showDLblsOverMax val="0"/>
  </c:chart>
  <c:spPr>
    <a:noFill/>
    <a:ln w="3175">
      <a:solidFill>
        <a:schemeClr val="tx1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Verdana"/>
          <a:cs typeface="Verdana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Service!$C$10</c:f>
          <c:strCache>
            <c:ptCount val="1"/>
            <c:pt idx="0">
              <c:v>Net Project Cashflow (Operating Investment)</c:v>
            </c:pt>
          </c:strCache>
        </c:strRef>
      </c:tx>
      <c:layout>
        <c:manualLayout>
          <c:xMode val="edge"/>
          <c:yMode val="edge"/>
          <c:x val="0.36397657205218598"/>
          <c:y val="2.2641536323796601E-2"/>
        </c:manualLayout>
      </c:layout>
      <c:overlay val="0"/>
      <c:spPr>
        <a:noFill/>
        <a:ln w="25400">
          <a:noFill/>
        </a:ln>
      </c:spPr>
      <c:txPr>
        <a:bodyPr lIns="2">
          <a:spAutoFit/>
        </a:bodyPr>
        <a:lstStyle/>
        <a:p>
          <a:pPr>
            <a:defRPr lang="en-US" b="1" i="0" cap="none">
              <a:solidFill>
                <a:srgbClr val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827586206897"/>
          <c:y val="0.108622923652012"/>
          <c:w val="0.88413793103448302"/>
          <c:h val="0.73968201090248298"/>
        </c:manualLayout>
      </c:layout>
      <c:areaChart>
        <c:grouping val="standard"/>
        <c:varyColors val="0"/>
        <c:ser>
          <c:idx val="1"/>
          <c:order val="0"/>
          <c:tx>
            <c:v>Cumulative Net Cashflow of Project</c:v>
          </c:tx>
          <c:spPr>
            <a:solidFill>
              <a:srgbClr val="EABC26"/>
            </a:solidFill>
            <a:ln w="38100">
              <a:solidFill>
                <a:srgbClr val="EABC26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Tables!$A$65:$A$70</c:f>
              <c:strCache>
                <c:ptCount val="6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</c:strCache>
            </c:strRef>
          </c:cat>
          <c:val>
            <c:numRef>
              <c:f>Tables!$U$65:$U$70</c:f>
              <c:numCache>
                <c:formatCode>"$"#,##0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167840"/>
        <c:axId val="430161960"/>
      </c:areaChart>
      <c:catAx>
        <c:axId val="43016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n-US" sz="800" b="1"/>
            </a:pPr>
            <a:endParaRPr lang="en-US"/>
          </a:p>
        </c:txPr>
        <c:crossAx val="4301619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0161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0" i="0"/>
            </a:pPr>
            <a:endParaRPr lang="en-US"/>
          </a:p>
        </c:txPr>
        <c:crossAx val="430167840"/>
        <c:crosses val="autoZero"/>
        <c:crossBetween val="midCat"/>
      </c:valAx>
      <c:spPr>
        <a:solidFill>
          <a:srgbClr val="FFFFFF"/>
        </a:solidFill>
        <a:ln w="12700">
          <a:solidFill>
            <a:schemeClr val="bg1">
              <a:lumMod val="50000"/>
            </a:schemeClr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lang="en-US" b="1" i="0"/>
            </a:pPr>
            <a:endParaRPr lang="en-US"/>
          </a:p>
        </c:txPr>
      </c:legendEntry>
      <c:layout>
        <c:manualLayout>
          <c:xMode val="edge"/>
          <c:yMode val="edge"/>
          <c:x val="0.38557625740224599"/>
          <c:y val="0.94784525848965195"/>
          <c:w val="0.29194123792902599"/>
          <c:h val="3.92975736630207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b="0" i="0"/>
          </a:pPr>
          <a:endParaRPr lang="en-US"/>
        </a:p>
      </c:txPr>
    </c:legend>
    <c:plotVisOnly val="1"/>
    <c:dispBlanksAs val="zero"/>
    <c:showDLblsOverMax val="0"/>
  </c:chart>
  <c:spPr>
    <a:noFill/>
    <a:ln w="3175">
      <a:solidFill>
        <a:schemeClr val="tx1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Verdana"/>
          <a:cs typeface="Verdana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Service!$C$4</c:f>
          <c:strCache>
            <c:ptCount val="1"/>
            <c:pt idx="0">
              <c:v>kWh Energy Consumption</c:v>
            </c:pt>
          </c:strCache>
        </c:strRef>
      </c:tx>
      <c:layout>
        <c:manualLayout>
          <c:xMode val="edge"/>
          <c:yMode val="edge"/>
          <c:x val="0.31885303232301698"/>
          <c:y val="2.9386111803897799E-2"/>
        </c:manualLayout>
      </c:layout>
      <c:overlay val="0"/>
      <c:spPr>
        <a:noFill/>
        <a:ln w="25400">
          <a:noFill/>
        </a:ln>
      </c:spPr>
      <c:txPr>
        <a:bodyPr lIns="2">
          <a:spAutoFit/>
        </a:bodyPr>
        <a:lstStyle/>
        <a:p>
          <a:pPr>
            <a:defRPr lang="en-US" b="1" cap="none">
              <a:solidFill>
                <a:schemeClr val="tx1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431582417770904E-2"/>
          <c:y val="0.115384615384615"/>
          <c:w val="0.91998139763712194"/>
          <c:h val="0.68778280542986403"/>
        </c:manualLayout>
      </c:layout>
      <c:areaChart>
        <c:grouping val="standard"/>
        <c:varyColors val="0"/>
        <c:ser>
          <c:idx val="0"/>
          <c:order val="0"/>
          <c:tx>
            <c:v>kWh Energy Consumption</c:v>
          </c:tx>
          <c:spPr>
            <a:solidFill>
              <a:schemeClr val="bg1">
                <a:lumMod val="50000"/>
              </a:schemeClr>
            </a:solidFill>
            <a:ln w="25400">
              <a:noFill/>
            </a:ln>
          </c:spPr>
          <c:cat>
            <c:numRef>
              <c:f>'Raw data'!$A$2:$A$40000</c:f>
              <c:numCache>
                <c:formatCode>General</c:formatCode>
                <c:ptCount val="17567"/>
              </c:numCache>
            </c:numRef>
          </c:cat>
          <c:val>
            <c:numRef>
              <c:f>'Raw data'!$C$2:$C$40000</c:f>
              <c:numCache>
                <c:formatCode>#,##0.00000</c:formatCode>
                <c:ptCount val="17567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164312"/>
        <c:axId val="430168232"/>
      </c:areaChart>
      <c:catAx>
        <c:axId val="430164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 lIns="0">
            <a:noAutofit/>
          </a:bodyPr>
          <a:lstStyle/>
          <a:p>
            <a:pPr>
              <a:defRPr lang="en-US" sz="800" b="1"/>
            </a:pPr>
            <a:endParaRPr lang="en-US"/>
          </a:p>
        </c:txPr>
        <c:crossAx val="430168232"/>
        <c:crossesAt val="0"/>
        <c:auto val="0"/>
        <c:lblAlgn val="ctr"/>
        <c:lblOffset val="100"/>
        <c:tickLblSkip val="1000"/>
        <c:tickMarkSkip val="1000"/>
        <c:noMultiLvlLbl val="0"/>
      </c:catAx>
      <c:valAx>
        <c:axId val="430168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1" i="0"/>
            </a:pPr>
            <a:endParaRPr lang="en-US"/>
          </a:p>
        </c:txPr>
        <c:crossAx val="430164312"/>
        <c:crossesAt val="1"/>
        <c:crossBetween val="midCat"/>
      </c:valAx>
      <c:spPr>
        <a:solidFill>
          <a:srgbClr val="FFFFFF"/>
        </a:solidFill>
        <a:ln w="12700">
          <a:solidFill>
            <a:schemeClr val="bg1">
              <a:lumMod val="50000"/>
            </a:scheme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6127740567382899"/>
          <c:y val="0.93430487761428005"/>
          <c:w val="0.284880814500377"/>
          <c:h val="4.56156696476288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1100" b="1" i="0" cap="all"/>
          </a:pPr>
          <a:endParaRPr lang="en-US"/>
        </a:p>
      </c:txPr>
    </c:legend>
    <c:plotVisOnly val="1"/>
    <c:dispBlanksAs val="zero"/>
    <c:showDLblsOverMax val="0"/>
  </c:chart>
  <c:spPr>
    <a:noFill/>
    <a:ln w="3175">
      <a:solidFill>
        <a:schemeClr val="tx1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Verdana"/>
          <a:cs typeface="Verdana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Estimated mix of electricity loads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7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8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9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0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1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2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3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4"/>
            <c:bubble3D val="0"/>
            <c:spPr>
              <a:solidFill>
                <a:schemeClr val="accent5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(Loads!$B$5:$B$24,Loads!$B$27:$B$34,Loads!$B$37:$B$43)</c:f>
              <c:strCache>
                <c:ptCount val="35"/>
                <c:pt idx="0">
                  <c:v>Fans</c:v>
                </c:pt>
                <c:pt idx="1">
                  <c:v>Air handlers</c:v>
                </c:pt>
                <c:pt idx="2">
                  <c:v>Fan Coil Units</c:v>
                </c:pt>
                <c:pt idx="3">
                  <c:v>Pumps</c:v>
                </c:pt>
                <c:pt idx="4">
                  <c:v>Induction motor &lt; 3kw</c:v>
                </c:pt>
                <c:pt idx="5">
                  <c:v>Induction motor 3-10 kw</c:v>
                </c:pt>
                <c:pt idx="6">
                  <c:v>Induction motor 10-50 kw</c:v>
                </c:pt>
                <c:pt idx="7">
                  <c:v>Induction motor 50-100 kw</c:v>
                </c:pt>
                <c:pt idx="8">
                  <c:v>Induction motor &gt;100kw</c:v>
                </c:pt>
                <c:pt idx="9">
                  <c:v>Induction motors at full loading</c:v>
                </c:pt>
                <c:pt idx="10">
                  <c:v>Self-contained AC units</c:v>
                </c:pt>
                <c:pt idx="11">
                  <c:v>Refrigeration compressors</c:v>
                </c:pt>
                <c:pt idx="12">
                  <c:v>Heat pumps</c:v>
                </c:pt>
                <c:pt idx="13">
                  <c:v>Small chillers</c:v>
                </c:pt>
                <c:pt idx="14">
                  <c:v>TV's, stereos</c:v>
                </c:pt>
                <c:pt idx="15">
                  <c:v>Computers</c:v>
                </c:pt>
                <c:pt idx="16">
                  <c:v>VSD motor drives</c:v>
                </c:pt>
                <c:pt idx="17">
                  <c:v>DC motor drives </c:v>
                </c:pt>
                <c:pt idx="18">
                  <c:v>Servomotors</c:v>
                </c:pt>
                <c:pt idx="19">
                  <c:v>Inverter split systems</c:v>
                </c:pt>
                <c:pt idx="20">
                  <c:v>HID lighting</c:v>
                </c:pt>
                <c:pt idx="21">
                  <c:v>Metal halide lighting</c:v>
                </c:pt>
                <c:pt idx="22">
                  <c:v>T8 magnetic ballast</c:v>
                </c:pt>
                <c:pt idx="23">
                  <c:v>Incandescent lighting</c:v>
                </c:pt>
                <c:pt idx="24">
                  <c:v>Halogen lighting</c:v>
                </c:pt>
                <c:pt idx="25">
                  <c:v>LED ligthing</c:v>
                </c:pt>
                <c:pt idx="26">
                  <c:v>CFL's with electronic ballast</c:v>
                </c:pt>
                <c:pt idx="27">
                  <c:v>T5 electronic ballast</c:v>
                </c:pt>
                <c:pt idx="28">
                  <c:v>Switch mode power supplies</c:v>
                </c:pt>
                <c:pt idx="29">
                  <c:v>Electrical hot water heaters</c:v>
                </c:pt>
                <c:pt idx="30">
                  <c:v>Electric heaters on thermostat</c:v>
                </c:pt>
                <c:pt idx="31">
                  <c:v>Electric heaters no thermostat</c:v>
                </c:pt>
                <c:pt idx="32">
                  <c:v>Electric grills</c:v>
                </c:pt>
                <c:pt idx="33">
                  <c:v>Ovens and deep fat fryers</c:v>
                </c:pt>
                <c:pt idx="34">
                  <c:v>Misc</c:v>
                </c:pt>
              </c:strCache>
            </c:strRef>
          </c:cat>
          <c:val>
            <c:numRef>
              <c:f>(Loads!$I$5:$I$24,Loads!$I$27:$I$34,Loads!$I$37:$I$43)</c:f>
              <c:numCache>
                <c:formatCode>0.00%</c:formatCode>
                <c:ptCount val="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</c:numCache>
            </c:numRef>
          </c:val>
          <c:extLst/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Service!$C$5</c:f>
          <c:strCache>
            <c:ptCount val="1"/>
            <c:pt idx="0">
              <c:v>Maximum Demand and Spare Capacity with The Ark</c:v>
            </c:pt>
          </c:strCache>
        </c:strRef>
      </c:tx>
      <c:layout>
        <c:manualLayout>
          <c:xMode val="edge"/>
          <c:yMode val="edge"/>
          <c:x val="0.29961645781399998"/>
          <c:y val="3.6173208440391499E-2"/>
        </c:manualLayout>
      </c:layout>
      <c:overlay val="0"/>
      <c:spPr>
        <a:noFill/>
        <a:ln w="25400">
          <a:noFill/>
        </a:ln>
      </c:spPr>
      <c:txPr>
        <a:bodyPr lIns="2">
          <a:spAutoFit/>
        </a:bodyPr>
        <a:lstStyle/>
        <a:p>
          <a:pPr>
            <a:defRPr lang="en-US" b="1" cap="none">
              <a:solidFill>
                <a:schemeClr val="tx1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082310679217498E-2"/>
          <c:y val="0.115384615384615"/>
          <c:w val="0.91170933851426195"/>
          <c:h val="0.68778280542986403"/>
        </c:manualLayout>
      </c:layout>
      <c:areaChart>
        <c:grouping val="standard"/>
        <c:varyColors val="0"/>
        <c:ser>
          <c:idx val="1"/>
          <c:order val="0"/>
          <c:tx>
            <c:v>Spare Capacity with The Ark</c:v>
          </c:tx>
          <c:spPr>
            <a:solidFill>
              <a:schemeClr val="tx2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'Raw data'!$A$2:$A$40000</c:f>
              <c:numCache>
                <c:formatCode>General</c:formatCode>
                <c:ptCount val="17567"/>
              </c:numCache>
            </c:numRef>
          </c:cat>
          <c:val>
            <c:numRef>
              <c:f>'Raw data'!$E$2:$E$40000</c:f>
              <c:numCache>
                <c:formatCode>General</c:formatCode>
                <c:ptCount val="175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  <c:pt idx="16384">
                  <c:v>0</c:v>
                </c:pt>
                <c:pt idx="16385">
                  <c:v>0</c:v>
                </c:pt>
                <c:pt idx="16386">
                  <c:v>0</c:v>
                </c:pt>
                <c:pt idx="16387">
                  <c:v>0</c:v>
                </c:pt>
                <c:pt idx="16388">
                  <c:v>0</c:v>
                </c:pt>
                <c:pt idx="16389">
                  <c:v>0</c:v>
                </c:pt>
                <c:pt idx="16390">
                  <c:v>0</c:v>
                </c:pt>
                <c:pt idx="16391">
                  <c:v>0</c:v>
                </c:pt>
                <c:pt idx="16392">
                  <c:v>0</c:v>
                </c:pt>
                <c:pt idx="16393">
                  <c:v>0</c:v>
                </c:pt>
                <c:pt idx="16394">
                  <c:v>0</c:v>
                </c:pt>
                <c:pt idx="16395">
                  <c:v>0</c:v>
                </c:pt>
                <c:pt idx="16396">
                  <c:v>0</c:v>
                </c:pt>
                <c:pt idx="16397">
                  <c:v>0</c:v>
                </c:pt>
                <c:pt idx="16398">
                  <c:v>0</c:v>
                </c:pt>
                <c:pt idx="16399">
                  <c:v>0</c:v>
                </c:pt>
                <c:pt idx="16400">
                  <c:v>0</c:v>
                </c:pt>
                <c:pt idx="16401">
                  <c:v>0</c:v>
                </c:pt>
                <c:pt idx="16402">
                  <c:v>0</c:v>
                </c:pt>
                <c:pt idx="16403">
                  <c:v>0</c:v>
                </c:pt>
                <c:pt idx="16404">
                  <c:v>0</c:v>
                </c:pt>
                <c:pt idx="16405">
                  <c:v>0</c:v>
                </c:pt>
                <c:pt idx="16406">
                  <c:v>0</c:v>
                </c:pt>
                <c:pt idx="16407">
                  <c:v>0</c:v>
                </c:pt>
                <c:pt idx="16408">
                  <c:v>0</c:v>
                </c:pt>
                <c:pt idx="16409">
                  <c:v>0</c:v>
                </c:pt>
                <c:pt idx="16410">
                  <c:v>0</c:v>
                </c:pt>
                <c:pt idx="16411">
                  <c:v>0</c:v>
                </c:pt>
                <c:pt idx="16412">
                  <c:v>0</c:v>
                </c:pt>
                <c:pt idx="16413">
                  <c:v>0</c:v>
                </c:pt>
                <c:pt idx="16414">
                  <c:v>0</c:v>
                </c:pt>
                <c:pt idx="16415">
                  <c:v>0</c:v>
                </c:pt>
                <c:pt idx="16416">
                  <c:v>0</c:v>
                </c:pt>
                <c:pt idx="16417">
                  <c:v>0</c:v>
                </c:pt>
                <c:pt idx="16418">
                  <c:v>0</c:v>
                </c:pt>
                <c:pt idx="16419">
                  <c:v>0</c:v>
                </c:pt>
                <c:pt idx="16420">
                  <c:v>0</c:v>
                </c:pt>
                <c:pt idx="16421">
                  <c:v>0</c:v>
                </c:pt>
                <c:pt idx="16422">
                  <c:v>0</c:v>
                </c:pt>
                <c:pt idx="16423">
                  <c:v>0</c:v>
                </c:pt>
                <c:pt idx="16424">
                  <c:v>0</c:v>
                </c:pt>
                <c:pt idx="16425">
                  <c:v>0</c:v>
                </c:pt>
                <c:pt idx="16426">
                  <c:v>0</c:v>
                </c:pt>
                <c:pt idx="16427">
                  <c:v>0</c:v>
                </c:pt>
                <c:pt idx="16428">
                  <c:v>0</c:v>
                </c:pt>
                <c:pt idx="16429">
                  <c:v>0</c:v>
                </c:pt>
                <c:pt idx="16430">
                  <c:v>0</c:v>
                </c:pt>
                <c:pt idx="16431">
                  <c:v>0</c:v>
                </c:pt>
                <c:pt idx="16432">
                  <c:v>0</c:v>
                </c:pt>
                <c:pt idx="16433">
                  <c:v>0</c:v>
                </c:pt>
                <c:pt idx="16434">
                  <c:v>0</c:v>
                </c:pt>
                <c:pt idx="16435">
                  <c:v>0</c:v>
                </c:pt>
                <c:pt idx="16436">
                  <c:v>0</c:v>
                </c:pt>
                <c:pt idx="16437">
                  <c:v>0</c:v>
                </c:pt>
                <c:pt idx="16438">
                  <c:v>0</c:v>
                </c:pt>
                <c:pt idx="16439">
                  <c:v>0</c:v>
                </c:pt>
                <c:pt idx="16440">
                  <c:v>0</c:v>
                </c:pt>
                <c:pt idx="16441">
                  <c:v>0</c:v>
                </c:pt>
                <c:pt idx="16442">
                  <c:v>0</c:v>
                </c:pt>
                <c:pt idx="16443">
                  <c:v>0</c:v>
                </c:pt>
                <c:pt idx="16444">
                  <c:v>0</c:v>
                </c:pt>
                <c:pt idx="16445">
                  <c:v>0</c:v>
                </c:pt>
                <c:pt idx="16446">
                  <c:v>0</c:v>
                </c:pt>
                <c:pt idx="16447">
                  <c:v>0</c:v>
                </c:pt>
                <c:pt idx="16448">
                  <c:v>0</c:v>
                </c:pt>
                <c:pt idx="16449">
                  <c:v>0</c:v>
                </c:pt>
                <c:pt idx="16450">
                  <c:v>0</c:v>
                </c:pt>
                <c:pt idx="16451">
                  <c:v>0</c:v>
                </c:pt>
                <c:pt idx="16452">
                  <c:v>0</c:v>
                </c:pt>
                <c:pt idx="16453">
                  <c:v>0</c:v>
                </c:pt>
                <c:pt idx="16454">
                  <c:v>0</c:v>
                </c:pt>
                <c:pt idx="16455">
                  <c:v>0</c:v>
                </c:pt>
                <c:pt idx="16456">
                  <c:v>0</c:v>
                </c:pt>
                <c:pt idx="16457">
                  <c:v>0</c:v>
                </c:pt>
                <c:pt idx="16458">
                  <c:v>0</c:v>
                </c:pt>
                <c:pt idx="16459">
                  <c:v>0</c:v>
                </c:pt>
                <c:pt idx="16460">
                  <c:v>0</c:v>
                </c:pt>
                <c:pt idx="16461">
                  <c:v>0</c:v>
                </c:pt>
                <c:pt idx="16462">
                  <c:v>0</c:v>
                </c:pt>
                <c:pt idx="16463">
                  <c:v>0</c:v>
                </c:pt>
                <c:pt idx="16464">
                  <c:v>0</c:v>
                </c:pt>
                <c:pt idx="16465">
                  <c:v>0</c:v>
                </c:pt>
                <c:pt idx="16466">
                  <c:v>0</c:v>
                </c:pt>
                <c:pt idx="16467">
                  <c:v>0</c:v>
                </c:pt>
                <c:pt idx="16468">
                  <c:v>0</c:v>
                </c:pt>
                <c:pt idx="16469">
                  <c:v>0</c:v>
                </c:pt>
                <c:pt idx="16470">
                  <c:v>0</c:v>
                </c:pt>
                <c:pt idx="16471">
                  <c:v>0</c:v>
                </c:pt>
                <c:pt idx="16472">
                  <c:v>0</c:v>
                </c:pt>
                <c:pt idx="16473">
                  <c:v>0</c:v>
                </c:pt>
                <c:pt idx="16474">
                  <c:v>0</c:v>
                </c:pt>
                <c:pt idx="16475">
                  <c:v>0</c:v>
                </c:pt>
                <c:pt idx="16476">
                  <c:v>0</c:v>
                </c:pt>
                <c:pt idx="16477">
                  <c:v>0</c:v>
                </c:pt>
                <c:pt idx="16478">
                  <c:v>0</c:v>
                </c:pt>
                <c:pt idx="16479">
                  <c:v>0</c:v>
                </c:pt>
                <c:pt idx="16480">
                  <c:v>0</c:v>
                </c:pt>
                <c:pt idx="16481">
                  <c:v>0</c:v>
                </c:pt>
                <c:pt idx="16482">
                  <c:v>0</c:v>
                </c:pt>
                <c:pt idx="16483">
                  <c:v>0</c:v>
                </c:pt>
                <c:pt idx="16484">
                  <c:v>0</c:v>
                </c:pt>
                <c:pt idx="16485">
                  <c:v>0</c:v>
                </c:pt>
                <c:pt idx="16486">
                  <c:v>0</c:v>
                </c:pt>
                <c:pt idx="16487">
                  <c:v>0</c:v>
                </c:pt>
                <c:pt idx="16488">
                  <c:v>0</c:v>
                </c:pt>
                <c:pt idx="16489">
                  <c:v>0</c:v>
                </c:pt>
                <c:pt idx="16490">
                  <c:v>0</c:v>
                </c:pt>
                <c:pt idx="16491">
                  <c:v>0</c:v>
                </c:pt>
                <c:pt idx="16492">
                  <c:v>0</c:v>
                </c:pt>
                <c:pt idx="16493">
                  <c:v>0</c:v>
                </c:pt>
                <c:pt idx="16494">
                  <c:v>0</c:v>
                </c:pt>
                <c:pt idx="16495">
                  <c:v>0</c:v>
                </c:pt>
                <c:pt idx="16496">
                  <c:v>0</c:v>
                </c:pt>
                <c:pt idx="16497">
                  <c:v>0</c:v>
                </c:pt>
                <c:pt idx="16498">
                  <c:v>0</c:v>
                </c:pt>
                <c:pt idx="16499">
                  <c:v>0</c:v>
                </c:pt>
                <c:pt idx="16500">
                  <c:v>0</c:v>
                </c:pt>
                <c:pt idx="16501">
                  <c:v>0</c:v>
                </c:pt>
                <c:pt idx="16502">
                  <c:v>0</c:v>
                </c:pt>
                <c:pt idx="16503">
                  <c:v>0</c:v>
                </c:pt>
                <c:pt idx="16504">
                  <c:v>0</c:v>
                </c:pt>
                <c:pt idx="16505">
                  <c:v>0</c:v>
                </c:pt>
                <c:pt idx="16506">
                  <c:v>0</c:v>
                </c:pt>
                <c:pt idx="16507">
                  <c:v>0</c:v>
                </c:pt>
                <c:pt idx="16508">
                  <c:v>0</c:v>
                </c:pt>
                <c:pt idx="16509">
                  <c:v>0</c:v>
                </c:pt>
                <c:pt idx="16510">
                  <c:v>0</c:v>
                </c:pt>
                <c:pt idx="16511">
                  <c:v>0</c:v>
                </c:pt>
                <c:pt idx="16512">
                  <c:v>0</c:v>
                </c:pt>
                <c:pt idx="16513">
                  <c:v>0</c:v>
                </c:pt>
                <c:pt idx="16514">
                  <c:v>0</c:v>
                </c:pt>
                <c:pt idx="16515">
                  <c:v>0</c:v>
                </c:pt>
                <c:pt idx="16516">
                  <c:v>0</c:v>
                </c:pt>
                <c:pt idx="16517">
                  <c:v>0</c:v>
                </c:pt>
                <c:pt idx="16518">
                  <c:v>0</c:v>
                </c:pt>
                <c:pt idx="16519">
                  <c:v>0</c:v>
                </c:pt>
                <c:pt idx="16520">
                  <c:v>0</c:v>
                </c:pt>
                <c:pt idx="16521">
                  <c:v>0</c:v>
                </c:pt>
                <c:pt idx="16522">
                  <c:v>0</c:v>
                </c:pt>
                <c:pt idx="16523">
                  <c:v>0</c:v>
                </c:pt>
                <c:pt idx="16524">
                  <c:v>0</c:v>
                </c:pt>
                <c:pt idx="16525">
                  <c:v>0</c:v>
                </c:pt>
                <c:pt idx="16526">
                  <c:v>0</c:v>
                </c:pt>
                <c:pt idx="16527">
                  <c:v>0</c:v>
                </c:pt>
                <c:pt idx="16528">
                  <c:v>0</c:v>
                </c:pt>
                <c:pt idx="16529">
                  <c:v>0</c:v>
                </c:pt>
                <c:pt idx="16530">
                  <c:v>0</c:v>
                </c:pt>
                <c:pt idx="16531">
                  <c:v>0</c:v>
                </c:pt>
                <c:pt idx="16532">
                  <c:v>0</c:v>
                </c:pt>
                <c:pt idx="16533">
                  <c:v>0</c:v>
                </c:pt>
                <c:pt idx="16534">
                  <c:v>0</c:v>
                </c:pt>
                <c:pt idx="16535">
                  <c:v>0</c:v>
                </c:pt>
                <c:pt idx="16536">
                  <c:v>0</c:v>
                </c:pt>
                <c:pt idx="16537">
                  <c:v>0</c:v>
                </c:pt>
                <c:pt idx="16538">
                  <c:v>0</c:v>
                </c:pt>
                <c:pt idx="16539">
                  <c:v>0</c:v>
                </c:pt>
                <c:pt idx="16540">
                  <c:v>0</c:v>
                </c:pt>
                <c:pt idx="16541">
                  <c:v>0</c:v>
                </c:pt>
                <c:pt idx="16542">
                  <c:v>0</c:v>
                </c:pt>
                <c:pt idx="16543">
                  <c:v>0</c:v>
                </c:pt>
                <c:pt idx="16544">
                  <c:v>0</c:v>
                </c:pt>
                <c:pt idx="16545">
                  <c:v>0</c:v>
                </c:pt>
                <c:pt idx="16546">
                  <c:v>0</c:v>
                </c:pt>
                <c:pt idx="16547">
                  <c:v>0</c:v>
                </c:pt>
                <c:pt idx="16548">
                  <c:v>0</c:v>
                </c:pt>
                <c:pt idx="16549">
                  <c:v>0</c:v>
                </c:pt>
                <c:pt idx="16550">
                  <c:v>0</c:v>
                </c:pt>
                <c:pt idx="16551">
                  <c:v>0</c:v>
                </c:pt>
                <c:pt idx="16552">
                  <c:v>0</c:v>
                </c:pt>
                <c:pt idx="16553">
                  <c:v>0</c:v>
                </c:pt>
                <c:pt idx="16554">
                  <c:v>0</c:v>
                </c:pt>
                <c:pt idx="16555">
                  <c:v>0</c:v>
                </c:pt>
                <c:pt idx="16556">
                  <c:v>0</c:v>
                </c:pt>
                <c:pt idx="16557">
                  <c:v>0</c:v>
                </c:pt>
                <c:pt idx="16558">
                  <c:v>0</c:v>
                </c:pt>
                <c:pt idx="16559">
                  <c:v>0</c:v>
                </c:pt>
                <c:pt idx="16560">
                  <c:v>0</c:v>
                </c:pt>
                <c:pt idx="16561">
                  <c:v>0</c:v>
                </c:pt>
                <c:pt idx="16562">
                  <c:v>0</c:v>
                </c:pt>
                <c:pt idx="16563">
                  <c:v>0</c:v>
                </c:pt>
                <c:pt idx="16564">
                  <c:v>0</c:v>
                </c:pt>
                <c:pt idx="16565">
                  <c:v>0</c:v>
                </c:pt>
                <c:pt idx="16566">
                  <c:v>0</c:v>
                </c:pt>
                <c:pt idx="16567">
                  <c:v>0</c:v>
                </c:pt>
                <c:pt idx="16568">
                  <c:v>0</c:v>
                </c:pt>
                <c:pt idx="16569">
                  <c:v>0</c:v>
                </c:pt>
                <c:pt idx="16570">
                  <c:v>0</c:v>
                </c:pt>
                <c:pt idx="16571">
                  <c:v>0</c:v>
                </c:pt>
                <c:pt idx="16572">
                  <c:v>0</c:v>
                </c:pt>
                <c:pt idx="16573">
                  <c:v>0</c:v>
                </c:pt>
                <c:pt idx="16574">
                  <c:v>0</c:v>
                </c:pt>
                <c:pt idx="16575">
                  <c:v>0</c:v>
                </c:pt>
                <c:pt idx="16576">
                  <c:v>0</c:v>
                </c:pt>
                <c:pt idx="16577">
                  <c:v>0</c:v>
                </c:pt>
                <c:pt idx="16578">
                  <c:v>0</c:v>
                </c:pt>
                <c:pt idx="16579">
                  <c:v>0</c:v>
                </c:pt>
                <c:pt idx="16580">
                  <c:v>0</c:v>
                </c:pt>
                <c:pt idx="16581">
                  <c:v>0</c:v>
                </c:pt>
                <c:pt idx="16582">
                  <c:v>0</c:v>
                </c:pt>
                <c:pt idx="16583">
                  <c:v>0</c:v>
                </c:pt>
                <c:pt idx="16584">
                  <c:v>0</c:v>
                </c:pt>
                <c:pt idx="16585">
                  <c:v>0</c:v>
                </c:pt>
                <c:pt idx="16586">
                  <c:v>0</c:v>
                </c:pt>
                <c:pt idx="16587">
                  <c:v>0</c:v>
                </c:pt>
                <c:pt idx="16588">
                  <c:v>0</c:v>
                </c:pt>
                <c:pt idx="16589">
                  <c:v>0</c:v>
                </c:pt>
                <c:pt idx="16590">
                  <c:v>0</c:v>
                </c:pt>
                <c:pt idx="16591">
                  <c:v>0</c:v>
                </c:pt>
                <c:pt idx="16592">
                  <c:v>0</c:v>
                </c:pt>
                <c:pt idx="16593">
                  <c:v>0</c:v>
                </c:pt>
                <c:pt idx="16594">
                  <c:v>0</c:v>
                </c:pt>
                <c:pt idx="16595">
                  <c:v>0</c:v>
                </c:pt>
                <c:pt idx="16596">
                  <c:v>0</c:v>
                </c:pt>
                <c:pt idx="16597">
                  <c:v>0</c:v>
                </c:pt>
                <c:pt idx="16598">
                  <c:v>0</c:v>
                </c:pt>
                <c:pt idx="16599">
                  <c:v>0</c:v>
                </c:pt>
                <c:pt idx="16600">
                  <c:v>0</c:v>
                </c:pt>
                <c:pt idx="16601">
                  <c:v>0</c:v>
                </c:pt>
                <c:pt idx="16602">
                  <c:v>0</c:v>
                </c:pt>
                <c:pt idx="16603">
                  <c:v>0</c:v>
                </c:pt>
                <c:pt idx="16604">
                  <c:v>0</c:v>
                </c:pt>
                <c:pt idx="16605">
                  <c:v>0</c:v>
                </c:pt>
                <c:pt idx="16606">
                  <c:v>0</c:v>
                </c:pt>
                <c:pt idx="16607">
                  <c:v>0</c:v>
                </c:pt>
                <c:pt idx="16608">
                  <c:v>0</c:v>
                </c:pt>
                <c:pt idx="16609">
                  <c:v>0</c:v>
                </c:pt>
                <c:pt idx="16610">
                  <c:v>0</c:v>
                </c:pt>
                <c:pt idx="16611">
                  <c:v>0</c:v>
                </c:pt>
                <c:pt idx="16612">
                  <c:v>0</c:v>
                </c:pt>
                <c:pt idx="16613">
                  <c:v>0</c:v>
                </c:pt>
                <c:pt idx="16614">
                  <c:v>0</c:v>
                </c:pt>
                <c:pt idx="16615">
                  <c:v>0</c:v>
                </c:pt>
                <c:pt idx="16616">
                  <c:v>0</c:v>
                </c:pt>
                <c:pt idx="16617">
                  <c:v>0</c:v>
                </c:pt>
                <c:pt idx="16618">
                  <c:v>0</c:v>
                </c:pt>
                <c:pt idx="16619">
                  <c:v>0</c:v>
                </c:pt>
                <c:pt idx="16620">
                  <c:v>0</c:v>
                </c:pt>
                <c:pt idx="16621">
                  <c:v>0</c:v>
                </c:pt>
                <c:pt idx="16622">
                  <c:v>0</c:v>
                </c:pt>
                <c:pt idx="16623">
                  <c:v>0</c:v>
                </c:pt>
                <c:pt idx="16624">
                  <c:v>0</c:v>
                </c:pt>
                <c:pt idx="16625">
                  <c:v>0</c:v>
                </c:pt>
                <c:pt idx="16626">
                  <c:v>0</c:v>
                </c:pt>
                <c:pt idx="16627">
                  <c:v>0</c:v>
                </c:pt>
                <c:pt idx="16628">
                  <c:v>0</c:v>
                </c:pt>
                <c:pt idx="16629">
                  <c:v>0</c:v>
                </c:pt>
                <c:pt idx="16630">
                  <c:v>0</c:v>
                </c:pt>
                <c:pt idx="16631">
                  <c:v>0</c:v>
                </c:pt>
                <c:pt idx="16632">
                  <c:v>0</c:v>
                </c:pt>
                <c:pt idx="16633">
                  <c:v>0</c:v>
                </c:pt>
                <c:pt idx="16634">
                  <c:v>0</c:v>
                </c:pt>
                <c:pt idx="16635">
                  <c:v>0</c:v>
                </c:pt>
                <c:pt idx="16636">
                  <c:v>0</c:v>
                </c:pt>
                <c:pt idx="16637">
                  <c:v>0</c:v>
                </c:pt>
                <c:pt idx="16638">
                  <c:v>0</c:v>
                </c:pt>
                <c:pt idx="16639">
                  <c:v>0</c:v>
                </c:pt>
                <c:pt idx="16640">
                  <c:v>0</c:v>
                </c:pt>
                <c:pt idx="16641">
                  <c:v>0</c:v>
                </c:pt>
                <c:pt idx="16642">
                  <c:v>0</c:v>
                </c:pt>
                <c:pt idx="16643">
                  <c:v>0</c:v>
                </c:pt>
                <c:pt idx="16644">
                  <c:v>0</c:v>
                </c:pt>
                <c:pt idx="16645">
                  <c:v>0</c:v>
                </c:pt>
                <c:pt idx="16646">
                  <c:v>0</c:v>
                </c:pt>
                <c:pt idx="16647">
                  <c:v>0</c:v>
                </c:pt>
                <c:pt idx="16648">
                  <c:v>0</c:v>
                </c:pt>
                <c:pt idx="16649">
                  <c:v>0</c:v>
                </c:pt>
                <c:pt idx="16650">
                  <c:v>0</c:v>
                </c:pt>
                <c:pt idx="16651">
                  <c:v>0</c:v>
                </c:pt>
                <c:pt idx="16652">
                  <c:v>0</c:v>
                </c:pt>
                <c:pt idx="16653">
                  <c:v>0</c:v>
                </c:pt>
                <c:pt idx="16654">
                  <c:v>0</c:v>
                </c:pt>
                <c:pt idx="16655">
                  <c:v>0</c:v>
                </c:pt>
                <c:pt idx="16656">
                  <c:v>0</c:v>
                </c:pt>
                <c:pt idx="16657">
                  <c:v>0</c:v>
                </c:pt>
                <c:pt idx="16658">
                  <c:v>0</c:v>
                </c:pt>
                <c:pt idx="16659">
                  <c:v>0</c:v>
                </c:pt>
                <c:pt idx="16660">
                  <c:v>0</c:v>
                </c:pt>
                <c:pt idx="16661">
                  <c:v>0</c:v>
                </c:pt>
                <c:pt idx="16662">
                  <c:v>0</c:v>
                </c:pt>
                <c:pt idx="16663">
                  <c:v>0</c:v>
                </c:pt>
                <c:pt idx="16664">
                  <c:v>0</c:v>
                </c:pt>
                <c:pt idx="16665">
                  <c:v>0</c:v>
                </c:pt>
                <c:pt idx="16666">
                  <c:v>0</c:v>
                </c:pt>
                <c:pt idx="16667">
                  <c:v>0</c:v>
                </c:pt>
                <c:pt idx="16668">
                  <c:v>0</c:v>
                </c:pt>
                <c:pt idx="16669">
                  <c:v>0</c:v>
                </c:pt>
                <c:pt idx="16670">
                  <c:v>0</c:v>
                </c:pt>
                <c:pt idx="16671">
                  <c:v>0</c:v>
                </c:pt>
                <c:pt idx="16672">
                  <c:v>0</c:v>
                </c:pt>
                <c:pt idx="16673">
                  <c:v>0</c:v>
                </c:pt>
                <c:pt idx="16674">
                  <c:v>0</c:v>
                </c:pt>
                <c:pt idx="16675">
                  <c:v>0</c:v>
                </c:pt>
                <c:pt idx="16676">
                  <c:v>0</c:v>
                </c:pt>
                <c:pt idx="16677">
                  <c:v>0</c:v>
                </c:pt>
                <c:pt idx="16678">
                  <c:v>0</c:v>
                </c:pt>
                <c:pt idx="16679">
                  <c:v>0</c:v>
                </c:pt>
                <c:pt idx="16680">
                  <c:v>0</c:v>
                </c:pt>
                <c:pt idx="16681">
                  <c:v>0</c:v>
                </c:pt>
                <c:pt idx="16682">
                  <c:v>0</c:v>
                </c:pt>
                <c:pt idx="16683">
                  <c:v>0</c:v>
                </c:pt>
                <c:pt idx="16684">
                  <c:v>0</c:v>
                </c:pt>
                <c:pt idx="16685">
                  <c:v>0</c:v>
                </c:pt>
                <c:pt idx="16686">
                  <c:v>0</c:v>
                </c:pt>
                <c:pt idx="16687">
                  <c:v>0</c:v>
                </c:pt>
                <c:pt idx="16688">
                  <c:v>0</c:v>
                </c:pt>
                <c:pt idx="16689">
                  <c:v>0</c:v>
                </c:pt>
                <c:pt idx="16690">
                  <c:v>0</c:v>
                </c:pt>
                <c:pt idx="16691">
                  <c:v>0</c:v>
                </c:pt>
                <c:pt idx="16692">
                  <c:v>0</c:v>
                </c:pt>
                <c:pt idx="16693">
                  <c:v>0</c:v>
                </c:pt>
                <c:pt idx="16694">
                  <c:v>0</c:v>
                </c:pt>
                <c:pt idx="16695">
                  <c:v>0</c:v>
                </c:pt>
                <c:pt idx="16696">
                  <c:v>0</c:v>
                </c:pt>
                <c:pt idx="16697">
                  <c:v>0</c:v>
                </c:pt>
                <c:pt idx="16698">
                  <c:v>0</c:v>
                </c:pt>
                <c:pt idx="16699">
                  <c:v>0</c:v>
                </c:pt>
                <c:pt idx="16700">
                  <c:v>0</c:v>
                </c:pt>
                <c:pt idx="16701">
                  <c:v>0</c:v>
                </c:pt>
                <c:pt idx="16702">
                  <c:v>0</c:v>
                </c:pt>
                <c:pt idx="16703">
                  <c:v>0</c:v>
                </c:pt>
                <c:pt idx="16704">
                  <c:v>0</c:v>
                </c:pt>
                <c:pt idx="16705">
                  <c:v>0</c:v>
                </c:pt>
                <c:pt idx="16706">
                  <c:v>0</c:v>
                </c:pt>
                <c:pt idx="16707">
                  <c:v>0</c:v>
                </c:pt>
                <c:pt idx="16708">
                  <c:v>0</c:v>
                </c:pt>
                <c:pt idx="16709">
                  <c:v>0</c:v>
                </c:pt>
                <c:pt idx="16710">
                  <c:v>0</c:v>
                </c:pt>
                <c:pt idx="16711">
                  <c:v>0</c:v>
                </c:pt>
                <c:pt idx="16712">
                  <c:v>0</c:v>
                </c:pt>
                <c:pt idx="16713">
                  <c:v>0</c:v>
                </c:pt>
                <c:pt idx="16714">
                  <c:v>0</c:v>
                </c:pt>
                <c:pt idx="16715">
                  <c:v>0</c:v>
                </c:pt>
                <c:pt idx="16716">
                  <c:v>0</c:v>
                </c:pt>
                <c:pt idx="16717">
                  <c:v>0</c:v>
                </c:pt>
                <c:pt idx="16718">
                  <c:v>0</c:v>
                </c:pt>
                <c:pt idx="16719">
                  <c:v>0</c:v>
                </c:pt>
                <c:pt idx="16720">
                  <c:v>0</c:v>
                </c:pt>
                <c:pt idx="16721">
                  <c:v>0</c:v>
                </c:pt>
                <c:pt idx="16722">
                  <c:v>0</c:v>
                </c:pt>
                <c:pt idx="16723">
                  <c:v>0</c:v>
                </c:pt>
                <c:pt idx="16724">
                  <c:v>0</c:v>
                </c:pt>
                <c:pt idx="16725">
                  <c:v>0</c:v>
                </c:pt>
                <c:pt idx="16726">
                  <c:v>0</c:v>
                </c:pt>
                <c:pt idx="16727">
                  <c:v>0</c:v>
                </c:pt>
                <c:pt idx="16728">
                  <c:v>0</c:v>
                </c:pt>
                <c:pt idx="16729">
                  <c:v>0</c:v>
                </c:pt>
                <c:pt idx="16730">
                  <c:v>0</c:v>
                </c:pt>
                <c:pt idx="16731">
                  <c:v>0</c:v>
                </c:pt>
                <c:pt idx="16732">
                  <c:v>0</c:v>
                </c:pt>
                <c:pt idx="16733">
                  <c:v>0</c:v>
                </c:pt>
                <c:pt idx="16734">
                  <c:v>0</c:v>
                </c:pt>
                <c:pt idx="16735">
                  <c:v>0</c:v>
                </c:pt>
                <c:pt idx="16736">
                  <c:v>0</c:v>
                </c:pt>
                <c:pt idx="16737">
                  <c:v>0</c:v>
                </c:pt>
                <c:pt idx="16738">
                  <c:v>0</c:v>
                </c:pt>
                <c:pt idx="16739">
                  <c:v>0</c:v>
                </c:pt>
                <c:pt idx="16740">
                  <c:v>0</c:v>
                </c:pt>
                <c:pt idx="16741">
                  <c:v>0</c:v>
                </c:pt>
                <c:pt idx="16742">
                  <c:v>0</c:v>
                </c:pt>
                <c:pt idx="16743">
                  <c:v>0</c:v>
                </c:pt>
                <c:pt idx="16744">
                  <c:v>0</c:v>
                </c:pt>
                <c:pt idx="16745">
                  <c:v>0</c:v>
                </c:pt>
                <c:pt idx="16746">
                  <c:v>0</c:v>
                </c:pt>
                <c:pt idx="16747">
                  <c:v>0</c:v>
                </c:pt>
                <c:pt idx="16748">
                  <c:v>0</c:v>
                </c:pt>
                <c:pt idx="16749">
                  <c:v>0</c:v>
                </c:pt>
                <c:pt idx="16750">
                  <c:v>0</c:v>
                </c:pt>
                <c:pt idx="16751">
                  <c:v>0</c:v>
                </c:pt>
                <c:pt idx="16752">
                  <c:v>0</c:v>
                </c:pt>
                <c:pt idx="16753">
                  <c:v>0</c:v>
                </c:pt>
                <c:pt idx="16754">
                  <c:v>0</c:v>
                </c:pt>
                <c:pt idx="16755">
                  <c:v>0</c:v>
                </c:pt>
                <c:pt idx="16756">
                  <c:v>0</c:v>
                </c:pt>
                <c:pt idx="16757">
                  <c:v>0</c:v>
                </c:pt>
                <c:pt idx="16758">
                  <c:v>0</c:v>
                </c:pt>
                <c:pt idx="16759">
                  <c:v>0</c:v>
                </c:pt>
                <c:pt idx="16760">
                  <c:v>0</c:v>
                </c:pt>
                <c:pt idx="16761">
                  <c:v>0</c:v>
                </c:pt>
                <c:pt idx="16762">
                  <c:v>0</c:v>
                </c:pt>
                <c:pt idx="16763">
                  <c:v>0</c:v>
                </c:pt>
                <c:pt idx="16764">
                  <c:v>0</c:v>
                </c:pt>
                <c:pt idx="16765">
                  <c:v>0</c:v>
                </c:pt>
                <c:pt idx="16766">
                  <c:v>0</c:v>
                </c:pt>
                <c:pt idx="16767">
                  <c:v>0</c:v>
                </c:pt>
                <c:pt idx="16768">
                  <c:v>0</c:v>
                </c:pt>
                <c:pt idx="16769">
                  <c:v>0</c:v>
                </c:pt>
                <c:pt idx="16770">
                  <c:v>0</c:v>
                </c:pt>
                <c:pt idx="16771">
                  <c:v>0</c:v>
                </c:pt>
                <c:pt idx="16772">
                  <c:v>0</c:v>
                </c:pt>
                <c:pt idx="16773">
                  <c:v>0</c:v>
                </c:pt>
                <c:pt idx="16774">
                  <c:v>0</c:v>
                </c:pt>
                <c:pt idx="16775">
                  <c:v>0</c:v>
                </c:pt>
                <c:pt idx="16776">
                  <c:v>0</c:v>
                </c:pt>
                <c:pt idx="16777">
                  <c:v>0</c:v>
                </c:pt>
                <c:pt idx="16778">
                  <c:v>0</c:v>
                </c:pt>
                <c:pt idx="16779">
                  <c:v>0</c:v>
                </c:pt>
                <c:pt idx="16780">
                  <c:v>0</c:v>
                </c:pt>
                <c:pt idx="16781">
                  <c:v>0</c:v>
                </c:pt>
                <c:pt idx="16782">
                  <c:v>0</c:v>
                </c:pt>
                <c:pt idx="16783">
                  <c:v>0</c:v>
                </c:pt>
                <c:pt idx="16784">
                  <c:v>0</c:v>
                </c:pt>
                <c:pt idx="16785">
                  <c:v>0</c:v>
                </c:pt>
                <c:pt idx="16786">
                  <c:v>0</c:v>
                </c:pt>
                <c:pt idx="16787">
                  <c:v>0</c:v>
                </c:pt>
                <c:pt idx="16788">
                  <c:v>0</c:v>
                </c:pt>
                <c:pt idx="16789">
                  <c:v>0</c:v>
                </c:pt>
                <c:pt idx="16790">
                  <c:v>0</c:v>
                </c:pt>
                <c:pt idx="16791">
                  <c:v>0</c:v>
                </c:pt>
                <c:pt idx="16792">
                  <c:v>0</c:v>
                </c:pt>
                <c:pt idx="16793">
                  <c:v>0</c:v>
                </c:pt>
                <c:pt idx="16794">
                  <c:v>0</c:v>
                </c:pt>
                <c:pt idx="16795">
                  <c:v>0</c:v>
                </c:pt>
                <c:pt idx="16796">
                  <c:v>0</c:v>
                </c:pt>
                <c:pt idx="16797">
                  <c:v>0</c:v>
                </c:pt>
                <c:pt idx="16798">
                  <c:v>0</c:v>
                </c:pt>
                <c:pt idx="16799">
                  <c:v>0</c:v>
                </c:pt>
                <c:pt idx="16800">
                  <c:v>0</c:v>
                </c:pt>
                <c:pt idx="16801">
                  <c:v>0</c:v>
                </c:pt>
                <c:pt idx="16802">
                  <c:v>0</c:v>
                </c:pt>
                <c:pt idx="16803">
                  <c:v>0</c:v>
                </c:pt>
                <c:pt idx="16804">
                  <c:v>0</c:v>
                </c:pt>
                <c:pt idx="16805">
                  <c:v>0</c:v>
                </c:pt>
                <c:pt idx="16806">
                  <c:v>0</c:v>
                </c:pt>
                <c:pt idx="16807">
                  <c:v>0</c:v>
                </c:pt>
                <c:pt idx="16808">
                  <c:v>0</c:v>
                </c:pt>
                <c:pt idx="16809">
                  <c:v>0</c:v>
                </c:pt>
                <c:pt idx="16810">
                  <c:v>0</c:v>
                </c:pt>
                <c:pt idx="16811">
                  <c:v>0</c:v>
                </c:pt>
                <c:pt idx="16812">
                  <c:v>0</c:v>
                </c:pt>
                <c:pt idx="16813">
                  <c:v>0</c:v>
                </c:pt>
                <c:pt idx="16814">
                  <c:v>0</c:v>
                </c:pt>
                <c:pt idx="16815">
                  <c:v>0</c:v>
                </c:pt>
                <c:pt idx="16816">
                  <c:v>0</c:v>
                </c:pt>
                <c:pt idx="16817">
                  <c:v>0</c:v>
                </c:pt>
                <c:pt idx="16818">
                  <c:v>0</c:v>
                </c:pt>
                <c:pt idx="16819">
                  <c:v>0</c:v>
                </c:pt>
              </c:numCache>
            </c:numRef>
          </c:val>
        </c:ser>
        <c:ser>
          <c:idx val="0"/>
          <c:order val="1"/>
          <c:tx>
            <c:v>Maximum Demand</c:v>
          </c:tx>
          <c:spPr>
            <a:solidFill>
              <a:schemeClr val="tx2"/>
            </a:solidFill>
            <a:ln w="25400">
              <a:noFill/>
            </a:ln>
          </c:spPr>
          <c:cat>
            <c:numRef>
              <c:f>'Raw data'!$A$2:$A$40000</c:f>
              <c:numCache>
                <c:formatCode>General</c:formatCode>
                <c:ptCount val="17567"/>
              </c:numCache>
            </c:numRef>
          </c:cat>
          <c:val>
            <c:numRef>
              <c:f>'Raw data'!$D$2:$D$40000</c:f>
              <c:numCache>
                <c:formatCode>#,##0.00000</c:formatCode>
                <c:ptCount val="17567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164704"/>
        <c:axId val="430165096"/>
      </c:areaChart>
      <c:catAx>
        <c:axId val="43016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 lIns="0">
            <a:noAutofit/>
          </a:bodyPr>
          <a:lstStyle/>
          <a:p>
            <a:pPr>
              <a:defRPr lang="en-US" sz="800" b="1"/>
            </a:pPr>
            <a:endParaRPr lang="en-US"/>
          </a:p>
        </c:txPr>
        <c:crossAx val="430165096"/>
        <c:crossesAt val="0"/>
        <c:auto val="0"/>
        <c:lblAlgn val="ctr"/>
        <c:lblOffset val="100"/>
        <c:tickLblSkip val="1000"/>
        <c:tickMarkSkip val="1000"/>
        <c:noMultiLvlLbl val="0"/>
      </c:catAx>
      <c:valAx>
        <c:axId val="430165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1"/>
                  <a:t>kVA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1" i="0"/>
            </a:pPr>
            <a:endParaRPr lang="en-US"/>
          </a:p>
        </c:txPr>
        <c:crossAx val="430164704"/>
        <c:crossesAt val="1"/>
        <c:crossBetween val="midCat"/>
      </c:valAx>
      <c:spPr>
        <a:solidFill>
          <a:srgbClr val="FFFFFF"/>
        </a:solidFill>
        <a:ln w="12700">
          <a:solidFill>
            <a:schemeClr val="bg1">
              <a:lumMod val="50000"/>
            </a:scheme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5787666663808001"/>
          <c:y val="0.93656732105319396"/>
          <c:w val="0.50501843681313796"/>
          <c:h val="4.56156696476288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1100" b="1" i="0" cap="all"/>
          </a:pPr>
          <a:endParaRPr lang="en-US"/>
        </a:p>
      </c:txPr>
    </c:legend>
    <c:plotVisOnly val="1"/>
    <c:dispBlanksAs val="zero"/>
    <c:showDLblsOverMax val="0"/>
  </c:chart>
  <c:spPr>
    <a:noFill/>
    <a:ln w="3175">
      <a:solidFill>
        <a:schemeClr val="tx1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Verdana"/>
          <a:cs typeface="Verdana"/>
        </a:defRPr>
      </a:pPr>
      <a:endParaRPr lang="en-US"/>
    </a:p>
  </c:txPr>
  <c:printSettings>
    <c:headerFooter/>
    <c:pageMargins b="1" l="0.75" r="0.75" t="1" header="0.5" footer="0.5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en-US" sz="1600"/>
              <a:t>Estimated</a:t>
            </a:r>
            <a:r>
              <a:rPr lang="en-US" sz="1600" baseline="0"/>
              <a:t> Efficiency</a:t>
            </a:r>
            <a:r>
              <a:rPr lang="en-US" sz="1600"/>
              <a:t> of Site Electricity</a:t>
            </a:r>
            <a:r>
              <a:rPr lang="en-US" sz="1600" baseline="0"/>
              <a:t> Load</a:t>
            </a:r>
            <a:endParaRPr lang="en-US" sz="1600"/>
          </a:p>
        </c:rich>
      </c:tx>
      <c:layout>
        <c:manualLayout>
          <c:xMode val="edge"/>
          <c:yMode val="edge"/>
          <c:x val="0.299645851716558"/>
          <c:y val="3.58734194058221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579047052613199"/>
          <c:y val="0.13942899637332201"/>
          <c:w val="0.91212208376776605"/>
          <c:h val="0.82247766674905498"/>
        </c:manualLayout>
      </c:layout>
      <c:pieChart>
        <c:varyColors val="1"/>
        <c:ser>
          <c:idx val="2"/>
          <c:order val="2"/>
          <c:tx>
            <c:v>Electricity Load Types</c:v>
          </c:tx>
          <c:spPr>
            <a:effectLst/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dPt>
            <c:idx val="0"/>
            <c:bubble3D val="0"/>
            <c:spPr>
              <a:solidFill>
                <a:schemeClr val="bg2">
                  <a:lumMod val="50000"/>
                </a:schemeClr>
              </a:solidFill>
              <a:effectLst/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</c:dPt>
          <c:dPt>
            <c:idx val="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effectLst/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'Enter Data'!$B$27:$B$31</c:f>
              <c:strCache>
                <c:ptCount val="5"/>
                <c:pt idx="0">
                  <c:v> Efficient lighting</c:v>
                </c:pt>
                <c:pt idx="1">
                  <c:v> Inefficient Lighting</c:v>
                </c:pt>
                <c:pt idx="2">
                  <c:v> Efficient Motors</c:v>
                </c:pt>
                <c:pt idx="3">
                  <c:v> Inefficient Motors</c:v>
                </c:pt>
                <c:pt idx="4">
                  <c:v> Other</c:v>
                </c:pt>
              </c:strCache>
            </c:strRef>
          </c:cat>
          <c:val>
            <c:numRef>
              <c:f>'Enter Data'!$C$27:$C$31</c:f>
              <c:numCache>
                <c:formatCode>0.00%</c:formatCode>
                <c:ptCount val="5"/>
              </c:numCache>
            </c:numRef>
          </c:val>
        </c:ser>
        <c:ser>
          <c:idx val="3"/>
          <c:order val="3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'Enter Data'!$B$27:$B$31</c:f>
              <c:strCache>
                <c:ptCount val="5"/>
                <c:pt idx="0">
                  <c:v> Efficient lighting</c:v>
                </c:pt>
                <c:pt idx="1">
                  <c:v> Inefficient Lighting</c:v>
                </c:pt>
                <c:pt idx="2">
                  <c:v> Efficient Motors</c:v>
                </c:pt>
                <c:pt idx="3">
                  <c:v> Inefficient Motors</c:v>
                </c:pt>
                <c:pt idx="4">
                  <c:v> Other</c:v>
                </c:pt>
              </c:strCache>
            </c:strRef>
          </c:cat>
          <c:val>
            <c:numRef>
              <c:f>'Enter Data'!$C$27:$C$31</c:f>
              <c:numCache>
                <c:formatCode>0.00%</c:formatCode>
                <c:ptCount val="5"/>
              </c:numCache>
            </c:numRef>
          </c:val>
        </c:ser>
        <c:ser>
          <c:idx val="1"/>
          <c:order val="1"/>
          <c:tx>
            <c:v>Electricity Load Types</c:v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'Enter Data'!$B$27:$B$31</c:f>
              <c:strCache>
                <c:ptCount val="5"/>
                <c:pt idx="0">
                  <c:v> Efficient lighting</c:v>
                </c:pt>
                <c:pt idx="1">
                  <c:v> Inefficient Lighting</c:v>
                </c:pt>
                <c:pt idx="2">
                  <c:v> Efficient Motors</c:v>
                </c:pt>
                <c:pt idx="3">
                  <c:v> Inefficient Motors</c:v>
                </c:pt>
                <c:pt idx="4">
                  <c:v> Other</c:v>
                </c:pt>
              </c:strCache>
            </c:strRef>
          </c:cat>
          <c:val>
            <c:numRef>
              <c:f>'Enter Data'!$C$27:$C$31</c:f>
              <c:numCache>
                <c:formatCode>0.00%</c:formatCode>
                <c:ptCount val="5"/>
              </c:numCache>
            </c:numRef>
          </c:val>
        </c:ser>
        <c:ser>
          <c:idx val="0"/>
          <c:order val="0"/>
          <c:tx>
            <c:v>Electricity Load Types</c:v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'Enter Data'!$B$27:$B$31</c:f>
              <c:strCache>
                <c:ptCount val="5"/>
                <c:pt idx="0">
                  <c:v> Efficient lighting</c:v>
                </c:pt>
                <c:pt idx="1">
                  <c:v> Inefficient Lighting</c:v>
                </c:pt>
                <c:pt idx="2">
                  <c:v> Efficient Motors</c:v>
                </c:pt>
                <c:pt idx="3">
                  <c:v> Inefficient Motors</c:v>
                </c:pt>
                <c:pt idx="4">
                  <c:v> Other</c:v>
                </c:pt>
              </c:strCache>
            </c:strRef>
          </c:cat>
          <c:val>
            <c:numRef>
              <c:f>'Enter Data'!$C$27:$C$31</c:f>
              <c:numCache>
                <c:formatCode>0.00%</c:formatCode>
                <c:ptCount val="5"/>
              </c:numCache>
            </c:numRef>
          </c:val>
        </c:ser>
        <c:ser>
          <c:idx val="4"/>
          <c:order val="4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'Enter Data'!$B$27:$B$31</c:f>
              <c:strCache>
                <c:ptCount val="5"/>
                <c:pt idx="0">
                  <c:v> Efficient lighting</c:v>
                </c:pt>
                <c:pt idx="1">
                  <c:v> Inefficient Lighting</c:v>
                </c:pt>
                <c:pt idx="2">
                  <c:v> Efficient Motors</c:v>
                </c:pt>
                <c:pt idx="3">
                  <c:v> Inefficient Motors</c:v>
                </c:pt>
                <c:pt idx="4">
                  <c:v> Other</c:v>
                </c:pt>
              </c:strCache>
            </c:strRef>
          </c:cat>
          <c:val>
            <c:numRef>
              <c:f>'Enter Data'!$C$27:$C$31</c:f>
              <c:numCache>
                <c:formatCode>0.00%</c:formatCode>
                <c:ptCount val="5"/>
              </c:numCache>
            </c:numRef>
          </c:val>
        </c:ser>
        <c:ser>
          <c:idx val="5"/>
          <c:order val="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'Enter Data'!$B$27:$B$31</c:f>
              <c:strCache>
                <c:ptCount val="5"/>
                <c:pt idx="0">
                  <c:v> Efficient lighting</c:v>
                </c:pt>
                <c:pt idx="1">
                  <c:v> Inefficient Lighting</c:v>
                </c:pt>
                <c:pt idx="2">
                  <c:v> Efficient Motors</c:v>
                </c:pt>
                <c:pt idx="3">
                  <c:v> Inefficient Motors</c:v>
                </c:pt>
                <c:pt idx="4">
                  <c:v> Other</c:v>
                </c:pt>
              </c:strCache>
            </c:strRef>
          </c:cat>
          <c:val>
            <c:numRef>
              <c:f>'Enter Data'!$C$27:$C$31</c:f>
              <c:numCache>
                <c:formatCode>0.00%</c:formatCode>
                <c:ptCount val="5"/>
              </c:numCache>
            </c:numRef>
          </c:val>
        </c:ser>
        <c:ser>
          <c:idx val="6"/>
          <c:order val="6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'Enter Data'!$B$27:$B$31</c:f>
              <c:strCache>
                <c:ptCount val="5"/>
                <c:pt idx="0">
                  <c:v> Efficient lighting</c:v>
                </c:pt>
                <c:pt idx="1">
                  <c:v> Inefficient Lighting</c:v>
                </c:pt>
                <c:pt idx="2">
                  <c:v> Efficient Motors</c:v>
                </c:pt>
                <c:pt idx="3">
                  <c:v> Inefficient Motors</c:v>
                </c:pt>
                <c:pt idx="4">
                  <c:v> Other</c:v>
                </c:pt>
              </c:strCache>
            </c:strRef>
          </c:cat>
          <c:val>
            <c:numRef>
              <c:f>'Enter Data'!$C$27:$C$31</c:f>
              <c:numCache>
                <c:formatCode>0.00%</c:formatCode>
                <c:ptCount val="5"/>
              </c:numCache>
            </c:numRef>
          </c:val>
        </c:ser>
        <c:ser>
          <c:idx val="7"/>
          <c:order val="7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'Enter Data'!$B$27:$B$31</c:f>
              <c:strCache>
                <c:ptCount val="5"/>
                <c:pt idx="0">
                  <c:v> Efficient lighting</c:v>
                </c:pt>
                <c:pt idx="1">
                  <c:v> Inefficient Lighting</c:v>
                </c:pt>
                <c:pt idx="2">
                  <c:v> Efficient Motors</c:v>
                </c:pt>
                <c:pt idx="3">
                  <c:v> Inefficient Motors</c:v>
                </c:pt>
                <c:pt idx="4">
                  <c:v> Other</c:v>
                </c:pt>
              </c:strCache>
            </c:strRef>
          </c:cat>
          <c:val>
            <c:numRef>
              <c:f>'Enter Data'!$C$27:$C$31</c:f>
              <c:numCache>
                <c:formatCode>0.00%</c:formatCode>
                <c:ptCount val="5"/>
              </c:numCache>
            </c:numRef>
          </c:val>
        </c:ser>
        <c:ser>
          <c:idx val="8"/>
          <c:order val="8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'Enter Data'!$B$27:$B$31</c:f>
              <c:strCache>
                <c:ptCount val="5"/>
                <c:pt idx="0">
                  <c:v> Efficient lighting</c:v>
                </c:pt>
                <c:pt idx="1">
                  <c:v> Inefficient Lighting</c:v>
                </c:pt>
                <c:pt idx="2">
                  <c:v> Efficient Motors</c:v>
                </c:pt>
                <c:pt idx="3">
                  <c:v> Inefficient Motors</c:v>
                </c:pt>
                <c:pt idx="4">
                  <c:v> Other</c:v>
                </c:pt>
              </c:strCache>
            </c:strRef>
          </c:cat>
          <c:val>
            <c:numRef>
              <c:f>'Enter Data'!$C$27:$C$31</c:f>
              <c:numCache>
                <c:formatCode>0.00%</c:formatCode>
                <c:ptCount val="5"/>
              </c:numCache>
            </c:numRef>
          </c:val>
        </c:ser>
        <c:ser>
          <c:idx val="9"/>
          <c:order val="9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'Enter Data'!$B$27:$B$31</c:f>
              <c:strCache>
                <c:ptCount val="5"/>
                <c:pt idx="0">
                  <c:v> Efficient lighting</c:v>
                </c:pt>
                <c:pt idx="1">
                  <c:v> Inefficient Lighting</c:v>
                </c:pt>
                <c:pt idx="2">
                  <c:v> Efficient Motors</c:v>
                </c:pt>
                <c:pt idx="3">
                  <c:v> Inefficient Motors</c:v>
                </c:pt>
                <c:pt idx="4">
                  <c:v> Other</c:v>
                </c:pt>
              </c:strCache>
            </c:strRef>
          </c:cat>
          <c:val>
            <c:numRef>
              <c:f>'Enter Data'!$C$27:$C$31</c:f>
              <c:numCache>
                <c:formatCode>0.00%</c:formatCode>
                <c:ptCount val="5"/>
              </c:numCache>
            </c:numRef>
          </c:val>
        </c:ser>
        <c:ser>
          <c:idx val="10"/>
          <c:order val="1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'Enter Data'!$B$27:$B$31</c:f>
              <c:strCache>
                <c:ptCount val="5"/>
                <c:pt idx="0">
                  <c:v> Efficient lighting</c:v>
                </c:pt>
                <c:pt idx="1">
                  <c:v> Inefficient Lighting</c:v>
                </c:pt>
                <c:pt idx="2">
                  <c:v> Efficient Motors</c:v>
                </c:pt>
                <c:pt idx="3">
                  <c:v> Inefficient Motors</c:v>
                </c:pt>
                <c:pt idx="4">
                  <c:v> Other</c:v>
                </c:pt>
              </c:strCache>
            </c:strRef>
          </c:cat>
          <c:val>
            <c:numRef>
              <c:f>'Enter Data'!$C$27:$C$31</c:f>
              <c:numCache>
                <c:formatCode>0.00%</c:formatCode>
                <c:ptCount val="5"/>
              </c:numCache>
            </c:numRef>
          </c:val>
        </c:ser>
        <c:ser>
          <c:idx val="11"/>
          <c:order val="11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'Enter Data'!$B$27:$B$31</c:f>
              <c:strCache>
                <c:ptCount val="5"/>
                <c:pt idx="0">
                  <c:v> Efficient lighting</c:v>
                </c:pt>
                <c:pt idx="1">
                  <c:v> Inefficient Lighting</c:v>
                </c:pt>
                <c:pt idx="2">
                  <c:v> Efficient Motors</c:v>
                </c:pt>
                <c:pt idx="3">
                  <c:v> Inefficient Motors</c:v>
                </c:pt>
                <c:pt idx="4">
                  <c:v> Other</c:v>
                </c:pt>
              </c:strCache>
            </c:strRef>
          </c:cat>
          <c:val>
            <c:numRef>
              <c:f>'Enter Data'!$C$27:$C$31</c:f>
              <c:numCache>
                <c:formatCode>0.00%</c:formatCode>
                <c:ptCount val="5"/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235"/>
      </c:pieChart>
    </c:plotArea>
    <c:plotVisOnly val="1"/>
    <c:dispBlanksAs val="zero"/>
    <c:showDLblsOverMax val="0"/>
  </c:chart>
  <c:spPr>
    <a:ln>
      <a:solidFill>
        <a:schemeClr val="tx1"/>
      </a:solidFill>
    </a:ln>
  </c:spPr>
  <c:txPr>
    <a:bodyPr/>
    <a:lstStyle/>
    <a:p>
      <a:pPr>
        <a:defRPr sz="1200">
          <a:latin typeface="Helvetica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Service!$C$5</c:f>
          <c:strCache>
            <c:ptCount val="1"/>
            <c:pt idx="0">
              <c:v>Maximum Demand and Spare Capacity with The Ark</c:v>
            </c:pt>
          </c:strCache>
        </c:strRef>
      </c:tx>
      <c:layout>
        <c:manualLayout>
          <c:xMode val="edge"/>
          <c:yMode val="edge"/>
          <c:x val="0.29961645781399998"/>
          <c:y val="3.6173208440391499E-2"/>
        </c:manualLayout>
      </c:layout>
      <c:overlay val="0"/>
      <c:spPr>
        <a:noFill/>
        <a:ln w="25400">
          <a:noFill/>
        </a:ln>
      </c:spPr>
      <c:txPr>
        <a:bodyPr lIns="2">
          <a:spAutoFit/>
        </a:bodyPr>
        <a:lstStyle/>
        <a:p>
          <a:pPr>
            <a:defRPr lang="en-US" b="1" cap="none">
              <a:solidFill>
                <a:schemeClr val="tx1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082310679217498E-2"/>
          <c:y val="0.115384615384615"/>
          <c:w val="0.91170933851426195"/>
          <c:h val="0.68778280542986403"/>
        </c:manualLayout>
      </c:layout>
      <c:areaChart>
        <c:grouping val="standard"/>
        <c:varyColors val="0"/>
        <c:ser>
          <c:idx val="1"/>
          <c:order val="0"/>
          <c:tx>
            <c:v>Spare Capacity with The Ark</c:v>
          </c:tx>
          <c:spPr>
            <a:solidFill>
              <a:schemeClr val="tx2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'Raw data'!$A$2:$A$40000</c:f>
              <c:numCache>
                <c:formatCode>General</c:formatCode>
                <c:ptCount val="17567"/>
              </c:numCache>
            </c:numRef>
          </c:cat>
          <c:val>
            <c:numRef>
              <c:f>'Raw data'!$E$2:$E$40000</c:f>
              <c:numCache>
                <c:formatCode>General</c:formatCode>
                <c:ptCount val="175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  <c:pt idx="16384">
                  <c:v>0</c:v>
                </c:pt>
                <c:pt idx="16385">
                  <c:v>0</c:v>
                </c:pt>
                <c:pt idx="16386">
                  <c:v>0</c:v>
                </c:pt>
                <c:pt idx="16387">
                  <c:v>0</c:v>
                </c:pt>
                <c:pt idx="16388">
                  <c:v>0</c:v>
                </c:pt>
                <c:pt idx="16389">
                  <c:v>0</c:v>
                </c:pt>
                <c:pt idx="16390">
                  <c:v>0</c:v>
                </c:pt>
                <c:pt idx="16391">
                  <c:v>0</c:v>
                </c:pt>
                <c:pt idx="16392">
                  <c:v>0</c:v>
                </c:pt>
                <c:pt idx="16393">
                  <c:v>0</c:v>
                </c:pt>
                <c:pt idx="16394">
                  <c:v>0</c:v>
                </c:pt>
                <c:pt idx="16395">
                  <c:v>0</c:v>
                </c:pt>
                <c:pt idx="16396">
                  <c:v>0</c:v>
                </c:pt>
                <c:pt idx="16397">
                  <c:v>0</c:v>
                </c:pt>
                <c:pt idx="16398">
                  <c:v>0</c:v>
                </c:pt>
                <c:pt idx="16399">
                  <c:v>0</c:v>
                </c:pt>
                <c:pt idx="16400">
                  <c:v>0</c:v>
                </c:pt>
                <c:pt idx="16401">
                  <c:v>0</c:v>
                </c:pt>
                <c:pt idx="16402">
                  <c:v>0</c:v>
                </c:pt>
                <c:pt idx="16403">
                  <c:v>0</c:v>
                </c:pt>
                <c:pt idx="16404">
                  <c:v>0</c:v>
                </c:pt>
                <c:pt idx="16405">
                  <c:v>0</c:v>
                </c:pt>
                <c:pt idx="16406">
                  <c:v>0</c:v>
                </c:pt>
                <c:pt idx="16407">
                  <c:v>0</c:v>
                </c:pt>
                <c:pt idx="16408">
                  <c:v>0</c:v>
                </c:pt>
                <c:pt idx="16409">
                  <c:v>0</c:v>
                </c:pt>
                <c:pt idx="16410">
                  <c:v>0</c:v>
                </c:pt>
                <c:pt idx="16411">
                  <c:v>0</c:v>
                </c:pt>
                <c:pt idx="16412">
                  <c:v>0</c:v>
                </c:pt>
                <c:pt idx="16413">
                  <c:v>0</c:v>
                </c:pt>
                <c:pt idx="16414">
                  <c:v>0</c:v>
                </c:pt>
                <c:pt idx="16415">
                  <c:v>0</c:v>
                </c:pt>
                <c:pt idx="16416">
                  <c:v>0</c:v>
                </c:pt>
                <c:pt idx="16417">
                  <c:v>0</c:v>
                </c:pt>
                <c:pt idx="16418">
                  <c:v>0</c:v>
                </c:pt>
                <c:pt idx="16419">
                  <c:v>0</c:v>
                </c:pt>
                <c:pt idx="16420">
                  <c:v>0</c:v>
                </c:pt>
                <c:pt idx="16421">
                  <c:v>0</c:v>
                </c:pt>
                <c:pt idx="16422">
                  <c:v>0</c:v>
                </c:pt>
                <c:pt idx="16423">
                  <c:v>0</c:v>
                </c:pt>
                <c:pt idx="16424">
                  <c:v>0</c:v>
                </c:pt>
                <c:pt idx="16425">
                  <c:v>0</c:v>
                </c:pt>
                <c:pt idx="16426">
                  <c:v>0</c:v>
                </c:pt>
                <c:pt idx="16427">
                  <c:v>0</c:v>
                </c:pt>
                <c:pt idx="16428">
                  <c:v>0</c:v>
                </c:pt>
                <c:pt idx="16429">
                  <c:v>0</c:v>
                </c:pt>
                <c:pt idx="16430">
                  <c:v>0</c:v>
                </c:pt>
                <c:pt idx="16431">
                  <c:v>0</c:v>
                </c:pt>
                <c:pt idx="16432">
                  <c:v>0</c:v>
                </c:pt>
                <c:pt idx="16433">
                  <c:v>0</c:v>
                </c:pt>
                <c:pt idx="16434">
                  <c:v>0</c:v>
                </c:pt>
                <c:pt idx="16435">
                  <c:v>0</c:v>
                </c:pt>
                <c:pt idx="16436">
                  <c:v>0</c:v>
                </c:pt>
                <c:pt idx="16437">
                  <c:v>0</c:v>
                </c:pt>
                <c:pt idx="16438">
                  <c:v>0</c:v>
                </c:pt>
                <c:pt idx="16439">
                  <c:v>0</c:v>
                </c:pt>
                <c:pt idx="16440">
                  <c:v>0</c:v>
                </c:pt>
                <c:pt idx="16441">
                  <c:v>0</c:v>
                </c:pt>
                <c:pt idx="16442">
                  <c:v>0</c:v>
                </c:pt>
                <c:pt idx="16443">
                  <c:v>0</c:v>
                </c:pt>
                <c:pt idx="16444">
                  <c:v>0</c:v>
                </c:pt>
                <c:pt idx="16445">
                  <c:v>0</c:v>
                </c:pt>
                <c:pt idx="16446">
                  <c:v>0</c:v>
                </c:pt>
                <c:pt idx="16447">
                  <c:v>0</c:v>
                </c:pt>
                <c:pt idx="16448">
                  <c:v>0</c:v>
                </c:pt>
                <c:pt idx="16449">
                  <c:v>0</c:v>
                </c:pt>
                <c:pt idx="16450">
                  <c:v>0</c:v>
                </c:pt>
                <c:pt idx="16451">
                  <c:v>0</c:v>
                </c:pt>
                <c:pt idx="16452">
                  <c:v>0</c:v>
                </c:pt>
                <c:pt idx="16453">
                  <c:v>0</c:v>
                </c:pt>
                <c:pt idx="16454">
                  <c:v>0</c:v>
                </c:pt>
                <c:pt idx="16455">
                  <c:v>0</c:v>
                </c:pt>
                <c:pt idx="16456">
                  <c:v>0</c:v>
                </c:pt>
                <c:pt idx="16457">
                  <c:v>0</c:v>
                </c:pt>
                <c:pt idx="16458">
                  <c:v>0</c:v>
                </c:pt>
                <c:pt idx="16459">
                  <c:v>0</c:v>
                </c:pt>
                <c:pt idx="16460">
                  <c:v>0</c:v>
                </c:pt>
                <c:pt idx="16461">
                  <c:v>0</c:v>
                </c:pt>
                <c:pt idx="16462">
                  <c:v>0</c:v>
                </c:pt>
                <c:pt idx="16463">
                  <c:v>0</c:v>
                </c:pt>
                <c:pt idx="16464">
                  <c:v>0</c:v>
                </c:pt>
                <c:pt idx="16465">
                  <c:v>0</c:v>
                </c:pt>
                <c:pt idx="16466">
                  <c:v>0</c:v>
                </c:pt>
                <c:pt idx="16467">
                  <c:v>0</c:v>
                </c:pt>
                <c:pt idx="16468">
                  <c:v>0</c:v>
                </c:pt>
                <c:pt idx="16469">
                  <c:v>0</c:v>
                </c:pt>
                <c:pt idx="16470">
                  <c:v>0</c:v>
                </c:pt>
                <c:pt idx="16471">
                  <c:v>0</c:v>
                </c:pt>
                <c:pt idx="16472">
                  <c:v>0</c:v>
                </c:pt>
                <c:pt idx="16473">
                  <c:v>0</c:v>
                </c:pt>
                <c:pt idx="16474">
                  <c:v>0</c:v>
                </c:pt>
                <c:pt idx="16475">
                  <c:v>0</c:v>
                </c:pt>
                <c:pt idx="16476">
                  <c:v>0</c:v>
                </c:pt>
                <c:pt idx="16477">
                  <c:v>0</c:v>
                </c:pt>
                <c:pt idx="16478">
                  <c:v>0</c:v>
                </c:pt>
                <c:pt idx="16479">
                  <c:v>0</c:v>
                </c:pt>
                <c:pt idx="16480">
                  <c:v>0</c:v>
                </c:pt>
                <c:pt idx="16481">
                  <c:v>0</c:v>
                </c:pt>
                <c:pt idx="16482">
                  <c:v>0</c:v>
                </c:pt>
                <c:pt idx="16483">
                  <c:v>0</c:v>
                </c:pt>
                <c:pt idx="16484">
                  <c:v>0</c:v>
                </c:pt>
                <c:pt idx="16485">
                  <c:v>0</c:v>
                </c:pt>
                <c:pt idx="16486">
                  <c:v>0</c:v>
                </c:pt>
                <c:pt idx="16487">
                  <c:v>0</c:v>
                </c:pt>
                <c:pt idx="16488">
                  <c:v>0</c:v>
                </c:pt>
                <c:pt idx="16489">
                  <c:v>0</c:v>
                </c:pt>
                <c:pt idx="16490">
                  <c:v>0</c:v>
                </c:pt>
                <c:pt idx="16491">
                  <c:v>0</c:v>
                </c:pt>
                <c:pt idx="16492">
                  <c:v>0</c:v>
                </c:pt>
                <c:pt idx="16493">
                  <c:v>0</c:v>
                </c:pt>
                <c:pt idx="16494">
                  <c:v>0</c:v>
                </c:pt>
                <c:pt idx="16495">
                  <c:v>0</c:v>
                </c:pt>
                <c:pt idx="16496">
                  <c:v>0</c:v>
                </c:pt>
                <c:pt idx="16497">
                  <c:v>0</c:v>
                </c:pt>
                <c:pt idx="16498">
                  <c:v>0</c:v>
                </c:pt>
                <c:pt idx="16499">
                  <c:v>0</c:v>
                </c:pt>
                <c:pt idx="16500">
                  <c:v>0</c:v>
                </c:pt>
                <c:pt idx="16501">
                  <c:v>0</c:v>
                </c:pt>
                <c:pt idx="16502">
                  <c:v>0</c:v>
                </c:pt>
                <c:pt idx="16503">
                  <c:v>0</c:v>
                </c:pt>
                <c:pt idx="16504">
                  <c:v>0</c:v>
                </c:pt>
                <c:pt idx="16505">
                  <c:v>0</c:v>
                </c:pt>
                <c:pt idx="16506">
                  <c:v>0</c:v>
                </c:pt>
                <c:pt idx="16507">
                  <c:v>0</c:v>
                </c:pt>
                <c:pt idx="16508">
                  <c:v>0</c:v>
                </c:pt>
                <c:pt idx="16509">
                  <c:v>0</c:v>
                </c:pt>
                <c:pt idx="16510">
                  <c:v>0</c:v>
                </c:pt>
                <c:pt idx="16511">
                  <c:v>0</c:v>
                </c:pt>
                <c:pt idx="16512">
                  <c:v>0</c:v>
                </c:pt>
                <c:pt idx="16513">
                  <c:v>0</c:v>
                </c:pt>
                <c:pt idx="16514">
                  <c:v>0</c:v>
                </c:pt>
                <c:pt idx="16515">
                  <c:v>0</c:v>
                </c:pt>
                <c:pt idx="16516">
                  <c:v>0</c:v>
                </c:pt>
                <c:pt idx="16517">
                  <c:v>0</c:v>
                </c:pt>
                <c:pt idx="16518">
                  <c:v>0</c:v>
                </c:pt>
                <c:pt idx="16519">
                  <c:v>0</c:v>
                </c:pt>
                <c:pt idx="16520">
                  <c:v>0</c:v>
                </c:pt>
                <c:pt idx="16521">
                  <c:v>0</c:v>
                </c:pt>
                <c:pt idx="16522">
                  <c:v>0</c:v>
                </c:pt>
                <c:pt idx="16523">
                  <c:v>0</c:v>
                </c:pt>
                <c:pt idx="16524">
                  <c:v>0</c:v>
                </c:pt>
                <c:pt idx="16525">
                  <c:v>0</c:v>
                </c:pt>
                <c:pt idx="16526">
                  <c:v>0</c:v>
                </c:pt>
                <c:pt idx="16527">
                  <c:v>0</c:v>
                </c:pt>
                <c:pt idx="16528">
                  <c:v>0</c:v>
                </c:pt>
                <c:pt idx="16529">
                  <c:v>0</c:v>
                </c:pt>
                <c:pt idx="16530">
                  <c:v>0</c:v>
                </c:pt>
                <c:pt idx="16531">
                  <c:v>0</c:v>
                </c:pt>
                <c:pt idx="16532">
                  <c:v>0</c:v>
                </c:pt>
                <c:pt idx="16533">
                  <c:v>0</c:v>
                </c:pt>
                <c:pt idx="16534">
                  <c:v>0</c:v>
                </c:pt>
                <c:pt idx="16535">
                  <c:v>0</c:v>
                </c:pt>
                <c:pt idx="16536">
                  <c:v>0</c:v>
                </c:pt>
                <c:pt idx="16537">
                  <c:v>0</c:v>
                </c:pt>
                <c:pt idx="16538">
                  <c:v>0</c:v>
                </c:pt>
                <c:pt idx="16539">
                  <c:v>0</c:v>
                </c:pt>
                <c:pt idx="16540">
                  <c:v>0</c:v>
                </c:pt>
                <c:pt idx="16541">
                  <c:v>0</c:v>
                </c:pt>
                <c:pt idx="16542">
                  <c:v>0</c:v>
                </c:pt>
                <c:pt idx="16543">
                  <c:v>0</c:v>
                </c:pt>
                <c:pt idx="16544">
                  <c:v>0</c:v>
                </c:pt>
                <c:pt idx="16545">
                  <c:v>0</c:v>
                </c:pt>
                <c:pt idx="16546">
                  <c:v>0</c:v>
                </c:pt>
                <c:pt idx="16547">
                  <c:v>0</c:v>
                </c:pt>
                <c:pt idx="16548">
                  <c:v>0</c:v>
                </c:pt>
                <c:pt idx="16549">
                  <c:v>0</c:v>
                </c:pt>
                <c:pt idx="16550">
                  <c:v>0</c:v>
                </c:pt>
                <c:pt idx="16551">
                  <c:v>0</c:v>
                </c:pt>
                <c:pt idx="16552">
                  <c:v>0</c:v>
                </c:pt>
                <c:pt idx="16553">
                  <c:v>0</c:v>
                </c:pt>
                <c:pt idx="16554">
                  <c:v>0</c:v>
                </c:pt>
                <c:pt idx="16555">
                  <c:v>0</c:v>
                </c:pt>
                <c:pt idx="16556">
                  <c:v>0</c:v>
                </c:pt>
                <c:pt idx="16557">
                  <c:v>0</c:v>
                </c:pt>
                <c:pt idx="16558">
                  <c:v>0</c:v>
                </c:pt>
                <c:pt idx="16559">
                  <c:v>0</c:v>
                </c:pt>
                <c:pt idx="16560">
                  <c:v>0</c:v>
                </c:pt>
                <c:pt idx="16561">
                  <c:v>0</c:v>
                </c:pt>
                <c:pt idx="16562">
                  <c:v>0</c:v>
                </c:pt>
                <c:pt idx="16563">
                  <c:v>0</c:v>
                </c:pt>
                <c:pt idx="16564">
                  <c:v>0</c:v>
                </c:pt>
                <c:pt idx="16565">
                  <c:v>0</c:v>
                </c:pt>
                <c:pt idx="16566">
                  <c:v>0</c:v>
                </c:pt>
                <c:pt idx="16567">
                  <c:v>0</c:v>
                </c:pt>
                <c:pt idx="16568">
                  <c:v>0</c:v>
                </c:pt>
                <c:pt idx="16569">
                  <c:v>0</c:v>
                </c:pt>
                <c:pt idx="16570">
                  <c:v>0</c:v>
                </c:pt>
                <c:pt idx="16571">
                  <c:v>0</c:v>
                </c:pt>
                <c:pt idx="16572">
                  <c:v>0</c:v>
                </c:pt>
                <c:pt idx="16573">
                  <c:v>0</c:v>
                </c:pt>
                <c:pt idx="16574">
                  <c:v>0</c:v>
                </c:pt>
                <c:pt idx="16575">
                  <c:v>0</c:v>
                </c:pt>
                <c:pt idx="16576">
                  <c:v>0</c:v>
                </c:pt>
                <c:pt idx="16577">
                  <c:v>0</c:v>
                </c:pt>
                <c:pt idx="16578">
                  <c:v>0</c:v>
                </c:pt>
                <c:pt idx="16579">
                  <c:v>0</c:v>
                </c:pt>
                <c:pt idx="16580">
                  <c:v>0</c:v>
                </c:pt>
                <c:pt idx="16581">
                  <c:v>0</c:v>
                </c:pt>
                <c:pt idx="16582">
                  <c:v>0</c:v>
                </c:pt>
                <c:pt idx="16583">
                  <c:v>0</c:v>
                </c:pt>
                <c:pt idx="16584">
                  <c:v>0</c:v>
                </c:pt>
                <c:pt idx="16585">
                  <c:v>0</c:v>
                </c:pt>
                <c:pt idx="16586">
                  <c:v>0</c:v>
                </c:pt>
                <c:pt idx="16587">
                  <c:v>0</c:v>
                </c:pt>
                <c:pt idx="16588">
                  <c:v>0</c:v>
                </c:pt>
                <c:pt idx="16589">
                  <c:v>0</c:v>
                </c:pt>
                <c:pt idx="16590">
                  <c:v>0</c:v>
                </c:pt>
                <c:pt idx="16591">
                  <c:v>0</c:v>
                </c:pt>
                <c:pt idx="16592">
                  <c:v>0</c:v>
                </c:pt>
                <c:pt idx="16593">
                  <c:v>0</c:v>
                </c:pt>
                <c:pt idx="16594">
                  <c:v>0</c:v>
                </c:pt>
                <c:pt idx="16595">
                  <c:v>0</c:v>
                </c:pt>
                <c:pt idx="16596">
                  <c:v>0</c:v>
                </c:pt>
                <c:pt idx="16597">
                  <c:v>0</c:v>
                </c:pt>
                <c:pt idx="16598">
                  <c:v>0</c:v>
                </c:pt>
                <c:pt idx="16599">
                  <c:v>0</c:v>
                </c:pt>
                <c:pt idx="16600">
                  <c:v>0</c:v>
                </c:pt>
                <c:pt idx="16601">
                  <c:v>0</c:v>
                </c:pt>
                <c:pt idx="16602">
                  <c:v>0</c:v>
                </c:pt>
                <c:pt idx="16603">
                  <c:v>0</c:v>
                </c:pt>
                <c:pt idx="16604">
                  <c:v>0</c:v>
                </c:pt>
                <c:pt idx="16605">
                  <c:v>0</c:v>
                </c:pt>
                <c:pt idx="16606">
                  <c:v>0</c:v>
                </c:pt>
                <c:pt idx="16607">
                  <c:v>0</c:v>
                </c:pt>
                <c:pt idx="16608">
                  <c:v>0</c:v>
                </c:pt>
                <c:pt idx="16609">
                  <c:v>0</c:v>
                </c:pt>
                <c:pt idx="16610">
                  <c:v>0</c:v>
                </c:pt>
                <c:pt idx="16611">
                  <c:v>0</c:v>
                </c:pt>
                <c:pt idx="16612">
                  <c:v>0</c:v>
                </c:pt>
                <c:pt idx="16613">
                  <c:v>0</c:v>
                </c:pt>
                <c:pt idx="16614">
                  <c:v>0</c:v>
                </c:pt>
                <c:pt idx="16615">
                  <c:v>0</c:v>
                </c:pt>
                <c:pt idx="16616">
                  <c:v>0</c:v>
                </c:pt>
                <c:pt idx="16617">
                  <c:v>0</c:v>
                </c:pt>
                <c:pt idx="16618">
                  <c:v>0</c:v>
                </c:pt>
                <c:pt idx="16619">
                  <c:v>0</c:v>
                </c:pt>
                <c:pt idx="16620">
                  <c:v>0</c:v>
                </c:pt>
                <c:pt idx="16621">
                  <c:v>0</c:v>
                </c:pt>
                <c:pt idx="16622">
                  <c:v>0</c:v>
                </c:pt>
                <c:pt idx="16623">
                  <c:v>0</c:v>
                </c:pt>
                <c:pt idx="16624">
                  <c:v>0</c:v>
                </c:pt>
                <c:pt idx="16625">
                  <c:v>0</c:v>
                </c:pt>
                <c:pt idx="16626">
                  <c:v>0</c:v>
                </c:pt>
                <c:pt idx="16627">
                  <c:v>0</c:v>
                </c:pt>
                <c:pt idx="16628">
                  <c:v>0</c:v>
                </c:pt>
                <c:pt idx="16629">
                  <c:v>0</c:v>
                </c:pt>
                <c:pt idx="16630">
                  <c:v>0</c:v>
                </c:pt>
                <c:pt idx="16631">
                  <c:v>0</c:v>
                </c:pt>
                <c:pt idx="16632">
                  <c:v>0</c:v>
                </c:pt>
                <c:pt idx="16633">
                  <c:v>0</c:v>
                </c:pt>
                <c:pt idx="16634">
                  <c:v>0</c:v>
                </c:pt>
                <c:pt idx="16635">
                  <c:v>0</c:v>
                </c:pt>
                <c:pt idx="16636">
                  <c:v>0</c:v>
                </c:pt>
                <c:pt idx="16637">
                  <c:v>0</c:v>
                </c:pt>
                <c:pt idx="16638">
                  <c:v>0</c:v>
                </c:pt>
                <c:pt idx="16639">
                  <c:v>0</c:v>
                </c:pt>
                <c:pt idx="16640">
                  <c:v>0</c:v>
                </c:pt>
                <c:pt idx="16641">
                  <c:v>0</c:v>
                </c:pt>
                <c:pt idx="16642">
                  <c:v>0</c:v>
                </c:pt>
                <c:pt idx="16643">
                  <c:v>0</c:v>
                </c:pt>
                <c:pt idx="16644">
                  <c:v>0</c:v>
                </c:pt>
                <c:pt idx="16645">
                  <c:v>0</c:v>
                </c:pt>
                <c:pt idx="16646">
                  <c:v>0</c:v>
                </c:pt>
                <c:pt idx="16647">
                  <c:v>0</c:v>
                </c:pt>
                <c:pt idx="16648">
                  <c:v>0</c:v>
                </c:pt>
                <c:pt idx="16649">
                  <c:v>0</c:v>
                </c:pt>
                <c:pt idx="16650">
                  <c:v>0</c:v>
                </c:pt>
                <c:pt idx="16651">
                  <c:v>0</c:v>
                </c:pt>
                <c:pt idx="16652">
                  <c:v>0</c:v>
                </c:pt>
                <c:pt idx="16653">
                  <c:v>0</c:v>
                </c:pt>
                <c:pt idx="16654">
                  <c:v>0</c:v>
                </c:pt>
                <c:pt idx="16655">
                  <c:v>0</c:v>
                </c:pt>
                <c:pt idx="16656">
                  <c:v>0</c:v>
                </c:pt>
                <c:pt idx="16657">
                  <c:v>0</c:v>
                </c:pt>
                <c:pt idx="16658">
                  <c:v>0</c:v>
                </c:pt>
                <c:pt idx="16659">
                  <c:v>0</c:v>
                </c:pt>
                <c:pt idx="16660">
                  <c:v>0</c:v>
                </c:pt>
                <c:pt idx="16661">
                  <c:v>0</c:v>
                </c:pt>
                <c:pt idx="16662">
                  <c:v>0</c:v>
                </c:pt>
                <c:pt idx="16663">
                  <c:v>0</c:v>
                </c:pt>
                <c:pt idx="16664">
                  <c:v>0</c:v>
                </c:pt>
                <c:pt idx="16665">
                  <c:v>0</c:v>
                </c:pt>
                <c:pt idx="16666">
                  <c:v>0</c:v>
                </c:pt>
                <c:pt idx="16667">
                  <c:v>0</c:v>
                </c:pt>
                <c:pt idx="16668">
                  <c:v>0</c:v>
                </c:pt>
                <c:pt idx="16669">
                  <c:v>0</c:v>
                </c:pt>
                <c:pt idx="16670">
                  <c:v>0</c:v>
                </c:pt>
                <c:pt idx="16671">
                  <c:v>0</c:v>
                </c:pt>
                <c:pt idx="16672">
                  <c:v>0</c:v>
                </c:pt>
                <c:pt idx="16673">
                  <c:v>0</c:v>
                </c:pt>
                <c:pt idx="16674">
                  <c:v>0</c:v>
                </c:pt>
                <c:pt idx="16675">
                  <c:v>0</c:v>
                </c:pt>
                <c:pt idx="16676">
                  <c:v>0</c:v>
                </c:pt>
                <c:pt idx="16677">
                  <c:v>0</c:v>
                </c:pt>
                <c:pt idx="16678">
                  <c:v>0</c:v>
                </c:pt>
                <c:pt idx="16679">
                  <c:v>0</c:v>
                </c:pt>
                <c:pt idx="16680">
                  <c:v>0</c:v>
                </c:pt>
                <c:pt idx="16681">
                  <c:v>0</c:v>
                </c:pt>
                <c:pt idx="16682">
                  <c:v>0</c:v>
                </c:pt>
                <c:pt idx="16683">
                  <c:v>0</c:v>
                </c:pt>
                <c:pt idx="16684">
                  <c:v>0</c:v>
                </c:pt>
                <c:pt idx="16685">
                  <c:v>0</c:v>
                </c:pt>
                <c:pt idx="16686">
                  <c:v>0</c:v>
                </c:pt>
                <c:pt idx="16687">
                  <c:v>0</c:v>
                </c:pt>
                <c:pt idx="16688">
                  <c:v>0</c:v>
                </c:pt>
                <c:pt idx="16689">
                  <c:v>0</c:v>
                </c:pt>
                <c:pt idx="16690">
                  <c:v>0</c:v>
                </c:pt>
                <c:pt idx="16691">
                  <c:v>0</c:v>
                </c:pt>
                <c:pt idx="16692">
                  <c:v>0</c:v>
                </c:pt>
                <c:pt idx="16693">
                  <c:v>0</c:v>
                </c:pt>
                <c:pt idx="16694">
                  <c:v>0</c:v>
                </c:pt>
                <c:pt idx="16695">
                  <c:v>0</c:v>
                </c:pt>
                <c:pt idx="16696">
                  <c:v>0</c:v>
                </c:pt>
                <c:pt idx="16697">
                  <c:v>0</c:v>
                </c:pt>
                <c:pt idx="16698">
                  <c:v>0</c:v>
                </c:pt>
                <c:pt idx="16699">
                  <c:v>0</c:v>
                </c:pt>
                <c:pt idx="16700">
                  <c:v>0</c:v>
                </c:pt>
                <c:pt idx="16701">
                  <c:v>0</c:v>
                </c:pt>
                <c:pt idx="16702">
                  <c:v>0</c:v>
                </c:pt>
                <c:pt idx="16703">
                  <c:v>0</c:v>
                </c:pt>
                <c:pt idx="16704">
                  <c:v>0</c:v>
                </c:pt>
                <c:pt idx="16705">
                  <c:v>0</c:v>
                </c:pt>
                <c:pt idx="16706">
                  <c:v>0</c:v>
                </c:pt>
                <c:pt idx="16707">
                  <c:v>0</c:v>
                </c:pt>
                <c:pt idx="16708">
                  <c:v>0</c:v>
                </c:pt>
                <c:pt idx="16709">
                  <c:v>0</c:v>
                </c:pt>
                <c:pt idx="16710">
                  <c:v>0</c:v>
                </c:pt>
                <c:pt idx="16711">
                  <c:v>0</c:v>
                </c:pt>
                <c:pt idx="16712">
                  <c:v>0</c:v>
                </c:pt>
                <c:pt idx="16713">
                  <c:v>0</c:v>
                </c:pt>
                <c:pt idx="16714">
                  <c:v>0</c:v>
                </c:pt>
                <c:pt idx="16715">
                  <c:v>0</c:v>
                </c:pt>
                <c:pt idx="16716">
                  <c:v>0</c:v>
                </c:pt>
                <c:pt idx="16717">
                  <c:v>0</c:v>
                </c:pt>
                <c:pt idx="16718">
                  <c:v>0</c:v>
                </c:pt>
                <c:pt idx="16719">
                  <c:v>0</c:v>
                </c:pt>
                <c:pt idx="16720">
                  <c:v>0</c:v>
                </c:pt>
                <c:pt idx="16721">
                  <c:v>0</c:v>
                </c:pt>
                <c:pt idx="16722">
                  <c:v>0</c:v>
                </c:pt>
                <c:pt idx="16723">
                  <c:v>0</c:v>
                </c:pt>
                <c:pt idx="16724">
                  <c:v>0</c:v>
                </c:pt>
                <c:pt idx="16725">
                  <c:v>0</c:v>
                </c:pt>
                <c:pt idx="16726">
                  <c:v>0</c:v>
                </c:pt>
                <c:pt idx="16727">
                  <c:v>0</c:v>
                </c:pt>
                <c:pt idx="16728">
                  <c:v>0</c:v>
                </c:pt>
                <c:pt idx="16729">
                  <c:v>0</c:v>
                </c:pt>
                <c:pt idx="16730">
                  <c:v>0</c:v>
                </c:pt>
                <c:pt idx="16731">
                  <c:v>0</c:v>
                </c:pt>
                <c:pt idx="16732">
                  <c:v>0</c:v>
                </c:pt>
                <c:pt idx="16733">
                  <c:v>0</c:v>
                </c:pt>
                <c:pt idx="16734">
                  <c:v>0</c:v>
                </c:pt>
                <c:pt idx="16735">
                  <c:v>0</c:v>
                </c:pt>
                <c:pt idx="16736">
                  <c:v>0</c:v>
                </c:pt>
                <c:pt idx="16737">
                  <c:v>0</c:v>
                </c:pt>
                <c:pt idx="16738">
                  <c:v>0</c:v>
                </c:pt>
                <c:pt idx="16739">
                  <c:v>0</c:v>
                </c:pt>
                <c:pt idx="16740">
                  <c:v>0</c:v>
                </c:pt>
                <c:pt idx="16741">
                  <c:v>0</c:v>
                </c:pt>
                <c:pt idx="16742">
                  <c:v>0</c:v>
                </c:pt>
                <c:pt idx="16743">
                  <c:v>0</c:v>
                </c:pt>
                <c:pt idx="16744">
                  <c:v>0</c:v>
                </c:pt>
                <c:pt idx="16745">
                  <c:v>0</c:v>
                </c:pt>
                <c:pt idx="16746">
                  <c:v>0</c:v>
                </c:pt>
                <c:pt idx="16747">
                  <c:v>0</c:v>
                </c:pt>
                <c:pt idx="16748">
                  <c:v>0</c:v>
                </c:pt>
                <c:pt idx="16749">
                  <c:v>0</c:v>
                </c:pt>
                <c:pt idx="16750">
                  <c:v>0</c:v>
                </c:pt>
                <c:pt idx="16751">
                  <c:v>0</c:v>
                </c:pt>
                <c:pt idx="16752">
                  <c:v>0</c:v>
                </c:pt>
                <c:pt idx="16753">
                  <c:v>0</c:v>
                </c:pt>
                <c:pt idx="16754">
                  <c:v>0</c:v>
                </c:pt>
                <c:pt idx="16755">
                  <c:v>0</c:v>
                </c:pt>
                <c:pt idx="16756">
                  <c:v>0</c:v>
                </c:pt>
                <c:pt idx="16757">
                  <c:v>0</c:v>
                </c:pt>
                <c:pt idx="16758">
                  <c:v>0</c:v>
                </c:pt>
                <c:pt idx="16759">
                  <c:v>0</c:v>
                </c:pt>
                <c:pt idx="16760">
                  <c:v>0</c:v>
                </c:pt>
                <c:pt idx="16761">
                  <c:v>0</c:v>
                </c:pt>
                <c:pt idx="16762">
                  <c:v>0</c:v>
                </c:pt>
                <c:pt idx="16763">
                  <c:v>0</c:v>
                </c:pt>
                <c:pt idx="16764">
                  <c:v>0</c:v>
                </c:pt>
                <c:pt idx="16765">
                  <c:v>0</c:v>
                </c:pt>
                <c:pt idx="16766">
                  <c:v>0</c:v>
                </c:pt>
                <c:pt idx="16767">
                  <c:v>0</c:v>
                </c:pt>
                <c:pt idx="16768">
                  <c:v>0</c:v>
                </c:pt>
                <c:pt idx="16769">
                  <c:v>0</c:v>
                </c:pt>
                <c:pt idx="16770">
                  <c:v>0</c:v>
                </c:pt>
                <c:pt idx="16771">
                  <c:v>0</c:v>
                </c:pt>
                <c:pt idx="16772">
                  <c:v>0</c:v>
                </c:pt>
                <c:pt idx="16773">
                  <c:v>0</c:v>
                </c:pt>
                <c:pt idx="16774">
                  <c:v>0</c:v>
                </c:pt>
                <c:pt idx="16775">
                  <c:v>0</c:v>
                </c:pt>
                <c:pt idx="16776">
                  <c:v>0</c:v>
                </c:pt>
                <c:pt idx="16777">
                  <c:v>0</c:v>
                </c:pt>
                <c:pt idx="16778">
                  <c:v>0</c:v>
                </c:pt>
                <c:pt idx="16779">
                  <c:v>0</c:v>
                </c:pt>
                <c:pt idx="16780">
                  <c:v>0</c:v>
                </c:pt>
                <c:pt idx="16781">
                  <c:v>0</c:v>
                </c:pt>
                <c:pt idx="16782">
                  <c:v>0</c:v>
                </c:pt>
                <c:pt idx="16783">
                  <c:v>0</c:v>
                </c:pt>
                <c:pt idx="16784">
                  <c:v>0</c:v>
                </c:pt>
                <c:pt idx="16785">
                  <c:v>0</c:v>
                </c:pt>
                <c:pt idx="16786">
                  <c:v>0</c:v>
                </c:pt>
                <c:pt idx="16787">
                  <c:v>0</c:v>
                </c:pt>
                <c:pt idx="16788">
                  <c:v>0</c:v>
                </c:pt>
                <c:pt idx="16789">
                  <c:v>0</c:v>
                </c:pt>
                <c:pt idx="16790">
                  <c:v>0</c:v>
                </c:pt>
                <c:pt idx="16791">
                  <c:v>0</c:v>
                </c:pt>
                <c:pt idx="16792">
                  <c:v>0</c:v>
                </c:pt>
                <c:pt idx="16793">
                  <c:v>0</c:v>
                </c:pt>
                <c:pt idx="16794">
                  <c:v>0</c:v>
                </c:pt>
                <c:pt idx="16795">
                  <c:v>0</c:v>
                </c:pt>
                <c:pt idx="16796">
                  <c:v>0</c:v>
                </c:pt>
                <c:pt idx="16797">
                  <c:v>0</c:v>
                </c:pt>
                <c:pt idx="16798">
                  <c:v>0</c:v>
                </c:pt>
                <c:pt idx="16799">
                  <c:v>0</c:v>
                </c:pt>
                <c:pt idx="16800">
                  <c:v>0</c:v>
                </c:pt>
                <c:pt idx="16801">
                  <c:v>0</c:v>
                </c:pt>
                <c:pt idx="16802">
                  <c:v>0</c:v>
                </c:pt>
                <c:pt idx="16803">
                  <c:v>0</c:v>
                </c:pt>
                <c:pt idx="16804">
                  <c:v>0</c:v>
                </c:pt>
                <c:pt idx="16805">
                  <c:v>0</c:v>
                </c:pt>
                <c:pt idx="16806">
                  <c:v>0</c:v>
                </c:pt>
                <c:pt idx="16807">
                  <c:v>0</c:v>
                </c:pt>
                <c:pt idx="16808">
                  <c:v>0</c:v>
                </c:pt>
                <c:pt idx="16809">
                  <c:v>0</c:v>
                </c:pt>
                <c:pt idx="16810">
                  <c:v>0</c:v>
                </c:pt>
                <c:pt idx="16811">
                  <c:v>0</c:v>
                </c:pt>
                <c:pt idx="16812">
                  <c:v>0</c:v>
                </c:pt>
                <c:pt idx="16813">
                  <c:v>0</c:v>
                </c:pt>
                <c:pt idx="16814">
                  <c:v>0</c:v>
                </c:pt>
                <c:pt idx="16815">
                  <c:v>0</c:v>
                </c:pt>
                <c:pt idx="16816">
                  <c:v>0</c:v>
                </c:pt>
                <c:pt idx="16817">
                  <c:v>0</c:v>
                </c:pt>
                <c:pt idx="16818">
                  <c:v>0</c:v>
                </c:pt>
                <c:pt idx="16819">
                  <c:v>0</c:v>
                </c:pt>
              </c:numCache>
            </c:numRef>
          </c:val>
        </c:ser>
        <c:ser>
          <c:idx val="0"/>
          <c:order val="1"/>
          <c:tx>
            <c:v>Maximum Demand</c:v>
          </c:tx>
          <c:spPr>
            <a:solidFill>
              <a:schemeClr val="tx2"/>
            </a:solidFill>
            <a:ln w="25400">
              <a:noFill/>
            </a:ln>
          </c:spPr>
          <c:cat>
            <c:numRef>
              <c:f>'Raw data'!$A$2:$A$40000</c:f>
              <c:numCache>
                <c:formatCode>General</c:formatCode>
                <c:ptCount val="17567"/>
              </c:numCache>
            </c:numRef>
          </c:cat>
          <c:val>
            <c:numRef>
              <c:f>'Raw data'!$D$2:$D$40000</c:f>
              <c:numCache>
                <c:formatCode>#,##0.00000</c:formatCode>
                <c:ptCount val="17567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162744"/>
        <c:axId val="430163136"/>
      </c:areaChart>
      <c:catAx>
        <c:axId val="430162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 lIns="0">
            <a:noAutofit/>
          </a:bodyPr>
          <a:lstStyle/>
          <a:p>
            <a:pPr>
              <a:defRPr lang="en-US" sz="800" b="1"/>
            </a:pPr>
            <a:endParaRPr lang="en-US"/>
          </a:p>
        </c:txPr>
        <c:crossAx val="430163136"/>
        <c:crossesAt val="0"/>
        <c:auto val="0"/>
        <c:lblAlgn val="ctr"/>
        <c:lblOffset val="100"/>
        <c:tickLblSkip val="1000"/>
        <c:tickMarkSkip val="1000"/>
        <c:noMultiLvlLbl val="0"/>
      </c:catAx>
      <c:valAx>
        <c:axId val="430163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1"/>
                  <a:t>kVA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1" i="0"/>
            </a:pPr>
            <a:endParaRPr lang="en-US"/>
          </a:p>
        </c:txPr>
        <c:crossAx val="430162744"/>
        <c:crossesAt val="1"/>
        <c:crossBetween val="midCat"/>
      </c:valAx>
      <c:spPr>
        <a:solidFill>
          <a:srgbClr val="FFFFFF"/>
        </a:solidFill>
        <a:ln w="12700">
          <a:solidFill>
            <a:schemeClr val="bg1">
              <a:lumMod val="50000"/>
            </a:scheme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5787666663808001"/>
          <c:y val="0.93656732105319396"/>
          <c:w val="0.50501843681313796"/>
          <c:h val="4.56156696476288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1100" b="1" i="0" cap="all"/>
          </a:pPr>
          <a:endParaRPr lang="en-US"/>
        </a:p>
      </c:txPr>
    </c:legend>
    <c:plotVisOnly val="1"/>
    <c:dispBlanksAs val="zero"/>
    <c:showDLblsOverMax val="0"/>
  </c:chart>
  <c:spPr>
    <a:noFill/>
    <a:ln w="3175">
      <a:solidFill>
        <a:schemeClr val="tx1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Verdana"/>
          <a:cs typeface="Verdana"/>
        </a:defRPr>
      </a:pPr>
      <a:endParaRPr lang="en-US"/>
    </a:p>
  </c:txPr>
  <c:printSettings>
    <c:headerFooter/>
    <c:pageMargins b="1" l="0.75" r="0.75" t="1" header="0.5" footer="0.5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Service!$C$11</c:f>
          <c:strCache>
            <c:ptCount val="1"/>
            <c:pt idx="0">
              <c:v>Maximum Electrical Demand (KVA)</c:v>
            </c:pt>
          </c:strCache>
        </c:strRef>
      </c:tx>
      <c:layout>
        <c:manualLayout>
          <c:xMode val="edge"/>
          <c:yMode val="edge"/>
          <c:x val="0.38103645383916501"/>
          <c:y val="4.0697798697772999E-2"/>
        </c:manualLayout>
      </c:layout>
      <c:overlay val="0"/>
      <c:spPr>
        <a:noFill/>
        <a:ln w="25400">
          <a:noFill/>
        </a:ln>
      </c:spPr>
      <c:txPr>
        <a:bodyPr lIns="2">
          <a:spAutoFit/>
        </a:bodyPr>
        <a:lstStyle/>
        <a:p>
          <a:pPr>
            <a:defRPr lang="en-US" b="1" cap="none">
              <a:solidFill>
                <a:schemeClr val="tx1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082310679217498E-2"/>
          <c:y val="0.115384615384615"/>
          <c:w val="0.91170933851426195"/>
          <c:h val="0.68778280542986403"/>
        </c:manualLayout>
      </c:layout>
      <c:areaChart>
        <c:grouping val="standard"/>
        <c:varyColors val="0"/>
        <c:ser>
          <c:idx val="0"/>
          <c:order val="0"/>
          <c:tx>
            <c:v>Maximum Demand</c:v>
          </c:tx>
          <c:spPr>
            <a:solidFill>
              <a:schemeClr val="tx2"/>
            </a:solidFill>
            <a:ln w="25400">
              <a:noFill/>
            </a:ln>
          </c:spPr>
          <c:cat>
            <c:numRef>
              <c:f>'Raw data'!$A$2:$A$40000</c:f>
              <c:numCache>
                <c:formatCode>General</c:formatCode>
                <c:ptCount val="17567"/>
              </c:numCache>
            </c:numRef>
          </c:cat>
          <c:val>
            <c:numRef>
              <c:f>'Raw data'!$D$2:$D$40000</c:f>
              <c:numCache>
                <c:formatCode>#,##0.00000</c:formatCode>
                <c:ptCount val="17567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165488"/>
        <c:axId val="430165880"/>
      </c:areaChart>
      <c:catAx>
        <c:axId val="43016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 lIns="0">
            <a:noAutofit/>
          </a:bodyPr>
          <a:lstStyle/>
          <a:p>
            <a:pPr>
              <a:defRPr lang="en-US" sz="800" b="1"/>
            </a:pPr>
            <a:endParaRPr lang="en-US"/>
          </a:p>
        </c:txPr>
        <c:crossAx val="430165880"/>
        <c:crossesAt val="0"/>
        <c:auto val="0"/>
        <c:lblAlgn val="ctr"/>
        <c:lblOffset val="100"/>
        <c:tickLblSkip val="1000"/>
        <c:tickMarkSkip val="1000"/>
        <c:noMultiLvlLbl val="0"/>
      </c:catAx>
      <c:valAx>
        <c:axId val="430165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1"/>
                  <a:t>kVA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1" i="0"/>
            </a:pPr>
            <a:endParaRPr lang="en-US"/>
          </a:p>
        </c:txPr>
        <c:crossAx val="430165488"/>
        <c:crossesAt val="1"/>
        <c:crossBetween val="midCat"/>
      </c:valAx>
      <c:spPr>
        <a:solidFill>
          <a:srgbClr val="FFFFFF"/>
        </a:solidFill>
        <a:ln w="12700">
          <a:solidFill>
            <a:schemeClr val="bg1">
              <a:lumMod val="50000"/>
            </a:schemeClr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1100" b="1" i="0" cap="all"/>
          </a:pPr>
          <a:endParaRPr lang="en-US"/>
        </a:p>
      </c:txPr>
    </c:legend>
    <c:plotVisOnly val="1"/>
    <c:dispBlanksAs val="zero"/>
    <c:showDLblsOverMax val="0"/>
  </c:chart>
  <c:spPr>
    <a:noFill/>
    <a:ln w="3175">
      <a:solidFill>
        <a:schemeClr val="tx1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Verdana"/>
          <a:cs typeface="Verdana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Service!$C$3</c:f>
          <c:strCache>
            <c:ptCount val="1"/>
            <c:pt idx="0">
              <c:v>Monthly Peak Demand and Spare Capacity with The Ark</c:v>
            </c:pt>
          </c:strCache>
        </c:strRef>
      </c:tx>
      <c:layout>
        <c:manualLayout>
          <c:xMode val="edge"/>
          <c:yMode val="edge"/>
          <c:x val="0.24359183100293899"/>
          <c:y val="2.7210278411120399E-2"/>
        </c:manualLayout>
      </c:layout>
      <c:overlay val="0"/>
      <c:spPr>
        <a:noFill/>
        <a:ln w="25400">
          <a:noFill/>
        </a:ln>
      </c:spPr>
      <c:txPr>
        <a:bodyPr lIns="2">
          <a:spAutoFit/>
        </a:bodyPr>
        <a:lstStyle/>
        <a:p>
          <a:pPr>
            <a:defRPr lang="en-US" sz="1400" b="1" i="0" cap="none">
              <a:solidFill>
                <a:schemeClr val="tx1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766280428538605E-2"/>
          <c:y val="0.104072398190045"/>
          <c:w val="0.90619928576889197"/>
          <c:h val="0.76377079844657703"/>
        </c:manualLayout>
      </c:layout>
      <c:barChart>
        <c:barDir val="col"/>
        <c:grouping val="stacked"/>
        <c:varyColors val="0"/>
        <c:ser>
          <c:idx val="0"/>
          <c:order val="0"/>
          <c:tx>
            <c:v>Monthly Peak Demand</c:v>
          </c:tx>
          <c:invertIfNegative val="0"/>
          <c:cat>
            <c:numRef>
              <c:f>'Enter Data'!$E$8:$E$19</c:f>
              <c:numCache>
                <c:formatCode>mmm\-yy</c:formatCode>
                <c:ptCount val="12"/>
              </c:numCache>
            </c:numRef>
          </c:cat>
          <c:val>
            <c:numRef>
              <c:f>'Enter Data'!$H$8:$H$19</c:f>
              <c:numCache>
                <c:formatCode>#,##0</c:formatCode>
                <c:ptCount val="12"/>
              </c:numCache>
            </c:numRef>
          </c:val>
        </c:ser>
        <c:ser>
          <c:idx val="1"/>
          <c:order val="1"/>
          <c:tx>
            <c:v>Spare Capacity</c:v>
          </c:tx>
          <c:spPr>
            <a:solidFill>
              <a:srgbClr val="FF8000"/>
            </a:solidFill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invertIfNegative val="0"/>
          <c:cat>
            <c:numRef>
              <c:f>'Enter Data'!$E$8:$E$19</c:f>
              <c:numCache>
                <c:formatCode>mmm\-yy</c:formatCode>
                <c:ptCount val="12"/>
              </c:numCache>
            </c:numRef>
          </c:cat>
          <c:val>
            <c:numRef>
              <c:f>'Enter Data'!$I$8:$I$19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431714032"/>
        <c:axId val="431712856"/>
      </c:barChart>
      <c:catAx>
        <c:axId val="43171403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900"/>
            </a:pPr>
            <a:endParaRPr lang="en-US"/>
          </a:p>
        </c:txPr>
        <c:crossAx val="431712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1712856"/>
        <c:scaling>
          <c:orientation val="minMax"/>
        </c:scaling>
        <c:delete val="0"/>
        <c:axPos val="l"/>
        <c:majorGridlines>
          <c:spPr>
            <a:ln w="1270" cmpd="sng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200" b="1"/>
                </a:pPr>
                <a:r>
                  <a:rPr lang="en-US" sz="1200" b="1" baseline="0"/>
                  <a:t>kVA</a:t>
                </a:r>
                <a:endParaRPr lang="en-US" sz="1200" b="1" baseline="-25000"/>
              </a:p>
            </c:rich>
          </c:tx>
          <c:layout>
            <c:manualLayout>
              <c:xMode val="edge"/>
              <c:yMode val="edge"/>
              <c:x val="1.7910744788470798E-2"/>
              <c:y val="0.4457013161096229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1"/>
            </a:pPr>
            <a:endParaRPr lang="en-US"/>
          </a:p>
        </c:txPr>
        <c:crossAx val="4317140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342567707525598"/>
          <c:y val="0.92502226821490297"/>
          <c:w val="0.37590170205187701"/>
          <c:h val="4.793110137109019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lang="en-US" sz="1200" b="1" cap="none"/>
          </a:pPr>
          <a:endParaRPr lang="en-US"/>
        </a:p>
      </c:txPr>
    </c:legend>
    <c:plotVisOnly val="1"/>
    <c:dispBlanksAs val="gap"/>
    <c:showDLblsOverMax val="0"/>
  </c:chart>
  <c:spPr>
    <a:noFill/>
    <a:ln w="3175">
      <a:solidFill>
        <a:schemeClr val="tx1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Service!$C$2</c:f>
          <c:strCache>
            <c:ptCount val="1"/>
            <c:pt idx="0">
              <c:v>Monthly Electricity Consumption and Expenditure</c:v>
            </c:pt>
          </c:strCache>
        </c:strRef>
      </c:tx>
      <c:overlay val="0"/>
      <c:txPr>
        <a:bodyPr lIns="2">
          <a:spAutoFit/>
        </a:bodyPr>
        <a:lstStyle/>
        <a:p>
          <a:pPr>
            <a:defRPr sz="1400" b="1" i="0" cap="none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089372600397499E-2"/>
          <c:y val="0.104072398190045"/>
          <c:w val="0.82039904194207802"/>
          <c:h val="0.763770798446577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Service!$C$2</c:f>
              <c:strCache>
                <c:ptCount val="1"/>
                <c:pt idx="0">
                  <c:v>Monthly Electricity Consumption and Expenditure</c:v>
                </c:pt>
              </c:strCache>
            </c:strRef>
          </c:tx>
          <c:spPr>
            <a:ln w="31750"/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invertIfNegative val="0"/>
          <c:cat>
            <c:numRef>
              <c:f>'Enter Data'!$E$8:$E$20</c:f>
              <c:numCache>
                <c:formatCode>mmm\-yy</c:formatCode>
                <c:ptCount val="13"/>
              </c:numCache>
            </c:numRef>
          </c:cat>
          <c:val>
            <c:numRef>
              <c:f>'Enter Data'!$F$8:$F$20</c:f>
              <c:numCache>
                <c:formatCode>_(* #,##0_);_(* \(#,##0\);_(* "-"??_);_(@_)</c:formatCode>
                <c:ptCount val="13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axId val="431711680"/>
        <c:axId val="431708544"/>
      </c:barChart>
      <c:lineChart>
        <c:grouping val="standard"/>
        <c:varyColors val="0"/>
        <c:ser>
          <c:idx val="1"/>
          <c:order val="1"/>
          <c:tx>
            <c:v>Electricity Expenditure</c:v>
          </c:tx>
          <c:spPr>
            <a:ln w="50800">
              <a:solidFill>
                <a:srgbClr val="FF8000"/>
              </a:solidFill>
            </a:ln>
          </c:spPr>
          <c:marker>
            <c:symbol val="none"/>
          </c:marker>
          <c:cat>
            <c:numRef>
              <c:f>'Enter Data'!$E$8:$E$20</c:f>
              <c:numCache>
                <c:formatCode>mmm\-yy</c:formatCode>
                <c:ptCount val="13"/>
              </c:numCache>
            </c:numRef>
          </c:cat>
          <c:val>
            <c:numRef>
              <c:f>'Enter Data'!$G$8:$G$20</c:f>
              <c:numCache>
                <c:formatCode>"$"#,##0.00</c:formatCode>
                <c:ptCount val="13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12072"/>
        <c:axId val="431708152"/>
      </c:lineChart>
      <c:catAx>
        <c:axId val="4317116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900" cap="small"/>
            </a:pPr>
            <a:endParaRPr lang="en-US"/>
          </a:p>
        </c:txPr>
        <c:crossAx val="431708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1708544"/>
        <c:scaling>
          <c:orientation val="minMax"/>
          <c:min val="0"/>
        </c:scaling>
        <c:delete val="0"/>
        <c:axPos val="l"/>
        <c:majorGridlines>
          <c:spPr>
            <a:ln w="1270" cmpd="sng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200" b="1" cap="none" baseline="0"/>
                </a:pPr>
                <a:r>
                  <a:rPr lang="en-US" sz="1200" b="1" cap="none" baseline="0"/>
                  <a:t>kWh</a:t>
                </a:r>
              </a:p>
            </c:rich>
          </c:tx>
          <c:layout>
            <c:manualLayout>
              <c:xMode val="edge"/>
              <c:yMode val="edge"/>
              <c:x val="5.5215041123499297E-3"/>
              <c:y val="0.4502090878452900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1"/>
            </a:pPr>
            <a:endParaRPr lang="en-US"/>
          </a:p>
        </c:txPr>
        <c:crossAx val="431711680"/>
        <c:crosses val="autoZero"/>
        <c:crossBetween val="between"/>
      </c:valAx>
      <c:valAx>
        <c:axId val="431708152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lang="en-US" b="1" cap="none"/>
                </a:pPr>
                <a:r>
                  <a:rPr lang="en-US" sz="1400" b="1" cap="none"/>
                  <a:t>$</a:t>
                </a:r>
              </a:p>
            </c:rich>
          </c:tx>
          <c:layout>
            <c:manualLayout>
              <c:xMode val="edge"/>
              <c:yMode val="edge"/>
              <c:x val="0.97548740497652897"/>
              <c:y val="0.46443305985593197"/>
            </c:manualLayout>
          </c:layout>
          <c:overlay val="0"/>
        </c:title>
        <c:numFmt formatCode="&quot;$&quot;#,##0.00" sourceLinked="1"/>
        <c:majorTickMark val="out"/>
        <c:minorTickMark val="none"/>
        <c:tickLblPos val="nextTo"/>
        <c:txPr>
          <a:bodyPr/>
          <a:lstStyle/>
          <a:p>
            <a:pPr>
              <a:defRPr lang="en-US" b="1"/>
            </a:pPr>
            <a:endParaRPr lang="en-US"/>
          </a:p>
        </c:txPr>
        <c:crossAx val="431712072"/>
        <c:crosses val="max"/>
        <c:crossBetween val="between"/>
      </c:valAx>
      <c:catAx>
        <c:axId val="43171207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31708152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029746209168798"/>
          <c:y val="0.93451716174363597"/>
          <c:w val="0.47776315565557997"/>
          <c:h val="4.2943979578019299E-2"/>
        </c:manualLayout>
      </c:layout>
      <c:overlay val="0"/>
      <c:txPr>
        <a:bodyPr/>
        <a:lstStyle/>
        <a:p>
          <a:pPr>
            <a:defRPr lang="en-US" b="1" cap="none"/>
          </a:pPr>
          <a:endParaRPr lang="en-US"/>
        </a:p>
      </c:txPr>
    </c:legend>
    <c:plotVisOnly val="1"/>
    <c:dispBlanksAs val="gap"/>
    <c:showDLblsOverMax val="0"/>
  </c:chart>
  <c:spPr>
    <a:noFill/>
    <a:ln w="3175">
      <a:solidFill>
        <a:srgbClr val="008000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Service!$C$8</c:f>
          <c:strCache>
            <c:ptCount val="1"/>
            <c:pt idx="0">
              <c:v>Net Project Cashflow (Capital Investment)</c:v>
            </c:pt>
          </c:strCache>
        </c:strRef>
      </c:tx>
      <c:layout>
        <c:manualLayout>
          <c:xMode val="edge"/>
          <c:yMode val="edge"/>
          <c:x val="0.37228226988867802"/>
          <c:y val="2.2638907424707502E-2"/>
        </c:manualLayout>
      </c:layout>
      <c:overlay val="0"/>
      <c:spPr>
        <a:noFill/>
        <a:ln w="25400">
          <a:noFill/>
        </a:ln>
      </c:spPr>
      <c:txPr>
        <a:bodyPr lIns="2">
          <a:spAutoFit/>
        </a:bodyPr>
        <a:lstStyle/>
        <a:p>
          <a:pPr>
            <a:defRPr lang="en-US" b="1" i="0" cap="none">
              <a:solidFill>
                <a:schemeClr val="tx1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827586206897"/>
          <c:y val="0.108622923652012"/>
          <c:w val="0.88413793103448302"/>
          <c:h val="0.77135623411520704"/>
        </c:manualLayout>
      </c:layout>
      <c:areaChart>
        <c:grouping val="standard"/>
        <c:varyColors val="0"/>
        <c:ser>
          <c:idx val="1"/>
          <c:order val="0"/>
          <c:tx>
            <c:v>Cumulative Net Cashflow of Project</c:v>
          </c:tx>
          <c:spPr>
            <a:solidFill>
              <a:srgbClr val="EABC26"/>
            </a:solidFill>
            <a:ln w="38100">
              <a:solidFill>
                <a:srgbClr val="EABC26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Tables!$A$65:$A$70</c:f>
              <c:strCache>
                <c:ptCount val="6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</c:strCache>
            </c:strRef>
          </c:cat>
          <c:val>
            <c:numRef>
              <c:f>Tables!$O$65:$O$70</c:f>
              <c:numCache>
                <c:formatCode>"$"#,##0</c:formatCode>
                <c:ptCount val="6"/>
                <c:pt idx="0">
                  <c:v>-16333.999999999996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349920"/>
        <c:axId val="385350312"/>
      </c:areaChart>
      <c:catAx>
        <c:axId val="38534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 anchor="ctr" anchorCtr="1"/>
          <a:lstStyle/>
          <a:p>
            <a:pPr>
              <a:defRPr lang="en-US" sz="800" b="1"/>
            </a:pPr>
            <a:endParaRPr lang="en-US"/>
          </a:p>
        </c:txPr>
        <c:crossAx val="3853503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5350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0" i="0"/>
            </a:pPr>
            <a:endParaRPr lang="en-US"/>
          </a:p>
        </c:txPr>
        <c:crossAx val="385349920"/>
        <c:crosses val="autoZero"/>
        <c:crossBetween val="midCat"/>
      </c:valAx>
      <c:spPr>
        <a:solidFill>
          <a:srgbClr val="FFFFFF"/>
        </a:solidFill>
        <a:ln w="12700">
          <a:solidFill>
            <a:schemeClr val="bg1">
              <a:lumMod val="50000"/>
            </a:schemeClr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lang="en-US" b="1" i="0"/>
            </a:pPr>
            <a:endParaRPr lang="en-US"/>
          </a:p>
        </c:txPr>
      </c:legendEntry>
      <c:layout>
        <c:manualLayout>
          <c:xMode val="edge"/>
          <c:yMode val="edge"/>
          <c:x val="0.38557625740224599"/>
          <c:y val="0.94784525848965195"/>
          <c:w val="0.29194123792902599"/>
          <c:h val="3.92975736630207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b="0" i="0"/>
          </a:pPr>
          <a:endParaRPr lang="en-US"/>
        </a:p>
      </c:txPr>
    </c:legend>
    <c:plotVisOnly val="1"/>
    <c:dispBlanksAs val="zero"/>
    <c:showDLblsOverMax val="0"/>
  </c:chart>
  <c:spPr>
    <a:noFill/>
    <a:ln w="3175">
      <a:solidFill>
        <a:schemeClr val="tx1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Verdana"/>
          <a:cs typeface="Verdana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Service!$C$3</c:f>
          <c:strCache>
            <c:ptCount val="1"/>
            <c:pt idx="0">
              <c:v>Monthly Peak Demand and Spare Capacity with The Ark</c:v>
            </c:pt>
          </c:strCache>
        </c:strRef>
      </c:tx>
      <c:layout>
        <c:manualLayout>
          <c:xMode val="edge"/>
          <c:yMode val="edge"/>
          <c:x val="0.20356115401955299"/>
          <c:y val="1.8142302347953099E-2"/>
        </c:manualLayout>
      </c:layout>
      <c:overlay val="0"/>
      <c:spPr>
        <a:noFill/>
        <a:ln w="25400">
          <a:noFill/>
        </a:ln>
      </c:spPr>
      <c:txPr>
        <a:bodyPr lIns="2">
          <a:spAutoFit/>
        </a:bodyPr>
        <a:lstStyle/>
        <a:p>
          <a:pPr>
            <a:defRPr lang="en-US" sz="1400" b="1" i="0" cap="none">
              <a:solidFill>
                <a:schemeClr val="tx1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766280428538605E-2"/>
          <c:y val="0.104072398190045"/>
          <c:w val="0.90619928576889197"/>
          <c:h val="0.76377079844657703"/>
        </c:manualLayout>
      </c:layout>
      <c:barChart>
        <c:barDir val="col"/>
        <c:grouping val="stacked"/>
        <c:varyColors val="0"/>
        <c:ser>
          <c:idx val="0"/>
          <c:order val="0"/>
          <c:tx>
            <c:v>Monthly Peak Demand</c:v>
          </c:tx>
          <c:invertIfNegative val="0"/>
          <c:cat>
            <c:numRef>
              <c:f>'Enter Data'!$E$8:$E$19</c:f>
              <c:numCache>
                <c:formatCode>mmm\-yy</c:formatCode>
                <c:ptCount val="12"/>
              </c:numCache>
            </c:numRef>
          </c:cat>
          <c:val>
            <c:numRef>
              <c:f>'Enter Data'!$H$8:$H$19</c:f>
              <c:numCache>
                <c:formatCode>#,##0</c:formatCode>
                <c:ptCount val="12"/>
              </c:numCache>
            </c:numRef>
          </c:val>
        </c:ser>
        <c:ser>
          <c:idx val="1"/>
          <c:order val="1"/>
          <c:tx>
            <c:v>Spare Capacity</c:v>
          </c:tx>
          <c:spPr>
            <a:solidFill>
              <a:srgbClr val="FF8000"/>
            </a:solidFill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invertIfNegative val="0"/>
          <c:cat>
            <c:numRef>
              <c:f>'Enter Data'!$E$8:$E$19</c:f>
              <c:numCache>
                <c:formatCode>mmm\-yy</c:formatCode>
                <c:ptCount val="12"/>
              </c:numCache>
            </c:numRef>
          </c:cat>
          <c:val>
            <c:numRef>
              <c:f>'Enter Data'!$I$8:$I$19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431708936"/>
        <c:axId val="431713248"/>
      </c:barChart>
      <c:catAx>
        <c:axId val="4317089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900"/>
            </a:pPr>
            <a:endParaRPr lang="en-US"/>
          </a:p>
        </c:txPr>
        <c:crossAx val="431713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1713248"/>
        <c:scaling>
          <c:orientation val="minMax"/>
        </c:scaling>
        <c:delete val="0"/>
        <c:axPos val="l"/>
        <c:majorGridlines>
          <c:spPr>
            <a:ln w="1270" cmpd="sng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200" b="1"/>
                </a:pPr>
                <a:r>
                  <a:rPr lang="en-US" sz="1200" b="1" baseline="0"/>
                  <a:t>kVA</a:t>
                </a:r>
                <a:endParaRPr lang="en-US" sz="1200" b="1" baseline="-25000"/>
              </a:p>
            </c:rich>
          </c:tx>
          <c:layout>
            <c:manualLayout>
              <c:xMode val="edge"/>
              <c:yMode val="edge"/>
              <c:x val="1.7910744788470798E-2"/>
              <c:y val="0.4457013161096229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1"/>
            </a:pPr>
            <a:endParaRPr lang="en-US"/>
          </a:p>
        </c:txPr>
        <c:crossAx val="4317089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342567707525598"/>
          <c:y val="0.92502226821490297"/>
          <c:w val="0.37590170205187701"/>
          <c:h val="4.793110137109019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lang="en-US" sz="1200" b="1" cap="none"/>
          </a:pPr>
          <a:endParaRPr lang="en-US"/>
        </a:p>
      </c:txPr>
    </c:legend>
    <c:plotVisOnly val="1"/>
    <c:dispBlanksAs val="gap"/>
    <c:showDLblsOverMax val="0"/>
  </c:chart>
  <c:spPr>
    <a:noFill/>
    <a:ln w="3175">
      <a:solidFill>
        <a:srgbClr val="008000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en-US" sz="1600"/>
              <a:t>Estimated</a:t>
            </a:r>
            <a:r>
              <a:rPr lang="en-US" sz="1600" baseline="0"/>
              <a:t> Efficiency</a:t>
            </a:r>
            <a:r>
              <a:rPr lang="en-US" sz="1600"/>
              <a:t> of Site Electricity</a:t>
            </a:r>
            <a:r>
              <a:rPr lang="en-US" sz="1600" baseline="0"/>
              <a:t> Load</a:t>
            </a:r>
            <a:endParaRPr lang="en-US" sz="1600"/>
          </a:p>
        </c:rich>
      </c:tx>
      <c:layout>
        <c:manualLayout>
          <c:xMode val="edge"/>
          <c:yMode val="edge"/>
          <c:x val="0.26666152798709303"/>
          <c:y val="3.36322869955157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1246564274867503E-2"/>
          <c:y val="0.12822305003354401"/>
          <c:w val="0.91212208376776605"/>
          <c:h val="0.82247766674905498"/>
        </c:manualLayout>
      </c:layout>
      <c:pieChart>
        <c:varyColors val="1"/>
        <c:ser>
          <c:idx val="2"/>
          <c:order val="2"/>
          <c:tx>
            <c:v>Electricity Load Types</c:v>
          </c:tx>
          <c:spPr>
            <a:effectLst/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dPt>
            <c:idx val="0"/>
            <c:bubble3D val="0"/>
            <c:spPr>
              <a:solidFill>
                <a:srgbClr val="FFCC29"/>
              </a:solidFill>
              <a:effectLst/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effectLst/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'Enter Data'!$B$27:$B$31</c:f>
              <c:strCache>
                <c:ptCount val="5"/>
                <c:pt idx="0">
                  <c:v> Efficient lighting</c:v>
                </c:pt>
                <c:pt idx="1">
                  <c:v> Inefficient Lighting</c:v>
                </c:pt>
                <c:pt idx="2">
                  <c:v> Efficient Motors</c:v>
                </c:pt>
                <c:pt idx="3">
                  <c:v> Inefficient Motors</c:v>
                </c:pt>
                <c:pt idx="4">
                  <c:v> Other</c:v>
                </c:pt>
              </c:strCache>
            </c:strRef>
          </c:cat>
          <c:val>
            <c:numRef>
              <c:f>'Enter Data'!$C$27:$C$31</c:f>
              <c:numCache>
                <c:formatCode>0.00%</c:formatCode>
                <c:ptCount val="5"/>
              </c:numCache>
            </c:numRef>
          </c:val>
        </c:ser>
        <c:ser>
          <c:idx val="3"/>
          <c:order val="3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'Enter Data'!$B$27:$B$31</c:f>
              <c:strCache>
                <c:ptCount val="5"/>
                <c:pt idx="0">
                  <c:v> Efficient lighting</c:v>
                </c:pt>
                <c:pt idx="1">
                  <c:v> Inefficient Lighting</c:v>
                </c:pt>
                <c:pt idx="2">
                  <c:v> Efficient Motors</c:v>
                </c:pt>
                <c:pt idx="3">
                  <c:v> Inefficient Motors</c:v>
                </c:pt>
                <c:pt idx="4">
                  <c:v> Other</c:v>
                </c:pt>
              </c:strCache>
            </c:strRef>
          </c:cat>
          <c:val>
            <c:numRef>
              <c:f>'Enter Data'!$C$27:$C$31</c:f>
              <c:numCache>
                <c:formatCode>0.00%</c:formatCode>
                <c:ptCount val="5"/>
              </c:numCache>
            </c:numRef>
          </c:val>
        </c:ser>
        <c:ser>
          <c:idx val="1"/>
          <c:order val="1"/>
          <c:tx>
            <c:v>Electricity Load Types</c:v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'Enter Data'!$B$27:$B$31</c:f>
              <c:strCache>
                <c:ptCount val="5"/>
                <c:pt idx="0">
                  <c:v> Efficient lighting</c:v>
                </c:pt>
                <c:pt idx="1">
                  <c:v> Inefficient Lighting</c:v>
                </c:pt>
                <c:pt idx="2">
                  <c:v> Efficient Motors</c:v>
                </c:pt>
                <c:pt idx="3">
                  <c:v> Inefficient Motors</c:v>
                </c:pt>
                <c:pt idx="4">
                  <c:v> Other</c:v>
                </c:pt>
              </c:strCache>
            </c:strRef>
          </c:cat>
          <c:val>
            <c:numRef>
              <c:f>'Enter Data'!$C$27:$C$31</c:f>
              <c:numCache>
                <c:formatCode>0.00%</c:formatCode>
                <c:ptCount val="5"/>
              </c:numCache>
            </c:numRef>
          </c:val>
        </c:ser>
        <c:ser>
          <c:idx val="0"/>
          <c:order val="0"/>
          <c:tx>
            <c:v>Electricity Load Types</c:v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'Enter Data'!$B$27:$B$31</c:f>
              <c:strCache>
                <c:ptCount val="5"/>
                <c:pt idx="0">
                  <c:v> Efficient lighting</c:v>
                </c:pt>
                <c:pt idx="1">
                  <c:v> Inefficient Lighting</c:v>
                </c:pt>
                <c:pt idx="2">
                  <c:v> Efficient Motors</c:v>
                </c:pt>
                <c:pt idx="3">
                  <c:v> Inefficient Motors</c:v>
                </c:pt>
                <c:pt idx="4">
                  <c:v> Other</c:v>
                </c:pt>
              </c:strCache>
            </c:strRef>
          </c:cat>
          <c:val>
            <c:numRef>
              <c:f>'Enter Data'!$C$27:$C$31</c:f>
              <c:numCache>
                <c:formatCode>0.00%</c:formatCode>
                <c:ptCount val="5"/>
              </c:numCache>
            </c:numRef>
          </c:val>
        </c:ser>
        <c:ser>
          <c:idx val="4"/>
          <c:order val="4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'Enter Data'!$B$27:$B$31</c:f>
              <c:strCache>
                <c:ptCount val="5"/>
                <c:pt idx="0">
                  <c:v> Efficient lighting</c:v>
                </c:pt>
                <c:pt idx="1">
                  <c:v> Inefficient Lighting</c:v>
                </c:pt>
                <c:pt idx="2">
                  <c:v> Efficient Motors</c:v>
                </c:pt>
                <c:pt idx="3">
                  <c:v> Inefficient Motors</c:v>
                </c:pt>
                <c:pt idx="4">
                  <c:v> Other</c:v>
                </c:pt>
              </c:strCache>
            </c:strRef>
          </c:cat>
          <c:val>
            <c:numRef>
              <c:f>'Enter Data'!$C$27:$C$31</c:f>
              <c:numCache>
                <c:formatCode>0.00%</c:formatCode>
                <c:ptCount val="5"/>
              </c:numCache>
            </c:numRef>
          </c:val>
        </c:ser>
        <c:ser>
          <c:idx val="5"/>
          <c:order val="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'Enter Data'!$B$27:$B$31</c:f>
              <c:strCache>
                <c:ptCount val="5"/>
                <c:pt idx="0">
                  <c:v> Efficient lighting</c:v>
                </c:pt>
                <c:pt idx="1">
                  <c:v> Inefficient Lighting</c:v>
                </c:pt>
                <c:pt idx="2">
                  <c:v> Efficient Motors</c:v>
                </c:pt>
                <c:pt idx="3">
                  <c:v> Inefficient Motors</c:v>
                </c:pt>
                <c:pt idx="4">
                  <c:v> Other</c:v>
                </c:pt>
              </c:strCache>
            </c:strRef>
          </c:cat>
          <c:val>
            <c:numRef>
              <c:f>'Enter Data'!$C$27:$C$31</c:f>
              <c:numCache>
                <c:formatCode>0.00%</c:formatCode>
                <c:ptCount val="5"/>
              </c:numCache>
            </c:numRef>
          </c:val>
        </c:ser>
        <c:ser>
          <c:idx val="6"/>
          <c:order val="6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'Enter Data'!$B$27:$B$31</c:f>
              <c:strCache>
                <c:ptCount val="5"/>
                <c:pt idx="0">
                  <c:v> Efficient lighting</c:v>
                </c:pt>
                <c:pt idx="1">
                  <c:v> Inefficient Lighting</c:v>
                </c:pt>
                <c:pt idx="2">
                  <c:v> Efficient Motors</c:v>
                </c:pt>
                <c:pt idx="3">
                  <c:v> Inefficient Motors</c:v>
                </c:pt>
                <c:pt idx="4">
                  <c:v> Other</c:v>
                </c:pt>
              </c:strCache>
            </c:strRef>
          </c:cat>
          <c:val>
            <c:numRef>
              <c:f>'Enter Data'!$C$27:$C$31</c:f>
              <c:numCache>
                <c:formatCode>0.00%</c:formatCode>
                <c:ptCount val="5"/>
              </c:numCache>
            </c:numRef>
          </c:val>
        </c:ser>
        <c:ser>
          <c:idx val="7"/>
          <c:order val="7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'Enter Data'!$B$27:$B$31</c:f>
              <c:strCache>
                <c:ptCount val="5"/>
                <c:pt idx="0">
                  <c:v> Efficient lighting</c:v>
                </c:pt>
                <c:pt idx="1">
                  <c:v> Inefficient Lighting</c:v>
                </c:pt>
                <c:pt idx="2">
                  <c:v> Efficient Motors</c:v>
                </c:pt>
                <c:pt idx="3">
                  <c:v> Inefficient Motors</c:v>
                </c:pt>
                <c:pt idx="4">
                  <c:v> Other</c:v>
                </c:pt>
              </c:strCache>
            </c:strRef>
          </c:cat>
          <c:val>
            <c:numRef>
              <c:f>'Enter Data'!$C$27:$C$31</c:f>
              <c:numCache>
                <c:formatCode>0.00%</c:formatCode>
                <c:ptCount val="5"/>
              </c:numCache>
            </c:numRef>
          </c:val>
        </c:ser>
        <c:ser>
          <c:idx val="8"/>
          <c:order val="8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'Enter Data'!$B$27:$B$31</c:f>
              <c:strCache>
                <c:ptCount val="5"/>
                <c:pt idx="0">
                  <c:v> Efficient lighting</c:v>
                </c:pt>
                <c:pt idx="1">
                  <c:v> Inefficient Lighting</c:v>
                </c:pt>
                <c:pt idx="2">
                  <c:v> Efficient Motors</c:v>
                </c:pt>
                <c:pt idx="3">
                  <c:v> Inefficient Motors</c:v>
                </c:pt>
                <c:pt idx="4">
                  <c:v> Other</c:v>
                </c:pt>
              </c:strCache>
            </c:strRef>
          </c:cat>
          <c:val>
            <c:numRef>
              <c:f>'Enter Data'!$C$27:$C$31</c:f>
              <c:numCache>
                <c:formatCode>0.00%</c:formatCode>
                <c:ptCount val="5"/>
              </c:numCache>
            </c:numRef>
          </c:val>
        </c:ser>
        <c:ser>
          <c:idx val="9"/>
          <c:order val="9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'Enter Data'!$B$27:$B$31</c:f>
              <c:strCache>
                <c:ptCount val="5"/>
                <c:pt idx="0">
                  <c:v> Efficient lighting</c:v>
                </c:pt>
                <c:pt idx="1">
                  <c:v> Inefficient Lighting</c:v>
                </c:pt>
                <c:pt idx="2">
                  <c:v> Efficient Motors</c:v>
                </c:pt>
                <c:pt idx="3">
                  <c:v> Inefficient Motors</c:v>
                </c:pt>
                <c:pt idx="4">
                  <c:v> Other</c:v>
                </c:pt>
              </c:strCache>
            </c:strRef>
          </c:cat>
          <c:val>
            <c:numRef>
              <c:f>'Enter Data'!$C$27:$C$31</c:f>
              <c:numCache>
                <c:formatCode>0.00%</c:formatCode>
                <c:ptCount val="5"/>
              </c:numCache>
            </c:numRef>
          </c:val>
        </c:ser>
        <c:ser>
          <c:idx val="10"/>
          <c:order val="1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'Enter Data'!$B$27:$B$31</c:f>
              <c:strCache>
                <c:ptCount val="5"/>
                <c:pt idx="0">
                  <c:v> Efficient lighting</c:v>
                </c:pt>
                <c:pt idx="1">
                  <c:v> Inefficient Lighting</c:v>
                </c:pt>
                <c:pt idx="2">
                  <c:v> Efficient Motors</c:v>
                </c:pt>
                <c:pt idx="3">
                  <c:v> Inefficient Motors</c:v>
                </c:pt>
                <c:pt idx="4">
                  <c:v> Other</c:v>
                </c:pt>
              </c:strCache>
            </c:strRef>
          </c:cat>
          <c:val>
            <c:numRef>
              <c:f>'Enter Data'!$C$27:$C$31</c:f>
              <c:numCache>
                <c:formatCode>0.00%</c:formatCode>
                <c:ptCount val="5"/>
              </c:numCache>
            </c:numRef>
          </c:val>
        </c:ser>
        <c:ser>
          <c:idx val="11"/>
          <c:order val="11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'Enter Data'!$B$27:$B$31</c:f>
              <c:strCache>
                <c:ptCount val="5"/>
                <c:pt idx="0">
                  <c:v> Efficient lighting</c:v>
                </c:pt>
                <c:pt idx="1">
                  <c:v> Inefficient Lighting</c:v>
                </c:pt>
                <c:pt idx="2">
                  <c:v> Efficient Motors</c:v>
                </c:pt>
                <c:pt idx="3">
                  <c:v> Inefficient Motors</c:v>
                </c:pt>
                <c:pt idx="4">
                  <c:v> Other</c:v>
                </c:pt>
              </c:strCache>
            </c:strRef>
          </c:cat>
          <c:val>
            <c:numRef>
              <c:f>'Enter Data'!$C$27:$C$31</c:f>
              <c:numCache>
                <c:formatCode>0.00%</c:formatCode>
                <c:ptCount val="5"/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235"/>
      </c:pieChart>
    </c:plotArea>
    <c:plotVisOnly val="1"/>
    <c:dispBlanksAs val="zero"/>
    <c:showDLblsOverMax val="0"/>
  </c:chart>
  <c:spPr>
    <a:ln>
      <a:solidFill>
        <a:srgbClr val="008000"/>
      </a:solidFill>
    </a:ln>
  </c:spPr>
  <c:txPr>
    <a:bodyPr/>
    <a:lstStyle/>
    <a:p>
      <a:pPr>
        <a:defRPr sz="1200">
          <a:latin typeface="Helvetica"/>
        </a:defRPr>
      </a:pPr>
      <a:endParaRPr lang="en-US"/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Estimated mix of electricity loads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7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8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9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0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1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2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3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4"/>
            <c:bubble3D val="0"/>
            <c:spPr>
              <a:solidFill>
                <a:schemeClr val="accent5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(Loads!$B$5:$B$24,Loads!$B$27:$B$34,Loads!$B$37:$B$43)</c:f>
              <c:strCache>
                <c:ptCount val="35"/>
                <c:pt idx="0">
                  <c:v>Fans</c:v>
                </c:pt>
                <c:pt idx="1">
                  <c:v>Air handlers</c:v>
                </c:pt>
                <c:pt idx="2">
                  <c:v>Fan Coil Units</c:v>
                </c:pt>
                <c:pt idx="3">
                  <c:v>Pumps</c:v>
                </c:pt>
                <c:pt idx="4">
                  <c:v>Induction motor &lt; 3kw</c:v>
                </c:pt>
                <c:pt idx="5">
                  <c:v>Induction motor 3-10 kw</c:v>
                </c:pt>
                <c:pt idx="6">
                  <c:v>Induction motor 10-50 kw</c:v>
                </c:pt>
                <c:pt idx="7">
                  <c:v>Induction motor 50-100 kw</c:v>
                </c:pt>
                <c:pt idx="8">
                  <c:v>Induction motor &gt;100kw</c:v>
                </c:pt>
                <c:pt idx="9">
                  <c:v>Induction motors at full loading</c:v>
                </c:pt>
                <c:pt idx="10">
                  <c:v>Self-contained AC units</c:v>
                </c:pt>
                <c:pt idx="11">
                  <c:v>Refrigeration compressors</c:v>
                </c:pt>
                <c:pt idx="12">
                  <c:v>Heat pumps</c:v>
                </c:pt>
                <c:pt idx="13">
                  <c:v>Small chillers</c:v>
                </c:pt>
                <c:pt idx="14">
                  <c:v>TV's, stereos</c:v>
                </c:pt>
                <c:pt idx="15">
                  <c:v>Computers</c:v>
                </c:pt>
                <c:pt idx="16">
                  <c:v>VSD motor drives</c:v>
                </c:pt>
                <c:pt idx="17">
                  <c:v>DC motor drives </c:v>
                </c:pt>
                <c:pt idx="18">
                  <c:v>Servomotors</c:v>
                </c:pt>
                <c:pt idx="19">
                  <c:v>Inverter split systems</c:v>
                </c:pt>
                <c:pt idx="20">
                  <c:v>HID lighting</c:v>
                </c:pt>
                <c:pt idx="21">
                  <c:v>Metal halide lighting</c:v>
                </c:pt>
                <c:pt idx="22">
                  <c:v>T8 magnetic ballast</c:v>
                </c:pt>
                <c:pt idx="23">
                  <c:v>Incandescent lighting</c:v>
                </c:pt>
                <c:pt idx="24">
                  <c:v>Halogen lighting</c:v>
                </c:pt>
                <c:pt idx="25">
                  <c:v>LED ligthing</c:v>
                </c:pt>
                <c:pt idx="26">
                  <c:v>CFL's with electronic ballast</c:v>
                </c:pt>
                <c:pt idx="27">
                  <c:v>T5 electronic ballast</c:v>
                </c:pt>
                <c:pt idx="28">
                  <c:v>Switch mode power supplies</c:v>
                </c:pt>
                <c:pt idx="29">
                  <c:v>Electrical hot water heaters</c:v>
                </c:pt>
                <c:pt idx="30">
                  <c:v>Electric heaters on thermostat</c:v>
                </c:pt>
                <c:pt idx="31">
                  <c:v>Electric heaters no thermostat</c:v>
                </c:pt>
                <c:pt idx="32">
                  <c:v>Electric grills</c:v>
                </c:pt>
                <c:pt idx="33">
                  <c:v>Ovens and deep fat fryers</c:v>
                </c:pt>
                <c:pt idx="34">
                  <c:v>Misc</c:v>
                </c:pt>
              </c:strCache>
            </c:strRef>
          </c:cat>
          <c:val>
            <c:numRef>
              <c:f>(Loads!$I$5:$I$24,Loads!$I$27:$I$34,Loads!$I$37:$I$43)</c:f>
              <c:numCache>
                <c:formatCode>0.00%</c:formatCode>
                <c:ptCount val="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</c:numCache>
            </c:numRef>
          </c:val>
          <c:extLst/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008000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en-US" sz="1600"/>
              <a:t>Estimated</a:t>
            </a:r>
            <a:r>
              <a:rPr lang="en-US" sz="1600" baseline="0"/>
              <a:t> Mix of Electricity Loads with Energy Saving Project</a:t>
            </a:r>
            <a:endParaRPr lang="en-US" sz="1600"/>
          </a:p>
        </c:rich>
      </c:tx>
      <c:layout>
        <c:manualLayout>
          <c:xMode val="edge"/>
          <c:yMode val="edge"/>
          <c:x val="0.174544201106555"/>
          <c:y val="2.914798206278030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1246564274867503E-2"/>
          <c:y val="0.12822305003354401"/>
          <c:w val="0.91212208376776605"/>
          <c:h val="0.82247766674905498"/>
        </c:manualLayout>
      </c:layout>
      <c:pieChart>
        <c:varyColors val="1"/>
        <c:ser>
          <c:idx val="2"/>
          <c:order val="0"/>
          <c:spPr>
            <a:effectLst/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dPt>
            <c:idx val="0"/>
            <c:bubble3D val="0"/>
            <c:spPr>
              <a:solidFill>
                <a:srgbClr val="FFCC29"/>
              </a:solidFill>
              <a:effectLst/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</c:dPt>
          <c:dPt>
            <c:idx val="2"/>
            <c:bubble3D val="0"/>
            <c:spPr>
              <a:solidFill>
                <a:srgbClr val="FF8000"/>
              </a:solidFill>
              <a:effectLst/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effectLst/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</c:dPt>
          <c:dPt>
            <c:idx val="5"/>
            <c:bubble3D val="0"/>
            <c:explosion val="14"/>
            <c:spPr>
              <a:solidFill>
                <a:srgbClr val="008000"/>
              </a:solidFill>
              <a:effectLst/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</c:dPt>
          <c:dLbls>
            <c:dLbl>
              <c:idx val="6"/>
              <c:layout>
                <c:manualLayout>
                  <c:x val="0.59120075460643495"/>
                  <c:y val="8.968609865470680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4.2621341491997498E-2"/>
                  <c:y val="8.071731224179939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Tables!$A$267:$A$274</c:f>
              <c:strCache>
                <c:ptCount val="8"/>
                <c:pt idx="0">
                  <c:v>HVAC (heating, ventilation and air-conditioning)</c:v>
                </c:pt>
                <c:pt idx="1">
                  <c:v>General Power</c:v>
                </c:pt>
                <c:pt idx="2">
                  <c:v>Refrigeration</c:v>
                </c:pt>
                <c:pt idx="3">
                  <c:v>Lighting</c:v>
                </c:pt>
                <c:pt idx="4">
                  <c:v>Other</c:v>
                </c:pt>
                <c:pt idx="5">
                  <c:v>#REF!</c:v>
                </c:pt>
                <c:pt idx="6">
                  <c:v>#REF!</c:v>
                </c:pt>
                <c:pt idx="7">
                  <c:v>#REF!</c:v>
                </c:pt>
              </c:strCache>
            </c:strRef>
          </c:cat>
          <c:val>
            <c:numRef>
              <c:f>Tables!$B$267:$B$274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235"/>
      </c:pieChart>
    </c:plotArea>
    <c:plotVisOnly val="1"/>
    <c:dispBlanksAs val="zero"/>
    <c:showDLblsOverMax val="0"/>
  </c:chart>
  <c:spPr>
    <a:ln>
      <a:solidFill>
        <a:srgbClr val="008000"/>
      </a:solidFill>
    </a:ln>
  </c:spPr>
  <c:txPr>
    <a:bodyPr/>
    <a:lstStyle/>
    <a:p>
      <a:pPr>
        <a:defRPr sz="1200">
          <a:latin typeface="Helvetica"/>
        </a:defRPr>
      </a:pPr>
      <a:endParaRPr lang="en-US"/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Service!$C$4</c:f>
          <c:strCache>
            <c:ptCount val="1"/>
            <c:pt idx="0">
              <c:v>kWh Energy Consumption</c:v>
            </c:pt>
          </c:strCache>
        </c:strRef>
      </c:tx>
      <c:layout>
        <c:manualLayout>
          <c:xMode val="edge"/>
          <c:yMode val="edge"/>
          <c:x val="0.31885303232301698"/>
          <c:y val="2.9386111803897799E-2"/>
        </c:manualLayout>
      </c:layout>
      <c:overlay val="0"/>
      <c:spPr>
        <a:noFill/>
        <a:ln w="25400">
          <a:noFill/>
        </a:ln>
      </c:spPr>
      <c:txPr>
        <a:bodyPr lIns="2">
          <a:spAutoFit/>
        </a:bodyPr>
        <a:lstStyle/>
        <a:p>
          <a:pPr>
            <a:defRPr lang="en-US" b="1" cap="none">
              <a:solidFill>
                <a:schemeClr val="tx1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431582417770904E-2"/>
          <c:y val="0.115384615384615"/>
          <c:w val="0.91998139763712194"/>
          <c:h val="0.68778280542986403"/>
        </c:manualLayout>
      </c:layout>
      <c:areaChart>
        <c:grouping val="standard"/>
        <c:varyColors val="0"/>
        <c:ser>
          <c:idx val="0"/>
          <c:order val="0"/>
          <c:tx>
            <c:v>kWh Energy Consumption</c:v>
          </c:tx>
          <c:spPr>
            <a:solidFill>
              <a:srgbClr val="FF8000"/>
            </a:solidFill>
            <a:ln w="25400">
              <a:noFill/>
            </a:ln>
          </c:spPr>
          <c:cat>
            <c:numRef>
              <c:f>'Raw data'!$A$2:$A$40000</c:f>
              <c:numCache>
                <c:formatCode>General</c:formatCode>
                <c:ptCount val="17567"/>
              </c:numCache>
            </c:numRef>
          </c:cat>
          <c:val>
            <c:numRef>
              <c:f>'Raw data'!$C$2:$C$40000</c:f>
              <c:numCache>
                <c:formatCode>#,##0.00000</c:formatCode>
                <c:ptCount val="17567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1713640"/>
        <c:axId val="431706976"/>
      </c:areaChart>
      <c:catAx>
        <c:axId val="431713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 lIns="0">
            <a:noAutofit/>
          </a:bodyPr>
          <a:lstStyle/>
          <a:p>
            <a:pPr>
              <a:defRPr lang="en-US" sz="800" b="1"/>
            </a:pPr>
            <a:endParaRPr lang="en-US"/>
          </a:p>
        </c:txPr>
        <c:crossAx val="431706976"/>
        <c:crossesAt val="0"/>
        <c:auto val="0"/>
        <c:lblAlgn val="ctr"/>
        <c:lblOffset val="100"/>
        <c:tickLblSkip val="1000"/>
        <c:tickMarkSkip val="1000"/>
        <c:noMultiLvlLbl val="0"/>
      </c:catAx>
      <c:valAx>
        <c:axId val="431706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1" i="0"/>
            </a:pPr>
            <a:endParaRPr lang="en-US"/>
          </a:p>
        </c:txPr>
        <c:crossAx val="431713640"/>
        <c:crossesAt val="1"/>
        <c:crossBetween val="midCat"/>
      </c:valAx>
      <c:spPr>
        <a:solidFill>
          <a:srgbClr val="FFFFFF"/>
        </a:solidFill>
        <a:ln w="12700">
          <a:solidFill>
            <a:schemeClr val="bg1">
              <a:lumMod val="50000"/>
            </a:scheme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6127740567382899"/>
          <c:y val="0.93430487761428005"/>
          <c:w val="0.284880814500377"/>
          <c:h val="4.56156696476288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1100" b="1" i="0" cap="all"/>
          </a:pPr>
          <a:endParaRPr lang="en-US"/>
        </a:p>
      </c:txPr>
    </c:legend>
    <c:plotVisOnly val="1"/>
    <c:dispBlanksAs val="zero"/>
    <c:showDLblsOverMax val="0"/>
  </c:chart>
  <c:spPr>
    <a:noFill/>
    <a:ln w="3175">
      <a:solidFill>
        <a:srgbClr val="008000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Verdana"/>
          <a:cs typeface="Verdana"/>
        </a:defRPr>
      </a:pPr>
      <a:endParaRPr lang="en-US"/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Service!$C$5</c:f>
          <c:strCache>
            <c:ptCount val="1"/>
            <c:pt idx="0">
              <c:v>Maximum Demand and Spare Capacity with The Ark</c:v>
            </c:pt>
          </c:strCache>
        </c:strRef>
      </c:tx>
      <c:layout>
        <c:manualLayout>
          <c:xMode val="edge"/>
          <c:yMode val="edge"/>
          <c:x val="0.231996411532987"/>
          <c:y val="3.3910998681725903E-2"/>
        </c:manualLayout>
      </c:layout>
      <c:overlay val="0"/>
      <c:spPr>
        <a:noFill/>
        <a:ln w="25400">
          <a:noFill/>
        </a:ln>
      </c:spPr>
      <c:txPr>
        <a:bodyPr lIns="2">
          <a:spAutoFit/>
        </a:bodyPr>
        <a:lstStyle/>
        <a:p>
          <a:pPr>
            <a:defRPr lang="en-US" b="1" cap="none">
              <a:solidFill>
                <a:schemeClr val="tx1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082310679217498E-2"/>
          <c:y val="0.115384615384615"/>
          <c:w val="0.91170933851426195"/>
          <c:h val="0.68778280542986403"/>
        </c:manualLayout>
      </c:layout>
      <c:areaChart>
        <c:grouping val="standard"/>
        <c:varyColors val="0"/>
        <c:ser>
          <c:idx val="1"/>
          <c:order val="0"/>
          <c:tx>
            <c:v>Spare Capacity with The Ark</c:v>
          </c:tx>
          <c:spPr>
            <a:solidFill>
              <a:schemeClr val="tx2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'Raw data'!$A$2:$A$40000</c:f>
              <c:numCache>
                <c:formatCode>General</c:formatCode>
                <c:ptCount val="17567"/>
              </c:numCache>
            </c:numRef>
          </c:cat>
          <c:val>
            <c:numRef>
              <c:f>'Raw data'!$E$2:$E$40000</c:f>
              <c:numCache>
                <c:formatCode>General</c:formatCode>
                <c:ptCount val="175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  <c:pt idx="16384">
                  <c:v>0</c:v>
                </c:pt>
                <c:pt idx="16385">
                  <c:v>0</c:v>
                </c:pt>
                <c:pt idx="16386">
                  <c:v>0</c:v>
                </c:pt>
                <c:pt idx="16387">
                  <c:v>0</c:v>
                </c:pt>
                <c:pt idx="16388">
                  <c:v>0</c:v>
                </c:pt>
                <c:pt idx="16389">
                  <c:v>0</c:v>
                </c:pt>
                <c:pt idx="16390">
                  <c:v>0</c:v>
                </c:pt>
                <c:pt idx="16391">
                  <c:v>0</c:v>
                </c:pt>
                <c:pt idx="16392">
                  <c:v>0</c:v>
                </c:pt>
                <c:pt idx="16393">
                  <c:v>0</c:v>
                </c:pt>
                <c:pt idx="16394">
                  <c:v>0</c:v>
                </c:pt>
                <c:pt idx="16395">
                  <c:v>0</c:v>
                </c:pt>
                <c:pt idx="16396">
                  <c:v>0</c:v>
                </c:pt>
                <c:pt idx="16397">
                  <c:v>0</c:v>
                </c:pt>
                <c:pt idx="16398">
                  <c:v>0</c:v>
                </c:pt>
                <c:pt idx="16399">
                  <c:v>0</c:v>
                </c:pt>
                <c:pt idx="16400">
                  <c:v>0</c:v>
                </c:pt>
                <c:pt idx="16401">
                  <c:v>0</c:v>
                </c:pt>
                <c:pt idx="16402">
                  <c:v>0</c:v>
                </c:pt>
                <c:pt idx="16403">
                  <c:v>0</c:v>
                </c:pt>
                <c:pt idx="16404">
                  <c:v>0</c:v>
                </c:pt>
                <c:pt idx="16405">
                  <c:v>0</c:v>
                </c:pt>
                <c:pt idx="16406">
                  <c:v>0</c:v>
                </c:pt>
                <c:pt idx="16407">
                  <c:v>0</c:v>
                </c:pt>
                <c:pt idx="16408">
                  <c:v>0</c:v>
                </c:pt>
                <c:pt idx="16409">
                  <c:v>0</c:v>
                </c:pt>
                <c:pt idx="16410">
                  <c:v>0</c:v>
                </c:pt>
                <c:pt idx="16411">
                  <c:v>0</c:v>
                </c:pt>
                <c:pt idx="16412">
                  <c:v>0</c:v>
                </c:pt>
                <c:pt idx="16413">
                  <c:v>0</c:v>
                </c:pt>
                <c:pt idx="16414">
                  <c:v>0</c:v>
                </c:pt>
                <c:pt idx="16415">
                  <c:v>0</c:v>
                </c:pt>
                <c:pt idx="16416">
                  <c:v>0</c:v>
                </c:pt>
                <c:pt idx="16417">
                  <c:v>0</c:v>
                </c:pt>
                <c:pt idx="16418">
                  <c:v>0</c:v>
                </c:pt>
                <c:pt idx="16419">
                  <c:v>0</c:v>
                </c:pt>
                <c:pt idx="16420">
                  <c:v>0</c:v>
                </c:pt>
                <c:pt idx="16421">
                  <c:v>0</c:v>
                </c:pt>
                <c:pt idx="16422">
                  <c:v>0</c:v>
                </c:pt>
                <c:pt idx="16423">
                  <c:v>0</c:v>
                </c:pt>
                <c:pt idx="16424">
                  <c:v>0</c:v>
                </c:pt>
                <c:pt idx="16425">
                  <c:v>0</c:v>
                </c:pt>
                <c:pt idx="16426">
                  <c:v>0</c:v>
                </c:pt>
                <c:pt idx="16427">
                  <c:v>0</c:v>
                </c:pt>
                <c:pt idx="16428">
                  <c:v>0</c:v>
                </c:pt>
                <c:pt idx="16429">
                  <c:v>0</c:v>
                </c:pt>
                <c:pt idx="16430">
                  <c:v>0</c:v>
                </c:pt>
                <c:pt idx="16431">
                  <c:v>0</c:v>
                </c:pt>
                <c:pt idx="16432">
                  <c:v>0</c:v>
                </c:pt>
                <c:pt idx="16433">
                  <c:v>0</c:v>
                </c:pt>
                <c:pt idx="16434">
                  <c:v>0</c:v>
                </c:pt>
                <c:pt idx="16435">
                  <c:v>0</c:v>
                </c:pt>
                <c:pt idx="16436">
                  <c:v>0</c:v>
                </c:pt>
                <c:pt idx="16437">
                  <c:v>0</c:v>
                </c:pt>
                <c:pt idx="16438">
                  <c:v>0</c:v>
                </c:pt>
                <c:pt idx="16439">
                  <c:v>0</c:v>
                </c:pt>
                <c:pt idx="16440">
                  <c:v>0</c:v>
                </c:pt>
                <c:pt idx="16441">
                  <c:v>0</c:v>
                </c:pt>
                <c:pt idx="16442">
                  <c:v>0</c:v>
                </c:pt>
                <c:pt idx="16443">
                  <c:v>0</c:v>
                </c:pt>
                <c:pt idx="16444">
                  <c:v>0</c:v>
                </c:pt>
                <c:pt idx="16445">
                  <c:v>0</c:v>
                </c:pt>
                <c:pt idx="16446">
                  <c:v>0</c:v>
                </c:pt>
                <c:pt idx="16447">
                  <c:v>0</c:v>
                </c:pt>
                <c:pt idx="16448">
                  <c:v>0</c:v>
                </c:pt>
                <c:pt idx="16449">
                  <c:v>0</c:v>
                </c:pt>
                <c:pt idx="16450">
                  <c:v>0</c:v>
                </c:pt>
                <c:pt idx="16451">
                  <c:v>0</c:v>
                </c:pt>
                <c:pt idx="16452">
                  <c:v>0</c:v>
                </c:pt>
                <c:pt idx="16453">
                  <c:v>0</c:v>
                </c:pt>
                <c:pt idx="16454">
                  <c:v>0</c:v>
                </c:pt>
                <c:pt idx="16455">
                  <c:v>0</c:v>
                </c:pt>
                <c:pt idx="16456">
                  <c:v>0</c:v>
                </c:pt>
                <c:pt idx="16457">
                  <c:v>0</c:v>
                </c:pt>
                <c:pt idx="16458">
                  <c:v>0</c:v>
                </c:pt>
                <c:pt idx="16459">
                  <c:v>0</c:v>
                </c:pt>
                <c:pt idx="16460">
                  <c:v>0</c:v>
                </c:pt>
                <c:pt idx="16461">
                  <c:v>0</c:v>
                </c:pt>
                <c:pt idx="16462">
                  <c:v>0</c:v>
                </c:pt>
                <c:pt idx="16463">
                  <c:v>0</c:v>
                </c:pt>
                <c:pt idx="16464">
                  <c:v>0</c:v>
                </c:pt>
                <c:pt idx="16465">
                  <c:v>0</c:v>
                </c:pt>
                <c:pt idx="16466">
                  <c:v>0</c:v>
                </c:pt>
                <c:pt idx="16467">
                  <c:v>0</c:v>
                </c:pt>
                <c:pt idx="16468">
                  <c:v>0</c:v>
                </c:pt>
                <c:pt idx="16469">
                  <c:v>0</c:v>
                </c:pt>
                <c:pt idx="16470">
                  <c:v>0</c:v>
                </c:pt>
                <c:pt idx="16471">
                  <c:v>0</c:v>
                </c:pt>
                <c:pt idx="16472">
                  <c:v>0</c:v>
                </c:pt>
                <c:pt idx="16473">
                  <c:v>0</c:v>
                </c:pt>
                <c:pt idx="16474">
                  <c:v>0</c:v>
                </c:pt>
                <c:pt idx="16475">
                  <c:v>0</c:v>
                </c:pt>
                <c:pt idx="16476">
                  <c:v>0</c:v>
                </c:pt>
                <c:pt idx="16477">
                  <c:v>0</c:v>
                </c:pt>
                <c:pt idx="16478">
                  <c:v>0</c:v>
                </c:pt>
                <c:pt idx="16479">
                  <c:v>0</c:v>
                </c:pt>
                <c:pt idx="16480">
                  <c:v>0</c:v>
                </c:pt>
                <c:pt idx="16481">
                  <c:v>0</c:v>
                </c:pt>
                <c:pt idx="16482">
                  <c:v>0</c:v>
                </c:pt>
                <c:pt idx="16483">
                  <c:v>0</c:v>
                </c:pt>
                <c:pt idx="16484">
                  <c:v>0</c:v>
                </c:pt>
                <c:pt idx="16485">
                  <c:v>0</c:v>
                </c:pt>
                <c:pt idx="16486">
                  <c:v>0</c:v>
                </c:pt>
                <c:pt idx="16487">
                  <c:v>0</c:v>
                </c:pt>
                <c:pt idx="16488">
                  <c:v>0</c:v>
                </c:pt>
                <c:pt idx="16489">
                  <c:v>0</c:v>
                </c:pt>
                <c:pt idx="16490">
                  <c:v>0</c:v>
                </c:pt>
                <c:pt idx="16491">
                  <c:v>0</c:v>
                </c:pt>
                <c:pt idx="16492">
                  <c:v>0</c:v>
                </c:pt>
                <c:pt idx="16493">
                  <c:v>0</c:v>
                </c:pt>
                <c:pt idx="16494">
                  <c:v>0</c:v>
                </c:pt>
                <c:pt idx="16495">
                  <c:v>0</c:v>
                </c:pt>
                <c:pt idx="16496">
                  <c:v>0</c:v>
                </c:pt>
                <c:pt idx="16497">
                  <c:v>0</c:v>
                </c:pt>
                <c:pt idx="16498">
                  <c:v>0</c:v>
                </c:pt>
                <c:pt idx="16499">
                  <c:v>0</c:v>
                </c:pt>
                <c:pt idx="16500">
                  <c:v>0</c:v>
                </c:pt>
                <c:pt idx="16501">
                  <c:v>0</c:v>
                </c:pt>
                <c:pt idx="16502">
                  <c:v>0</c:v>
                </c:pt>
                <c:pt idx="16503">
                  <c:v>0</c:v>
                </c:pt>
                <c:pt idx="16504">
                  <c:v>0</c:v>
                </c:pt>
                <c:pt idx="16505">
                  <c:v>0</c:v>
                </c:pt>
                <c:pt idx="16506">
                  <c:v>0</c:v>
                </c:pt>
                <c:pt idx="16507">
                  <c:v>0</c:v>
                </c:pt>
                <c:pt idx="16508">
                  <c:v>0</c:v>
                </c:pt>
                <c:pt idx="16509">
                  <c:v>0</c:v>
                </c:pt>
                <c:pt idx="16510">
                  <c:v>0</c:v>
                </c:pt>
                <c:pt idx="16511">
                  <c:v>0</c:v>
                </c:pt>
                <c:pt idx="16512">
                  <c:v>0</c:v>
                </c:pt>
                <c:pt idx="16513">
                  <c:v>0</c:v>
                </c:pt>
                <c:pt idx="16514">
                  <c:v>0</c:v>
                </c:pt>
                <c:pt idx="16515">
                  <c:v>0</c:v>
                </c:pt>
                <c:pt idx="16516">
                  <c:v>0</c:v>
                </c:pt>
                <c:pt idx="16517">
                  <c:v>0</c:v>
                </c:pt>
                <c:pt idx="16518">
                  <c:v>0</c:v>
                </c:pt>
                <c:pt idx="16519">
                  <c:v>0</c:v>
                </c:pt>
                <c:pt idx="16520">
                  <c:v>0</c:v>
                </c:pt>
                <c:pt idx="16521">
                  <c:v>0</c:v>
                </c:pt>
                <c:pt idx="16522">
                  <c:v>0</c:v>
                </c:pt>
                <c:pt idx="16523">
                  <c:v>0</c:v>
                </c:pt>
                <c:pt idx="16524">
                  <c:v>0</c:v>
                </c:pt>
                <c:pt idx="16525">
                  <c:v>0</c:v>
                </c:pt>
                <c:pt idx="16526">
                  <c:v>0</c:v>
                </c:pt>
                <c:pt idx="16527">
                  <c:v>0</c:v>
                </c:pt>
                <c:pt idx="16528">
                  <c:v>0</c:v>
                </c:pt>
                <c:pt idx="16529">
                  <c:v>0</c:v>
                </c:pt>
                <c:pt idx="16530">
                  <c:v>0</c:v>
                </c:pt>
                <c:pt idx="16531">
                  <c:v>0</c:v>
                </c:pt>
                <c:pt idx="16532">
                  <c:v>0</c:v>
                </c:pt>
                <c:pt idx="16533">
                  <c:v>0</c:v>
                </c:pt>
                <c:pt idx="16534">
                  <c:v>0</c:v>
                </c:pt>
                <c:pt idx="16535">
                  <c:v>0</c:v>
                </c:pt>
                <c:pt idx="16536">
                  <c:v>0</c:v>
                </c:pt>
                <c:pt idx="16537">
                  <c:v>0</c:v>
                </c:pt>
                <c:pt idx="16538">
                  <c:v>0</c:v>
                </c:pt>
                <c:pt idx="16539">
                  <c:v>0</c:v>
                </c:pt>
                <c:pt idx="16540">
                  <c:v>0</c:v>
                </c:pt>
                <c:pt idx="16541">
                  <c:v>0</c:v>
                </c:pt>
                <c:pt idx="16542">
                  <c:v>0</c:v>
                </c:pt>
                <c:pt idx="16543">
                  <c:v>0</c:v>
                </c:pt>
                <c:pt idx="16544">
                  <c:v>0</c:v>
                </c:pt>
                <c:pt idx="16545">
                  <c:v>0</c:v>
                </c:pt>
                <c:pt idx="16546">
                  <c:v>0</c:v>
                </c:pt>
                <c:pt idx="16547">
                  <c:v>0</c:v>
                </c:pt>
                <c:pt idx="16548">
                  <c:v>0</c:v>
                </c:pt>
                <c:pt idx="16549">
                  <c:v>0</c:v>
                </c:pt>
                <c:pt idx="16550">
                  <c:v>0</c:v>
                </c:pt>
                <c:pt idx="16551">
                  <c:v>0</c:v>
                </c:pt>
                <c:pt idx="16552">
                  <c:v>0</c:v>
                </c:pt>
                <c:pt idx="16553">
                  <c:v>0</c:v>
                </c:pt>
                <c:pt idx="16554">
                  <c:v>0</c:v>
                </c:pt>
                <c:pt idx="16555">
                  <c:v>0</c:v>
                </c:pt>
                <c:pt idx="16556">
                  <c:v>0</c:v>
                </c:pt>
                <c:pt idx="16557">
                  <c:v>0</c:v>
                </c:pt>
                <c:pt idx="16558">
                  <c:v>0</c:v>
                </c:pt>
                <c:pt idx="16559">
                  <c:v>0</c:v>
                </c:pt>
                <c:pt idx="16560">
                  <c:v>0</c:v>
                </c:pt>
                <c:pt idx="16561">
                  <c:v>0</c:v>
                </c:pt>
                <c:pt idx="16562">
                  <c:v>0</c:v>
                </c:pt>
                <c:pt idx="16563">
                  <c:v>0</c:v>
                </c:pt>
                <c:pt idx="16564">
                  <c:v>0</c:v>
                </c:pt>
                <c:pt idx="16565">
                  <c:v>0</c:v>
                </c:pt>
                <c:pt idx="16566">
                  <c:v>0</c:v>
                </c:pt>
                <c:pt idx="16567">
                  <c:v>0</c:v>
                </c:pt>
                <c:pt idx="16568">
                  <c:v>0</c:v>
                </c:pt>
                <c:pt idx="16569">
                  <c:v>0</c:v>
                </c:pt>
                <c:pt idx="16570">
                  <c:v>0</c:v>
                </c:pt>
                <c:pt idx="16571">
                  <c:v>0</c:v>
                </c:pt>
                <c:pt idx="16572">
                  <c:v>0</c:v>
                </c:pt>
                <c:pt idx="16573">
                  <c:v>0</c:v>
                </c:pt>
                <c:pt idx="16574">
                  <c:v>0</c:v>
                </c:pt>
                <c:pt idx="16575">
                  <c:v>0</c:v>
                </c:pt>
                <c:pt idx="16576">
                  <c:v>0</c:v>
                </c:pt>
                <c:pt idx="16577">
                  <c:v>0</c:v>
                </c:pt>
                <c:pt idx="16578">
                  <c:v>0</c:v>
                </c:pt>
                <c:pt idx="16579">
                  <c:v>0</c:v>
                </c:pt>
                <c:pt idx="16580">
                  <c:v>0</c:v>
                </c:pt>
                <c:pt idx="16581">
                  <c:v>0</c:v>
                </c:pt>
                <c:pt idx="16582">
                  <c:v>0</c:v>
                </c:pt>
                <c:pt idx="16583">
                  <c:v>0</c:v>
                </c:pt>
                <c:pt idx="16584">
                  <c:v>0</c:v>
                </c:pt>
                <c:pt idx="16585">
                  <c:v>0</c:v>
                </c:pt>
                <c:pt idx="16586">
                  <c:v>0</c:v>
                </c:pt>
                <c:pt idx="16587">
                  <c:v>0</c:v>
                </c:pt>
                <c:pt idx="16588">
                  <c:v>0</c:v>
                </c:pt>
                <c:pt idx="16589">
                  <c:v>0</c:v>
                </c:pt>
                <c:pt idx="16590">
                  <c:v>0</c:v>
                </c:pt>
                <c:pt idx="16591">
                  <c:v>0</c:v>
                </c:pt>
                <c:pt idx="16592">
                  <c:v>0</c:v>
                </c:pt>
                <c:pt idx="16593">
                  <c:v>0</c:v>
                </c:pt>
                <c:pt idx="16594">
                  <c:v>0</c:v>
                </c:pt>
                <c:pt idx="16595">
                  <c:v>0</c:v>
                </c:pt>
                <c:pt idx="16596">
                  <c:v>0</c:v>
                </c:pt>
                <c:pt idx="16597">
                  <c:v>0</c:v>
                </c:pt>
                <c:pt idx="16598">
                  <c:v>0</c:v>
                </c:pt>
                <c:pt idx="16599">
                  <c:v>0</c:v>
                </c:pt>
                <c:pt idx="16600">
                  <c:v>0</c:v>
                </c:pt>
                <c:pt idx="16601">
                  <c:v>0</c:v>
                </c:pt>
                <c:pt idx="16602">
                  <c:v>0</c:v>
                </c:pt>
                <c:pt idx="16603">
                  <c:v>0</c:v>
                </c:pt>
                <c:pt idx="16604">
                  <c:v>0</c:v>
                </c:pt>
                <c:pt idx="16605">
                  <c:v>0</c:v>
                </c:pt>
                <c:pt idx="16606">
                  <c:v>0</c:v>
                </c:pt>
                <c:pt idx="16607">
                  <c:v>0</c:v>
                </c:pt>
                <c:pt idx="16608">
                  <c:v>0</c:v>
                </c:pt>
                <c:pt idx="16609">
                  <c:v>0</c:v>
                </c:pt>
                <c:pt idx="16610">
                  <c:v>0</c:v>
                </c:pt>
                <c:pt idx="16611">
                  <c:v>0</c:v>
                </c:pt>
                <c:pt idx="16612">
                  <c:v>0</c:v>
                </c:pt>
                <c:pt idx="16613">
                  <c:v>0</c:v>
                </c:pt>
                <c:pt idx="16614">
                  <c:v>0</c:v>
                </c:pt>
                <c:pt idx="16615">
                  <c:v>0</c:v>
                </c:pt>
                <c:pt idx="16616">
                  <c:v>0</c:v>
                </c:pt>
                <c:pt idx="16617">
                  <c:v>0</c:v>
                </c:pt>
                <c:pt idx="16618">
                  <c:v>0</c:v>
                </c:pt>
                <c:pt idx="16619">
                  <c:v>0</c:v>
                </c:pt>
                <c:pt idx="16620">
                  <c:v>0</c:v>
                </c:pt>
                <c:pt idx="16621">
                  <c:v>0</c:v>
                </c:pt>
                <c:pt idx="16622">
                  <c:v>0</c:v>
                </c:pt>
                <c:pt idx="16623">
                  <c:v>0</c:v>
                </c:pt>
                <c:pt idx="16624">
                  <c:v>0</c:v>
                </c:pt>
                <c:pt idx="16625">
                  <c:v>0</c:v>
                </c:pt>
                <c:pt idx="16626">
                  <c:v>0</c:v>
                </c:pt>
                <c:pt idx="16627">
                  <c:v>0</c:v>
                </c:pt>
                <c:pt idx="16628">
                  <c:v>0</c:v>
                </c:pt>
                <c:pt idx="16629">
                  <c:v>0</c:v>
                </c:pt>
                <c:pt idx="16630">
                  <c:v>0</c:v>
                </c:pt>
                <c:pt idx="16631">
                  <c:v>0</c:v>
                </c:pt>
                <c:pt idx="16632">
                  <c:v>0</c:v>
                </c:pt>
                <c:pt idx="16633">
                  <c:v>0</c:v>
                </c:pt>
                <c:pt idx="16634">
                  <c:v>0</c:v>
                </c:pt>
                <c:pt idx="16635">
                  <c:v>0</c:v>
                </c:pt>
                <c:pt idx="16636">
                  <c:v>0</c:v>
                </c:pt>
                <c:pt idx="16637">
                  <c:v>0</c:v>
                </c:pt>
                <c:pt idx="16638">
                  <c:v>0</c:v>
                </c:pt>
                <c:pt idx="16639">
                  <c:v>0</c:v>
                </c:pt>
                <c:pt idx="16640">
                  <c:v>0</c:v>
                </c:pt>
                <c:pt idx="16641">
                  <c:v>0</c:v>
                </c:pt>
                <c:pt idx="16642">
                  <c:v>0</c:v>
                </c:pt>
                <c:pt idx="16643">
                  <c:v>0</c:v>
                </c:pt>
                <c:pt idx="16644">
                  <c:v>0</c:v>
                </c:pt>
                <c:pt idx="16645">
                  <c:v>0</c:v>
                </c:pt>
                <c:pt idx="16646">
                  <c:v>0</c:v>
                </c:pt>
                <c:pt idx="16647">
                  <c:v>0</c:v>
                </c:pt>
                <c:pt idx="16648">
                  <c:v>0</c:v>
                </c:pt>
                <c:pt idx="16649">
                  <c:v>0</c:v>
                </c:pt>
                <c:pt idx="16650">
                  <c:v>0</c:v>
                </c:pt>
                <c:pt idx="16651">
                  <c:v>0</c:v>
                </c:pt>
                <c:pt idx="16652">
                  <c:v>0</c:v>
                </c:pt>
                <c:pt idx="16653">
                  <c:v>0</c:v>
                </c:pt>
                <c:pt idx="16654">
                  <c:v>0</c:v>
                </c:pt>
                <c:pt idx="16655">
                  <c:v>0</c:v>
                </c:pt>
                <c:pt idx="16656">
                  <c:v>0</c:v>
                </c:pt>
                <c:pt idx="16657">
                  <c:v>0</c:v>
                </c:pt>
                <c:pt idx="16658">
                  <c:v>0</c:v>
                </c:pt>
                <c:pt idx="16659">
                  <c:v>0</c:v>
                </c:pt>
                <c:pt idx="16660">
                  <c:v>0</c:v>
                </c:pt>
                <c:pt idx="16661">
                  <c:v>0</c:v>
                </c:pt>
                <c:pt idx="16662">
                  <c:v>0</c:v>
                </c:pt>
                <c:pt idx="16663">
                  <c:v>0</c:v>
                </c:pt>
                <c:pt idx="16664">
                  <c:v>0</c:v>
                </c:pt>
                <c:pt idx="16665">
                  <c:v>0</c:v>
                </c:pt>
                <c:pt idx="16666">
                  <c:v>0</c:v>
                </c:pt>
                <c:pt idx="16667">
                  <c:v>0</c:v>
                </c:pt>
                <c:pt idx="16668">
                  <c:v>0</c:v>
                </c:pt>
                <c:pt idx="16669">
                  <c:v>0</c:v>
                </c:pt>
                <c:pt idx="16670">
                  <c:v>0</c:v>
                </c:pt>
                <c:pt idx="16671">
                  <c:v>0</c:v>
                </c:pt>
                <c:pt idx="16672">
                  <c:v>0</c:v>
                </c:pt>
                <c:pt idx="16673">
                  <c:v>0</c:v>
                </c:pt>
                <c:pt idx="16674">
                  <c:v>0</c:v>
                </c:pt>
                <c:pt idx="16675">
                  <c:v>0</c:v>
                </c:pt>
                <c:pt idx="16676">
                  <c:v>0</c:v>
                </c:pt>
                <c:pt idx="16677">
                  <c:v>0</c:v>
                </c:pt>
                <c:pt idx="16678">
                  <c:v>0</c:v>
                </c:pt>
                <c:pt idx="16679">
                  <c:v>0</c:v>
                </c:pt>
                <c:pt idx="16680">
                  <c:v>0</c:v>
                </c:pt>
                <c:pt idx="16681">
                  <c:v>0</c:v>
                </c:pt>
                <c:pt idx="16682">
                  <c:v>0</c:v>
                </c:pt>
                <c:pt idx="16683">
                  <c:v>0</c:v>
                </c:pt>
                <c:pt idx="16684">
                  <c:v>0</c:v>
                </c:pt>
                <c:pt idx="16685">
                  <c:v>0</c:v>
                </c:pt>
                <c:pt idx="16686">
                  <c:v>0</c:v>
                </c:pt>
                <c:pt idx="16687">
                  <c:v>0</c:v>
                </c:pt>
                <c:pt idx="16688">
                  <c:v>0</c:v>
                </c:pt>
                <c:pt idx="16689">
                  <c:v>0</c:v>
                </c:pt>
                <c:pt idx="16690">
                  <c:v>0</c:v>
                </c:pt>
                <c:pt idx="16691">
                  <c:v>0</c:v>
                </c:pt>
                <c:pt idx="16692">
                  <c:v>0</c:v>
                </c:pt>
                <c:pt idx="16693">
                  <c:v>0</c:v>
                </c:pt>
                <c:pt idx="16694">
                  <c:v>0</c:v>
                </c:pt>
                <c:pt idx="16695">
                  <c:v>0</c:v>
                </c:pt>
                <c:pt idx="16696">
                  <c:v>0</c:v>
                </c:pt>
                <c:pt idx="16697">
                  <c:v>0</c:v>
                </c:pt>
                <c:pt idx="16698">
                  <c:v>0</c:v>
                </c:pt>
                <c:pt idx="16699">
                  <c:v>0</c:v>
                </c:pt>
                <c:pt idx="16700">
                  <c:v>0</c:v>
                </c:pt>
                <c:pt idx="16701">
                  <c:v>0</c:v>
                </c:pt>
                <c:pt idx="16702">
                  <c:v>0</c:v>
                </c:pt>
                <c:pt idx="16703">
                  <c:v>0</c:v>
                </c:pt>
                <c:pt idx="16704">
                  <c:v>0</c:v>
                </c:pt>
                <c:pt idx="16705">
                  <c:v>0</c:v>
                </c:pt>
                <c:pt idx="16706">
                  <c:v>0</c:v>
                </c:pt>
                <c:pt idx="16707">
                  <c:v>0</c:v>
                </c:pt>
                <c:pt idx="16708">
                  <c:v>0</c:v>
                </c:pt>
                <c:pt idx="16709">
                  <c:v>0</c:v>
                </c:pt>
                <c:pt idx="16710">
                  <c:v>0</c:v>
                </c:pt>
                <c:pt idx="16711">
                  <c:v>0</c:v>
                </c:pt>
                <c:pt idx="16712">
                  <c:v>0</c:v>
                </c:pt>
                <c:pt idx="16713">
                  <c:v>0</c:v>
                </c:pt>
                <c:pt idx="16714">
                  <c:v>0</c:v>
                </c:pt>
                <c:pt idx="16715">
                  <c:v>0</c:v>
                </c:pt>
                <c:pt idx="16716">
                  <c:v>0</c:v>
                </c:pt>
                <c:pt idx="16717">
                  <c:v>0</c:v>
                </c:pt>
                <c:pt idx="16718">
                  <c:v>0</c:v>
                </c:pt>
                <c:pt idx="16719">
                  <c:v>0</c:v>
                </c:pt>
                <c:pt idx="16720">
                  <c:v>0</c:v>
                </c:pt>
                <c:pt idx="16721">
                  <c:v>0</c:v>
                </c:pt>
                <c:pt idx="16722">
                  <c:v>0</c:v>
                </c:pt>
                <c:pt idx="16723">
                  <c:v>0</c:v>
                </c:pt>
                <c:pt idx="16724">
                  <c:v>0</c:v>
                </c:pt>
                <c:pt idx="16725">
                  <c:v>0</c:v>
                </c:pt>
                <c:pt idx="16726">
                  <c:v>0</c:v>
                </c:pt>
                <c:pt idx="16727">
                  <c:v>0</c:v>
                </c:pt>
                <c:pt idx="16728">
                  <c:v>0</c:v>
                </c:pt>
                <c:pt idx="16729">
                  <c:v>0</c:v>
                </c:pt>
                <c:pt idx="16730">
                  <c:v>0</c:v>
                </c:pt>
                <c:pt idx="16731">
                  <c:v>0</c:v>
                </c:pt>
                <c:pt idx="16732">
                  <c:v>0</c:v>
                </c:pt>
                <c:pt idx="16733">
                  <c:v>0</c:v>
                </c:pt>
                <c:pt idx="16734">
                  <c:v>0</c:v>
                </c:pt>
                <c:pt idx="16735">
                  <c:v>0</c:v>
                </c:pt>
                <c:pt idx="16736">
                  <c:v>0</c:v>
                </c:pt>
                <c:pt idx="16737">
                  <c:v>0</c:v>
                </c:pt>
                <c:pt idx="16738">
                  <c:v>0</c:v>
                </c:pt>
                <c:pt idx="16739">
                  <c:v>0</c:v>
                </c:pt>
                <c:pt idx="16740">
                  <c:v>0</c:v>
                </c:pt>
                <c:pt idx="16741">
                  <c:v>0</c:v>
                </c:pt>
                <c:pt idx="16742">
                  <c:v>0</c:v>
                </c:pt>
                <c:pt idx="16743">
                  <c:v>0</c:v>
                </c:pt>
                <c:pt idx="16744">
                  <c:v>0</c:v>
                </c:pt>
                <c:pt idx="16745">
                  <c:v>0</c:v>
                </c:pt>
                <c:pt idx="16746">
                  <c:v>0</c:v>
                </c:pt>
                <c:pt idx="16747">
                  <c:v>0</c:v>
                </c:pt>
                <c:pt idx="16748">
                  <c:v>0</c:v>
                </c:pt>
                <c:pt idx="16749">
                  <c:v>0</c:v>
                </c:pt>
                <c:pt idx="16750">
                  <c:v>0</c:v>
                </c:pt>
                <c:pt idx="16751">
                  <c:v>0</c:v>
                </c:pt>
                <c:pt idx="16752">
                  <c:v>0</c:v>
                </c:pt>
                <c:pt idx="16753">
                  <c:v>0</c:v>
                </c:pt>
                <c:pt idx="16754">
                  <c:v>0</c:v>
                </c:pt>
                <c:pt idx="16755">
                  <c:v>0</c:v>
                </c:pt>
                <c:pt idx="16756">
                  <c:v>0</c:v>
                </c:pt>
                <c:pt idx="16757">
                  <c:v>0</c:v>
                </c:pt>
                <c:pt idx="16758">
                  <c:v>0</c:v>
                </c:pt>
                <c:pt idx="16759">
                  <c:v>0</c:v>
                </c:pt>
                <c:pt idx="16760">
                  <c:v>0</c:v>
                </c:pt>
                <c:pt idx="16761">
                  <c:v>0</c:v>
                </c:pt>
                <c:pt idx="16762">
                  <c:v>0</c:v>
                </c:pt>
                <c:pt idx="16763">
                  <c:v>0</c:v>
                </c:pt>
                <c:pt idx="16764">
                  <c:v>0</c:v>
                </c:pt>
                <c:pt idx="16765">
                  <c:v>0</c:v>
                </c:pt>
                <c:pt idx="16766">
                  <c:v>0</c:v>
                </c:pt>
                <c:pt idx="16767">
                  <c:v>0</c:v>
                </c:pt>
                <c:pt idx="16768">
                  <c:v>0</c:v>
                </c:pt>
                <c:pt idx="16769">
                  <c:v>0</c:v>
                </c:pt>
                <c:pt idx="16770">
                  <c:v>0</c:v>
                </c:pt>
                <c:pt idx="16771">
                  <c:v>0</c:v>
                </c:pt>
                <c:pt idx="16772">
                  <c:v>0</c:v>
                </c:pt>
                <c:pt idx="16773">
                  <c:v>0</c:v>
                </c:pt>
                <c:pt idx="16774">
                  <c:v>0</c:v>
                </c:pt>
                <c:pt idx="16775">
                  <c:v>0</c:v>
                </c:pt>
                <c:pt idx="16776">
                  <c:v>0</c:v>
                </c:pt>
                <c:pt idx="16777">
                  <c:v>0</c:v>
                </c:pt>
                <c:pt idx="16778">
                  <c:v>0</c:v>
                </c:pt>
                <c:pt idx="16779">
                  <c:v>0</c:v>
                </c:pt>
                <c:pt idx="16780">
                  <c:v>0</c:v>
                </c:pt>
                <c:pt idx="16781">
                  <c:v>0</c:v>
                </c:pt>
                <c:pt idx="16782">
                  <c:v>0</c:v>
                </c:pt>
                <c:pt idx="16783">
                  <c:v>0</c:v>
                </c:pt>
                <c:pt idx="16784">
                  <c:v>0</c:v>
                </c:pt>
                <c:pt idx="16785">
                  <c:v>0</c:v>
                </c:pt>
                <c:pt idx="16786">
                  <c:v>0</c:v>
                </c:pt>
                <c:pt idx="16787">
                  <c:v>0</c:v>
                </c:pt>
                <c:pt idx="16788">
                  <c:v>0</c:v>
                </c:pt>
                <c:pt idx="16789">
                  <c:v>0</c:v>
                </c:pt>
                <c:pt idx="16790">
                  <c:v>0</c:v>
                </c:pt>
                <c:pt idx="16791">
                  <c:v>0</c:v>
                </c:pt>
                <c:pt idx="16792">
                  <c:v>0</c:v>
                </c:pt>
                <c:pt idx="16793">
                  <c:v>0</c:v>
                </c:pt>
                <c:pt idx="16794">
                  <c:v>0</c:v>
                </c:pt>
                <c:pt idx="16795">
                  <c:v>0</c:v>
                </c:pt>
                <c:pt idx="16796">
                  <c:v>0</c:v>
                </c:pt>
                <c:pt idx="16797">
                  <c:v>0</c:v>
                </c:pt>
                <c:pt idx="16798">
                  <c:v>0</c:v>
                </c:pt>
                <c:pt idx="16799">
                  <c:v>0</c:v>
                </c:pt>
                <c:pt idx="16800">
                  <c:v>0</c:v>
                </c:pt>
                <c:pt idx="16801">
                  <c:v>0</c:v>
                </c:pt>
                <c:pt idx="16802">
                  <c:v>0</c:v>
                </c:pt>
                <c:pt idx="16803">
                  <c:v>0</c:v>
                </c:pt>
                <c:pt idx="16804">
                  <c:v>0</c:v>
                </c:pt>
                <c:pt idx="16805">
                  <c:v>0</c:v>
                </c:pt>
                <c:pt idx="16806">
                  <c:v>0</c:v>
                </c:pt>
                <c:pt idx="16807">
                  <c:v>0</c:v>
                </c:pt>
                <c:pt idx="16808">
                  <c:v>0</c:v>
                </c:pt>
                <c:pt idx="16809">
                  <c:v>0</c:v>
                </c:pt>
                <c:pt idx="16810">
                  <c:v>0</c:v>
                </c:pt>
                <c:pt idx="16811">
                  <c:v>0</c:v>
                </c:pt>
                <c:pt idx="16812">
                  <c:v>0</c:v>
                </c:pt>
                <c:pt idx="16813">
                  <c:v>0</c:v>
                </c:pt>
                <c:pt idx="16814">
                  <c:v>0</c:v>
                </c:pt>
                <c:pt idx="16815">
                  <c:v>0</c:v>
                </c:pt>
                <c:pt idx="16816">
                  <c:v>0</c:v>
                </c:pt>
                <c:pt idx="16817">
                  <c:v>0</c:v>
                </c:pt>
                <c:pt idx="16818">
                  <c:v>0</c:v>
                </c:pt>
                <c:pt idx="16819">
                  <c:v>0</c:v>
                </c:pt>
              </c:numCache>
            </c:numRef>
          </c:val>
        </c:ser>
        <c:ser>
          <c:idx val="0"/>
          <c:order val="1"/>
          <c:tx>
            <c:v>Maximum Demand</c:v>
          </c:tx>
          <c:spPr>
            <a:solidFill>
              <a:srgbClr val="FF8000"/>
            </a:solidFill>
            <a:ln w="25400">
              <a:noFill/>
            </a:ln>
          </c:spPr>
          <c:cat>
            <c:numRef>
              <c:f>'Raw data'!$A$2:$A$40000</c:f>
              <c:numCache>
                <c:formatCode>General</c:formatCode>
                <c:ptCount val="17567"/>
              </c:numCache>
            </c:numRef>
          </c:cat>
          <c:val>
            <c:numRef>
              <c:f>'Raw data'!$D$2:$D$40000</c:f>
              <c:numCache>
                <c:formatCode>#,##0.00000</c:formatCode>
                <c:ptCount val="17567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1710112"/>
        <c:axId val="431710504"/>
      </c:areaChart>
      <c:catAx>
        <c:axId val="43171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 lIns="0">
            <a:noAutofit/>
          </a:bodyPr>
          <a:lstStyle/>
          <a:p>
            <a:pPr>
              <a:defRPr lang="en-US" sz="800" b="1"/>
            </a:pPr>
            <a:endParaRPr lang="en-US"/>
          </a:p>
        </c:txPr>
        <c:crossAx val="431710504"/>
        <c:crossesAt val="0"/>
        <c:auto val="0"/>
        <c:lblAlgn val="ctr"/>
        <c:lblOffset val="100"/>
        <c:tickLblSkip val="1000"/>
        <c:tickMarkSkip val="1000"/>
        <c:noMultiLvlLbl val="0"/>
      </c:catAx>
      <c:valAx>
        <c:axId val="431710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1"/>
                  <a:t>kVA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1" i="0"/>
            </a:pPr>
            <a:endParaRPr lang="en-US"/>
          </a:p>
        </c:txPr>
        <c:crossAx val="431710112"/>
        <c:crossesAt val="1"/>
        <c:crossBetween val="midCat"/>
      </c:valAx>
      <c:spPr>
        <a:solidFill>
          <a:srgbClr val="FFFFFF"/>
        </a:solidFill>
        <a:ln w="12700">
          <a:solidFill>
            <a:schemeClr val="bg1">
              <a:lumMod val="50000"/>
            </a:scheme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5787666663808001"/>
          <c:y val="0.93656732105319396"/>
          <c:w val="0.50501843681313796"/>
          <c:h val="4.56156696476288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1100" b="1" i="0" cap="all"/>
          </a:pPr>
          <a:endParaRPr lang="en-US"/>
        </a:p>
      </c:txPr>
    </c:legend>
    <c:plotVisOnly val="1"/>
    <c:dispBlanksAs val="zero"/>
    <c:showDLblsOverMax val="0"/>
  </c:chart>
  <c:spPr>
    <a:noFill/>
    <a:ln w="3175">
      <a:solidFill>
        <a:srgbClr val="008000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Verdana"/>
          <a:cs typeface="Verdana"/>
        </a:defRPr>
      </a:pPr>
      <a:endParaRPr lang="en-US"/>
    </a:p>
  </c:txPr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Service!$C$6</c:f>
          <c:strCache>
            <c:ptCount val="1"/>
            <c:pt idx="0">
              <c:v>Cumulative Electricity Cost Savings v Capital Investment</c:v>
            </c:pt>
          </c:strCache>
        </c:strRef>
      </c:tx>
      <c:layout>
        <c:manualLayout>
          <c:xMode val="edge"/>
          <c:yMode val="edge"/>
          <c:x val="0.211286953280127"/>
          <c:y val="2.0396194819538999E-2"/>
        </c:manualLayout>
      </c:layout>
      <c:overlay val="0"/>
      <c:spPr>
        <a:noFill/>
        <a:ln w="25400">
          <a:noFill/>
        </a:ln>
      </c:spPr>
      <c:txPr>
        <a:bodyPr lIns="2">
          <a:spAutoFit/>
        </a:bodyPr>
        <a:lstStyle/>
        <a:p>
          <a:pPr>
            <a:defRPr lang="en-US" b="1" i="0" cap="none">
              <a:solidFill>
                <a:srgbClr val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827586206897"/>
          <c:y val="0.115384615384615"/>
          <c:w val="0.88413793103448302"/>
          <c:h val="0.73529411764705899"/>
        </c:manualLayout>
      </c:layout>
      <c:areaChart>
        <c:grouping val="standard"/>
        <c:varyColors val="0"/>
        <c:ser>
          <c:idx val="1"/>
          <c:order val="0"/>
          <c:tx>
            <c:strRef>
              <c:f>Tables!$B$104</c:f>
              <c:strCache>
                <c:ptCount val="1"/>
                <c:pt idx="0">
                  <c:v> Cumulative $ saving</c:v>
                </c:pt>
              </c:strCache>
            </c:strRef>
          </c:tx>
          <c:spPr>
            <a:solidFill>
              <a:srgbClr val="008000"/>
            </a:solidFill>
            <a:ln w="38100">
              <a:solidFill>
                <a:srgbClr val="008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Tables!$A$65:$A$75</c:f>
              <c:strCache>
                <c:ptCount val="11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  <c:pt idx="6">
                  <c:v>Year 6</c:v>
                </c:pt>
                <c:pt idx="7">
                  <c:v>Year 7</c:v>
                </c:pt>
                <c:pt idx="8">
                  <c:v>Year 8</c:v>
                </c:pt>
                <c:pt idx="9">
                  <c:v>Year 9</c:v>
                </c:pt>
                <c:pt idx="10">
                  <c:v>Year 10</c:v>
                </c:pt>
              </c:strCache>
            </c:strRef>
          </c:cat>
          <c:val>
            <c:numRef>
              <c:f>Tables!$H$65:$H$75</c:f>
              <c:numCache>
                <c:formatCode>"$"#,##0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1"/>
          <c:tx>
            <c:v>Capital Investment</c:v>
          </c:tx>
          <c:spPr>
            <a:solidFill>
              <a:schemeClr val="bg2">
                <a:lumMod val="75000"/>
              </a:schemeClr>
            </a:solidFill>
            <a:ln w="38100">
              <a:solidFill>
                <a:schemeClr val="bg2">
                  <a:lumMod val="75000"/>
                </a:schemeClr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Tables!$A$65:$A$75</c:f>
              <c:strCache>
                <c:ptCount val="11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  <c:pt idx="6">
                  <c:v>Year 6</c:v>
                </c:pt>
                <c:pt idx="7">
                  <c:v>Year 7</c:v>
                </c:pt>
                <c:pt idx="8">
                  <c:v>Year 8</c:v>
                </c:pt>
                <c:pt idx="9">
                  <c:v>Year 9</c:v>
                </c:pt>
                <c:pt idx="10">
                  <c:v>Year 10</c:v>
                </c:pt>
              </c:strCache>
            </c:strRef>
          </c:cat>
          <c:val>
            <c:numRef>
              <c:f>Tables!$L$65:$L$75</c:f>
              <c:numCache>
                <c:formatCode>"$"#,##0</c:formatCode>
                <c:ptCount val="11"/>
                <c:pt idx="0">
                  <c:v>16333.999999999996</c:v>
                </c:pt>
                <c:pt idx="1">
                  <c:v>16333.999999999996</c:v>
                </c:pt>
                <c:pt idx="2">
                  <c:v>16333.999999999996</c:v>
                </c:pt>
                <c:pt idx="3">
                  <c:v>16333.999999999996</c:v>
                </c:pt>
                <c:pt idx="4">
                  <c:v>16333.999999999996</c:v>
                </c:pt>
                <c:pt idx="5">
                  <c:v>16333.999999999996</c:v>
                </c:pt>
                <c:pt idx="6">
                  <c:v>16333.999999999996</c:v>
                </c:pt>
                <c:pt idx="7">
                  <c:v>16333.999999999996</c:v>
                </c:pt>
                <c:pt idx="8">
                  <c:v>16333.999999999996</c:v>
                </c:pt>
                <c:pt idx="9">
                  <c:v>16333.999999999996</c:v>
                </c:pt>
                <c:pt idx="10">
                  <c:v>16333.999999999996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642792"/>
        <c:axId val="435642400"/>
      </c:areaChart>
      <c:catAx>
        <c:axId val="435642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n-US" sz="800"/>
            </a:pPr>
            <a:endParaRPr lang="en-US"/>
          </a:p>
        </c:txPr>
        <c:crossAx val="4356424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5642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0" i="0"/>
            </a:pPr>
            <a:endParaRPr lang="en-US"/>
          </a:p>
        </c:txPr>
        <c:crossAx val="435642792"/>
        <c:crosses val="autoZero"/>
        <c:crossBetween val="midCat"/>
      </c:valAx>
      <c:spPr>
        <a:solidFill>
          <a:srgbClr val="FFFFFF"/>
        </a:solidFill>
        <a:ln w="12700">
          <a:solidFill>
            <a:schemeClr val="bg1">
              <a:lumMod val="50000"/>
            </a:scheme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27269293207368"/>
          <c:y val="0.93882971501831702"/>
          <c:w val="0.59065957100190103"/>
          <c:h val="3.92975736630207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b="1" i="0"/>
          </a:pPr>
          <a:endParaRPr lang="en-US"/>
        </a:p>
      </c:txPr>
    </c:legend>
    <c:plotVisOnly val="1"/>
    <c:dispBlanksAs val="zero"/>
    <c:showDLblsOverMax val="0"/>
  </c:chart>
  <c:spPr>
    <a:noFill/>
    <a:ln w="3175">
      <a:solidFill>
        <a:srgbClr val="008000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Verdana"/>
          <a:cs typeface="Verdana"/>
        </a:defRPr>
      </a:pPr>
      <a:endParaRPr lang="en-US"/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b="1"/>
            </a:pPr>
            <a:r>
              <a:rPr lang="en-US" sz="1400" b="1" cap="none"/>
              <a:t>Cumulative</a:t>
            </a:r>
            <a:r>
              <a:rPr lang="en-US" sz="1400" b="1" cap="none" baseline="0"/>
              <a:t> Electricity Expenditure With and Without Energy Saving Project</a:t>
            </a:r>
            <a:endParaRPr lang="en-US" sz="1400" b="1" cap="none"/>
          </a:p>
        </c:rich>
      </c:tx>
      <c:layout>
        <c:manualLayout>
          <c:xMode val="edge"/>
          <c:yMode val="edge"/>
          <c:x val="0.16306258550915401"/>
          <c:y val="2.712366836498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383684052901E-2"/>
          <c:y val="0.115384615384615"/>
          <c:w val="0.88551452798347896"/>
          <c:h val="0.73529411764705899"/>
        </c:manualLayout>
      </c:layout>
      <c:areaChart>
        <c:grouping val="standard"/>
        <c:varyColors val="0"/>
        <c:ser>
          <c:idx val="0"/>
          <c:order val="0"/>
          <c:tx>
            <c:v>Electricity Expenditure 'Doing Nothing'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Tables!$A$65:$A$75</c:f>
              <c:strCache>
                <c:ptCount val="11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  <c:pt idx="6">
                  <c:v>Year 6</c:v>
                </c:pt>
                <c:pt idx="7">
                  <c:v>Year 7</c:v>
                </c:pt>
                <c:pt idx="8">
                  <c:v>Year 8</c:v>
                </c:pt>
                <c:pt idx="9">
                  <c:v>Year 9</c:v>
                </c:pt>
                <c:pt idx="10">
                  <c:v>Year 10</c:v>
                </c:pt>
              </c:strCache>
            </c:strRef>
          </c:cat>
          <c:val>
            <c:numRef>
              <c:f>Tables!$C$65:$C$75</c:f>
              <c:numCache>
                <c:formatCode>"$"#,##0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v>Electricity Expenditure "With Energy Saving Project"</c:v>
          </c:tx>
          <c:spPr>
            <a:solidFill>
              <a:schemeClr val="bg1">
                <a:lumMod val="75000"/>
              </a:schemeClr>
            </a:solidFill>
            <a:ln w="25400">
              <a:solidFill>
                <a:schemeClr val="bg1">
                  <a:lumMod val="75000"/>
                </a:schemeClr>
              </a:solidFill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Tables!$A$65:$A$75</c:f>
              <c:strCache>
                <c:ptCount val="11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  <c:pt idx="6">
                  <c:v>Year 6</c:v>
                </c:pt>
                <c:pt idx="7">
                  <c:v>Year 7</c:v>
                </c:pt>
                <c:pt idx="8">
                  <c:v>Year 8</c:v>
                </c:pt>
                <c:pt idx="9">
                  <c:v>Year 9</c:v>
                </c:pt>
                <c:pt idx="10">
                  <c:v>Year 10</c:v>
                </c:pt>
              </c:strCache>
            </c:strRef>
          </c:cat>
          <c:val>
            <c:numRef>
              <c:f>Tables!$K$65:$K$75</c:f>
              <c:numCache>
                <c:formatCode>"$"#,##0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642008"/>
        <c:axId val="435640440"/>
      </c:areaChart>
      <c:catAx>
        <c:axId val="435642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n-US" sz="800" b="1"/>
            </a:pPr>
            <a:endParaRPr lang="en-US"/>
          </a:p>
        </c:txPr>
        <c:crossAx val="4356404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5640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1" i="0"/>
            </a:pPr>
            <a:endParaRPr lang="en-US"/>
          </a:p>
        </c:txPr>
        <c:crossAx val="435642008"/>
        <c:crosses val="autoZero"/>
        <c:crossBetween val="midCat"/>
      </c:valAx>
      <c:spPr>
        <a:solidFill>
          <a:srgbClr val="FFFFFF"/>
        </a:solidFill>
        <a:ln w="12700">
          <a:solidFill>
            <a:schemeClr val="bg1">
              <a:lumMod val="50000"/>
            </a:scheme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4.5560429957595801E-2"/>
          <c:y val="0.93882971501831602"/>
          <c:w val="0.93520535518695702"/>
          <c:h val="4.29439795780192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1100" b="1" i="0" cap="all"/>
          </a:pPr>
          <a:endParaRPr lang="en-US"/>
        </a:p>
      </c:txPr>
    </c:legend>
    <c:plotVisOnly val="1"/>
    <c:dispBlanksAs val="zero"/>
    <c:showDLblsOverMax val="0"/>
  </c:chart>
  <c:spPr>
    <a:noFill/>
    <a:ln w="3175">
      <a:solidFill>
        <a:srgbClr val="008000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Verdana"/>
          <a:cs typeface="Verdana"/>
        </a:defRPr>
      </a:pPr>
      <a:endParaRPr lang="en-US"/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b="1"/>
            </a:pPr>
            <a:r>
              <a:rPr lang="en-US" sz="1400" b="1" cap="none"/>
              <a:t>Cumulative</a:t>
            </a:r>
            <a:r>
              <a:rPr lang="en-US" sz="1400" b="1" cap="none" baseline="0"/>
              <a:t> Electricity Expenditure With and Without Energy Saving Project</a:t>
            </a:r>
            <a:endParaRPr lang="en-US" sz="1400" b="1" cap="none"/>
          </a:p>
        </c:rich>
      </c:tx>
      <c:layout>
        <c:manualLayout>
          <c:xMode val="edge"/>
          <c:yMode val="edge"/>
          <c:x val="0.16306258550915401"/>
          <c:y val="2.712366836498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383684052901E-2"/>
          <c:y val="0.115384615384615"/>
          <c:w val="0.88551452798347896"/>
          <c:h val="0.73529411764705899"/>
        </c:manualLayout>
      </c:layout>
      <c:areaChart>
        <c:grouping val="standard"/>
        <c:varyColors val="0"/>
        <c:ser>
          <c:idx val="0"/>
          <c:order val="0"/>
          <c:tx>
            <c:v>Electricity Expenditure 'Doing Nothing'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Tables!$A$65:$A$70</c:f>
              <c:strCache>
                <c:ptCount val="6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</c:strCache>
            </c:strRef>
          </c:cat>
          <c:val>
            <c:numRef>
              <c:f>Tables!$C$65:$C$70</c:f>
              <c:numCache>
                <c:formatCode>"$"#,##0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v>Electricity Expenditure "With Energy Saving Project"</c:v>
          </c:tx>
          <c:spPr>
            <a:solidFill>
              <a:schemeClr val="bg1">
                <a:lumMod val="75000"/>
              </a:schemeClr>
            </a:solidFill>
            <a:ln w="25400">
              <a:solidFill>
                <a:schemeClr val="bg1">
                  <a:lumMod val="75000"/>
                </a:schemeClr>
              </a:solidFill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Tables!$A$65:$A$70</c:f>
              <c:strCache>
                <c:ptCount val="6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</c:strCache>
            </c:strRef>
          </c:cat>
          <c:val>
            <c:numRef>
              <c:f>Tables!$K$65:$K$70</c:f>
              <c:numCache>
                <c:formatCode>"$"#,##0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638088"/>
        <c:axId val="435643184"/>
      </c:areaChart>
      <c:catAx>
        <c:axId val="435638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n-US" sz="800" b="1"/>
            </a:pPr>
            <a:endParaRPr lang="en-US"/>
          </a:p>
        </c:txPr>
        <c:crossAx val="4356431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5643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1" i="0"/>
            </a:pPr>
            <a:endParaRPr lang="en-US"/>
          </a:p>
        </c:txPr>
        <c:crossAx val="435638088"/>
        <c:crosses val="autoZero"/>
        <c:crossBetween val="midCat"/>
      </c:valAx>
      <c:spPr>
        <a:solidFill>
          <a:srgbClr val="FFFFFF"/>
        </a:solidFill>
        <a:ln w="12700">
          <a:solidFill>
            <a:schemeClr val="bg1">
              <a:lumMod val="50000"/>
            </a:scheme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4.5560429957595801E-2"/>
          <c:y val="0.93882971501831602"/>
          <c:w val="0.93520535518695702"/>
          <c:h val="4.29439795780192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1100" b="1" i="0" cap="all"/>
          </a:pPr>
          <a:endParaRPr lang="en-US"/>
        </a:p>
      </c:txPr>
    </c:legend>
    <c:plotVisOnly val="1"/>
    <c:dispBlanksAs val="zero"/>
    <c:showDLblsOverMax val="0"/>
  </c:chart>
  <c:spPr>
    <a:noFill/>
    <a:ln w="3175">
      <a:solidFill>
        <a:srgbClr val="008000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Verdana"/>
          <a:cs typeface="Verdana"/>
        </a:defRPr>
      </a:pPr>
      <a:endParaRPr lang="en-US"/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Service!$C$7</c:f>
          <c:strCache>
            <c:ptCount val="1"/>
            <c:pt idx="0">
              <c:v>Net Project Cashflow (Capital Investment)</c:v>
            </c:pt>
          </c:strCache>
        </c:strRef>
      </c:tx>
      <c:layout>
        <c:manualLayout>
          <c:xMode val="edge"/>
          <c:yMode val="edge"/>
          <c:x val="0.29917877558978301"/>
          <c:y val="2.0379092884882599E-2"/>
        </c:manualLayout>
      </c:layout>
      <c:overlay val="0"/>
      <c:spPr>
        <a:noFill/>
        <a:ln w="25400">
          <a:noFill/>
        </a:ln>
      </c:spPr>
      <c:txPr>
        <a:bodyPr lIns="2">
          <a:spAutoFit/>
        </a:bodyPr>
        <a:lstStyle/>
        <a:p>
          <a:pPr>
            <a:defRPr lang="en-US" b="1" i="0" cap="none">
              <a:solidFill>
                <a:schemeClr val="tx1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827586206897"/>
          <c:y val="0.108622923652012"/>
          <c:w val="0.88413793103448302"/>
          <c:h val="0.77135623411520704"/>
        </c:manualLayout>
      </c:layout>
      <c:areaChart>
        <c:grouping val="standard"/>
        <c:varyColors val="0"/>
        <c:ser>
          <c:idx val="1"/>
          <c:order val="0"/>
          <c:tx>
            <c:v>Cumulative Net Cashflow of Project</c:v>
          </c:tx>
          <c:spPr>
            <a:solidFill>
              <a:srgbClr val="EABC26"/>
            </a:solidFill>
            <a:ln w="38100">
              <a:solidFill>
                <a:srgbClr val="EABC26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Tables!$A$65:$A$75</c:f>
              <c:strCache>
                <c:ptCount val="11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  <c:pt idx="6">
                  <c:v>Year 6</c:v>
                </c:pt>
                <c:pt idx="7">
                  <c:v>Year 7</c:v>
                </c:pt>
                <c:pt idx="8">
                  <c:v>Year 8</c:v>
                </c:pt>
                <c:pt idx="9">
                  <c:v>Year 9</c:v>
                </c:pt>
                <c:pt idx="10">
                  <c:v>Year 10</c:v>
                </c:pt>
              </c:strCache>
            </c:strRef>
          </c:cat>
          <c:val>
            <c:numRef>
              <c:f>Tables!$O$65:$O$75</c:f>
              <c:numCache>
                <c:formatCode>"$"#,##0</c:formatCode>
                <c:ptCount val="11"/>
                <c:pt idx="0">
                  <c:v>-16333.999999999996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638480"/>
        <c:axId val="435638872"/>
      </c:areaChart>
      <c:catAx>
        <c:axId val="43563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 anchor="ctr" anchorCtr="1"/>
          <a:lstStyle/>
          <a:p>
            <a:pPr>
              <a:defRPr lang="en-US" sz="800" b="1"/>
            </a:pPr>
            <a:endParaRPr lang="en-US"/>
          </a:p>
        </c:txPr>
        <c:crossAx val="4356388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5638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0" i="0"/>
            </a:pPr>
            <a:endParaRPr lang="en-US"/>
          </a:p>
        </c:txPr>
        <c:crossAx val="435638480"/>
        <c:crosses val="autoZero"/>
        <c:crossBetween val="midCat"/>
      </c:valAx>
      <c:spPr>
        <a:solidFill>
          <a:srgbClr val="FFFFFF"/>
        </a:solidFill>
        <a:ln w="12700">
          <a:solidFill>
            <a:schemeClr val="bg1">
              <a:lumMod val="50000"/>
            </a:schemeClr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lang="en-US" b="1" i="0"/>
            </a:pPr>
            <a:endParaRPr lang="en-US"/>
          </a:p>
        </c:txPr>
      </c:legendEntry>
      <c:layout>
        <c:manualLayout>
          <c:xMode val="edge"/>
          <c:yMode val="edge"/>
          <c:x val="0.38557625740224599"/>
          <c:y val="0.94784525848965195"/>
          <c:w val="0.29194123792902599"/>
          <c:h val="3.92975736630207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b="0" i="0"/>
          </a:pPr>
          <a:endParaRPr lang="en-US"/>
        </a:p>
      </c:txPr>
    </c:legend>
    <c:plotVisOnly val="1"/>
    <c:dispBlanksAs val="zero"/>
    <c:showDLblsOverMax val="0"/>
  </c:chart>
  <c:spPr>
    <a:noFill/>
    <a:ln w="3175">
      <a:solidFill>
        <a:srgbClr val="008000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Verdana"/>
          <a:cs typeface="Verdana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Service!$C$9</c:f>
          <c:strCache>
            <c:ptCount val="1"/>
            <c:pt idx="0">
              <c:v>Net Project Cashflow (Operating Investment)</c:v>
            </c:pt>
          </c:strCache>
        </c:strRef>
      </c:tx>
      <c:layout>
        <c:manualLayout>
          <c:xMode val="edge"/>
          <c:yMode val="edge"/>
          <c:x val="0.32401485662289697"/>
          <c:y val="2.2641299034801599E-2"/>
        </c:manualLayout>
      </c:layout>
      <c:overlay val="0"/>
      <c:spPr>
        <a:noFill/>
        <a:ln w="25400">
          <a:noFill/>
        </a:ln>
      </c:spPr>
      <c:txPr>
        <a:bodyPr lIns="2">
          <a:spAutoFit/>
        </a:bodyPr>
        <a:lstStyle/>
        <a:p>
          <a:pPr>
            <a:defRPr lang="en-US" b="1" i="0" cap="none">
              <a:solidFill>
                <a:srgbClr val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827586206897"/>
          <c:y val="0.108622923652012"/>
          <c:w val="0.88413793103448302"/>
          <c:h val="0.73968201090248298"/>
        </c:manualLayout>
      </c:layout>
      <c:areaChart>
        <c:grouping val="standard"/>
        <c:varyColors val="0"/>
        <c:ser>
          <c:idx val="1"/>
          <c:order val="0"/>
          <c:tx>
            <c:v>Cumulative Net Cashflow of Project</c:v>
          </c:tx>
          <c:spPr>
            <a:solidFill>
              <a:srgbClr val="EABC26"/>
            </a:solidFill>
            <a:ln w="38100">
              <a:solidFill>
                <a:srgbClr val="EABC26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Tables!$A$65:$A$75</c:f>
              <c:strCache>
                <c:ptCount val="11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  <c:pt idx="6">
                  <c:v>Year 6</c:v>
                </c:pt>
                <c:pt idx="7">
                  <c:v>Year 7</c:v>
                </c:pt>
                <c:pt idx="8">
                  <c:v>Year 8</c:v>
                </c:pt>
                <c:pt idx="9">
                  <c:v>Year 9</c:v>
                </c:pt>
                <c:pt idx="10">
                  <c:v>Year 10</c:v>
                </c:pt>
              </c:strCache>
            </c:strRef>
          </c:cat>
          <c:val>
            <c:numRef>
              <c:f>Tables!$R$65:$R$75</c:f>
              <c:numCache>
                <c:formatCode>"$"#,##0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343648"/>
        <c:axId val="428361440"/>
      </c:areaChart>
      <c:catAx>
        <c:axId val="38534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n-US" sz="800" b="1"/>
            </a:pPr>
            <a:endParaRPr lang="en-US"/>
          </a:p>
        </c:txPr>
        <c:crossAx val="4283614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8361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0" i="0"/>
            </a:pPr>
            <a:endParaRPr lang="en-US"/>
          </a:p>
        </c:txPr>
        <c:crossAx val="385343648"/>
        <c:crosses val="autoZero"/>
        <c:crossBetween val="midCat"/>
      </c:valAx>
      <c:spPr>
        <a:solidFill>
          <a:srgbClr val="FFFFFF"/>
        </a:solidFill>
        <a:ln w="12700">
          <a:solidFill>
            <a:schemeClr val="bg1">
              <a:lumMod val="50000"/>
            </a:schemeClr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lang="en-US" b="1" i="0"/>
            </a:pPr>
            <a:endParaRPr lang="en-US"/>
          </a:p>
        </c:txPr>
      </c:legendEntry>
      <c:layout>
        <c:manualLayout>
          <c:xMode val="edge"/>
          <c:yMode val="edge"/>
          <c:x val="0.38557625740224599"/>
          <c:y val="0.94784525848965195"/>
          <c:w val="0.29194123792902599"/>
          <c:h val="3.92975736630207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b="0" i="0"/>
          </a:pPr>
          <a:endParaRPr lang="en-US"/>
        </a:p>
      </c:txPr>
    </c:legend>
    <c:plotVisOnly val="1"/>
    <c:dispBlanksAs val="zero"/>
    <c:showDLblsOverMax val="0"/>
  </c:chart>
  <c:spPr>
    <a:noFill/>
    <a:ln w="3175">
      <a:solidFill>
        <a:schemeClr val="tx1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Verdana"/>
          <a:cs typeface="Verdana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Service!$C$8</c:f>
          <c:strCache>
            <c:ptCount val="1"/>
            <c:pt idx="0">
              <c:v>Net Project Cashflow (Capital Investment)</c:v>
            </c:pt>
          </c:strCache>
        </c:strRef>
      </c:tx>
      <c:layout>
        <c:manualLayout>
          <c:xMode val="edge"/>
          <c:yMode val="edge"/>
          <c:x val="0.29917877558978301"/>
          <c:y val="2.0379092884882599E-2"/>
        </c:manualLayout>
      </c:layout>
      <c:overlay val="0"/>
      <c:spPr>
        <a:noFill/>
        <a:ln w="25400">
          <a:noFill/>
        </a:ln>
      </c:spPr>
      <c:txPr>
        <a:bodyPr lIns="2">
          <a:spAutoFit/>
        </a:bodyPr>
        <a:lstStyle/>
        <a:p>
          <a:pPr>
            <a:defRPr lang="en-US" b="1" i="0" cap="none">
              <a:solidFill>
                <a:schemeClr val="tx1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827586206897"/>
          <c:y val="0.108622923652012"/>
          <c:w val="0.88413793103448302"/>
          <c:h val="0.77135623411520704"/>
        </c:manualLayout>
      </c:layout>
      <c:areaChart>
        <c:grouping val="standard"/>
        <c:varyColors val="0"/>
        <c:ser>
          <c:idx val="1"/>
          <c:order val="0"/>
          <c:tx>
            <c:v>Cumulative Net Cashflow of Project</c:v>
          </c:tx>
          <c:spPr>
            <a:solidFill>
              <a:srgbClr val="EABC26"/>
            </a:solidFill>
            <a:ln w="38100">
              <a:solidFill>
                <a:srgbClr val="EABC26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Tables!$A$65:$A$70</c:f>
              <c:strCache>
                <c:ptCount val="6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</c:strCache>
            </c:strRef>
          </c:cat>
          <c:val>
            <c:numRef>
              <c:f>Tables!$O$65:$O$70</c:f>
              <c:numCache>
                <c:formatCode>"$"#,##0</c:formatCode>
                <c:ptCount val="6"/>
                <c:pt idx="0">
                  <c:v>-16333.999999999996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639656"/>
        <c:axId val="435640048"/>
      </c:areaChart>
      <c:catAx>
        <c:axId val="435639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 anchor="ctr" anchorCtr="1"/>
          <a:lstStyle/>
          <a:p>
            <a:pPr>
              <a:defRPr lang="en-US" sz="800" b="1"/>
            </a:pPr>
            <a:endParaRPr lang="en-US"/>
          </a:p>
        </c:txPr>
        <c:crossAx val="4356400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5640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0" i="0"/>
            </a:pPr>
            <a:endParaRPr lang="en-US"/>
          </a:p>
        </c:txPr>
        <c:crossAx val="435639656"/>
        <c:crosses val="autoZero"/>
        <c:crossBetween val="midCat"/>
      </c:valAx>
      <c:spPr>
        <a:solidFill>
          <a:srgbClr val="FFFFFF"/>
        </a:solidFill>
        <a:ln w="12700">
          <a:solidFill>
            <a:schemeClr val="bg1">
              <a:lumMod val="50000"/>
            </a:schemeClr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lang="en-US" b="1" i="0"/>
            </a:pPr>
            <a:endParaRPr lang="en-US"/>
          </a:p>
        </c:txPr>
      </c:legendEntry>
      <c:layout>
        <c:manualLayout>
          <c:xMode val="edge"/>
          <c:yMode val="edge"/>
          <c:x val="0.38557625740224599"/>
          <c:y val="0.94784525848965195"/>
          <c:w val="0.29194123792902599"/>
          <c:h val="3.92975736630207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b="0" i="0"/>
          </a:pPr>
          <a:endParaRPr lang="en-US"/>
        </a:p>
      </c:txPr>
    </c:legend>
    <c:plotVisOnly val="1"/>
    <c:dispBlanksAs val="zero"/>
    <c:showDLblsOverMax val="0"/>
  </c:chart>
  <c:spPr>
    <a:noFill/>
    <a:ln w="3175">
      <a:solidFill>
        <a:srgbClr val="008000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Verdana"/>
          <a:cs typeface="Verdana"/>
        </a:defRPr>
      </a:pPr>
      <a:endParaRPr lang="en-US"/>
    </a:p>
  </c:tx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Service!$C$9</c:f>
          <c:strCache>
            <c:ptCount val="1"/>
            <c:pt idx="0">
              <c:v>Net Project Cashflow (Operating Investment)</c:v>
            </c:pt>
          </c:strCache>
        </c:strRef>
      </c:tx>
      <c:layout>
        <c:manualLayout>
          <c:xMode val="edge"/>
          <c:yMode val="edge"/>
          <c:x val="0.30331480515121301"/>
          <c:y val="2.0379092884882599E-2"/>
        </c:manualLayout>
      </c:layout>
      <c:overlay val="0"/>
      <c:spPr>
        <a:noFill/>
        <a:ln w="25400">
          <a:noFill/>
        </a:ln>
      </c:spPr>
      <c:txPr>
        <a:bodyPr lIns="2">
          <a:spAutoFit/>
        </a:bodyPr>
        <a:lstStyle/>
        <a:p>
          <a:pPr>
            <a:defRPr lang="en-US" b="1" i="0" cap="none">
              <a:solidFill>
                <a:srgbClr val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827586206897"/>
          <c:y val="0.108622923652012"/>
          <c:w val="0.88413793103448302"/>
          <c:h val="0.73968201090248298"/>
        </c:manualLayout>
      </c:layout>
      <c:areaChart>
        <c:grouping val="standard"/>
        <c:varyColors val="0"/>
        <c:ser>
          <c:idx val="1"/>
          <c:order val="0"/>
          <c:tx>
            <c:v>Cumulative Net Cashflow of Project</c:v>
          </c:tx>
          <c:spPr>
            <a:solidFill>
              <a:srgbClr val="EABC26"/>
            </a:solidFill>
            <a:ln w="38100">
              <a:solidFill>
                <a:srgbClr val="EABC26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Tables!$A$65:$A$75</c:f>
              <c:strCache>
                <c:ptCount val="11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  <c:pt idx="6">
                  <c:v>Year 6</c:v>
                </c:pt>
                <c:pt idx="7">
                  <c:v>Year 7</c:v>
                </c:pt>
                <c:pt idx="8">
                  <c:v>Year 8</c:v>
                </c:pt>
                <c:pt idx="9">
                  <c:v>Year 9</c:v>
                </c:pt>
                <c:pt idx="10">
                  <c:v>Year 10</c:v>
                </c:pt>
              </c:strCache>
            </c:strRef>
          </c:cat>
          <c:val>
            <c:numRef>
              <c:f>Tables!$R$65:$R$75</c:f>
              <c:numCache>
                <c:formatCode>"$"#,##0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641224"/>
        <c:axId val="435636128"/>
      </c:areaChart>
      <c:catAx>
        <c:axId val="435641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n-US" sz="800" b="1"/>
            </a:pPr>
            <a:endParaRPr lang="en-US"/>
          </a:p>
        </c:txPr>
        <c:crossAx val="4356361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5636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0" i="0"/>
            </a:pPr>
            <a:endParaRPr lang="en-US"/>
          </a:p>
        </c:txPr>
        <c:crossAx val="435641224"/>
        <c:crosses val="autoZero"/>
        <c:crossBetween val="midCat"/>
      </c:valAx>
      <c:spPr>
        <a:solidFill>
          <a:srgbClr val="FFFFFF"/>
        </a:solidFill>
        <a:ln w="12700">
          <a:solidFill>
            <a:schemeClr val="bg1">
              <a:lumMod val="50000"/>
            </a:schemeClr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lang="en-US" b="1" i="0"/>
            </a:pPr>
            <a:endParaRPr lang="en-US"/>
          </a:p>
        </c:txPr>
      </c:legendEntry>
      <c:layout>
        <c:manualLayout>
          <c:xMode val="edge"/>
          <c:yMode val="edge"/>
          <c:x val="0.38557625740224599"/>
          <c:y val="0.94784525848965195"/>
          <c:w val="0.29194123792902599"/>
          <c:h val="3.92975736630207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b="0" i="0"/>
          </a:pPr>
          <a:endParaRPr lang="en-US"/>
        </a:p>
      </c:txPr>
    </c:legend>
    <c:plotVisOnly val="1"/>
    <c:dispBlanksAs val="zero"/>
    <c:showDLblsOverMax val="0"/>
  </c:chart>
  <c:spPr>
    <a:noFill/>
    <a:ln w="3175">
      <a:solidFill>
        <a:srgbClr val="008000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Verdana"/>
          <a:cs typeface="Verdana"/>
        </a:defRPr>
      </a:pPr>
      <a:endParaRPr lang="en-US"/>
    </a:p>
  </c:tx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Service!$C$10</c:f>
          <c:strCache>
            <c:ptCount val="1"/>
            <c:pt idx="0">
              <c:v>Net Project Cashflow (Operating Investment)</c:v>
            </c:pt>
          </c:strCache>
        </c:strRef>
      </c:tx>
      <c:layout>
        <c:manualLayout>
          <c:xMode val="edge"/>
          <c:yMode val="edge"/>
          <c:x val="0.30331480515121301"/>
          <c:y val="2.0379092884882599E-2"/>
        </c:manualLayout>
      </c:layout>
      <c:overlay val="0"/>
      <c:spPr>
        <a:noFill/>
        <a:ln w="25400">
          <a:noFill/>
        </a:ln>
      </c:spPr>
      <c:txPr>
        <a:bodyPr lIns="2">
          <a:spAutoFit/>
        </a:bodyPr>
        <a:lstStyle/>
        <a:p>
          <a:pPr>
            <a:defRPr lang="en-US" b="1" i="0" cap="none">
              <a:solidFill>
                <a:srgbClr val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827586206897"/>
          <c:y val="0.108622923652012"/>
          <c:w val="0.88413793103448302"/>
          <c:h val="0.73968201090248298"/>
        </c:manualLayout>
      </c:layout>
      <c:areaChart>
        <c:grouping val="standard"/>
        <c:varyColors val="0"/>
        <c:ser>
          <c:idx val="1"/>
          <c:order val="0"/>
          <c:tx>
            <c:v>Cumulative Net Cashflow of Project</c:v>
          </c:tx>
          <c:spPr>
            <a:solidFill>
              <a:srgbClr val="EABC26"/>
            </a:solidFill>
            <a:ln w="38100">
              <a:solidFill>
                <a:srgbClr val="EABC26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Tables!$A$65:$A$70</c:f>
              <c:strCache>
                <c:ptCount val="6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</c:strCache>
            </c:strRef>
          </c:cat>
          <c:val>
            <c:numRef>
              <c:f>Tables!$R$65:$R$70</c:f>
              <c:numCache>
                <c:formatCode>"$"#,##0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641616"/>
        <c:axId val="431710896"/>
      </c:areaChart>
      <c:catAx>
        <c:axId val="43564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n-US" sz="800" b="1"/>
            </a:pPr>
            <a:endParaRPr lang="en-US"/>
          </a:p>
        </c:txPr>
        <c:crossAx val="4317108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1710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0" i="0"/>
            </a:pPr>
            <a:endParaRPr lang="en-US"/>
          </a:p>
        </c:txPr>
        <c:crossAx val="435641616"/>
        <c:crosses val="autoZero"/>
        <c:crossBetween val="midCat"/>
      </c:valAx>
      <c:spPr>
        <a:solidFill>
          <a:srgbClr val="FFFFFF"/>
        </a:solidFill>
        <a:ln w="12700">
          <a:solidFill>
            <a:schemeClr val="bg1">
              <a:lumMod val="50000"/>
            </a:schemeClr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lang="en-US" b="1" i="0"/>
            </a:pPr>
            <a:endParaRPr lang="en-US"/>
          </a:p>
        </c:txPr>
      </c:legendEntry>
      <c:layout>
        <c:manualLayout>
          <c:xMode val="edge"/>
          <c:yMode val="edge"/>
          <c:x val="0.38557625740224599"/>
          <c:y val="0.94784525848965195"/>
          <c:w val="0.29194123792902599"/>
          <c:h val="3.92975736630207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b="0" i="0"/>
          </a:pPr>
          <a:endParaRPr lang="en-US"/>
        </a:p>
      </c:txPr>
    </c:legend>
    <c:plotVisOnly val="1"/>
    <c:dispBlanksAs val="zero"/>
    <c:showDLblsOverMax val="0"/>
  </c:chart>
  <c:spPr>
    <a:noFill/>
    <a:ln w="3175">
      <a:solidFill>
        <a:srgbClr val="008000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Verdana"/>
          <a:cs typeface="Verdana"/>
        </a:defRPr>
      </a:pPr>
      <a:endParaRPr lang="en-US"/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b="1"/>
            </a:pPr>
            <a:r>
              <a:rPr lang="en-US" sz="1400" b="1" cap="none"/>
              <a:t>Cumulative</a:t>
            </a:r>
            <a:r>
              <a:rPr lang="en-US" sz="1400" b="1" cap="none" baseline="0"/>
              <a:t> Electricity Consumption With and Without Energy Saving Project</a:t>
            </a:r>
            <a:endParaRPr lang="en-US" sz="1400" b="1" cap="none"/>
          </a:p>
        </c:rich>
      </c:tx>
      <c:layout>
        <c:manualLayout>
          <c:xMode val="edge"/>
          <c:yMode val="edge"/>
          <c:x val="0.16306258550915401"/>
          <c:y val="2.712366836498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313416921658"/>
          <c:y val="0.115384615384615"/>
          <c:w val="0.83863948292899904"/>
          <c:h val="0.73529411764705899"/>
        </c:manualLayout>
      </c:layout>
      <c:areaChart>
        <c:grouping val="standard"/>
        <c:varyColors val="0"/>
        <c:ser>
          <c:idx val="0"/>
          <c:order val="0"/>
          <c:tx>
            <c:v>Energy Consumption 'Doing Nothing'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Tables!$W$65:$W$96</c:f>
              <c:strCache>
                <c:ptCount val="32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  <c:pt idx="6">
                  <c:v>Year 6</c:v>
                </c:pt>
                <c:pt idx="7">
                  <c:v>Year 7</c:v>
                </c:pt>
                <c:pt idx="8">
                  <c:v>Year 8</c:v>
                </c:pt>
                <c:pt idx="9">
                  <c:v>Year 9</c:v>
                </c:pt>
                <c:pt idx="10">
                  <c:v>Year 10</c:v>
                </c:pt>
                <c:pt idx="11">
                  <c:v>Year 11</c:v>
                </c:pt>
                <c:pt idx="12">
                  <c:v>Year 12</c:v>
                </c:pt>
                <c:pt idx="13">
                  <c:v>Year 13</c:v>
                </c:pt>
                <c:pt idx="14">
                  <c:v>Year 14</c:v>
                </c:pt>
                <c:pt idx="15">
                  <c:v>Year 15</c:v>
                </c:pt>
                <c:pt idx="16">
                  <c:v>Year 16</c:v>
                </c:pt>
                <c:pt idx="17">
                  <c:v>Year 17</c:v>
                </c:pt>
                <c:pt idx="18">
                  <c:v>Year 18</c:v>
                </c:pt>
                <c:pt idx="19">
                  <c:v>Year 19</c:v>
                </c:pt>
                <c:pt idx="20">
                  <c:v>Year 20</c:v>
                </c:pt>
                <c:pt idx="21">
                  <c:v>Year 21</c:v>
                </c:pt>
                <c:pt idx="22">
                  <c:v>Year 22</c:v>
                </c:pt>
                <c:pt idx="23">
                  <c:v>Year 23</c:v>
                </c:pt>
                <c:pt idx="25">
                  <c:v>Year 24</c:v>
                </c:pt>
                <c:pt idx="26">
                  <c:v>Year 25</c:v>
                </c:pt>
                <c:pt idx="27">
                  <c:v>Year 26</c:v>
                </c:pt>
                <c:pt idx="28">
                  <c:v>Year 27</c:v>
                </c:pt>
                <c:pt idx="29">
                  <c:v>Year 28</c:v>
                </c:pt>
                <c:pt idx="30">
                  <c:v>Year 29</c:v>
                </c:pt>
                <c:pt idx="31">
                  <c:v>Year 30</c:v>
                </c:pt>
              </c:strCache>
            </c:strRef>
          </c:cat>
          <c:val>
            <c:numRef>
              <c:f>Tables!$Z$65:$Z$96</c:f>
              <c:numCache>
                <c:formatCode>#,##0</c:formatCode>
                <c:ptCount val="32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1"/>
          <c:order val="1"/>
          <c:tx>
            <c:v>Energy Consumption With Energy Saving Project</c:v>
          </c:tx>
          <c:spPr>
            <a:solidFill>
              <a:srgbClr val="008000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Tables!$W$65:$W$96</c:f>
              <c:strCache>
                <c:ptCount val="32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  <c:pt idx="6">
                  <c:v>Year 6</c:v>
                </c:pt>
                <c:pt idx="7">
                  <c:v>Year 7</c:v>
                </c:pt>
                <c:pt idx="8">
                  <c:v>Year 8</c:v>
                </c:pt>
                <c:pt idx="9">
                  <c:v>Year 9</c:v>
                </c:pt>
                <c:pt idx="10">
                  <c:v>Year 10</c:v>
                </c:pt>
                <c:pt idx="11">
                  <c:v>Year 11</c:v>
                </c:pt>
                <c:pt idx="12">
                  <c:v>Year 12</c:v>
                </c:pt>
                <c:pt idx="13">
                  <c:v>Year 13</c:v>
                </c:pt>
                <c:pt idx="14">
                  <c:v>Year 14</c:v>
                </c:pt>
                <c:pt idx="15">
                  <c:v>Year 15</c:v>
                </c:pt>
                <c:pt idx="16">
                  <c:v>Year 16</c:v>
                </c:pt>
                <c:pt idx="17">
                  <c:v>Year 17</c:v>
                </c:pt>
                <c:pt idx="18">
                  <c:v>Year 18</c:v>
                </c:pt>
                <c:pt idx="19">
                  <c:v>Year 19</c:v>
                </c:pt>
                <c:pt idx="20">
                  <c:v>Year 20</c:v>
                </c:pt>
                <c:pt idx="21">
                  <c:v>Year 21</c:v>
                </c:pt>
                <c:pt idx="22">
                  <c:v>Year 22</c:v>
                </c:pt>
                <c:pt idx="23">
                  <c:v>Year 23</c:v>
                </c:pt>
                <c:pt idx="25">
                  <c:v>Year 24</c:v>
                </c:pt>
                <c:pt idx="26">
                  <c:v>Year 25</c:v>
                </c:pt>
                <c:pt idx="27">
                  <c:v>Year 26</c:v>
                </c:pt>
                <c:pt idx="28">
                  <c:v>Year 27</c:v>
                </c:pt>
                <c:pt idx="29">
                  <c:v>Year 28</c:v>
                </c:pt>
                <c:pt idx="30">
                  <c:v>Year 29</c:v>
                </c:pt>
                <c:pt idx="31">
                  <c:v>Year 30</c:v>
                </c:pt>
              </c:strCache>
            </c:strRef>
          </c:cat>
          <c:val>
            <c:numRef>
              <c:f>Tables!$AA$65:$AA$96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 formatCode="#,##0">
                  <c:v>0</c:v>
                </c:pt>
                <c:pt idx="3" formatCode="#,##0">
                  <c:v>0</c:v>
                </c:pt>
                <c:pt idx="4" formatCode="#,##0">
                  <c:v>0</c:v>
                </c:pt>
                <c:pt idx="5" formatCode="#,##0">
                  <c:v>0</c:v>
                </c:pt>
                <c:pt idx="6" formatCode="#,##0">
                  <c:v>0</c:v>
                </c:pt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114928"/>
        <c:axId val="437115320"/>
      </c:areaChart>
      <c:catAx>
        <c:axId val="43711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n-US" sz="800" b="1"/>
            </a:pPr>
            <a:endParaRPr lang="en-US"/>
          </a:p>
        </c:txPr>
        <c:crossAx val="4371153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7115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200" cap="none"/>
                  <a:t>kWh</a:t>
                </a:r>
              </a:p>
            </c:rich>
          </c:tx>
          <c:layout>
            <c:manualLayout>
              <c:xMode val="edge"/>
              <c:yMode val="edge"/>
              <c:x val="1.36323968573557E-2"/>
              <c:y val="0.46334841628959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1" i="0"/>
            </a:pPr>
            <a:endParaRPr lang="en-US"/>
          </a:p>
        </c:txPr>
        <c:crossAx val="437114928"/>
        <c:crosses val="autoZero"/>
        <c:crossBetween val="midCat"/>
      </c:valAx>
      <c:spPr>
        <a:solidFill>
          <a:srgbClr val="FFFFFF"/>
        </a:solidFill>
        <a:ln w="12700">
          <a:solidFill>
            <a:schemeClr val="bg1">
              <a:lumMod val="50000"/>
            </a:scheme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4.5560429957595801E-2"/>
          <c:y val="0.93882971501831602"/>
          <c:w val="0.93520535518695702"/>
          <c:h val="4.29439795780192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1100" b="1" i="0" cap="all"/>
          </a:pPr>
          <a:endParaRPr lang="en-US"/>
        </a:p>
      </c:txPr>
    </c:legend>
    <c:plotVisOnly val="1"/>
    <c:dispBlanksAs val="zero"/>
    <c:showDLblsOverMax val="0"/>
  </c:chart>
  <c:spPr>
    <a:noFill/>
    <a:ln w="3175">
      <a:solidFill>
        <a:srgbClr val="008000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Verdana"/>
          <a:cs typeface="Verdana"/>
        </a:defRPr>
      </a:pPr>
      <a:endParaRPr lang="en-US"/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b="1"/>
            </a:pPr>
            <a:r>
              <a:rPr lang="en-US" sz="1400" b="1" cap="none"/>
              <a:t>Cumulative</a:t>
            </a:r>
            <a:r>
              <a:rPr lang="en-US" sz="1400" b="1" cap="none" baseline="0"/>
              <a:t> Electricity Consumption With and Without Energy Saving Project</a:t>
            </a:r>
            <a:endParaRPr lang="en-US" sz="1400" b="1" cap="none"/>
          </a:p>
        </c:rich>
      </c:tx>
      <c:layout>
        <c:manualLayout>
          <c:xMode val="edge"/>
          <c:yMode val="edge"/>
          <c:x val="0.16306258550915401"/>
          <c:y val="2.712366836498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313416921658"/>
          <c:y val="0.115384615384615"/>
          <c:w val="0.83863948292899904"/>
          <c:h val="0.73529411764705899"/>
        </c:manualLayout>
      </c:layout>
      <c:areaChart>
        <c:grouping val="standard"/>
        <c:varyColors val="0"/>
        <c:ser>
          <c:idx val="0"/>
          <c:order val="0"/>
          <c:tx>
            <c:v>Energy Consumption 'Doing Nothing'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Tables!$W$65:$W$95</c:f>
              <c:strCache>
                <c:ptCount val="31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  <c:pt idx="6">
                  <c:v>Year 6</c:v>
                </c:pt>
                <c:pt idx="7">
                  <c:v>Year 7</c:v>
                </c:pt>
                <c:pt idx="8">
                  <c:v>Year 8</c:v>
                </c:pt>
                <c:pt idx="9">
                  <c:v>Year 9</c:v>
                </c:pt>
                <c:pt idx="10">
                  <c:v>Year 10</c:v>
                </c:pt>
                <c:pt idx="11">
                  <c:v>Year 11</c:v>
                </c:pt>
                <c:pt idx="12">
                  <c:v>Year 12</c:v>
                </c:pt>
                <c:pt idx="13">
                  <c:v>Year 13</c:v>
                </c:pt>
                <c:pt idx="14">
                  <c:v>Year 14</c:v>
                </c:pt>
                <c:pt idx="15">
                  <c:v>Year 15</c:v>
                </c:pt>
                <c:pt idx="16">
                  <c:v>Year 16</c:v>
                </c:pt>
                <c:pt idx="17">
                  <c:v>Year 17</c:v>
                </c:pt>
                <c:pt idx="18">
                  <c:v>Year 18</c:v>
                </c:pt>
                <c:pt idx="19">
                  <c:v>Year 19</c:v>
                </c:pt>
                <c:pt idx="20">
                  <c:v>Year 20</c:v>
                </c:pt>
                <c:pt idx="21">
                  <c:v>Year 21</c:v>
                </c:pt>
                <c:pt idx="22">
                  <c:v>Year 22</c:v>
                </c:pt>
                <c:pt idx="23">
                  <c:v>Year 23</c:v>
                </c:pt>
                <c:pt idx="25">
                  <c:v>Year 24</c:v>
                </c:pt>
                <c:pt idx="26">
                  <c:v>Year 25</c:v>
                </c:pt>
                <c:pt idx="27">
                  <c:v>Year 26</c:v>
                </c:pt>
                <c:pt idx="28">
                  <c:v>Year 27</c:v>
                </c:pt>
                <c:pt idx="29">
                  <c:v>Year 28</c:v>
                </c:pt>
                <c:pt idx="30">
                  <c:v>Year 29</c:v>
                </c:pt>
              </c:strCache>
            </c:strRef>
          </c:cat>
          <c:val>
            <c:numRef>
              <c:f>Tables!$Z$66:$Z$96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1"/>
          <c:order val="1"/>
          <c:tx>
            <c:v>Energy Consumption With Energy Saving Project</c:v>
          </c:tx>
          <c:spPr>
            <a:solidFill>
              <a:srgbClr val="008000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Tables!$W$65:$W$95</c:f>
              <c:strCache>
                <c:ptCount val="31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  <c:pt idx="6">
                  <c:v>Year 6</c:v>
                </c:pt>
                <c:pt idx="7">
                  <c:v>Year 7</c:v>
                </c:pt>
                <c:pt idx="8">
                  <c:v>Year 8</c:v>
                </c:pt>
                <c:pt idx="9">
                  <c:v>Year 9</c:v>
                </c:pt>
                <c:pt idx="10">
                  <c:v>Year 10</c:v>
                </c:pt>
                <c:pt idx="11">
                  <c:v>Year 11</c:v>
                </c:pt>
                <c:pt idx="12">
                  <c:v>Year 12</c:v>
                </c:pt>
                <c:pt idx="13">
                  <c:v>Year 13</c:v>
                </c:pt>
                <c:pt idx="14">
                  <c:v>Year 14</c:v>
                </c:pt>
                <c:pt idx="15">
                  <c:v>Year 15</c:v>
                </c:pt>
                <c:pt idx="16">
                  <c:v>Year 16</c:v>
                </c:pt>
                <c:pt idx="17">
                  <c:v>Year 17</c:v>
                </c:pt>
                <c:pt idx="18">
                  <c:v>Year 18</c:v>
                </c:pt>
                <c:pt idx="19">
                  <c:v>Year 19</c:v>
                </c:pt>
                <c:pt idx="20">
                  <c:v>Year 20</c:v>
                </c:pt>
                <c:pt idx="21">
                  <c:v>Year 21</c:v>
                </c:pt>
                <c:pt idx="22">
                  <c:v>Year 22</c:v>
                </c:pt>
                <c:pt idx="23">
                  <c:v>Year 23</c:v>
                </c:pt>
                <c:pt idx="25">
                  <c:v>Year 24</c:v>
                </c:pt>
                <c:pt idx="26">
                  <c:v>Year 25</c:v>
                </c:pt>
                <c:pt idx="27">
                  <c:v>Year 26</c:v>
                </c:pt>
                <c:pt idx="28">
                  <c:v>Year 27</c:v>
                </c:pt>
                <c:pt idx="29">
                  <c:v>Year 28</c:v>
                </c:pt>
                <c:pt idx="30">
                  <c:v>Year 29</c:v>
                </c:pt>
              </c:strCache>
            </c:strRef>
          </c:cat>
          <c:val>
            <c:numRef>
              <c:f>Tables!$AA$66:$AA$96</c:f>
              <c:numCache>
                <c:formatCode>#,##0</c:formatCode>
                <c:ptCount val="31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115712"/>
        <c:axId val="437121592"/>
      </c:areaChart>
      <c:catAx>
        <c:axId val="43711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n-US" sz="800" b="1"/>
            </a:pPr>
            <a:endParaRPr lang="en-US"/>
          </a:p>
        </c:txPr>
        <c:crossAx val="4371215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7121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200" cap="none"/>
                  <a:t>kWh</a:t>
                </a:r>
              </a:p>
            </c:rich>
          </c:tx>
          <c:layout>
            <c:manualLayout>
              <c:xMode val="edge"/>
              <c:yMode val="edge"/>
              <c:x val="1.36323968573557E-2"/>
              <c:y val="0.46334841628959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1" i="0"/>
            </a:pPr>
            <a:endParaRPr lang="en-US"/>
          </a:p>
        </c:txPr>
        <c:crossAx val="437115712"/>
        <c:crosses val="autoZero"/>
        <c:crossBetween val="midCat"/>
      </c:valAx>
      <c:spPr>
        <a:solidFill>
          <a:srgbClr val="FFFFFF"/>
        </a:solidFill>
        <a:ln w="12700">
          <a:solidFill>
            <a:schemeClr val="bg1">
              <a:lumMod val="50000"/>
            </a:scheme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4.5560429957595801E-2"/>
          <c:y val="0.93882971501831602"/>
          <c:w val="0.93520535518695702"/>
          <c:h val="4.29439795780192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1100" b="1" i="0" cap="all"/>
          </a:pPr>
          <a:endParaRPr lang="en-US"/>
        </a:p>
      </c:txPr>
    </c:legend>
    <c:plotVisOnly val="1"/>
    <c:dispBlanksAs val="zero"/>
    <c:showDLblsOverMax val="0"/>
  </c:chart>
  <c:spPr>
    <a:noFill/>
    <a:ln w="3175">
      <a:solidFill>
        <a:srgbClr val="008000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Verdana"/>
          <a:cs typeface="Verdana"/>
        </a:defRPr>
      </a:pPr>
      <a:endParaRPr lang="en-US"/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b="1"/>
            </a:pPr>
            <a:r>
              <a:rPr lang="en-US" sz="1400" b="1" cap="none"/>
              <a:t>Cumulative</a:t>
            </a:r>
            <a:r>
              <a:rPr lang="en-US" sz="1400" b="1" cap="none" baseline="0"/>
              <a:t> Electricity Consumption With and Without Energy Saving Project</a:t>
            </a:r>
            <a:endParaRPr lang="en-US" sz="1400" b="1" cap="none"/>
          </a:p>
        </c:rich>
      </c:tx>
      <c:layout>
        <c:manualLayout>
          <c:xMode val="edge"/>
          <c:yMode val="edge"/>
          <c:x val="0.16306258550915401"/>
          <c:y val="2.712366836498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28400475784499"/>
          <c:y val="0.115384615384615"/>
          <c:w val="0.84966889509281296"/>
          <c:h val="0.73529411764705899"/>
        </c:manualLayout>
      </c:layout>
      <c:areaChart>
        <c:grouping val="standard"/>
        <c:varyColors val="0"/>
        <c:ser>
          <c:idx val="0"/>
          <c:order val="0"/>
          <c:tx>
            <c:v>Energy Consumption 'Doing Nothing'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Tables!$W$65:$W$75</c:f>
              <c:strCache>
                <c:ptCount val="11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  <c:pt idx="6">
                  <c:v>Year 6</c:v>
                </c:pt>
                <c:pt idx="7">
                  <c:v>Year 7</c:v>
                </c:pt>
                <c:pt idx="8">
                  <c:v>Year 8</c:v>
                </c:pt>
                <c:pt idx="9">
                  <c:v>Year 9</c:v>
                </c:pt>
                <c:pt idx="10">
                  <c:v>Year 10</c:v>
                </c:pt>
              </c:strCache>
            </c:strRef>
          </c:cat>
          <c:val>
            <c:numRef>
              <c:f>Tables!$Z$65:$Z$75</c:f>
              <c:numCache>
                <c:formatCode>#,##0</c:formatCode>
                <c:ptCount val="11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v>Energy Consumption With Energy Saving Project</c:v>
          </c:tx>
          <c:spPr>
            <a:solidFill>
              <a:srgbClr val="008000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Tables!$W$65:$W$75</c:f>
              <c:strCache>
                <c:ptCount val="11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  <c:pt idx="6">
                  <c:v>Year 6</c:v>
                </c:pt>
                <c:pt idx="7">
                  <c:v>Year 7</c:v>
                </c:pt>
                <c:pt idx="8">
                  <c:v>Year 8</c:v>
                </c:pt>
                <c:pt idx="9">
                  <c:v>Year 9</c:v>
                </c:pt>
                <c:pt idx="10">
                  <c:v>Year 10</c:v>
                </c:pt>
              </c:strCache>
            </c:strRef>
          </c:cat>
          <c:val>
            <c:numRef>
              <c:f>Tables!$AA$65:$AA$75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 formatCode="#,##0">
                  <c:v>0</c:v>
                </c:pt>
                <c:pt idx="3" formatCode="#,##0">
                  <c:v>0</c:v>
                </c:pt>
                <c:pt idx="4" formatCode="#,##0">
                  <c:v>0</c:v>
                </c:pt>
                <c:pt idx="5" formatCode="#,##0">
                  <c:v>0</c:v>
                </c:pt>
                <c:pt idx="6" formatCode="#,##0">
                  <c:v>0</c:v>
                </c:pt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117672"/>
        <c:axId val="437116496"/>
      </c:areaChart>
      <c:catAx>
        <c:axId val="437117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n-US" sz="800" b="1"/>
            </a:pPr>
            <a:endParaRPr lang="en-US"/>
          </a:p>
        </c:txPr>
        <c:crossAx val="437116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7116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200" cap="none"/>
                  <a:t>kWh</a:t>
                </a:r>
              </a:p>
            </c:rich>
          </c:tx>
          <c:layout>
            <c:manualLayout>
              <c:xMode val="edge"/>
              <c:yMode val="edge"/>
              <c:x val="1.36323968573557E-2"/>
              <c:y val="0.46334841628959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1" i="0"/>
            </a:pPr>
            <a:endParaRPr lang="en-US"/>
          </a:p>
        </c:txPr>
        <c:crossAx val="437117672"/>
        <c:crosses val="autoZero"/>
        <c:crossBetween val="midCat"/>
      </c:valAx>
      <c:spPr>
        <a:solidFill>
          <a:srgbClr val="FFFFFF"/>
        </a:solidFill>
        <a:ln w="12700">
          <a:solidFill>
            <a:schemeClr val="bg1">
              <a:lumMod val="50000"/>
            </a:scheme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4.5560429957595801E-2"/>
          <c:y val="0.93882971501831602"/>
          <c:w val="0.93520535518695702"/>
          <c:h val="4.29439795780192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1100" b="1" i="0" cap="all"/>
          </a:pPr>
          <a:endParaRPr lang="en-US"/>
        </a:p>
      </c:txPr>
    </c:legend>
    <c:plotVisOnly val="1"/>
    <c:dispBlanksAs val="zero"/>
    <c:showDLblsOverMax val="0"/>
  </c:chart>
  <c:spPr>
    <a:noFill/>
    <a:ln w="3175">
      <a:solidFill>
        <a:srgbClr val="008000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Verdana"/>
          <a:cs typeface="Verdana"/>
        </a:defRPr>
      </a:pPr>
      <a:endParaRPr lang="en-US"/>
    </a:p>
  </c:txPr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b="1"/>
            </a:pPr>
            <a:r>
              <a:rPr lang="en-US" sz="1400" b="1" cap="none"/>
              <a:t>Cumulative</a:t>
            </a:r>
            <a:r>
              <a:rPr lang="en-US" sz="1400" b="1" cap="none" baseline="0"/>
              <a:t> Electricity Consumption With and Without Energy Saving Project</a:t>
            </a:r>
            <a:endParaRPr lang="en-US" sz="1400" b="1" cap="none"/>
          </a:p>
        </c:rich>
      </c:tx>
      <c:layout>
        <c:manualLayout>
          <c:xMode val="edge"/>
          <c:yMode val="edge"/>
          <c:x val="0.16306258550915401"/>
          <c:y val="2.712366836498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313416921658"/>
          <c:y val="0.115384615384615"/>
          <c:w val="0.83863948292899904"/>
          <c:h val="0.73529411764705899"/>
        </c:manualLayout>
      </c:layout>
      <c:areaChart>
        <c:grouping val="standard"/>
        <c:varyColors val="0"/>
        <c:ser>
          <c:idx val="0"/>
          <c:order val="0"/>
          <c:tx>
            <c:v>Energy Consumption 'Doing Nothing'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Tables!$W$65:$W$95</c:f>
              <c:strCache>
                <c:ptCount val="31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  <c:pt idx="6">
                  <c:v>Year 6</c:v>
                </c:pt>
                <c:pt idx="7">
                  <c:v>Year 7</c:v>
                </c:pt>
                <c:pt idx="8">
                  <c:v>Year 8</c:v>
                </c:pt>
                <c:pt idx="9">
                  <c:v>Year 9</c:v>
                </c:pt>
                <c:pt idx="10">
                  <c:v>Year 10</c:v>
                </c:pt>
                <c:pt idx="11">
                  <c:v>Year 11</c:v>
                </c:pt>
                <c:pt idx="12">
                  <c:v>Year 12</c:v>
                </c:pt>
                <c:pt idx="13">
                  <c:v>Year 13</c:v>
                </c:pt>
                <c:pt idx="14">
                  <c:v>Year 14</c:v>
                </c:pt>
                <c:pt idx="15">
                  <c:v>Year 15</c:v>
                </c:pt>
                <c:pt idx="16">
                  <c:v>Year 16</c:v>
                </c:pt>
                <c:pt idx="17">
                  <c:v>Year 17</c:v>
                </c:pt>
                <c:pt idx="18">
                  <c:v>Year 18</c:v>
                </c:pt>
                <c:pt idx="19">
                  <c:v>Year 19</c:v>
                </c:pt>
                <c:pt idx="20">
                  <c:v>Year 20</c:v>
                </c:pt>
                <c:pt idx="21">
                  <c:v>Year 21</c:v>
                </c:pt>
                <c:pt idx="22">
                  <c:v>Year 22</c:v>
                </c:pt>
                <c:pt idx="23">
                  <c:v>Year 23</c:v>
                </c:pt>
                <c:pt idx="25">
                  <c:v>Year 24</c:v>
                </c:pt>
                <c:pt idx="26">
                  <c:v>Year 25</c:v>
                </c:pt>
                <c:pt idx="27">
                  <c:v>Year 26</c:v>
                </c:pt>
                <c:pt idx="28">
                  <c:v>Year 27</c:v>
                </c:pt>
                <c:pt idx="29">
                  <c:v>Year 28</c:v>
                </c:pt>
                <c:pt idx="30">
                  <c:v>Year 29</c:v>
                </c:pt>
              </c:strCache>
            </c:strRef>
          </c:cat>
          <c:val>
            <c:numRef>
              <c:f>Tables!$Z$66:$Z$96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1"/>
          <c:order val="1"/>
          <c:tx>
            <c:v>Energy Consumption With Energy Saving Project</c:v>
          </c:tx>
          <c:spPr>
            <a:solidFill>
              <a:srgbClr val="008000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Tables!$W$65:$W$95</c:f>
              <c:strCache>
                <c:ptCount val="31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  <c:pt idx="6">
                  <c:v>Year 6</c:v>
                </c:pt>
                <c:pt idx="7">
                  <c:v>Year 7</c:v>
                </c:pt>
                <c:pt idx="8">
                  <c:v>Year 8</c:v>
                </c:pt>
                <c:pt idx="9">
                  <c:v>Year 9</c:v>
                </c:pt>
                <c:pt idx="10">
                  <c:v>Year 10</c:v>
                </c:pt>
                <c:pt idx="11">
                  <c:v>Year 11</c:v>
                </c:pt>
                <c:pt idx="12">
                  <c:v>Year 12</c:v>
                </c:pt>
                <c:pt idx="13">
                  <c:v>Year 13</c:v>
                </c:pt>
                <c:pt idx="14">
                  <c:v>Year 14</c:v>
                </c:pt>
                <c:pt idx="15">
                  <c:v>Year 15</c:v>
                </c:pt>
                <c:pt idx="16">
                  <c:v>Year 16</c:v>
                </c:pt>
                <c:pt idx="17">
                  <c:v>Year 17</c:v>
                </c:pt>
                <c:pt idx="18">
                  <c:v>Year 18</c:v>
                </c:pt>
                <c:pt idx="19">
                  <c:v>Year 19</c:v>
                </c:pt>
                <c:pt idx="20">
                  <c:v>Year 20</c:v>
                </c:pt>
                <c:pt idx="21">
                  <c:v>Year 21</c:v>
                </c:pt>
                <c:pt idx="22">
                  <c:v>Year 22</c:v>
                </c:pt>
                <c:pt idx="23">
                  <c:v>Year 23</c:v>
                </c:pt>
                <c:pt idx="25">
                  <c:v>Year 24</c:v>
                </c:pt>
                <c:pt idx="26">
                  <c:v>Year 25</c:v>
                </c:pt>
                <c:pt idx="27">
                  <c:v>Year 26</c:v>
                </c:pt>
                <c:pt idx="28">
                  <c:v>Year 27</c:v>
                </c:pt>
                <c:pt idx="29">
                  <c:v>Year 28</c:v>
                </c:pt>
                <c:pt idx="30">
                  <c:v>Year 29</c:v>
                </c:pt>
              </c:strCache>
            </c:strRef>
          </c:cat>
          <c:val>
            <c:numRef>
              <c:f>Tables!$AA$66:$AA$96</c:f>
              <c:numCache>
                <c:formatCode>#,##0</c:formatCode>
                <c:ptCount val="31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120024"/>
        <c:axId val="437117280"/>
      </c:areaChart>
      <c:catAx>
        <c:axId val="437120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n-US" sz="800" b="1"/>
            </a:pPr>
            <a:endParaRPr lang="en-US"/>
          </a:p>
        </c:txPr>
        <c:crossAx val="4371172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7117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200" cap="none"/>
                  <a:t>kWh</a:t>
                </a:r>
              </a:p>
            </c:rich>
          </c:tx>
          <c:layout>
            <c:manualLayout>
              <c:xMode val="edge"/>
              <c:yMode val="edge"/>
              <c:x val="1.36323968573557E-2"/>
              <c:y val="0.46334841628959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1" i="0"/>
            </a:pPr>
            <a:endParaRPr lang="en-US"/>
          </a:p>
        </c:txPr>
        <c:crossAx val="437120024"/>
        <c:crosses val="autoZero"/>
        <c:crossBetween val="midCat"/>
      </c:valAx>
      <c:spPr>
        <a:solidFill>
          <a:srgbClr val="FFFFFF"/>
        </a:solidFill>
        <a:ln w="12700">
          <a:solidFill>
            <a:schemeClr val="bg1">
              <a:lumMod val="50000"/>
            </a:scheme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4.5560429957595801E-2"/>
          <c:y val="0.93882971501831602"/>
          <c:w val="0.93520535518695702"/>
          <c:h val="4.29439795780192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1100" b="1" i="0" cap="all"/>
          </a:pPr>
          <a:endParaRPr lang="en-US"/>
        </a:p>
      </c:txPr>
    </c:legend>
    <c:plotVisOnly val="1"/>
    <c:dispBlanksAs val="zero"/>
    <c:showDLblsOverMax val="0"/>
  </c:chart>
  <c:spPr>
    <a:noFill/>
    <a:ln w="3175">
      <a:solidFill>
        <a:srgbClr val="008000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Verdana"/>
          <a:cs typeface="Verdana"/>
        </a:defRPr>
      </a:pPr>
      <a:endParaRPr lang="en-US"/>
    </a:p>
  </c:tx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b="1"/>
            </a:pPr>
            <a:r>
              <a:rPr lang="en-US" sz="1400" b="1" cap="none"/>
              <a:t>Cumulative</a:t>
            </a:r>
            <a:r>
              <a:rPr lang="en-US" sz="1400" b="1" cap="none" baseline="0"/>
              <a:t> Electricity Consumption With and Without Energy Saving Project</a:t>
            </a:r>
            <a:endParaRPr lang="en-US" sz="1400" b="1" cap="none"/>
          </a:p>
        </c:rich>
      </c:tx>
      <c:layout>
        <c:manualLayout>
          <c:xMode val="edge"/>
          <c:yMode val="edge"/>
          <c:x val="0.16306258550915401"/>
          <c:y val="2.712366836498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769298675939"/>
          <c:y val="0.115384615384615"/>
          <c:w val="0.85518360117471903"/>
          <c:h val="0.73529411764705899"/>
        </c:manualLayout>
      </c:layout>
      <c:areaChart>
        <c:grouping val="standard"/>
        <c:varyColors val="0"/>
        <c:ser>
          <c:idx val="0"/>
          <c:order val="0"/>
          <c:tx>
            <c:v>Energy Consumption 'Doing Nothing'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Tables!$W$65:$W$70</c:f>
              <c:strCache>
                <c:ptCount val="6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</c:strCache>
            </c:strRef>
          </c:cat>
          <c:val>
            <c:numRef>
              <c:f>Tables!$Z$65:$Z$70</c:f>
              <c:numCache>
                <c:formatCode>#,##0</c:formatCode>
                <c:ptCount val="6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v>Energy Consumption With Energy Saving Project</c:v>
          </c:tx>
          <c:spPr>
            <a:solidFill>
              <a:srgbClr val="008000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Tables!$W$65:$W$70</c:f>
              <c:strCache>
                <c:ptCount val="6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</c:strCache>
            </c:strRef>
          </c:cat>
          <c:val>
            <c:numRef>
              <c:f>Tables!$AA$65:$AA$70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 formatCode="#,##0">
                  <c:v>0</c:v>
                </c:pt>
                <c:pt idx="3" formatCode="#,##0">
                  <c:v>0</c:v>
                </c:pt>
                <c:pt idx="4" formatCode="#,##0">
                  <c:v>0</c:v>
                </c:pt>
                <c:pt idx="5" formatCode="#,##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116888"/>
        <c:axId val="437121984"/>
      </c:areaChart>
      <c:catAx>
        <c:axId val="437116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n-US" sz="800" b="1"/>
            </a:pPr>
            <a:endParaRPr lang="en-US"/>
          </a:p>
        </c:txPr>
        <c:crossAx val="4371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71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200" cap="none"/>
                  <a:t>kWh</a:t>
                </a:r>
              </a:p>
            </c:rich>
          </c:tx>
          <c:layout>
            <c:manualLayout>
              <c:xMode val="edge"/>
              <c:yMode val="edge"/>
              <c:x val="1.36323968573557E-2"/>
              <c:y val="0.46334841628959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1" i="0"/>
            </a:pPr>
            <a:endParaRPr lang="en-US"/>
          </a:p>
        </c:txPr>
        <c:crossAx val="437116888"/>
        <c:crosses val="autoZero"/>
        <c:crossBetween val="midCat"/>
      </c:valAx>
      <c:spPr>
        <a:solidFill>
          <a:srgbClr val="FFFFFF"/>
        </a:solidFill>
        <a:ln w="12700">
          <a:solidFill>
            <a:schemeClr val="bg1">
              <a:lumMod val="50000"/>
            </a:scheme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4.5560429957595801E-2"/>
          <c:y val="0.93882971501831602"/>
          <c:w val="0.93520535518695702"/>
          <c:h val="4.29439795780192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1100" b="1" i="0" cap="all"/>
          </a:pPr>
          <a:endParaRPr lang="en-US"/>
        </a:p>
      </c:txPr>
    </c:legend>
    <c:plotVisOnly val="1"/>
    <c:dispBlanksAs val="zero"/>
    <c:showDLblsOverMax val="0"/>
  </c:chart>
  <c:spPr>
    <a:noFill/>
    <a:ln w="3175">
      <a:solidFill>
        <a:srgbClr val="008000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Verdana"/>
          <a:cs typeface="Verdana"/>
        </a:defRPr>
      </a:pPr>
      <a:endParaRPr lang="en-US"/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b="1"/>
            </a:pPr>
            <a:r>
              <a:rPr lang="en-US" sz="1400" b="1" cap="none" baseline="0"/>
              <a:t>Cumulative CO</a:t>
            </a:r>
            <a:r>
              <a:rPr lang="en-US" sz="1400" b="1" cap="none" baseline="-25000"/>
              <a:t>2</a:t>
            </a:r>
            <a:r>
              <a:rPr lang="en-US" sz="1400" b="1" cap="none" baseline="0"/>
              <a:t> Emissions With and Without Energy Saving Project</a:t>
            </a:r>
            <a:endParaRPr lang="en-US" sz="1400" b="1" cap="none"/>
          </a:p>
        </c:rich>
      </c:tx>
      <c:layout>
        <c:manualLayout>
          <c:xMode val="edge"/>
          <c:yMode val="edge"/>
          <c:x val="0.22234567588965101"/>
          <c:y val="2.712366836498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313416921658"/>
          <c:y val="0.115384615384615"/>
          <c:w val="0.83863948292899904"/>
          <c:h val="0.73529411764705899"/>
        </c:manualLayout>
      </c:layout>
      <c:areaChart>
        <c:grouping val="standard"/>
        <c:varyColors val="0"/>
        <c:ser>
          <c:idx val="0"/>
          <c:order val="0"/>
          <c:tx>
            <c:v>Energy Consumption 'Doing Nothing'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Tables!$W$65:$W$95</c:f>
              <c:strCache>
                <c:ptCount val="31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  <c:pt idx="6">
                  <c:v>Year 6</c:v>
                </c:pt>
                <c:pt idx="7">
                  <c:v>Year 7</c:v>
                </c:pt>
                <c:pt idx="8">
                  <c:v>Year 8</c:v>
                </c:pt>
                <c:pt idx="9">
                  <c:v>Year 9</c:v>
                </c:pt>
                <c:pt idx="10">
                  <c:v>Year 10</c:v>
                </c:pt>
                <c:pt idx="11">
                  <c:v>Year 11</c:v>
                </c:pt>
                <c:pt idx="12">
                  <c:v>Year 12</c:v>
                </c:pt>
                <c:pt idx="13">
                  <c:v>Year 13</c:v>
                </c:pt>
                <c:pt idx="14">
                  <c:v>Year 14</c:v>
                </c:pt>
                <c:pt idx="15">
                  <c:v>Year 15</c:v>
                </c:pt>
                <c:pt idx="16">
                  <c:v>Year 16</c:v>
                </c:pt>
                <c:pt idx="17">
                  <c:v>Year 17</c:v>
                </c:pt>
                <c:pt idx="18">
                  <c:v>Year 18</c:v>
                </c:pt>
                <c:pt idx="19">
                  <c:v>Year 19</c:v>
                </c:pt>
                <c:pt idx="20">
                  <c:v>Year 20</c:v>
                </c:pt>
                <c:pt idx="21">
                  <c:v>Year 21</c:v>
                </c:pt>
                <c:pt idx="22">
                  <c:v>Year 22</c:v>
                </c:pt>
                <c:pt idx="23">
                  <c:v>Year 23</c:v>
                </c:pt>
                <c:pt idx="25">
                  <c:v>Year 24</c:v>
                </c:pt>
                <c:pt idx="26">
                  <c:v>Year 25</c:v>
                </c:pt>
                <c:pt idx="27">
                  <c:v>Year 26</c:v>
                </c:pt>
                <c:pt idx="28">
                  <c:v>Year 27</c:v>
                </c:pt>
                <c:pt idx="29">
                  <c:v>Year 28</c:v>
                </c:pt>
                <c:pt idx="30">
                  <c:v>Year 29</c:v>
                </c:pt>
              </c:strCache>
            </c:strRef>
          </c:cat>
          <c:val>
            <c:numRef>
              <c:f>Tables!$Z$66:$Z$96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1"/>
          <c:order val="1"/>
          <c:tx>
            <c:v>Energy Consumption With Energy Saving Project</c:v>
          </c:tx>
          <c:spPr>
            <a:solidFill>
              <a:srgbClr val="008000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Tables!$W$65:$W$95</c:f>
              <c:strCache>
                <c:ptCount val="31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  <c:pt idx="6">
                  <c:v>Year 6</c:v>
                </c:pt>
                <c:pt idx="7">
                  <c:v>Year 7</c:v>
                </c:pt>
                <c:pt idx="8">
                  <c:v>Year 8</c:v>
                </c:pt>
                <c:pt idx="9">
                  <c:v>Year 9</c:v>
                </c:pt>
                <c:pt idx="10">
                  <c:v>Year 10</c:v>
                </c:pt>
                <c:pt idx="11">
                  <c:v>Year 11</c:v>
                </c:pt>
                <c:pt idx="12">
                  <c:v>Year 12</c:v>
                </c:pt>
                <c:pt idx="13">
                  <c:v>Year 13</c:v>
                </c:pt>
                <c:pt idx="14">
                  <c:v>Year 14</c:v>
                </c:pt>
                <c:pt idx="15">
                  <c:v>Year 15</c:v>
                </c:pt>
                <c:pt idx="16">
                  <c:v>Year 16</c:v>
                </c:pt>
                <c:pt idx="17">
                  <c:v>Year 17</c:v>
                </c:pt>
                <c:pt idx="18">
                  <c:v>Year 18</c:v>
                </c:pt>
                <c:pt idx="19">
                  <c:v>Year 19</c:v>
                </c:pt>
                <c:pt idx="20">
                  <c:v>Year 20</c:v>
                </c:pt>
                <c:pt idx="21">
                  <c:v>Year 21</c:v>
                </c:pt>
                <c:pt idx="22">
                  <c:v>Year 22</c:v>
                </c:pt>
                <c:pt idx="23">
                  <c:v>Year 23</c:v>
                </c:pt>
                <c:pt idx="25">
                  <c:v>Year 24</c:v>
                </c:pt>
                <c:pt idx="26">
                  <c:v>Year 25</c:v>
                </c:pt>
                <c:pt idx="27">
                  <c:v>Year 26</c:v>
                </c:pt>
                <c:pt idx="28">
                  <c:v>Year 27</c:v>
                </c:pt>
                <c:pt idx="29">
                  <c:v>Year 28</c:v>
                </c:pt>
                <c:pt idx="30">
                  <c:v>Year 29</c:v>
                </c:pt>
              </c:strCache>
            </c:strRef>
          </c:cat>
          <c:val>
            <c:numRef>
              <c:f>Tables!$AA$66:$AA$96</c:f>
              <c:numCache>
                <c:formatCode>#,##0</c:formatCode>
                <c:ptCount val="31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120808"/>
        <c:axId val="437121200"/>
      </c:areaChart>
      <c:catAx>
        <c:axId val="437120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n-US" sz="800" b="1"/>
            </a:pPr>
            <a:endParaRPr lang="en-US"/>
          </a:p>
        </c:txPr>
        <c:crossAx val="437121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712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200" cap="none"/>
                  <a:t>kWh</a:t>
                </a:r>
              </a:p>
            </c:rich>
          </c:tx>
          <c:layout>
            <c:manualLayout>
              <c:xMode val="edge"/>
              <c:yMode val="edge"/>
              <c:x val="1.36323968573557E-2"/>
              <c:y val="0.46334841628959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1" i="0"/>
            </a:pPr>
            <a:endParaRPr lang="en-US"/>
          </a:p>
        </c:txPr>
        <c:crossAx val="437120808"/>
        <c:crosses val="autoZero"/>
        <c:crossBetween val="midCat"/>
      </c:valAx>
      <c:spPr>
        <a:solidFill>
          <a:srgbClr val="FFFFFF"/>
        </a:solidFill>
        <a:ln w="12700">
          <a:solidFill>
            <a:schemeClr val="bg1">
              <a:lumMod val="50000"/>
            </a:scheme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4.5560429957595801E-2"/>
          <c:y val="0.93882971501831602"/>
          <c:w val="0.93520535518695702"/>
          <c:h val="4.29439795780192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1100" b="1" i="0" cap="all"/>
          </a:pPr>
          <a:endParaRPr lang="en-US"/>
        </a:p>
      </c:txPr>
    </c:legend>
    <c:plotVisOnly val="1"/>
    <c:dispBlanksAs val="zero"/>
    <c:showDLblsOverMax val="0"/>
  </c:chart>
  <c:spPr>
    <a:noFill/>
    <a:ln w="3175">
      <a:solidFill>
        <a:srgbClr val="008000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Verdana"/>
          <a:cs typeface="Verdana"/>
        </a:defRPr>
      </a:pPr>
      <a:endParaRPr lang="en-US"/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cap="none" baseline="0">
                <a:solidFill>
                  <a:srgbClr val="000000"/>
                </a:solidFill>
                <a:latin typeface="Arial"/>
                <a:ea typeface="Verdana"/>
                <a:cs typeface="Verdana"/>
              </a:defRPr>
            </a:pPr>
            <a:r>
              <a:rPr lang="en-US" sz="1400" b="1" i="0" cap="none" baseline="0">
                <a:effectLst/>
              </a:rPr>
              <a:t>Cumulative CO</a:t>
            </a:r>
            <a:r>
              <a:rPr lang="en-US" sz="1400" b="1" i="0" cap="none" baseline="-25000">
                <a:effectLst/>
              </a:rPr>
              <a:t>2</a:t>
            </a:r>
            <a:r>
              <a:rPr lang="en-US" sz="1400" b="1" i="0" cap="none" baseline="0">
                <a:effectLst/>
              </a:rPr>
              <a:t> Emissions With and Without Energy Saving Project</a:t>
            </a:r>
            <a:endParaRPr lang="en-US" sz="1400" cap="none">
              <a:effectLst/>
            </a:endParaRPr>
          </a:p>
        </c:rich>
      </c:tx>
      <c:layout>
        <c:manualLayout>
          <c:xMode val="edge"/>
          <c:yMode val="edge"/>
          <c:x val="0.223724352410127"/>
          <c:y val="2.712366836498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28400475784499"/>
          <c:y val="0.115384615384615"/>
          <c:w val="0.84966889509281296"/>
          <c:h val="0.73529411764705899"/>
        </c:manualLayout>
      </c:layout>
      <c:areaChart>
        <c:grouping val="standard"/>
        <c:varyColors val="0"/>
        <c:ser>
          <c:idx val="0"/>
          <c:order val="0"/>
          <c:tx>
            <c:v>Energy Consumption 'Doing Nothing'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Tables!$W$65:$W$74</c:f>
              <c:strCache>
                <c:ptCount val="10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  <c:pt idx="6">
                  <c:v>Year 6</c:v>
                </c:pt>
                <c:pt idx="7">
                  <c:v>Year 7</c:v>
                </c:pt>
                <c:pt idx="8">
                  <c:v>Year 8</c:v>
                </c:pt>
                <c:pt idx="9">
                  <c:v>Year 9</c:v>
                </c:pt>
              </c:strCache>
            </c:strRef>
          </c:cat>
          <c:val>
            <c:numRef>
              <c:f>Tables!$Z$66:$Z$75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v>Energy Consumption With Energy Saving Project</c:v>
          </c:tx>
          <c:spPr>
            <a:solidFill>
              <a:srgbClr val="008000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Tables!$W$65:$W$74</c:f>
              <c:strCache>
                <c:ptCount val="10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  <c:pt idx="6">
                  <c:v>Year 6</c:v>
                </c:pt>
                <c:pt idx="7">
                  <c:v>Year 7</c:v>
                </c:pt>
                <c:pt idx="8">
                  <c:v>Year 8</c:v>
                </c:pt>
                <c:pt idx="9">
                  <c:v>Year 9</c:v>
                </c:pt>
              </c:strCache>
            </c:strRef>
          </c:cat>
          <c:val>
            <c:numRef>
              <c:f>Tables!$AA$66:$AA$75</c:f>
              <c:numCache>
                <c:formatCode>#,##0</c:formatCode>
                <c:ptCount val="10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122376"/>
        <c:axId val="437258368"/>
      </c:areaChart>
      <c:catAx>
        <c:axId val="437122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n-US" sz="800" b="1"/>
            </a:pPr>
            <a:endParaRPr lang="en-US"/>
          </a:p>
        </c:txPr>
        <c:crossAx val="4372583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7258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200" cap="none"/>
                  <a:t>kWh</a:t>
                </a:r>
              </a:p>
            </c:rich>
          </c:tx>
          <c:layout>
            <c:manualLayout>
              <c:xMode val="edge"/>
              <c:yMode val="edge"/>
              <c:x val="1.36323968573557E-2"/>
              <c:y val="0.46334841628959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1" i="0"/>
            </a:pPr>
            <a:endParaRPr lang="en-US"/>
          </a:p>
        </c:txPr>
        <c:crossAx val="437122376"/>
        <c:crosses val="autoZero"/>
        <c:crossBetween val="midCat"/>
      </c:valAx>
      <c:spPr>
        <a:solidFill>
          <a:srgbClr val="FFFFFF"/>
        </a:solidFill>
        <a:ln w="12700">
          <a:solidFill>
            <a:schemeClr val="bg1">
              <a:lumMod val="50000"/>
            </a:scheme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4.5560429957595801E-2"/>
          <c:y val="0.93882971501831602"/>
          <c:w val="0.93520535518695702"/>
          <c:h val="4.29439795780192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1100" b="1" i="0" cap="all"/>
          </a:pPr>
          <a:endParaRPr lang="en-US"/>
        </a:p>
      </c:txPr>
    </c:legend>
    <c:plotVisOnly val="1"/>
    <c:dispBlanksAs val="zero"/>
    <c:showDLblsOverMax val="0"/>
  </c:chart>
  <c:spPr>
    <a:noFill/>
    <a:ln w="3175">
      <a:solidFill>
        <a:srgbClr val="008000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Verdana"/>
          <a:cs typeface="Verdana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Service!$C$10</c:f>
          <c:strCache>
            <c:ptCount val="1"/>
            <c:pt idx="0">
              <c:v>Net Project Cashflow (Operating Investment)</c:v>
            </c:pt>
          </c:strCache>
        </c:strRef>
      </c:tx>
      <c:layout>
        <c:manualLayout>
          <c:xMode val="edge"/>
          <c:yMode val="edge"/>
          <c:x val="0.31434421731502599"/>
          <c:y val="2.2641536323796601E-2"/>
        </c:manualLayout>
      </c:layout>
      <c:overlay val="0"/>
      <c:spPr>
        <a:noFill/>
        <a:ln w="25400">
          <a:noFill/>
        </a:ln>
      </c:spPr>
      <c:txPr>
        <a:bodyPr lIns="2">
          <a:spAutoFit/>
        </a:bodyPr>
        <a:lstStyle/>
        <a:p>
          <a:pPr>
            <a:defRPr lang="en-US" b="1" i="0" cap="none">
              <a:solidFill>
                <a:srgbClr val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827586206897"/>
          <c:y val="0.108622923652012"/>
          <c:w val="0.88413793103448302"/>
          <c:h val="0.73968201090248298"/>
        </c:manualLayout>
      </c:layout>
      <c:areaChart>
        <c:grouping val="standard"/>
        <c:varyColors val="0"/>
        <c:ser>
          <c:idx val="1"/>
          <c:order val="0"/>
          <c:tx>
            <c:v>Cumulative Net Cashflow of Project</c:v>
          </c:tx>
          <c:spPr>
            <a:solidFill>
              <a:srgbClr val="EABC26"/>
            </a:solidFill>
            <a:ln w="38100">
              <a:solidFill>
                <a:srgbClr val="EABC26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Tables!$A$65:$A$70</c:f>
              <c:strCache>
                <c:ptCount val="6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</c:strCache>
            </c:strRef>
          </c:cat>
          <c:val>
            <c:numRef>
              <c:f>Tables!$R$65:$R$70</c:f>
              <c:numCache>
                <c:formatCode>"$"#,##0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358696"/>
        <c:axId val="428361832"/>
      </c:areaChart>
      <c:catAx>
        <c:axId val="428358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n-US" sz="800" b="1"/>
            </a:pPr>
            <a:endParaRPr lang="en-US"/>
          </a:p>
        </c:txPr>
        <c:crossAx val="4283618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8361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0" i="0"/>
            </a:pPr>
            <a:endParaRPr lang="en-US"/>
          </a:p>
        </c:txPr>
        <c:crossAx val="428358696"/>
        <c:crosses val="autoZero"/>
        <c:crossBetween val="midCat"/>
      </c:valAx>
      <c:spPr>
        <a:solidFill>
          <a:srgbClr val="FFFFFF"/>
        </a:solidFill>
        <a:ln w="12700">
          <a:solidFill>
            <a:schemeClr val="bg1">
              <a:lumMod val="50000"/>
            </a:schemeClr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lang="en-US" b="1" i="0"/>
            </a:pPr>
            <a:endParaRPr lang="en-US"/>
          </a:p>
        </c:txPr>
      </c:legendEntry>
      <c:layout>
        <c:manualLayout>
          <c:xMode val="edge"/>
          <c:yMode val="edge"/>
          <c:x val="0.38557625740224599"/>
          <c:y val="0.94784525848965195"/>
          <c:w val="0.29194123792902599"/>
          <c:h val="3.92975736630207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b="0" i="0"/>
          </a:pPr>
          <a:endParaRPr lang="en-US"/>
        </a:p>
      </c:txPr>
    </c:legend>
    <c:plotVisOnly val="1"/>
    <c:dispBlanksAs val="zero"/>
    <c:showDLblsOverMax val="0"/>
  </c:chart>
  <c:spPr>
    <a:noFill/>
    <a:ln w="3175">
      <a:solidFill>
        <a:schemeClr val="tx1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Verdana"/>
          <a:cs typeface="Verdana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b="1" cap="none"/>
            </a:pPr>
            <a:r>
              <a:rPr lang="en-US" sz="1400" b="1" i="0" cap="none" baseline="0">
                <a:effectLst/>
              </a:rPr>
              <a:t>Cumulative CO</a:t>
            </a:r>
            <a:r>
              <a:rPr lang="en-US" sz="1400" b="1" i="0" cap="none" baseline="-25000">
                <a:effectLst/>
              </a:rPr>
              <a:t>2</a:t>
            </a:r>
            <a:r>
              <a:rPr lang="en-US" sz="1400" b="1" i="0" cap="none" baseline="0">
                <a:effectLst/>
              </a:rPr>
              <a:t> Emissions With and Without Energy Saving Project</a:t>
            </a:r>
            <a:endParaRPr lang="en-US" sz="1400" cap="none">
              <a:effectLst/>
            </a:endParaRPr>
          </a:p>
        </c:rich>
      </c:tx>
      <c:layout>
        <c:manualLayout>
          <c:xMode val="edge"/>
          <c:yMode val="edge"/>
          <c:x val="0.216830969807744"/>
          <c:y val="2.93861118038977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769298675939"/>
          <c:y val="0.115384615384615"/>
          <c:w val="0.85518360117471903"/>
          <c:h val="0.73529411764705899"/>
        </c:manualLayout>
      </c:layout>
      <c:areaChart>
        <c:grouping val="standard"/>
        <c:varyColors val="0"/>
        <c:ser>
          <c:idx val="0"/>
          <c:order val="0"/>
          <c:tx>
            <c:v>Energy Consumption 'Doing Nothing'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Tables!$W$65:$W$69</c:f>
              <c:strCache>
                <c:ptCount val="5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</c:strCache>
            </c:strRef>
          </c:cat>
          <c:val>
            <c:numRef>
              <c:f>Tables!$Z$66:$Z$70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v>Energy Consumption With Energy Saving Project</c:v>
          </c:tx>
          <c:spPr>
            <a:solidFill>
              <a:srgbClr val="008000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Tables!$W$65:$W$69</c:f>
              <c:strCache>
                <c:ptCount val="5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</c:strCache>
            </c:strRef>
          </c:cat>
          <c:val>
            <c:numRef>
              <c:f>Tables!$AA$66:$AA$70</c:f>
              <c:numCache>
                <c:formatCode>#,##0</c:formatCode>
                <c:ptCount val="5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263072"/>
        <c:axId val="437260328"/>
      </c:areaChart>
      <c:catAx>
        <c:axId val="43726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n-US" sz="800" b="1"/>
            </a:pPr>
            <a:endParaRPr lang="en-US"/>
          </a:p>
        </c:txPr>
        <c:crossAx val="4372603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7260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200" cap="none"/>
                  <a:t>kWh</a:t>
                </a:r>
              </a:p>
            </c:rich>
          </c:tx>
          <c:layout>
            <c:manualLayout>
              <c:xMode val="edge"/>
              <c:yMode val="edge"/>
              <c:x val="1.36323968573557E-2"/>
              <c:y val="0.46334841628959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1" i="0"/>
            </a:pPr>
            <a:endParaRPr lang="en-US"/>
          </a:p>
        </c:txPr>
        <c:crossAx val="437263072"/>
        <c:crosses val="autoZero"/>
        <c:crossBetween val="midCat"/>
      </c:valAx>
      <c:spPr>
        <a:solidFill>
          <a:srgbClr val="FFFFFF"/>
        </a:solidFill>
        <a:ln w="12700">
          <a:solidFill>
            <a:schemeClr val="bg1">
              <a:lumMod val="50000"/>
            </a:scheme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4.5560429957595801E-2"/>
          <c:y val="0.93882971501831602"/>
          <c:w val="0.93520535518695702"/>
          <c:h val="4.29439795780192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1100" b="1" i="0" cap="all"/>
          </a:pPr>
          <a:endParaRPr lang="en-US"/>
        </a:p>
      </c:txPr>
    </c:legend>
    <c:plotVisOnly val="1"/>
    <c:dispBlanksAs val="zero"/>
    <c:showDLblsOverMax val="0"/>
  </c:chart>
  <c:spPr>
    <a:noFill/>
    <a:ln w="3175">
      <a:solidFill>
        <a:srgbClr val="008000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Verdana"/>
          <a:cs typeface="Verdana"/>
        </a:defRPr>
      </a:pPr>
      <a:endParaRPr lang="en-US"/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en-US"/>
              <a:t>Cumulative CO</a:t>
            </a:r>
            <a:r>
              <a:rPr lang="en-US" baseline="-25000"/>
              <a:t>2</a:t>
            </a:r>
            <a:r>
              <a:rPr lang="en-US"/>
              <a:t> Emission Reductions with</a:t>
            </a:r>
            <a:r>
              <a:rPr lang="en-US" sz="1000"/>
              <a:t> THE</a:t>
            </a:r>
            <a:r>
              <a:rPr lang="en-US" baseline="0"/>
              <a:t> </a:t>
            </a:r>
            <a:r>
              <a:rPr lang="en-US"/>
              <a:t>ARK</a:t>
            </a:r>
          </a:p>
        </c:rich>
      </c:tx>
      <c:layout>
        <c:manualLayout>
          <c:xMode val="edge"/>
          <c:yMode val="edge"/>
          <c:x val="0.30763898995384298"/>
          <c:y val="5.65610859728507E-2"/>
        </c:manualLayout>
      </c:layout>
      <c:overlay val="0"/>
      <c:spPr>
        <a:noFill/>
        <a:ln w="25400">
          <a:noFill/>
        </a:ln>
      </c:spPr>
    </c:title>
    <c:autoTitleDeleted val="0"/>
    <c:view3D>
      <c:rotX val="5"/>
      <c:rotY val="10"/>
      <c:depthPercent val="100"/>
      <c:rAngAx val="0"/>
      <c:perspective val="10"/>
    </c:view3D>
    <c:floor>
      <c:thickness val="0"/>
      <c:spPr>
        <a:noFill/>
        <a:ln w="3175">
          <a:solidFill>
            <a:srgbClr val="80808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1379310344827593E-2"/>
          <c:y val="1.35746606334842E-2"/>
          <c:w val="0.90758620689655201"/>
          <c:h val="0.91309206541489996"/>
        </c:manualLayout>
      </c:layout>
      <c:bar3DChart>
        <c:barDir val="col"/>
        <c:grouping val="standard"/>
        <c:varyColors val="0"/>
        <c:ser>
          <c:idx val="1"/>
          <c:order val="0"/>
          <c:tx>
            <c:strRef>
              <c:f>Tables!$B$136</c:f>
              <c:strCache>
                <c:ptCount val="1"/>
                <c:pt idx="0">
                  <c:v>CO2 Emissions (with ARK)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8000"/>
              </a:solidFill>
              <a:prstDash val="solid"/>
            </a:ln>
          </c:spPr>
          <c:invertIfNegative val="0"/>
          <c:cat>
            <c:numRef>
              <c:f>Tables!$A$137:$A$162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Tables!$B$137:$B$162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</c:ser>
        <c:ser>
          <c:idx val="2"/>
          <c:order val="1"/>
          <c:tx>
            <c:strRef>
              <c:f>Tables!$C$136</c:f>
              <c:strCache>
                <c:ptCount val="1"/>
                <c:pt idx="0">
                  <c:v>CO2 Emissions (without PROJECT)</c:v>
                </c:pt>
              </c:strCache>
            </c:strRef>
          </c:tx>
          <c:spPr>
            <a:solidFill>
              <a:schemeClr val="tx1">
                <a:lumMod val="95000"/>
                <a:lumOff val="5000"/>
              </a:schemeClr>
            </a:solidFill>
            <a:ln w="12700">
              <a:solidFill>
                <a:schemeClr val="tx1">
                  <a:lumMod val="95000"/>
                  <a:lumOff val="5000"/>
                </a:schemeClr>
              </a:solidFill>
              <a:prstDash val="solid"/>
            </a:ln>
          </c:spPr>
          <c:invertIfNegative val="0"/>
          <c:cat>
            <c:numRef>
              <c:f>Tables!$A$137:$A$162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Tables!$C$137:$C$162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gapDepth val="50"/>
        <c:shape val="box"/>
        <c:axId val="437263464"/>
        <c:axId val="437256800"/>
        <c:axId val="437288600"/>
      </c:bar3DChart>
      <c:catAx>
        <c:axId val="437263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n-US" sz="800"/>
            </a:pPr>
            <a:endParaRPr lang="en-US"/>
          </a:p>
        </c:txPr>
        <c:crossAx val="43725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7256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Tonnes of CO</a:t>
                </a:r>
                <a:r>
                  <a:rPr lang="en-US" baseline="-25000"/>
                  <a:t>2</a:t>
                </a:r>
              </a:p>
            </c:rich>
          </c:tx>
          <c:layout>
            <c:manualLayout>
              <c:xMode val="edge"/>
              <c:yMode val="edge"/>
              <c:x val="5.5172413793103401E-3"/>
              <c:y val="0.3665158371040719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/>
            </a:pPr>
            <a:endParaRPr lang="en-US"/>
          </a:p>
        </c:txPr>
        <c:crossAx val="437263464"/>
        <c:crosses val="autoZero"/>
        <c:crossBetween val="between"/>
      </c:valAx>
      <c:serAx>
        <c:axId val="437288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7256800"/>
        <c:crosses val="autoZero"/>
      </c:ser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8711811023622003"/>
          <c:y val="0.85960790251897601"/>
          <c:w val="0.46438446918273202"/>
          <c:h val="3.8582142729896303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spPr>
    <a:noFill/>
    <a:ln w="9525">
      <a:solidFill>
        <a:srgbClr val="008000"/>
      </a:solidFill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en-US"/>
              <a:t>Cumulative CO</a:t>
            </a:r>
            <a:r>
              <a:rPr lang="en-US" baseline="-25000"/>
              <a:t>2</a:t>
            </a:r>
            <a:r>
              <a:rPr lang="en-US"/>
              <a:t> Emission Reductions with</a:t>
            </a:r>
            <a:r>
              <a:rPr lang="en-US" sz="1000"/>
              <a:t> THE</a:t>
            </a:r>
            <a:r>
              <a:rPr lang="en-US" baseline="0"/>
              <a:t> </a:t>
            </a:r>
            <a:r>
              <a:rPr lang="en-US"/>
              <a:t>ARK</a:t>
            </a:r>
          </a:p>
        </c:rich>
      </c:tx>
      <c:layout>
        <c:manualLayout>
          <c:xMode val="edge"/>
          <c:yMode val="edge"/>
          <c:x val="0.30763899658173799"/>
          <c:y val="5.65610859728507E-2"/>
        </c:manualLayout>
      </c:layout>
      <c:overlay val="0"/>
      <c:spPr>
        <a:noFill/>
        <a:ln w="25400">
          <a:noFill/>
        </a:ln>
      </c:spPr>
    </c:title>
    <c:autoTitleDeleted val="0"/>
    <c:view3D>
      <c:rotX val="5"/>
      <c:rotY val="10"/>
      <c:depthPercent val="100"/>
      <c:rAngAx val="0"/>
      <c:perspective val="10"/>
    </c:view3D>
    <c:floor>
      <c:thickness val="0"/>
      <c:spPr>
        <a:noFill/>
        <a:ln w="3175">
          <a:solidFill>
            <a:srgbClr val="80808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1379310344827593E-2"/>
          <c:y val="1.35746606334842E-2"/>
          <c:w val="0.90758620689655201"/>
          <c:h val="0.9130920654148999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Tables!$B$167</c:f>
              <c:strCache>
                <c:ptCount val="1"/>
                <c:pt idx="0">
                  <c:v>Reduction in CO2 Emissions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chemeClr val="tx1"/>
              </a:solidFill>
              <a:prstDash val="solid"/>
            </a:ln>
          </c:spPr>
          <c:invertIfNegative val="0"/>
          <c:cat>
            <c:numRef>
              <c:f>Tables!$A$168:$A$193</c:f>
              <c:numCache>
                <c:formatCode>General</c:formatCode>
                <c:ptCount val="2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</c:numCache>
            </c:numRef>
          </c:cat>
          <c:val>
            <c:numRef>
              <c:f>Tables!$B$168:$B$193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gapDepth val="15"/>
        <c:shape val="box"/>
        <c:axId val="437263856"/>
        <c:axId val="437261112"/>
        <c:axId val="437282240"/>
      </c:bar3DChart>
      <c:catAx>
        <c:axId val="43726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n-US" sz="800"/>
            </a:pPr>
            <a:endParaRPr lang="en-US"/>
          </a:p>
        </c:txPr>
        <c:crossAx val="437261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7261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Tonnes of CO</a:t>
                </a:r>
                <a:r>
                  <a:rPr lang="en-US" baseline="-25000"/>
                  <a:t>2</a:t>
                </a:r>
              </a:p>
            </c:rich>
          </c:tx>
          <c:layout>
            <c:manualLayout>
              <c:xMode val="edge"/>
              <c:yMode val="edge"/>
              <c:x val="1.10278812235849E-2"/>
              <c:y val="0.361990950226244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/>
            </a:pPr>
            <a:endParaRPr lang="en-US"/>
          </a:p>
        </c:txPr>
        <c:crossAx val="437263856"/>
        <c:crosses val="autoZero"/>
        <c:crossBetween val="between"/>
      </c:valAx>
      <c:serAx>
        <c:axId val="437282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7261112"/>
        <c:crosses val="autoZero"/>
      </c:ser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8816363973920698"/>
          <c:y val="0.88223233690811298"/>
          <c:w val="0.238664802821977"/>
          <c:h val="3.8582142729896303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spPr>
    <a:noFill/>
    <a:ln w="3175">
      <a:solidFill>
        <a:srgbClr val="008000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en-US"/>
              <a:t>Comparing cost of green power purchase v Net cost of the Ark to achieve</a:t>
            </a:r>
            <a:r>
              <a:rPr lang="en-US" baseline="0"/>
              <a:t> the same reduction in co</a:t>
            </a:r>
            <a:r>
              <a:rPr lang="en-US" baseline="-25000"/>
              <a:t>2</a:t>
            </a:r>
            <a:r>
              <a:rPr lang="en-US" baseline="0"/>
              <a:t> emissions</a:t>
            </a:r>
            <a:endParaRPr lang="en-US"/>
          </a:p>
        </c:rich>
      </c:tx>
      <c:layout>
        <c:manualLayout>
          <c:xMode val="edge"/>
          <c:yMode val="edge"/>
          <c:x val="0.132528265001358"/>
          <c:y val="2.02717342564525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827586206897"/>
          <c:y val="0.115384615384615"/>
          <c:w val="0.88413793103448302"/>
          <c:h val="0.730440335049235"/>
        </c:manualLayout>
      </c:layout>
      <c:areaChart>
        <c:grouping val="standard"/>
        <c:varyColors val="0"/>
        <c:ser>
          <c:idx val="2"/>
          <c:order val="0"/>
          <c:tx>
            <c:strRef>
              <c:f>Tables!$C$233</c:f>
              <c:strCache>
                <c:ptCount val="1"/>
                <c:pt idx="0">
                  <c:v>Cumulative Net Cost of The Ark</c:v>
                </c:pt>
              </c:strCache>
            </c:strRef>
          </c:tx>
          <c:spPr>
            <a:solidFill>
              <a:srgbClr val="008000"/>
            </a:solidFill>
            <a:ln w="38100">
              <a:solidFill>
                <a:srgbClr val="008000"/>
              </a:solidFill>
              <a:prstDash val="solid"/>
            </a:ln>
          </c:spPr>
          <c:cat>
            <c:numRef>
              <c:f>Tables!$A$234:$A$261</c:f>
              <c:numCache>
                <c:formatCode>General</c:formatCode>
                <c:ptCount val="2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</c:numCache>
            </c:numRef>
          </c:cat>
          <c:val>
            <c:numRef>
              <c:f>Tables!$C$234:$C$261</c:f>
              <c:numCache>
                <c:formatCode>"$"#,##0.00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</c:ser>
        <c:ser>
          <c:idx val="0"/>
          <c:order val="1"/>
          <c:tx>
            <c:strRef>
              <c:f>Tables!$B$233</c:f>
              <c:strCache>
                <c:ptCount val="1"/>
                <c:pt idx="0">
                  <c:v>Cumulative Cost of Green Power Purchase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accent3"/>
              </a:solidFill>
            </a:ln>
          </c:spPr>
          <c:cat>
            <c:numRef>
              <c:f>Tables!$A$234:$A$261</c:f>
              <c:numCache>
                <c:formatCode>General</c:formatCode>
                <c:ptCount val="2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</c:numCache>
            </c:numRef>
          </c:cat>
          <c:val>
            <c:numRef>
              <c:f>Tables!$B$234:$B$261</c:f>
              <c:numCache>
                <c:formatCode>"$"#,##0.00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259936"/>
        <c:axId val="437258760"/>
      </c:areaChart>
      <c:catAx>
        <c:axId val="4372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n-US" sz="800"/>
            </a:pPr>
            <a:endParaRPr lang="en-US"/>
          </a:p>
        </c:txPr>
        <c:crossAx val="4372587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725876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&quot;$&quot;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0" i="0"/>
            </a:pPr>
            <a:endParaRPr lang="en-US"/>
          </a:p>
        </c:txPr>
        <c:crossAx val="437259936"/>
        <c:crosses val="autoZero"/>
        <c:crossBetween val="midCat"/>
      </c:valAx>
      <c:spPr>
        <a:solidFill>
          <a:srgbClr val="FFFFFF"/>
        </a:solidFill>
        <a:ln w="12700">
          <a:solidFill>
            <a:schemeClr val="bg1">
              <a:lumMod val="50000"/>
            </a:scheme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1211870757534601"/>
          <c:y val="0.94569278783204502"/>
          <c:w val="0.60760879717621497"/>
          <c:h val="3.631965992861369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b="0" i="0"/>
          </a:pPr>
          <a:endParaRPr lang="en-US"/>
        </a:p>
      </c:txPr>
    </c:legend>
    <c:plotVisOnly val="1"/>
    <c:dispBlanksAs val="zero"/>
    <c:showDLblsOverMax val="0"/>
  </c:chart>
  <c:spPr>
    <a:noFill/>
    <a:ln w="3175">
      <a:solidFill>
        <a:srgbClr val="008000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Verdana"/>
          <a:cs typeface="Verdana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b="1"/>
            </a:pPr>
            <a:r>
              <a:rPr lang="en-US" sz="1400" b="1" cap="none"/>
              <a:t>Cumulative</a:t>
            </a:r>
            <a:r>
              <a:rPr lang="en-US" sz="1400" b="1" cap="none" baseline="0"/>
              <a:t> Electricity Expenditure With and Without Energy Saving Project</a:t>
            </a:r>
            <a:endParaRPr lang="en-US" sz="1400" b="1" cap="none"/>
          </a:p>
        </c:rich>
      </c:tx>
      <c:layout>
        <c:manualLayout>
          <c:xMode val="edge"/>
          <c:yMode val="edge"/>
          <c:x val="0.16306258550915401"/>
          <c:y val="2.712366836498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383684052901E-2"/>
          <c:y val="0.115384615384615"/>
          <c:w val="0.88551452798347896"/>
          <c:h val="0.73529411764705899"/>
        </c:manualLayout>
      </c:layout>
      <c:areaChart>
        <c:grouping val="standard"/>
        <c:varyColors val="0"/>
        <c:ser>
          <c:idx val="0"/>
          <c:order val="0"/>
          <c:tx>
            <c:v>Electricity Expenditure 'Doing Nothing'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Tables!$A$65:$A$75</c:f>
              <c:strCache>
                <c:ptCount val="11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  <c:pt idx="6">
                  <c:v>Year 6</c:v>
                </c:pt>
                <c:pt idx="7">
                  <c:v>Year 7</c:v>
                </c:pt>
                <c:pt idx="8">
                  <c:v>Year 8</c:v>
                </c:pt>
                <c:pt idx="9">
                  <c:v>Year 9</c:v>
                </c:pt>
                <c:pt idx="10">
                  <c:v>Year 10</c:v>
                </c:pt>
              </c:strCache>
            </c:strRef>
          </c:cat>
          <c:val>
            <c:numRef>
              <c:f>Tables!$C$65:$C$75</c:f>
              <c:numCache>
                <c:formatCode>"$"#,##0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v>Electricity Expenditure "With Energy Saving Project"</c:v>
          </c:tx>
          <c:spPr>
            <a:solidFill>
              <a:schemeClr val="bg1">
                <a:lumMod val="75000"/>
              </a:schemeClr>
            </a:solidFill>
            <a:ln w="25400">
              <a:solidFill>
                <a:schemeClr val="bg1">
                  <a:lumMod val="75000"/>
                </a:schemeClr>
              </a:solidFill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Tables!$A$65:$A$75</c:f>
              <c:strCache>
                <c:ptCount val="11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  <c:pt idx="6">
                  <c:v>Year 6</c:v>
                </c:pt>
                <c:pt idx="7">
                  <c:v>Year 7</c:v>
                </c:pt>
                <c:pt idx="8">
                  <c:v>Year 8</c:v>
                </c:pt>
                <c:pt idx="9">
                  <c:v>Year 9</c:v>
                </c:pt>
                <c:pt idx="10">
                  <c:v>Year 10</c:v>
                </c:pt>
              </c:strCache>
            </c:strRef>
          </c:cat>
          <c:val>
            <c:numRef>
              <c:f>Tables!$K$65:$K$75</c:f>
              <c:numCache>
                <c:formatCode>"$"#,##0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357128"/>
        <c:axId val="428359088"/>
      </c:areaChart>
      <c:catAx>
        <c:axId val="428357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n-US" sz="800" b="1"/>
            </a:pPr>
            <a:endParaRPr lang="en-US"/>
          </a:p>
        </c:txPr>
        <c:crossAx val="4283590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8359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1" i="0"/>
            </a:pPr>
            <a:endParaRPr lang="en-US"/>
          </a:p>
        </c:txPr>
        <c:crossAx val="428357128"/>
        <c:crosses val="autoZero"/>
        <c:crossBetween val="midCat"/>
      </c:valAx>
      <c:spPr>
        <a:solidFill>
          <a:srgbClr val="FFFFFF"/>
        </a:solidFill>
        <a:ln w="12700">
          <a:solidFill>
            <a:schemeClr val="bg1">
              <a:lumMod val="50000"/>
            </a:scheme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4.5560429957595801E-2"/>
          <c:y val="0.93882971501831602"/>
          <c:w val="0.93520535518695702"/>
          <c:h val="4.29439795780192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1100" b="1" i="0" cap="all"/>
          </a:pPr>
          <a:endParaRPr lang="en-US"/>
        </a:p>
      </c:txPr>
    </c:legend>
    <c:plotVisOnly val="1"/>
    <c:dispBlanksAs val="zero"/>
    <c:showDLblsOverMax val="0"/>
  </c:chart>
  <c:spPr>
    <a:noFill/>
    <a:ln w="3175">
      <a:solidFill>
        <a:schemeClr val="tx1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Verdana"/>
          <a:cs typeface="Verdana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b="1"/>
            </a:pPr>
            <a:r>
              <a:rPr lang="en-US" sz="1400" b="1" cap="none"/>
              <a:t>Cumulative</a:t>
            </a:r>
            <a:r>
              <a:rPr lang="en-US" sz="1400" b="1" cap="none" baseline="0"/>
              <a:t> Electricity Expenditure With and Without Energy Saving Project</a:t>
            </a:r>
            <a:endParaRPr lang="en-US" sz="1400" b="1" cap="none"/>
          </a:p>
        </c:rich>
      </c:tx>
      <c:layout>
        <c:manualLayout>
          <c:xMode val="edge"/>
          <c:yMode val="edge"/>
          <c:x val="0.16306258550915401"/>
          <c:y val="2.712366836498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383684052901E-2"/>
          <c:y val="0.115384615384615"/>
          <c:w val="0.88551452798347896"/>
          <c:h val="0.73529411764705899"/>
        </c:manualLayout>
      </c:layout>
      <c:areaChart>
        <c:grouping val="standard"/>
        <c:varyColors val="0"/>
        <c:ser>
          <c:idx val="0"/>
          <c:order val="0"/>
          <c:tx>
            <c:v>Electricity Expenditure 'Doing Nothing'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Tables!$A$65:$A$70</c:f>
              <c:strCache>
                <c:ptCount val="6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</c:strCache>
            </c:strRef>
          </c:cat>
          <c:val>
            <c:numRef>
              <c:f>Tables!$C$65:$C$70</c:f>
              <c:numCache>
                <c:formatCode>"$"#,##0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v>Electricity Expenditure "With Energy Saving Project"</c:v>
          </c:tx>
          <c:spPr>
            <a:solidFill>
              <a:schemeClr val="bg1">
                <a:lumMod val="75000"/>
              </a:schemeClr>
            </a:solidFill>
            <a:ln w="25400">
              <a:solidFill>
                <a:schemeClr val="bg1">
                  <a:lumMod val="75000"/>
                </a:schemeClr>
              </a:solidFill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cat>
            <c:strRef>
              <c:f>Tables!$A$65:$A$70</c:f>
              <c:strCache>
                <c:ptCount val="6"/>
                <c:pt idx="0">
                  <c:v>Year 0</c:v>
                </c:pt>
                <c:pt idx="1">
                  <c:v>Year 1</c:v>
                </c:pt>
                <c:pt idx="2">
                  <c:v>Year 2</c:v>
                </c:pt>
                <c:pt idx="3">
                  <c:v>Year 3</c:v>
                </c:pt>
                <c:pt idx="4">
                  <c:v>Year 4</c:v>
                </c:pt>
                <c:pt idx="5">
                  <c:v>Year 5</c:v>
                </c:pt>
              </c:strCache>
            </c:strRef>
          </c:cat>
          <c:val>
            <c:numRef>
              <c:f>Tables!$K$65:$K$70</c:f>
              <c:numCache>
                <c:formatCode>"$"#,##0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356344"/>
        <c:axId val="428357912"/>
      </c:areaChart>
      <c:catAx>
        <c:axId val="428356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n-US" sz="800" b="1"/>
            </a:pPr>
            <a:endParaRPr lang="en-US"/>
          </a:p>
        </c:txPr>
        <c:crossAx val="4283579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8357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1" i="0"/>
            </a:pPr>
            <a:endParaRPr lang="en-US"/>
          </a:p>
        </c:txPr>
        <c:crossAx val="428356344"/>
        <c:crosses val="autoZero"/>
        <c:crossBetween val="midCat"/>
      </c:valAx>
      <c:spPr>
        <a:solidFill>
          <a:srgbClr val="FFFFFF"/>
        </a:solidFill>
        <a:ln w="12700">
          <a:solidFill>
            <a:schemeClr val="bg1">
              <a:lumMod val="50000"/>
            </a:scheme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4.5560429957595801E-2"/>
          <c:y val="0.93882971501831602"/>
          <c:w val="0.93520535518695702"/>
          <c:h val="4.29439795780192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1100" b="1" i="0" cap="all"/>
          </a:pPr>
          <a:endParaRPr lang="en-US"/>
        </a:p>
      </c:txPr>
    </c:legend>
    <c:plotVisOnly val="1"/>
    <c:dispBlanksAs val="zero"/>
    <c:showDLblsOverMax val="0"/>
  </c:chart>
  <c:spPr>
    <a:noFill/>
    <a:ln w="3175">
      <a:solidFill>
        <a:schemeClr val="tx1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Verdana"/>
          <a:cs typeface="Verdana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Service!$C$2</c:f>
          <c:strCache>
            <c:ptCount val="1"/>
            <c:pt idx="0">
              <c:v>Monthly Electricity Consumption and Expenditure</c:v>
            </c:pt>
          </c:strCache>
        </c:strRef>
      </c:tx>
      <c:overlay val="0"/>
      <c:txPr>
        <a:bodyPr lIns="2">
          <a:spAutoFit/>
        </a:bodyPr>
        <a:lstStyle/>
        <a:p>
          <a:pPr>
            <a:defRPr sz="1400" b="1" i="0" cap="none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089372600397499E-2"/>
          <c:y val="0.104072398190045"/>
          <c:w val="0.82039904194207802"/>
          <c:h val="0.763770798446577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Service!$C$2</c:f>
              <c:strCache>
                <c:ptCount val="1"/>
                <c:pt idx="0">
                  <c:v>Monthly Electricity Consumption and Expenditure</c:v>
                </c:pt>
              </c:strCache>
            </c:strRef>
          </c:tx>
          <c:spPr>
            <a:ln w="31750"/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invertIfNegative val="0"/>
          <c:cat>
            <c:numRef>
              <c:f>'Enter Data'!$E$8:$E$20</c:f>
              <c:numCache>
                <c:formatCode>mmm\-yy</c:formatCode>
                <c:ptCount val="13"/>
              </c:numCache>
            </c:numRef>
          </c:cat>
          <c:val>
            <c:numRef>
              <c:f>'Enter Data'!$F$8:$F$20</c:f>
              <c:numCache>
                <c:formatCode>_(* #,##0_);_(* \(#,##0\);_(* "-"??_);_(@_)</c:formatCode>
                <c:ptCount val="13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axId val="428358304"/>
        <c:axId val="428359872"/>
      </c:barChart>
      <c:lineChart>
        <c:grouping val="standard"/>
        <c:varyColors val="0"/>
        <c:ser>
          <c:idx val="1"/>
          <c:order val="1"/>
          <c:tx>
            <c:v>Electricity Expenditure</c:v>
          </c:tx>
          <c:spPr>
            <a:ln w="50800">
              <a:solidFill>
                <a:srgbClr val="FF8000"/>
              </a:solidFill>
            </a:ln>
          </c:spPr>
          <c:marker>
            <c:symbol val="none"/>
          </c:marker>
          <c:cat>
            <c:numRef>
              <c:f>'Enter Data'!$E$8:$E$20</c:f>
              <c:numCache>
                <c:formatCode>mmm\-yy</c:formatCode>
                <c:ptCount val="13"/>
              </c:numCache>
            </c:numRef>
          </c:cat>
          <c:val>
            <c:numRef>
              <c:f>'Enter Data'!$G$8:$G$20</c:f>
              <c:numCache>
                <c:formatCode>"$"#,##0.00</c:formatCode>
                <c:ptCount val="13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360656"/>
        <c:axId val="428360264"/>
      </c:lineChart>
      <c:catAx>
        <c:axId val="4283583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900" cap="small"/>
            </a:pPr>
            <a:endParaRPr lang="en-US"/>
          </a:p>
        </c:txPr>
        <c:crossAx val="428359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8359872"/>
        <c:scaling>
          <c:orientation val="minMax"/>
          <c:min val="0"/>
        </c:scaling>
        <c:delete val="0"/>
        <c:axPos val="l"/>
        <c:majorGridlines>
          <c:spPr>
            <a:ln w="1270" cmpd="sng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200" b="1" cap="none" baseline="0"/>
                </a:pPr>
                <a:r>
                  <a:rPr lang="en-US" sz="1200" b="1" cap="none" baseline="0"/>
                  <a:t>kWh</a:t>
                </a:r>
              </a:p>
            </c:rich>
          </c:tx>
          <c:layout>
            <c:manualLayout>
              <c:xMode val="edge"/>
              <c:yMode val="edge"/>
              <c:x val="5.5215041123499297E-3"/>
              <c:y val="0.4502090878452900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1"/>
            </a:pPr>
            <a:endParaRPr lang="en-US"/>
          </a:p>
        </c:txPr>
        <c:crossAx val="428358304"/>
        <c:crosses val="autoZero"/>
        <c:crossBetween val="between"/>
      </c:valAx>
      <c:valAx>
        <c:axId val="428360264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lang="en-US" b="1" cap="none"/>
                </a:pPr>
                <a:r>
                  <a:rPr lang="en-US" sz="1400" b="1" cap="none"/>
                  <a:t>$</a:t>
                </a:r>
              </a:p>
            </c:rich>
          </c:tx>
          <c:layout>
            <c:manualLayout>
              <c:xMode val="edge"/>
              <c:yMode val="edge"/>
              <c:x val="0.97548740497652897"/>
              <c:y val="0.46443305985593197"/>
            </c:manualLayout>
          </c:layout>
          <c:overlay val="0"/>
        </c:title>
        <c:numFmt formatCode="&quot;$&quot;#,##0.00" sourceLinked="1"/>
        <c:majorTickMark val="out"/>
        <c:minorTickMark val="none"/>
        <c:tickLblPos val="nextTo"/>
        <c:txPr>
          <a:bodyPr/>
          <a:lstStyle/>
          <a:p>
            <a:pPr>
              <a:defRPr lang="en-US" b="1"/>
            </a:pPr>
            <a:endParaRPr lang="en-US"/>
          </a:p>
        </c:txPr>
        <c:crossAx val="428360656"/>
        <c:crosses val="max"/>
        <c:crossBetween val="between"/>
      </c:valAx>
      <c:catAx>
        <c:axId val="42836065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28360264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029746209168798"/>
          <c:y val="0.93451716174363597"/>
          <c:w val="0.47776315565557997"/>
          <c:h val="4.2943979578019299E-2"/>
        </c:manualLayout>
      </c:layout>
      <c:overlay val="0"/>
      <c:txPr>
        <a:bodyPr/>
        <a:lstStyle/>
        <a:p>
          <a:pPr>
            <a:defRPr lang="en-US" b="1" cap="none"/>
          </a:pPr>
          <a:endParaRPr lang="en-US"/>
        </a:p>
      </c:txPr>
    </c:legend>
    <c:plotVisOnly val="1"/>
    <c:dispBlanksAs val="gap"/>
    <c:showDLblsOverMax val="0"/>
  </c:chart>
  <c:spPr>
    <a:noFill/>
    <a:ln w="3175">
      <a:solidFill>
        <a:schemeClr val="tx1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Service!$C$3</c:f>
          <c:strCache>
            <c:ptCount val="1"/>
            <c:pt idx="0">
              <c:v>Monthly Peak Demand and Spare Capacity with The Ark</c:v>
            </c:pt>
          </c:strCache>
        </c:strRef>
      </c:tx>
      <c:layout>
        <c:manualLayout>
          <c:xMode val="edge"/>
          <c:yMode val="edge"/>
          <c:x val="0.20356115401955299"/>
          <c:y val="1.8142302347953099E-2"/>
        </c:manualLayout>
      </c:layout>
      <c:overlay val="0"/>
      <c:spPr>
        <a:noFill/>
        <a:ln w="25400">
          <a:noFill/>
        </a:ln>
      </c:spPr>
      <c:txPr>
        <a:bodyPr lIns="2">
          <a:spAutoFit/>
        </a:bodyPr>
        <a:lstStyle/>
        <a:p>
          <a:pPr>
            <a:defRPr lang="en-US" sz="1400" b="1" i="0" cap="none">
              <a:solidFill>
                <a:schemeClr val="tx1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766280428538605E-2"/>
          <c:y val="0.104072398190045"/>
          <c:w val="0.90619928576889197"/>
          <c:h val="0.76377079844657703"/>
        </c:manualLayout>
      </c:layout>
      <c:barChart>
        <c:barDir val="col"/>
        <c:grouping val="stacked"/>
        <c:varyColors val="0"/>
        <c:ser>
          <c:idx val="2"/>
          <c:order val="0"/>
          <c:tx>
            <c:v>Monthly Peak Demand</c:v>
          </c:tx>
          <c:invertIfNegative val="0"/>
          <c:cat>
            <c:numRef>
              <c:f>'Enter Data'!$E$8:$E$19</c:f>
              <c:numCache>
                <c:formatCode>mmm\-yy</c:formatCode>
                <c:ptCount val="12"/>
              </c:numCache>
            </c:numRef>
          </c:cat>
          <c:val>
            <c:numRef>
              <c:f>'Enter Data'!$H$8:$H$19</c:f>
              <c:numCache>
                <c:formatCode>#,##0</c:formatCode>
                <c:ptCount val="12"/>
              </c:numCache>
            </c:numRef>
          </c:val>
        </c:ser>
        <c:ser>
          <c:idx val="3"/>
          <c:order val="1"/>
          <c:tx>
            <c:v>Spare Capacity</c:v>
          </c:tx>
          <c:spPr>
            <a:solidFill>
              <a:srgbClr val="FF8000"/>
            </a:solidFill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invertIfNegative val="0"/>
          <c:cat>
            <c:numRef>
              <c:f>'Enter Data'!$E$8:$E$19</c:f>
              <c:numCache>
                <c:formatCode>mmm\-yy</c:formatCode>
                <c:ptCount val="12"/>
              </c:numCache>
            </c:numRef>
          </c:cat>
          <c:val>
            <c:numRef>
              <c:f>'Enter Data'!$I$8:$I$19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0"/>
          <c:order val="2"/>
          <c:tx>
            <c:v>Monthly Peak Demand</c:v>
          </c:tx>
          <c:invertIfNegative val="0"/>
          <c:cat>
            <c:numRef>
              <c:f>'Enter Data'!$E$8:$E$19</c:f>
              <c:numCache>
                <c:formatCode>mmm\-yy</c:formatCode>
                <c:ptCount val="12"/>
              </c:numCache>
            </c:numRef>
          </c:cat>
          <c:val>
            <c:numRef>
              <c:f>'Enter Data'!$H$8:$H$19</c:f>
              <c:numCache>
                <c:formatCode>#,##0</c:formatCode>
                <c:ptCount val="12"/>
              </c:numCache>
            </c:numRef>
          </c:val>
        </c:ser>
        <c:ser>
          <c:idx val="1"/>
          <c:order val="3"/>
          <c:tx>
            <c:v>Spare Capacity</c:v>
          </c:tx>
          <c:spPr>
            <a:solidFill>
              <a:srgbClr val="FF8000"/>
            </a:solidFill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invertIfNegative val="0"/>
          <c:cat>
            <c:numRef>
              <c:f>'Enter Data'!$E$8:$E$19</c:f>
              <c:numCache>
                <c:formatCode>mmm\-yy</c:formatCode>
                <c:ptCount val="12"/>
              </c:numCache>
            </c:numRef>
          </c:cat>
          <c:val>
            <c:numRef>
              <c:f>'Enter Data'!$I$8:$I$19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428362224"/>
        <c:axId val="428362616"/>
      </c:barChart>
      <c:catAx>
        <c:axId val="42836222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900"/>
            </a:pPr>
            <a:endParaRPr lang="en-US"/>
          </a:p>
        </c:txPr>
        <c:crossAx val="428362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8362616"/>
        <c:scaling>
          <c:orientation val="minMax"/>
        </c:scaling>
        <c:delete val="0"/>
        <c:axPos val="l"/>
        <c:majorGridlines>
          <c:spPr>
            <a:ln w="1270" cmpd="sng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200" b="1"/>
                </a:pPr>
                <a:r>
                  <a:rPr lang="en-US" sz="1200" b="1" baseline="0"/>
                  <a:t>kVA</a:t>
                </a:r>
                <a:endParaRPr lang="en-US" sz="1200" b="1" baseline="-25000"/>
              </a:p>
            </c:rich>
          </c:tx>
          <c:layout>
            <c:manualLayout>
              <c:xMode val="edge"/>
              <c:yMode val="edge"/>
              <c:x val="1.7910744788470798E-2"/>
              <c:y val="0.4457013161096229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b="1"/>
            </a:pPr>
            <a:endParaRPr lang="en-US"/>
          </a:p>
        </c:txPr>
        <c:crossAx val="4283622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342567707525598"/>
          <c:y val="0.92502226821490297"/>
          <c:w val="0.37590170205187701"/>
          <c:h val="4.793110137109019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lang="en-US" sz="1200" b="1" cap="none"/>
          </a:pPr>
          <a:endParaRPr lang="en-US"/>
        </a:p>
      </c:txPr>
    </c:legend>
    <c:plotVisOnly val="1"/>
    <c:dispBlanksAs val="gap"/>
    <c:showDLblsOverMax val="0"/>
  </c:chart>
  <c:spPr>
    <a:noFill/>
    <a:ln w="3175">
      <a:solidFill>
        <a:schemeClr val="tx1"/>
      </a:solidFill>
      <a:prstDash val="solid"/>
    </a:ln>
  </c:spPr>
  <c:txPr>
    <a:bodyPr/>
    <a:lstStyle/>
    <a:p>
      <a:pPr>
        <a:defRPr sz="1000" b="0" i="0" u="none" strike="noStrike" cap="small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en-US" sz="1600"/>
              <a:t>Estimated</a:t>
            </a:r>
            <a:r>
              <a:rPr lang="en-US" sz="1600" baseline="0"/>
              <a:t> Mix of Electricity Loads</a:t>
            </a:r>
            <a:endParaRPr lang="en-US" sz="1600"/>
          </a:p>
        </c:rich>
      </c:tx>
      <c:layout>
        <c:manualLayout>
          <c:xMode val="edge"/>
          <c:yMode val="edge"/>
          <c:x val="0.30348223456615397"/>
          <c:y val="4.03393918116781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1246564274867503E-2"/>
          <c:y val="0.12822305003354401"/>
          <c:w val="0.91212208376776605"/>
          <c:h val="0.82247766674905498"/>
        </c:manualLayout>
      </c:layout>
      <c:pieChart>
        <c:varyColors val="1"/>
        <c:ser>
          <c:idx val="2"/>
          <c:order val="0"/>
          <c:spPr>
            <a:effectLst/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dPt>
            <c:idx val="0"/>
            <c:bubble3D val="0"/>
            <c:spPr>
              <a:solidFill>
                <a:srgbClr val="FFCC29"/>
              </a:solidFill>
              <a:effectLst/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</c:dPt>
          <c:dPt>
            <c:idx val="2"/>
            <c:bubble3D val="0"/>
            <c:spPr>
              <a:solidFill>
                <a:srgbClr val="FF8000"/>
              </a:solidFill>
              <a:effectLst/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effectLst/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</c:dPt>
          <c:dPt>
            <c:idx val="5"/>
            <c:bubble3D val="0"/>
            <c:explosion val="14"/>
            <c:spPr>
              <a:solidFill>
                <a:srgbClr val="008000"/>
              </a:solidFill>
              <a:effectLst/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</c:dPt>
          <c:dLbls>
            <c:dLbl>
              <c:idx val="6"/>
              <c:layout>
                <c:manualLayout>
                  <c:x val="0.59120075460643495"/>
                  <c:y val="8.968609865470680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4.2621341491997498E-2"/>
                  <c:y val="8.071731224179939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Tables!$A$267:$A$274</c:f>
              <c:strCache>
                <c:ptCount val="8"/>
                <c:pt idx="0">
                  <c:v>HVAC (heating, ventilation and air-conditioning)</c:v>
                </c:pt>
                <c:pt idx="1">
                  <c:v>General Power</c:v>
                </c:pt>
                <c:pt idx="2">
                  <c:v>Refrigeration</c:v>
                </c:pt>
                <c:pt idx="3">
                  <c:v>Lighting</c:v>
                </c:pt>
                <c:pt idx="4">
                  <c:v>Other</c:v>
                </c:pt>
                <c:pt idx="5">
                  <c:v>#REF!</c:v>
                </c:pt>
                <c:pt idx="6">
                  <c:v>#REF!</c:v>
                </c:pt>
                <c:pt idx="7">
                  <c:v>#REF!</c:v>
                </c:pt>
              </c:strCache>
            </c:strRef>
          </c:cat>
          <c:val>
            <c:numRef>
              <c:f>Tables!$B$267:$B$274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235"/>
      </c:pieChart>
    </c:plotArea>
    <c:plotVisOnly val="1"/>
    <c:dispBlanksAs val="zero"/>
    <c:showDLblsOverMax val="0"/>
  </c:chart>
  <c:spPr>
    <a:ln>
      <a:solidFill>
        <a:schemeClr val="tx1"/>
      </a:solidFill>
    </a:ln>
  </c:spPr>
  <c:txPr>
    <a:bodyPr/>
    <a:lstStyle/>
    <a:p>
      <a:pPr>
        <a:defRPr sz="1200">
          <a:latin typeface="Helvetica"/>
        </a:defRPr>
      </a:pPr>
      <a:endParaRPr lang="en-US"/>
    </a:p>
  </c:txPr>
  <c:printSettings>
    <c:headerFooter/>
    <c:pageMargins b="1" l="0.75" r="0.75" t="1" header="0.5" footer="0.5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chart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sheet1.xml><?xml version="1.0" encoding="utf-8"?>
<chartsheet xmlns="http://schemas.openxmlformats.org/spreadsheetml/2006/main" xmlns:r="http://schemas.openxmlformats.org/officeDocument/2006/relationships">
  <sheetPr published="0" codeName="Chart16"/>
  <sheetViews>
    <sheetView zoomScale="150" workbookViewId="0"/>
  </sheetViews>
  <pageMargins left="0.75" right="0.75" top="1" bottom="1" header="0.5" footer="0.5"/>
  <pageSetup paperSize="9" orientation="landscape" horizontalDpi="4294967293" verticalDpi="429496729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 published="0" codeName="Chart25"/>
  <sheetViews>
    <sheetView zoomScale="59" workbookViewId="0"/>
  </sheetViews>
  <pageMargins left="0.75" right="0.75" top="1" bottom="1" header="0.5" footer="0.5"/>
  <pageSetup paperSize="9" orientation="landscape" horizontalDpi="4294967293" verticalDpi="429496729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 published="0" codeName="Chart26"/>
  <sheetViews>
    <sheetView zoomScale="73" workbookViewId="0"/>
  </sheetViews>
  <pageMargins left="0.75" right="0.75" top="1" bottom="1" header="0.5" footer="0.5"/>
  <pageSetup paperSize="9" orientation="landscape" horizontalDpi="4294967293" verticalDpi="429496729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 published="0" codeName="Chart27"/>
  <sheetViews>
    <sheetView zoomScale="80" workbookViewId="0"/>
  </sheetViews>
  <pageMargins left="0.75" right="0.75" top="1" bottom="1" header="0.5" footer="0.5"/>
  <pageSetup paperSize="9" orientation="landscape" horizontalDpi="4294967293" verticalDpi="429496729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 published="0" codeName="Chart28"/>
  <sheetViews>
    <sheetView zoomScale="69" workbookViewId="0"/>
  </sheetViews>
  <pageMargins left="0.75" right="0.75" top="1" bottom="1" header="0.5" footer="0.5"/>
  <pageSetup paperSize="9" orientation="landscape" horizontalDpi="4294967293" verticalDpi="429496729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 published="0" codeName="Chart29"/>
  <sheetViews>
    <sheetView zoomScale="150" workbookViewId="0"/>
  </sheetViews>
  <pageMargins left="0.75" right="0.75" top="1" bottom="1" header="0.5" footer="0.5"/>
  <pageSetup paperSize="9" orientation="landscape" horizontalDpi="4294967293" verticalDpi="429496729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 published="0" codeName="Chart30"/>
  <sheetViews>
    <sheetView zoomScale="150" workbookViewId="0"/>
  </sheetViews>
  <pageMargins left="0.75" right="0.75" top="1" bottom="1" header="0.5" footer="0.5"/>
  <pageSetup paperSize="9" orientation="landscape" horizontalDpi="4294967293" verticalDpi="429496729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>
  <sheetPr published="0" codeName="Chart31"/>
  <sheetViews>
    <sheetView zoomScale="150" workbookViewId="0"/>
  </sheetViews>
  <pageMargins left="0.75" right="0.75" top="1" bottom="1" header="0.5" footer="0.5"/>
  <pageSetup paperSize="9" orientation="landscape" horizontalDpi="4294967293" verticalDpi="429496729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>
  <sheetPr published="0" codeName="Chart32"/>
  <sheetViews>
    <sheetView zoomScale="68" workbookViewId="0"/>
  </sheetViews>
  <pageMargins left="0.75" right="0.75" top="1" bottom="1" header="0.5" footer="0.5"/>
  <pageSetup paperSize="9" orientation="landscape" horizontalDpi="4294967293" verticalDpi="429496729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>
  <sheetPr published="0" codeName="Chart33"/>
  <sheetViews>
    <sheetView zoomScale="150" workbookViewId="0"/>
  </sheetViews>
  <pageMargins left="0.75" right="0.75" top="1" bottom="1" header="0.5" footer="0.5"/>
  <pageSetup paperSize="9" orientation="landscape" horizontalDpi="4294967293" verticalDpi="429496729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>
  <sheetPr published="0" codeName="Chart34"/>
  <sheetViews>
    <sheetView zoomScale="150" workbookViewId="0"/>
  </sheetViews>
  <pageMargins left="0.75" right="0.75" top="1" bottom="1" header="0.5" footer="0.5"/>
  <pageSetup paperSize="9" orientation="landscape" horizontalDpi="4294967293" verticalDpi="429496729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 published="0" codeName="Chart17"/>
  <sheetViews>
    <sheetView zoomScale="90" workbookViewId="0"/>
  </sheetViews>
  <pageMargins left="0.75" right="0.75" top="1" bottom="1" header="0.5" footer="0.5"/>
  <pageSetup paperSize="9" orientation="landscape" horizontalDpi="4294967293" verticalDpi="429496729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>
  <sheetPr published="0" codeName="Chart35"/>
  <sheetViews>
    <sheetView zoomScale="64" workbookViewId="0"/>
  </sheetViews>
  <pageMargins left="0.75" right="0.75" top="1" bottom="1" header="0.5" footer="0.5"/>
  <pageSetup paperSize="9" orientation="landscape" horizontalDpi="4294967293" verticalDpi="429496729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>
  <sheetPr published="0" codeName="Chart36"/>
  <sheetViews>
    <sheetView zoomScale="80" workbookViewId="0"/>
  </sheetViews>
  <pageMargins left="0.75" right="0.75" top="1" bottom="1" header="0.5" footer="0.5"/>
  <pageSetup paperSize="9" orientation="landscape" horizontalDpi="4294967293" verticalDpi="429496729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>
  <sheetPr published="0" codeName="Chart37"/>
  <sheetViews>
    <sheetView zoomScale="59" workbookViewId="0"/>
  </sheetViews>
  <pageMargins left="0.75" right="0.75" top="1" bottom="1" header="0.5" footer="0.5"/>
  <pageSetup paperSize="9" orientation="landscape" horizontalDpi="4294967293" verticalDpi="429496729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>
  <sheetPr published="0" codeName="Chart38"/>
  <sheetViews>
    <sheetView zoomScale="150" workbookViewId="0"/>
  </sheetViews>
  <pageMargins left="0.75" right="0.75" top="1" bottom="1" header="0.5" footer="0.5"/>
  <pageSetup paperSize="9" orientation="landscape" horizontalDpi="4294967293" verticalDpi="429496729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>
  <sheetPr published="0" codeName="Chart39"/>
  <sheetViews>
    <sheetView zoomScale="150" workbookViewId="0"/>
  </sheetViews>
  <pageMargins left="0.75" right="0.75" top="1" bottom="1" header="0.5" footer="0.5"/>
  <pageSetup paperSize="9" orientation="landscape" horizontalDpi="4294967293" verticalDpi="4294967293"/>
  <drawing r:id="rId1"/>
</chartsheet>
</file>

<file path=xl/chartsheets/sheet25.xml><?xml version="1.0" encoding="utf-8"?>
<chartsheet xmlns="http://schemas.openxmlformats.org/spreadsheetml/2006/main" xmlns:r="http://schemas.openxmlformats.org/officeDocument/2006/relationships">
  <sheetPr published="0" codeName="Chart40"/>
  <sheetViews>
    <sheetView zoomScale="150" workbookViewId="0"/>
  </sheetViews>
  <pageMargins left="0.75" right="0.75" top="1" bottom="1" header="0.5" footer="0.5"/>
  <pageSetup paperSize="9" orientation="landscape" horizontalDpi="4294967293" verticalDpi="429496729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 published="0" codeName="Chart18"/>
  <sheetViews>
    <sheetView zoomScale="238" workbookViewId="0" zoomToFit="1"/>
  </sheetViews>
  <pageMargins left="0.74803149606299213" right="0.74803149606299213" top="0.98425196850393704" bottom="0.98425196850393704" header="0.51181102362204722" footer="0.51181102362204722"/>
  <pageSetup paperSize="9" orientation="landscape" horizontalDpi="4294967293" verticalDpi="4294967293"/>
  <headerFooter>
    <oddHeader>&amp;CBreakdown of Total Site Electricity Load</oddHeader>
  </headerFooter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 published="0" codeName="Chart19"/>
  <sheetViews>
    <sheetView zoomScale="258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 published="0" codeName="Chart20"/>
  <sheetViews>
    <sheetView zoomScale="62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4294967293" verticalDpi="4294967293"/>
  <headerFooter>
    <oddHeader>&amp;CBreakdown of Total Site Electricity Load</oddHeader>
  </headerFooter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 published="0" codeName="Chart21"/>
  <sheetViews>
    <sheetView zoomScale="71" workbookViewId="0"/>
  </sheetViews>
  <pageMargins left="0.75" right="0.75" top="1" bottom="1" header="0.5" footer="0.5"/>
  <pageSetup paperSize="9" orientation="landscape" horizontalDpi="4294967293" verticalDpi="429496729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 published="0" codeName="Chart22"/>
  <sheetViews>
    <sheetView zoomScale="69" workbookViewId="0"/>
  </sheetViews>
  <pageMargins left="0.75" right="0.75" top="1" bottom="1" header="0.5" footer="0.5"/>
  <pageSetup paperSize="9" orientation="landscape" horizontalDpi="4294967293" verticalDpi="429496729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 published="0" codeName="Chart23"/>
  <sheetViews>
    <sheetView zoomScale="62" workbookViewId="0"/>
  </sheetViews>
  <pageMargins left="0.75" right="0.75" top="1" bottom="1" header="0.5" footer="0.5"/>
  <pageSetup paperSize="9" orientation="landscape" horizontalDpi="4294967293" verticalDpi="429496729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 published="0" codeName="Chart24"/>
  <sheetViews>
    <sheetView zoomScale="48" workbookViewId="0"/>
  </sheetViews>
  <pageMargins left="0.75" right="0.75" top="1" bottom="1" header="0.5" footer="0.5"/>
  <pageSetup paperSize="9" orientation="landscape" horizontalDpi="4294967293" verticalDpi="4294967293"/>
  <drawing r:id="rId1"/>
</chartsheet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81</xdr:col>
      <xdr:colOff>0</xdr:colOff>
      <xdr:row>6</xdr:row>
      <xdr:rowOff>0</xdr:rowOff>
    </xdr:from>
    <xdr:to>
      <xdr:col>84</xdr:col>
      <xdr:colOff>0</xdr:colOff>
      <xdr:row>30</xdr:row>
      <xdr:rowOff>0</xdr:rowOff>
    </xdr:to>
    <xdr:sp macro="" textlink="">
      <xdr:nvSpPr>
        <xdr:cNvPr id="78" name="OpenSolver1"/>
        <xdr:cNvSpPr/>
      </xdr:nvSpPr>
      <xdr:spPr>
        <a:xfrm>
          <a:off x="72189975" y="2790825"/>
          <a:ext cx="2171700" cy="4572000"/>
        </a:xfrm>
        <a:prstGeom prst="rect">
          <a:avLst/>
        </a:prstGeom>
        <a:solidFill>
          <a:srgbClr val="FF00FF">
            <a:alpha val="4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25400" tIns="25400" rIns="0" bIns="0" rtlCol="0" anchor="ctr"/>
        <a:lstStyle/>
        <a:p>
          <a:pPr algn="l"/>
          <a:endParaRPr lang="en-US" sz="1100" b="1">
            <a:solidFill>
              <a:srgbClr val="FF00FF"/>
            </a:solidFill>
          </a:endParaRPr>
        </a:p>
      </xdr:txBody>
    </xdr:sp>
    <xdr:clientData/>
  </xdr:twoCellAnchor>
  <xdr:twoCellAnchor>
    <xdr:from>
      <xdr:col>23</xdr:col>
      <xdr:colOff>0</xdr:colOff>
      <xdr:row>30</xdr:row>
      <xdr:rowOff>0</xdr:rowOff>
    </xdr:from>
    <xdr:to>
      <xdr:col>24</xdr:col>
      <xdr:colOff>0</xdr:colOff>
      <xdr:row>77</xdr:row>
      <xdr:rowOff>0</xdr:rowOff>
    </xdr:to>
    <xdr:sp macro="" textlink="">
      <xdr:nvSpPr>
        <xdr:cNvPr id="79" name="OpenSolver2"/>
        <xdr:cNvSpPr/>
      </xdr:nvSpPr>
      <xdr:spPr>
        <a:xfrm>
          <a:off x="22850475" y="7362825"/>
          <a:ext cx="914400" cy="209550"/>
        </a:xfrm>
        <a:prstGeom prst="rect">
          <a:avLst/>
        </a:prstGeom>
        <a:noFill/>
        <a:ln w="25400" cap="flat" cmpd="sng" algn="ctr">
          <a:solidFill>
            <a:srgbClr val="FF00FF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</a14:hiddenFill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25400" tIns="25400" rIns="0" bIns="0" rtlCol="0" anchor="ctr"/>
        <a:lstStyle/>
        <a:p>
          <a:pPr algn="l"/>
          <a:endParaRPr lang="en-US" sz="1100" b="1">
            <a:solidFill>
              <a:srgbClr val="FF00FF"/>
            </a:solidFill>
          </a:endParaRPr>
        </a:p>
      </xdr:txBody>
    </xdr:sp>
    <xdr:clientData/>
  </xdr:twoCellAnchor>
  <xdr:twoCellAnchor>
    <xdr:from>
      <xdr:col>22</xdr:col>
      <xdr:colOff>869950</xdr:colOff>
      <xdr:row>29</xdr:row>
      <xdr:rowOff>117475</xdr:rowOff>
    </xdr:from>
    <xdr:to>
      <xdr:col>23</xdr:col>
      <xdr:colOff>215214</xdr:colOff>
      <xdr:row>76</xdr:row>
      <xdr:rowOff>53975</xdr:rowOff>
    </xdr:to>
    <xdr:sp macro="" textlink="">
      <xdr:nvSpPr>
        <xdr:cNvPr id="80" name="OpenSolver3"/>
        <xdr:cNvSpPr/>
      </xdr:nvSpPr>
      <xdr:spPr>
        <a:xfrm>
          <a:off x="22834600" y="7289800"/>
          <a:ext cx="231089" cy="1270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min </a:t>
          </a:r>
        </a:p>
      </xdr:txBody>
    </xdr:sp>
    <xdr:clientData/>
  </xdr:twoCellAnchor>
  <xdr:twoCellAnchor>
    <xdr:from>
      <xdr:col>79</xdr:col>
      <xdr:colOff>0</xdr:colOff>
      <xdr:row>6</xdr:row>
      <xdr:rowOff>0</xdr:rowOff>
    </xdr:from>
    <xdr:to>
      <xdr:col>80</xdr:col>
      <xdr:colOff>0</xdr:colOff>
      <xdr:row>30</xdr:row>
      <xdr:rowOff>0</xdr:rowOff>
    </xdr:to>
    <xdr:sp macro="" textlink="">
      <xdr:nvSpPr>
        <xdr:cNvPr id="81" name="OpenSolverCB7:CB30"/>
        <xdr:cNvSpPr/>
      </xdr:nvSpPr>
      <xdr:spPr>
        <a:xfrm>
          <a:off x="70742175" y="2790825"/>
          <a:ext cx="723900" cy="4572000"/>
        </a:xfrm>
        <a:prstGeom prst="rect">
          <a:avLst/>
        </a:prstGeom>
        <a:noFill/>
        <a:ln w="25400" cap="flat" cmpd="sng" algn="ctr">
          <a:solidFill>
            <a:srgbClr val="0000FF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</a14:hiddenFill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25400" tIns="25400" rIns="0" bIns="0" rtlCol="0" anchor="ctr"/>
        <a:lstStyle/>
        <a:p>
          <a:pPr algn="l"/>
          <a:r>
            <a:rPr lang="en-US" sz="1100" b="1">
              <a:solidFill>
                <a:srgbClr val="0000FF"/>
              </a:solidFill>
            </a:rPr>
            <a:t>1=</a:t>
          </a:r>
        </a:p>
      </xdr:txBody>
    </xdr:sp>
    <xdr:clientData/>
  </xdr:twoCellAnchor>
  <xdr:twoCellAnchor>
    <xdr:from>
      <xdr:col>81</xdr:col>
      <xdr:colOff>9525</xdr:colOff>
      <xdr:row>6</xdr:row>
      <xdr:rowOff>15875</xdr:rowOff>
    </xdr:from>
    <xdr:to>
      <xdr:col>81</xdr:col>
      <xdr:colOff>95831</xdr:colOff>
      <xdr:row>6</xdr:row>
      <xdr:rowOff>130175</xdr:rowOff>
    </xdr:to>
    <xdr:sp macro="" textlink="">
      <xdr:nvSpPr>
        <xdr:cNvPr id="82" name="OpenSolver5"/>
        <xdr:cNvSpPr/>
      </xdr:nvSpPr>
      <xdr:spPr>
        <a:xfrm>
          <a:off x="72199500" y="2806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82</xdr:col>
      <xdr:colOff>9525</xdr:colOff>
      <xdr:row>6</xdr:row>
      <xdr:rowOff>15875</xdr:rowOff>
    </xdr:from>
    <xdr:to>
      <xdr:col>82</xdr:col>
      <xdr:colOff>95831</xdr:colOff>
      <xdr:row>6</xdr:row>
      <xdr:rowOff>130175</xdr:rowOff>
    </xdr:to>
    <xdr:sp macro="" textlink="">
      <xdr:nvSpPr>
        <xdr:cNvPr id="83" name="OpenSolver6"/>
        <xdr:cNvSpPr/>
      </xdr:nvSpPr>
      <xdr:spPr>
        <a:xfrm>
          <a:off x="72923400" y="2806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83</xdr:col>
      <xdr:colOff>9525</xdr:colOff>
      <xdr:row>6</xdr:row>
      <xdr:rowOff>15875</xdr:rowOff>
    </xdr:from>
    <xdr:to>
      <xdr:col>83</xdr:col>
      <xdr:colOff>95831</xdr:colOff>
      <xdr:row>6</xdr:row>
      <xdr:rowOff>130175</xdr:rowOff>
    </xdr:to>
    <xdr:sp macro="" textlink="">
      <xdr:nvSpPr>
        <xdr:cNvPr id="84" name="OpenSolver7"/>
        <xdr:cNvSpPr/>
      </xdr:nvSpPr>
      <xdr:spPr>
        <a:xfrm>
          <a:off x="73647300" y="2806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81</xdr:col>
      <xdr:colOff>9525</xdr:colOff>
      <xdr:row>7</xdr:row>
      <xdr:rowOff>15875</xdr:rowOff>
    </xdr:from>
    <xdr:to>
      <xdr:col>81</xdr:col>
      <xdr:colOff>95831</xdr:colOff>
      <xdr:row>7</xdr:row>
      <xdr:rowOff>130175</xdr:rowOff>
    </xdr:to>
    <xdr:sp macro="" textlink="">
      <xdr:nvSpPr>
        <xdr:cNvPr id="85" name="OpenSolver8"/>
        <xdr:cNvSpPr/>
      </xdr:nvSpPr>
      <xdr:spPr>
        <a:xfrm>
          <a:off x="72199500" y="2997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82</xdr:col>
      <xdr:colOff>9525</xdr:colOff>
      <xdr:row>7</xdr:row>
      <xdr:rowOff>15875</xdr:rowOff>
    </xdr:from>
    <xdr:to>
      <xdr:col>82</xdr:col>
      <xdr:colOff>95831</xdr:colOff>
      <xdr:row>7</xdr:row>
      <xdr:rowOff>130175</xdr:rowOff>
    </xdr:to>
    <xdr:sp macro="" textlink="">
      <xdr:nvSpPr>
        <xdr:cNvPr id="86" name="OpenSolver9"/>
        <xdr:cNvSpPr/>
      </xdr:nvSpPr>
      <xdr:spPr>
        <a:xfrm>
          <a:off x="72923400" y="2997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83</xdr:col>
      <xdr:colOff>9525</xdr:colOff>
      <xdr:row>7</xdr:row>
      <xdr:rowOff>15875</xdr:rowOff>
    </xdr:from>
    <xdr:to>
      <xdr:col>83</xdr:col>
      <xdr:colOff>95831</xdr:colOff>
      <xdr:row>7</xdr:row>
      <xdr:rowOff>130175</xdr:rowOff>
    </xdr:to>
    <xdr:sp macro="" textlink="">
      <xdr:nvSpPr>
        <xdr:cNvPr id="87" name="OpenSolver10"/>
        <xdr:cNvSpPr/>
      </xdr:nvSpPr>
      <xdr:spPr>
        <a:xfrm>
          <a:off x="73647300" y="2997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81</xdr:col>
      <xdr:colOff>9525</xdr:colOff>
      <xdr:row>8</xdr:row>
      <xdr:rowOff>15875</xdr:rowOff>
    </xdr:from>
    <xdr:to>
      <xdr:col>81</xdr:col>
      <xdr:colOff>95831</xdr:colOff>
      <xdr:row>8</xdr:row>
      <xdr:rowOff>130175</xdr:rowOff>
    </xdr:to>
    <xdr:sp macro="" textlink="">
      <xdr:nvSpPr>
        <xdr:cNvPr id="88" name="OpenSolver11"/>
        <xdr:cNvSpPr/>
      </xdr:nvSpPr>
      <xdr:spPr>
        <a:xfrm>
          <a:off x="72199500" y="3187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82</xdr:col>
      <xdr:colOff>9525</xdr:colOff>
      <xdr:row>8</xdr:row>
      <xdr:rowOff>15875</xdr:rowOff>
    </xdr:from>
    <xdr:to>
      <xdr:col>82</xdr:col>
      <xdr:colOff>95831</xdr:colOff>
      <xdr:row>8</xdr:row>
      <xdr:rowOff>130175</xdr:rowOff>
    </xdr:to>
    <xdr:sp macro="" textlink="">
      <xdr:nvSpPr>
        <xdr:cNvPr id="89" name="OpenSolver12"/>
        <xdr:cNvSpPr/>
      </xdr:nvSpPr>
      <xdr:spPr>
        <a:xfrm>
          <a:off x="72923400" y="3187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83</xdr:col>
      <xdr:colOff>9525</xdr:colOff>
      <xdr:row>8</xdr:row>
      <xdr:rowOff>15875</xdr:rowOff>
    </xdr:from>
    <xdr:to>
      <xdr:col>83</xdr:col>
      <xdr:colOff>95831</xdr:colOff>
      <xdr:row>8</xdr:row>
      <xdr:rowOff>130175</xdr:rowOff>
    </xdr:to>
    <xdr:sp macro="" textlink="">
      <xdr:nvSpPr>
        <xdr:cNvPr id="90" name="OpenSolver13"/>
        <xdr:cNvSpPr/>
      </xdr:nvSpPr>
      <xdr:spPr>
        <a:xfrm>
          <a:off x="73647300" y="3187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81</xdr:col>
      <xdr:colOff>9525</xdr:colOff>
      <xdr:row>9</xdr:row>
      <xdr:rowOff>15875</xdr:rowOff>
    </xdr:from>
    <xdr:to>
      <xdr:col>81</xdr:col>
      <xdr:colOff>95831</xdr:colOff>
      <xdr:row>9</xdr:row>
      <xdr:rowOff>130175</xdr:rowOff>
    </xdr:to>
    <xdr:sp macro="" textlink="">
      <xdr:nvSpPr>
        <xdr:cNvPr id="91" name="OpenSolver14"/>
        <xdr:cNvSpPr/>
      </xdr:nvSpPr>
      <xdr:spPr>
        <a:xfrm>
          <a:off x="72199500" y="3378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82</xdr:col>
      <xdr:colOff>9525</xdr:colOff>
      <xdr:row>9</xdr:row>
      <xdr:rowOff>15875</xdr:rowOff>
    </xdr:from>
    <xdr:to>
      <xdr:col>82</xdr:col>
      <xdr:colOff>95831</xdr:colOff>
      <xdr:row>9</xdr:row>
      <xdr:rowOff>130175</xdr:rowOff>
    </xdr:to>
    <xdr:sp macro="" textlink="">
      <xdr:nvSpPr>
        <xdr:cNvPr id="92" name="OpenSolver15"/>
        <xdr:cNvSpPr/>
      </xdr:nvSpPr>
      <xdr:spPr>
        <a:xfrm>
          <a:off x="72923400" y="3378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83</xdr:col>
      <xdr:colOff>9525</xdr:colOff>
      <xdr:row>9</xdr:row>
      <xdr:rowOff>15875</xdr:rowOff>
    </xdr:from>
    <xdr:to>
      <xdr:col>83</xdr:col>
      <xdr:colOff>95831</xdr:colOff>
      <xdr:row>9</xdr:row>
      <xdr:rowOff>130175</xdr:rowOff>
    </xdr:to>
    <xdr:sp macro="" textlink="">
      <xdr:nvSpPr>
        <xdr:cNvPr id="93" name="OpenSolver16"/>
        <xdr:cNvSpPr/>
      </xdr:nvSpPr>
      <xdr:spPr>
        <a:xfrm>
          <a:off x="73647300" y="3378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81</xdr:col>
      <xdr:colOff>9525</xdr:colOff>
      <xdr:row>10</xdr:row>
      <xdr:rowOff>15875</xdr:rowOff>
    </xdr:from>
    <xdr:to>
      <xdr:col>81</xdr:col>
      <xdr:colOff>95831</xdr:colOff>
      <xdr:row>10</xdr:row>
      <xdr:rowOff>130175</xdr:rowOff>
    </xdr:to>
    <xdr:sp macro="" textlink="">
      <xdr:nvSpPr>
        <xdr:cNvPr id="94" name="OpenSolver17"/>
        <xdr:cNvSpPr/>
      </xdr:nvSpPr>
      <xdr:spPr>
        <a:xfrm>
          <a:off x="72199500" y="3568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82</xdr:col>
      <xdr:colOff>9525</xdr:colOff>
      <xdr:row>10</xdr:row>
      <xdr:rowOff>15875</xdr:rowOff>
    </xdr:from>
    <xdr:to>
      <xdr:col>82</xdr:col>
      <xdr:colOff>95831</xdr:colOff>
      <xdr:row>10</xdr:row>
      <xdr:rowOff>130175</xdr:rowOff>
    </xdr:to>
    <xdr:sp macro="" textlink="">
      <xdr:nvSpPr>
        <xdr:cNvPr id="95" name="OpenSolver18"/>
        <xdr:cNvSpPr/>
      </xdr:nvSpPr>
      <xdr:spPr>
        <a:xfrm>
          <a:off x="72923400" y="3568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83</xdr:col>
      <xdr:colOff>9525</xdr:colOff>
      <xdr:row>10</xdr:row>
      <xdr:rowOff>15875</xdr:rowOff>
    </xdr:from>
    <xdr:to>
      <xdr:col>83</xdr:col>
      <xdr:colOff>95831</xdr:colOff>
      <xdr:row>10</xdr:row>
      <xdr:rowOff>130175</xdr:rowOff>
    </xdr:to>
    <xdr:sp macro="" textlink="">
      <xdr:nvSpPr>
        <xdr:cNvPr id="96" name="OpenSolver19"/>
        <xdr:cNvSpPr/>
      </xdr:nvSpPr>
      <xdr:spPr>
        <a:xfrm>
          <a:off x="73647300" y="3568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81</xdr:col>
      <xdr:colOff>9525</xdr:colOff>
      <xdr:row>11</xdr:row>
      <xdr:rowOff>15875</xdr:rowOff>
    </xdr:from>
    <xdr:to>
      <xdr:col>81</xdr:col>
      <xdr:colOff>95831</xdr:colOff>
      <xdr:row>11</xdr:row>
      <xdr:rowOff>130175</xdr:rowOff>
    </xdr:to>
    <xdr:sp macro="" textlink="">
      <xdr:nvSpPr>
        <xdr:cNvPr id="97" name="OpenSolver20"/>
        <xdr:cNvSpPr/>
      </xdr:nvSpPr>
      <xdr:spPr>
        <a:xfrm>
          <a:off x="72199500" y="3759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82</xdr:col>
      <xdr:colOff>9525</xdr:colOff>
      <xdr:row>11</xdr:row>
      <xdr:rowOff>15875</xdr:rowOff>
    </xdr:from>
    <xdr:to>
      <xdr:col>82</xdr:col>
      <xdr:colOff>95831</xdr:colOff>
      <xdr:row>11</xdr:row>
      <xdr:rowOff>130175</xdr:rowOff>
    </xdr:to>
    <xdr:sp macro="" textlink="">
      <xdr:nvSpPr>
        <xdr:cNvPr id="98" name="OpenSolver21"/>
        <xdr:cNvSpPr/>
      </xdr:nvSpPr>
      <xdr:spPr>
        <a:xfrm>
          <a:off x="72923400" y="3759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83</xdr:col>
      <xdr:colOff>9525</xdr:colOff>
      <xdr:row>11</xdr:row>
      <xdr:rowOff>15875</xdr:rowOff>
    </xdr:from>
    <xdr:to>
      <xdr:col>83</xdr:col>
      <xdr:colOff>95831</xdr:colOff>
      <xdr:row>11</xdr:row>
      <xdr:rowOff>130175</xdr:rowOff>
    </xdr:to>
    <xdr:sp macro="" textlink="">
      <xdr:nvSpPr>
        <xdr:cNvPr id="99" name="OpenSolver22"/>
        <xdr:cNvSpPr/>
      </xdr:nvSpPr>
      <xdr:spPr>
        <a:xfrm>
          <a:off x="73647300" y="3759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81</xdr:col>
      <xdr:colOff>9525</xdr:colOff>
      <xdr:row>12</xdr:row>
      <xdr:rowOff>15875</xdr:rowOff>
    </xdr:from>
    <xdr:to>
      <xdr:col>81</xdr:col>
      <xdr:colOff>95831</xdr:colOff>
      <xdr:row>12</xdr:row>
      <xdr:rowOff>130175</xdr:rowOff>
    </xdr:to>
    <xdr:sp macro="" textlink="">
      <xdr:nvSpPr>
        <xdr:cNvPr id="100" name="OpenSolver23"/>
        <xdr:cNvSpPr/>
      </xdr:nvSpPr>
      <xdr:spPr>
        <a:xfrm>
          <a:off x="72199500" y="3949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82</xdr:col>
      <xdr:colOff>9525</xdr:colOff>
      <xdr:row>12</xdr:row>
      <xdr:rowOff>15875</xdr:rowOff>
    </xdr:from>
    <xdr:to>
      <xdr:col>82</xdr:col>
      <xdr:colOff>95831</xdr:colOff>
      <xdr:row>12</xdr:row>
      <xdr:rowOff>130175</xdr:rowOff>
    </xdr:to>
    <xdr:sp macro="" textlink="">
      <xdr:nvSpPr>
        <xdr:cNvPr id="101" name="OpenSolver24"/>
        <xdr:cNvSpPr/>
      </xdr:nvSpPr>
      <xdr:spPr>
        <a:xfrm>
          <a:off x="72923400" y="3949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83</xdr:col>
      <xdr:colOff>9525</xdr:colOff>
      <xdr:row>12</xdr:row>
      <xdr:rowOff>15875</xdr:rowOff>
    </xdr:from>
    <xdr:to>
      <xdr:col>83</xdr:col>
      <xdr:colOff>95831</xdr:colOff>
      <xdr:row>12</xdr:row>
      <xdr:rowOff>130175</xdr:rowOff>
    </xdr:to>
    <xdr:sp macro="" textlink="">
      <xdr:nvSpPr>
        <xdr:cNvPr id="102" name="OpenSolver25"/>
        <xdr:cNvSpPr/>
      </xdr:nvSpPr>
      <xdr:spPr>
        <a:xfrm>
          <a:off x="73647300" y="3949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81</xdr:col>
      <xdr:colOff>9525</xdr:colOff>
      <xdr:row>13</xdr:row>
      <xdr:rowOff>15875</xdr:rowOff>
    </xdr:from>
    <xdr:to>
      <xdr:col>81</xdr:col>
      <xdr:colOff>95831</xdr:colOff>
      <xdr:row>13</xdr:row>
      <xdr:rowOff>130175</xdr:rowOff>
    </xdr:to>
    <xdr:sp macro="" textlink="">
      <xdr:nvSpPr>
        <xdr:cNvPr id="103" name="OpenSolver26"/>
        <xdr:cNvSpPr/>
      </xdr:nvSpPr>
      <xdr:spPr>
        <a:xfrm>
          <a:off x="72199500" y="4140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82</xdr:col>
      <xdr:colOff>9525</xdr:colOff>
      <xdr:row>13</xdr:row>
      <xdr:rowOff>15875</xdr:rowOff>
    </xdr:from>
    <xdr:to>
      <xdr:col>82</xdr:col>
      <xdr:colOff>95831</xdr:colOff>
      <xdr:row>13</xdr:row>
      <xdr:rowOff>130175</xdr:rowOff>
    </xdr:to>
    <xdr:sp macro="" textlink="">
      <xdr:nvSpPr>
        <xdr:cNvPr id="104" name="OpenSolver27"/>
        <xdr:cNvSpPr/>
      </xdr:nvSpPr>
      <xdr:spPr>
        <a:xfrm>
          <a:off x="72923400" y="4140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83</xdr:col>
      <xdr:colOff>9525</xdr:colOff>
      <xdr:row>13</xdr:row>
      <xdr:rowOff>15875</xdr:rowOff>
    </xdr:from>
    <xdr:to>
      <xdr:col>83</xdr:col>
      <xdr:colOff>95831</xdr:colOff>
      <xdr:row>13</xdr:row>
      <xdr:rowOff>130175</xdr:rowOff>
    </xdr:to>
    <xdr:sp macro="" textlink="">
      <xdr:nvSpPr>
        <xdr:cNvPr id="105" name="OpenSolver28"/>
        <xdr:cNvSpPr/>
      </xdr:nvSpPr>
      <xdr:spPr>
        <a:xfrm>
          <a:off x="73647300" y="4140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81</xdr:col>
      <xdr:colOff>9525</xdr:colOff>
      <xdr:row>14</xdr:row>
      <xdr:rowOff>15875</xdr:rowOff>
    </xdr:from>
    <xdr:to>
      <xdr:col>81</xdr:col>
      <xdr:colOff>95831</xdr:colOff>
      <xdr:row>14</xdr:row>
      <xdr:rowOff>130175</xdr:rowOff>
    </xdr:to>
    <xdr:sp macro="" textlink="">
      <xdr:nvSpPr>
        <xdr:cNvPr id="106" name="OpenSolver29"/>
        <xdr:cNvSpPr/>
      </xdr:nvSpPr>
      <xdr:spPr>
        <a:xfrm>
          <a:off x="72199500" y="4330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82</xdr:col>
      <xdr:colOff>9525</xdr:colOff>
      <xdr:row>14</xdr:row>
      <xdr:rowOff>15875</xdr:rowOff>
    </xdr:from>
    <xdr:to>
      <xdr:col>82</xdr:col>
      <xdr:colOff>95831</xdr:colOff>
      <xdr:row>14</xdr:row>
      <xdr:rowOff>130175</xdr:rowOff>
    </xdr:to>
    <xdr:sp macro="" textlink="">
      <xdr:nvSpPr>
        <xdr:cNvPr id="107" name="OpenSolver30"/>
        <xdr:cNvSpPr/>
      </xdr:nvSpPr>
      <xdr:spPr>
        <a:xfrm>
          <a:off x="72923400" y="4330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83</xdr:col>
      <xdr:colOff>9525</xdr:colOff>
      <xdr:row>14</xdr:row>
      <xdr:rowOff>15875</xdr:rowOff>
    </xdr:from>
    <xdr:to>
      <xdr:col>83</xdr:col>
      <xdr:colOff>95831</xdr:colOff>
      <xdr:row>14</xdr:row>
      <xdr:rowOff>130175</xdr:rowOff>
    </xdr:to>
    <xdr:sp macro="" textlink="">
      <xdr:nvSpPr>
        <xdr:cNvPr id="108" name="OpenSolver31"/>
        <xdr:cNvSpPr/>
      </xdr:nvSpPr>
      <xdr:spPr>
        <a:xfrm>
          <a:off x="73647300" y="4330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81</xdr:col>
      <xdr:colOff>9525</xdr:colOff>
      <xdr:row>15</xdr:row>
      <xdr:rowOff>15875</xdr:rowOff>
    </xdr:from>
    <xdr:to>
      <xdr:col>81</xdr:col>
      <xdr:colOff>95831</xdr:colOff>
      <xdr:row>15</xdr:row>
      <xdr:rowOff>130175</xdr:rowOff>
    </xdr:to>
    <xdr:sp macro="" textlink="">
      <xdr:nvSpPr>
        <xdr:cNvPr id="109" name="OpenSolver32"/>
        <xdr:cNvSpPr/>
      </xdr:nvSpPr>
      <xdr:spPr>
        <a:xfrm>
          <a:off x="72199500" y="4521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82</xdr:col>
      <xdr:colOff>9525</xdr:colOff>
      <xdr:row>15</xdr:row>
      <xdr:rowOff>15875</xdr:rowOff>
    </xdr:from>
    <xdr:to>
      <xdr:col>82</xdr:col>
      <xdr:colOff>95831</xdr:colOff>
      <xdr:row>15</xdr:row>
      <xdr:rowOff>130175</xdr:rowOff>
    </xdr:to>
    <xdr:sp macro="" textlink="">
      <xdr:nvSpPr>
        <xdr:cNvPr id="110" name="OpenSolver33"/>
        <xdr:cNvSpPr/>
      </xdr:nvSpPr>
      <xdr:spPr>
        <a:xfrm>
          <a:off x="72923400" y="4521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83</xdr:col>
      <xdr:colOff>9525</xdr:colOff>
      <xdr:row>15</xdr:row>
      <xdr:rowOff>15875</xdr:rowOff>
    </xdr:from>
    <xdr:to>
      <xdr:col>83</xdr:col>
      <xdr:colOff>95831</xdr:colOff>
      <xdr:row>15</xdr:row>
      <xdr:rowOff>130175</xdr:rowOff>
    </xdr:to>
    <xdr:sp macro="" textlink="">
      <xdr:nvSpPr>
        <xdr:cNvPr id="111" name="OpenSolver34"/>
        <xdr:cNvSpPr/>
      </xdr:nvSpPr>
      <xdr:spPr>
        <a:xfrm>
          <a:off x="73647300" y="4521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81</xdr:col>
      <xdr:colOff>9525</xdr:colOff>
      <xdr:row>16</xdr:row>
      <xdr:rowOff>15875</xdr:rowOff>
    </xdr:from>
    <xdr:to>
      <xdr:col>81</xdr:col>
      <xdr:colOff>95831</xdr:colOff>
      <xdr:row>16</xdr:row>
      <xdr:rowOff>130175</xdr:rowOff>
    </xdr:to>
    <xdr:sp macro="" textlink="">
      <xdr:nvSpPr>
        <xdr:cNvPr id="112" name="OpenSolver35"/>
        <xdr:cNvSpPr/>
      </xdr:nvSpPr>
      <xdr:spPr>
        <a:xfrm>
          <a:off x="72199500" y="4711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82</xdr:col>
      <xdr:colOff>9525</xdr:colOff>
      <xdr:row>16</xdr:row>
      <xdr:rowOff>15875</xdr:rowOff>
    </xdr:from>
    <xdr:to>
      <xdr:col>82</xdr:col>
      <xdr:colOff>95831</xdr:colOff>
      <xdr:row>16</xdr:row>
      <xdr:rowOff>130175</xdr:rowOff>
    </xdr:to>
    <xdr:sp macro="" textlink="">
      <xdr:nvSpPr>
        <xdr:cNvPr id="113" name="OpenSolver36"/>
        <xdr:cNvSpPr/>
      </xdr:nvSpPr>
      <xdr:spPr>
        <a:xfrm>
          <a:off x="72923400" y="4711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83</xdr:col>
      <xdr:colOff>9525</xdr:colOff>
      <xdr:row>16</xdr:row>
      <xdr:rowOff>15875</xdr:rowOff>
    </xdr:from>
    <xdr:to>
      <xdr:col>83</xdr:col>
      <xdr:colOff>95831</xdr:colOff>
      <xdr:row>16</xdr:row>
      <xdr:rowOff>130175</xdr:rowOff>
    </xdr:to>
    <xdr:sp macro="" textlink="">
      <xdr:nvSpPr>
        <xdr:cNvPr id="114" name="OpenSolver37"/>
        <xdr:cNvSpPr/>
      </xdr:nvSpPr>
      <xdr:spPr>
        <a:xfrm>
          <a:off x="73647300" y="4711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81</xdr:col>
      <xdr:colOff>9525</xdr:colOff>
      <xdr:row>17</xdr:row>
      <xdr:rowOff>15875</xdr:rowOff>
    </xdr:from>
    <xdr:to>
      <xdr:col>81</xdr:col>
      <xdr:colOff>95831</xdr:colOff>
      <xdr:row>17</xdr:row>
      <xdr:rowOff>130175</xdr:rowOff>
    </xdr:to>
    <xdr:sp macro="" textlink="">
      <xdr:nvSpPr>
        <xdr:cNvPr id="115" name="OpenSolver38"/>
        <xdr:cNvSpPr/>
      </xdr:nvSpPr>
      <xdr:spPr>
        <a:xfrm>
          <a:off x="72199500" y="4902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82</xdr:col>
      <xdr:colOff>9525</xdr:colOff>
      <xdr:row>17</xdr:row>
      <xdr:rowOff>15875</xdr:rowOff>
    </xdr:from>
    <xdr:to>
      <xdr:col>82</xdr:col>
      <xdr:colOff>95831</xdr:colOff>
      <xdr:row>17</xdr:row>
      <xdr:rowOff>130175</xdr:rowOff>
    </xdr:to>
    <xdr:sp macro="" textlink="">
      <xdr:nvSpPr>
        <xdr:cNvPr id="116" name="OpenSolver39"/>
        <xdr:cNvSpPr/>
      </xdr:nvSpPr>
      <xdr:spPr>
        <a:xfrm>
          <a:off x="72923400" y="4902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83</xdr:col>
      <xdr:colOff>9525</xdr:colOff>
      <xdr:row>17</xdr:row>
      <xdr:rowOff>15875</xdr:rowOff>
    </xdr:from>
    <xdr:to>
      <xdr:col>83</xdr:col>
      <xdr:colOff>95831</xdr:colOff>
      <xdr:row>17</xdr:row>
      <xdr:rowOff>130175</xdr:rowOff>
    </xdr:to>
    <xdr:sp macro="" textlink="">
      <xdr:nvSpPr>
        <xdr:cNvPr id="117" name="OpenSolver40"/>
        <xdr:cNvSpPr/>
      </xdr:nvSpPr>
      <xdr:spPr>
        <a:xfrm>
          <a:off x="73647300" y="4902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81</xdr:col>
      <xdr:colOff>9525</xdr:colOff>
      <xdr:row>18</xdr:row>
      <xdr:rowOff>15875</xdr:rowOff>
    </xdr:from>
    <xdr:to>
      <xdr:col>81</xdr:col>
      <xdr:colOff>95831</xdr:colOff>
      <xdr:row>18</xdr:row>
      <xdr:rowOff>130175</xdr:rowOff>
    </xdr:to>
    <xdr:sp macro="" textlink="">
      <xdr:nvSpPr>
        <xdr:cNvPr id="118" name="OpenSolver41"/>
        <xdr:cNvSpPr/>
      </xdr:nvSpPr>
      <xdr:spPr>
        <a:xfrm>
          <a:off x="72199500" y="5092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82</xdr:col>
      <xdr:colOff>9525</xdr:colOff>
      <xdr:row>18</xdr:row>
      <xdr:rowOff>15875</xdr:rowOff>
    </xdr:from>
    <xdr:to>
      <xdr:col>82</xdr:col>
      <xdr:colOff>95831</xdr:colOff>
      <xdr:row>18</xdr:row>
      <xdr:rowOff>130175</xdr:rowOff>
    </xdr:to>
    <xdr:sp macro="" textlink="">
      <xdr:nvSpPr>
        <xdr:cNvPr id="119" name="OpenSolver42"/>
        <xdr:cNvSpPr/>
      </xdr:nvSpPr>
      <xdr:spPr>
        <a:xfrm>
          <a:off x="72923400" y="5092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83</xdr:col>
      <xdr:colOff>9525</xdr:colOff>
      <xdr:row>18</xdr:row>
      <xdr:rowOff>15875</xdr:rowOff>
    </xdr:from>
    <xdr:to>
      <xdr:col>83</xdr:col>
      <xdr:colOff>95831</xdr:colOff>
      <xdr:row>18</xdr:row>
      <xdr:rowOff>130175</xdr:rowOff>
    </xdr:to>
    <xdr:sp macro="" textlink="">
      <xdr:nvSpPr>
        <xdr:cNvPr id="120" name="OpenSolver43"/>
        <xdr:cNvSpPr/>
      </xdr:nvSpPr>
      <xdr:spPr>
        <a:xfrm>
          <a:off x="73647300" y="5092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81</xdr:col>
      <xdr:colOff>9525</xdr:colOff>
      <xdr:row>19</xdr:row>
      <xdr:rowOff>15875</xdr:rowOff>
    </xdr:from>
    <xdr:to>
      <xdr:col>81</xdr:col>
      <xdr:colOff>95831</xdr:colOff>
      <xdr:row>19</xdr:row>
      <xdr:rowOff>130175</xdr:rowOff>
    </xdr:to>
    <xdr:sp macro="" textlink="">
      <xdr:nvSpPr>
        <xdr:cNvPr id="121" name="OpenSolver44"/>
        <xdr:cNvSpPr/>
      </xdr:nvSpPr>
      <xdr:spPr>
        <a:xfrm>
          <a:off x="72199500" y="5283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82</xdr:col>
      <xdr:colOff>9525</xdr:colOff>
      <xdr:row>19</xdr:row>
      <xdr:rowOff>15875</xdr:rowOff>
    </xdr:from>
    <xdr:to>
      <xdr:col>82</xdr:col>
      <xdr:colOff>95831</xdr:colOff>
      <xdr:row>19</xdr:row>
      <xdr:rowOff>130175</xdr:rowOff>
    </xdr:to>
    <xdr:sp macro="" textlink="">
      <xdr:nvSpPr>
        <xdr:cNvPr id="122" name="OpenSolver45"/>
        <xdr:cNvSpPr/>
      </xdr:nvSpPr>
      <xdr:spPr>
        <a:xfrm>
          <a:off x="72923400" y="5283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83</xdr:col>
      <xdr:colOff>9525</xdr:colOff>
      <xdr:row>19</xdr:row>
      <xdr:rowOff>15875</xdr:rowOff>
    </xdr:from>
    <xdr:to>
      <xdr:col>83</xdr:col>
      <xdr:colOff>95831</xdr:colOff>
      <xdr:row>19</xdr:row>
      <xdr:rowOff>130175</xdr:rowOff>
    </xdr:to>
    <xdr:sp macro="" textlink="">
      <xdr:nvSpPr>
        <xdr:cNvPr id="123" name="OpenSolver46"/>
        <xdr:cNvSpPr/>
      </xdr:nvSpPr>
      <xdr:spPr>
        <a:xfrm>
          <a:off x="73647300" y="5283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81</xdr:col>
      <xdr:colOff>9525</xdr:colOff>
      <xdr:row>20</xdr:row>
      <xdr:rowOff>15875</xdr:rowOff>
    </xdr:from>
    <xdr:to>
      <xdr:col>81</xdr:col>
      <xdr:colOff>95831</xdr:colOff>
      <xdr:row>20</xdr:row>
      <xdr:rowOff>130175</xdr:rowOff>
    </xdr:to>
    <xdr:sp macro="" textlink="">
      <xdr:nvSpPr>
        <xdr:cNvPr id="124" name="OpenSolver47"/>
        <xdr:cNvSpPr/>
      </xdr:nvSpPr>
      <xdr:spPr>
        <a:xfrm>
          <a:off x="72199500" y="5473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82</xdr:col>
      <xdr:colOff>9525</xdr:colOff>
      <xdr:row>20</xdr:row>
      <xdr:rowOff>15875</xdr:rowOff>
    </xdr:from>
    <xdr:to>
      <xdr:col>82</xdr:col>
      <xdr:colOff>95831</xdr:colOff>
      <xdr:row>20</xdr:row>
      <xdr:rowOff>130175</xdr:rowOff>
    </xdr:to>
    <xdr:sp macro="" textlink="">
      <xdr:nvSpPr>
        <xdr:cNvPr id="125" name="OpenSolver48"/>
        <xdr:cNvSpPr/>
      </xdr:nvSpPr>
      <xdr:spPr>
        <a:xfrm>
          <a:off x="72923400" y="5473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83</xdr:col>
      <xdr:colOff>9525</xdr:colOff>
      <xdr:row>20</xdr:row>
      <xdr:rowOff>15875</xdr:rowOff>
    </xdr:from>
    <xdr:to>
      <xdr:col>83</xdr:col>
      <xdr:colOff>95831</xdr:colOff>
      <xdr:row>20</xdr:row>
      <xdr:rowOff>130175</xdr:rowOff>
    </xdr:to>
    <xdr:sp macro="" textlink="">
      <xdr:nvSpPr>
        <xdr:cNvPr id="126" name="OpenSolver49"/>
        <xdr:cNvSpPr/>
      </xdr:nvSpPr>
      <xdr:spPr>
        <a:xfrm>
          <a:off x="73647300" y="5473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81</xdr:col>
      <xdr:colOff>9525</xdr:colOff>
      <xdr:row>21</xdr:row>
      <xdr:rowOff>15875</xdr:rowOff>
    </xdr:from>
    <xdr:to>
      <xdr:col>81</xdr:col>
      <xdr:colOff>95831</xdr:colOff>
      <xdr:row>21</xdr:row>
      <xdr:rowOff>130175</xdr:rowOff>
    </xdr:to>
    <xdr:sp macro="" textlink="">
      <xdr:nvSpPr>
        <xdr:cNvPr id="127" name="OpenSolver50"/>
        <xdr:cNvSpPr/>
      </xdr:nvSpPr>
      <xdr:spPr>
        <a:xfrm>
          <a:off x="72199500" y="5664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82</xdr:col>
      <xdr:colOff>9525</xdr:colOff>
      <xdr:row>21</xdr:row>
      <xdr:rowOff>15875</xdr:rowOff>
    </xdr:from>
    <xdr:to>
      <xdr:col>82</xdr:col>
      <xdr:colOff>95831</xdr:colOff>
      <xdr:row>21</xdr:row>
      <xdr:rowOff>130175</xdr:rowOff>
    </xdr:to>
    <xdr:sp macro="" textlink="">
      <xdr:nvSpPr>
        <xdr:cNvPr id="128" name="OpenSolver51"/>
        <xdr:cNvSpPr/>
      </xdr:nvSpPr>
      <xdr:spPr>
        <a:xfrm>
          <a:off x="72923400" y="5664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83</xdr:col>
      <xdr:colOff>9525</xdr:colOff>
      <xdr:row>21</xdr:row>
      <xdr:rowOff>15875</xdr:rowOff>
    </xdr:from>
    <xdr:to>
      <xdr:col>83</xdr:col>
      <xdr:colOff>95831</xdr:colOff>
      <xdr:row>21</xdr:row>
      <xdr:rowOff>130175</xdr:rowOff>
    </xdr:to>
    <xdr:sp macro="" textlink="">
      <xdr:nvSpPr>
        <xdr:cNvPr id="129" name="OpenSolver52"/>
        <xdr:cNvSpPr/>
      </xdr:nvSpPr>
      <xdr:spPr>
        <a:xfrm>
          <a:off x="73647300" y="5664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81</xdr:col>
      <xdr:colOff>9525</xdr:colOff>
      <xdr:row>22</xdr:row>
      <xdr:rowOff>15875</xdr:rowOff>
    </xdr:from>
    <xdr:to>
      <xdr:col>81</xdr:col>
      <xdr:colOff>95831</xdr:colOff>
      <xdr:row>22</xdr:row>
      <xdr:rowOff>130175</xdr:rowOff>
    </xdr:to>
    <xdr:sp macro="" textlink="">
      <xdr:nvSpPr>
        <xdr:cNvPr id="130" name="OpenSolver53"/>
        <xdr:cNvSpPr/>
      </xdr:nvSpPr>
      <xdr:spPr>
        <a:xfrm>
          <a:off x="72199500" y="5854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82</xdr:col>
      <xdr:colOff>9525</xdr:colOff>
      <xdr:row>22</xdr:row>
      <xdr:rowOff>15875</xdr:rowOff>
    </xdr:from>
    <xdr:to>
      <xdr:col>82</xdr:col>
      <xdr:colOff>95831</xdr:colOff>
      <xdr:row>22</xdr:row>
      <xdr:rowOff>130175</xdr:rowOff>
    </xdr:to>
    <xdr:sp macro="" textlink="">
      <xdr:nvSpPr>
        <xdr:cNvPr id="131" name="OpenSolver54"/>
        <xdr:cNvSpPr/>
      </xdr:nvSpPr>
      <xdr:spPr>
        <a:xfrm>
          <a:off x="72923400" y="5854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83</xdr:col>
      <xdr:colOff>9525</xdr:colOff>
      <xdr:row>22</xdr:row>
      <xdr:rowOff>15875</xdr:rowOff>
    </xdr:from>
    <xdr:to>
      <xdr:col>83</xdr:col>
      <xdr:colOff>95831</xdr:colOff>
      <xdr:row>22</xdr:row>
      <xdr:rowOff>130175</xdr:rowOff>
    </xdr:to>
    <xdr:sp macro="" textlink="">
      <xdr:nvSpPr>
        <xdr:cNvPr id="132" name="OpenSolver55"/>
        <xdr:cNvSpPr/>
      </xdr:nvSpPr>
      <xdr:spPr>
        <a:xfrm>
          <a:off x="73647300" y="5854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81</xdr:col>
      <xdr:colOff>9525</xdr:colOff>
      <xdr:row>23</xdr:row>
      <xdr:rowOff>15875</xdr:rowOff>
    </xdr:from>
    <xdr:to>
      <xdr:col>81</xdr:col>
      <xdr:colOff>95831</xdr:colOff>
      <xdr:row>23</xdr:row>
      <xdr:rowOff>130175</xdr:rowOff>
    </xdr:to>
    <xdr:sp macro="" textlink="">
      <xdr:nvSpPr>
        <xdr:cNvPr id="133" name="OpenSolver56"/>
        <xdr:cNvSpPr/>
      </xdr:nvSpPr>
      <xdr:spPr>
        <a:xfrm>
          <a:off x="72199500" y="6045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82</xdr:col>
      <xdr:colOff>9525</xdr:colOff>
      <xdr:row>23</xdr:row>
      <xdr:rowOff>15875</xdr:rowOff>
    </xdr:from>
    <xdr:to>
      <xdr:col>82</xdr:col>
      <xdr:colOff>95831</xdr:colOff>
      <xdr:row>23</xdr:row>
      <xdr:rowOff>130175</xdr:rowOff>
    </xdr:to>
    <xdr:sp macro="" textlink="">
      <xdr:nvSpPr>
        <xdr:cNvPr id="134" name="OpenSolver57"/>
        <xdr:cNvSpPr/>
      </xdr:nvSpPr>
      <xdr:spPr>
        <a:xfrm>
          <a:off x="72923400" y="6045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83</xdr:col>
      <xdr:colOff>9525</xdr:colOff>
      <xdr:row>23</xdr:row>
      <xdr:rowOff>15875</xdr:rowOff>
    </xdr:from>
    <xdr:to>
      <xdr:col>83</xdr:col>
      <xdr:colOff>95831</xdr:colOff>
      <xdr:row>23</xdr:row>
      <xdr:rowOff>130175</xdr:rowOff>
    </xdr:to>
    <xdr:sp macro="" textlink="">
      <xdr:nvSpPr>
        <xdr:cNvPr id="135" name="OpenSolver58"/>
        <xdr:cNvSpPr/>
      </xdr:nvSpPr>
      <xdr:spPr>
        <a:xfrm>
          <a:off x="73647300" y="6045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81</xdr:col>
      <xdr:colOff>9525</xdr:colOff>
      <xdr:row>24</xdr:row>
      <xdr:rowOff>15875</xdr:rowOff>
    </xdr:from>
    <xdr:to>
      <xdr:col>81</xdr:col>
      <xdr:colOff>95831</xdr:colOff>
      <xdr:row>24</xdr:row>
      <xdr:rowOff>130175</xdr:rowOff>
    </xdr:to>
    <xdr:sp macro="" textlink="">
      <xdr:nvSpPr>
        <xdr:cNvPr id="136" name="OpenSolver59"/>
        <xdr:cNvSpPr/>
      </xdr:nvSpPr>
      <xdr:spPr>
        <a:xfrm>
          <a:off x="72199500" y="6235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82</xdr:col>
      <xdr:colOff>9525</xdr:colOff>
      <xdr:row>24</xdr:row>
      <xdr:rowOff>15875</xdr:rowOff>
    </xdr:from>
    <xdr:to>
      <xdr:col>82</xdr:col>
      <xdr:colOff>95831</xdr:colOff>
      <xdr:row>24</xdr:row>
      <xdr:rowOff>130175</xdr:rowOff>
    </xdr:to>
    <xdr:sp macro="" textlink="">
      <xdr:nvSpPr>
        <xdr:cNvPr id="137" name="OpenSolver60"/>
        <xdr:cNvSpPr/>
      </xdr:nvSpPr>
      <xdr:spPr>
        <a:xfrm>
          <a:off x="72923400" y="6235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83</xdr:col>
      <xdr:colOff>9525</xdr:colOff>
      <xdr:row>24</xdr:row>
      <xdr:rowOff>15875</xdr:rowOff>
    </xdr:from>
    <xdr:to>
      <xdr:col>83</xdr:col>
      <xdr:colOff>95831</xdr:colOff>
      <xdr:row>24</xdr:row>
      <xdr:rowOff>130175</xdr:rowOff>
    </xdr:to>
    <xdr:sp macro="" textlink="">
      <xdr:nvSpPr>
        <xdr:cNvPr id="138" name="OpenSolver61"/>
        <xdr:cNvSpPr/>
      </xdr:nvSpPr>
      <xdr:spPr>
        <a:xfrm>
          <a:off x="73647300" y="6235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81</xdr:col>
      <xdr:colOff>9525</xdr:colOff>
      <xdr:row>25</xdr:row>
      <xdr:rowOff>15875</xdr:rowOff>
    </xdr:from>
    <xdr:to>
      <xdr:col>81</xdr:col>
      <xdr:colOff>95831</xdr:colOff>
      <xdr:row>25</xdr:row>
      <xdr:rowOff>130175</xdr:rowOff>
    </xdr:to>
    <xdr:sp macro="" textlink="">
      <xdr:nvSpPr>
        <xdr:cNvPr id="139" name="OpenSolver62"/>
        <xdr:cNvSpPr/>
      </xdr:nvSpPr>
      <xdr:spPr>
        <a:xfrm>
          <a:off x="72199500" y="6426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82</xdr:col>
      <xdr:colOff>9525</xdr:colOff>
      <xdr:row>25</xdr:row>
      <xdr:rowOff>15875</xdr:rowOff>
    </xdr:from>
    <xdr:to>
      <xdr:col>82</xdr:col>
      <xdr:colOff>95831</xdr:colOff>
      <xdr:row>25</xdr:row>
      <xdr:rowOff>130175</xdr:rowOff>
    </xdr:to>
    <xdr:sp macro="" textlink="">
      <xdr:nvSpPr>
        <xdr:cNvPr id="140" name="OpenSolver63"/>
        <xdr:cNvSpPr/>
      </xdr:nvSpPr>
      <xdr:spPr>
        <a:xfrm>
          <a:off x="72923400" y="6426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83</xdr:col>
      <xdr:colOff>9525</xdr:colOff>
      <xdr:row>25</xdr:row>
      <xdr:rowOff>15875</xdr:rowOff>
    </xdr:from>
    <xdr:to>
      <xdr:col>83</xdr:col>
      <xdr:colOff>95831</xdr:colOff>
      <xdr:row>25</xdr:row>
      <xdr:rowOff>130175</xdr:rowOff>
    </xdr:to>
    <xdr:sp macro="" textlink="">
      <xdr:nvSpPr>
        <xdr:cNvPr id="141" name="OpenSolver64"/>
        <xdr:cNvSpPr/>
      </xdr:nvSpPr>
      <xdr:spPr>
        <a:xfrm>
          <a:off x="73647300" y="6426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81</xdr:col>
      <xdr:colOff>9525</xdr:colOff>
      <xdr:row>26</xdr:row>
      <xdr:rowOff>15875</xdr:rowOff>
    </xdr:from>
    <xdr:to>
      <xdr:col>81</xdr:col>
      <xdr:colOff>95831</xdr:colOff>
      <xdr:row>26</xdr:row>
      <xdr:rowOff>130175</xdr:rowOff>
    </xdr:to>
    <xdr:sp macro="" textlink="">
      <xdr:nvSpPr>
        <xdr:cNvPr id="142" name="OpenSolver65"/>
        <xdr:cNvSpPr/>
      </xdr:nvSpPr>
      <xdr:spPr>
        <a:xfrm>
          <a:off x="72199500" y="6616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82</xdr:col>
      <xdr:colOff>9525</xdr:colOff>
      <xdr:row>26</xdr:row>
      <xdr:rowOff>15875</xdr:rowOff>
    </xdr:from>
    <xdr:to>
      <xdr:col>82</xdr:col>
      <xdr:colOff>95831</xdr:colOff>
      <xdr:row>26</xdr:row>
      <xdr:rowOff>130175</xdr:rowOff>
    </xdr:to>
    <xdr:sp macro="" textlink="">
      <xdr:nvSpPr>
        <xdr:cNvPr id="143" name="OpenSolver66"/>
        <xdr:cNvSpPr/>
      </xdr:nvSpPr>
      <xdr:spPr>
        <a:xfrm>
          <a:off x="72923400" y="6616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83</xdr:col>
      <xdr:colOff>9525</xdr:colOff>
      <xdr:row>26</xdr:row>
      <xdr:rowOff>15875</xdr:rowOff>
    </xdr:from>
    <xdr:to>
      <xdr:col>83</xdr:col>
      <xdr:colOff>95831</xdr:colOff>
      <xdr:row>26</xdr:row>
      <xdr:rowOff>130175</xdr:rowOff>
    </xdr:to>
    <xdr:sp macro="" textlink="">
      <xdr:nvSpPr>
        <xdr:cNvPr id="144" name="OpenSolver67"/>
        <xdr:cNvSpPr/>
      </xdr:nvSpPr>
      <xdr:spPr>
        <a:xfrm>
          <a:off x="73647300" y="6616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81</xdr:col>
      <xdr:colOff>9525</xdr:colOff>
      <xdr:row>27</xdr:row>
      <xdr:rowOff>15875</xdr:rowOff>
    </xdr:from>
    <xdr:to>
      <xdr:col>81</xdr:col>
      <xdr:colOff>95831</xdr:colOff>
      <xdr:row>27</xdr:row>
      <xdr:rowOff>130175</xdr:rowOff>
    </xdr:to>
    <xdr:sp macro="" textlink="">
      <xdr:nvSpPr>
        <xdr:cNvPr id="145" name="OpenSolver68"/>
        <xdr:cNvSpPr/>
      </xdr:nvSpPr>
      <xdr:spPr>
        <a:xfrm>
          <a:off x="72199500" y="6807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82</xdr:col>
      <xdr:colOff>9525</xdr:colOff>
      <xdr:row>27</xdr:row>
      <xdr:rowOff>15875</xdr:rowOff>
    </xdr:from>
    <xdr:to>
      <xdr:col>82</xdr:col>
      <xdr:colOff>95831</xdr:colOff>
      <xdr:row>27</xdr:row>
      <xdr:rowOff>130175</xdr:rowOff>
    </xdr:to>
    <xdr:sp macro="" textlink="">
      <xdr:nvSpPr>
        <xdr:cNvPr id="146" name="OpenSolver69"/>
        <xdr:cNvSpPr/>
      </xdr:nvSpPr>
      <xdr:spPr>
        <a:xfrm>
          <a:off x="72923400" y="6807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83</xdr:col>
      <xdr:colOff>9525</xdr:colOff>
      <xdr:row>27</xdr:row>
      <xdr:rowOff>15875</xdr:rowOff>
    </xdr:from>
    <xdr:to>
      <xdr:col>83</xdr:col>
      <xdr:colOff>95831</xdr:colOff>
      <xdr:row>27</xdr:row>
      <xdr:rowOff>130175</xdr:rowOff>
    </xdr:to>
    <xdr:sp macro="" textlink="">
      <xdr:nvSpPr>
        <xdr:cNvPr id="147" name="OpenSolver70"/>
        <xdr:cNvSpPr/>
      </xdr:nvSpPr>
      <xdr:spPr>
        <a:xfrm>
          <a:off x="73647300" y="6807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81</xdr:col>
      <xdr:colOff>9525</xdr:colOff>
      <xdr:row>28</xdr:row>
      <xdr:rowOff>15875</xdr:rowOff>
    </xdr:from>
    <xdr:to>
      <xdr:col>81</xdr:col>
      <xdr:colOff>95831</xdr:colOff>
      <xdr:row>28</xdr:row>
      <xdr:rowOff>130175</xdr:rowOff>
    </xdr:to>
    <xdr:sp macro="" textlink="">
      <xdr:nvSpPr>
        <xdr:cNvPr id="148" name="OpenSolver71"/>
        <xdr:cNvSpPr/>
      </xdr:nvSpPr>
      <xdr:spPr>
        <a:xfrm>
          <a:off x="72199500" y="6997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82</xdr:col>
      <xdr:colOff>9525</xdr:colOff>
      <xdr:row>28</xdr:row>
      <xdr:rowOff>15875</xdr:rowOff>
    </xdr:from>
    <xdr:to>
      <xdr:col>82</xdr:col>
      <xdr:colOff>95831</xdr:colOff>
      <xdr:row>28</xdr:row>
      <xdr:rowOff>130175</xdr:rowOff>
    </xdr:to>
    <xdr:sp macro="" textlink="">
      <xdr:nvSpPr>
        <xdr:cNvPr id="149" name="OpenSolver72"/>
        <xdr:cNvSpPr/>
      </xdr:nvSpPr>
      <xdr:spPr>
        <a:xfrm>
          <a:off x="72923400" y="6997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83</xdr:col>
      <xdr:colOff>9525</xdr:colOff>
      <xdr:row>28</xdr:row>
      <xdr:rowOff>15875</xdr:rowOff>
    </xdr:from>
    <xdr:to>
      <xdr:col>83</xdr:col>
      <xdr:colOff>95831</xdr:colOff>
      <xdr:row>28</xdr:row>
      <xdr:rowOff>130175</xdr:rowOff>
    </xdr:to>
    <xdr:sp macro="" textlink="">
      <xdr:nvSpPr>
        <xdr:cNvPr id="150" name="OpenSolver73"/>
        <xdr:cNvSpPr/>
      </xdr:nvSpPr>
      <xdr:spPr>
        <a:xfrm>
          <a:off x="73647300" y="69977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81</xdr:col>
      <xdr:colOff>9525</xdr:colOff>
      <xdr:row>29</xdr:row>
      <xdr:rowOff>15875</xdr:rowOff>
    </xdr:from>
    <xdr:to>
      <xdr:col>81</xdr:col>
      <xdr:colOff>95831</xdr:colOff>
      <xdr:row>29</xdr:row>
      <xdr:rowOff>130175</xdr:rowOff>
    </xdr:to>
    <xdr:sp macro="" textlink="">
      <xdr:nvSpPr>
        <xdr:cNvPr id="151" name="OpenSolver74"/>
        <xdr:cNvSpPr/>
      </xdr:nvSpPr>
      <xdr:spPr>
        <a:xfrm>
          <a:off x="72199500" y="7188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82</xdr:col>
      <xdr:colOff>9525</xdr:colOff>
      <xdr:row>29</xdr:row>
      <xdr:rowOff>15875</xdr:rowOff>
    </xdr:from>
    <xdr:to>
      <xdr:col>82</xdr:col>
      <xdr:colOff>95831</xdr:colOff>
      <xdr:row>29</xdr:row>
      <xdr:rowOff>130175</xdr:rowOff>
    </xdr:to>
    <xdr:sp macro="" textlink="">
      <xdr:nvSpPr>
        <xdr:cNvPr id="152" name="OpenSolver75"/>
        <xdr:cNvSpPr/>
      </xdr:nvSpPr>
      <xdr:spPr>
        <a:xfrm>
          <a:off x="72923400" y="7188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  <xdr:twoCellAnchor>
    <xdr:from>
      <xdr:col>83</xdr:col>
      <xdr:colOff>9525</xdr:colOff>
      <xdr:row>29</xdr:row>
      <xdr:rowOff>15875</xdr:rowOff>
    </xdr:from>
    <xdr:to>
      <xdr:col>83</xdr:col>
      <xdr:colOff>95831</xdr:colOff>
      <xdr:row>29</xdr:row>
      <xdr:rowOff>130175</xdr:rowOff>
    </xdr:to>
    <xdr:sp macro="" textlink="">
      <xdr:nvSpPr>
        <xdr:cNvPr id="153" name="OpenSolver76"/>
        <xdr:cNvSpPr/>
      </xdr:nvSpPr>
      <xdr:spPr>
        <a:xfrm>
          <a:off x="73647300" y="7188200"/>
          <a:ext cx="86306" cy="114300"/>
        </a:xfrm>
        <a:prstGeom prst="rect">
          <a:avLst/>
        </a:prstGeom>
        <a:solidFill>
          <a:srgbClr val="FFFFFF">
            <a:alpha val="80000"/>
          </a:srgbClr>
        </a:solidFill>
        <a:ln w="9525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a14:hiddenEffects>
          </a:ext>
        </a:ex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12700" tIns="0" rIns="12700" bIns="0" rtlCol="0" anchor="t">
          <a:noAutofit/>
        </a:bodyPr>
        <a:lstStyle/>
        <a:p>
          <a:pPr algn="l"/>
          <a:r>
            <a:rPr lang="en-US" sz="900">
              <a:solidFill>
                <a:srgbClr val="000000"/>
              </a:solidFill>
            </a:rPr>
            <a:t>b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40762" cy="566661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5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6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7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8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9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10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11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12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13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14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0.30617</cdr:x>
      <cdr:y>0.07772</cdr:y>
    </cdr:from>
    <cdr:to>
      <cdr:x>0.70609</cdr:x>
      <cdr:y>0.24</cdr:y>
    </cdr:to>
    <cdr:sp macro="" textlink="">
      <cdr:nvSpPr>
        <cdr:cNvPr id="15" name="TextBox 14"/>
        <cdr:cNvSpPr txBox="1"/>
      </cdr:nvSpPr>
      <cdr:spPr>
        <a:xfrm xmlns:a="http://schemas.openxmlformats.org/drawingml/2006/main">
          <a:off x="2824654" y="437931"/>
          <a:ext cx="3689569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16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17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18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19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20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21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22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23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24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25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07500" cy="561294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58710" cy="567403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5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6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7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8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9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10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11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12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13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14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0.30617</cdr:x>
      <cdr:y>0.07772</cdr:y>
    </cdr:from>
    <cdr:to>
      <cdr:x>0.70609</cdr:x>
      <cdr:y>0.24</cdr:y>
    </cdr:to>
    <cdr:sp macro="" textlink="">
      <cdr:nvSpPr>
        <cdr:cNvPr id="15" name="TextBox 14"/>
        <cdr:cNvSpPr txBox="1"/>
      </cdr:nvSpPr>
      <cdr:spPr>
        <a:xfrm xmlns:a="http://schemas.openxmlformats.org/drawingml/2006/main">
          <a:off x="2824654" y="437931"/>
          <a:ext cx="3689569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16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17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18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19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20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21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22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23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25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194085" cy="56166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02899" cy="561376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0.92463</cdr:x>
      <cdr:y>0.01508</cdr:y>
    </cdr:from>
    <cdr:to>
      <cdr:x>0.9754</cdr:x>
      <cdr:y>0.10171</cdr:y>
    </cdr:to>
    <cdr:pic>
      <cdr:nvPicPr>
        <cdr:cNvPr id="2" name="Picture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517467" y="84667"/>
          <a:ext cx="467656" cy="486258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17742" cy="563306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07500" cy="560916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812800" y="787400"/>
    <xdr:ext cx="9203151" cy="561931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544300" y="787400"/>
    <xdr:ext cx="9207500" cy="561975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698500" y="16370300"/>
    <xdr:ext cx="9202899" cy="5613768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11468100" y="16395700"/>
    <xdr:ext cx="9211733" cy="5613400"/>
    <xdr:graphicFrame macro="">
      <xdr:nvGraphicFramePr>
        <xdr:cNvPr id="5" name="Chart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absoluteAnchor>
    <xdr:pos x="723900" y="23736300"/>
    <xdr:ext cx="9207500" cy="5609167"/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absoluteAnchor>
  <xdr:absoluteAnchor>
    <xdr:pos x="11455400" y="23736300"/>
    <xdr:ext cx="9212881" cy="5639661"/>
    <xdr:graphicFrame macro="">
      <xdr:nvGraphicFramePr>
        <xdr:cNvPr id="8" name="Chart 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absoluteAnchor>
  <xdr:absoluteAnchor>
    <xdr:pos x="749300" y="31203900"/>
    <xdr:ext cx="9211733" cy="5613400"/>
    <xdr:graphicFrame macro="">
      <xdr:nvGraphicFramePr>
        <xdr:cNvPr id="10" name="Chart 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absoluteAnchor>
  <xdr:absoluteAnchor>
    <xdr:pos x="11480800" y="31203900"/>
    <xdr:ext cx="9200444" cy="5602111"/>
    <xdr:graphicFrame macro="">
      <xdr:nvGraphicFramePr>
        <xdr:cNvPr id="11" name="Chart 1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absoluteAnchor>
  <xdr:absoluteAnchor>
    <xdr:pos x="901700" y="52641500"/>
    <xdr:ext cx="9258710" cy="5674032"/>
    <xdr:graphicFrame macro="">
      <xdr:nvGraphicFramePr>
        <xdr:cNvPr id="14" name="Chart 1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absoluteAnchor>
  <xdr:absoluteAnchor>
    <xdr:pos x="825500" y="8153400"/>
    <xdr:ext cx="9202899" cy="5613768"/>
    <xdr:graphicFrame macro="">
      <xdr:nvGraphicFramePr>
        <xdr:cNvPr id="15" name="Chart 1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absoluteAnchor>
  <xdr:absoluteAnchor>
    <xdr:pos x="11557000" y="8153400"/>
    <xdr:ext cx="9211733" cy="5613400"/>
    <xdr:graphicFrame macro="">
      <xdr:nvGraphicFramePr>
        <xdr:cNvPr id="16" name="Chart 1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absoluteAnchor>
  <xdr:absoluteAnchor>
    <xdr:pos x="812800" y="38417500"/>
    <xdr:ext cx="9194085" cy="5616620"/>
    <xdr:graphicFrame macro="">
      <xdr:nvGraphicFramePr>
        <xdr:cNvPr id="20" name="Chart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absoluteAnchor>
  <xdr:absoluteAnchor>
    <xdr:pos x="876300" y="59817000"/>
    <xdr:ext cx="9207500" cy="5612946"/>
    <xdr:graphicFrame macro="">
      <xdr:nvGraphicFramePr>
        <xdr:cNvPr id="22" name="Chart 2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absoluteAnchor>
  <xdr:absoluteAnchor>
    <xdr:pos x="850900" y="45300900"/>
    <xdr:ext cx="9202899" cy="5613768"/>
    <xdr:graphicFrame macro="">
      <xdr:nvGraphicFramePr>
        <xdr:cNvPr id="23" name="Chart 2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absoluteAnchor>
  <xdr:absoluteAnchor>
    <xdr:pos x="11633200" y="52705000"/>
    <xdr:ext cx="9240762" cy="5666619"/>
    <xdr:graphicFrame macro="">
      <xdr:nvGraphicFramePr>
        <xdr:cNvPr id="18" name="Chart 1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absoluteAnchor>
  <xdr:absoluteAnchor>
    <xdr:pos x="11633200" y="59791600"/>
    <xdr:ext cx="9202899" cy="5613768"/>
    <xdr:graphicFrame macro="">
      <xdr:nvGraphicFramePr>
        <xdr:cNvPr id="17" name="Chart 16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absoluteAnchor>
  <xdr:absoluteAnchor>
    <xdr:pos x="11455400" y="45288200"/>
    <xdr:ext cx="9202899" cy="5613768"/>
    <xdr:graphicFrame macro="">
      <xdr:nvGraphicFramePr>
        <xdr:cNvPr id="19" name="Chart 18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absoluteAnchor>
  <xdr:absoluteAnchor>
    <xdr:pos x="876300" y="66116200"/>
    <xdr:ext cx="9200444" cy="5602111"/>
    <xdr:graphicFrame macro="">
      <xdr:nvGraphicFramePr>
        <xdr:cNvPr id="21" name="Chart 2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12881" cy="563966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03151" cy="561931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07500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02899" cy="561376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11733" cy="56134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11733" cy="56134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211733" cy="56134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188824" cy="560294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9211733" cy="56134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11733" cy="56134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5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6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7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8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9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10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11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12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13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14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0.30617</cdr:x>
      <cdr:y>0.07772</cdr:y>
    </cdr:from>
    <cdr:to>
      <cdr:x>0.70609</cdr:x>
      <cdr:y>0.24</cdr:y>
    </cdr:to>
    <cdr:sp macro="" textlink="">
      <cdr:nvSpPr>
        <cdr:cNvPr id="15" name="TextBox 14"/>
        <cdr:cNvSpPr txBox="1"/>
      </cdr:nvSpPr>
      <cdr:spPr>
        <a:xfrm xmlns:a="http://schemas.openxmlformats.org/drawingml/2006/main">
          <a:off x="2824654" y="437931"/>
          <a:ext cx="3689569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16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17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18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19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20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21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22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23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25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9187656" cy="559593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7500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9212881" cy="563966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11733" cy="56134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9211733" cy="56134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11733" cy="56134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0.92463</cdr:x>
      <cdr:y>0.01508</cdr:y>
    </cdr:from>
    <cdr:to>
      <cdr:x>0.9754</cdr:x>
      <cdr:y>0.10171</cdr:y>
    </cdr:to>
    <cdr:pic>
      <cdr:nvPicPr>
        <cdr:cNvPr id="2" name="Picture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517467" y="84667"/>
          <a:ext cx="467656" cy="486258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5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6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7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8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9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10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11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12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13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14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0.30617</cdr:x>
      <cdr:y>0.07772</cdr:y>
    </cdr:from>
    <cdr:to>
      <cdr:x>0.70609</cdr:x>
      <cdr:y>0.24</cdr:y>
    </cdr:to>
    <cdr:sp macro="" textlink="">
      <cdr:nvSpPr>
        <cdr:cNvPr id="15" name="TextBox 14"/>
        <cdr:cNvSpPr txBox="1"/>
      </cdr:nvSpPr>
      <cdr:spPr>
        <a:xfrm xmlns:a="http://schemas.openxmlformats.org/drawingml/2006/main">
          <a:off x="2824654" y="437931"/>
          <a:ext cx="3689569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16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17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18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19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20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21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22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23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0.32634</cdr:x>
      <cdr:y>0.04275</cdr:y>
    </cdr:from>
    <cdr:to>
      <cdr:x>0.65269</cdr:x>
      <cdr:y>0.11464</cdr:y>
    </cdr:to>
    <cdr:sp macro="" textlink="">
      <cdr:nvSpPr>
        <cdr:cNvPr id="24" name="TextBox 2"/>
        <cdr:cNvSpPr txBox="1"/>
      </cdr:nvSpPr>
      <cdr:spPr>
        <a:xfrm xmlns:a="http://schemas.openxmlformats.org/drawingml/2006/main">
          <a:off x="3010776" y="240862"/>
          <a:ext cx="3010776" cy="405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  <cdr:relSizeAnchor xmlns:cdr="http://schemas.openxmlformats.org/drawingml/2006/chartDrawing">
    <cdr:from>
      <cdr:x>0.25633</cdr:x>
      <cdr:y>0.05635</cdr:y>
    </cdr:from>
    <cdr:to>
      <cdr:x>0.69422</cdr:x>
      <cdr:y>0.19041</cdr:y>
    </cdr:to>
    <cdr:sp macro="" textlink="">
      <cdr:nvSpPr>
        <cdr:cNvPr id="25" name="TextBox 3"/>
        <cdr:cNvSpPr txBox="1"/>
      </cdr:nvSpPr>
      <cdr:spPr>
        <a:xfrm xmlns:a="http://schemas.openxmlformats.org/drawingml/2006/main">
          <a:off x="2364828" y="317500"/>
          <a:ext cx="4039913" cy="755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0.92463</cdr:x>
      <cdr:y>0.01508</cdr:y>
    </cdr:from>
    <cdr:to>
      <cdr:x>0.9754</cdr:x>
      <cdr:y>0.10171</cdr:y>
    </cdr:to>
    <cdr:pic>
      <cdr:nvPicPr>
        <cdr:cNvPr id="2" name="Picture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517467" y="84667"/>
          <a:ext cx="467656" cy="486258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71</xdr:col>
      <xdr:colOff>0</xdr:colOff>
      <xdr:row>60</xdr:row>
      <xdr:rowOff>0</xdr:rowOff>
    </xdr:from>
    <xdr:to>
      <xdr:col>71</xdr:col>
      <xdr:colOff>0</xdr:colOff>
      <xdr:row>76</xdr:row>
      <xdr:rowOff>88900</xdr:rowOff>
    </xdr:to>
    <xdr:pic>
      <xdr:nvPicPr>
        <xdr:cNvPr id="133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1810900" y="12966700"/>
          <a:ext cx="0" cy="311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4</xdr:col>
      <xdr:colOff>939800</xdr:colOff>
      <xdr:row>149</xdr:row>
      <xdr:rowOff>0</xdr:rowOff>
    </xdr:to>
    <xdr:pic>
      <xdr:nvPicPr>
        <xdr:cNvPr id="133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27736800"/>
          <a:ext cx="7810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4</xdr:col>
      <xdr:colOff>1066800</xdr:colOff>
      <xdr:row>149</xdr:row>
      <xdr:rowOff>0</xdr:rowOff>
    </xdr:to>
    <xdr:pic>
      <xdr:nvPicPr>
        <xdr:cNvPr id="133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27736800"/>
          <a:ext cx="7937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11733" cy="56134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00444" cy="560211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ables/table1.xml><?xml version="1.0" encoding="utf-8"?>
<table xmlns="http://schemas.openxmlformats.org/spreadsheetml/2006/main" id="1" name="Table1" displayName="Table1" ref="B1:BG9" totalsRowShown="0">
  <autoFilter ref="B1:BG9"/>
  <tableColumns count="58">
    <tableColumn id="1" name="4ft Twin Surface Mount Batten"/>
    <tableColumn id="2" name="  2ft Twin Surface Mount Batten"/>
    <tableColumn id="3" name="    4ft Single Surface Mount Batten"/>
    <tableColumn id="4" name="      2ft Single Surface Mount Batten"/>
    <tableColumn id="5" name="4ft Twin Surface Mount Batten WP"/>
    <tableColumn id="6" name="  2ft Twin Surface Mount Batten WP"/>
    <tableColumn id="7" name="    4ft Single Surface Mount Batten WP"/>
    <tableColumn id="8" name="      2ft Single Surface Mount Batten WP"/>
    <tableColumn id="9" name="4ft Twin Recessed T-bar Troffer"/>
    <tableColumn id="10" name="  2ft Twin Recessed T-bar Troffer"/>
    <tableColumn id="11" name="    4ft Single Recessed T-bar Troffer"/>
    <tableColumn id="12" name="      2ft Single Recessed T-bar Troffer"/>
    <tableColumn id="13" name="2ft x 2ft Recessed T-bar Troffer"/>
    <tableColumn id="14" name="  4ft x 2ft Recessed T-bar Troffer"/>
    <tableColumn id="15" name="4ft Twin Recessed Plaster Troffer"/>
    <tableColumn id="16" name="  2ft Twin Recessed Plaster Troffer"/>
    <tableColumn id="17" name="    4ft Single Recessed Plaster Troffer"/>
    <tableColumn id="18" name="      2ft Single Recessed Plaster Troffer"/>
    <tableColumn id="19" name="2ft x 2ft Recessed Plaster Troffer"/>
    <tableColumn id="20" name="  4ft x 2ft Recessed Plaster Troffer"/>
    <tableColumn id="21" name="4ft Twin Surface Mount Troffer/ Panel"/>
    <tableColumn id="22" name="  2ft Twin Surface Mount Troffer/ Panel"/>
    <tableColumn id="23" name="    4ft Single Surface Mount Troffer/ Panel"/>
    <tableColumn id="24" name="      2ft Single Surface Mount Troffer/ Panel"/>
    <tableColumn id="25" name="2ft x 2ft Surface Mount Troffer/ Panel"/>
    <tableColumn id="26" name="  4ft x 2ft Surface Mount Troffer/ Panel"/>
    <tableColumn id="27" name="50W Halogen"/>
    <tableColumn id="28" name="  Single 13W CFL Downlight"/>
    <tableColumn id="29" name="    Single 18W CFL Downlight"/>
    <tableColumn id="30" name="      Single 26W CFL Downlight"/>
    <tableColumn id="31" name="        Single 32W CFL Downlight"/>
    <tableColumn id="32" name="  Twin 13W CFL Downlight"/>
    <tableColumn id="33" name="    Twin 18W CFL Downlight"/>
    <tableColumn id="34" name="        Twin 26W CFL Downlight"/>
    <tableColumn id="35" name="          Twin 32W CFL Downlight"/>
    <tableColumn id="36" name="150W Metal Halide Suspended Hi Bay"/>
    <tableColumn id="37" name="  250W Metal Halide Suspended Hi Bay"/>
    <tableColumn id="38" name="    400W Metal Halide Suspended Hi Bay"/>
    <tableColumn id="39" name="70W flood light"/>
    <tableColumn id="40" name="  150W flood light"/>
    <tableColumn id="41" name="    250W flood light"/>
    <tableColumn id="42" name="      400W flood light"/>
    <tableColumn id="43" name="        1000W flood light"/>
    <tableColumn id="44" name="36W Oyster"/>
    <tableColumn id="46" name="13W CFL "/>
    <tableColumn id="47" name="  18W CFL "/>
    <tableColumn id="48" name="    26W CFL"/>
    <tableColumn id="49" name="      32W CFL"/>
    <tableColumn id="50" name="Edison or bayonet globe small"/>
    <tableColumn id="51" name="  Edison or bayonet globe large"/>
    <tableColumn id="52" name="18W Tube"/>
    <tableColumn id="53" name="  36W Tube"/>
    <tableColumn id="54" name="c"/>
    <tableColumn id="55" name="d"/>
    <tableColumn id="56" name="e"/>
    <tableColumn id="57" name="f"/>
    <tableColumn id="58" name="g"/>
    <tableColumn id="59" name="No Change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2" name="TLamps" displayName="TLamps" ref="S2:AB20" totalsRowShown="0" headerRowDxfId="18" dataDxfId="17" tableBorderDxfId="16">
  <autoFilter ref="S2:AB20"/>
  <tableColumns count="10">
    <tableColumn id="1" name="Type Reference" dataDxfId="15"/>
    <tableColumn id="2" name="Life (hrs)" dataDxfId="14"/>
    <tableColumn id="3" name="Total W" dataDxfId="13"/>
    <tableColumn id="4" name="Price" dataDxfId="12"/>
    <tableColumn id="5" name="ESC Allow" dataDxfId="11"/>
    <tableColumn id="6" name="Type Replacement" dataDxfId="10"/>
    <tableColumn id="7" name="Life (hrs) Replacement" dataDxfId="9"/>
    <tableColumn id="8" name="Total W Replacement" dataDxfId="8"/>
    <tableColumn id="9" name="Price Replacement" dataDxfId="7"/>
    <tableColumn id="10" name="Install" dataDxfId="6"/>
  </tableColumns>
  <tableStyleInfo name="TableStyleLight15" showFirstColumn="0" showLastColumn="0" showRowStripes="1" showColumnStripes="0"/>
</table>
</file>

<file path=xl/tables/table3.xml><?xml version="1.0" encoding="utf-8"?>
<table xmlns="http://schemas.openxmlformats.org/spreadsheetml/2006/main" id="3" name="TBuildings" displayName="TBuildings" ref="AD2:AF12" totalsRowShown="0" headerRowDxfId="5" dataDxfId="4" tableBorderDxfId="3">
  <autoFilter ref="AD2:AF12"/>
  <tableColumns count="3">
    <tableColumn id="1" name="Building Type" dataDxfId="2"/>
    <tableColumn id="2" name="Hours" dataDxfId="1"/>
    <tableColumn id="3" name="Comments" dataDxfId="0"/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published="0" codeName="Sheet1">
    <tabColor rgb="FFFF6600"/>
  </sheetPr>
  <dimension ref="A1:DS776"/>
  <sheetViews>
    <sheetView showGridLines="0" topLeftCell="S275" zoomScale="85" zoomScaleNormal="80" zoomScalePageLayoutView="80" workbookViewId="0">
      <selection activeCell="AG289" sqref="AG289"/>
    </sheetView>
  </sheetViews>
  <sheetFormatPr defaultColWidth="9.140625" defaultRowHeight="15" x14ac:dyDescent="0.2"/>
  <cols>
    <col min="1" max="1" width="3" style="317" customWidth="1"/>
    <col min="2" max="2" width="51.85546875" style="321" customWidth="1"/>
    <col min="3" max="3" width="14.140625" style="416" customWidth="1"/>
    <col min="4" max="4" width="13.28515625" style="321" customWidth="1"/>
    <col min="5" max="5" width="19.140625" style="321" customWidth="1"/>
    <col min="6" max="6" width="18.42578125" style="321" customWidth="1"/>
    <col min="7" max="7" width="22" style="321" customWidth="1"/>
    <col min="8" max="8" width="17.28515625" style="321" customWidth="1"/>
    <col min="9" max="9" width="15.28515625" style="321" customWidth="1"/>
    <col min="10" max="10" width="13.7109375" style="321" customWidth="1"/>
    <col min="11" max="11" width="20.7109375" style="321" customWidth="1"/>
    <col min="12" max="12" width="12" style="321" customWidth="1"/>
    <col min="13" max="13" width="14.28515625" style="321" customWidth="1"/>
    <col min="14" max="14" width="14.140625" style="321" customWidth="1"/>
    <col min="15" max="15" width="12.28515625" style="321" customWidth="1"/>
    <col min="16" max="16" width="10" style="321" customWidth="1"/>
    <col min="17" max="17" width="9.85546875" style="321" customWidth="1"/>
    <col min="18" max="18" width="14" style="321" customWidth="1"/>
    <col min="19" max="19" width="16.85546875" style="321" customWidth="1"/>
    <col min="20" max="20" width="14.42578125" style="321" customWidth="1"/>
    <col min="21" max="21" width="9.140625" style="321" customWidth="1"/>
    <col min="22" max="22" width="9.140625" style="321"/>
    <col min="23" max="23" width="16.42578125" style="321" customWidth="1"/>
    <col min="24" max="24" width="10.85546875" style="321" customWidth="1"/>
    <col min="25" max="26" width="9.140625" style="321"/>
    <col min="27" max="30" width="9.7109375" style="321" bestFit="1" customWidth="1"/>
    <col min="31" max="31" width="9.140625" style="321"/>
    <col min="32" max="69" width="9.140625" style="317"/>
    <col min="70" max="16384" width="9.140625" style="321"/>
  </cols>
  <sheetData>
    <row r="1" spans="1:69" s="318" customFormat="1" x14ac:dyDescent="0.2">
      <c r="A1" s="315"/>
      <c r="B1" s="315"/>
      <c r="C1" s="316"/>
      <c r="D1" s="315"/>
      <c r="E1" s="315"/>
      <c r="F1" s="315"/>
      <c r="G1" s="315"/>
      <c r="H1" s="315"/>
      <c r="I1" s="315"/>
      <c r="J1" s="315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</row>
    <row r="2" spans="1:69" ht="15.75" x14ac:dyDescent="0.25">
      <c r="A2" s="315"/>
      <c r="B2" s="427" t="s">
        <v>142</v>
      </c>
      <c r="C2" s="316"/>
      <c r="D2" s="315"/>
      <c r="E2" s="315"/>
      <c r="F2" s="695" t="s">
        <v>1437</v>
      </c>
      <c r="G2" s="320"/>
      <c r="H2" s="323" t="s">
        <v>42</v>
      </c>
      <c r="I2" s="324"/>
      <c r="J2" s="315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</row>
    <row r="3" spans="1:69" ht="15.95" customHeight="1" x14ac:dyDescent="0.25">
      <c r="A3" s="315"/>
      <c r="B3" s="322"/>
      <c r="C3" s="696" t="s">
        <v>24</v>
      </c>
      <c r="D3" s="697"/>
      <c r="E3" s="698"/>
      <c r="F3" s="695"/>
      <c r="G3" s="320"/>
      <c r="H3" s="323" t="s">
        <v>1224</v>
      </c>
      <c r="I3" s="324"/>
      <c r="J3" s="325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  <c r="AB3" s="317"/>
      <c r="AC3" s="317"/>
      <c r="AD3" s="317"/>
      <c r="AE3" s="317"/>
    </row>
    <row r="4" spans="1:69" ht="15.75" x14ac:dyDescent="0.25">
      <c r="A4" s="315"/>
      <c r="B4" s="315"/>
      <c r="C4" s="323" t="s">
        <v>206</v>
      </c>
      <c r="D4" s="323" t="s">
        <v>207</v>
      </c>
      <c r="E4" s="323" t="s">
        <v>208</v>
      </c>
      <c r="F4" s="326">
        <v>0.15</v>
      </c>
      <c r="G4" s="320"/>
      <c r="H4" s="323" t="s">
        <v>25</v>
      </c>
      <c r="I4" s="324"/>
      <c r="J4" s="325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</row>
    <row r="5" spans="1:69" ht="31.5" x14ac:dyDescent="0.25">
      <c r="A5" s="315"/>
      <c r="B5" s="361" t="s">
        <v>130</v>
      </c>
      <c r="C5" s="327" t="str">
        <f>F29</f>
        <v/>
      </c>
      <c r="D5" s="328">
        <f>IFERROR(C5*(1+C17),0)</f>
        <v>0</v>
      </c>
      <c r="E5" s="328">
        <f>D5*(1+C17)</f>
        <v>0</v>
      </c>
      <c r="F5" s="329">
        <f>IF(ISNUMBER('Raw data'!R1),'Raw data'!R1,F22)</f>
        <v>0</v>
      </c>
      <c r="G5" s="330"/>
      <c r="H5" s="361" t="s">
        <v>28</v>
      </c>
      <c r="I5" s="331"/>
      <c r="J5" s="325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</row>
    <row r="6" spans="1:69" s="317" customFormat="1" x14ac:dyDescent="0.2">
      <c r="A6" s="315"/>
      <c r="B6" s="332"/>
      <c r="C6" s="316"/>
      <c r="D6" s="333"/>
      <c r="E6" s="333"/>
      <c r="F6" s="330"/>
      <c r="G6" s="330"/>
      <c r="H6" s="330"/>
      <c r="I6" s="330"/>
      <c r="J6" s="315"/>
    </row>
    <row r="7" spans="1:69" ht="47.25" x14ac:dyDescent="0.25">
      <c r="A7" s="315"/>
      <c r="B7" s="323" t="s">
        <v>40</v>
      </c>
      <c r="C7" s="334">
        <v>0</v>
      </c>
      <c r="D7" s="315"/>
      <c r="E7" s="335" t="s">
        <v>116</v>
      </c>
      <c r="F7" s="336" t="s">
        <v>115</v>
      </c>
      <c r="G7" s="337" t="s">
        <v>114</v>
      </c>
      <c r="H7" s="338" t="s">
        <v>15</v>
      </c>
      <c r="I7" s="339" t="s">
        <v>16</v>
      </c>
      <c r="J7" s="340"/>
      <c r="K7" s="317"/>
      <c r="L7" s="317"/>
      <c r="M7" s="332"/>
      <c r="N7" s="317"/>
      <c r="O7" s="317"/>
      <c r="P7" s="317"/>
      <c r="Q7" s="317"/>
      <c r="R7" s="317"/>
      <c r="S7" s="317"/>
      <c r="T7" s="317"/>
      <c r="U7" s="317"/>
      <c r="V7" s="317"/>
      <c r="W7" s="317"/>
      <c r="X7" s="317"/>
      <c r="Y7" s="317"/>
      <c r="Z7" s="317"/>
      <c r="AA7" s="317"/>
      <c r="AB7" s="317"/>
      <c r="AC7" s="317"/>
      <c r="AD7" s="317"/>
      <c r="AE7" s="317"/>
    </row>
    <row r="8" spans="1:69" ht="15.75" x14ac:dyDescent="0.25">
      <c r="A8" s="315"/>
      <c r="B8" s="323" t="s">
        <v>30</v>
      </c>
      <c r="C8" s="341">
        <v>0</v>
      </c>
      <c r="D8" s="315"/>
      <c r="E8" s="342"/>
      <c r="F8" s="343"/>
      <c r="G8" s="344"/>
      <c r="H8" s="345"/>
      <c r="I8" s="346">
        <f t="shared" ref="I8:I20" si="0">IFERROR($C$61-H8,0)</f>
        <v>0</v>
      </c>
      <c r="J8" s="340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317"/>
      <c r="W8" s="317"/>
      <c r="X8" s="317"/>
      <c r="Y8" s="317"/>
      <c r="Z8" s="317"/>
      <c r="AA8" s="317"/>
      <c r="AB8" s="317"/>
      <c r="AC8" s="317"/>
      <c r="AD8" s="317"/>
      <c r="AE8" s="317"/>
    </row>
    <row r="9" spans="1:69" ht="15.75" x14ac:dyDescent="0.25">
      <c r="A9" s="315"/>
      <c r="B9" s="423"/>
      <c r="C9" s="425"/>
      <c r="D9" s="315"/>
      <c r="E9" s="347"/>
      <c r="F9" s="343"/>
      <c r="G9" s="344"/>
      <c r="H9" s="345"/>
      <c r="I9" s="346">
        <f t="shared" si="0"/>
        <v>0</v>
      </c>
      <c r="J9" s="340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317"/>
      <c r="W9" s="317"/>
      <c r="X9" s="317"/>
      <c r="Y9" s="317"/>
      <c r="Z9" s="317"/>
      <c r="AA9" s="317"/>
      <c r="AB9" s="317"/>
      <c r="AC9" s="317"/>
      <c r="AD9" s="317"/>
      <c r="AE9" s="317"/>
    </row>
    <row r="10" spans="1:69" ht="15.75" x14ac:dyDescent="0.25">
      <c r="A10" s="315"/>
      <c r="B10" s="323" t="s">
        <v>78</v>
      </c>
      <c r="C10" s="348">
        <v>0</v>
      </c>
      <c r="D10" s="315"/>
      <c r="E10" s="347"/>
      <c r="F10" s="343"/>
      <c r="G10" s="344"/>
      <c r="H10" s="345"/>
      <c r="I10" s="346">
        <f t="shared" si="0"/>
        <v>0</v>
      </c>
      <c r="J10" s="340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317"/>
      <c r="W10" s="317"/>
      <c r="X10" s="317"/>
      <c r="Y10" s="317"/>
      <c r="Z10" s="317"/>
      <c r="AA10" s="317"/>
      <c r="AB10" s="317"/>
      <c r="AC10" s="317"/>
      <c r="AD10" s="317"/>
      <c r="AE10" s="317"/>
    </row>
    <row r="11" spans="1:69" ht="15.75" x14ac:dyDescent="0.25">
      <c r="A11" s="315"/>
      <c r="B11" s="323" t="s">
        <v>38</v>
      </c>
      <c r="C11" s="341">
        <v>0</v>
      </c>
      <c r="D11" s="315"/>
      <c r="E11" s="347"/>
      <c r="F11" s="343"/>
      <c r="G11" s="344"/>
      <c r="H11" s="345"/>
      <c r="I11" s="346">
        <f t="shared" si="0"/>
        <v>0</v>
      </c>
      <c r="J11" s="340"/>
      <c r="K11" s="317"/>
      <c r="L11" s="317"/>
      <c r="M11" s="317"/>
      <c r="N11" s="317"/>
      <c r="O11" s="317"/>
      <c r="P11" s="317"/>
      <c r="Q11" s="317"/>
      <c r="R11" s="317"/>
      <c r="S11" s="317"/>
      <c r="T11" s="317"/>
      <c r="U11" s="317"/>
      <c r="V11" s="317"/>
      <c r="W11" s="317"/>
      <c r="X11" s="317"/>
      <c r="Y11" s="317"/>
      <c r="Z11" s="317"/>
      <c r="AA11" s="317"/>
      <c r="AB11" s="317"/>
      <c r="AC11" s="317"/>
      <c r="AD11" s="317"/>
      <c r="AE11" s="317"/>
    </row>
    <row r="12" spans="1:69" ht="15.75" x14ac:dyDescent="0.25">
      <c r="A12" s="315"/>
      <c r="B12" s="423"/>
      <c r="C12" s="425"/>
      <c r="D12" s="315"/>
      <c r="E12" s="347"/>
      <c r="F12" s="343"/>
      <c r="G12" s="344"/>
      <c r="H12" s="345"/>
      <c r="I12" s="346">
        <f t="shared" si="0"/>
        <v>0</v>
      </c>
      <c r="J12" s="340"/>
      <c r="K12" s="317"/>
      <c r="L12" s="317"/>
      <c r="M12" s="317"/>
      <c r="N12" s="317"/>
      <c r="O12" s="317"/>
      <c r="P12" s="317"/>
      <c r="Q12" s="317"/>
      <c r="R12" s="317"/>
      <c r="S12" s="317"/>
      <c r="T12" s="317"/>
      <c r="U12" s="317"/>
      <c r="V12" s="317"/>
      <c r="W12" s="317"/>
      <c r="X12" s="317"/>
      <c r="Y12" s="317"/>
      <c r="Z12" s="317"/>
      <c r="AA12" s="317"/>
      <c r="AB12" s="317"/>
      <c r="AC12" s="317"/>
      <c r="AD12" s="317"/>
      <c r="AE12" s="317"/>
    </row>
    <row r="13" spans="1:69" ht="15.75" x14ac:dyDescent="0.25">
      <c r="A13" s="315"/>
      <c r="B13" s="323" t="s">
        <v>39</v>
      </c>
      <c r="C13" s="349">
        <v>0</v>
      </c>
      <c r="D13" s="315"/>
      <c r="E13" s="347"/>
      <c r="F13" s="343"/>
      <c r="G13" s="344"/>
      <c r="H13" s="350"/>
      <c r="I13" s="346">
        <f t="shared" si="0"/>
        <v>0</v>
      </c>
      <c r="J13" s="340"/>
      <c r="K13" s="317"/>
      <c r="L13" s="317"/>
      <c r="M13" s="317"/>
      <c r="N13" s="317"/>
      <c r="O13" s="317"/>
      <c r="P13" s="317"/>
      <c r="Q13" s="317"/>
      <c r="R13" s="317"/>
      <c r="S13" s="317"/>
      <c r="T13" s="317"/>
      <c r="U13" s="317"/>
      <c r="V13" s="317"/>
      <c r="W13" s="317"/>
      <c r="X13" s="317"/>
      <c r="Y13" s="317"/>
      <c r="Z13" s="317"/>
      <c r="AA13" s="317"/>
      <c r="AB13" s="317"/>
      <c r="AC13" s="317"/>
      <c r="AD13" s="317"/>
      <c r="AE13" s="317"/>
    </row>
    <row r="14" spans="1:69" ht="15.75" x14ac:dyDescent="0.25">
      <c r="A14" s="315"/>
      <c r="B14" s="323" t="s">
        <v>95</v>
      </c>
      <c r="C14" s="351">
        <v>1</v>
      </c>
      <c r="D14" s="315"/>
      <c r="E14" s="347"/>
      <c r="F14" s="343"/>
      <c r="G14" s="344"/>
      <c r="H14" s="350"/>
      <c r="I14" s="346">
        <f t="shared" si="0"/>
        <v>0</v>
      </c>
      <c r="J14" s="340"/>
      <c r="K14" s="317"/>
      <c r="L14" s="317"/>
      <c r="M14" s="317"/>
      <c r="N14" s="317"/>
      <c r="O14" s="317"/>
      <c r="P14" s="317"/>
      <c r="Q14" s="317"/>
      <c r="R14" s="317"/>
      <c r="S14" s="317"/>
      <c r="T14" s="317"/>
      <c r="U14" s="317"/>
      <c r="V14" s="317"/>
      <c r="W14" s="317"/>
      <c r="X14" s="317"/>
      <c r="Y14" s="317"/>
      <c r="Z14" s="317"/>
      <c r="AA14" s="317"/>
      <c r="AB14" s="317"/>
      <c r="AC14" s="317"/>
      <c r="AD14" s="317"/>
      <c r="AE14" s="317"/>
    </row>
    <row r="15" spans="1:69" ht="15.75" x14ac:dyDescent="0.25">
      <c r="A15" s="315"/>
      <c r="B15" s="323" t="s">
        <v>96</v>
      </c>
      <c r="C15" s="351">
        <v>0.05</v>
      </c>
      <c r="D15" s="315"/>
      <c r="E15" s="347"/>
      <c r="F15" s="343"/>
      <c r="G15" s="344"/>
      <c r="H15" s="350"/>
      <c r="I15" s="346">
        <f t="shared" si="0"/>
        <v>0</v>
      </c>
      <c r="J15" s="340"/>
      <c r="K15" s="317"/>
      <c r="L15" s="317"/>
      <c r="M15" s="317"/>
      <c r="N15" s="317"/>
      <c r="O15" s="317"/>
      <c r="P15" s="317"/>
      <c r="Q15" s="317"/>
      <c r="R15" s="317"/>
      <c r="S15" s="317"/>
      <c r="T15" s="317"/>
      <c r="U15" s="317"/>
      <c r="V15" s="317"/>
      <c r="W15" s="317"/>
      <c r="X15" s="317"/>
      <c r="Y15" s="317"/>
      <c r="Z15" s="317"/>
      <c r="AA15" s="317"/>
      <c r="AB15" s="317"/>
      <c r="AC15" s="317"/>
      <c r="AD15" s="317"/>
      <c r="AE15" s="317"/>
    </row>
    <row r="16" spans="1:69" ht="15.75" x14ac:dyDescent="0.25">
      <c r="A16" s="315"/>
      <c r="B16" s="423"/>
      <c r="C16" s="424"/>
      <c r="D16" s="315"/>
      <c r="E16" s="352"/>
      <c r="F16" s="343"/>
      <c r="G16" s="344"/>
      <c r="H16" s="350"/>
      <c r="I16" s="346">
        <f t="shared" si="0"/>
        <v>0</v>
      </c>
      <c r="J16" s="340"/>
      <c r="K16" s="317"/>
      <c r="L16" s="317"/>
      <c r="M16" s="317"/>
      <c r="N16" s="317"/>
      <c r="O16" s="317"/>
      <c r="P16" s="317"/>
      <c r="Q16" s="317"/>
      <c r="R16" s="317"/>
      <c r="S16" s="317"/>
      <c r="T16" s="317"/>
      <c r="U16" s="317"/>
      <c r="V16" s="317"/>
      <c r="W16" s="317"/>
      <c r="X16" s="317"/>
      <c r="Y16" s="317"/>
      <c r="Z16" s="317"/>
      <c r="AA16" s="317"/>
      <c r="AB16" s="317"/>
      <c r="AC16" s="317"/>
      <c r="AD16" s="317"/>
      <c r="AE16" s="317"/>
    </row>
    <row r="17" spans="1:31" ht="15.75" x14ac:dyDescent="0.25">
      <c r="A17" s="315"/>
      <c r="B17" s="361" t="s">
        <v>104</v>
      </c>
      <c r="C17" s="353">
        <v>0.05</v>
      </c>
      <c r="D17" s="315"/>
      <c r="E17" s="347"/>
      <c r="F17" s="343"/>
      <c r="G17" s="344"/>
      <c r="H17" s="350"/>
      <c r="I17" s="346">
        <f t="shared" si="0"/>
        <v>0</v>
      </c>
      <c r="J17" s="340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317"/>
      <c r="W17" s="317"/>
      <c r="X17" s="317"/>
      <c r="Y17" s="317"/>
      <c r="Z17" s="317"/>
      <c r="AA17" s="317"/>
      <c r="AB17" s="317"/>
      <c r="AC17" s="317"/>
      <c r="AD17" s="317"/>
      <c r="AE17" s="317"/>
    </row>
    <row r="18" spans="1:31" x14ac:dyDescent="0.2">
      <c r="A18" s="315"/>
      <c r="B18" s="315"/>
      <c r="C18" s="316"/>
      <c r="D18" s="315"/>
      <c r="E18" s="347"/>
      <c r="F18" s="343"/>
      <c r="G18" s="344"/>
      <c r="H18" s="350"/>
      <c r="I18" s="346">
        <f t="shared" si="0"/>
        <v>0</v>
      </c>
      <c r="J18" s="340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317"/>
      <c r="W18" s="317"/>
      <c r="X18" s="317"/>
      <c r="Y18" s="317"/>
      <c r="Z18" s="317"/>
      <c r="AA18" s="317"/>
      <c r="AB18" s="317"/>
      <c r="AC18" s="317"/>
      <c r="AD18" s="317"/>
      <c r="AE18" s="317"/>
    </row>
    <row r="19" spans="1:31" ht="15.75" x14ac:dyDescent="0.25">
      <c r="A19" s="315"/>
      <c r="B19" s="323" t="s">
        <v>283</v>
      </c>
      <c r="C19" s="355" t="s">
        <v>180</v>
      </c>
      <c r="D19" s="315"/>
      <c r="E19" s="347"/>
      <c r="F19" s="343"/>
      <c r="G19" s="344"/>
      <c r="H19" s="350"/>
      <c r="I19" s="346">
        <f t="shared" si="0"/>
        <v>0</v>
      </c>
      <c r="J19" s="340"/>
      <c r="K19" s="317"/>
      <c r="L19" s="317"/>
      <c r="M19" s="317"/>
      <c r="N19" s="317"/>
      <c r="O19" s="317"/>
      <c r="P19" s="317"/>
      <c r="Q19" s="317"/>
      <c r="R19" s="317"/>
      <c r="S19" s="317"/>
      <c r="T19" s="317"/>
      <c r="U19" s="317"/>
      <c r="V19" s="317"/>
      <c r="W19" s="317"/>
      <c r="X19" s="317"/>
      <c r="Y19" s="317"/>
      <c r="Z19" s="317"/>
      <c r="AA19" s="317"/>
      <c r="AB19" s="317"/>
      <c r="AC19" s="317"/>
      <c r="AD19" s="317"/>
      <c r="AE19" s="317"/>
    </row>
    <row r="20" spans="1:31" ht="15.75" x14ac:dyDescent="0.25">
      <c r="A20" s="315"/>
      <c r="B20" s="361" t="s">
        <v>282</v>
      </c>
      <c r="C20" s="356">
        <f>VLOOKUP(C19,Service!$E$2:$F$8,2,0)</f>
        <v>1.06</v>
      </c>
      <c r="D20" s="315"/>
      <c r="E20" s="347"/>
      <c r="F20" s="357"/>
      <c r="G20" s="344"/>
      <c r="H20" s="358"/>
      <c r="I20" s="346">
        <f t="shared" si="0"/>
        <v>0</v>
      </c>
      <c r="J20" s="340"/>
      <c r="K20" s="317"/>
      <c r="L20" s="317"/>
      <c r="M20" s="317"/>
      <c r="N20" s="317"/>
      <c r="O20" s="317"/>
      <c r="P20" s="317"/>
      <c r="Q20" s="317"/>
      <c r="R20" s="317"/>
      <c r="S20" s="317"/>
      <c r="T20" s="317"/>
      <c r="U20" s="317"/>
      <c r="V20" s="317"/>
      <c r="W20" s="317"/>
      <c r="X20" s="317"/>
      <c r="Y20" s="317"/>
      <c r="Z20" s="317"/>
      <c r="AA20" s="317"/>
      <c r="AB20" s="317"/>
      <c r="AC20" s="317"/>
      <c r="AD20" s="317"/>
      <c r="AE20" s="317"/>
    </row>
    <row r="21" spans="1:31" ht="15.75" x14ac:dyDescent="0.25">
      <c r="A21" s="315"/>
      <c r="B21" s="421"/>
      <c r="C21" s="422"/>
      <c r="D21" s="315"/>
      <c r="E21" s="323" t="s">
        <v>97</v>
      </c>
      <c r="F21" s="359">
        <f>COUNT(F8:F20)</f>
        <v>0</v>
      </c>
      <c r="G21" s="359">
        <f>COUNT(G8:G20)</f>
        <v>0</v>
      </c>
      <c r="H21" s="315"/>
      <c r="I21" s="426" t="s">
        <v>29</v>
      </c>
      <c r="J21" s="378"/>
      <c r="K21" s="317"/>
      <c r="L21" s="317"/>
      <c r="M21" s="317"/>
      <c r="N21" s="317"/>
      <c r="O21" s="317"/>
      <c r="P21" s="317"/>
      <c r="Q21" s="317"/>
      <c r="R21" s="317"/>
      <c r="S21" s="317"/>
      <c r="T21" s="317"/>
      <c r="U21" s="317"/>
      <c r="V21" s="317"/>
      <c r="W21" s="317"/>
      <c r="X21" s="317"/>
      <c r="Y21" s="317"/>
      <c r="Z21" s="317"/>
      <c r="AA21" s="317"/>
      <c r="AB21" s="317"/>
      <c r="AC21" s="317"/>
      <c r="AD21" s="317"/>
      <c r="AE21" s="317"/>
    </row>
    <row r="22" spans="1:31" ht="15.75" x14ac:dyDescent="0.25">
      <c r="A22" s="315"/>
      <c r="B22" s="323" t="s">
        <v>41</v>
      </c>
      <c r="C22" s="360"/>
      <c r="D22" s="315"/>
      <c r="E22" s="361" t="s">
        <v>98</v>
      </c>
      <c r="F22" s="362" t="str">
        <f>IF(F21=0,"",(SUM(F8:F20))*12/$F$21)</f>
        <v/>
      </c>
      <c r="G22" s="363" t="str">
        <f>IF(G21=0,"",(SUM(G8:G20))*12/$F$21)</f>
        <v/>
      </c>
      <c r="H22" s="362">
        <f>MAX(H8:H20)</f>
        <v>0</v>
      </c>
      <c r="I22" s="364">
        <f>MIN(I8:I20)</f>
        <v>0</v>
      </c>
      <c r="J22" s="340" t="s">
        <v>35</v>
      </c>
      <c r="K22" s="317"/>
      <c r="L22" s="317"/>
      <c r="M22" s="317"/>
      <c r="N22" s="317"/>
      <c r="O22" s="317"/>
      <c r="P22" s="317"/>
      <c r="Q22" s="317"/>
      <c r="R22" s="317"/>
      <c r="S22" s="317"/>
      <c r="T22" s="317"/>
      <c r="U22" s="317"/>
      <c r="V22" s="317"/>
      <c r="W22" s="317"/>
      <c r="X22" s="317"/>
      <c r="Y22" s="317"/>
      <c r="Z22" s="317"/>
      <c r="AA22" s="317"/>
      <c r="AB22" s="317"/>
      <c r="AC22" s="317"/>
      <c r="AD22" s="317"/>
      <c r="AE22" s="317"/>
    </row>
    <row r="23" spans="1:31" ht="15.75" x14ac:dyDescent="0.25">
      <c r="A23" s="315"/>
      <c r="B23" s="323" t="s">
        <v>99</v>
      </c>
      <c r="C23" s="360"/>
      <c r="D23" s="315"/>
      <c r="E23" s="315"/>
      <c r="F23" s="315"/>
      <c r="G23" s="315"/>
      <c r="H23" s="315"/>
      <c r="I23" s="365"/>
      <c r="J23" s="315"/>
      <c r="K23" s="317"/>
      <c r="L23" s="317"/>
      <c r="M23" s="317"/>
      <c r="N23" s="317"/>
      <c r="O23" s="317"/>
      <c r="P23" s="317"/>
      <c r="Q23" s="317"/>
      <c r="R23" s="317"/>
      <c r="S23" s="317"/>
      <c r="T23" s="317"/>
      <c r="U23" s="317"/>
      <c r="V23" s="317"/>
      <c r="W23" s="317"/>
      <c r="X23" s="317"/>
      <c r="Y23" s="317"/>
      <c r="Z23" s="317"/>
      <c r="AA23" s="317"/>
      <c r="AB23" s="317"/>
      <c r="AC23" s="317"/>
      <c r="AD23" s="317"/>
      <c r="AE23" s="317"/>
    </row>
    <row r="24" spans="1:31" ht="15.75" x14ac:dyDescent="0.25">
      <c r="A24" s="315"/>
      <c r="B24" s="361" t="s">
        <v>100</v>
      </c>
      <c r="C24" s="366">
        <v>1</v>
      </c>
      <c r="D24" s="315"/>
      <c r="E24" s="428" t="s">
        <v>119</v>
      </c>
      <c r="F24" s="317"/>
      <c r="G24" s="317"/>
      <c r="H24" s="315" t="s">
        <v>93</v>
      </c>
      <c r="I24" s="317"/>
      <c r="J24" s="317"/>
      <c r="K24" s="317"/>
      <c r="L24" s="317"/>
      <c r="M24" s="317"/>
      <c r="N24" s="317"/>
      <c r="O24" s="317"/>
      <c r="P24" s="317"/>
      <c r="Q24" s="317"/>
      <c r="R24" s="317"/>
      <c r="S24" s="317"/>
      <c r="T24" s="317"/>
      <c r="U24" s="317"/>
      <c r="V24" s="317"/>
      <c r="W24" s="317"/>
      <c r="X24" s="317"/>
      <c r="Y24" s="317"/>
      <c r="Z24" s="317"/>
      <c r="AA24" s="317"/>
      <c r="AB24" s="317"/>
      <c r="AC24" s="317"/>
      <c r="AD24" s="317"/>
      <c r="AE24" s="317"/>
    </row>
    <row r="25" spans="1:31" ht="31.5" x14ac:dyDescent="0.25">
      <c r="A25" s="315"/>
      <c r="B25" s="421"/>
      <c r="C25" s="316"/>
      <c r="D25" s="315"/>
      <c r="E25" s="323" t="s">
        <v>120</v>
      </c>
      <c r="F25" s="369"/>
      <c r="G25" s="317"/>
      <c r="H25" s="323" t="s">
        <v>118</v>
      </c>
      <c r="I25" s="370">
        <f>IFERROR(C55*F5,0)</f>
        <v>0</v>
      </c>
      <c r="J25" s="317"/>
      <c r="K25" s="317"/>
      <c r="L25" s="317"/>
      <c r="M25" s="317"/>
      <c r="N25" s="317"/>
      <c r="O25" s="317"/>
      <c r="P25" s="317"/>
      <c r="Q25" s="317"/>
      <c r="R25" s="317"/>
      <c r="S25" s="317"/>
      <c r="T25" s="317"/>
      <c r="U25" s="317"/>
      <c r="V25" s="317"/>
      <c r="W25" s="317"/>
      <c r="X25" s="317"/>
      <c r="Y25" s="317"/>
      <c r="Z25" s="317"/>
      <c r="AA25" s="317"/>
      <c r="AB25" s="317"/>
      <c r="AC25" s="317"/>
      <c r="AD25" s="317"/>
      <c r="AE25" s="317"/>
    </row>
    <row r="26" spans="1:31" ht="31.5" x14ac:dyDescent="0.25">
      <c r="A26" s="315"/>
      <c r="B26" s="428" t="s">
        <v>105</v>
      </c>
      <c r="C26" s="366" t="s">
        <v>106</v>
      </c>
      <c r="D26" s="315"/>
      <c r="E26" s="323" t="s">
        <v>132</v>
      </c>
      <c r="F26" s="371"/>
      <c r="G26" s="317"/>
      <c r="H26" s="323" t="s">
        <v>123</v>
      </c>
      <c r="I26" s="372">
        <f>IFERROR(F5*F28/100,0)</f>
        <v>0</v>
      </c>
      <c r="J26" s="317"/>
      <c r="K26" s="317"/>
      <c r="L26" s="317"/>
      <c r="M26" s="317"/>
      <c r="N26" s="317"/>
      <c r="O26" s="317"/>
      <c r="P26" s="317"/>
      <c r="Q26" s="317"/>
      <c r="R26" s="317"/>
      <c r="S26" s="317"/>
      <c r="T26" s="317"/>
      <c r="U26" s="317"/>
      <c r="V26" s="317"/>
      <c r="W26" s="317"/>
      <c r="X26" s="317"/>
      <c r="Y26" s="317"/>
      <c r="Z26" s="317"/>
      <c r="AA26" s="317"/>
      <c r="AB26" s="317"/>
      <c r="AC26" s="317"/>
      <c r="AD26" s="317"/>
      <c r="AE26" s="317"/>
    </row>
    <row r="27" spans="1:31" ht="15" customHeight="1" x14ac:dyDescent="0.25">
      <c r="A27" s="315"/>
      <c r="B27" s="323" t="s">
        <v>108</v>
      </c>
      <c r="C27" s="373"/>
      <c r="D27" s="315" t="s">
        <v>29</v>
      </c>
      <c r="E27" s="323" t="s">
        <v>122</v>
      </c>
      <c r="F27" s="369"/>
      <c r="G27" s="317"/>
      <c r="H27" s="361" t="s">
        <v>265</v>
      </c>
      <c r="I27" s="372">
        <f>IFERROR(F5*F29/100,0)</f>
        <v>0</v>
      </c>
      <c r="J27" s="315"/>
      <c r="K27" s="317"/>
      <c r="L27" s="317"/>
      <c r="M27" s="317"/>
      <c r="N27" s="317"/>
      <c r="O27" s="317"/>
      <c r="P27" s="317"/>
      <c r="Q27" s="317"/>
      <c r="R27" s="317"/>
      <c r="S27" s="317"/>
      <c r="T27" s="317"/>
      <c r="U27" s="317"/>
      <c r="V27" s="317"/>
      <c r="W27" s="317"/>
      <c r="X27" s="317"/>
      <c r="Y27" s="317"/>
      <c r="Z27" s="317"/>
      <c r="AA27" s="317"/>
      <c r="AB27" s="317"/>
      <c r="AC27" s="317"/>
      <c r="AD27" s="317"/>
      <c r="AE27" s="317"/>
    </row>
    <row r="28" spans="1:31" ht="31.5" x14ac:dyDescent="0.25">
      <c r="A28" s="315"/>
      <c r="B28" s="323" t="s">
        <v>109</v>
      </c>
      <c r="C28" s="373"/>
      <c r="D28" s="315"/>
      <c r="E28" s="323" t="s">
        <v>263</v>
      </c>
      <c r="F28" s="374" t="str">
        <f>IF(F26=0,"",(F25/11*10)/F26*100)</f>
        <v/>
      </c>
      <c r="G28" s="317"/>
      <c r="H28" s="315"/>
      <c r="I28" s="378"/>
      <c r="J28" s="315"/>
      <c r="K28" s="315"/>
      <c r="L28" s="317"/>
      <c r="M28" s="317"/>
      <c r="N28" s="317"/>
      <c r="O28" s="317"/>
      <c r="P28" s="317"/>
      <c r="Q28" s="317"/>
      <c r="R28" s="317"/>
      <c r="S28" s="317"/>
      <c r="T28" s="317"/>
      <c r="U28" s="317"/>
      <c r="V28" s="317"/>
      <c r="W28" s="317"/>
      <c r="X28" s="317"/>
      <c r="Y28" s="317"/>
      <c r="Z28" s="317"/>
      <c r="AA28" s="317"/>
      <c r="AB28" s="317"/>
      <c r="AC28" s="317"/>
      <c r="AD28" s="317"/>
      <c r="AE28" s="317"/>
    </row>
    <row r="29" spans="1:31" ht="31.5" x14ac:dyDescent="0.25">
      <c r="A29" s="315"/>
      <c r="B29" s="323" t="s">
        <v>110</v>
      </c>
      <c r="C29" s="373"/>
      <c r="D29" s="315"/>
      <c r="E29" s="323" t="s">
        <v>264</v>
      </c>
      <c r="F29" s="374" t="str">
        <f>IF(F26=0,"",(F25-F27)/11*10/F26*100)</f>
        <v/>
      </c>
      <c r="G29" s="317"/>
      <c r="H29" s="361" t="s">
        <v>274</v>
      </c>
      <c r="I29" s="369" t="s">
        <v>280</v>
      </c>
      <c r="J29" s="315"/>
      <c r="K29" s="317"/>
      <c r="L29" s="317"/>
      <c r="M29" s="317"/>
      <c r="N29" s="317"/>
      <c r="O29" s="317"/>
      <c r="P29" s="317"/>
      <c r="Q29" s="317"/>
      <c r="R29" s="317"/>
      <c r="S29" s="317"/>
      <c r="T29" s="317"/>
      <c r="U29" s="317"/>
      <c r="V29" s="317"/>
      <c r="W29" s="317"/>
      <c r="X29" s="317"/>
      <c r="Y29" s="317"/>
      <c r="Z29" s="317"/>
      <c r="AA29" s="317"/>
      <c r="AB29" s="317"/>
      <c r="AC29" s="317"/>
      <c r="AD29" s="317"/>
      <c r="AE29" s="317"/>
    </row>
    <row r="30" spans="1:31" ht="15.75" x14ac:dyDescent="0.25">
      <c r="A30" s="315"/>
      <c r="B30" s="323" t="s">
        <v>111</v>
      </c>
      <c r="C30" s="373"/>
      <c r="D30" s="315"/>
      <c r="E30" s="361" t="s">
        <v>249</v>
      </c>
      <c r="F30" s="371"/>
      <c r="G30" s="332"/>
      <c r="H30" s="332"/>
      <c r="I30" s="378"/>
      <c r="J30" s="315"/>
      <c r="K30" s="317"/>
      <c r="L30" s="317"/>
      <c r="M30" s="317"/>
      <c r="N30" s="317"/>
      <c r="O30" s="317"/>
      <c r="P30" s="317"/>
      <c r="Q30" s="317"/>
      <c r="R30" s="317"/>
      <c r="S30" s="317"/>
      <c r="T30" s="317"/>
      <c r="U30" s="317"/>
      <c r="V30" s="317"/>
      <c r="W30" s="317"/>
      <c r="X30" s="317"/>
      <c r="Y30" s="317"/>
      <c r="Z30" s="317"/>
      <c r="AA30" s="317"/>
      <c r="AB30" s="317"/>
      <c r="AC30" s="317"/>
      <c r="AD30" s="317"/>
      <c r="AE30" s="317"/>
    </row>
    <row r="31" spans="1:31" ht="15.75" x14ac:dyDescent="0.25">
      <c r="A31" s="315"/>
      <c r="B31" s="323" t="s">
        <v>112</v>
      </c>
      <c r="C31" s="373"/>
      <c r="D31" s="315"/>
      <c r="E31" s="420"/>
      <c r="F31" s="332"/>
      <c r="G31" s="332"/>
      <c r="H31" s="361" t="s">
        <v>1113</v>
      </c>
      <c r="I31" s="377">
        <v>0.25</v>
      </c>
      <c r="J31" s="315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317"/>
      <c r="W31" s="317"/>
      <c r="X31" s="317"/>
      <c r="Y31" s="317"/>
      <c r="Z31" s="317"/>
      <c r="AA31" s="317"/>
      <c r="AB31" s="317"/>
      <c r="AC31" s="317"/>
      <c r="AD31" s="317"/>
      <c r="AE31" s="317"/>
    </row>
    <row r="32" spans="1:31" ht="15.75" x14ac:dyDescent="0.25">
      <c r="A32" s="315"/>
      <c r="B32" s="361" t="s">
        <v>107</v>
      </c>
      <c r="C32" s="366">
        <f>100-SUM(C27:C31)</f>
        <v>100</v>
      </c>
      <c r="D32" s="315"/>
      <c r="E32" s="420"/>
      <c r="F32" s="332"/>
      <c r="G32" s="332"/>
      <c r="H32" s="332"/>
      <c r="I32" s="378"/>
      <c r="J32" s="315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7"/>
      <c r="W32" s="317"/>
      <c r="X32" s="317"/>
      <c r="Y32" s="317"/>
      <c r="Z32" s="317"/>
      <c r="AA32" s="317"/>
      <c r="AB32" s="317"/>
      <c r="AC32" s="317"/>
      <c r="AD32" s="317"/>
      <c r="AE32" s="317"/>
    </row>
    <row r="33" spans="1:69" s="318" customFormat="1" x14ac:dyDescent="0.2">
      <c r="A33" s="315"/>
      <c r="B33" s="315"/>
      <c r="C33" s="316"/>
      <c r="D33" s="315"/>
      <c r="E33" s="420"/>
      <c r="F33" s="332"/>
      <c r="G33" s="332"/>
      <c r="H33" s="332"/>
      <c r="I33" s="378"/>
      <c r="J33" s="315"/>
      <c r="K33" s="317"/>
      <c r="L33" s="317"/>
      <c r="M33" s="317"/>
      <c r="N33" s="317"/>
      <c r="O33" s="317"/>
      <c r="P33" s="317"/>
      <c r="Q33" s="317"/>
      <c r="R33" s="317"/>
      <c r="S33" s="317"/>
      <c r="T33" s="317"/>
      <c r="U33" s="317"/>
      <c r="V33" s="317"/>
      <c r="W33" s="317"/>
      <c r="X33" s="317"/>
      <c r="Y33" s="317"/>
      <c r="Z33" s="317"/>
      <c r="AA33" s="317"/>
      <c r="AB33" s="317"/>
      <c r="AC33" s="317"/>
      <c r="AD33" s="317"/>
      <c r="AE33" s="317"/>
      <c r="AF33" s="317"/>
      <c r="AG33" s="317"/>
      <c r="AH33" s="317"/>
      <c r="AI33" s="317"/>
      <c r="AJ33" s="317"/>
      <c r="AK33" s="317"/>
      <c r="AL33" s="317"/>
      <c r="AM33" s="317"/>
      <c r="AN33" s="317"/>
      <c r="AO33" s="317"/>
      <c r="AP33" s="317"/>
      <c r="AQ33" s="317"/>
      <c r="AR33" s="317"/>
      <c r="AS33" s="317"/>
      <c r="AT33" s="317"/>
      <c r="AU33" s="317"/>
      <c r="AV33" s="317"/>
      <c r="AW33" s="317"/>
      <c r="AX33" s="317"/>
      <c r="AY33" s="317"/>
      <c r="AZ33" s="317"/>
      <c r="BA33" s="317"/>
      <c r="BB33" s="317"/>
      <c r="BC33" s="317"/>
      <c r="BD33" s="317"/>
      <c r="BE33" s="317"/>
      <c r="BF33" s="317"/>
      <c r="BG33" s="317"/>
      <c r="BH33" s="317"/>
      <c r="BI33" s="317"/>
      <c r="BJ33" s="317"/>
      <c r="BK33" s="317"/>
      <c r="BL33" s="317"/>
      <c r="BM33" s="317"/>
      <c r="BN33" s="317"/>
      <c r="BO33" s="317"/>
      <c r="BP33" s="317"/>
      <c r="BQ33" s="317"/>
    </row>
    <row r="34" spans="1:69" ht="15.75" x14ac:dyDescent="0.25">
      <c r="A34" s="315"/>
      <c r="B34" s="686" t="s">
        <v>196</v>
      </c>
      <c r="C34" s="687"/>
      <c r="D34" s="436" t="s">
        <v>106</v>
      </c>
      <c r="E34" s="436" t="s">
        <v>271</v>
      </c>
      <c r="F34" s="436" t="s">
        <v>269</v>
      </c>
      <c r="G34" s="332"/>
      <c r="H34" s="332"/>
      <c r="I34" s="332"/>
      <c r="J34" s="378"/>
      <c r="K34" s="315"/>
      <c r="L34" s="317"/>
      <c r="M34" s="317"/>
      <c r="N34" s="317"/>
      <c r="O34" s="317"/>
      <c r="P34" s="317"/>
      <c r="Q34" s="317"/>
      <c r="R34" s="317"/>
      <c r="S34" s="317"/>
      <c r="T34" s="317"/>
      <c r="U34" s="317"/>
      <c r="V34" s="317"/>
      <c r="W34" s="317"/>
      <c r="X34" s="317"/>
      <c r="Y34" s="317"/>
      <c r="Z34" s="317"/>
      <c r="AA34" s="317"/>
      <c r="AB34" s="317"/>
      <c r="AC34" s="317"/>
      <c r="AD34" s="317"/>
      <c r="AE34" s="317"/>
    </row>
    <row r="35" spans="1:69" ht="15.75" x14ac:dyDescent="0.25">
      <c r="A35" s="315"/>
      <c r="B35" s="684" t="s">
        <v>1346</v>
      </c>
      <c r="C35" s="685"/>
      <c r="D35" s="379"/>
      <c r="E35" s="362">
        <f t="shared" ref="E35:E40" si="1">IFERROR(D35*$F$5,0)</f>
        <v>0</v>
      </c>
      <c r="F35" s="363">
        <f t="shared" ref="F35:F40" si="2">D35*$I$27</f>
        <v>0</v>
      </c>
      <c r="G35" s="332"/>
      <c r="H35" s="332"/>
      <c r="I35" s="332"/>
      <c r="J35" s="378"/>
      <c r="K35" s="315"/>
      <c r="L35" s="317"/>
      <c r="M35" s="317"/>
      <c r="N35" s="317"/>
      <c r="O35" s="317"/>
      <c r="P35" s="317"/>
      <c r="Q35" s="317"/>
      <c r="R35" s="317"/>
      <c r="S35" s="317"/>
      <c r="T35" s="317"/>
      <c r="U35" s="317"/>
      <c r="V35" s="317"/>
      <c r="W35" s="317"/>
      <c r="X35" s="317"/>
      <c r="Y35" s="317"/>
      <c r="Z35" s="317"/>
      <c r="AA35" s="317"/>
      <c r="AB35" s="317"/>
      <c r="AC35" s="317"/>
      <c r="AD35" s="317"/>
      <c r="AE35" s="317"/>
    </row>
    <row r="36" spans="1:69" ht="15.75" x14ac:dyDescent="0.25">
      <c r="A36" s="315"/>
      <c r="B36" s="684" t="s">
        <v>195</v>
      </c>
      <c r="C36" s="685"/>
      <c r="D36" s="379"/>
      <c r="E36" s="362">
        <f t="shared" si="1"/>
        <v>0</v>
      </c>
      <c r="F36" s="363">
        <f t="shared" si="2"/>
        <v>0</v>
      </c>
      <c r="G36" s="332"/>
      <c r="H36" s="332"/>
      <c r="I36" s="332"/>
      <c r="J36" s="378"/>
      <c r="K36" s="315"/>
      <c r="L36" s="317"/>
      <c r="M36" s="317"/>
      <c r="N36" s="317"/>
      <c r="O36" s="317"/>
      <c r="P36" s="317"/>
      <c r="Q36" s="317"/>
      <c r="R36" s="317"/>
      <c r="S36" s="317"/>
      <c r="T36" s="317"/>
      <c r="U36" s="317"/>
      <c r="V36" s="317"/>
      <c r="W36" s="317"/>
      <c r="X36" s="317"/>
      <c r="Y36" s="317"/>
      <c r="Z36" s="317"/>
      <c r="AA36" s="317"/>
      <c r="AB36" s="317"/>
      <c r="AC36" s="317"/>
      <c r="AD36" s="317"/>
      <c r="AE36" s="317"/>
    </row>
    <row r="37" spans="1:69" ht="15" customHeight="1" x14ac:dyDescent="0.25">
      <c r="A37" s="315"/>
      <c r="B37" s="684" t="s">
        <v>194</v>
      </c>
      <c r="C37" s="685"/>
      <c r="D37" s="379"/>
      <c r="E37" s="362">
        <f t="shared" si="1"/>
        <v>0</v>
      </c>
      <c r="F37" s="363">
        <f t="shared" si="2"/>
        <v>0</v>
      </c>
      <c r="G37" s="332"/>
      <c r="H37" s="332"/>
      <c r="I37" s="332"/>
      <c r="J37" s="378"/>
      <c r="K37" s="315"/>
      <c r="L37" s="317"/>
      <c r="M37" s="317"/>
      <c r="N37" s="317"/>
      <c r="O37" s="317"/>
      <c r="P37" s="317"/>
      <c r="Q37" s="317"/>
      <c r="R37" s="317"/>
      <c r="S37" s="317"/>
      <c r="T37" s="317"/>
      <c r="U37" s="317"/>
      <c r="V37" s="317"/>
      <c r="W37" s="317"/>
      <c r="X37" s="317"/>
      <c r="Y37" s="317"/>
      <c r="Z37" s="317"/>
      <c r="AA37" s="317"/>
      <c r="AB37" s="317"/>
      <c r="AC37" s="317"/>
      <c r="AD37" s="317"/>
      <c r="AE37" s="317"/>
    </row>
    <row r="38" spans="1:69" ht="15" customHeight="1" x14ac:dyDescent="0.25">
      <c r="A38" s="315"/>
      <c r="B38" s="684" t="s">
        <v>187</v>
      </c>
      <c r="C38" s="685"/>
      <c r="D38" s="379"/>
      <c r="E38" s="362">
        <f t="shared" si="1"/>
        <v>0</v>
      </c>
      <c r="F38" s="363">
        <f t="shared" si="2"/>
        <v>0</v>
      </c>
      <c r="G38" s="332"/>
      <c r="H38" s="332"/>
      <c r="I38" s="332"/>
      <c r="J38" s="378"/>
      <c r="K38" s="315"/>
      <c r="L38" s="317"/>
      <c r="M38" s="317"/>
      <c r="N38" s="317"/>
      <c r="O38" s="317"/>
      <c r="P38" s="317"/>
      <c r="Q38" s="317"/>
      <c r="R38" s="317"/>
      <c r="S38" s="317"/>
      <c r="T38" s="317"/>
      <c r="U38" s="317"/>
      <c r="V38" s="317"/>
      <c r="W38" s="317"/>
      <c r="X38" s="317"/>
      <c r="Y38" s="317"/>
      <c r="Z38" s="317"/>
      <c r="AA38" s="317"/>
      <c r="AB38" s="317"/>
      <c r="AC38" s="317"/>
      <c r="AD38" s="317"/>
      <c r="AE38" s="317"/>
    </row>
    <row r="39" spans="1:69" ht="15" customHeight="1" x14ac:dyDescent="0.25">
      <c r="A39" s="315"/>
      <c r="B39" s="684" t="s">
        <v>1438</v>
      </c>
      <c r="C39" s="685"/>
      <c r="D39" s="379"/>
      <c r="E39" s="362">
        <f t="shared" si="1"/>
        <v>0</v>
      </c>
      <c r="F39" s="363">
        <f t="shared" si="2"/>
        <v>0</v>
      </c>
      <c r="G39" s="332"/>
      <c r="H39" s="332"/>
      <c r="I39" s="332"/>
      <c r="J39" s="378"/>
      <c r="K39" s="315"/>
      <c r="L39" s="317"/>
      <c r="M39" s="317"/>
      <c r="N39" s="317"/>
      <c r="O39" s="317"/>
      <c r="P39" s="317"/>
      <c r="Q39" s="317"/>
      <c r="R39" s="317"/>
      <c r="S39" s="317"/>
      <c r="T39" s="317"/>
      <c r="U39" s="317"/>
      <c r="V39" s="317"/>
      <c r="W39" s="317"/>
      <c r="X39" s="317"/>
      <c r="Y39" s="317"/>
      <c r="Z39" s="317"/>
      <c r="AA39" s="317"/>
      <c r="AB39" s="317"/>
      <c r="AC39" s="317"/>
      <c r="AD39" s="317"/>
      <c r="AE39" s="317"/>
    </row>
    <row r="40" spans="1:69" ht="15.75" x14ac:dyDescent="0.25">
      <c r="A40" s="315"/>
      <c r="B40" s="684" t="s">
        <v>89</v>
      </c>
      <c r="C40" s="685"/>
      <c r="D40" s="437">
        <f>(1-SUM(D35:D38))</f>
        <v>1</v>
      </c>
      <c r="E40" s="362">
        <f t="shared" si="1"/>
        <v>0</v>
      </c>
      <c r="F40" s="363">
        <f t="shared" si="2"/>
        <v>0</v>
      </c>
      <c r="G40" s="332"/>
      <c r="H40" s="332"/>
      <c r="I40" s="332"/>
      <c r="J40" s="378"/>
      <c r="K40" s="315"/>
      <c r="L40" s="317"/>
      <c r="M40" s="317"/>
      <c r="N40" s="317"/>
      <c r="O40" s="317"/>
      <c r="P40" s="317"/>
      <c r="Q40" s="317"/>
      <c r="R40" s="317"/>
      <c r="S40" s="317"/>
      <c r="T40" s="317"/>
      <c r="U40" s="317"/>
      <c r="V40" s="317"/>
      <c r="W40" s="317"/>
      <c r="X40" s="317"/>
      <c r="Y40" s="317"/>
      <c r="Z40" s="317"/>
      <c r="AA40" s="317"/>
      <c r="AB40" s="317"/>
      <c r="AC40" s="317"/>
      <c r="AD40" s="317"/>
      <c r="AE40" s="317"/>
    </row>
    <row r="41" spans="1:69" s="315" customFormat="1" x14ac:dyDescent="0.2">
      <c r="C41" s="316"/>
      <c r="I41" s="378"/>
    </row>
    <row r="42" spans="1:69" s="315" customFormat="1" x14ac:dyDescent="0.2">
      <c r="A42" s="317"/>
      <c r="C42" s="316"/>
      <c r="X42" s="317"/>
      <c r="Y42" s="317"/>
      <c r="Z42" s="317"/>
      <c r="AA42" s="317"/>
      <c r="AB42" s="317"/>
      <c r="AC42" s="317"/>
      <c r="AD42" s="317"/>
      <c r="AE42" s="317"/>
      <c r="AF42" s="317"/>
      <c r="AG42" s="317"/>
      <c r="AH42" s="317"/>
      <c r="AI42" s="317"/>
      <c r="AJ42" s="317"/>
      <c r="AK42" s="317"/>
      <c r="AL42" s="317"/>
      <c r="AM42" s="317"/>
      <c r="AN42" s="317"/>
      <c r="AO42" s="317"/>
      <c r="AP42" s="317"/>
      <c r="AQ42" s="317"/>
      <c r="AR42" s="317"/>
      <c r="AS42" s="317"/>
      <c r="AT42" s="317"/>
      <c r="AU42" s="317"/>
      <c r="AV42" s="317"/>
      <c r="AW42" s="317"/>
    </row>
    <row r="43" spans="1:69" ht="15.95" customHeight="1" x14ac:dyDescent="0.25">
      <c r="B43" s="319" t="s">
        <v>426</v>
      </c>
      <c r="C43" s="316"/>
      <c r="D43" s="317"/>
      <c r="E43" s="686" t="s">
        <v>268</v>
      </c>
      <c r="F43" s="687"/>
      <c r="G43" s="317"/>
      <c r="H43" s="699" t="s">
        <v>267</v>
      </c>
      <c r="I43" s="700"/>
      <c r="J43" s="317"/>
      <c r="K43" s="317"/>
      <c r="L43" s="317"/>
      <c r="M43" s="317"/>
      <c r="N43" s="317"/>
      <c r="O43" s="317"/>
      <c r="P43" s="317"/>
      <c r="Q43" s="317"/>
      <c r="R43" s="317"/>
      <c r="S43" s="317"/>
      <c r="T43" s="317"/>
      <c r="U43" s="317"/>
      <c r="V43" s="317"/>
      <c r="W43" s="317"/>
      <c r="X43" s="317"/>
      <c r="Y43" s="317"/>
      <c r="Z43" s="317"/>
      <c r="AA43" s="317"/>
      <c r="AB43" s="317"/>
      <c r="AC43" s="317"/>
      <c r="AD43" s="317"/>
      <c r="AE43" s="317"/>
    </row>
    <row r="44" spans="1:69" ht="31.5" x14ac:dyDescent="0.25">
      <c r="B44" s="317"/>
      <c r="C44" s="429"/>
      <c r="D44" s="317"/>
      <c r="E44" s="323" t="s">
        <v>117</v>
      </c>
      <c r="F44" s="434"/>
      <c r="G44" s="317"/>
      <c r="H44" s="361" t="s">
        <v>44</v>
      </c>
      <c r="I44" s="438">
        <f>IFERROR(C54/I52,0)</f>
        <v>0</v>
      </c>
      <c r="J44" s="317"/>
      <c r="K44" s="317"/>
      <c r="L44" s="317"/>
      <c r="M44" s="317"/>
      <c r="N44" s="317"/>
      <c r="O44" s="317"/>
      <c r="P44" s="317"/>
      <c r="Q44" s="317"/>
      <c r="R44" s="317"/>
      <c r="S44" s="317"/>
      <c r="T44" s="317"/>
      <c r="U44" s="317"/>
      <c r="V44" s="317"/>
      <c r="W44" s="317"/>
      <c r="X44" s="317"/>
      <c r="Y44" s="317"/>
      <c r="Z44" s="317"/>
      <c r="AA44" s="317"/>
      <c r="AB44" s="317"/>
      <c r="AC44" s="317"/>
      <c r="AD44" s="317"/>
      <c r="AE44" s="317"/>
    </row>
    <row r="45" spans="1:69" ht="15.75" x14ac:dyDescent="0.25">
      <c r="B45" s="323" t="s">
        <v>385</v>
      </c>
      <c r="C45" s="478">
        <f>VLOOKUP($C$61,Service!$K$3:$L$28,2,0)</f>
        <v>0</v>
      </c>
      <c r="D45" s="317"/>
      <c r="E45" s="323" t="s">
        <v>44</v>
      </c>
      <c r="F45" s="431">
        <f>F44/12</f>
        <v>0</v>
      </c>
      <c r="G45" s="317"/>
      <c r="H45" s="361" t="s">
        <v>76</v>
      </c>
      <c r="I45" s="432">
        <f>IFERROR(1/I44,0)</f>
        <v>0</v>
      </c>
      <c r="J45" s="317"/>
      <c r="K45" s="317"/>
      <c r="L45" s="317"/>
      <c r="M45" s="317"/>
      <c r="N45" s="317"/>
      <c r="O45" s="317"/>
      <c r="P45" s="317"/>
      <c r="Q45" s="317"/>
      <c r="R45" s="317"/>
      <c r="S45" s="317"/>
      <c r="T45" s="317"/>
      <c r="U45" s="317"/>
      <c r="V45" s="317"/>
      <c r="W45" s="317"/>
      <c r="X45" s="317"/>
      <c r="Y45" s="317"/>
      <c r="Z45" s="317"/>
      <c r="AA45" s="317"/>
      <c r="AB45" s="317"/>
      <c r="AC45" s="317"/>
      <c r="AD45" s="317"/>
      <c r="AE45" s="317"/>
    </row>
    <row r="46" spans="1:69" ht="31.5" x14ac:dyDescent="0.25">
      <c r="B46" s="476" t="s">
        <v>386</v>
      </c>
      <c r="C46" s="478">
        <f>IF(F54="No",0,VLOOKUP($C$61,Service!$K$3:$M$28,3,0))</f>
        <v>0</v>
      </c>
      <c r="D46" s="317"/>
      <c r="E46" s="323" t="s">
        <v>76</v>
      </c>
      <c r="F46" s="432">
        <f>IFERROR(1/F45,0)</f>
        <v>0</v>
      </c>
      <c r="G46" s="317"/>
      <c r="H46" s="361" t="s">
        <v>102</v>
      </c>
      <c r="I46" s="433">
        <f>IFERROR(10/I44,0)</f>
        <v>0</v>
      </c>
      <c r="J46" s="317"/>
      <c r="K46" s="317"/>
      <c r="L46" s="317"/>
      <c r="M46" s="317"/>
      <c r="N46" s="317"/>
      <c r="O46" s="317"/>
      <c r="P46" s="317"/>
      <c r="Q46" s="317"/>
      <c r="R46" s="317"/>
      <c r="S46" s="317"/>
      <c r="T46" s="317"/>
      <c r="U46" s="317"/>
      <c r="V46" s="317"/>
      <c r="W46" s="317"/>
      <c r="X46" s="317"/>
      <c r="Y46" s="317"/>
      <c r="Z46" s="317"/>
      <c r="AA46" s="317"/>
      <c r="AB46" s="317"/>
      <c r="AC46" s="317"/>
      <c r="AD46" s="317"/>
      <c r="AE46" s="317"/>
    </row>
    <row r="47" spans="1:69" ht="31.5" x14ac:dyDescent="0.25">
      <c r="B47" s="476" t="s">
        <v>396</v>
      </c>
      <c r="C47" s="478">
        <f>IF($F$53="No",0,VLOOKUP($C$61,Service!$K$3:$N$28,4,0))</f>
        <v>0</v>
      </c>
      <c r="D47" s="317"/>
      <c r="E47" s="323" t="s">
        <v>45</v>
      </c>
      <c r="F47" s="433">
        <f>IFERROR(10/F45,0)</f>
        <v>0</v>
      </c>
      <c r="G47" s="317"/>
      <c r="H47" s="361" t="s">
        <v>103</v>
      </c>
      <c r="I47" s="433">
        <f>IFERROR(30/I44,0)</f>
        <v>0</v>
      </c>
      <c r="J47" s="317"/>
      <c r="K47" s="317"/>
      <c r="L47" s="317"/>
      <c r="M47" s="317"/>
      <c r="N47" s="317"/>
      <c r="O47" s="317"/>
      <c r="P47" s="317"/>
      <c r="Q47" s="317"/>
      <c r="R47" s="317"/>
      <c r="S47" s="317"/>
      <c r="T47" s="317"/>
      <c r="U47" s="317"/>
      <c r="V47" s="317"/>
      <c r="W47" s="317"/>
      <c r="X47" s="317"/>
      <c r="Y47" s="317"/>
      <c r="Z47" s="317"/>
      <c r="AA47" s="317"/>
      <c r="AB47" s="317"/>
      <c r="AC47" s="317"/>
      <c r="AD47" s="317"/>
      <c r="AE47" s="317"/>
    </row>
    <row r="48" spans="1:69" ht="31.5" x14ac:dyDescent="0.25">
      <c r="B48" s="476" t="s">
        <v>387</v>
      </c>
      <c r="C48" s="478">
        <f>SUM(C45:C47)</f>
        <v>0</v>
      </c>
      <c r="D48" s="317"/>
      <c r="E48" s="323" t="s">
        <v>46</v>
      </c>
      <c r="F48" s="433">
        <f>IFERROR(30/F45,0)</f>
        <v>0</v>
      </c>
      <c r="G48" s="317"/>
      <c r="H48" s="332"/>
      <c r="I48" s="332"/>
      <c r="J48" s="317"/>
      <c r="K48" s="317"/>
      <c r="L48" s="317"/>
      <c r="M48" s="317"/>
      <c r="N48" s="317"/>
      <c r="O48" s="317"/>
      <c r="P48" s="317"/>
      <c r="Q48" s="317"/>
      <c r="R48" s="317"/>
      <c r="S48" s="317"/>
      <c r="T48" s="317"/>
      <c r="U48" s="317"/>
      <c r="V48" s="317"/>
      <c r="W48" s="317"/>
      <c r="X48" s="317"/>
      <c r="Y48" s="317"/>
      <c r="Z48" s="317"/>
      <c r="AA48" s="317"/>
      <c r="AB48" s="317"/>
      <c r="AC48" s="317"/>
      <c r="AD48" s="317"/>
      <c r="AE48" s="317"/>
    </row>
    <row r="49" spans="1:74" ht="15.75" x14ac:dyDescent="0.25">
      <c r="B49" s="476" t="s">
        <v>388</v>
      </c>
      <c r="C49" s="480">
        <v>0</v>
      </c>
      <c r="D49" s="317"/>
      <c r="E49" s="361" t="s">
        <v>47</v>
      </c>
      <c r="F49" s="433">
        <f>IFERROR(Output!C7/'Enter Data'!C54*1000,0)</f>
        <v>0</v>
      </c>
      <c r="G49" s="317"/>
      <c r="H49" s="428" t="s">
        <v>266</v>
      </c>
      <c r="I49" s="317"/>
      <c r="J49" s="317"/>
      <c r="K49" s="317"/>
      <c r="L49" s="317"/>
      <c r="M49" s="317"/>
      <c r="N49" s="317"/>
      <c r="O49" s="317"/>
      <c r="P49" s="317"/>
      <c r="Q49" s="317"/>
      <c r="R49" s="317"/>
      <c r="S49" s="317"/>
      <c r="T49" s="317"/>
      <c r="U49" s="317"/>
      <c r="V49" s="317"/>
      <c r="W49" s="317"/>
      <c r="X49" s="317"/>
      <c r="Y49" s="317"/>
      <c r="Z49" s="317"/>
      <c r="AA49" s="317"/>
      <c r="AB49" s="317"/>
      <c r="AC49" s="317"/>
      <c r="AD49" s="317"/>
      <c r="AE49" s="317"/>
    </row>
    <row r="50" spans="1:74" ht="19.5" x14ac:dyDescent="0.35">
      <c r="B50" s="476" t="s">
        <v>390</v>
      </c>
      <c r="C50" s="478">
        <f>C48*VLOOKUP($C$49,Service!$P$2:$Q$7,2,0)</f>
        <v>0</v>
      </c>
      <c r="D50" s="317"/>
      <c r="E50" s="330"/>
      <c r="F50" s="420"/>
      <c r="G50" s="317"/>
      <c r="H50" s="361" t="s">
        <v>1439</v>
      </c>
      <c r="I50" s="435">
        <f>IFERROR(Output!C7*1000,0)</f>
        <v>0</v>
      </c>
      <c r="J50" s="317"/>
      <c r="K50" s="317"/>
      <c r="L50" s="317"/>
      <c r="M50" s="317"/>
      <c r="N50" s="317"/>
      <c r="O50" s="317"/>
      <c r="P50" s="317"/>
      <c r="Q50" s="317"/>
      <c r="R50" s="317"/>
      <c r="S50" s="317"/>
      <c r="T50" s="317"/>
      <c r="U50" s="317"/>
      <c r="V50" s="317"/>
      <c r="W50" s="317"/>
      <c r="X50" s="317"/>
      <c r="Y50" s="317"/>
      <c r="Z50" s="317"/>
      <c r="AA50" s="317"/>
      <c r="AB50" s="317"/>
      <c r="AC50" s="317"/>
      <c r="AD50" s="317"/>
      <c r="AE50" s="317"/>
    </row>
    <row r="51" spans="1:74" ht="15.75" x14ac:dyDescent="0.25">
      <c r="B51" s="476" t="s">
        <v>392</v>
      </c>
      <c r="C51" s="478">
        <f>VLOOKUP($C$61,Service!$K$3:$O$28,5,0)</f>
        <v>0</v>
      </c>
      <c r="D51" s="317"/>
      <c r="E51" s="317"/>
      <c r="F51" s="317"/>
      <c r="G51" s="317"/>
      <c r="H51" s="426"/>
      <c r="I51" s="439"/>
      <c r="J51" s="317"/>
      <c r="K51" s="317"/>
      <c r="L51" s="317"/>
      <c r="M51" s="317"/>
      <c r="N51" s="317"/>
      <c r="O51" s="317"/>
      <c r="P51" s="317"/>
      <c r="Q51" s="317"/>
      <c r="R51" s="317"/>
      <c r="S51" s="317"/>
      <c r="T51" s="317"/>
      <c r="U51" s="317"/>
      <c r="V51" s="317"/>
      <c r="W51" s="317"/>
      <c r="X51" s="317"/>
      <c r="Y51" s="317"/>
      <c r="Z51" s="317"/>
      <c r="AA51" s="317"/>
      <c r="AB51" s="317"/>
      <c r="AC51" s="317"/>
      <c r="AD51" s="317"/>
      <c r="AE51" s="317"/>
    </row>
    <row r="52" spans="1:74" ht="31.5" x14ac:dyDescent="0.25">
      <c r="B52" s="476" t="s">
        <v>393</v>
      </c>
      <c r="C52" s="381"/>
      <c r="D52" s="317"/>
      <c r="E52" s="317"/>
      <c r="F52" s="317"/>
      <c r="G52" s="317"/>
      <c r="H52" s="361" t="s">
        <v>36</v>
      </c>
      <c r="I52" s="479">
        <f>I27*C55</f>
        <v>0</v>
      </c>
      <c r="J52" s="317"/>
      <c r="K52" s="317"/>
      <c r="L52" s="317"/>
      <c r="M52" s="317"/>
      <c r="N52" s="317"/>
      <c r="O52" s="317"/>
      <c r="P52" s="317"/>
      <c r="Q52" s="317"/>
      <c r="R52" s="317"/>
      <c r="S52" s="317"/>
      <c r="T52" s="317"/>
      <c r="U52" s="317"/>
      <c r="V52" s="317"/>
      <c r="W52" s="317"/>
      <c r="X52" s="317"/>
      <c r="Y52" s="317"/>
      <c r="Z52" s="317"/>
      <c r="AA52" s="317"/>
      <c r="AB52" s="317"/>
      <c r="AC52" s="317"/>
      <c r="AD52" s="317"/>
      <c r="AE52" s="317"/>
    </row>
    <row r="53" spans="1:74" ht="31.5" x14ac:dyDescent="0.25">
      <c r="B53" s="476" t="s">
        <v>394</v>
      </c>
      <c r="C53" s="381"/>
      <c r="D53" s="317"/>
      <c r="E53" s="323" t="s">
        <v>395</v>
      </c>
      <c r="F53" s="381" t="s">
        <v>424</v>
      </c>
      <c r="G53" s="317"/>
      <c r="H53" s="361" t="s">
        <v>126</v>
      </c>
      <c r="I53" s="362">
        <f>I52*10</f>
        <v>0</v>
      </c>
      <c r="J53" s="317"/>
      <c r="K53" s="317"/>
      <c r="L53" s="317"/>
      <c r="M53" s="317"/>
      <c r="N53" s="317"/>
      <c r="O53" s="317"/>
      <c r="P53" s="317"/>
      <c r="Q53" s="317"/>
      <c r="R53" s="317"/>
      <c r="S53" s="317"/>
      <c r="T53" s="317"/>
      <c r="U53" s="317"/>
      <c r="V53" s="317"/>
      <c r="W53" s="317"/>
      <c r="X53" s="317"/>
      <c r="Y53" s="317"/>
      <c r="Z53" s="317"/>
      <c r="AA53" s="317"/>
      <c r="AB53" s="317"/>
      <c r="AC53" s="317"/>
      <c r="AD53" s="317"/>
      <c r="AE53" s="317"/>
    </row>
    <row r="54" spans="1:74" ht="31.5" x14ac:dyDescent="0.25">
      <c r="B54" s="476" t="s">
        <v>391</v>
      </c>
      <c r="C54" s="334">
        <f>IF(C52&lt;&gt;"",SUM(C50,C52,C53),SUM(C50,C51,C53))</f>
        <v>0</v>
      </c>
      <c r="D54" s="317"/>
      <c r="E54" s="361" t="s">
        <v>384</v>
      </c>
      <c r="F54" s="381" t="s">
        <v>424</v>
      </c>
      <c r="G54" s="317"/>
      <c r="H54" s="361" t="s">
        <v>49</v>
      </c>
      <c r="I54" s="362">
        <f>I52*30</f>
        <v>0</v>
      </c>
      <c r="J54" s="317"/>
      <c r="K54" s="317"/>
      <c r="L54" s="317"/>
      <c r="M54" s="317"/>
      <c r="N54" s="317"/>
      <c r="O54" s="317"/>
      <c r="P54" s="317"/>
      <c r="Q54" s="317"/>
      <c r="R54" s="317"/>
      <c r="S54" s="317"/>
      <c r="T54" s="317"/>
      <c r="U54" s="317"/>
      <c r="V54" s="317"/>
      <c r="W54" s="317"/>
      <c r="X54" s="317"/>
      <c r="Y54" s="317"/>
      <c r="Z54" s="317"/>
      <c r="AA54" s="317"/>
      <c r="AB54" s="317"/>
      <c r="AC54" s="317"/>
      <c r="AD54" s="317"/>
      <c r="AE54" s="317"/>
    </row>
    <row r="55" spans="1:74" ht="31.5" x14ac:dyDescent="0.25">
      <c r="B55" s="476" t="s">
        <v>37</v>
      </c>
      <c r="C55" s="388">
        <f>IFERROR(Loads!C46,0)</f>
        <v>0</v>
      </c>
      <c r="D55" s="317"/>
      <c r="E55" s="330"/>
      <c r="F55" s="332"/>
      <c r="G55" s="317"/>
      <c r="H55" s="361" t="s">
        <v>127</v>
      </c>
      <c r="I55" s="362">
        <f>IFERROR(Tables!F75,0)</f>
        <v>0</v>
      </c>
      <c r="J55" s="317"/>
      <c r="K55" s="317"/>
      <c r="L55" s="317"/>
      <c r="M55" s="317"/>
      <c r="N55" s="317"/>
      <c r="O55" s="317"/>
      <c r="P55" s="317"/>
      <c r="Q55" s="317"/>
      <c r="R55" s="317"/>
      <c r="S55" s="317"/>
      <c r="T55" s="317"/>
      <c r="U55" s="317"/>
      <c r="V55" s="317"/>
      <c r="W55" s="317"/>
      <c r="X55" s="317"/>
      <c r="Y55" s="317"/>
      <c r="Z55" s="317"/>
      <c r="AA55" s="317"/>
      <c r="AB55" s="317"/>
      <c r="AC55" s="317"/>
      <c r="AD55" s="317"/>
      <c r="AE55" s="317"/>
    </row>
    <row r="56" spans="1:74" ht="31.5" x14ac:dyDescent="0.25">
      <c r="B56" s="476" t="s">
        <v>479</v>
      </c>
      <c r="C56" s="481" t="s">
        <v>428</v>
      </c>
      <c r="D56" s="317"/>
      <c r="E56" s="332"/>
      <c r="F56" s="332"/>
      <c r="G56" s="317"/>
      <c r="H56" s="361" t="s">
        <v>128</v>
      </c>
      <c r="I56" s="362">
        <f>IFERROR(Tables!F96,0)</f>
        <v>0</v>
      </c>
      <c r="J56" s="317"/>
      <c r="K56" s="317"/>
      <c r="L56" s="317"/>
      <c r="M56" s="317"/>
      <c r="N56" s="317"/>
      <c r="O56" s="317"/>
      <c r="P56" s="317"/>
      <c r="Q56" s="317"/>
      <c r="R56" s="317"/>
      <c r="S56" s="317"/>
      <c r="T56" s="317"/>
      <c r="U56" s="317"/>
      <c r="V56" s="317"/>
      <c r="W56" s="317"/>
      <c r="X56" s="317"/>
      <c r="Y56" s="317"/>
      <c r="Z56" s="317"/>
      <c r="AA56" s="317"/>
      <c r="AB56" s="317"/>
      <c r="AC56" s="317"/>
      <c r="AD56" s="317"/>
      <c r="AE56" s="317"/>
    </row>
    <row r="57" spans="1:74" s="317" customFormat="1" x14ac:dyDescent="0.2">
      <c r="C57" s="316"/>
      <c r="E57" s="332"/>
      <c r="F57" s="332"/>
      <c r="H57" s="315"/>
      <c r="I57" s="330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15"/>
      <c r="AT57" s="315"/>
      <c r="AU57" s="315"/>
      <c r="AV57" s="315"/>
      <c r="AW57" s="315"/>
      <c r="AX57" s="315"/>
      <c r="AY57" s="315"/>
      <c r="AZ57" s="315"/>
      <c r="BA57" s="315"/>
      <c r="BB57" s="315"/>
      <c r="BC57" s="315"/>
      <c r="BD57" s="315"/>
      <c r="BE57" s="315"/>
      <c r="BF57" s="315"/>
      <c r="BG57" s="315"/>
      <c r="BH57" s="315"/>
      <c r="BI57" s="315"/>
      <c r="BJ57" s="315"/>
      <c r="BK57" s="315"/>
      <c r="BL57" s="315"/>
      <c r="BM57" s="315"/>
      <c r="BN57" s="315"/>
      <c r="BO57" s="315"/>
      <c r="BP57" s="315"/>
      <c r="BQ57" s="315"/>
      <c r="BR57" s="315"/>
      <c r="BS57" s="315"/>
      <c r="BT57" s="315"/>
      <c r="BU57" s="315"/>
    </row>
    <row r="58" spans="1:74" s="384" customFormat="1" ht="15.75" x14ac:dyDescent="0.25">
      <c r="A58" s="317"/>
      <c r="B58" s="428" t="s">
        <v>48</v>
      </c>
      <c r="C58" s="316"/>
      <c r="D58" s="317"/>
      <c r="E58" s="332"/>
      <c r="F58" s="332"/>
      <c r="G58" s="317"/>
      <c r="H58" s="317"/>
      <c r="I58" s="317"/>
      <c r="J58" s="317"/>
      <c r="K58" s="317"/>
      <c r="L58" s="317"/>
      <c r="M58" s="317"/>
      <c r="N58" s="317"/>
      <c r="O58" s="317"/>
      <c r="P58" s="317"/>
      <c r="Q58" s="317"/>
      <c r="R58" s="317"/>
      <c r="S58" s="317"/>
      <c r="T58" s="317"/>
      <c r="U58" s="317"/>
      <c r="V58" s="317"/>
      <c r="W58" s="317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15"/>
      <c r="AT58" s="315"/>
      <c r="AU58" s="315"/>
      <c r="AV58" s="315"/>
      <c r="AW58" s="315"/>
      <c r="AX58" s="315"/>
      <c r="AY58" s="315"/>
      <c r="AZ58" s="315"/>
      <c r="BA58" s="315"/>
      <c r="BB58" s="315"/>
      <c r="BC58" s="315"/>
      <c r="BD58" s="315"/>
      <c r="BE58" s="315"/>
      <c r="BF58" s="315"/>
      <c r="BG58" s="315"/>
      <c r="BH58" s="315"/>
      <c r="BI58" s="315"/>
      <c r="BJ58" s="315"/>
      <c r="BK58" s="315"/>
      <c r="BL58" s="315"/>
      <c r="BM58" s="315"/>
      <c r="BN58" s="315"/>
      <c r="BO58" s="315"/>
      <c r="BP58" s="315"/>
      <c r="BQ58" s="315"/>
      <c r="BR58" s="383"/>
      <c r="BS58" s="383"/>
      <c r="BT58" s="383"/>
      <c r="BU58" s="383"/>
      <c r="BV58" s="321"/>
    </row>
    <row r="59" spans="1:74" ht="15.75" x14ac:dyDescent="0.25">
      <c r="B59" s="476" t="s">
        <v>382</v>
      </c>
      <c r="C59" s="482">
        <f>MAX('Raw data'!D:D)</f>
        <v>0</v>
      </c>
      <c r="D59" s="317"/>
      <c r="E59" s="332"/>
      <c r="F59" s="332"/>
      <c r="G59" s="317"/>
      <c r="H59" s="317"/>
      <c r="I59" s="317"/>
      <c r="J59" s="317"/>
      <c r="K59" s="317"/>
      <c r="L59" s="317"/>
      <c r="M59" s="317"/>
      <c r="N59" s="317"/>
      <c r="O59" s="317"/>
      <c r="P59" s="317"/>
      <c r="Q59" s="317"/>
      <c r="R59" s="317"/>
      <c r="S59" s="317"/>
      <c r="T59" s="317"/>
      <c r="U59" s="317"/>
      <c r="V59" s="317"/>
      <c r="W59" s="317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15"/>
      <c r="AT59" s="315"/>
      <c r="AU59" s="315"/>
      <c r="AV59" s="315"/>
      <c r="AW59" s="315"/>
      <c r="AX59" s="315"/>
      <c r="AY59" s="315"/>
      <c r="AZ59" s="315"/>
      <c r="BA59" s="315"/>
      <c r="BB59" s="315"/>
      <c r="BC59" s="315"/>
      <c r="BD59" s="315"/>
      <c r="BE59" s="315"/>
      <c r="BF59" s="315"/>
      <c r="BG59" s="315"/>
      <c r="BH59" s="315"/>
      <c r="BI59" s="315"/>
      <c r="BJ59" s="315"/>
      <c r="BK59" s="315"/>
      <c r="BL59" s="315"/>
      <c r="BM59" s="315"/>
      <c r="BN59" s="315"/>
      <c r="BO59" s="315"/>
      <c r="BP59" s="315"/>
      <c r="BQ59" s="315"/>
      <c r="BR59" s="383"/>
      <c r="BS59" s="383"/>
      <c r="BT59" s="383"/>
      <c r="BU59" s="383"/>
      <c r="BV59" s="384"/>
    </row>
    <row r="60" spans="1:74" ht="15.75" x14ac:dyDescent="0.25">
      <c r="B60" s="476" t="s">
        <v>383</v>
      </c>
      <c r="C60" s="483">
        <f>MAX(H8:H20)</f>
        <v>0</v>
      </c>
      <c r="D60" s="317"/>
      <c r="E60" s="332"/>
      <c r="F60" s="332"/>
      <c r="G60" s="317"/>
      <c r="H60" s="317"/>
      <c r="I60" s="317"/>
      <c r="J60" s="317"/>
      <c r="K60" s="317"/>
      <c r="L60" s="317"/>
      <c r="M60" s="317"/>
      <c r="N60" s="317"/>
      <c r="O60" s="317"/>
      <c r="P60" s="317"/>
      <c r="Q60" s="317"/>
      <c r="R60" s="317"/>
      <c r="S60" s="317"/>
      <c r="T60" s="317"/>
      <c r="U60" s="317"/>
      <c r="V60" s="317"/>
      <c r="W60" s="317"/>
      <c r="X60" s="317"/>
      <c r="Y60" s="317"/>
      <c r="Z60" s="317"/>
      <c r="AA60" s="317"/>
      <c r="AB60" s="317"/>
      <c r="AC60" s="317"/>
      <c r="AD60" s="317"/>
      <c r="AE60" s="317"/>
    </row>
    <row r="61" spans="1:74" s="383" customFormat="1" ht="15.75" x14ac:dyDescent="0.25">
      <c r="A61" s="317"/>
      <c r="B61" s="476" t="s">
        <v>77</v>
      </c>
      <c r="C61" s="486" t="s">
        <v>428</v>
      </c>
      <c r="D61" s="317"/>
      <c r="E61" s="332"/>
      <c r="F61" s="332"/>
      <c r="G61" s="317"/>
      <c r="H61" s="317"/>
      <c r="I61" s="317"/>
      <c r="J61" s="317"/>
      <c r="K61" s="317"/>
      <c r="L61" s="317"/>
      <c r="M61" s="317"/>
      <c r="N61" s="317"/>
      <c r="O61" s="317"/>
      <c r="P61" s="317"/>
      <c r="Q61" s="317"/>
      <c r="R61" s="317"/>
      <c r="S61" s="317"/>
      <c r="T61" s="317"/>
      <c r="U61" s="317"/>
      <c r="V61" s="317"/>
      <c r="W61" s="317"/>
      <c r="X61" s="317"/>
      <c r="Y61" s="317"/>
      <c r="Z61" s="317"/>
      <c r="AA61" s="317"/>
      <c r="AB61" s="317"/>
      <c r="AC61" s="317"/>
      <c r="AD61" s="317"/>
      <c r="AE61" s="317"/>
      <c r="AF61" s="317"/>
      <c r="AG61" s="317"/>
      <c r="AH61" s="317"/>
      <c r="AI61" s="317"/>
      <c r="AJ61" s="317"/>
      <c r="AK61" s="317"/>
      <c r="AL61" s="317"/>
      <c r="AM61" s="317"/>
      <c r="AN61" s="317"/>
      <c r="AO61" s="317"/>
      <c r="AP61" s="317"/>
      <c r="AQ61" s="317"/>
      <c r="AR61" s="317"/>
      <c r="AS61" s="317"/>
      <c r="AT61" s="317"/>
      <c r="AU61" s="317"/>
      <c r="AV61" s="317"/>
      <c r="AW61" s="317"/>
      <c r="AX61" s="317"/>
      <c r="AY61" s="317"/>
      <c r="AZ61" s="317"/>
      <c r="BA61" s="317"/>
      <c r="BB61" s="317"/>
      <c r="BC61" s="317"/>
      <c r="BD61" s="317"/>
      <c r="BE61" s="317"/>
      <c r="BF61" s="317"/>
      <c r="BG61" s="317"/>
      <c r="BH61" s="317"/>
      <c r="BI61" s="317"/>
      <c r="BJ61" s="317"/>
      <c r="BK61" s="317"/>
      <c r="BL61" s="317"/>
      <c r="BM61" s="317"/>
      <c r="BN61" s="317"/>
      <c r="BO61" s="317"/>
      <c r="BP61" s="317"/>
      <c r="BQ61" s="317"/>
      <c r="BR61" s="321"/>
      <c r="BS61" s="321"/>
      <c r="BT61" s="321"/>
      <c r="BU61" s="321"/>
      <c r="BV61" s="321"/>
    </row>
    <row r="62" spans="1:74" ht="15.75" x14ac:dyDescent="0.25">
      <c r="B62" s="476" t="s">
        <v>121</v>
      </c>
      <c r="C62" s="484">
        <f>IFERROR(C61-MAX(C59,C60),0)</f>
        <v>0</v>
      </c>
      <c r="D62" s="325"/>
      <c r="E62" s="332"/>
      <c r="F62" s="332"/>
      <c r="G62" s="317"/>
      <c r="H62" s="317"/>
      <c r="I62" s="317"/>
      <c r="J62" s="317"/>
      <c r="K62" s="317"/>
      <c r="L62" s="317"/>
      <c r="M62" s="317"/>
      <c r="N62" s="317"/>
      <c r="O62" s="317"/>
      <c r="P62" s="317"/>
      <c r="Q62" s="317"/>
      <c r="R62" s="317"/>
      <c r="S62" s="317"/>
      <c r="T62" s="317"/>
      <c r="U62" s="317"/>
      <c r="V62" s="317"/>
      <c r="W62" s="317"/>
      <c r="X62" s="315"/>
      <c r="Y62" s="315"/>
      <c r="Z62" s="315"/>
      <c r="AA62" s="315"/>
      <c r="AB62" s="315"/>
      <c r="AC62" s="315"/>
      <c r="AD62" s="315"/>
      <c r="AE62" s="315"/>
      <c r="AF62" s="315"/>
      <c r="AG62" s="315"/>
      <c r="AH62" s="315"/>
      <c r="AI62" s="315"/>
      <c r="AJ62" s="315"/>
      <c r="AK62" s="315"/>
      <c r="AL62" s="315"/>
      <c r="AM62" s="315"/>
      <c r="AN62" s="315"/>
      <c r="AO62" s="315"/>
      <c r="AP62" s="315"/>
      <c r="AQ62" s="315"/>
      <c r="AR62" s="315"/>
      <c r="AS62" s="315"/>
      <c r="AT62" s="315"/>
      <c r="AU62" s="315"/>
      <c r="AV62" s="315"/>
      <c r="AW62" s="315"/>
      <c r="AX62" s="315"/>
      <c r="AY62" s="315"/>
      <c r="AZ62" s="315"/>
      <c r="BA62" s="315"/>
      <c r="BB62" s="315"/>
      <c r="BC62" s="315"/>
      <c r="BD62" s="315"/>
      <c r="BE62" s="315"/>
      <c r="BF62" s="315"/>
      <c r="BG62" s="315"/>
      <c r="BH62" s="315"/>
      <c r="BI62" s="315"/>
      <c r="BJ62" s="315"/>
      <c r="BK62" s="315"/>
      <c r="BL62" s="315"/>
      <c r="BM62" s="315"/>
      <c r="BN62" s="315"/>
      <c r="BO62" s="315"/>
      <c r="BP62" s="315"/>
      <c r="BQ62" s="315"/>
      <c r="BR62" s="383"/>
      <c r="BS62" s="383"/>
      <c r="BT62" s="383"/>
      <c r="BU62" s="383"/>
      <c r="BV62" s="383"/>
    </row>
    <row r="63" spans="1:74" ht="15.75" x14ac:dyDescent="0.25">
      <c r="B63" s="476" t="s">
        <v>43</v>
      </c>
      <c r="C63" s="485">
        <f>IFERROR(C62/C61,0)</f>
        <v>0</v>
      </c>
      <c r="D63" s="317"/>
      <c r="E63" s="332"/>
      <c r="F63" s="332"/>
      <c r="G63" s="317"/>
      <c r="H63" s="317"/>
      <c r="I63" s="317"/>
      <c r="J63" s="317"/>
      <c r="K63" s="317"/>
      <c r="L63" s="317"/>
      <c r="M63" s="317"/>
      <c r="N63" s="317"/>
      <c r="O63" s="317"/>
      <c r="P63" s="317"/>
      <c r="Q63" s="317"/>
      <c r="R63" s="317"/>
      <c r="S63" s="317"/>
      <c r="T63" s="317"/>
      <c r="U63" s="317"/>
      <c r="V63" s="317"/>
      <c r="W63" s="317"/>
      <c r="X63" s="317"/>
      <c r="Y63" s="317"/>
      <c r="Z63" s="317"/>
      <c r="AA63" s="317"/>
      <c r="AB63" s="317"/>
      <c r="AC63" s="317"/>
      <c r="AD63" s="317"/>
      <c r="AE63" s="317"/>
    </row>
    <row r="64" spans="1:74" ht="15.75" x14ac:dyDescent="0.25">
      <c r="B64" s="476" t="s">
        <v>429</v>
      </c>
      <c r="C64" s="485">
        <v>0.15</v>
      </c>
      <c r="D64" s="317"/>
      <c r="E64" s="332"/>
      <c r="F64" s="332"/>
      <c r="G64" s="317"/>
      <c r="H64" s="317"/>
      <c r="I64" s="317"/>
      <c r="J64" s="317"/>
      <c r="K64" s="317"/>
      <c r="L64" s="317"/>
      <c r="M64" s="317"/>
      <c r="N64" s="317"/>
      <c r="O64" s="317"/>
      <c r="P64" s="317"/>
      <c r="Q64" s="317"/>
      <c r="R64" s="317"/>
      <c r="S64" s="317"/>
      <c r="T64" s="317"/>
      <c r="U64" s="317"/>
      <c r="V64" s="317"/>
      <c r="W64" s="317"/>
      <c r="X64" s="317"/>
      <c r="Y64" s="317"/>
      <c r="Z64" s="317"/>
      <c r="AA64" s="317"/>
      <c r="AB64" s="317"/>
      <c r="AC64" s="317"/>
      <c r="AD64" s="317"/>
      <c r="AE64" s="317"/>
    </row>
    <row r="65" spans="1:74" ht="15.75" x14ac:dyDescent="0.25">
      <c r="B65" s="476" t="s">
        <v>1419</v>
      </c>
      <c r="C65" s="382" t="s">
        <v>428</v>
      </c>
      <c r="D65" s="476" t="s">
        <v>1418</v>
      </c>
      <c r="E65" s="692"/>
      <c r="F65" s="692"/>
      <c r="G65" s="692"/>
      <c r="H65" s="692"/>
      <c r="I65" s="692"/>
      <c r="J65" s="692"/>
      <c r="K65" s="692"/>
      <c r="L65" s="692"/>
      <c r="M65" s="692"/>
      <c r="N65" s="692"/>
      <c r="O65" s="317"/>
      <c r="P65" s="317"/>
      <c r="Q65" s="317"/>
      <c r="R65" s="317"/>
      <c r="S65" s="317"/>
      <c r="T65" s="317"/>
      <c r="U65" s="317"/>
      <c r="V65" s="317"/>
      <c r="W65" s="317"/>
      <c r="X65" s="317"/>
      <c r="Y65" s="317"/>
      <c r="Z65" s="317"/>
      <c r="AA65" s="317"/>
      <c r="AB65" s="317"/>
      <c r="AC65" s="317"/>
      <c r="AD65" s="317"/>
      <c r="AE65" s="317"/>
    </row>
    <row r="66" spans="1:74" ht="15.75" x14ac:dyDescent="0.25">
      <c r="B66" s="476" t="s">
        <v>1370</v>
      </c>
      <c r="C66" s="678"/>
      <c r="D66" s="679"/>
      <c r="E66" s="679"/>
      <c r="F66" s="679"/>
      <c r="G66" s="679"/>
      <c r="H66" s="679"/>
      <c r="I66" s="679"/>
      <c r="J66" s="679"/>
      <c r="K66" s="679"/>
      <c r="L66" s="679"/>
      <c r="M66" s="679"/>
      <c r="N66" s="680"/>
      <c r="O66" s="317"/>
      <c r="P66" s="317"/>
      <c r="Q66" s="317"/>
      <c r="R66" s="317"/>
      <c r="S66" s="317"/>
      <c r="T66" s="317"/>
      <c r="U66" s="317"/>
      <c r="V66" s="317"/>
      <c r="W66" s="317"/>
      <c r="X66" s="317"/>
      <c r="Y66" s="317"/>
      <c r="Z66" s="317"/>
      <c r="AA66" s="317"/>
      <c r="AB66" s="317"/>
      <c r="AC66" s="317"/>
      <c r="AD66" s="317"/>
      <c r="AE66" s="317"/>
    </row>
    <row r="67" spans="1:74" s="317" customFormat="1" x14ac:dyDescent="0.2">
      <c r="A67" s="315"/>
      <c r="C67" s="442"/>
      <c r="D67" s="315"/>
      <c r="E67" s="378"/>
      <c r="F67" s="378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</row>
    <row r="68" spans="1:74" ht="15.75" x14ac:dyDescent="0.25">
      <c r="B68" s="385" t="s">
        <v>163</v>
      </c>
      <c r="C68" s="442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7"/>
      <c r="Y68" s="317"/>
      <c r="Z68" s="317"/>
      <c r="AA68" s="317"/>
      <c r="AB68" s="317"/>
      <c r="AC68" s="317"/>
      <c r="AD68" s="317"/>
      <c r="AE68" s="317"/>
    </row>
    <row r="69" spans="1:74" ht="15.75" x14ac:dyDescent="0.25">
      <c r="B69" s="476" t="s">
        <v>171</v>
      </c>
      <c r="C69" s="382"/>
      <c r="D69" s="317"/>
      <c r="E69" s="317"/>
      <c r="F69" s="317"/>
      <c r="G69" s="317"/>
      <c r="H69" s="317"/>
      <c r="I69" s="317"/>
      <c r="J69" s="317"/>
      <c r="K69" s="317"/>
      <c r="L69" s="317"/>
      <c r="M69" s="317"/>
      <c r="N69" s="317"/>
      <c r="O69" s="317"/>
      <c r="P69" s="317"/>
      <c r="Q69" s="317"/>
      <c r="R69" s="317"/>
      <c r="S69" s="317"/>
      <c r="T69" s="317"/>
      <c r="U69" s="317"/>
      <c r="V69" s="317"/>
      <c r="W69" s="317"/>
      <c r="X69" s="317"/>
      <c r="Y69" s="317"/>
      <c r="Z69" s="317"/>
      <c r="AA69" s="317"/>
      <c r="AB69" s="317"/>
      <c r="AC69" s="317"/>
      <c r="AD69" s="317"/>
      <c r="AE69" s="317"/>
    </row>
    <row r="70" spans="1:74" s="317" customFormat="1" x14ac:dyDescent="0.2">
      <c r="C70" s="444"/>
    </row>
    <row r="71" spans="1:74" s="386" customFormat="1" ht="15.75" x14ac:dyDescent="0.25">
      <c r="A71" s="317"/>
      <c r="B71" s="319" t="s">
        <v>1373</v>
      </c>
      <c r="C71" s="442"/>
      <c r="D71" s="315"/>
      <c r="E71" s="315"/>
      <c r="F71" s="315"/>
      <c r="G71" s="315"/>
      <c r="H71" s="315"/>
      <c r="I71" s="315"/>
      <c r="J71" s="315"/>
      <c r="K71" s="315"/>
      <c r="L71" s="315"/>
      <c r="M71" s="315"/>
      <c r="N71" s="315"/>
      <c r="O71" s="315"/>
      <c r="P71" s="315"/>
      <c r="Q71" s="315"/>
      <c r="R71" s="315"/>
      <c r="S71" s="315"/>
      <c r="T71" s="315"/>
      <c r="U71" s="315"/>
      <c r="V71" s="315"/>
      <c r="W71" s="315"/>
      <c r="X71" s="365"/>
      <c r="Y71" s="365"/>
      <c r="Z71" s="365"/>
      <c r="AA71" s="365"/>
      <c r="AB71" s="365"/>
      <c r="AC71" s="365"/>
      <c r="AD71" s="365"/>
      <c r="AE71" s="365"/>
      <c r="AF71" s="365"/>
      <c r="AG71" s="365"/>
      <c r="AH71" s="365"/>
      <c r="AI71" s="365"/>
      <c r="AJ71" s="365"/>
      <c r="AK71" s="365"/>
      <c r="AL71" s="365"/>
      <c r="AM71" s="365"/>
      <c r="AN71" s="365"/>
      <c r="AO71" s="365"/>
      <c r="AP71" s="365"/>
      <c r="AQ71" s="365"/>
      <c r="AR71" s="365"/>
      <c r="AS71" s="365"/>
      <c r="AT71" s="365"/>
      <c r="AU71" s="365"/>
      <c r="AV71" s="365"/>
      <c r="AW71" s="317"/>
      <c r="AX71" s="317"/>
      <c r="AY71" s="317"/>
      <c r="AZ71" s="317"/>
      <c r="BA71" s="317"/>
      <c r="BB71" s="317"/>
      <c r="BC71" s="317"/>
      <c r="BD71" s="317"/>
      <c r="BE71" s="317"/>
      <c r="BF71" s="317"/>
      <c r="BG71" s="317"/>
      <c r="BH71" s="317"/>
      <c r="BI71" s="317"/>
      <c r="BJ71" s="317"/>
      <c r="BK71" s="317"/>
      <c r="BL71" s="317"/>
      <c r="BM71" s="317"/>
      <c r="BN71" s="317"/>
      <c r="BO71" s="317"/>
      <c r="BP71" s="317"/>
      <c r="BQ71" s="317"/>
      <c r="BR71" s="321"/>
      <c r="BS71" s="321"/>
      <c r="BT71" s="321"/>
      <c r="BU71" s="321"/>
      <c r="BV71" s="321"/>
    </row>
    <row r="72" spans="1:74" s="386" customFormat="1" ht="15.75" x14ac:dyDescent="0.25">
      <c r="A72" s="317"/>
      <c r="B72" s="476" t="s">
        <v>1199</v>
      </c>
      <c r="C72" s="382"/>
      <c r="D72" s="317"/>
      <c r="E72" s="317"/>
      <c r="F72" s="317"/>
      <c r="G72" s="317"/>
      <c r="H72" s="317"/>
      <c r="I72" s="317"/>
      <c r="J72" s="317"/>
      <c r="K72" s="317"/>
      <c r="L72" s="317"/>
      <c r="M72" s="317"/>
      <c r="N72" s="317"/>
      <c r="O72" s="317"/>
      <c r="P72" s="317"/>
      <c r="Q72" s="317"/>
      <c r="R72" s="317"/>
      <c r="S72" s="317"/>
      <c r="T72" s="317"/>
      <c r="U72" s="317"/>
      <c r="V72" s="317"/>
      <c r="W72" s="317"/>
      <c r="X72" s="365"/>
      <c r="Y72" s="365"/>
      <c r="Z72" s="365"/>
      <c r="AA72" s="365"/>
      <c r="AB72" s="365"/>
      <c r="AC72" s="365"/>
      <c r="AD72" s="365"/>
      <c r="AE72" s="365"/>
      <c r="AF72" s="365"/>
      <c r="AG72" s="365"/>
      <c r="AH72" s="365"/>
      <c r="AI72" s="365"/>
      <c r="AJ72" s="365"/>
      <c r="AK72" s="365"/>
      <c r="AL72" s="365"/>
      <c r="AM72" s="365"/>
      <c r="AN72" s="365"/>
      <c r="AO72" s="365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</row>
    <row r="73" spans="1:74" s="386" customFormat="1" ht="15.75" x14ac:dyDescent="0.25">
      <c r="A73" s="317"/>
      <c r="B73" s="476" t="s">
        <v>1191</v>
      </c>
      <c r="C73" s="388">
        <f>$I$31</f>
        <v>0.25</v>
      </c>
      <c r="D73" s="317"/>
      <c r="E73" s="317"/>
      <c r="F73" s="317"/>
      <c r="G73" s="317"/>
      <c r="H73" s="317"/>
      <c r="I73" s="317"/>
      <c r="J73" s="317"/>
      <c r="K73" s="317"/>
      <c r="L73" s="317"/>
      <c r="M73" s="317"/>
      <c r="N73" s="317"/>
      <c r="O73" s="317"/>
      <c r="P73" s="317"/>
      <c r="Q73" s="317"/>
      <c r="R73" s="317"/>
      <c r="S73" s="317"/>
      <c r="T73" s="317"/>
      <c r="U73" s="317"/>
      <c r="V73" s="317"/>
      <c r="W73" s="317"/>
      <c r="X73" s="365"/>
      <c r="Y73" s="365"/>
      <c r="Z73" s="365"/>
      <c r="AA73" s="365"/>
      <c r="AB73" s="365"/>
      <c r="AC73" s="365"/>
      <c r="AD73" s="365"/>
      <c r="AE73" s="365"/>
      <c r="AF73" s="365"/>
      <c r="AG73" s="365"/>
      <c r="AH73" s="365"/>
      <c r="AI73" s="365"/>
      <c r="AJ73" s="365"/>
      <c r="AK73" s="365"/>
      <c r="AL73" s="365"/>
      <c r="AM73" s="365"/>
      <c r="AN73" s="365"/>
      <c r="AO73" s="365"/>
      <c r="AP73" s="365"/>
      <c r="AQ73" s="365"/>
      <c r="AR73" s="365"/>
      <c r="AS73" s="365"/>
      <c r="AT73" s="365"/>
      <c r="AU73" s="365"/>
      <c r="AV73" s="365"/>
      <c r="AW73" s="365"/>
      <c r="AX73" s="365"/>
      <c r="AY73" s="365"/>
      <c r="AZ73" s="365"/>
      <c r="BA73" s="365"/>
      <c r="BB73" s="365"/>
      <c r="BC73" s="365"/>
      <c r="BD73" s="365"/>
      <c r="BE73" s="365"/>
      <c r="BF73" s="365"/>
      <c r="BG73" s="365"/>
      <c r="BH73" s="365"/>
      <c r="BI73" s="365"/>
      <c r="BJ73" s="365"/>
      <c r="BK73" s="365"/>
      <c r="BL73" s="365"/>
      <c r="BM73" s="365"/>
      <c r="BN73" s="365"/>
      <c r="BO73" s="365"/>
      <c r="BP73" s="365"/>
      <c r="BQ73" s="365"/>
    </row>
    <row r="74" spans="1:74" s="386" customFormat="1" ht="15.75" x14ac:dyDescent="0.25">
      <c r="A74" s="317"/>
      <c r="B74" s="476" t="s">
        <v>1192</v>
      </c>
      <c r="C74" s="334">
        <f>C72/(1-C73)</f>
        <v>0</v>
      </c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65"/>
      <c r="Y74" s="365"/>
      <c r="Z74" s="365"/>
      <c r="AA74" s="365"/>
      <c r="AB74" s="365"/>
      <c r="AC74" s="365"/>
      <c r="AD74" s="365"/>
      <c r="AE74" s="365"/>
      <c r="AF74" s="365"/>
      <c r="AG74" s="365"/>
      <c r="AH74" s="365"/>
      <c r="AI74" s="365"/>
      <c r="AJ74" s="365"/>
      <c r="AK74" s="365"/>
      <c r="AL74" s="365"/>
      <c r="AM74" s="365"/>
      <c r="AN74" s="365"/>
      <c r="AO74" s="365"/>
      <c r="AP74" s="365"/>
      <c r="AQ74" s="365"/>
      <c r="AR74" s="365"/>
      <c r="AS74" s="365"/>
      <c r="AT74" s="365"/>
      <c r="AU74" s="365"/>
      <c r="AV74" s="365"/>
      <c r="AW74" s="365"/>
      <c r="AX74" s="365"/>
      <c r="AY74" s="365"/>
      <c r="AZ74" s="365"/>
      <c r="BA74" s="365"/>
      <c r="BB74" s="365"/>
      <c r="BC74" s="365"/>
      <c r="BD74" s="365"/>
      <c r="BE74" s="365"/>
      <c r="BF74" s="365"/>
      <c r="BG74" s="365"/>
      <c r="BH74" s="365"/>
      <c r="BI74" s="365"/>
      <c r="BJ74" s="365"/>
      <c r="BK74" s="365"/>
      <c r="BL74" s="365"/>
      <c r="BM74" s="365"/>
      <c r="BN74" s="365"/>
      <c r="BO74" s="365"/>
      <c r="BP74" s="365"/>
      <c r="BQ74" s="365"/>
    </row>
    <row r="75" spans="1:74" s="386" customFormat="1" ht="15.75" x14ac:dyDescent="0.25">
      <c r="A75" s="317"/>
      <c r="B75" s="476" t="s">
        <v>133</v>
      </c>
      <c r="C75" s="382"/>
      <c r="D75" s="317"/>
      <c r="E75" s="317"/>
      <c r="F75" s="317"/>
      <c r="G75" s="317"/>
      <c r="H75" s="317"/>
      <c r="I75" s="317"/>
      <c r="J75" s="317"/>
      <c r="K75" s="317"/>
      <c r="L75" s="317"/>
      <c r="M75" s="317"/>
      <c r="N75" s="317"/>
      <c r="O75" s="317"/>
      <c r="P75" s="317"/>
      <c r="Q75" s="317"/>
      <c r="R75" s="317"/>
      <c r="S75" s="317"/>
      <c r="T75" s="317"/>
      <c r="U75" s="317"/>
      <c r="V75" s="317"/>
      <c r="W75" s="317"/>
      <c r="X75" s="365"/>
      <c r="Y75" s="365"/>
      <c r="Z75" s="365"/>
      <c r="AA75" s="365"/>
      <c r="AB75" s="365"/>
      <c r="AC75" s="365"/>
      <c r="AD75" s="365"/>
      <c r="AE75" s="365"/>
      <c r="AF75" s="365"/>
      <c r="AG75" s="365"/>
      <c r="AH75" s="365"/>
      <c r="AI75" s="365"/>
      <c r="AJ75" s="365"/>
      <c r="AK75" s="365"/>
      <c r="AL75" s="365"/>
      <c r="AM75" s="365"/>
      <c r="AN75" s="365"/>
      <c r="AO75" s="365"/>
      <c r="AP75" s="365"/>
      <c r="AQ75" s="365"/>
      <c r="AR75" s="365"/>
      <c r="AS75" s="365"/>
      <c r="AT75" s="365"/>
      <c r="AU75" s="365"/>
      <c r="AV75" s="365"/>
      <c r="AW75" s="365"/>
      <c r="AX75" s="365"/>
      <c r="AY75" s="365"/>
      <c r="AZ75" s="365"/>
      <c r="BA75" s="365"/>
      <c r="BB75" s="365"/>
      <c r="BC75" s="365"/>
      <c r="BD75" s="365"/>
      <c r="BE75" s="365"/>
      <c r="BF75" s="365"/>
      <c r="BG75" s="365"/>
      <c r="BH75" s="365"/>
      <c r="BI75" s="365"/>
      <c r="BJ75" s="365"/>
      <c r="BK75" s="365"/>
      <c r="BL75" s="365"/>
      <c r="BM75" s="365"/>
      <c r="BN75" s="365"/>
      <c r="BO75" s="365"/>
      <c r="BP75" s="365"/>
      <c r="BQ75" s="365"/>
    </row>
    <row r="76" spans="1:74" s="387" customFormat="1" ht="31.5" x14ac:dyDescent="0.25">
      <c r="A76" s="317"/>
      <c r="B76" s="476" t="s">
        <v>134</v>
      </c>
      <c r="C76" s="382"/>
      <c r="D76" s="317"/>
      <c r="E76" s="317"/>
      <c r="F76" s="317"/>
      <c r="G76" s="317"/>
      <c r="H76" s="317"/>
      <c r="I76" s="317"/>
      <c r="J76" s="317"/>
      <c r="K76" s="317"/>
      <c r="L76" s="317"/>
      <c r="M76" s="317"/>
      <c r="N76" s="317"/>
      <c r="O76" s="317"/>
      <c r="P76" s="317"/>
      <c r="Q76" s="317"/>
      <c r="R76" s="317"/>
      <c r="S76" s="317"/>
      <c r="T76" s="317"/>
      <c r="U76" s="317"/>
      <c r="V76" s="317"/>
      <c r="W76" s="317"/>
      <c r="X76" s="365"/>
      <c r="Y76" s="365"/>
      <c r="Z76" s="365"/>
      <c r="AA76" s="365"/>
      <c r="AB76" s="365"/>
      <c r="AC76" s="365"/>
      <c r="AD76" s="365"/>
      <c r="AE76" s="365"/>
      <c r="AF76" s="365"/>
      <c r="AG76" s="365"/>
      <c r="AH76" s="365"/>
      <c r="AI76" s="365"/>
      <c r="AJ76" s="365"/>
      <c r="AK76" s="365"/>
      <c r="AL76" s="365"/>
      <c r="AM76" s="365"/>
      <c r="AN76" s="365"/>
      <c r="AO76" s="365"/>
      <c r="AP76" s="365"/>
      <c r="AQ76" s="365"/>
      <c r="AR76" s="365"/>
      <c r="AS76" s="365"/>
      <c r="AT76" s="365"/>
      <c r="AU76" s="365"/>
      <c r="AV76" s="365"/>
      <c r="AW76" s="365"/>
      <c r="AX76" s="365"/>
      <c r="AY76" s="365"/>
      <c r="AZ76" s="365"/>
      <c r="BA76" s="365"/>
      <c r="BB76" s="365"/>
      <c r="BC76" s="365"/>
      <c r="BD76" s="365"/>
      <c r="BE76" s="365"/>
      <c r="BF76" s="365"/>
      <c r="BG76" s="365"/>
      <c r="BH76" s="365"/>
      <c r="BI76" s="365"/>
      <c r="BJ76" s="365"/>
      <c r="BK76" s="365"/>
      <c r="BL76" s="365"/>
      <c r="BM76" s="365"/>
      <c r="BN76" s="365"/>
      <c r="BO76" s="365"/>
      <c r="BP76" s="365"/>
      <c r="BQ76" s="365"/>
      <c r="BR76" s="386"/>
      <c r="BS76" s="386"/>
      <c r="BT76" s="386"/>
      <c r="BU76" s="386"/>
      <c r="BV76" s="386"/>
    </row>
    <row r="77" spans="1:74" s="386" customFormat="1" ht="15.75" x14ac:dyDescent="0.25">
      <c r="A77" s="317"/>
      <c r="B77" s="476" t="s">
        <v>135</v>
      </c>
      <c r="C77" s="351">
        <f>IFERROR(C76/I26,0)</f>
        <v>0</v>
      </c>
      <c r="D77" s="317"/>
      <c r="E77" s="317"/>
      <c r="F77" s="317"/>
      <c r="G77" s="317"/>
      <c r="H77" s="317"/>
      <c r="I77" s="317"/>
      <c r="J77" s="317"/>
      <c r="K77" s="317"/>
      <c r="L77" s="317"/>
      <c r="M77" s="317"/>
      <c r="N77" s="317"/>
      <c r="O77" s="317"/>
      <c r="P77" s="317"/>
      <c r="Q77" s="317"/>
      <c r="R77" s="317"/>
      <c r="S77" s="317"/>
      <c r="T77" s="317"/>
      <c r="U77" s="317"/>
      <c r="V77" s="317"/>
      <c r="W77" s="317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15"/>
      <c r="AT77" s="315"/>
      <c r="AU77" s="315"/>
      <c r="AV77" s="315"/>
      <c r="AW77" s="315"/>
      <c r="AX77" s="440"/>
      <c r="AY77" s="440"/>
      <c r="AZ77" s="440"/>
      <c r="BA77" s="440"/>
      <c r="BB77" s="440"/>
      <c r="BC77" s="440"/>
      <c r="BD77" s="440"/>
      <c r="BE77" s="440"/>
      <c r="BF77" s="440"/>
      <c r="BG77" s="440"/>
      <c r="BH77" s="440"/>
      <c r="BI77" s="440"/>
      <c r="BJ77" s="440"/>
      <c r="BK77" s="440"/>
      <c r="BL77" s="440"/>
      <c r="BM77" s="440"/>
      <c r="BN77" s="440"/>
      <c r="BO77" s="440"/>
      <c r="BP77" s="440"/>
      <c r="BQ77" s="440"/>
      <c r="BR77" s="387"/>
      <c r="BS77" s="387"/>
      <c r="BT77" s="387"/>
      <c r="BU77" s="387"/>
      <c r="BV77" s="387"/>
    </row>
    <row r="78" spans="1:74" s="386" customFormat="1" ht="31.5" x14ac:dyDescent="0.25">
      <c r="A78" s="317"/>
      <c r="B78" s="476" t="s">
        <v>136</v>
      </c>
      <c r="C78" s="382"/>
      <c r="D78" s="317"/>
      <c r="E78" s="317"/>
      <c r="F78" s="317"/>
      <c r="G78" s="317"/>
      <c r="H78" s="317"/>
      <c r="I78" s="317"/>
      <c r="J78" s="317"/>
      <c r="K78" s="317"/>
      <c r="L78" s="317"/>
      <c r="M78" s="317"/>
      <c r="N78" s="317"/>
      <c r="O78" s="317"/>
      <c r="P78" s="317"/>
      <c r="Q78" s="317"/>
      <c r="R78" s="317"/>
      <c r="S78" s="317"/>
      <c r="T78" s="317"/>
      <c r="U78" s="317"/>
      <c r="V78" s="317"/>
      <c r="W78" s="317"/>
      <c r="X78" s="317"/>
      <c r="Y78" s="317"/>
      <c r="Z78" s="317"/>
      <c r="AA78" s="317"/>
      <c r="AB78" s="317"/>
      <c r="AC78" s="317"/>
      <c r="AD78" s="317"/>
      <c r="AE78" s="317"/>
      <c r="AF78" s="317"/>
      <c r="AG78" s="317"/>
      <c r="AH78" s="317"/>
      <c r="AI78" s="317"/>
      <c r="AJ78" s="317"/>
      <c r="AK78" s="317"/>
      <c r="AL78" s="317"/>
      <c r="AM78" s="317"/>
      <c r="AN78" s="317"/>
      <c r="AO78" s="317"/>
      <c r="AP78" s="317"/>
      <c r="AQ78" s="317"/>
      <c r="AR78" s="317"/>
      <c r="AS78" s="317"/>
      <c r="AT78" s="317"/>
      <c r="AU78" s="317"/>
      <c r="AV78" s="317"/>
      <c r="AW78" s="317"/>
      <c r="AX78" s="365"/>
      <c r="AY78" s="365"/>
      <c r="AZ78" s="365"/>
      <c r="BA78" s="365"/>
      <c r="BB78" s="365"/>
      <c r="BC78" s="365"/>
      <c r="BD78" s="365"/>
      <c r="BE78" s="365"/>
      <c r="BF78" s="365"/>
      <c r="BG78" s="365"/>
      <c r="BH78" s="365"/>
      <c r="BI78" s="365"/>
      <c r="BJ78" s="365"/>
      <c r="BK78" s="365"/>
      <c r="BL78" s="365"/>
      <c r="BM78" s="365"/>
      <c r="BN78" s="365"/>
      <c r="BO78" s="365"/>
      <c r="BP78" s="365"/>
      <c r="BQ78" s="365"/>
    </row>
    <row r="79" spans="1:74" s="386" customFormat="1" ht="15.75" x14ac:dyDescent="0.25">
      <c r="A79" s="315"/>
      <c r="B79" s="476" t="s">
        <v>135</v>
      </c>
      <c r="C79" s="351">
        <f>IFERROR(C78/I26,0)</f>
        <v>0</v>
      </c>
      <c r="D79" s="317"/>
      <c r="E79" s="317"/>
      <c r="F79" s="317"/>
      <c r="G79" s="317"/>
      <c r="H79" s="317"/>
      <c r="I79" s="317"/>
      <c r="J79" s="317"/>
      <c r="K79" s="317"/>
      <c r="L79" s="317"/>
      <c r="M79" s="317"/>
      <c r="N79" s="317"/>
      <c r="O79" s="365"/>
      <c r="P79" s="365"/>
      <c r="Q79" s="365"/>
      <c r="R79" s="365"/>
      <c r="S79" s="365"/>
      <c r="T79" s="365"/>
      <c r="U79" s="365"/>
      <c r="V79" s="365"/>
      <c r="W79" s="365"/>
      <c r="X79" s="317"/>
      <c r="Y79" s="317"/>
      <c r="Z79" s="317"/>
      <c r="AA79" s="317"/>
      <c r="AB79" s="317"/>
      <c r="AC79" s="317"/>
      <c r="AD79" s="317"/>
      <c r="AE79" s="317"/>
      <c r="AF79" s="317"/>
      <c r="AG79" s="317"/>
      <c r="AH79" s="317"/>
      <c r="AI79" s="317"/>
      <c r="AJ79" s="317"/>
      <c r="AK79" s="317"/>
      <c r="AL79" s="317"/>
      <c r="AM79" s="317"/>
      <c r="AN79" s="317"/>
      <c r="AO79" s="317"/>
      <c r="AP79" s="317"/>
      <c r="AQ79" s="317"/>
      <c r="AR79" s="317"/>
      <c r="AS79" s="317"/>
      <c r="AT79" s="317"/>
      <c r="AU79" s="317"/>
      <c r="AV79" s="317"/>
      <c r="AW79" s="317"/>
      <c r="AX79" s="365"/>
      <c r="AY79" s="365"/>
      <c r="AZ79" s="365"/>
      <c r="BA79" s="365"/>
      <c r="BB79" s="365"/>
      <c r="BC79" s="365"/>
      <c r="BD79" s="365"/>
      <c r="BE79" s="365"/>
      <c r="BF79" s="365"/>
      <c r="BG79" s="365"/>
      <c r="BH79" s="365"/>
      <c r="BI79" s="365"/>
      <c r="BJ79" s="365"/>
      <c r="BK79" s="365"/>
      <c r="BL79" s="365"/>
      <c r="BM79" s="365"/>
      <c r="BN79" s="365"/>
      <c r="BO79" s="365"/>
      <c r="BP79" s="365"/>
      <c r="BQ79" s="365"/>
    </row>
    <row r="80" spans="1:74" s="386" customFormat="1" ht="15.75" x14ac:dyDescent="0.25">
      <c r="A80" s="317"/>
      <c r="B80" s="476" t="s">
        <v>164</v>
      </c>
      <c r="C80" s="334">
        <f>C76+C78-C75</f>
        <v>0</v>
      </c>
      <c r="D80" s="317"/>
      <c r="E80" s="317"/>
      <c r="F80" s="317"/>
      <c r="G80" s="317"/>
      <c r="H80" s="317"/>
      <c r="I80" s="317"/>
      <c r="J80" s="317"/>
      <c r="K80" s="317"/>
      <c r="L80" s="317"/>
      <c r="M80" s="317"/>
      <c r="N80" s="317"/>
      <c r="O80" s="365"/>
      <c r="P80" s="365"/>
      <c r="Q80" s="365"/>
      <c r="R80" s="365"/>
      <c r="S80" s="365"/>
      <c r="T80" s="365"/>
      <c r="U80" s="365"/>
      <c r="V80" s="365"/>
      <c r="W80" s="365"/>
      <c r="X80" s="317"/>
      <c r="Y80" s="317"/>
      <c r="Z80" s="317"/>
      <c r="AA80" s="317"/>
      <c r="AB80" s="317"/>
      <c r="AC80" s="317"/>
      <c r="AD80" s="317"/>
      <c r="AE80" s="317"/>
      <c r="AF80" s="317"/>
      <c r="AG80" s="317"/>
      <c r="AH80" s="317"/>
      <c r="AI80" s="317"/>
      <c r="AJ80" s="317"/>
      <c r="AK80" s="317"/>
      <c r="AL80" s="317"/>
      <c r="AM80" s="317"/>
      <c r="AN80" s="317"/>
      <c r="AO80" s="317"/>
      <c r="AP80" s="317"/>
      <c r="AQ80" s="317"/>
      <c r="AR80" s="317"/>
      <c r="AS80" s="317"/>
      <c r="AT80" s="317"/>
      <c r="AU80" s="317"/>
      <c r="AV80" s="317"/>
      <c r="AW80" s="317"/>
      <c r="AX80" s="365"/>
      <c r="AY80" s="365"/>
      <c r="AZ80" s="365"/>
      <c r="BA80" s="365"/>
      <c r="BB80" s="365"/>
      <c r="BC80" s="365"/>
      <c r="BD80" s="365"/>
      <c r="BE80" s="365"/>
      <c r="BF80" s="365"/>
      <c r="BG80" s="365"/>
      <c r="BH80" s="365"/>
      <c r="BI80" s="365"/>
      <c r="BJ80" s="365"/>
      <c r="BK80" s="365"/>
      <c r="BL80" s="365"/>
      <c r="BM80" s="365"/>
      <c r="BN80" s="365"/>
      <c r="BO80" s="365"/>
      <c r="BP80" s="365"/>
      <c r="BQ80" s="365"/>
    </row>
    <row r="81" spans="1:69" s="386" customFormat="1" ht="15.75" x14ac:dyDescent="0.25">
      <c r="A81" s="317"/>
      <c r="B81" s="476" t="s">
        <v>135</v>
      </c>
      <c r="C81" s="341">
        <f>IFERROR(C80/I27,0)</f>
        <v>0</v>
      </c>
      <c r="D81" s="317"/>
      <c r="E81" s="317"/>
      <c r="F81" s="317"/>
      <c r="G81" s="317"/>
      <c r="H81" s="317"/>
      <c r="I81" s="317"/>
      <c r="J81" s="317"/>
      <c r="K81" s="317"/>
      <c r="L81" s="317"/>
      <c r="M81" s="317"/>
      <c r="N81" s="317"/>
      <c r="O81" s="365"/>
      <c r="P81" s="365"/>
      <c r="Q81" s="365"/>
      <c r="R81" s="365"/>
      <c r="S81" s="365"/>
      <c r="T81" s="365"/>
      <c r="U81" s="365"/>
      <c r="V81" s="365"/>
      <c r="W81" s="365"/>
      <c r="X81" s="317"/>
      <c r="Y81" s="317"/>
      <c r="Z81" s="317"/>
      <c r="AA81" s="317"/>
      <c r="AB81" s="317"/>
      <c r="AC81" s="317"/>
      <c r="AD81" s="317"/>
      <c r="AE81" s="317"/>
      <c r="AF81" s="317"/>
      <c r="AG81" s="317"/>
      <c r="AH81" s="317"/>
      <c r="AI81" s="317"/>
      <c r="AJ81" s="317"/>
      <c r="AK81" s="317"/>
      <c r="AL81" s="317"/>
      <c r="AM81" s="317"/>
      <c r="AN81" s="317"/>
      <c r="AO81" s="317"/>
      <c r="AP81" s="317"/>
      <c r="AQ81" s="317"/>
      <c r="AR81" s="317"/>
      <c r="AS81" s="317"/>
      <c r="AT81" s="317"/>
      <c r="AU81" s="317"/>
      <c r="AV81" s="317"/>
      <c r="AW81" s="317"/>
      <c r="AX81" s="365"/>
      <c r="AY81" s="365"/>
      <c r="AZ81" s="365"/>
      <c r="BA81" s="365"/>
      <c r="BB81" s="365"/>
      <c r="BC81" s="365"/>
      <c r="BD81" s="365"/>
      <c r="BE81" s="365"/>
      <c r="BF81" s="365"/>
      <c r="BG81" s="365"/>
      <c r="BH81" s="365"/>
      <c r="BI81" s="365"/>
      <c r="BJ81" s="365"/>
      <c r="BK81" s="365"/>
      <c r="BL81" s="365"/>
      <c r="BM81" s="365"/>
      <c r="BN81" s="365"/>
      <c r="BO81" s="365"/>
      <c r="BP81" s="365"/>
      <c r="BQ81" s="365"/>
    </row>
    <row r="82" spans="1:69" s="386" customFormat="1" ht="15.75" x14ac:dyDescent="0.25">
      <c r="A82" s="317"/>
      <c r="B82" s="476" t="s">
        <v>1372</v>
      </c>
      <c r="C82" s="382" t="s">
        <v>428</v>
      </c>
      <c r="D82" s="317"/>
      <c r="E82" s="317"/>
      <c r="F82" s="317"/>
      <c r="G82" s="317"/>
      <c r="H82" s="317"/>
      <c r="I82" s="317"/>
      <c r="J82" s="317"/>
      <c r="K82" s="317"/>
      <c r="L82" s="317"/>
      <c r="M82" s="317"/>
      <c r="N82" s="317"/>
      <c r="O82" s="365"/>
      <c r="P82" s="365"/>
      <c r="Q82" s="365"/>
      <c r="R82" s="365"/>
      <c r="S82" s="365"/>
      <c r="T82" s="365"/>
      <c r="U82" s="365"/>
      <c r="V82" s="365"/>
      <c r="W82" s="365"/>
      <c r="X82" s="317"/>
      <c r="Y82" s="317"/>
      <c r="Z82" s="317"/>
      <c r="AA82" s="317"/>
      <c r="AB82" s="317"/>
      <c r="AC82" s="317"/>
      <c r="AD82" s="317"/>
      <c r="AE82" s="317"/>
      <c r="AF82" s="317"/>
      <c r="AG82" s="317"/>
      <c r="AH82" s="317"/>
      <c r="AI82" s="317"/>
      <c r="AJ82" s="317"/>
      <c r="AK82" s="317"/>
      <c r="AL82" s="317"/>
      <c r="AM82" s="317"/>
      <c r="AN82" s="317"/>
      <c r="AO82" s="317"/>
      <c r="AP82" s="317"/>
      <c r="AQ82" s="317"/>
      <c r="AR82" s="317"/>
      <c r="AS82" s="317"/>
      <c r="AT82" s="317"/>
      <c r="AU82" s="317"/>
      <c r="AV82" s="317"/>
      <c r="AW82" s="317"/>
      <c r="AX82" s="365"/>
      <c r="AY82" s="365"/>
      <c r="AZ82" s="365"/>
      <c r="BA82" s="365"/>
      <c r="BB82" s="365"/>
      <c r="BC82" s="365"/>
      <c r="BD82" s="365"/>
      <c r="BE82" s="365"/>
      <c r="BF82" s="365"/>
      <c r="BG82" s="365"/>
      <c r="BH82" s="365"/>
      <c r="BI82" s="365"/>
      <c r="BJ82" s="365"/>
      <c r="BK82" s="365"/>
      <c r="BL82" s="365"/>
      <c r="BM82" s="365"/>
      <c r="BN82" s="365"/>
      <c r="BO82" s="365"/>
      <c r="BP82" s="365"/>
      <c r="BQ82" s="365"/>
    </row>
    <row r="83" spans="1:69" s="386" customFormat="1" ht="15.75" x14ac:dyDescent="0.25">
      <c r="A83" s="317"/>
      <c r="B83" s="476" t="s">
        <v>1419</v>
      </c>
      <c r="C83" s="382" t="s">
        <v>428</v>
      </c>
      <c r="D83" s="476" t="s">
        <v>1418</v>
      </c>
      <c r="E83" s="692"/>
      <c r="F83" s="692"/>
      <c r="G83" s="692"/>
      <c r="H83" s="692"/>
      <c r="I83" s="692"/>
      <c r="J83" s="692"/>
      <c r="K83" s="692"/>
      <c r="L83" s="692"/>
      <c r="M83" s="692"/>
      <c r="N83" s="692"/>
      <c r="O83" s="365"/>
      <c r="P83" s="365"/>
      <c r="Q83" s="365"/>
      <c r="R83" s="365"/>
      <c r="S83" s="365"/>
      <c r="T83" s="365"/>
      <c r="U83" s="365"/>
      <c r="V83" s="365"/>
      <c r="W83" s="365"/>
      <c r="X83" s="317"/>
      <c r="Y83" s="317"/>
      <c r="Z83" s="317"/>
      <c r="AA83" s="317"/>
      <c r="AB83" s="317"/>
      <c r="AC83" s="317"/>
      <c r="AD83" s="317"/>
      <c r="AE83" s="317"/>
      <c r="AF83" s="317"/>
      <c r="AG83" s="317"/>
      <c r="AH83" s="317"/>
      <c r="AI83" s="317"/>
      <c r="AJ83" s="317"/>
      <c r="AK83" s="317"/>
      <c r="AL83" s="317"/>
      <c r="AM83" s="317"/>
      <c r="AN83" s="317"/>
      <c r="AO83" s="317"/>
      <c r="AP83" s="317"/>
      <c r="AQ83" s="317"/>
      <c r="AR83" s="317"/>
      <c r="AS83" s="317"/>
      <c r="AT83" s="317"/>
      <c r="AU83" s="317"/>
      <c r="AV83" s="317"/>
      <c r="AW83" s="317"/>
      <c r="AX83" s="365"/>
      <c r="AY83" s="365"/>
      <c r="AZ83" s="365"/>
      <c r="BA83" s="365"/>
      <c r="BB83" s="365"/>
      <c r="BC83" s="365"/>
      <c r="BD83" s="365"/>
      <c r="BE83" s="365"/>
      <c r="BF83" s="365"/>
      <c r="BG83" s="365"/>
      <c r="BH83" s="365"/>
      <c r="BI83" s="365"/>
      <c r="BJ83" s="365"/>
      <c r="BK83" s="365"/>
      <c r="BL83" s="365"/>
      <c r="BM83" s="365"/>
      <c r="BN83" s="365"/>
      <c r="BO83" s="365"/>
      <c r="BP83" s="365"/>
      <c r="BQ83" s="365"/>
    </row>
    <row r="84" spans="1:69" s="386" customFormat="1" ht="15.95" customHeight="1" x14ac:dyDescent="0.25">
      <c r="A84" s="317"/>
      <c r="B84" s="476" t="s">
        <v>1370</v>
      </c>
      <c r="C84" s="678" t="s">
        <v>1371</v>
      </c>
      <c r="D84" s="679"/>
      <c r="E84" s="679"/>
      <c r="F84" s="679"/>
      <c r="G84" s="679"/>
      <c r="H84" s="679"/>
      <c r="I84" s="679"/>
      <c r="J84" s="679"/>
      <c r="K84" s="679"/>
      <c r="L84" s="679"/>
      <c r="M84" s="679"/>
      <c r="N84" s="680"/>
      <c r="O84" s="365"/>
      <c r="P84" s="365"/>
      <c r="Q84" s="365"/>
      <c r="R84" s="365"/>
      <c r="S84" s="365"/>
      <c r="T84" s="365"/>
      <c r="U84" s="365"/>
      <c r="V84" s="365"/>
      <c r="W84" s="365"/>
      <c r="X84" s="317"/>
      <c r="Y84" s="317"/>
      <c r="Z84" s="317"/>
      <c r="AA84" s="317"/>
      <c r="AB84" s="317"/>
      <c r="AC84" s="317"/>
      <c r="AD84" s="317"/>
      <c r="AE84" s="317"/>
      <c r="AF84" s="317"/>
      <c r="AG84" s="317"/>
      <c r="AH84" s="317"/>
      <c r="AI84" s="317"/>
      <c r="AJ84" s="317"/>
      <c r="AK84" s="317"/>
      <c r="AL84" s="317"/>
      <c r="AM84" s="317"/>
      <c r="AN84" s="317"/>
      <c r="AO84" s="317"/>
      <c r="AP84" s="317"/>
      <c r="AQ84" s="317"/>
      <c r="AR84" s="317"/>
      <c r="AS84" s="317"/>
      <c r="AT84" s="317"/>
      <c r="AU84" s="317"/>
      <c r="AV84" s="317"/>
      <c r="AW84" s="317"/>
      <c r="AX84" s="365"/>
      <c r="AY84" s="365"/>
      <c r="AZ84" s="365"/>
      <c r="BA84" s="365"/>
      <c r="BB84" s="365"/>
      <c r="BC84" s="365"/>
      <c r="BD84" s="365"/>
      <c r="BE84" s="365"/>
      <c r="BF84" s="365"/>
      <c r="BG84" s="365"/>
      <c r="BH84" s="365"/>
      <c r="BI84" s="365"/>
      <c r="BJ84" s="365"/>
      <c r="BK84" s="365"/>
      <c r="BL84" s="365"/>
      <c r="BM84" s="365"/>
      <c r="BN84" s="365"/>
      <c r="BO84" s="365"/>
      <c r="BP84" s="365"/>
      <c r="BQ84" s="365"/>
    </row>
    <row r="85" spans="1:69" s="365" customFormat="1" ht="15.75" x14ac:dyDescent="0.25">
      <c r="A85" s="317"/>
      <c r="B85" s="421"/>
      <c r="C85" s="443"/>
      <c r="D85" s="317"/>
      <c r="E85" s="317"/>
      <c r="F85" s="317"/>
      <c r="G85" s="317"/>
      <c r="H85" s="317"/>
      <c r="I85" s="317"/>
      <c r="J85" s="317"/>
      <c r="K85" s="317"/>
      <c r="L85" s="317"/>
      <c r="M85" s="317"/>
      <c r="N85" s="317"/>
      <c r="X85" s="317"/>
      <c r="Y85" s="317"/>
      <c r="Z85" s="317"/>
      <c r="AA85" s="317"/>
      <c r="AB85" s="317"/>
      <c r="AC85" s="317"/>
      <c r="AD85" s="317"/>
      <c r="AE85" s="317"/>
      <c r="AF85" s="317"/>
      <c r="AG85" s="317"/>
      <c r="AH85" s="317"/>
      <c r="AI85" s="317"/>
      <c r="AJ85" s="317"/>
      <c r="AK85" s="317"/>
      <c r="AL85" s="317"/>
      <c r="AM85" s="317"/>
      <c r="AN85" s="317"/>
      <c r="AO85" s="317"/>
      <c r="AP85" s="317"/>
      <c r="AQ85" s="317"/>
      <c r="AR85" s="317"/>
      <c r="AS85" s="317"/>
      <c r="AT85" s="317"/>
      <c r="AU85" s="317"/>
      <c r="AV85" s="317"/>
      <c r="AW85" s="317"/>
    </row>
    <row r="86" spans="1:69" s="386" customFormat="1" ht="15.75" x14ac:dyDescent="0.25">
      <c r="A86" s="317"/>
      <c r="B86" s="319" t="s">
        <v>1386</v>
      </c>
      <c r="C86" s="443"/>
      <c r="D86" s="317"/>
      <c r="E86" s="317"/>
      <c r="F86" s="317"/>
      <c r="G86" s="317"/>
      <c r="H86" s="317"/>
      <c r="I86" s="317"/>
      <c r="J86" s="317"/>
      <c r="K86" s="317"/>
      <c r="L86" s="317"/>
      <c r="M86" s="317"/>
      <c r="N86" s="317"/>
      <c r="O86" s="365"/>
      <c r="P86" s="365"/>
      <c r="Q86" s="365"/>
      <c r="R86" s="365"/>
      <c r="S86" s="365"/>
      <c r="T86" s="365"/>
      <c r="U86" s="365"/>
      <c r="V86" s="365"/>
      <c r="W86" s="365"/>
      <c r="X86" s="317"/>
      <c r="Y86" s="317"/>
      <c r="Z86" s="317"/>
      <c r="AA86" s="317"/>
      <c r="AB86" s="317"/>
      <c r="AC86" s="317"/>
      <c r="AD86" s="317"/>
      <c r="AE86" s="317"/>
      <c r="AF86" s="317"/>
      <c r="AG86" s="317"/>
      <c r="AH86" s="317"/>
      <c r="AI86" s="317"/>
      <c r="AJ86" s="317"/>
      <c r="AK86" s="317"/>
      <c r="AL86" s="317"/>
      <c r="AM86" s="317"/>
      <c r="AN86" s="317"/>
      <c r="AO86" s="317"/>
      <c r="AP86" s="317"/>
      <c r="AQ86" s="317"/>
      <c r="AR86" s="317"/>
      <c r="AS86" s="317"/>
      <c r="AT86" s="317"/>
      <c r="AU86" s="317"/>
      <c r="AV86" s="317"/>
      <c r="AW86" s="317"/>
      <c r="AX86" s="365"/>
      <c r="AY86" s="365"/>
      <c r="AZ86" s="365"/>
      <c r="BA86" s="365"/>
      <c r="BB86" s="365"/>
      <c r="BC86" s="365"/>
      <c r="BD86" s="365"/>
      <c r="BE86" s="365"/>
      <c r="BF86" s="365"/>
      <c r="BG86" s="365"/>
      <c r="BH86" s="365"/>
      <c r="BI86" s="365"/>
      <c r="BJ86" s="365"/>
      <c r="BK86" s="365"/>
      <c r="BL86" s="365"/>
      <c r="BM86" s="365"/>
      <c r="BN86" s="365"/>
      <c r="BO86" s="365"/>
      <c r="BP86" s="365"/>
      <c r="BQ86" s="365"/>
    </row>
    <row r="87" spans="1:69" s="386" customFormat="1" ht="15.75" x14ac:dyDescent="0.25">
      <c r="A87" s="317"/>
      <c r="B87" s="476" t="s">
        <v>578</v>
      </c>
      <c r="C87" s="481" t="s">
        <v>428</v>
      </c>
      <c r="D87" s="460"/>
      <c r="E87" s="461"/>
      <c r="F87" s="428" t="s">
        <v>585</v>
      </c>
      <c r="G87" s="428" t="s">
        <v>159</v>
      </c>
      <c r="H87" s="428" t="s">
        <v>154</v>
      </c>
      <c r="I87" s="317"/>
      <c r="J87" s="317"/>
      <c r="K87" s="317"/>
      <c r="L87" s="317"/>
      <c r="M87" s="317"/>
      <c r="N87" s="317"/>
      <c r="O87" s="365"/>
      <c r="P87" s="365"/>
      <c r="Q87" s="365"/>
      <c r="R87" s="365"/>
      <c r="S87" s="365"/>
      <c r="T87" s="365"/>
      <c r="U87" s="365"/>
      <c r="V87" s="365"/>
      <c r="W87" s="365"/>
      <c r="X87" s="317"/>
      <c r="Y87" s="317"/>
      <c r="Z87" s="317"/>
      <c r="AA87" s="317"/>
      <c r="AB87" s="317"/>
      <c r="AC87" s="317"/>
      <c r="AD87" s="317"/>
      <c r="AE87" s="317"/>
      <c r="AF87" s="317"/>
      <c r="AG87" s="317"/>
      <c r="AH87" s="317"/>
      <c r="AI87" s="317"/>
      <c r="AJ87" s="317"/>
      <c r="AK87" s="317"/>
      <c r="AL87" s="317"/>
      <c r="AM87" s="317"/>
      <c r="AN87" s="317"/>
      <c r="AO87" s="317"/>
      <c r="AP87" s="317"/>
      <c r="AQ87" s="317"/>
      <c r="AR87" s="317"/>
      <c r="AS87" s="317"/>
      <c r="AT87" s="317"/>
      <c r="AU87" s="317"/>
      <c r="AV87" s="317"/>
      <c r="AW87" s="317"/>
      <c r="AX87" s="365"/>
      <c r="AY87" s="365"/>
      <c r="AZ87" s="365"/>
      <c r="BA87" s="365"/>
      <c r="BB87" s="365"/>
      <c r="BC87" s="365"/>
      <c r="BD87" s="365"/>
      <c r="BE87" s="365"/>
      <c r="BF87" s="365"/>
      <c r="BG87" s="365"/>
      <c r="BH87" s="365"/>
      <c r="BI87" s="365"/>
      <c r="BJ87" s="365"/>
      <c r="BK87" s="365"/>
      <c r="BL87" s="365"/>
      <c r="BM87" s="365"/>
      <c r="BN87" s="365"/>
      <c r="BO87" s="365"/>
      <c r="BP87" s="365"/>
      <c r="BQ87" s="365"/>
    </row>
    <row r="88" spans="1:69" s="386" customFormat="1" ht="15.75" x14ac:dyDescent="0.25">
      <c r="A88" s="317"/>
      <c r="B88" s="476" t="s">
        <v>573</v>
      </c>
      <c r="C88" s="334">
        <f>IFERROR(HLOOKUP($C$87,Service!$C$138:$E$140,2,0),0)</f>
        <v>0</v>
      </c>
      <c r="D88" s="460"/>
      <c r="E88" s="462"/>
      <c r="F88" s="323" t="s">
        <v>591</v>
      </c>
      <c r="G88" s="375"/>
      <c r="H88" s="431">
        <f>G88*60</f>
        <v>0</v>
      </c>
      <c r="I88" s="317"/>
      <c r="J88" s="317"/>
      <c r="K88" s="317"/>
      <c r="L88" s="317"/>
      <c r="M88" s="317"/>
      <c r="N88" s="317"/>
      <c r="O88" s="365"/>
      <c r="P88" s="365"/>
      <c r="Q88" s="365"/>
      <c r="R88" s="365"/>
      <c r="S88" s="365"/>
      <c r="T88" s="365"/>
      <c r="U88" s="365"/>
      <c r="V88" s="365"/>
      <c r="W88" s="365"/>
      <c r="X88" s="317"/>
      <c r="Y88" s="317"/>
      <c r="Z88" s="317"/>
      <c r="AA88" s="317"/>
      <c r="AB88" s="317"/>
      <c r="AC88" s="317"/>
      <c r="AD88" s="317"/>
      <c r="AE88" s="317"/>
      <c r="AF88" s="317"/>
      <c r="AG88" s="317"/>
      <c r="AH88" s="317"/>
      <c r="AI88" s="317"/>
      <c r="AJ88" s="317"/>
      <c r="AK88" s="317"/>
      <c r="AL88" s="317"/>
      <c r="AM88" s="317"/>
      <c r="AN88" s="317"/>
      <c r="AO88" s="317"/>
      <c r="AP88" s="317"/>
      <c r="AQ88" s="317"/>
      <c r="AR88" s="317"/>
      <c r="AS88" s="317"/>
      <c r="AT88" s="317"/>
      <c r="AU88" s="317"/>
      <c r="AV88" s="317"/>
      <c r="AW88" s="317"/>
      <c r="AX88" s="365"/>
      <c r="AY88" s="365"/>
      <c r="AZ88" s="365"/>
      <c r="BA88" s="365"/>
      <c r="BB88" s="365"/>
      <c r="BC88" s="365"/>
      <c r="BD88" s="365"/>
      <c r="BE88" s="365"/>
      <c r="BF88" s="365"/>
      <c r="BG88" s="365"/>
      <c r="BH88" s="365"/>
      <c r="BI88" s="365"/>
      <c r="BJ88" s="365"/>
      <c r="BK88" s="365"/>
      <c r="BL88" s="365"/>
      <c r="BM88" s="365"/>
      <c r="BN88" s="365"/>
      <c r="BO88" s="365"/>
      <c r="BP88" s="365"/>
      <c r="BQ88" s="365"/>
    </row>
    <row r="89" spans="1:69" s="386" customFormat="1" ht="15.75" x14ac:dyDescent="0.25">
      <c r="A89" s="317"/>
      <c r="B89" s="476" t="s">
        <v>155</v>
      </c>
      <c r="C89" s="334">
        <f>IFERROR(HLOOKUP($C$87,Service!$C$138:$E$140,3,0),0)</f>
        <v>0</v>
      </c>
      <c r="D89" s="463"/>
      <c r="E89" s="462"/>
      <c r="F89" s="323" t="s">
        <v>594</v>
      </c>
      <c r="G89" s="375"/>
      <c r="H89" s="431">
        <f>G89*39</f>
        <v>0</v>
      </c>
      <c r="I89" s="317"/>
      <c r="J89" s="317"/>
      <c r="K89" s="317"/>
      <c r="L89" s="317"/>
      <c r="M89" s="317"/>
      <c r="N89" s="317"/>
      <c r="O89" s="365"/>
      <c r="P89" s="365"/>
      <c r="Q89" s="365"/>
      <c r="R89" s="365"/>
      <c r="S89" s="365"/>
      <c r="T89" s="365"/>
      <c r="U89" s="365"/>
      <c r="V89" s="365"/>
      <c r="W89" s="365"/>
      <c r="X89" s="317"/>
      <c r="Y89" s="317"/>
      <c r="Z89" s="317"/>
      <c r="AA89" s="317"/>
      <c r="AB89" s="317"/>
      <c r="AC89" s="317"/>
      <c r="AD89" s="317"/>
      <c r="AE89" s="317"/>
      <c r="AF89" s="317"/>
      <c r="AG89" s="317"/>
      <c r="AH89" s="317"/>
      <c r="AI89" s="317"/>
      <c r="AJ89" s="317"/>
      <c r="AK89" s="317"/>
      <c r="AL89" s="317"/>
      <c r="AM89" s="317"/>
      <c r="AN89" s="317"/>
      <c r="AO89" s="317"/>
      <c r="AP89" s="317"/>
      <c r="AQ89" s="317"/>
      <c r="AR89" s="317"/>
      <c r="AS89" s="317"/>
      <c r="AT89" s="317"/>
      <c r="AU89" s="317"/>
      <c r="AV89" s="317"/>
      <c r="AW89" s="317"/>
      <c r="AX89" s="365"/>
      <c r="AY89" s="365"/>
      <c r="AZ89" s="365"/>
      <c r="BA89" s="365"/>
      <c r="BB89" s="365"/>
      <c r="BC89" s="365"/>
      <c r="BD89" s="365"/>
      <c r="BE89" s="365"/>
      <c r="BF89" s="365"/>
      <c r="BG89" s="365"/>
      <c r="BH89" s="365"/>
      <c r="BI89" s="365"/>
      <c r="BJ89" s="365"/>
      <c r="BK89" s="365"/>
      <c r="BL89" s="365"/>
      <c r="BM89" s="365"/>
      <c r="BN89" s="365"/>
      <c r="BO89" s="365"/>
      <c r="BP89" s="365"/>
      <c r="BQ89" s="365"/>
    </row>
    <row r="90" spans="1:69" s="386" customFormat="1" ht="31.5" x14ac:dyDescent="0.25">
      <c r="A90" s="317"/>
      <c r="B90" s="476" t="s">
        <v>154</v>
      </c>
      <c r="C90" s="334">
        <f>C88+C89</f>
        <v>0</v>
      </c>
      <c r="D90" s="317"/>
      <c r="E90" s="317"/>
      <c r="F90" s="323" t="s">
        <v>592</v>
      </c>
      <c r="G90" s="389" t="str">
        <f>C87</f>
        <v>Select</v>
      </c>
      <c r="H90" s="431">
        <f>IFERROR(G90*49,0)</f>
        <v>0</v>
      </c>
      <c r="I90" s="317"/>
      <c r="J90" s="317"/>
      <c r="K90" s="317"/>
      <c r="L90" s="317"/>
      <c r="M90" s="317"/>
      <c r="N90" s="317"/>
      <c r="O90" s="365"/>
      <c r="P90" s="365"/>
      <c r="Q90" s="365"/>
      <c r="R90" s="365"/>
      <c r="S90" s="365"/>
      <c r="T90" s="365"/>
      <c r="U90" s="365"/>
      <c r="V90" s="365"/>
      <c r="W90" s="365"/>
      <c r="X90" s="317"/>
      <c r="Y90" s="317"/>
      <c r="Z90" s="317"/>
      <c r="AA90" s="317"/>
      <c r="AB90" s="317"/>
      <c r="AC90" s="317"/>
      <c r="AD90" s="317"/>
      <c r="AE90" s="317"/>
      <c r="AF90" s="317"/>
      <c r="AG90" s="317"/>
      <c r="AH90" s="317"/>
      <c r="AI90" s="317"/>
      <c r="AJ90" s="317"/>
      <c r="AK90" s="317"/>
      <c r="AL90" s="317"/>
      <c r="AM90" s="317"/>
      <c r="AN90" s="317"/>
      <c r="AO90" s="317"/>
      <c r="AP90" s="317"/>
      <c r="AQ90" s="317"/>
      <c r="AR90" s="317"/>
      <c r="AS90" s="317"/>
      <c r="AT90" s="317"/>
      <c r="AU90" s="317"/>
      <c r="AV90" s="317"/>
      <c r="AW90" s="317"/>
      <c r="AX90" s="365"/>
      <c r="AY90" s="365"/>
      <c r="AZ90" s="365"/>
      <c r="BA90" s="365"/>
      <c r="BB90" s="365"/>
      <c r="BC90" s="365"/>
      <c r="BD90" s="365"/>
      <c r="BE90" s="365"/>
      <c r="BF90" s="365"/>
      <c r="BG90" s="365"/>
      <c r="BH90" s="365"/>
      <c r="BI90" s="365"/>
      <c r="BJ90" s="365"/>
      <c r="BK90" s="365"/>
      <c r="BL90" s="365"/>
      <c r="BM90" s="365"/>
      <c r="BN90" s="365"/>
      <c r="BO90" s="365"/>
      <c r="BP90" s="365"/>
      <c r="BQ90" s="365"/>
    </row>
    <row r="91" spans="1:69" s="386" customFormat="1" ht="15.75" x14ac:dyDescent="0.25">
      <c r="A91" s="317"/>
      <c r="B91" s="476" t="s">
        <v>587</v>
      </c>
      <c r="C91" s="334">
        <f>H93</f>
        <v>0</v>
      </c>
      <c r="D91" s="317"/>
      <c r="E91" s="317"/>
      <c r="F91" s="323" t="s">
        <v>586</v>
      </c>
      <c r="G91" s="389"/>
      <c r="H91" s="431">
        <f>G91*39</f>
        <v>0</v>
      </c>
      <c r="I91" s="317"/>
      <c r="J91" s="317"/>
      <c r="K91" s="317"/>
      <c r="L91" s="317"/>
      <c r="M91" s="317"/>
      <c r="N91" s="317"/>
      <c r="O91" s="365"/>
      <c r="P91" s="365"/>
      <c r="Q91" s="365"/>
      <c r="R91" s="365"/>
      <c r="S91" s="365"/>
      <c r="T91" s="365"/>
      <c r="U91" s="365"/>
      <c r="V91" s="365"/>
      <c r="W91" s="365"/>
      <c r="X91" s="317"/>
      <c r="Y91" s="317"/>
      <c r="Z91" s="317"/>
      <c r="AA91" s="317"/>
      <c r="AB91" s="317"/>
      <c r="AC91" s="317"/>
      <c r="AD91" s="317"/>
      <c r="AE91" s="317"/>
      <c r="AF91" s="317"/>
      <c r="AG91" s="317"/>
      <c r="AH91" s="317"/>
      <c r="AI91" s="317"/>
      <c r="AJ91" s="317"/>
      <c r="AK91" s="317"/>
      <c r="AL91" s="317"/>
      <c r="AM91" s="317"/>
      <c r="AN91" s="317"/>
      <c r="AO91" s="317"/>
      <c r="AP91" s="317"/>
      <c r="AQ91" s="317"/>
      <c r="AR91" s="317"/>
      <c r="AS91" s="317"/>
      <c r="AT91" s="317"/>
      <c r="AU91" s="317"/>
      <c r="AV91" s="317"/>
      <c r="AW91" s="317"/>
      <c r="AX91" s="365"/>
      <c r="AY91" s="365"/>
      <c r="AZ91" s="365"/>
      <c r="BA91" s="365"/>
      <c r="BB91" s="365"/>
      <c r="BC91" s="365"/>
      <c r="BD91" s="365"/>
      <c r="BE91" s="365"/>
      <c r="BF91" s="365"/>
      <c r="BG91" s="365"/>
      <c r="BH91" s="365"/>
      <c r="BI91" s="365"/>
      <c r="BJ91" s="365"/>
      <c r="BK91" s="365"/>
      <c r="BL91" s="365"/>
      <c r="BM91" s="365"/>
      <c r="BN91" s="365"/>
      <c r="BO91" s="365"/>
      <c r="BP91" s="365"/>
      <c r="BQ91" s="365"/>
    </row>
    <row r="92" spans="1:69" s="386" customFormat="1" ht="15.75" x14ac:dyDescent="0.25">
      <c r="A92" s="317"/>
      <c r="B92" s="476" t="s">
        <v>588</v>
      </c>
      <c r="C92" s="334">
        <f>C91*12</f>
        <v>0</v>
      </c>
      <c r="D92" s="317"/>
      <c r="E92" s="317"/>
      <c r="F92" s="323" t="s">
        <v>593</v>
      </c>
      <c r="G92" s="375"/>
      <c r="H92" s="431">
        <f>G92*49</f>
        <v>0</v>
      </c>
      <c r="I92" s="317"/>
      <c r="J92" s="317"/>
      <c r="K92" s="317"/>
      <c r="L92" s="317"/>
      <c r="M92" s="317"/>
      <c r="N92" s="317"/>
      <c r="O92" s="365"/>
      <c r="P92" s="365"/>
      <c r="Q92" s="365"/>
      <c r="R92" s="365"/>
      <c r="S92" s="365"/>
      <c r="T92" s="365"/>
      <c r="U92" s="365"/>
      <c r="V92" s="365"/>
      <c r="W92" s="365"/>
      <c r="X92" s="317"/>
      <c r="Y92" s="317"/>
      <c r="Z92" s="317"/>
      <c r="AA92" s="317"/>
      <c r="AB92" s="317"/>
      <c r="AC92" s="317"/>
      <c r="AD92" s="317"/>
      <c r="AE92" s="317"/>
      <c r="AF92" s="317"/>
      <c r="AG92" s="317"/>
      <c r="AH92" s="317"/>
      <c r="AI92" s="317"/>
      <c r="AJ92" s="317"/>
      <c r="AK92" s="317"/>
      <c r="AL92" s="317"/>
      <c r="AM92" s="317"/>
      <c r="AN92" s="317"/>
      <c r="AO92" s="317"/>
      <c r="AP92" s="317"/>
      <c r="AQ92" s="317"/>
      <c r="AR92" s="317"/>
      <c r="AS92" s="317"/>
      <c r="AT92" s="317"/>
      <c r="AU92" s="317"/>
      <c r="AV92" s="317"/>
      <c r="AW92" s="317"/>
      <c r="AX92" s="365"/>
      <c r="AY92" s="365"/>
      <c r="AZ92" s="365"/>
      <c r="BA92" s="365"/>
      <c r="BB92" s="365"/>
      <c r="BC92" s="365"/>
      <c r="BD92" s="365"/>
      <c r="BE92" s="365"/>
      <c r="BF92" s="365"/>
      <c r="BG92" s="365"/>
      <c r="BH92" s="365"/>
      <c r="BI92" s="365"/>
      <c r="BJ92" s="365"/>
      <c r="BK92" s="365"/>
      <c r="BL92" s="365"/>
      <c r="BM92" s="365"/>
      <c r="BN92" s="365"/>
      <c r="BO92" s="365"/>
      <c r="BP92" s="365"/>
      <c r="BQ92" s="365"/>
    </row>
    <row r="93" spans="1:69" s="386" customFormat="1" ht="15.75" x14ac:dyDescent="0.25">
      <c r="A93" s="317"/>
      <c r="B93" s="476" t="s">
        <v>582</v>
      </c>
      <c r="C93" s="390"/>
      <c r="D93" s="317"/>
      <c r="E93" s="317"/>
      <c r="F93" s="361" t="s">
        <v>167</v>
      </c>
      <c r="G93" s="368"/>
      <c r="H93" s="431">
        <f>SUM(H88:H92)</f>
        <v>0</v>
      </c>
      <c r="I93" s="317"/>
      <c r="J93" s="317"/>
      <c r="K93" s="317"/>
      <c r="L93" s="317"/>
      <c r="M93" s="317"/>
      <c r="N93" s="317"/>
      <c r="O93" s="365"/>
      <c r="P93" s="365"/>
      <c r="Q93" s="365"/>
      <c r="R93" s="365"/>
      <c r="S93" s="365"/>
      <c r="T93" s="365"/>
      <c r="U93" s="365"/>
      <c r="V93" s="365"/>
      <c r="W93" s="365"/>
      <c r="X93" s="317"/>
      <c r="Y93" s="317"/>
      <c r="Z93" s="317"/>
      <c r="AA93" s="317"/>
      <c r="AB93" s="317"/>
      <c r="AC93" s="317"/>
      <c r="AD93" s="317"/>
      <c r="AE93" s="317"/>
      <c r="AF93" s="317"/>
      <c r="AG93" s="317"/>
      <c r="AH93" s="317"/>
      <c r="AI93" s="317"/>
      <c r="AJ93" s="317"/>
      <c r="AK93" s="317"/>
      <c r="AL93" s="317"/>
      <c r="AM93" s="317"/>
      <c r="AN93" s="317"/>
      <c r="AO93" s="317"/>
      <c r="AP93" s="317"/>
      <c r="AQ93" s="317"/>
      <c r="AR93" s="317"/>
      <c r="AS93" s="317"/>
      <c r="AT93" s="317"/>
      <c r="AU93" s="317"/>
      <c r="AV93" s="317"/>
      <c r="AW93" s="317"/>
      <c r="AX93" s="365"/>
      <c r="AY93" s="365"/>
      <c r="AZ93" s="365"/>
      <c r="BA93" s="365"/>
      <c r="BB93" s="365"/>
      <c r="BC93" s="365"/>
      <c r="BD93" s="365"/>
      <c r="BE93" s="365"/>
      <c r="BF93" s="365"/>
      <c r="BG93" s="365"/>
      <c r="BH93" s="365"/>
      <c r="BI93" s="365"/>
      <c r="BJ93" s="365"/>
      <c r="BK93" s="365"/>
      <c r="BL93" s="365"/>
      <c r="BM93" s="365"/>
      <c r="BN93" s="365"/>
      <c r="BO93" s="365"/>
      <c r="BP93" s="365"/>
      <c r="BQ93" s="365"/>
    </row>
    <row r="94" spans="1:69" s="386" customFormat="1" ht="15.75" x14ac:dyDescent="0.25">
      <c r="A94" s="317"/>
      <c r="B94" s="476" t="s">
        <v>499</v>
      </c>
      <c r="C94" s="482">
        <f>IFERROR(C93*$F$5,0)</f>
        <v>0</v>
      </c>
      <c r="D94" s="317"/>
      <c r="E94" s="317"/>
      <c r="F94" s="317"/>
      <c r="G94" s="317"/>
      <c r="H94" s="317"/>
      <c r="I94" s="317"/>
      <c r="J94" s="317"/>
      <c r="K94" s="317"/>
      <c r="L94" s="317"/>
      <c r="M94" s="317"/>
      <c r="N94" s="317"/>
      <c r="O94" s="365"/>
      <c r="P94" s="365"/>
      <c r="Q94" s="365"/>
      <c r="R94" s="365"/>
      <c r="S94" s="365"/>
      <c r="T94" s="365"/>
      <c r="U94" s="365"/>
      <c r="V94" s="365"/>
      <c r="W94" s="365"/>
      <c r="X94" s="317"/>
      <c r="Y94" s="317"/>
      <c r="Z94" s="317"/>
      <c r="AA94" s="317"/>
      <c r="AB94" s="317"/>
      <c r="AC94" s="317"/>
      <c r="AD94" s="317"/>
      <c r="AE94" s="317"/>
      <c r="AF94" s="317"/>
      <c r="AG94" s="317"/>
      <c r="AH94" s="317"/>
      <c r="AI94" s="317"/>
      <c r="AJ94" s="317"/>
      <c r="AK94" s="317"/>
      <c r="AL94" s="317"/>
      <c r="AM94" s="317"/>
      <c r="AN94" s="317"/>
      <c r="AO94" s="317"/>
      <c r="AP94" s="317"/>
      <c r="AQ94" s="317"/>
      <c r="AR94" s="317"/>
      <c r="AS94" s="317"/>
      <c r="AT94" s="317"/>
      <c r="AU94" s="317"/>
      <c r="AV94" s="317"/>
      <c r="AW94" s="317"/>
      <c r="AX94" s="365"/>
      <c r="AY94" s="365"/>
      <c r="AZ94" s="365"/>
      <c r="BA94" s="365"/>
      <c r="BB94" s="365"/>
      <c r="BC94" s="365"/>
      <c r="BD94" s="365"/>
      <c r="BE94" s="365"/>
      <c r="BF94" s="365"/>
      <c r="BG94" s="365"/>
      <c r="BH94" s="365"/>
      <c r="BI94" s="365"/>
      <c r="BJ94" s="365"/>
      <c r="BK94" s="365"/>
      <c r="BL94" s="365"/>
      <c r="BM94" s="365"/>
      <c r="BN94" s="365"/>
      <c r="BO94" s="365"/>
      <c r="BP94" s="365"/>
      <c r="BQ94" s="365"/>
    </row>
    <row r="95" spans="1:69" s="386" customFormat="1" ht="15.75" x14ac:dyDescent="0.25">
      <c r="A95" s="317"/>
      <c r="B95" s="476" t="s">
        <v>589</v>
      </c>
      <c r="C95" s="334">
        <f>C93*$I$27</f>
        <v>0</v>
      </c>
      <c r="D95" s="317"/>
      <c r="E95" s="317"/>
      <c r="F95" s="317"/>
      <c r="G95" s="317"/>
      <c r="H95" s="317"/>
      <c r="I95" s="317"/>
      <c r="J95" s="317"/>
      <c r="K95" s="317"/>
      <c r="L95" s="317"/>
      <c r="M95" s="317"/>
      <c r="N95" s="317"/>
      <c r="O95" s="365"/>
      <c r="P95" s="365"/>
      <c r="Q95" s="365"/>
      <c r="R95" s="365"/>
      <c r="S95" s="365"/>
      <c r="T95" s="365"/>
      <c r="U95" s="365"/>
      <c r="V95" s="365"/>
      <c r="W95" s="365"/>
      <c r="X95" s="317"/>
      <c r="Y95" s="317"/>
      <c r="Z95" s="317"/>
      <c r="AA95" s="317"/>
      <c r="AB95" s="317"/>
      <c r="AC95" s="317"/>
      <c r="AD95" s="317"/>
      <c r="AE95" s="317"/>
      <c r="AF95" s="317"/>
      <c r="AG95" s="317"/>
      <c r="AH95" s="317"/>
      <c r="AI95" s="317"/>
      <c r="AJ95" s="317"/>
      <c r="AK95" s="317"/>
      <c r="AL95" s="317"/>
      <c r="AM95" s="317"/>
      <c r="AN95" s="317"/>
      <c r="AO95" s="317"/>
      <c r="AP95" s="317"/>
      <c r="AQ95" s="317"/>
      <c r="AR95" s="317"/>
      <c r="AS95" s="317"/>
      <c r="AT95" s="317"/>
      <c r="AU95" s="317"/>
      <c r="AV95" s="317"/>
      <c r="AW95" s="317"/>
      <c r="AX95" s="365"/>
      <c r="AY95" s="365"/>
      <c r="AZ95" s="365"/>
      <c r="BA95" s="365"/>
      <c r="BB95" s="365"/>
      <c r="BC95" s="365"/>
      <c r="BD95" s="365"/>
      <c r="BE95" s="365"/>
      <c r="BF95" s="365"/>
      <c r="BG95" s="365"/>
      <c r="BH95" s="365"/>
      <c r="BI95" s="365"/>
      <c r="BJ95" s="365"/>
      <c r="BK95" s="365"/>
      <c r="BL95" s="365"/>
      <c r="BM95" s="365"/>
      <c r="BN95" s="365"/>
      <c r="BO95" s="365"/>
      <c r="BP95" s="365"/>
      <c r="BQ95" s="365"/>
    </row>
    <row r="96" spans="1:69" s="386" customFormat="1" ht="15.75" x14ac:dyDescent="0.25">
      <c r="A96" s="317"/>
      <c r="B96" s="476" t="s">
        <v>590</v>
      </c>
      <c r="C96" s="334">
        <f>C95/12</f>
        <v>0</v>
      </c>
      <c r="D96" s="317"/>
      <c r="E96" s="317"/>
      <c r="F96" s="317"/>
      <c r="G96" s="317"/>
      <c r="H96" s="317"/>
      <c r="I96" s="317"/>
      <c r="J96" s="317"/>
      <c r="K96" s="317"/>
      <c r="L96" s="317"/>
      <c r="M96" s="317"/>
      <c r="N96" s="317"/>
      <c r="O96" s="365"/>
      <c r="P96" s="365"/>
      <c r="Q96" s="365"/>
      <c r="R96" s="365"/>
      <c r="S96" s="365"/>
      <c r="T96" s="365"/>
      <c r="U96" s="365"/>
      <c r="V96" s="365"/>
      <c r="W96" s="365"/>
      <c r="X96" s="317"/>
      <c r="Y96" s="317"/>
      <c r="Z96" s="317"/>
      <c r="AA96" s="317"/>
      <c r="AB96" s="317"/>
      <c r="AC96" s="317"/>
      <c r="AD96" s="317"/>
      <c r="AE96" s="317"/>
      <c r="AF96" s="317"/>
      <c r="AG96" s="317"/>
      <c r="AH96" s="317"/>
      <c r="AI96" s="317"/>
      <c r="AJ96" s="317"/>
      <c r="AK96" s="317"/>
      <c r="AL96" s="317"/>
      <c r="AM96" s="317"/>
      <c r="AN96" s="317"/>
      <c r="AO96" s="317"/>
      <c r="AP96" s="317"/>
      <c r="AQ96" s="317"/>
      <c r="AR96" s="317"/>
      <c r="AS96" s="317"/>
      <c r="AT96" s="317"/>
      <c r="AU96" s="317"/>
      <c r="AV96" s="317"/>
      <c r="AW96" s="317"/>
      <c r="AX96" s="365"/>
      <c r="AY96" s="365"/>
      <c r="AZ96" s="365"/>
      <c r="BA96" s="365"/>
      <c r="BB96" s="365"/>
      <c r="BC96" s="365"/>
      <c r="BD96" s="365"/>
      <c r="BE96" s="365"/>
      <c r="BF96" s="365"/>
      <c r="BG96" s="365"/>
      <c r="BH96" s="365"/>
      <c r="BI96" s="365"/>
      <c r="BJ96" s="365"/>
      <c r="BK96" s="365"/>
      <c r="BL96" s="365"/>
      <c r="BM96" s="365"/>
      <c r="BN96" s="365"/>
      <c r="BO96" s="365"/>
      <c r="BP96" s="365"/>
      <c r="BQ96" s="365"/>
    </row>
    <row r="97" spans="1:74" s="386" customFormat="1" ht="15.75" x14ac:dyDescent="0.25">
      <c r="A97" s="317"/>
      <c r="B97" s="476" t="s">
        <v>584</v>
      </c>
      <c r="C97" s="334">
        <f>C95-C92</f>
        <v>0</v>
      </c>
      <c r="D97" s="317"/>
      <c r="E97" s="317"/>
      <c r="F97" s="317"/>
      <c r="G97" s="317"/>
      <c r="H97" s="317"/>
      <c r="I97" s="317"/>
      <c r="J97" s="317"/>
      <c r="K97" s="317"/>
      <c r="L97" s="317"/>
      <c r="M97" s="317"/>
      <c r="N97" s="317"/>
      <c r="O97" s="365"/>
      <c r="P97" s="365"/>
      <c r="Q97" s="365"/>
      <c r="R97" s="365"/>
      <c r="S97" s="365"/>
      <c r="T97" s="365"/>
      <c r="U97" s="365"/>
      <c r="V97" s="365"/>
      <c r="W97" s="365"/>
      <c r="X97" s="317"/>
      <c r="Y97" s="317"/>
      <c r="Z97" s="317"/>
      <c r="AA97" s="317"/>
      <c r="AB97" s="317"/>
      <c r="AC97" s="317"/>
      <c r="AD97" s="317"/>
      <c r="AE97" s="317"/>
      <c r="AF97" s="317"/>
      <c r="AG97" s="317"/>
      <c r="AH97" s="317"/>
      <c r="AI97" s="317"/>
      <c r="AJ97" s="317"/>
      <c r="AK97" s="317"/>
      <c r="AL97" s="317"/>
      <c r="AM97" s="317"/>
      <c r="AN97" s="317"/>
      <c r="AO97" s="317"/>
      <c r="AP97" s="317"/>
      <c r="AQ97" s="317"/>
      <c r="AR97" s="317"/>
      <c r="AS97" s="317"/>
      <c r="AT97" s="317"/>
      <c r="AU97" s="317"/>
      <c r="AV97" s="317"/>
      <c r="AW97" s="317"/>
      <c r="AX97" s="365"/>
      <c r="AY97" s="365"/>
      <c r="AZ97" s="365"/>
      <c r="BA97" s="365"/>
      <c r="BB97" s="365"/>
      <c r="BC97" s="365"/>
      <c r="BD97" s="365"/>
      <c r="BE97" s="365"/>
      <c r="BF97" s="365"/>
      <c r="BG97" s="365"/>
      <c r="BH97" s="365"/>
      <c r="BI97" s="365"/>
      <c r="BJ97" s="365"/>
      <c r="BK97" s="365"/>
      <c r="BL97" s="365"/>
      <c r="BM97" s="365"/>
      <c r="BN97" s="365"/>
      <c r="BO97" s="365"/>
      <c r="BP97" s="365"/>
      <c r="BQ97" s="365"/>
    </row>
    <row r="98" spans="1:74" s="386" customFormat="1" ht="15.75" x14ac:dyDescent="0.25">
      <c r="A98" s="317"/>
      <c r="B98" s="476" t="s">
        <v>157</v>
      </c>
      <c r="C98" s="334">
        <f>IFERROR(C90/C97,0)</f>
        <v>0</v>
      </c>
      <c r="D98" s="317"/>
      <c r="E98" s="317"/>
      <c r="F98" s="317"/>
      <c r="G98" s="317"/>
      <c r="H98" s="317"/>
      <c r="I98" s="317"/>
      <c r="J98" s="317"/>
      <c r="K98" s="317"/>
      <c r="L98" s="317"/>
      <c r="M98" s="317"/>
      <c r="N98" s="317"/>
      <c r="O98" s="365"/>
      <c r="P98" s="365"/>
      <c r="Q98" s="365"/>
      <c r="R98" s="365"/>
      <c r="S98" s="365"/>
      <c r="T98" s="365"/>
      <c r="U98" s="365"/>
      <c r="V98" s="365"/>
      <c r="W98" s="365"/>
      <c r="X98" s="317"/>
      <c r="Y98" s="317"/>
      <c r="Z98" s="317"/>
      <c r="AA98" s="317"/>
      <c r="AB98" s="317"/>
      <c r="AC98" s="317"/>
      <c r="AD98" s="317"/>
      <c r="AE98" s="317"/>
      <c r="AF98" s="317"/>
      <c r="AG98" s="317"/>
      <c r="AH98" s="317"/>
      <c r="AI98" s="317"/>
      <c r="AJ98" s="317"/>
      <c r="AK98" s="317"/>
      <c r="AL98" s="317"/>
      <c r="AM98" s="317"/>
      <c r="AN98" s="317"/>
      <c r="AO98" s="317"/>
      <c r="AP98" s="317"/>
      <c r="AQ98" s="317"/>
      <c r="AR98" s="317"/>
      <c r="AS98" s="317"/>
      <c r="AT98" s="317"/>
      <c r="AU98" s="317"/>
      <c r="AV98" s="317"/>
      <c r="AW98" s="317"/>
      <c r="AX98" s="365"/>
      <c r="AY98" s="365"/>
      <c r="AZ98" s="365"/>
      <c r="BA98" s="365"/>
      <c r="BB98" s="365"/>
      <c r="BC98" s="365"/>
      <c r="BD98" s="365"/>
      <c r="BE98" s="365"/>
      <c r="BF98" s="365"/>
      <c r="BG98" s="365"/>
      <c r="BH98" s="365"/>
      <c r="BI98" s="365"/>
      <c r="BJ98" s="365"/>
      <c r="BK98" s="365"/>
      <c r="BL98" s="365"/>
      <c r="BM98" s="365"/>
      <c r="BN98" s="365"/>
      <c r="BO98" s="365"/>
      <c r="BP98" s="365"/>
      <c r="BQ98" s="365"/>
    </row>
    <row r="99" spans="1:74" s="386" customFormat="1" ht="15.75" x14ac:dyDescent="0.25">
      <c r="A99" s="317"/>
      <c r="B99" s="476" t="s">
        <v>141</v>
      </c>
      <c r="C99" s="351">
        <f>IFERROR(C97/$I$27,0)</f>
        <v>0</v>
      </c>
      <c r="D99" s="317"/>
      <c r="E99" s="317"/>
      <c r="F99" s="317"/>
      <c r="G99" s="317"/>
      <c r="H99" s="317"/>
      <c r="I99" s="317"/>
      <c r="J99" s="317"/>
      <c r="K99" s="317"/>
      <c r="L99" s="317"/>
      <c r="M99" s="317"/>
      <c r="N99" s="317"/>
      <c r="O99" s="365"/>
      <c r="P99" s="365"/>
      <c r="Q99" s="365"/>
      <c r="R99" s="365"/>
      <c r="S99" s="365"/>
      <c r="T99" s="365"/>
      <c r="U99" s="365"/>
      <c r="V99" s="365"/>
      <c r="W99" s="365"/>
      <c r="X99" s="317"/>
      <c r="Y99" s="317"/>
      <c r="Z99" s="317"/>
      <c r="AA99" s="317"/>
      <c r="AB99" s="317"/>
      <c r="AC99" s="317"/>
      <c r="AD99" s="317"/>
      <c r="AE99" s="317"/>
      <c r="AF99" s="317"/>
      <c r="AG99" s="317"/>
      <c r="AH99" s="317"/>
      <c r="AI99" s="317"/>
      <c r="AJ99" s="317"/>
      <c r="AK99" s="317"/>
      <c r="AL99" s="317"/>
      <c r="AM99" s="317"/>
      <c r="AN99" s="317"/>
      <c r="AO99" s="317"/>
      <c r="AP99" s="317"/>
      <c r="AQ99" s="317"/>
      <c r="AR99" s="317"/>
      <c r="AS99" s="317"/>
      <c r="AT99" s="317"/>
      <c r="AU99" s="317"/>
      <c r="AV99" s="317"/>
      <c r="AW99" s="317"/>
      <c r="AX99" s="365"/>
      <c r="AY99" s="365"/>
      <c r="AZ99" s="365"/>
      <c r="BA99" s="365"/>
      <c r="BB99" s="365"/>
      <c r="BC99" s="365"/>
      <c r="BD99" s="365"/>
      <c r="BE99" s="365"/>
      <c r="BF99" s="365"/>
      <c r="BG99" s="365"/>
      <c r="BH99" s="365"/>
      <c r="BI99" s="365"/>
      <c r="BJ99" s="365"/>
      <c r="BK99" s="365"/>
      <c r="BL99" s="365"/>
      <c r="BM99" s="365"/>
      <c r="BN99" s="365"/>
      <c r="BO99" s="365"/>
      <c r="BP99" s="365"/>
      <c r="BQ99" s="365"/>
    </row>
    <row r="100" spans="1:74" s="386" customFormat="1" ht="15.75" x14ac:dyDescent="0.25">
      <c r="A100" s="317"/>
      <c r="B100" s="476" t="s">
        <v>1419</v>
      </c>
      <c r="C100" s="382" t="s">
        <v>428</v>
      </c>
      <c r="D100" s="476" t="s">
        <v>1418</v>
      </c>
      <c r="E100" s="692"/>
      <c r="F100" s="692"/>
      <c r="G100" s="692"/>
      <c r="H100" s="692"/>
      <c r="I100" s="692"/>
      <c r="J100" s="692"/>
      <c r="K100" s="692"/>
      <c r="L100" s="692"/>
      <c r="M100" s="692"/>
      <c r="N100" s="692"/>
      <c r="O100" s="365"/>
      <c r="P100" s="365"/>
      <c r="Q100" s="365"/>
      <c r="R100" s="365"/>
      <c r="S100" s="365"/>
      <c r="T100" s="365"/>
      <c r="U100" s="365"/>
      <c r="V100" s="365"/>
      <c r="W100" s="365"/>
      <c r="X100" s="317"/>
      <c r="Y100" s="317"/>
      <c r="Z100" s="317"/>
      <c r="AA100" s="317"/>
      <c r="AB100" s="317"/>
      <c r="AC100" s="317"/>
      <c r="AD100" s="317"/>
      <c r="AE100" s="317"/>
      <c r="AF100" s="317"/>
      <c r="AG100" s="317"/>
      <c r="AH100" s="317"/>
      <c r="AI100" s="317"/>
      <c r="AJ100" s="317"/>
      <c r="AK100" s="317"/>
      <c r="AL100" s="317"/>
      <c r="AM100" s="317"/>
      <c r="AN100" s="317"/>
      <c r="AO100" s="317"/>
      <c r="AP100" s="317"/>
      <c r="AQ100" s="317"/>
      <c r="AR100" s="317"/>
      <c r="AS100" s="317"/>
      <c r="AT100" s="317"/>
      <c r="AU100" s="317"/>
      <c r="AV100" s="317"/>
      <c r="AW100" s="317"/>
      <c r="AX100" s="365"/>
      <c r="AY100" s="365"/>
      <c r="AZ100" s="365"/>
      <c r="BA100" s="365"/>
      <c r="BB100" s="365"/>
      <c r="BC100" s="365"/>
      <c r="BD100" s="365"/>
      <c r="BE100" s="365"/>
      <c r="BF100" s="365"/>
      <c r="BG100" s="365"/>
      <c r="BH100" s="365"/>
      <c r="BI100" s="365"/>
      <c r="BJ100" s="365"/>
      <c r="BK100" s="365"/>
      <c r="BL100" s="365"/>
      <c r="BM100" s="365"/>
      <c r="BN100" s="365"/>
      <c r="BO100" s="365"/>
      <c r="BP100" s="365"/>
      <c r="BQ100" s="365"/>
    </row>
    <row r="101" spans="1:74" s="386" customFormat="1" ht="15.75" x14ac:dyDescent="0.25">
      <c r="A101" s="317"/>
      <c r="B101" s="476" t="s">
        <v>1370</v>
      </c>
      <c r="C101" s="678"/>
      <c r="D101" s="679"/>
      <c r="E101" s="679"/>
      <c r="F101" s="679"/>
      <c r="G101" s="679"/>
      <c r="H101" s="679"/>
      <c r="I101" s="679"/>
      <c r="J101" s="679"/>
      <c r="K101" s="679"/>
      <c r="L101" s="679"/>
      <c r="M101" s="679"/>
      <c r="N101" s="680"/>
      <c r="O101" s="365"/>
      <c r="P101" s="365"/>
      <c r="Q101" s="365"/>
      <c r="R101" s="365"/>
      <c r="S101" s="365"/>
      <c r="T101" s="365"/>
      <c r="U101" s="365"/>
      <c r="V101" s="365"/>
      <c r="W101" s="365"/>
      <c r="X101" s="317"/>
      <c r="Y101" s="317"/>
      <c r="Z101" s="317"/>
      <c r="AA101" s="317"/>
      <c r="AB101" s="317"/>
      <c r="AC101" s="317"/>
      <c r="AD101" s="317"/>
      <c r="AE101" s="317"/>
      <c r="AF101" s="317"/>
      <c r="AG101" s="317"/>
      <c r="AH101" s="317"/>
      <c r="AI101" s="317"/>
      <c r="AJ101" s="317"/>
      <c r="AK101" s="317"/>
      <c r="AL101" s="317"/>
      <c r="AM101" s="317"/>
      <c r="AN101" s="317"/>
      <c r="AO101" s="317"/>
      <c r="AP101" s="317"/>
      <c r="AQ101" s="317"/>
      <c r="AR101" s="317"/>
      <c r="AS101" s="317"/>
      <c r="AT101" s="317"/>
      <c r="AU101" s="317"/>
      <c r="AV101" s="317"/>
      <c r="AW101" s="317"/>
      <c r="AX101" s="365"/>
      <c r="AY101" s="365"/>
      <c r="AZ101" s="365"/>
      <c r="BA101" s="365"/>
      <c r="BB101" s="365"/>
      <c r="BC101" s="365"/>
      <c r="BD101" s="365"/>
      <c r="BE101" s="365"/>
      <c r="BF101" s="365"/>
      <c r="BG101" s="365"/>
      <c r="BH101" s="365"/>
      <c r="BI101" s="365"/>
      <c r="BJ101" s="365"/>
      <c r="BK101" s="365"/>
      <c r="BL101" s="365"/>
      <c r="BM101" s="365"/>
      <c r="BN101" s="365"/>
      <c r="BO101" s="365"/>
      <c r="BP101" s="365"/>
      <c r="BQ101" s="365"/>
    </row>
    <row r="102" spans="1:74" s="365" customFormat="1" ht="15.75" x14ac:dyDescent="0.25">
      <c r="A102" s="317"/>
      <c r="B102" s="421"/>
      <c r="C102" s="443"/>
      <c r="D102" s="317"/>
      <c r="E102" s="317"/>
      <c r="F102" s="317"/>
      <c r="G102" s="317"/>
      <c r="H102" s="317"/>
      <c r="I102" s="317"/>
      <c r="J102" s="317"/>
      <c r="K102" s="317"/>
      <c r="L102" s="317"/>
      <c r="M102" s="317"/>
      <c r="N102" s="317"/>
      <c r="X102" s="317"/>
      <c r="Y102" s="317"/>
      <c r="Z102" s="317"/>
      <c r="AA102" s="317"/>
      <c r="AB102" s="317"/>
      <c r="AC102" s="317"/>
      <c r="AD102" s="317"/>
      <c r="AE102" s="317"/>
      <c r="AF102" s="317"/>
      <c r="AG102" s="317"/>
      <c r="AH102" s="317"/>
      <c r="AI102" s="317"/>
      <c r="AJ102" s="317"/>
      <c r="AK102" s="317"/>
      <c r="AL102" s="317"/>
      <c r="AM102" s="317"/>
      <c r="AN102" s="317"/>
      <c r="AO102" s="317"/>
      <c r="AP102" s="317"/>
      <c r="AQ102" s="317"/>
      <c r="AR102" s="317"/>
      <c r="AS102" s="317"/>
      <c r="AT102" s="317"/>
      <c r="AU102" s="317"/>
      <c r="AV102" s="317"/>
      <c r="AW102" s="317"/>
    </row>
    <row r="103" spans="1:74" s="386" customFormat="1" ht="15.75" x14ac:dyDescent="0.25">
      <c r="A103" s="317"/>
      <c r="B103" s="392" t="s">
        <v>427</v>
      </c>
      <c r="C103" s="445"/>
      <c r="D103" s="315"/>
      <c r="E103" s="315"/>
      <c r="F103" s="315"/>
      <c r="G103" s="315"/>
      <c r="H103" s="315"/>
      <c r="I103" s="315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7"/>
      <c r="Y103" s="317"/>
      <c r="Z103" s="317"/>
      <c r="AA103" s="317"/>
      <c r="AB103" s="317"/>
      <c r="AC103" s="317"/>
      <c r="AD103" s="317"/>
      <c r="AE103" s="317"/>
      <c r="AF103" s="317"/>
      <c r="AG103" s="317"/>
      <c r="AH103" s="317"/>
      <c r="AI103" s="317"/>
      <c r="AJ103" s="317"/>
      <c r="AK103" s="317"/>
      <c r="AL103" s="317"/>
      <c r="AM103" s="317"/>
      <c r="AN103" s="317"/>
      <c r="AO103" s="317"/>
      <c r="AP103" s="317"/>
      <c r="AQ103" s="317"/>
      <c r="AR103" s="317"/>
      <c r="AS103" s="317"/>
      <c r="AT103" s="317"/>
      <c r="AU103" s="317"/>
      <c r="AV103" s="317"/>
      <c r="AW103" s="317"/>
      <c r="AX103" s="365"/>
      <c r="AY103" s="365"/>
      <c r="AZ103" s="365"/>
      <c r="BA103" s="365"/>
      <c r="BB103" s="365"/>
      <c r="BC103" s="365"/>
      <c r="BD103" s="365"/>
      <c r="BE103" s="365"/>
      <c r="BF103" s="365"/>
      <c r="BG103" s="365"/>
      <c r="BH103" s="365"/>
      <c r="BI103" s="365"/>
      <c r="BJ103" s="365"/>
      <c r="BK103" s="365"/>
      <c r="BL103" s="365"/>
      <c r="BM103" s="365"/>
      <c r="BN103" s="365"/>
      <c r="BO103" s="365"/>
      <c r="BP103" s="365"/>
      <c r="BQ103" s="365"/>
    </row>
    <row r="104" spans="1:74" s="386" customFormat="1" ht="15.75" x14ac:dyDescent="0.25">
      <c r="A104" s="317"/>
      <c r="B104" s="476" t="s">
        <v>131</v>
      </c>
      <c r="C104" s="382"/>
      <c r="D104" s="317"/>
      <c r="E104" s="317"/>
      <c r="F104" s="317"/>
      <c r="G104" s="317"/>
      <c r="H104" s="317"/>
      <c r="I104" s="317"/>
      <c r="J104" s="317"/>
      <c r="K104" s="317"/>
      <c r="L104" s="317"/>
      <c r="M104" s="317"/>
      <c r="N104" s="317"/>
      <c r="O104" s="317"/>
      <c r="P104" s="317"/>
      <c r="Q104" s="317"/>
      <c r="R104" s="317"/>
      <c r="S104" s="317"/>
      <c r="T104" s="317"/>
      <c r="U104" s="317"/>
      <c r="V104" s="317"/>
      <c r="W104" s="317"/>
      <c r="X104" s="317"/>
      <c r="Y104" s="317"/>
      <c r="Z104" s="317"/>
      <c r="AA104" s="317"/>
      <c r="AB104" s="317"/>
      <c r="AC104" s="317"/>
      <c r="AD104" s="317"/>
      <c r="AE104" s="317"/>
      <c r="AF104" s="317"/>
      <c r="AG104" s="317"/>
      <c r="AH104" s="317"/>
      <c r="AI104" s="317"/>
      <c r="AJ104" s="317"/>
      <c r="AK104" s="317"/>
      <c r="AL104" s="317"/>
      <c r="AM104" s="317"/>
      <c r="AN104" s="317"/>
      <c r="AO104" s="317"/>
      <c r="AP104" s="317"/>
      <c r="AQ104" s="317"/>
      <c r="AR104" s="317"/>
      <c r="AS104" s="317"/>
      <c r="AT104" s="317"/>
      <c r="AU104" s="317"/>
      <c r="AV104" s="317"/>
      <c r="AW104" s="317"/>
      <c r="AX104" s="365"/>
      <c r="AY104" s="365"/>
      <c r="AZ104" s="365"/>
      <c r="BA104" s="365"/>
      <c r="BB104" s="365"/>
      <c r="BC104" s="365"/>
      <c r="BD104" s="365"/>
      <c r="BE104" s="365"/>
      <c r="BF104" s="365"/>
      <c r="BG104" s="365"/>
      <c r="BH104" s="365"/>
      <c r="BI104" s="365"/>
      <c r="BJ104" s="365"/>
      <c r="BK104" s="365"/>
      <c r="BL104" s="365"/>
      <c r="BM104" s="365"/>
      <c r="BN104" s="365"/>
      <c r="BO104" s="365"/>
      <c r="BP104" s="365"/>
      <c r="BQ104" s="365"/>
    </row>
    <row r="105" spans="1:74" s="386" customFormat="1" ht="15.75" x14ac:dyDescent="0.25">
      <c r="A105" s="317"/>
      <c r="B105" s="476" t="s">
        <v>179</v>
      </c>
      <c r="C105" s="382"/>
      <c r="D105" s="317"/>
      <c r="E105" s="317"/>
      <c r="F105" s="317"/>
      <c r="G105" s="317"/>
      <c r="H105" s="317"/>
      <c r="I105" s="317"/>
      <c r="J105" s="317"/>
      <c r="K105" s="317"/>
      <c r="L105" s="317"/>
      <c r="M105" s="317"/>
      <c r="N105" s="317"/>
      <c r="O105" s="317"/>
      <c r="P105" s="317"/>
      <c r="Q105" s="317"/>
      <c r="R105" s="317"/>
      <c r="S105" s="317"/>
      <c r="T105" s="317"/>
      <c r="U105" s="317"/>
      <c r="V105" s="317"/>
      <c r="W105" s="317"/>
      <c r="X105" s="317"/>
      <c r="Y105" s="317"/>
      <c r="Z105" s="317"/>
      <c r="AA105" s="317"/>
      <c r="AB105" s="317"/>
      <c r="AC105" s="317"/>
      <c r="AD105" s="317"/>
      <c r="AE105" s="317"/>
      <c r="AF105" s="317"/>
      <c r="AG105" s="317"/>
      <c r="AH105" s="317"/>
      <c r="AI105" s="317"/>
      <c r="AJ105" s="317"/>
      <c r="AK105" s="317"/>
      <c r="AL105" s="317"/>
      <c r="AM105" s="317"/>
      <c r="AN105" s="317"/>
      <c r="AO105" s="317"/>
      <c r="AP105" s="317"/>
      <c r="AQ105" s="317"/>
      <c r="AR105" s="317"/>
      <c r="AS105" s="317"/>
      <c r="AT105" s="317"/>
      <c r="AU105" s="317"/>
      <c r="AV105" s="317"/>
      <c r="AW105" s="317"/>
      <c r="AX105" s="365"/>
      <c r="AY105" s="365"/>
      <c r="AZ105" s="365"/>
      <c r="BA105" s="365"/>
      <c r="BB105" s="365"/>
      <c r="BC105" s="365"/>
      <c r="BD105" s="365"/>
      <c r="BE105" s="365"/>
      <c r="BF105" s="365"/>
      <c r="BG105" s="365"/>
      <c r="BH105" s="365"/>
      <c r="BI105" s="365"/>
      <c r="BJ105" s="365"/>
      <c r="BK105" s="365"/>
      <c r="BL105" s="365"/>
      <c r="BM105" s="365"/>
      <c r="BN105" s="365"/>
      <c r="BO105" s="365"/>
      <c r="BP105" s="365"/>
      <c r="BQ105" s="365"/>
    </row>
    <row r="106" spans="1:74" s="386" customFormat="1" ht="15.75" x14ac:dyDescent="0.25">
      <c r="A106" s="317"/>
      <c r="B106" s="476" t="s">
        <v>175</v>
      </c>
      <c r="C106" s="334">
        <f>C104*C105</f>
        <v>0</v>
      </c>
      <c r="D106" s="317"/>
      <c r="E106" s="317"/>
      <c r="F106" s="317"/>
      <c r="G106" s="317"/>
      <c r="H106" s="317"/>
      <c r="I106" s="317"/>
      <c r="J106" s="317"/>
      <c r="K106" s="317"/>
      <c r="L106" s="317"/>
      <c r="M106" s="317"/>
      <c r="N106" s="317"/>
      <c r="O106" s="317"/>
      <c r="P106" s="317"/>
      <c r="Q106" s="317"/>
      <c r="R106" s="317"/>
      <c r="S106" s="317"/>
      <c r="T106" s="317"/>
      <c r="U106" s="317"/>
      <c r="V106" s="317"/>
      <c r="W106" s="317"/>
      <c r="X106" s="317"/>
      <c r="Y106" s="317"/>
      <c r="Z106" s="317"/>
      <c r="AA106" s="317"/>
      <c r="AB106" s="317"/>
      <c r="AC106" s="317"/>
      <c r="AD106" s="317"/>
      <c r="AE106" s="317"/>
      <c r="AF106" s="317"/>
      <c r="AG106" s="317"/>
      <c r="AH106" s="317"/>
      <c r="AI106" s="317"/>
      <c r="AJ106" s="317"/>
      <c r="AK106" s="317"/>
      <c r="AL106" s="317"/>
      <c r="AM106" s="317"/>
      <c r="AN106" s="317"/>
      <c r="AO106" s="317"/>
      <c r="AP106" s="317"/>
      <c r="AQ106" s="317"/>
      <c r="AR106" s="317"/>
      <c r="AS106" s="317"/>
      <c r="AT106" s="317"/>
      <c r="AU106" s="317"/>
      <c r="AV106" s="317"/>
      <c r="AW106" s="317"/>
      <c r="AX106" s="365"/>
      <c r="AY106" s="365"/>
      <c r="AZ106" s="365"/>
      <c r="BA106" s="365"/>
      <c r="BB106" s="365"/>
      <c r="BC106" s="365"/>
      <c r="BD106" s="365"/>
      <c r="BE106" s="365"/>
      <c r="BF106" s="365"/>
      <c r="BG106" s="365"/>
      <c r="BH106" s="365"/>
      <c r="BI106" s="365"/>
      <c r="BJ106" s="365"/>
      <c r="BK106" s="365"/>
      <c r="BL106" s="365"/>
      <c r="BM106" s="365"/>
      <c r="BN106" s="365"/>
      <c r="BO106" s="365"/>
      <c r="BP106" s="365"/>
      <c r="BQ106" s="365"/>
    </row>
    <row r="107" spans="1:74" s="387" customFormat="1" ht="15.75" x14ac:dyDescent="0.25">
      <c r="A107" s="317"/>
      <c r="B107" s="476" t="s">
        <v>176</v>
      </c>
      <c r="C107" s="334">
        <f>C106*12</f>
        <v>0</v>
      </c>
      <c r="D107" s="317"/>
      <c r="E107" s="317"/>
      <c r="F107" s="317"/>
      <c r="G107" s="317"/>
      <c r="H107" s="317"/>
      <c r="I107" s="317"/>
      <c r="J107" s="317"/>
      <c r="K107" s="317"/>
      <c r="L107" s="317"/>
      <c r="M107" s="317"/>
      <c r="N107" s="317"/>
      <c r="O107" s="317"/>
      <c r="P107" s="317"/>
      <c r="Q107" s="317"/>
      <c r="R107" s="317"/>
      <c r="S107" s="317"/>
      <c r="T107" s="317"/>
      <c r="U107" s="317"/>
      <c r="V107" s="317"/>
      <c r="W107" s="317"/>
      <c r="X107" s="365"/>
      <c r="Y107" s="365"/>
      <c r="Z107" s="365"/>
      <c r="AA107" s="365"/>
      <c r="AB107" s="365"/>
      <c r="AC107" s="365"/>
      <c r="AD107" s="365"/>
      <c r="AE107" s="365"/>
      <c r="AF107" s="365"/>
      <c r="AG107" s="365"/>
      <c r="AH107" s="365"/>
      <c r="AI107" s="365"/>
      <c r="AJ107" s="365"/>
      <c r="AK107" s="365"/>
      <c r="AL107" s="365"/>
      <c r="AM107" s="365"/>
      <c r="AN107" s="365"/>
      <c r="AO107" s="365"/>
      <c r="AP107" s="365"/>
      <c r="AQ107" s="365"/>
      <c r="AR107" s="365"/>
      <c r="AS107" s="365"/>
      <c r="AT107" s="365"/>
      <c r="AU107" s="365"/>
      <c r="AV107" s="365"/>
      <c r="AW107" s="365"/>
      <c r="AX107" s="365"/>
      <c r="AY107" s="365"/>
      <c r="AZ107" s="365"/>
      <c r="BA107" s="365"/>
      <c r="BB107" s="365"/>
      <c r="BC107" s="365"/>
      <c r="BD107" s="365"/>
      <c r="BE107" s="365"/>
      <c r="BF107" s="365"/>
      <c r="BG107" s="365"/>
      <c r="BH107" s="365"/>
      <c r="BI107" s="365"/>
      <c r="BJ107" s="365"/>
      <c r="BK107" s="365"/>
      <c r="BL107" s="365"/>
      <c r="BM107" s="365"/>
      <c r="BN107" s="365"/>
      <c r="BO107" s="365"/>
      <c r="BP107" s="365"/>
      <c r="BQ107" s="365"/>
      <c r="BR107" s="386"/>
      <c r="BS107" s="386"/>
      <c r="BT107" s="386"/>
      <c r="BU107" s="386"/>
      <c r="BV107" s="386"/>
    </row>
    <row r="108" spans="1:74" s="386" customFormat="1" ht="15.75" x14ac:dyDescent="0.25">
      <c r="A108" s="317"/>
      <c r="B108" s="476" t="s">
        <v>158</v>
      </c>
      <c r="C108" s="382"/>
      <c r="D108" s="317"/>
      <c r="E108" s="317"/>
      <c r="F108" s="317"/>
      <c r="G108" s="317"/>
      <c r="H108" s="317"/>
      <c r="I108" s="317"/>
      <c r="J108" s="317"/>
      <c r="K108" s="317"/>
      <c r="L108" s="317"/>
      <c r="M108" s="317"/>
      <c r="N108" s="317"/>
      <c r="O108" s="317"/>
      <c r="P108" s="317"/>
      <c r="Q108" s="317"/>
      <c r="R108" s="317"/>
      <c r="S108" s="317"/>
      <c r="T108" s="317"/>
      <c r="U108" s="317"/>
      <c r="V108" s="317"/>
      <c r="W108" s="317"/>
      <c r="X108" s="440"/>
      <c r="Y108" s="440"/>
      <c r="Z108" s="440"/>
      <c r="AA108" s="440"/>
      <c r="AB108" s="440"/>
      <c r="AC108" s="440"/>
      <c r="AD108" s="440"/>
      <c r="AE108" s="440"/>
      <c r="AF108" s="440"/>
      <c r="AG108" s="440"/>
      <c r="AH108" s="440"/>
      <c r="AI108" s="440"/>
      <c r="AJ108" s="440"/>
      <c r="AK108" s="440"/>
      <c r="AL108" s="440"/>
      <c r="AM108" s="440"/>
      <c r="AN108" s="440"/>
      <c r="AO108" s="440"/>
      <c r="AP108" s="440"/>
      <c r="AQ108" s="440"/>
      <c r="AR108" s="440"/>
      <c r="AS108" s="440"/>
      <c r="AT108" s="440"/>
      <c r="AU108" s="440"/>
      <c r="AV108" s="440"/>
      <c r="AW108" s="440"/>
      <c r="AX108" s="440"/>
      <c r="AY108" s="440"/>
      <c r="AZ108" s="440"/>
      <c r="BA108" s="440"/>
      <c r="BB108" s="440"/>
      <c r="BC108" s="440"/>
      <c r="BD108" s="440"/>
      <c r="BE108" s="440"/>
      <c r="BF108" s="440"/>
      <c r="BG108" s="440"/>
      <c r="BH108" s="440"/>
      <c r="BI108" s="440"/>
      <c r="BJ108" s="440"/>
      <c r="BK108" s="440"/>
      <c r="BL108" s="440"/>
      <c r="BM108" s="440"/>
      <c r="BN108" s="440"/>
      <c r="BO108" s="440"/>
      <c r="BP108" s="440"/>
      <c r="BQ108" s="440"/>
      <c r="BR108" s="387"/>
      <c r="BS108" s="387"/>
      <c r="BT108" s="387"/>
      <c r="BU108" s="387"/>
      <c r="BV108" s="387"/>
    </row>
    <row r="109" spans="1:74" ht="15.75" x14ac:dyDescent="0.25">
      <c r="B109" s="476" t="s">
        <v>177</v>
      </c>
      <c r="C109" s="382"/>
      <c r="D109" s="317"/>
      <c r="E109" s="317"/>
      <c r="F109" s="317"/>
      <c r="G109" s="317"/>
      <c r="H109" s="317"/>
      <c r="I109" s="317"/>
      <c r="J109" s="317"/>
      <c r="K109" s="317"/>
      <c r="L109" s="317"/>
      <c r="M109" s="317"/>
      <c r="N109" s="317"/>
      <c r="O109" s="317"/>
      <c r="P109" s="317"/>
      <c r="Q109" s="317"/>
      <c r="R109" s="317"/>
      <c r="S109" s="317"/>
      <c r="T109" s="317"/>
      <c r="U109" s="317"/>
      <c r="V109" s="317"/>
      <c r="W109" s="317"/>
      <c r="X109" s="317"/>
      <c r="Y109" s="317"/>
      <c r="Z109" s="317"/>
      <c r="AA109" s="317"/>
      <c r="AB109" s="317"/>
      <c r="AC109" s="317"/>
      <c r="AD109" s="317"/>
      <c r="AE109" s="317"/>
      <c r="AX109" s="365"/>
      <c r="AY109" s="365"/>
      <c r="AZ109" s="365"/>
      <c r="BA109" s="365"/>
      <c r="BB109" s="365"/>
      <c r="BC109" s="365"/>
      <c r="BD109" s="365"/>
      <c r="BE109" s="365"/>
      <c r="BF109" s="365"/>
      <c r="BG109" s="365"/>
      <c r="BH109" s="365"/>
      <c r="BI109" s="365"/>
      <c r="BJ109" s="365"/>
      <c r="BK109" s="365"/>
      <c r="BL109" s="365"/>
      <c r="BM109" s="365"/>
      <c r="BN109" s="365"/>
      <c r="BO109" s="365"/>
      <c r="BP109" s="365"/>
      <c r="BQ109" s="365"/>
      <c r="BR109" s="386"/>
      <c r="BS109" s="386"/>
      <c r="BT109" s="386"/>
      <c r="BU109" s="386"/>
      <c r="BV109" s="386"/>
    </row>
    <row r="110" spans="1:74" ht="15" customHeight="1" x14ac:dyDescent="0.25">
      <c r="A110" s="315"/>
      <c r="B110" s="476" t="s">
        <v>178</v>
      </c>
      <c r="C110" s="382"/>
      <c r="D110" s="317"/>
      <c r="E110" s="317"/>
      <c r="F110" s="317"/>
      <c r="G110" s="317"/>
      <c r="H110" s="317"/>
      <c r="I110" s="317"/>
      <c r="J110" s="317"/>
      <c r="K110" s="317"/>
      <c r="L110" s="317"/>
      <c r="M110" s="317"/>
      <c r="N110" s="317"/>
      <c r="O110" s="317"/>
      <c r="P110" s="317"/>
      <c r="Q110" s="317"/>
      <c r="R110" s="317"/>
      <c r="S110" s="317"/>
      <c r="T110" s="317"/>
      <c r="U110" s="317"/>
      <c r="V110" s="317"/>
      <c r="W110" s="317"/>
      <c r="X110" s="317"/>
      <c r="Y110" s="317"/>
      <c r="Z110" s="317"/>
      <c r="AA110" s="317"/>
      <c r="AB110" s="317"/>
      <c r="AC110" s="317"/>
      <c r="AD110" s="317"/>
      <c r="AE110" s="317"/>
    </row>
    <row r="111" spans="1:74" ht="15.75" x14ac:dyDescent="0.25">
      <c r="A111" s="365"/>
      <c r="B111" s="476" t="s">
        <v>1195</v>
      </c>
      <c r="C111" s="334">
        <f>SUM(C108:C110)</f>
        <v>0</v>
      </c>
      <c r="D111" s="317"/>
      <c r="E111" s="365"/>
      <c r="F111" s="317"/>
      <c r="G111" s="317"/>
      <c r="H111" s="317"/>
      <c r="I111" s="317"/>
      <c r="J111" s="317"/>
      <c r="K111" s="317"/>
      <c r="L111" s="317"/>
      <c r="M111" s="317"/>
      <c r="N111" s="317"/>
      <c r="O111" s="317"/>
      <c r="P111" s="317"/>
      <c r="Q111" s="317"/>
      <c r="R111" s="317"/>
      <c r="S111" s="317"/>
      <c r="T111" s="317"/>
      <c r="U111" s="317"/>
      <c r="V111" s="317"/>
      <c r="W111" s="317"/>
      <c r="X111" s="317"/>
      <c r="Y111" s="317"/>
      <c r="Z111" s="317"/>
      <c r="AA111" s="317"/>
      <c r="AB111" s="317"/>
      <c r="AC111" s="317"/>
      <c r="AD111" s="317"/>
      <c r="AE111" s="317"/>
    </row>
    <row r="112" spans="1:74" ht="15.75" x14ac:dyDescent="0.25">
      <c r="A112" s="365"/>
      <c r="B112" s="476" t="s">
        <v>1191</v>
      </c>
      <c r="C112" s="388">
        <f>$I$31</f>
        <v>0.25</v>
      </c>
      <c r="D112" s="317"/>
      <c r="E112" s="365"/>
      <c r="F112" s="317"/>
      <c r="G112" s="317"/>
      <c r="H112" s="317"/>
      <c r="I112" s="317"/>
      <c r="J112" s="317"/>
      <c r="K112" s="317"/>
      <c r="L112" s="317"/>
      <c r="M112" s="317"/>
      <c r="N112" s="317"/>
      <c r="O112" s="317"/>
      <c r="P112" s="317"/>
      <c r="Q112" s="317"/>
      <c r="R112" s="317"/>
      <c r="S112" s="317"/>
      <c r="T112" s="317"/>
      <c r="U112" s="317"/>
      <c r="V112" s="317"/>
      <c r="W112" s="317"/>
      <c r="X112" s="317"/>
      <c r="Y112" s="317"/>
      <c r="Z112" s="317"/>
      <c r="AA112" s="317"/>
      <c r="AB112" s="317"/>
      <c r="AC112" s="317"/>
      <c r="AD112" s="317"/>
      <c r="AE112" s="317"/>
    </row>
    <row r="113" spans="1:74" ht="15.75" x14ac:dyDescent="0.25">
      <c r="A113" s="365"/>
      <c r="B113" s="476" t="s">
        <v>1192</v>
      </c>
      <c r="C113" s="334">
        <f>C111/(1-C112)</f>
        <v>0</v>
      </c>
      <c r="D113" s="317"/>
      <c r="E113" s="365"/>
      <c r="F113" s="317"/>
      <c r="G113" s="317"/>
      <c r="H113" s="317"/>
      <c r="I113" s="317"/>
      <c r="J113" s="317"/>
      <c r="K113" s="317"/>
      <c r="L113" s="317"/>
      <c r="M113" s="317"/>
      <c r="N113" s="317"/>
      <c r="O113" s="317"/>
      <c r="P113" s="317"/>
      <c r="Q113" s="317"/>
      <c r="R113" s="317"/>
      <c r="S113" s="317"/>
      <c r="T113" s="317"/>
      <c r="U113" s="317"/>
      <c r="V113" s="317"/>
      <c r="W113" s="317"/>
      <c r="X113" s="317"/>
      <c r="Y113" s="317"/>
      <c r="Z113" s="317"/>
      <c r="AA113" s="317"/>
      <c r="AB113" s="317"/>
      <c r="AC113" s="317"/>
      <c r="AD113" s="317"/>
      <c r="AE113" s="317"/>
    </row>
    <row r="114" spans="1:74" ht="15.75" x14ac:dyDescent="0.25">
      <c r="A114" s="365"/>
      <c r="B114" s="476" t="s">
        <v>141</v>
      </c>
      <c r="C114" s="351">
        <f>IFERROR(C107/$I$27,0)</f>
        <v>0</v>
      </c>
      <c r="D114" s="317"/>
      <c r="E114" s="365"/>
      <c r="F114" s="317"/>
      <c r="G114" s="317"/>
      <c r="H114" s="317"/>
      <c r="I114" s="317"/>
      <c r="J114" s="317"/>
      <c r="K114" s="317"/>
      <c r="L114" s="317"/>
      <c r="M114" s="317"/>
      <c r="N114" s="317"/>
      <c r="O114" s="317"/>
      <c r="P114" s="317"/>
      <c r="Q114" s="317"/>
      <c r="R114" s="317"/>
      <c r="S114" s="317"/>
      <c r="T114" s="317"/>
      <c r="U114" s="317"/>
      <c r="V114" s="317"/>
      <c r="W114" s="317"/>
      <c r="X114" s="317"/>
      <c r="Y114" s="317"/>
      <c r="Z114" s="317"/>
      <c r="AA114" s="317"/>
      <c r="AB114" s="317"/>
      <c r="AC114" s="317"/>
      <c r="AD114" s="317"/>
      <c r="AE114" s="317"/>
    </row>
    <row r="115" spans="1:74" ht="15.75" x14ac:dyDescent="0.25">
      <c r="A115" s="365"/>
      <c r="B115" s="476" t="s">
        <v>1419</v>
      </c>
      <c r="C115" s="382" t="s">
        <v>428</v>
      </c>
      <c r="D115" s="476" t="s">
        <v>1418</v>
      </c>
      <c r="E115" s="692"/>
      <c r="F115" s="692"/>
      <c r="G115" s="692"/>
      <c r="H115" s="692"/>
      <c r="I115" s="692"/>
      <c r="J115" s="692"/>
      <c r="K115" s="692"/>
      <c r="L115" s="692"/>
      <c r="M115" s="692"/>
      <c r="N115" s="692"/>
      <c r="O115" s="317"/>
      <c r="P115" s="317"/>
      <c r="Q115" s="317"/>
      <c r="R115" s="317"/>
      <c r="S115" s="317"/>
      <c r="T115" s="317"/>
      <c r="U115" s="317"/>
      <c r="V115" s="317"/>
      <c r="W115" s="317"/>
      <c r="X115" s="317"/>
      <c r="Y115" s="317"/>
      <c r="Z115" s="317"/>
      <c r="AA115" s="317"/>
      <c r="AB115" s="317"/>
      <c r="AC115" s="317"/>
      <c r="AD115" s="317"/>
      <c r="AE115" s="317"/>
    </row>
    <row r="116" spans="1:74" ht="15.75" x14ac:dyDescent="0.25">
      <c r="A116" s="365"/>
      <c r="B116" s="476" t="s">
        <v>1370</v>
      </c>
      <c r="C116" s="678"/>
      <c r="D116" s="679"/>
      <c r="E116" s="679"/>
      <c r="F116" s="679"/>
      <c r="G116" s="679"/>
      <c r="H116" s="679"/>
      <c r="I116" s="679"/>
      <c r="J116" s="679"/>
      <c r="K116" s="679"/>
      <c r="L116" s="679"/>
      <c r="M116" s="679"/>
      <c r="N116" s="680"/>
      <c r="O116" s="317"/>
      <c r="P116" s="317"/>
      <c r="Q116" s="317"/>
      <c r="R116" s="317"/>
      <c r="S116" s="317"/>
      <c r="T116" s="317"/>
      <c r="U116" s="317"/>
      <c r="V116" s="317"/>
      <c r="W116" s="317"/>
      <c r="X116" s="317"/>
      <c r="Y116" s="317"/>
      <c r="Z116" s="317"/>
      <c r="AA116" s="317"/>
      <c r="AB116" s="317"/>
      <c r="AC116" s="317"/>
      <c r="AD116" s="317"/>
      <c r="AE116" s="317"/>
    </row>
    <row r="117" spans="1:74" s="317" customFormat="1" x14ac:dyDescent="0.2">
      <c r="A117" s="365"/>
      <c r="C117" s="444"/>
      <c r="E117" s="365"/>
      <c r="O117" s="365"/>
      <c r="P117" s="365"/>
      <c r="Q117" s="365"/>
      <c r="R117" s="365"/>
      <c r="S117" s="365"/>
      <c r="T117" s="365"/>
      <c r="U117" s="365"/>
      <c r="V117" s="365"/>
      <c r="W117" s="365"/>
    </row>
    <row r="118" spans="1:74" ht="15.75" x14ac:dyDescent="0.25">
      <c r="A118" s="365"/>
      <c r="B118" s="319" t="s">
        <v>1347</v>
      </c>
      <c r="C118" s="442"/>
      <c r="D118" s="315"/>
      <c r="E118" s="440"/>
      <c r="F118" s="315"/>
      <c r="G118" s="315"/>
      <c r="H118" s="315"/>
      <c r="I118" s="315"/>
      <c r="J118" s="315"/>
      <c r="K118" s="315"/>
      <c r="L118" s="315"/>
      <c r="M118" s="315"/>
      <c r="N118" s="315"/>
      <c r="O118" s="440"/>
      <c r="P118" s="440"/>
      <c r="Q118" s="440"/>
      <c r="R118" s="440"/>
      <c r="S118" s="440"/>
      <c r="T118" s="440"/>
      <c r="U118" s="440"/>
      <c r="V118" s="440"/>
      <c r="W118" s="440"/>
      <c r="X118" s="317"/>
      <c r="Y118" s="317"/>
      <c r="Z118" s="317"/>
      <c r="AA118" s="317"/>
      <c r="AB118" s="317"/>
      <c r="AC118" s="317"/>
      <c r="AD118" s="317"/>
      <c r="AE118" s="317"/>
    </row>
    <row r="119" spans="1:74" ht="15.75" x14ac:dyDescent="0.25">
      <c r="A119" s="365"/>
      <c r="B119" s="476" t="s">
        <v>573</v>
      </c>
      <c r="C119" s="382"/>
      <c r="D119" s="365"/>
      <c r="E119" s="365"/>
      <c r="F119" s="317"/>
      <c r="G119" s="317"/>
      <c r="H119" s="317"/>
      <c r="I119" s="317"/>
      <c r="J119" s="317"/>
      <c r="K119" s="317"/>
      <c r="L119" s="464"/>
      <c r="M119" s="464"/>
      <c r="N119" s="317"/>
      <c r="O119" s="317"/>
      <c r="P119" s="317"/>
      <c r="Q119" s="317"/>
      <c r="R119" s="317"/>
      <c r="S119" s="317"/>
      <c r="T119" s="317"/>
      <c r="U119" s="317"/>
      <c r="V119" s="317"/>
      <c r="W119" s="317"/>
      <c r="X119" s="317"/>
      <c r="Y119" s="317"/>
      <c r="Z119" s="317"/>
      <c r="AA119" s="317"/>
      <c r="AB119" s="317"/>
      <c r="AC119" s="317"/>
      <c r="AD119" s="317"/>
      <c r="AE119" s="317"/>
    </row>
    <row r="120" spans="1:74" ht="15" customHeight="1" x14ac:dyDescent="0.25">
      <c r="A120" s="365"/>
      <c r="B120" s="476" t="s">
        <v>155</v>
      </c>
      <c r="C120" s="382"/>
      <c r="D120" s="365"/>
      <c r="E120" s="317"/>
      <c r="F120" s="317"/>
      <c r="G120" s="317"/>
      <c r="H120" s="317"/>
      <c r="I120" s="317"/>
      <c r="J120" s="317"/>
      <c r="K120" s="317"/>
      <c r="L120" s="464"/>
      <c r="M120" s="464"/>
      <c r="N120" s="317"/>
      <c r="O120" s="317"/>
      <c r="P120" s="317"/>
      <c r="Q120" s="317"/>
      <c r="R120" s="317"/>
      <c r="S120" s="317"/>
      <c r="T120" s="317"/>
      <c r="U120" s="317"/>
      <c r="V120" s="317"/>
      <c r="W120" s="317"/>
      <c r="X120" s="317"/>
      <c r="Y120" s="317"/>
      <c r="Z120" s="317"/>
      <c r="AA120" s="317"/>
      <c r="AB120" s="317"/>
      <c r="AC120" s="317"/>
      <c r="AD120" s="317"/>
      <c r="AE120" s="317"/>
    </row>
    <row r="121" spans="1:74" ht="15" customHeight="1" x14ac:dyDescent="0.25">
      <c r="A121" s="365"/>
      <c r="B121" s="476" t="s">
        <v>574</v>
      </c>
      <c r="C121" s="382"/>
      <c r="D121" s="365"/>
      <c r="E121" s="317"/>
      <c r="F121" s="317"/>
      <c r="G121" s="317"/>
      <c r="H121" s="317"/>
      <c r="I121" s="317"/>
      <c r="J121" s="317"/>
      <c r="K121" s="317"/>
      <c r="L121" s="464"/>
      <c r="M121" s="464"/>
      <c r="N121" s="317"/>
      <c r="O121" s="317"/>
      <c r="P121" s="317"/>
      <c r="Q121" s="317"/>
      <c r="R121" s="317"/>
      <c r="S121" s="317"/>
      <c r="T121" s="317"/>
      <c r="U121" s="317"/>
      <c r="V121" s="317"/>
      <c r="W121" s="317"/>
      <c r="X121" s="317"/>
      <c r="Y121" s="317"/>
      <c r="Z121" s="317"/>
      <c r="AA121" s="317"/>
      <c r="AB121" s="317"/>
      <c r="AC121" s="317"/>
      <c r="AD121" s="317"/>
      <c r="AE121" s="317"/>
    </row>
    <row r="122" spans="1:74" ht="15" customHeight="1" x14ac:dyDescent="0.25">
      <c r="A122" s="365"/>
      <c r="B122" s="476" t="s">
        <v>1195</v>
      </c>
      <c r="C122" s="334">
        <f>SUM(C119:C121)</f>
        <v>0</v>
      </c>
      <c r="D122" s="365"/>
      <c r="E122" s="317"/>
      <c r="F122" s="317"/>
      <c r="G122" s="317"/>
      <c r="H122" s="365"/>
      <c r="I122" s="365"/>
      <c r="J122" s="365"/>
      <c r="K122" s="365"/>
      <c r="L122" s="464"/>
      <c r="M122" s="464"/>
      <c r="N122" s="317"/>
      <c r="O122" s="317"/>
      <c r="P122" s="317"/>
      <c r="Q122" s="317"/>
      <c r="R122" s="317"/>
      <c r="S122" s="317"/>
      <c r="T122" s="317"/>
      <c r="U122" s="317"/>
      <c r="V122" s="317"/>
      <c r="W122" s="317"/>
      <c r="X122" s="317"/>
      <c r="Y122" s="317"/>
      <c r="Z122" s="317"/>
      <c r="AA122" s="317"/>
      <c r="AB122" s="317"/>
      <c r="AC122" s="317"/>
      <c r="AD122" s="317"/>
      <c r="AE122" s="317"/>
    </row>
    <row r="123" spans="1:74" ht="15" customHeight="1" x14ac:dyDescent="0.25">
      <c r="A123" s="365"/>
      <c r="B123" s="476" t="s">
        <v>1193</v>
      </c>
      <c r="C123" s="388">
        <f>$I$31</f>
        <v>0.25</v>
      </c>
      <c r="D123" s="365"/>
      <c r="E123" s="317"/>
      <c r="F123" s="317"/>
      <c r="G123" s="317"/>
      <c r="H123" s="365"/>
      <c r="I123" s="365"/>
      <c r="J123" s="365"/>
      <c r="K123" s="365"/>
      <c r="L123" s="464"/>
      <c r="M123" s="464"/>
      <c r="N123" s="317"/>
      <c r="O123" s="317"/>
      <c r="P123" s="317"/>
      <c r="Q123" s="317"/>
      <c r="R123" s="317"/>
      <c r="S123" s="317"/>
      <c r="T123" s="317"/>
      <c r="U123" s="317"/>
      <c r="V123" s="317"/>
      <c r="W123" s="317"/>
      <c r="X123" s="317"/>
      <c r="Y123" s="317"/>
      <c r="Z123" s="317"/>
      <c r="AA123" s="317"/>
      <c r="AB123" s="317"/>
      <c r="AC123" s="317"/>
      <c r="AD123" s="317"/>
      <c r="AE123" s="317"/>
    </row>
    <row r="124" spans="1:74" ht="15" customHeight="1" x14ac:dyDescent="0.25">
      <c r="A124" s="365"/>
      <c r="B124" s="476" t="s">
        <v>1194</v>
      </c>
      <c r="C124" s="334">
        <f>C122/(1-C123)</f>
        <v>0</v>
      </c>
      <c r="D124" s="365"/>
      <c r="E124" s="317"/>
      <c r="F124" s="317"/>
      <c r="G124" s="317"/>
      <c r="H124" s="365"/>
      <c r="I124" s="365"/>
      <c r="J124" s="365"/>
      <c r="K124" s="365"/>
      <c r="L124" s="464"/>
      <c r="M124" s="464"/>
      <c r="N124" s="317"/>
      <c r="O124" s="317"/>
      <c r="P124" s="317"/>
      <c r="Q124" s="317"/>
      <c r="R124" s="317"/>
      <c r="S124" s="317"/>
      <c r="T124" s="317"/>
      <c r="U124" s="317"/>
      <c r="V124" s="317"/>
      <c r="W124" s="317"/>
      <c r="X124" s="317"/>
      <c r="Y124" s="317"/>
      <c r="Z124" s="317"/>
      <c r="AA124" s="317"/>
      <c r="AB124" s="317"/>
      <c r="AC124" s="317"/>
      <c r="AD124" s="317"/>
      <c r="AE124" s="317"/>
    </row>
    <row r="125" spans="1:74" ht="15.75" x14ac:dyDescent="0.25">
      <c r="A125" s="365"/>
      <c r="B125" s="476" t="s">
        <v>576</v>
      </c>
      <c r="C125" s="334">
        <f>C126/12</f>
        <v>0</v>
      </c>
      <c r="D125" s="365"/>
      <c r="E125" s="317"/>
      <c r="F125" s="317"/>
      <c r="G125" s="317"/>
      <c r="H125" s="365"/>
      <c r="I125" s="365"/>
      <c r="J125" s="365"/>
      <c r="K125" s="365"/>
      <c r="L125" s="464"/>
      <c r="M125" s="464"/>
      <c r="N125" s="317"/>
      <c r="O125" s="317"/>
      <c r="P125" s="317"/>
      <c r="Q125" s="317"/>
      <c r="R125" s="317"/>
      <c r="S125" s="317"/>
      <c r="T125" s="317"/>
      <c r="U125" s="317"/>
      <c r="V125" s="317"/>
      <c r="W125" s="317"/>
      <c r="X125" s="317"/>
      <c r="Y125" s="317"/>
      <c r="Z125" s="317"/>
      <c r="AA125" s="317"/>
      <c r="AB125" s="317"/>
      <c r="AC125" s="317"/>
      <c r="AD125" s="317"/>
      <c r="AE125" s="317"/>
    </row>
    <row r="126" spans="1:74" ht="15.75" x14ac:dyDescent="0.25">
      <c r="B126" s="476" t="s">
        <v>577</v>
      </c>
      <c r="C126" s="382"/>
      <c r="D126" s="365"/>
      <c r="E126" s="317"/>
      <c r="F126" s="317"/>
      <c r="G126" s="317"/>
      <c r="H126" s="365"/>
      <c r="I126" s="365"/>
      <c r="J126" s="365"/>
      <c r="K126" s="365"/>
      <c r="L126" s="464"/>
      <c r="M126" s="464"/>
      <c r="N126" s="317"/>
      <c r="O126" s="317"/>
      <c r="P126" s="317"/>
      <c r="Q126" s="317"/>
      <c r="R126" s="317"/>
      <c r="S126" s="317"/>
      <c r="T126" s="317"/>
      <c r="U126" s="317"/>
      <c r="V126" s="317"/>
      <c r="W126" s="317"/>
      <c r="X126" s="317"/>
      <c r="Y126" s="317"/>
      <c r="Z126" s="317"/>
      <c r="AA126" s="317"/>
      <c r="AB126" s="317"/>
      <c r="AC126" s="317"/>
      <c r="AD126" s="317"/>
      <c r="AE126" s="317"/>
    </row>
    <row r="127" spans="1:74" ht="15.75" x14ac:dyDescent="0.25">
      <c r="B127" s="476" t="s">
        <v>198</v>
      </c>
      <c r="C127" s="388"/>
      <c r="D127" s="365"/>
      <c r="E127" s="317"/>
      <c r="F127" s="317"/>
      <c r="G127" s="317"/>
      <c r="H127" s="365"/>
      <c r="I127" s="365"/>
      <c r="J127" s="365"/>
      <c r="K127" s="365"/>
      <c r="L127" s="464"/>
      <c r="M127" s="464"/>
      <c r="N127" s="317"/>
      <c r="O127" s="317"/>
      <c r="P127" s="317"/>
      <c r="Q127" s="317"/>
      <c r="R127" s="317"/>
      <c r="S127" s="317"/>
      <c r="T127" s="317"/>
      <c r="U127" s="317"/>
      <c r="V127" s="317"/>
      <c r="W127" s="317"/>
      <c r="X127" s="317"/>
      <c r="Y127" s="317"/>
      <c r="Z127" s="317"/>
      <c r="AA127" s="317"/>
      <c r="AB127" s="317"/>
      <c r="AC127" s="317"/>
      <c r="AD127" s="317"/>
      <c r="AE127" s="317"/>
    </row>
    <row r="128" spans="1:74" s="383" customFormat="1" ht="15.75" x14ac:dyDescent="0.25">
      <c r="A128" s="317"/>
      <c r="B128" s="476" t="s">
        <v>197</v>
      </c>
      <c r="C128" s="351">
        <f>C127*(D35-C267-C301-C340)</f>
        <v>0</v>
      </c>
      <c r="D128" s="465"/>
      <c r="E128" s="317"/>
      <c r="F128" s="317"/>
      <c r="G128" s="317"/>
      <c r="H128" s="365"/>
      <c r="I128" s="365"/>
      <c r="J128" s="365"/>
      <c r="K128" s="365"/>
      <c r="L128" s="464"/>
      <c r="M128" s="464"/>
      <c r="N128" s="317"/>
      <c r="O128" s="317"/>
      <c r="P128" s="317"/>
      <c r="Q128" s="317"/>
      <c r="R128" s="317"/>
      <c r="S128" s="317"/>
      <c r="T128" s="317"/>
      <c r="U128" s="317"/>
      <c r="V128" s="317"/>
      <c r="W128" s="317"/>
      <c r="X128" s="317"/>
      <c r="Y128" s="317"/>
      <c r="Z128" s="317"/>
      <c r="AA128" s="317"/>
      <c r="AB128" s="317"/>
      <c r="AC128" s="317"/>
      <c r="AD128" s="317"/>
      <c r="AE128" s="317"/>
      <c r="AF128" s="317"/>
      <c r="AG128" s="317"/>
      <c r="AH128" s="317"/>
      <c r="AI128" s="317"/>
      <c r="AJ128" s="317"/>
      <c r="AK128" s="317"/>
      <c r="AL128" s="317"/>
      <c r="AM128" s="317"/>
      <c r="AN128" s="317"/>
      <c r="AO128" s="317"/>
      <c r="AP128" s="317"/>
      <c r="AQ128" s="317"/>
      <c r="AR128" s="317"/>
      <c r="AS128" s="317"/>
      <c r="AT128" s="317"/>
      <c r="AU128" s="317"/>
      <c r="AV128" s="317"/>
      <c r="AW128" s="317"/>
      <c r="AX128" s="317"/>
      <c r="AY128" s="317"/>
      <c r="AZ128" s="317"/>
      <c r="BA128" s="317"/>
      <c r="BB128" s="317"/>
      <c r="BC128" s="317"/>
      <c r="BD128" s="317"/>
      <c r="BE128" s="317"/>
      <c r="BF128" s="317"/>
      <c r="BG128" s="317"/>
      <c r="BH128" s="317"/>
      <c r="BI128" s="317"/>
      <c r="BJ128" s="317"/>
      <c r="BK128" s="317"/>
      <c r="BL128" s="317"/>
      <c r="BM128" s="317"/>
      <c r="BN128" s="317"/>
      <c r="BO128" s="317"/>
      <c r="BP128" s="317"/>
      <c r="BQ128" s="317"/>
      <c r="BR128" s="321"/>
      <c r="BS128" s="321"/>
      <c r="BT128" s="321"/>
      <c r="BU128" s="321"/>
      <c r="BV128" s="321"/>
    </row>
    <row r="129" spans="1:88" ht="15.75" x14ac:dyDescent="0.25">
      <c r="B129" s="476" t="s">
        <v>137</v>
      </c>
      <c r="C129" s="478">
        <f>C128*I27</f>
        <v>0</v>
      </c>
      <c r="D129" s="365"/>
      <c r="E129" s="317"/>
      <c r="F129" s="317"/>
      <c r="G129" s="317"/>
      <c r="H129" s="365"/>
      <c r="I129" s="365"/>
      <c r="J129" s="365"/>
      <c r="K129" s="365"/>
      <c r="L129" s="464"/>
      <c r="M129" s="464"/>
      <c r="N129" s="317"/>
      <c r="O129" s="317"/>
      <c r="P129" s="317"/>
      <c r="Q129" s="317"/>
      <c r="R129" s="317"/>
      <c r="S129" s="317"/>
      <c r="T129" s="317"/>
      <c r="U129" s="317"/>
      <c r="V129" s="317"/>
      <c r="W129" s="317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15"/>
      <c r="AT129" s="315"/>
      <c r="AU129" s="315"/>
      <c r="AV129" s="315"/>
      <c r="AW129" s="315"/>
      <c r="AX129" s="315"/>
      <c r="AY129" s="315"/>
      <c r="AZ129" s="315"/>
      <c r="BA129" s="315"/>
      <c r="BB129" s="315"/>
      <c r="BC129" s="315"/>
      <c r="BD129" s="315"/>
      <c r="BE129" s="315"/>
      <c r="BF129" s="315"/>
      <c r="BG129" s="315"/>
      <c r="BH129" s="315"/>
      <c r="BI129" s="315"/>
      <c r="BJ129" s="315"/>
      <c r="BK129" s="315"/>
      <c r="BL129" s="315"/>
      <c r="BM129" s="315"/>
      <c r="BN129" s="315"/>
      <c r="BO129" s="315"/>
      <c r="BP129" s="315"/>
      <c r="BQ129" s="315"/>
      <c r="BR129" s="383"/>
      <c r="BS129" s="383"/>
      <c r="BT129" s="383"/>
      <c r="BU129" s="383"/>
      <c r="BV129" s="383"/>
    </row>
    <row r="130" spans="1:88" ht="15" customHeight="1" x14ac:dyDescent="0.25">
      <c r="B130" s="476" t="s">
        <v>138</v>
      </c>
      <c r="C130" s="478">
        <f>(C129/12) - C125</f>
        <v>0</v>
      </c>
      <c r="D130" s="317"/>
      <c r="E130" s="317"/>
      <c r="F130" s="317"/>
      <c r="G130" s="317"/>
      <c r="H130" s="317"/>
      <c r="I130" s="317"/>
      <c r="J130" s="317"/>
      <c r="K130" s="317"/>
      <c r="L130" s="464"/>
      <c r="M130" s="464"/>
      <c r="N130" s="317"/>
      <c r="O130" s="317"/>
      <c r="P130" s="317"/>
      <c r="Q130" s="317"/>
      <c r="R130" s="317"/>
      <c r="S130" s="317"/>
      <c r="T130" s="317"/>
      <c r="U130" s="317"/>
      <c r="V130" s="317"/>
      <c r="W130" s="317"/>
      <c r="X130" s="317"/>
      <c r="Y130" s="317"/>
      <c r="Z130" s="317"/>
      <c r="AA130" s="317"/>
      <c r="AB130" s="317"/>
      <c r="AC130" s="317"/>
      <c r="AD130" s="317"/>
      <c r="AE130" s="317"/>
    </row>
    <row r="131" spans="1:88" ht="15.75" x14ac:dyDescent="0.25">
      <c r="A131" s="315"/>
      <c r="B131" s="476" t="s">
        <v>173</v>
      </c>
      <c r="C131" s="478">
        <f>C129-(C125*12)</f>
        <v>0</v>
      </c>
      <c r="D131" s="317"/>
      <c r="E131" s="317"/>
      <c r="F131" s="317"/>
      <c r="G131" s="317"/>
      <c r="H131" s="317"/>
      <c r="I131" s="317"/>
      <c r="J131" s="317"/>
      <c r="K131" s="317"/>
      <c r="L131" s="464"/>
      <c r="M131" s="464"/>
      <c r="N131" s="317"/>
      <c r="O131" s="317"/>
      <c r="P131" s="317"/>
      <c r="Q131" s="317"/>
      <c r="R131" s="317"/>
      <c r="S131" s="317"/>
      <c r="T131" s="317"/>
      <c r="U131" s="317"/>
      <c r="V131" s="317"/>
      <c r="W131" s="317"/>
      <c r="X131" s="317"/>
      <c r="Y131" s="317"/>
      <c r="Z131" s="317"/>
      <c r="AA131" s="317"/>
      <c r="AB131" s="317"/>
      <c r="AC131" s="317"/>
      <c r="AD131" s="317"/>
      <c r="AE131" s="317"/>
    </row>
    <row r="132" spans="1:88" ht="31.5" x14ac:dyDescent="0.25">
      <c r="B132" s="476" t="s">
        <v>172</v>
      </c>
      <c r="C132" s="478">
        <f>C129-(C122+(C125*12))</f>
        <v>0</v>
      </c>
      <c r="D132" s="317"/>
      <c r="E132" s="317"/>
      <c r="F132" s="317"/>
      <c r="G132" s="317"/>
      <c r="H132" s="317"/>
      <c r="I132" s="317"/>
      <c r="J132" s="317"/>
      <c r="K132" s="317"/>
      <c r="L132" s="317"/>
      <c r="M132" s="317"/>
      <c r="N132" s="317"/>
      <c r="O132" s="317"/>
      <c r="P132" s="317"/>
      <c r="Q132" s="317"/>
      <c r="R132" s="317"/>
      <c r="S132" s="317"/>
      <c r="T132" s="317"/>
      <c r="U132" s="317"/>
      <c r="V132" s="317"/>
      <c r="W132" s="317"/>
      <c r="X132" s="317"/>
      <c r="Y132" s="317"/>
      <c r="Z132" s="317"/>
      <c r="AA132" s="317"/>
      <c r="AB132" s="317"/>
      <c r="AC132" s="317"/>
      <c r="AD132" s="317"/>
      <c r="AE132" s="317"/>
    </row>
    <row r="133" spans="1:88" ht="31.5" x14ac:dyDescent="0.25">
      <c r="B133" s="476" t="s">
        <v>575</v>
      </c>
      <c r="C133" s="487">
        <f>IFERROR(C124/C129,0)</f>
        <v>0</v>
      </c>
      <c r="D133" s="317"/>
      <c r="E133" s="317"/>
      <c r="F133" s="317"/>
      <c r="G133" s="317"/>
      <c r="H133" s="317"/>
      <c r="I133" s="317"/>
      <c r="J133" s="317"/>
      <c r="K133" s="317"/>
      <c r="L133" s="317"/>
      <c r="M133" s="317"/>
      <c r="N133" s="317"/>
      <c r="O133" s="317"/>
      <c r="P133" s="317"/>
      <c r="Q133" s="317"/>
      <c r="R133" s="317"/>
      <c r="S133" s="317"/>
      <c r="T133" s="317"/>
      <c r="U133" s="317"/>
      <c r="V133" s="317"/>
      <c r="W133" s="317"/>
      <c r="X133" s="317"/>
      <c r="Y133" s="317"/>
      <c r="Z133" s="317"/>
      <c r="AA133" s="317"/>
      <c r="AB133" s="317"/>
      <c r="AC133" s="317"/>
      <c r="AD133" s="317"/>
      <c r="AE133" s="317"/>
    </row>
    <row r="134" spans="1:88" ht="15.75" x14ac:dyDescent="0.25">
      <c r="B134" s="476" t="s">
        <v>1419</v>
      </c>
      <c r="C134" s="382" t="s">
        <v>428</v>
      </c>
      <c r="D134" s="476" t="s">
        <v>1418</v>
      </c>
      <c r="E134" s="692"/>
      <c r="F134" s="692"/>
      <c r="G134" s="692"/>
      <c r="H134" s="692"/>
      <c r="I134" s="692"/>
      <c r="J134" s="692"/>
      <c r="K134" s="692"/>
      <c r="L134" s="692"/>
      <c r="M134" s="692"/>
      <c r="N134" s="692"/>
      <c r="O134" s="317"/>
      <c r="P134" s="317"/>
      <c r="Q134" s="317"/>
      <c r="R134" s="317"/>
      <c r="S134" s="317"/>
      <c r="T134" s="317"/>
      <c r="U134" s="317"/>
      <c r="V134" s="317"/>
      <c r="W134" s="317"/>
      <c r="X134" s="317"/>
      <c r="Y134" s="317"/>
      <c r="Z134" s="317"/>
      <c r="AA134" s="317"/>
      <c r="AB134" s="317"/>
      <c r="AC134" s="317"/>
      <c r="AD134" s="317"/>
      <c r="AE134" s="317"/>
    </row>
    <row r="135" spans="1:88" ht="15.75" x14ac:dyDescent="0.25">
      <c r="B135" s="476" t="s">
        <v>1370</v>
      </c>
      <c r="C135" s="678"/>
      <c r="D135" s="679"/>
      <c r="E135" s="679"/>
      <c r="F135" s="679"/>
      <c r="G135" s="679"/>
      <c r="H135" s="679"/>
      <c r="I135" s="679"/>
      <c r="J135" s="679"/>
      <c r="K135" s="679"/>
      <c r="L135" s="679"/>
      <c r="M135" s="679"/>
      <c r="N135" s="680"/>
      <c r="O135" s="317"/>
      <c r="P135" s="317"/>
      <c r="Q135" s="317"/>
      <c r="R135" s="317"/>
      <c r="S135" s="317"/>
      <c r="T135" s="317"/>
      <c r="U135" s="317"/>
      <c r="V135" s="317"/>
      <c r="W135" s="317"/>
      <c r="X135" s="317"/>
      <c r="Y135" s="317"/>
      <c r="Z135" s="317"/>
      <c r="AA135" s="317"/>
      <c r="AB135" s="317"/>
      <c r="AC135" s="317"/>
      <c r="AD135" s="317"/>
      <c r="AE135" s="317"/>
    </row>
    <row r="136" spans="1:88" s="317" customFormat="1" ht="15.75" x14ac:dyDescent="0.25">
      <c r="B136" s="421"/>
      <c r="C136" s="443"/>
      <c r="O136" s="365"/>
      <c r="P136" s="365"/>
      <c r="Q136" s="365"/>
      <c r="R136" s="365"/>
      <c r="S136" s="365"/>
      <c r="T136" s="365"/>
      <c r="U136" s="365"/>
      <c r="V136" s="365"/>
      <c r="W136" s="365"/>
      <c r="X136" s="365"/>
      <c r="Y136" s="365"/>
      <c r="Z136" s="365"/>
      <c r="AA136" s="365"/>
      <c r="AB136" s="365"/>
      <c r="AC136" s="365"/>
      <c r="AD136" s="365"/>
      <c r="AE136" s="365"/>
      <c r="AF136" s="365"/>
      <c r="AG136" s="365"/>
      <c r="AH136" s="365"/>
      <c r="AI136" s="365"/>
      <c r="AJ136" s="365"/>
      <c r="AK136" s="365"/>
      <c r="AL136" s="365"/>
      <c r="AM136" s="365"/>
      <c r="AN136" s="365"/>
      <c r="AO136" s="365"/>
      <c r="AP136" s="365"/>
      <c r="AQ136" s="365"/>
      <c r="AR136" s="365"/>
      <c r="AS136" s="365"/>
      <c r="AT136" s="365"/>
      <c r="AU136" s="365"/>
      <c r="AV136" s="365"/>
      <c r="AW136" s="365"/>
      <c r="AX136" s="365"/>
      <c r="AY136" s="365"/>
      <c r="AZ136" s="365"/>
      <c r="BA136" s="365"/>
      <c r="BB136" s="365"/>
      <c r="BC136" s="365"/>
      <c r="BD136" s="365"/>
      <c r="BE136" s="365"/>
      <c r="BF136" s="365"/>
      <c r="BG136" s="365"/>
      <c r="BH136" s="365"/>
      <c r="BI136" s="365"/>
      <c r="BJ136" s="365"/>
      <c r="BK136" s="365"/>
      <c r="BL136" s="365"/>
    </row>
    <row r="137" spans="1:88" ht="15" customHeight="1" x14ac:dyDescent="0.25">
      <c r="B137" s="319" t="s">
        <v>1400</v>
      </c>
      <c r="C137" s="442"/>
      <c r="D137" s="428" t="s">
        <v>617</v>
      </c>
      <c r="E137" s="428" t="s">
        <v>647</v>
      </c>
      <c r="F137" s="428" t="s">
        <v>646</v>
      </c>
      <c r="G137" s="428" t="s">
        <v>612</v>
      </c>
      <c r="H137" s="428" t="s">
        <v>614</v>
      </c>
      <c r="I137" s="428" t="s">
        <v>613</v>
      </c>
      <c r="J137" s="428" t="s">
        <v>619</v>
      </c>
      <c r="K137" s="428" t="s">
        <v>615</v>
      </c>
      <c r="L137" s="428" t="s">
        <v>670</v>
      </c>
      <c r="M137" s="428" t="s">
        <v>618</v>
      </c>
      <c r="N137" s="428" t="s">
        <v>503</v>
      </c>
      <c r="O137" s="365"/>
      <c r="P137" s="365"/>
      <c r="Q137" s="365"/>
      <c r="R137" s="365"/>
      <c r="S137" s="365"/>
      <c r="T137" s="365"/>
      <c r="U137" s="365"/>
      <c r="V137" s="365"/>
      <c r="W137" s="365"/>
      <c r="X137" s="365"/>
      <c r="Y137" s="365"/>
      <c r="Z137" s="365"/>
      <c r="AA137" s="365"/>
      <c r="AB137" s="365"/>
      <c r="AC137" s="365"/>
      <c r="AD137" s="365"/>
      <c r="AE137" s="365"/>
      <c r="AF137" s="365"/>
      <c r="AG137" s="365"/>
      <c r="AH137" s="365"/>
      <c r="AI137" s="365"/>
      <c r="AJ137" s="365"/>
      <c r="AK137" s="365"/>
      <c r="AL137" s="365"/>
      <c r="AM137" s="365"/>
      <c r="AN137" s="365"/>
      <c r="AO137" s="365"/>
      <c r="AP137" s="365"/>
      <c r="AQ137" s="365"/>
      <c r="AR137" s="365"/>
      <c r="AS137" s="365"/>
      <c r="AT137" s="365"/>
      <c r="AU137" s="365"/>
      <c r="AV137" s="365"/>
      <c r="AW137" s="365"/>
      <c r="AX137" s="365"/>
      <c r="AY137" s="365"/>
      <c r="AZ137" s="365"/>
      <c r="BA137" s="365"/>
      <c r="BB137" s="365"/>
      <c r="BC137" s="365"/>
      <c r="BD137" s="365"/>
      <c r="BE137" s="365"/>
      <c r="BF137" s="365"/>
      <c r="BG137" s="365"/>
      <c r="BH137" s="365"/>
      <c r="BI137" s="365"/>
      <c r="BJ137" s="365"/>
      <c r="BK137" s="365"/>
      <c r="BL137" s="365"/>
      <c r="BR137" s="393"/>
      <c r="BS137" s="393"/>
      <c r="BT137" s="393"/>
      <c r="BU137" s="393"/>
      <c r="BV137" s="393"/>
      <c r="BW137" s="393"/>
      <c r="BX137" s="393"/>
      <c r="BY137" s="393"/>
      <c r="BZ137" s="393"/>
      <c r="CA137" s="393"/>
      <c r="CB137" s="393"/>
      <c r="CC137" s="393"/>
      <c r="CD137" s="393"/>
      <c r="CE137" s="393"/>
      <c r="CF137" s="393"/>
      <c r="CG137" s="393"/>
      <c r="CH137" s="393"/>
      <c r="CI137" s="393"/>
      <c r="CJ137" s="393"/>
    </row>
    <row r="138" spans="1:88" ht="15.75" x14ac:dyDescent="0.25">
      <c r="B138" s="476" t="s">
        <v>158</v>
      </c>
      <c r="C138" s="327"/>
      <c r="D138" s="375"/>
      <c r="E138" s="491"/>
      <c r="F138" s="389"/>
      <c r="G138" s="491"/>
      <c r="H138" s="437">
        <f>G138*F138*E138/24</f>
        <v>0</v>
      </c>
      <c r="I138" s="362">
        <f>H138*D138*24*365</f>
        <v>0</v>
      </c>
      <c r="J138" s="362">
        <f>I138*C139</f>
        <v>0</v>
      </c>
      <c r="K138" s="491"/>
      <c r="L138" s="362">
        <f>K138*J138</f>
        <v>0</v>
      </c>
      <c r="M138" s="363">
        <f>IFERROR(L138*$F$29/100,0)</f>
        <v>0</v>
      </c>
      <c r="N138" s="472">
        <f>IFERROR(M138/C144,0)</f>
        <v>0</v>
      </c>
      <c r="O138" s="365"/>
      <c r="P138" s="365"/>
      <c r="Q138" s="365"/>
      <c r="R138" s="365"/>
      <c r="S138" s="365"/>
      <c r="T138" s="365"/>
      <c r="U138" s="365"/>
      <c r="V138" s="365"/>
      <c r="W138" s="365"/>
      <c r="X138" s="365"/>
      <c r="Y138" s="365"/>
      <c r="Z138" s="365"/>
      <c r="AA138" s="365"/>
      <c r="AB138" s="365"/>
      <c r="AC138" s="365"/>
      <c r="AD138" s="365"/>
      <c r="AE138" s="365"/>
      <c r="AF138" s="365"/>
      <c r="AG138" s="365"/>
      <c r="AH138" s="365"/>
      <c r="AI138" s="365"/>
      <c r="AJ138" s="365"/>
      <c r="AK138" s="365"/>
      <c r="AL138" s="365"/>
      <c r="AM138" s="365"/>
      <c r="AN138" s="365"/>
      <c r="AO138" s="365"/>
      <c r="AP138" s="365"/>
      <c r="AQ138" s="365"/>
      <c r="AR138" s="365"/>
      <c r="AS138" s="365"/>
      <c r="AT138" s="365"/>
      <c r="AU138" s="365"/>
      <c r="AV138" s="365"/>
      <c r="AW138" s="365"/>
      <c r="AX138" s="365"/>
      <c r="AY138" s="365"/>
      <c r="AZ138" s="365"/>
      <c r="BA138" s="365"/>
      <c r="BB138" s="365"/>
      <c r="BC138" s="365"/>
      <c r="BD138" s="365"/>
      <c r="BE138" s="365"/>
      <c r="BF138" s="365"/>
      <c r="BG138" s="365"/>
      <c r="BH138" s="365"/>
      <c r="BI138" s="365"/>
      <c r="BJ138" s="365"/>
      <c r="BK138" s="365"/>
      <c r="BL138" s="365"/>
      <c r="BR138" s="393"/>
      <c r="BS138" s="393"/>
      <c r="BT138" s="393"/>
      <c r="BU138" s="393"/>
      <c r="BV138" s="393"/>
      <c r="BW138" s="393"/>
      <c r="BX138" s="393"/>
      <c r="BY138" s="393"/>
      <c r="BZ138" s="393"/>
      <c r="CA138" s="393"/>
      <c r="CB138" s="393"/>
      <c r="CC138" s="393"/>
      <c r="CD138" s="393"/>
      <c r="CE138" s="393"/>
      <c r="CF138" s="393"/>
      <c r="CG138" s="393"/>
      <c r="CH138" s="393"/>
      <c r="CI138" s="393"/>
      <c r="CJ138" s="393"/>
    </row>
    <row r="139" spans="1:88" ht="15" customHeight="1" x14ac:dyDescent="0.25">
      <c r="B139" s="476" t="s">
        <v>144</v>
      </c>
      <c r="C139" s="327"/>
      <c r="D139" s="317"/>
      <c r="E139" s="332"/>
      <c r="F139" s="332"/>
      <c r="G139" s="332"/>
      <c r="H139" s="317"/>
      <c r="I139" s="317"/>
      <c r="J139" s="317"/>
      <c r="K139" s="466"/>
      <c r="L139" s="317"/>
      <c r="M139" s="317"/>
      <c r="N139" s="317"/>
      <c r="O139" s="365"/>
      <c r="P139" s="365"/>
      <c r="Q139" s="365"/>
      <c r="R139" s="365"/>
      <c r="S139" s="365"/>
      <c r="T139" s="365"/>
      <c r="U139" s="365"/>
      <c r="V139" s="365"/>
      <c r="W139" s="365"/>
      <c r="X139" s="365"/>
      <c r="Y139" s="365"/>
      <c r="Z139" s="365"/>
      <c r="AA139" s="365"/>
      <c r="AB139" s="365"/>
      <c r="AC139" s="365"/>
      <c r="AD139" s="365"/>
      <c r="AE139" s="365"/>
      <c r="AF139" s="365"/>
      <c r="AG139" s="365"/>
      <c r="AH139" s="365"/>
      <c r="AI139" s="365"/>
      <c r="AJ139" s="365"/>
      <c r="AK139" s="365"/>
      <c r="AL139" s="365"/>
      <c r="AM139" s="365"/>
      <c r="AN139" s="365"/>
      <c r="AO139" s="365"/>
      <c r="AP139" s="365"/>
      <c r="AQ139" s="365"/>
      <c r="AR139" s="365"/>
      <c r="AS139" s="365"/>
      <c r="AT139" s="365"/>
      <c r="AU139" s="365"/>
      <c r="AV139" s="365"/>
      <c r="AW139" s="365"/>
      <c r="AX139" s="365"/>
      <c r="AY139" s="365"/>
      <c r="AZ139" s="365"/>
      <c r="BA139" s="365"/>
      <c r="BB139" s="365"/>
      <c r="BC139" s="365"/>
      <c r="BD139" s="365"/>
      <c r="BE139" s="365"/>
      <c r="BF139" s="365"/>
      <c r="BG139" s="365"/>
      <c r="BH139" s="365"/>
      <c r="BI139" s="365"/>
      <c r="BJ139" s="365"/>
      <c r="BK139" s="365"/>
      <c r="BL139" s="365"/>
      <c r="BR139" s="393"/>
      <c r="BS139" s="393"/>
      <c r="BT139" s="393"/>
      <c r="BU139" s="393"/>
      <c r="BV139" s="393"/>
      <c r="BW139" s="393"/>
      <c r="BX139" s="393"/>
      <c r="BY139" s="393"/>
      <c r="BZ139" s="393"/>
      <c r="CA139" s="393"/>
      <c r="CB139" s="393"/>
      <c r="CC139" s="393"/>
      <c r="CD139" s="393"/>
      <c r="CE139" s="393"/>
      <c r="CF139" s="393"/>
      <c r="CG139" s="393"/>
      <c r="CH139" s="393"/>
      <c r="CI139" s="393"/>
      <c r="CJ139" s="393"/>
    </row>
    <row r="140" spans="1:88" ht="15" customHeight="1" x14ac:dyDescent="0.25">
      <c r="B140" s="476" t="s">
        <v>252</v>
      </c>
      <c r="C140" s="327"/>
      <c r="D140" s="317"/>
      <c r="E140" s="332"/>
      <c r="F140" s="332"/>
      <c r="G140" s="332"/>
      <c r="H140" s="317"/>
      <c r="I140" s="317"/>
      <c r="J140" s="317"/>
      <c r="K140" s="466"/>
      <c r="L140" s="317"/>
      <c r="M140" s="317"/>
      <c r="N140" s="317"/>
      <c r="O140" s="365"/>
      <c r="P140" s="365"/>
      <c r="Q140" s="365"/>
      <c r="R140" s="365"/>
      <c r="S140" s="365"/>
      <c r="T140" s="365"/>
      <c r="U140" s="365"/>
      <c r="V140" s="365"/>
      <c r="W140" s="365"/>
      <c r="X140" s="365"/>
      <c r="Y140" s="365"/>
      <c r="Z140" s="365"/>
      <c r="AA140" s="365"/>
      <c r="AB140" s="365"/>
      <c r="AC140" s="365"/>
      <c r="AD140" s="365"/>
      <c r="AE140" s="365"/>
      <c r="AF140" s="365"/>
      <c r="AG140" s="365"/>
      <c r="AH140" s="365"/>
      <c r="AI140" s="365"/>
      <c r="AJ140" s="365"/>
      <c r="AK140" s="365"/>
      <c r="AL140" s="365"/>
      <c r="AM140" s="365"/>
      <c r="AN140" s="365"/>
      <c r="AO140" s="365"/>
      <c r="AP140" s="365"/>
      <c r="AQ140" s="365"/>
      <c r="AR140" s="365"/>
      <c r="AS140" s="365"/>
      <c r="AT140" s="365"/>
      <c r="AU140" s="365"/>
      <c r="AV140" s="365"/>
      <c r="AW140" s="365"/>
      <c r="AX140" s="365"/>
      <c r="AY140" s="365"/>
      <c r="AZ140" s="365"/>
      <c r="BA140" s="365"/>
      <c r="BB140" s="365"/>
      <c r="BC140" s="365"/>
      <c r="BD140" s="365"/>
      <c r="BE140" s="365"/>
      <c r="BF140" s="365"/>
      <c r="BG140" s="365"/>
      <c r="BH140" s="365"/>
      <c r="BI140" s="365"/>
      <c r="BJ140" s="365"/>
      <c r="BK140" s="365"/>
      <c r="BL140" s="365"/>
      <c r="BR140" s="393"/>
      <c r="BS140" s="393"/>
      <c r="BT140" s="393"/>
      <c r="BU140" s="393"/>
      <c r="BV140" s="393"/>
      <c r="BW140" s="393"/>
      <c r="BX140" s="393"/>
      <c r="BY140" s="393"/>
      <c r="BZ140" s="393"/>
      <c r="CA140" s="393"/>
      <c r="CB140" s="393"/>
      <c r="CC140" s="393"/>
      <c r="CD140" s="393"/>
      <c r="CE140" s="393"/>
      <c r="CF140" s="393"/>
      <c r="CG140" s="393"/>
      <c r="CH140" s="393"/>
      <c r="CI140" s="393"/>
      <c r="CJ140" s="393"/>
    </row>
    <row r="141" spans="1:88" ht="15" customHeight="1" x14ac:dyDescent="0.25">
      <c r="B141" s="476" t="s">
        <v>159</v>
      </c>
      <c r="C141" s="389"/>
      <c r="D141" s="317"/>
      <c r="E141" s="332"/>
      <c r="F141" s="332"/>
      <c r="G141" s="332"/>
      <c r="H141" s="317"/>
      <c r="I141" s="317"/>
      <c r="J141" s="317"/>
      <c r="K141" s="466"/>
      <c r="L141" s="317"/>
      <c r="M141" s="317"/>
      <c r="N141" s="317"/>
      <c r="O141" s="365"/>
      <c r="P141" s="365"/>
      <c r="Q141" s="365"/>
      <c r="R141" s="365"/>
      <c r="S141" s="365"/>
      <c r="T141" s="365"/>
      <c r="U141" s="365"/>
      <c r="V141" s="365"/>
      <c r="W141" s="365"/>
      <c r="X141" s="365"/>
      <c r="Y141" s="365"/>
      <c r="Z141" s="365"/>
      <c r="AA141" s="365"/>
      <c r="AB141" s="365"/>
      <c r="AC141" s="365"/>
      <c r="AD141" s="365"/>
      <c r="AE141" s="365"/>
      <c r="AF141" s="365"/>
      <c r="AG141" s="365"/>
      <c r="AH141" s="365"/>
      <c r="AI141" s="365"/>
      <c r="AJ141" s="365"/>
      <c r="AK141" s="365"/>
      <c r="AL141" s="365"/>
      <c r="AM141" s="365"/>
      <c r="AN141" s="365"/>
      <c r="AO141" s="365"/>
      <c r="AP141" s="365"/>
      <c r="AQ141" s="365"/>
      <c r="AR141" s="365"/>
      <c r="AS141" s="365"/>
      <c r="AT141" s="365"/>
      <c r="AU141" s="365"/>
      <c r="AV141" s="365"/>
      <c r="AW141" s="365"/>
      <c r="AX141" s="365"/>
      <c r="AY141" s="365"/>
      <c r="AZ141" s="365"/>
      <c r="BA141" s="365"/>
      <c r="BB141" s="365"/>
      <c r="BC141" s="365"/>
      <c r="BD141" s="365"/>
      <c r="BE141" s="365"/>
      <c r="BF141" s="365"/>
      <c r="BG141" s="365"/>
      <c r="BH141" s="365"/>
      <c r="BI141" s="365"/>
      <c r="BJ141" s="365"/>
      <c r="BK141" s="365"/>
      <c r="BL141" s="365"/>
      <c r="BR141" s="393"/>
      <c r="BS141" s="393"/>
      <c r="BT141" s="393"/>
      <c r="BU141" s="393"/>
      <c r="BV141" s="393"/>
      <c r="BW141" s="393"/>
      <c r="BX141" s="393"/>
      <c r="BY141" s="393"/>
      <c r="BZ141" s="393"/>
      <c r="CA141" s="393"/>
      <c r="CB141" s="393"/>
      <c r="CC141" s="393"/>
      <c r="CD141" s="393"/>
      <c r="CE141" s="393"/>
      <c r="CF141" s="393"/>
      <c r="CG141" s="393"/>
      <c r="CH141" s="393"/>
      <c r="CI141" s="393"/>
      <c r="CJ141" s="393"/>
    </row>
    <row r="142" spans="1:88" ht="15" customHeight="1" x14ac:dyDescent="0.25">
      <c r="B142" s="476" t="s">
        <v>1195</v>
      </c>
      <c r="C142" s="334">
        <f>SUM(C138:C140)*C141</f>
        <v>0</v>
      </c>
      <c r="D142" s="317"/>
      <c r="E142" s="332"/>
      <c r="F142" s="332"/>
      <c r="G142" s="332"/>
      <c r="H142" s="317"/>
      <c r="I142" s="317"/>
      <c r="J142" s="317"/>
      <c r="K142" s="317"/>
      <c r="L142" s="317"/>
      <c r="M142" s="317"/>
      <c r="N142" s="317"/>
      <c r="O142" s="365"/>
      <c r="P142" s="365"/>
      <c r="Q142" s="365"/>
      <c r="R142" s="365"/>
      <c r="S142" s="365"/>
      <c r="T142" s="365"/>
      <c r="U142" s="365"/>
      <c r="V142" s="365"/>
      <c r="W142" s="365"/>
      <c r="X142" s="365"/>
      <c r="Y142" s="365"/>
      <c r="Z142" s="365"/>
      <c r="AA142" s="365"/>
      <c r="AB142" s="365"/>
      <c r="AC142" s="365"/>
      <c r="AD142" s="365"/>
      <c r="AE142" s="365"/>
      <c r="AF142" s="365"/>
      <c r="AG142" s="365"/>
      <c r="AH142" s="365"/>
      <c r="AI142" s="365"/>
      <c r="AJ142" s="365"/>
      <c r="AK142" s="365"/>
      <c r="AL142" s="365"/>
      <c r="AM142" s="365"/>
      <c r="AN142" s="365"/>
      <c r="AO142" s="365"/>
      <c r="AP142" s="365"/>
      <c r="AQ142" s="365"/>
      <c r="AR142" s="365"/>
      <c r="AS142" s="365"/>
      <c r="AT142" s="365"/>
      <c r="AU142" s="365"/>
      <c r="AV142" s="365"/>
      <c r="AW142" s="365"/>
      <c r="AX142" s="365"/>
      <c r="AY142" s="365"/>
      <c r="AZ142" s="365"/>
      <c r="BA142" s="365"/>
      <c r="BB142" s="365"/>
      <c r="BC142" s="365"/>
      <c r="BD142" s="365"/>
      <c r="BE142" s="365"/>
      <c r="BF142" s="365"/>
      <c r="BG142" s="365"/>
      <c r="BH142" s="365"/>
      <c r="BI142" s="365"/>
      <c r="BJ142" s="365"/>
      <c r="BK142" s="365"/>
      <c r="BL142" s="365"/>
      <c r="BR142" s="393"/>
      <c r="BS142" s="393"/>
      <c r="BT142" s="393"/>
      <c r="BU142" s="393"/>
      <c r="BV142" s="393"/>
      <c r="BW142" s="393"/>
      <c r="BX142" s="393"/>
      <c r="BY142" s="393"/>
      <c r="BZ142" s="393"/>
      <c r="CA142" s="393"/>
      <c r="CB142" s="393"/>
      <c r="CC142" s="393"/>
      <c r="CD142" s="393"/>
      <c r="CE142" s="393"/>
      <c r="CF142" s="393"/>
      <c r="CG142" s="393"/>
      <c r="CH142" s="393"/>
      <c r="CI142" s="393"/>
      <c r="CJ142" s="393"/>
    </row>
    <row r="143" spans="1:88" ht="15.75" x14ac:dyDescent="0.25">
      <c r="B143" s="476" t="s">
        <v>1191</v>
      </c>
      <c r="C143" s="388">
        <f>$I$31</f>
        <v>0.25</v>
      </c>
      <c r="D143" s="317"/>
      <c r="E143" s="332"/>
      <c r="F143" s="332"/>
      <c r="G143" s="332"/>
      <c r="H143" s="317"/>
      <c r="I143" s="317"/>
      <c r="J143" s="467"/>
      <c r="K143" s="317"/>
      <c r="L143" s="317"/>
      <c r="M143" s="317"/>
      <c r="N143" s="317"/>
      <c r="O143" s="365"/>
      <c r="P143" s="365"/>
      <c r="Q143" s="365"/>
      <c r="R143" s="365"/>
      <c r="S143" s="365"/>
      <c r="T143" s="365"/>
      <c r="U143" s="365"/>
      <c r="V143" s="365"/>
      <c r="W143" s="365"/>
      <c r="X143" s="365"/>
      <c r="Y143" s="365"/>
      <c r="Z143" s="365"/>
      <c r="AA143" s="365"/>
      <c r="AB143" s="365"/>
      <c r="AC143" s="365"/>
      <c r="AD143" s="365"/>
      <c r="AE143" s="365"/>
      <c r="AF143" s="365"/>
      <c r="AG143" s="365"/>
      <c r="AH143" s="365"/>
      <c r="AI143" s="365"/>
      <c r="AJ143" s="365"/>
      <c r="AK143" s="365"/>
      <c r="AL143" s="365"/>
      <c r="AM143" s="365"/>
      <c r="AN143" s="365"/>
      <c r="AO143" s="365"/>
      <c r="AP143" s="365"/>
      <c r="AQ143" s="365"/>
      <c r="AR143" s="365"/>
      <c r="AS143" s="365"/>
      <c r="AT143" s="365"/>
      <c r="AU143" s="365"/>
      <c r="AV143" s="365"/>
      <c r="AW143" s="365"/>
      <c r="AX143" s="365"/>
      <c r="AY143" s="365"/>
      <c r="AZ143" s="365"/>
      <c r="BA143" s="365"/>
      <c r="BB143" s="365"/>
      <c r="BC143" s="365"/>
      <c r="BD143" s="365"/>
      <c r="BE143" s="365"/>
      <c r="BF143" s="365"/>
      <c r="BG143" s="365"/>
      <c r="BH143" s="365"/>
      <c r="BI143" s="365"/>
      <c r="BJ143" s="365"/>
      <c r="BK143" s="365"/>
      <c r="BL143" s="365"/>
      <c r="BR143" s="393"/>
      <c r="BS143" s="393"/>
      <c r="BT143" s="393"/>
      <c r="BU143" s="393"/>
      <c r="BV143" s="393"/>
      <c r="BW143" s="393"/>
      <c r="BX143" s="393"/>
      <c r="BY143" s="393"/>
      <c r="BZ143" s="393"/>
      <c r="CA143" s="393"/>
      <c r="CB143" s="393"/>
      <c r="CC143" s="393"/>
      <c r="CD143" s="393"/>
      <c r="CE143" s="393"/>
      <c r="CF143" s="393"/>
      <c r="CG143" s="393"/>
      <c r="CH143" s="393"/>
      <c r="CI143" s="393"/>
      <c r="CJ143" s="393"/>
    </row>
    <row r="144" spans="1:88" ht="15.75" x14ac:dyDescent="0.25">
      <c r="B144" s="476" t="s">
        <v>1192</v>
      </c>
      <c r="C144" s="334">
        <f>C142/(1-C143)</f>
        <v>0</v>
      </c>
      <c r="D144" s="317"/>
      <c r="E144" s="332"/>
      <c r="F144" s="332"/>
      <c r="G144" s="332"/>
      <c r="H144" s="317"/>
      <c r="I144" s="317"/>
      <c r="J144" s="467"/>
      <c r="K144" s="317"/>
      <c r="L144" s="317"/>
      <c r="M144" s="317"/>
      <c r="N144" s="317"/>
      <c r="O144" s="365"/>
      <c r="P144" s="365"/>
      <c r="Q144" s="365"/>
      <c r="R144" s="365"/>
      <c r="S144" s="365"/>
      <c r="T144" s="365"/>
      <c r="U144" s="365"/>
      <c r="V144" s="365"/>
      <c r="W144" s="365"/>
      <c r="X144" s="365"/>
      <c r="Y144" s="365"/>
      <c r="Z144" s="365"/>
      <c r="AA144" s="365"/>
      <c r="AB144" s="365"/>
      <c r="AC144" s="365"/>
      <c r="AD144" s="365"/>
      <c r="AE144" s="365"/>
      <c r="AF144" s="365"/>
      <c r="AG144" s="365"/>
      <c r="AH144" s="365"/>
      <c r="AI144" s="365"/>
      <c r="AJ144" s="365"/>
      <c r="AK144" s="365"/>
      <c r="AL144" s="365"/>
      <c r="AM144" s="365"/>
      <c r="AN144" s="365"/>
      <c r="AO144" s="365"/>
      <c r="AP144" s="365"/>
      <c r="AQ144" s="365"/>
      <c r="AR144" s="365"/>
      <c r="AS144" s="365"/>
      <c r="AT144" s="365"/>
      <c r="AU144" s="365"/>
      <c r="AV144" s="365"/>
      <c r="AW144" s="365"/>
      <c r="AX144" s="365"/>
      <c r="AY144" s="365"/>
      <c r="AZ144" s="365"/>
      <c r="BA144" s="365"/>
      <c r="BB144" s="365"/>
      <c r="BC144" s="365"/>
      <c r="BD144" s="365"/>
      <c r="BE144" s="365"/>
      <c r="BF144" s="365"/>
      <c r="BG144" s="365"/>
      <c r="BH144" s="365"/>
      <c r="BI144" s="365"/>
      <c r="BJ144" s="365"/>
      <c r="BK144" s="365"/>
      <c r="BL144" s="365"/>
      <c r="BR144" s="393"/>
      <c r="BS144" s="393"/>
      <c r="BT144" s="393"/>
      <c r="BU144" s="393"/>
      <c r="BV144" s="393"/>
      <c r="BW144" s="393"/>
      <c r="BX144" s="393"/>
      <c r="BY144" s="393"/>
      <c r="BZ144" s="393"/>
      <c r="CA144" s="393"/>
      <c r="CB144" s="393"/>
      <c r="CC144" s="393"/>
      <c r="CD144" s="393"/>
      <c r="CE144" s="393"/>
      <c r="CF144" s="393"/>
      <c r="CG144" s="393"/>
      <c r="CH144" s="393"/>
      <c r="CI144" s="393"/>
      <c r="CJ144" s="393"/>
    </row>
    <row r="145" spans="1:88" ht="31.5" x14ac:dyDescent="0.25">
      <c r="B145" s="476" t="s">
        <v>255</v>
      </c>
      <c r="C145" s="492"/>
      <c r="D145" s="317"/>
      <c r="E145" s="476" t="s">
        <v>671</v>
      </c>
      <c r="F145" s="488">
        <f>L138</f>
        <v>0</v>
      </c>
      <c r="G145" s="332"/>
      <c r="H145" s="317"/>
      <c r="I145" s="317"/>
      <c r="J145" s="317"/>
      <c r="K145" s="317"/>
      <c r="L145" s="317"/>
      <c r="M145" s="317"/>
      <c r="N145" s="317"/>
      <c r="O145" s="365"/>
      <c r="P145" s="365"/>
      <c r="Q145" s="365"/>
      <c r="R145" s="365"/>
      <c r="S145" s="365"/>
      <c r="T145" s="365"/>
      <c r="U145" s="365"/>
      <c r="V145" s="365"/>
      <c r="W145" s="365"/>
      <c r="X145" s="365"/>
      <c r="Y145" s="365"/>
      <c r="Z145" s="365"/>
      <c r="AA145" s="365"/>
      <c r="AB145" s="365"/>
      <c r="AC145" s="365"/>
      <c r="AD145" s="365"/>
      <c r="AE145" s="365"/>
      <c r="AF145" s="365"/>
      <c r="AG145" s="365"/>
      <c r="AH145" s="365"/>
      <c r="AI145" s="365"/>
      <c r="AJ145" s="365"/>
      <c r="AK145" s="365"/>
      <c r="AL145" s="365"/>
      <c r="AM145" s="365"/>
      <c r="AN145" s="365"/>
      <c r="AO145" s="365"/>
      <c r="AP145" s="365"/>
      <c r="AQ145" s="365"/>
      <c r="AR145" s="365"/>
      <c r="AS145" s="365"/>
      <c r="AT145" s="365"/>
      <c r="AU145" s="365"/>
      <c r="AV145" s="365"/>
      <c r="AW145" s="365"/>
      <c r="AX145" s="365"/>
      <c r="AY145" s="365"/>
      <c r="AZ145" s="365"/>
      <c r="BA145" s="365"/>
      <c r="BB145" s="365"/>
      <c r="BC145" s="365"/>
      <c r="BD145" s="365"/>
      <c r="BE145" s="365"/>
      <c r="BF145" s="365"/>
      <c r="BG145" s="365"/>
      <c r="BH145" s="365"/>
      <c r="BI145" s="365"/>
      <c r="BJ145" s="365"/>
      <c r="BK145" s="365"/>
      <c r="BL145" s="365"/>
      <c r="BM145" s="315"/>
      <c r="BN145" s="315"/>
      <c r="BO145" s="315"/>
      <c r="BP145" s="315"/>
      <c r="BQ145" s="315"/>
      <c r="BR145" s="395"/>
      <c r="BS145" s="395"/>
      <c r="BT145" s="395"/>
      <c r="BU145" s="395"/>
      <c r="BV145" s="395"/>
      <c r="BW145" s="393"/>
      <c r="BX145" s="393"/>
      <c r="BY145" s="393"/>
      <c r="BZ145" s="393"/>
      <c r="CA145" s="393"/>
      <c r="CB145" s="393"/>
      <c r="CC145" s="393"/>
      <c r="CD145" s="393"/>
      <c r="CE145" s="393"/>
      <c r="CF145" s="393"/>
      <c r="CG145" s="393"/>
      <c r="CH145" s="393"/>
      <c r="CI145" s="393"/>
      <c r="CJ145" s="393"/>
    </row>
    <row r="146" spans="1:88" ht="15" customHeight="1" x14ac:dyDescent="0.25">
      <c r="B146" s="476" t="s">
        <v>139</v>
      </c>
      <c r="C146" s="334">
        <f>C145*D35*I27/100</f>
        <v>0</v>
      </c>
      <c r="D146" s="317"/>
      <c r="E146" s="476" t="s">
        <v>616</v>
      </c>
      <c r="F146" s="489">
        <f>IFERROR(F145/F5,0)</f>
        <v>0</v>
      </c>
      <c r="G146" s="332"/>
      <c r="H146" s="317"/>
      <c r="I146" s="317"/>
      <c r="J146" s="317"/>
      <c r="K146" s="317"/>
      <c r="L146" s="317"/>
      <c r="M146" s="317"/>
      <c r="N146" s="317"/>
      <c r="O146" s="365"/>
      <c r="P146" s="365"/>
      <c r="Q146" s="365"/>
      <c r="R146" s="365"/>
      <c r="S146" s="365"/>
      <c r="T146" s="365"/>
      <c r="U146" s="365"/>
      <c r="V146" s="365"/>
      <c r="W146" s="365"/>
      <c r="X146" s="365"/>
      <c r="Y146" s="365"/>
      <c r="Z146" s="365"/>
      <c r="AA146" s="365"/>
      <c r="AB146" s="365"/>
      <c r="AC146" s="365"/>
      <c r="AD146" s="365"/>
      <c r="AE146" s="365"/>
      <c r="AF146" s="365"/>
      <c r="AG146" s="365"/>
      <c r="AH146" s="365"/>
      <c r="AI146" s="365"/>
      <c r="AJ146" s="365"/>
      <c r="AK146" s="365"/>
      <c r="AL146" s="365"/>
      <c r="AM146" s="365"/>
      <c r="AN146" s="365"/>
      <c r="AO146" s="365"/>
      <c r="AP146" s="365"/>
      <c r="AQ146" s="365"/>
      <c r="AR146" s="365"/>
      <c r="AS146" s="365"/>
      <c r="AT146" s="365"/>
      <c r="AU146" s="365"/>
      <c r="AV146" s="365"/>
      <c r="AW146" s="365"/>
      <c r="AX146" s="365"/>
      <c r="AY146" s="365"/>
      <c r="AZ146" s="365"/>
      <c r="BA146" s="365"/>
      <c r="BB146" s="365"/>
      <c r="BC146" s="365"/>
      <c r="BD146" s="365"/>
      <c r="BE146" s="365"/>
      <c r="BF146" s="365"/>
      <c r="BG146" s="365"/>
      <c r="BH146" s="365"/>
      <c r="BI146" s="365"/>
      <c r="BJ146" s="365"/>
      <c r="BK146" s="365"/>
      <c r="BL146" s="365"/>
      <c r="BR146" s="393"/>
      <c r="BS146" s="393"/>
      <c r="BT146" s="393"/>
      <c r="BU146" s="393"/>
      <c r="BV146" s="393"/>
      <c r="BW146" s="393"/>
      <c r="BX146" s="393"/>
      <c r="BY146" s="393"/>
      <c r="BZ146" s="393"/>
      <c r="CA146" s="393"/>
      <c r="CB146" s="393"/>
      <c r="CC146" s="393"/>
      <c r="CD146" s="393"/>
      <c r="CE146" s="393"/>
      <c r="CF146" s="393"/>
      <c r="CG146" s="393"/>
      <c r="CH146" s="393"/>
      <c r="CI146" s="393"/>
      <c r="CJ146" s="393"/>
    </row>
    <row r="147" spans="1:88" ht="31.5" x14ac:dyDescent="0.25">
      <c r="A147" s="315"/>
      <c r="B147" s="476" t="s">
        <v>160</v>
      </c>
      <c r="C147" s="388"/>
      <c r="D147" s="317"/>
      <c r="E147" s="476" t="s">
        <v>140</v>
      </c>
      <c r="F147" s="490">
        <f>IFERROR(F145*$F$29/100,0)</f>
        <v>0</v>
      </c>
      <c r="G147" s="332"/>
      <c r="H147" s="317"/>
      <c r="I147" s="317"/>
      <c r="J147" s="317"/>
      <c r="K147" s="317"/>
      <c r="L147" s="317"/>
      <c r="M147" s="317"/>
      <c r="N147" s="317"/>
      <c r="O147" s="365"/>
      <c r="P147" s="365"/>
      <c r="Q147" s="365"/>
      <c r="R147" s="365"/>
      <c r="S147" s="365"/>
      <c r="T147" s="365"/>
      <c r="U147" s="365"/>
      <c r="V147" s="365"/>
      <c r="W147" s="365"/>
      <c r="X147" s="365"/>
      <c r="Y147" s="365"/>
      <c r="Z147" s="365"/>
      <c r="AA147" s="365"/>
      <c r="AB147" s="365"/>
      <c r="AC147" s="365"/>
      <c r="AD147" s="365"/>
      <c r="AE147" s="365"/>
      <c r="AF147" s="365"/>
      <c r="AG147" s="365"/>
      <c r="AH147" s="365"/>
      <c r="AI147" s="365"/>
      <c r="AJ147" s="365"/>
      <c r="AK147" s="365"/>
      <c r="AL147" s="365"/>
      <c r="AM147" s="365"/>
      <c r="AN147" s="365"/>
      <c r="AO147" s="365"/>
      <c r="AP147" s="365"/>
      <c r="AQ147" s="365"/>
      <c r="AR147" s="365"/>
      <c r="AS147" s="365"/>
      <c r="AT147" s="365"/>
      <c r="AU147" s="365"/>
      <c r="AV147" s="365"/>
      <c r="AW147" s="365"/>
      <c r="AX147" s="365"/>
      <c r="AY147" s="365"/>
      <c r="AZ147" s="365"/>
      <c r="BA147" s="365"/>
      <c r="BB147" s="365"/>
      <c r="BC147" s="365"/>
      <c r="BD147" s="365"/>
      <c r="BE147" s="365"/>
      <c r="BF147" s="365"/>
      <c r="BG147" s="365"/>
      <c r="BH147" s="365"/>
      <c r="BI147" s="365"/>
      <c r="BJ147" s="365"/>
      <c r="BK147" s="365"/>
      <c r="BL147" s="365"/>
      <c r="BR147" s="393"/>
      <c r="BS147" s="393"/>
      <c r="BT147" s="393"/>
      <c r="BU147" s="393"/>
      <c r="BV147" s="393"/>
      <c r="BW147" s="393"/>
      <c r="BX147" s="393"/>
      <c r="BY147" s="393"/>
      <c r="BZ147" s="393"/>
      <c r="CA147" s="393"/>
      <c r="CB147" s="393"/>
      <c r="CC147" s="393"/>
      <c r="CD147" s="393"/>
      <c r="CE147" s="393"/>
      <c r="CF147" s="393"/>
      <c r="CG147" s="393"/>
      <c r="CH147" s="393"/>
      <c r="CI147" s="393"/>
      <c r="CJ147" s="393"/>
    </row>
    <row r="148" spans="1:88" ht="15.75" x14ac:dyDescent="0.25">
      <c r="B148" s="476" t="s">
        <v>140</v>
      </c>
      <c r="C148" s="334">
        <f>C147*C146</f>
        <v>0</v>
      </c>
      <c r="D148" s="317"/>
      <c r="E148" s="446"/>
      <c r="F148" s="446"/>
      <c r="G148" s="446"/>
      <c r="H148" s="317"/>
      <c r="I148" s="317"/>
      <c r="J148" s="317"/>
      <c r="K148" s="317"/>
      <c r="L148" s="317"/>
      <c r="M148" s="317"/>
      <c r="N148" s="317"/>
      <c r="O148" s="365"/>
      <c r="P148" s="365"/>
      <c r="Q148" s="365"/>
      <c r="R148" s="365"/>
      <c r="S148" s="365"/>
      <c r="T148" s="365"/>
      <c r="U148" s="365"/>
      <c r="V148" s="365"/>
      <c r="W148" s="365"/>
      <c r="X148" s="365"/>
      <c r="Y148" s="365"/>
      <c r="Z148" s="365"/>
      <c r="AA148" s="365"/>
      <c r="AB148" s="365"/>
      <c r="AC148" s="365"/>
      <c r="AD148" s="365"/>
      <c r="AE148" s="365"/>
      <c r="AF148" s="365"/>
      <c r="AG148" s="365"/>
      <c r="AH148" s="365"/>
      <c r="AI148" s="365"/>
      <c r="AJ148" s="365"/>
      <c r="AK148" s="365"/>
      <c r="AL148" s="365"/>
      <c r="AM148" s="365"/>
      <c r="AN148" s="365"/>
      <c r="AO148" s="365"/>
      <c r="AP148" s="365"/>
      <c r="AQ148" s="365"/>
      <c r="AR148" s="365"/>
      <c r="AS148" s="365"/>
      <c r="AT148" s="365"/>
      <c r="AU148" s="365"/>
      <c r="AV148" s="365"/>
      <c r="AW148" s="365"/>
      <c r="AX148" s="365"/>
      <c r="AY148" s="365"/>
      <c r="AZ148" s="365"/>
      <c r="BA148" s="365"/>
      <c r="BB148" s="365"/>
      <c r="BC148" s="365"/>
      <c r="BD148" s="365"/>
      <c r="BE148" s="365"/>
      <c r="BF148" s="365"/>
      <c r="BG148" s="365"/>
      <c r="BH148" s="365"/>
      <c r="BI148" s="365"/>
      <c r="BJ148" s="365"/>
      <c r="BK148" s="365"/>
      <c r="BL148" s="365"/>
      <c r="BR148" s="393"/>
      <c r="BS148" s="393"/>
      <c r="BT148" s="393"/>
      <c r="BU148" s="393"/>
      <c r="BV148" s="393"/>
      <c r="BW148" s="393"/>
      <c r="BX148" s="393"/>
      <c r="BY148" s="393"/>
      <c r="BZ148" s="393"/>
      <c r="CA148" s="393"/>
      <c r="CB148" s="393"/>
      <c r="CC148" s="393"/>
      <c r="CD148" s="393"/>
      <c r="CE148" s="393"/>
      <c r="CF148" s="393"/>
      <c r="CG148" s="393"/>
      <c r="CH148" s="393"/>
      <c r="CI148" s="393"/>
      <c r="CJ148" s="393"/>
    </row>
    <row r="149" spans="1:88" ht="15.75" x14ac:dyDescent="0.25">
      <c r="B149" s="476" t="s">
        <v>141</v>
      </c>
      <c r="C149" s="351">
        <f>IF(C148="",IFERROR(M138/I27,0),IFERROR(C148/I27,0))</f>
        <v>0</v>
      </c>
      <c r="D149" s="468"/>
      <c r="E149" s="469"/>
      <c r="F149" s="446"/>
      <c r="G149" s="446"/>
      <c r="H149" s="317"/>
      <c r="I149" s="317"/>
      <c r="J149" s="317"/>
      <c r="K149" s="317"/>
      <c r="L149" s="317"/>
      <c r="M149" s="317"/>
      <c r="N149" s="317"/>
      <c r="O149" s="365"/>
      <c r="P149" s="365"/>
      <c r="Q149" s="365"/>
      <c r="R149" s="365"/>
      <c r="S149" s="365"/>
      <c r="T149" s="365"/>
      <c r="U149" s="365"/>
      <c r="V149" s="365"/>
      <c r="W149" s="365"/>
      <c r="X149" s="365"/>
      <c r="Y149" s="365"/>
      <c r="Z149" s="365"/>
      <c r="AA149" s="365"/>
      <c r="AB149" s="365"/>
      <c r="AC149" s="365"/>
      <c r="AD149" s="365"/>
      <c r="AE149" s="365"/>
      <c r="AF149" s="365"/>
      <c r="AG149" s="365"/>
      <c r="AH149" s="365"/>
      <c r="AI149" s="365"/>
      <c r="AJ149" s="365"/>
      <c r="AK149" s="365"/>
      <c r="AL149" s="365"/>
      <c r="AM149" s="365"/>
      <c r="AN149" s="365"/>
      <c r="AO149" s="365"/>
      <c r="AP149" s="365"/>
      <c r="AQ149" s="365"/>
      <c r="AR149" s="365"/>
      <c r="AS149" s="365"/>
      <c r="AT149" s="365"/>
      <c r="AU149" s="365"/>
      <c r="AV149" s="365"/>
      <c r="AW149" s="365"/>
      <c r="AX149" s="365"/>
      <c r="AY149" s="365"/>
      <c r="AZ149" s="365"/>
      <c r="BA149" s="365"/>
      <c r="BB149" s="365"/>
      <c r="BC149" s="365"/>
      <c r="BD149" s="365"/>
      <c r="BE149" s="365"/>
      <c r="BF149" s="365"/>
      <c r="BG149" s="365"/>
      <c r="BH149" s="365"/>
      <c r="BI149" s="365"/>
      <c r="BJ149" s="365"/>
      <c r="BK149" s="365"/>
      <c r="BL149" s="365"/>
      <c r="BR149" s="393"/>
      <c r="BS149" s="393"/>
      <c r="BT149" s="393"/>
      <c r="BU149" s="393"/>
      <c r="BV149" s="393"/>
      <c r="BW149" s="393"/>
      <c r="BX149" s="393"/>
      <c r="BY149" s="393"/>
      <c r="BZ149" s="393"/>
      <c r="CA149" s="393"/>
      <c r="CB149" s="393"/>
      <c r="CC149" s="393"/>
      <c r="CD149" s="393"/>
      <c r="CE149" s="393"/>
      <c r="CF149" s="393"/>
      <c r="CG149" s="393"/>
      <c r="CH149" s="393"/>
      <c r="CI149" s="393"/>
      <c r="CJ149" s="393"/>
    </row>
    <row r="150" spans="1:88" ht="31.5" x14ac:dyDescent="0.25">
      <c r="B150" s="476" t="s">
        <v>1421</v>
      </c>
      <c r="C150" s="382" t="s">
        <v>428</v>
      </c>
      <c r="D150" s="468"/>
      <c r="E150" s="469"/>
      <c r="F150" s="446"/>
      <c r="G150" s="446"/>
      <c r="H150" s="317"/>
      <c r="I150" s="317"/>
      <c r="J150" s="317"/>
      <c r="K150" s="317"/>
      <c r="L150" s="317"/>
      <c r="M150" s="317"/>
      <c r="N150" s="317"/>
      <c r="O150" s="365"/>
      <c r="P150" s="365"/>
      <c r="Q150" s="365"/>
      <c r="R150" s="365"/>
      <c r="S150" s="365"/>
      <c r="T150" s="365"/>
      <c r="U150" s="365"/>
      <c r="V150" s="365"/>
      <c r="W150" s="365"/>
      <c r="X150" s="365"/>
      <c r="Y150" s="365"/>
      <c r="Z150" s="365"/>
      <c r="AA150" s="365"/>
      <c r="AB150" s="365"/>
      <c r="AC150" s="365"/>
      <c r="AD150" s="365"/>
      <c r="AE150" s="365"/>
      <c r="AF150" s="365"/>
      <c r="AG150" s="365"/>
      <c r="AH150" s="365"/>
      <c r="AI150" s="365"/>
      <c r="AJ150" s="365"/>
      <c r="AK150" s="365"/>
      <c r="AL150" s="365"/>
      <c r="AM150" s="365"/>
      <c r="AN150" s="365"/>
      <c r="AO150" s="365"/>
      <c r="AP150" s="365"/>
      <c r="AQ150" s="365"/>
      <c r="AR150" s="365"/>
      <c r="AS150" s="365"/>
      <c r="AT150" s="365"/>
      <c r="AU150" s="365"/>
      <c r="AV150" s="365"/>
      <c r="AW150" s="365"/>
      <c r="AX150" s="365"/>
      <c r="AY150" s="365"/>
      <c r="AZ150" s="365"/>
      <c r="BA150" s="365"/>
      <c r="BB150" s="365"/>
      <c r="BC150" s="365"/>
      <c r="BD150" s="365"/>
      <c r="BE150" s="365"/>
      <c r="BF150" s="365"/>
      <c r="BG150" s="365"/>
      <c r="BH150" s="365"/>
      <c r="BI150" s="365"/>
      <c r="BJ150" s="365"/>
      <c r="BK150" s="365"/>
      <c r="BL150" s="365"/>
      <c r="BR150" s="393"/>
      <c r="BS150" s="393"/>
      <c r="BT150" s="393"/>
      <c r="BU150" s="393"/>
      <c r="BV150" s="393"/>
      <c r="BW150" s="393"/>
      <c r="BX150" s="393"/>
      <c r="BY150" s="393"/>
      <c r="BZ150" s="393"/>
      <c r="CA150" s="393"/>
      <c r="CB150" s="393"/>
      <c r="CC150" s="393"/>
      <c r="CD150" s="393"/>
      <c r="CE150" s="393"/>
      <c r="CF150" s="393"/>
      <c r="CG150" s="393"/>
      <c r="CH150" s="393"/>
      <c r="CI150" s="393"/>
      <c r="CJ150" s="393"/>
    </row>
    <row r="151" spans="1:88" ht="15.75" x14ac:dyDescent="0.25">
      <c r="B151" s="476" t="s">
        <v>1422</v>
      </c>
      <c r="C151" s="382" t="s">
        <v>428</v>
      </c>
      <c r="D151" s="476" t="s">
        <v>1418</v>
      </c>
      <c r="E151" s="692"/>
      <c r="F151" s="692"/>
      <c r="G151" s="692"/>
      <c r="H151" s="692"/>
      <c r="I151" s="692"/>
      <c r="J151" s="692"/>
      <c r="K151" s="692"/>
      <c r="L151" s="692"/>
      <c r="M151" s="692"/>
      <c r="N151" s="692"/>
      <c r="O151" s="365"/>
      <c r="P151" s="365"/>
      <c r="Q151" s="365"/>
      <c r="R151" s="365"/>
      <c r="S151" s="365"/>
      <c r="T151" s="365"/>
      <c r="U151" s="365"/>
      <c r="V151" s="365"/>
      <c r="W151" s="365"/>
      <c r="X151" s="365"/>
      <c r="Y151" s="365"/>
      <c r="Z151" s="365"/>
      <c r="AA151" s="365"/>
      <c r="AB151" s="365"/>
      <c r="AC151" s="365"/>
      <c r="AD151" s="365"/>
      <c r="AE151" s="365"/>
      <c r="AF151" s="365"/>
      <c r="AG151" s="365"/>
      <c r="AH151" s="365"/>
      <c r="AI151" s="365"/>
      <c r="AJ151" s="365"/>
      <c r="AK151" s="365"/>
      <c r="AL151" s="365"/>
      <c r="AM151" s="365"/>
      <c r="AN151" s="365"/>
      <c r="AO151" s="365"/>
      <c r="AP151" s="365"/>
      <c r="AQ151" s="365"/>
      <c r="AR151" s="365"/>
      <c r="AS151" s="365"/>
      <c r="AT151" s="365"/>
      <c r="AU151" s="365"/>
      <c r="AV151" s="365"/>
      <c r="AW151" s="365"/>
      <c r="AX151" s="365"/>
      <c r="AY151" s="365"/>
      <c r="AZ151" s="365"/>
      <c r="BA151" s="365"/>
      <c r="BB151" s="365"/>
      <c r="BC151" s="365"/>
      <c r="BD151" s="365"/>
      <c r="BE151" s="365"/>
      <c r="BF151" s="365"/>
      <c r="BG151" s="365"/>
      <c r="BH151" s="365"/>
      <c r="BI151" s="365"/>
      <c r="BJ151" s="365"/>
      <c r="BK151" s="365"/>
      <c r="BL151" s="365"/>
      <c r="BR151" s="393"/>
      <c r="BS151" s="393"/>
      <c r="BT151" s="393"/>
      <c r="BU151" s="393"/>
      <c r="BV151" s="393"/>
      <c r="BW151" s="393"/>
      <c r="BX151" s="393"/>
      <c r="BY151" s="393"/>
      <c r="BZ151" s="393"/>
      <c r="CA151" s="393"/>
      <c r="CB151" s="393"/>
      <c r="CC151" s="393"/>
      <c r="CD151" s="393"/>
      <c r="CE151" s="393"/>
      <c r="CF151" s="393"/>
      <c r="CG151" s="393"/>
      <c r="CH151" s="393"/>
      <c r="CI151" s="393"/>
      <c r="CJ151" s="393"/>
    </row>
    <row r="152" spans="1:88" ht="15.75" x14ac:dyDescent="0.25">
      <c r="B152" s="476" t="s">
        <v>1370</v>
      </c>
      <c r="C152" s="678"/>
      <c r="D152" s="679"/>
      <c r="E152" s="679"/>
      <c r="F152" s="679"/>
      <c r="G152" s="679"/>
      <c r="H152" s="679"/>
      <c r="I152" s="679"/>
      <c r="J152" s="679"/>
      <c r="K152" s="679"/>
      <c r="L152" s="679"/>
      <c r="M152" s="679"/>
      <c r="N152" s="680"/>
      <c r="O152" s="365"/>
      <c r="P152" s="365"/>
      <c r="Q152" s="365"/>
      <c r="R152" s="365"/>
      <c r="S152" s="365"/>
      <c r="T152" s="365"/>
      <c r="U152" s="365"/>
      <c r="V152" s="365"/>
      <c r="W152" s="365"/>
      <c r="X152" s="365"/>
      <c r="Y152" s="365"/>
      <c r="Z152" s="365"/>
      <c r="AA152" s="365"/>
      <c r="AB152" s="365"/>
      <c r="AC152" s="365"/>
      <c r="AD152" s="365"/>
      <c r="AE152" s="365"/>
      <c r="AF152" s="365"/>
      <c r="AG152" s="365"/>
      <c r="AH152" s="365"/>
      <c r="AI152" s="365"/>
      <c r="AJ152" s="365"/>
      <c r="AK152" s="365"/>
      <c r="AL152" s="365"/>
      <c r="AM152" s="365"/>
      <c r="AN152" s="365"/>
      <c r="AO152" s="365"/>
      <c r="AP152" s="365"/>
      <c r="AQ152" s="365"/>
      <c r="AR152" s="365"/>
      <c r="AS152" s="365"/>
      <c r="AT152" s="365"/>
      <c r="AU152" s="365"/>
      <c r="AV152" s="365"/>
      <c r="AW152" s="365"/>
      <c r="AX152" s="365"/>
      <c r="AY152" s="365"/>
      <c r="AZ152" s="365"/>
      <c r="BA152" s="365"/>
      <c r="BB152" s="365"/>
      <c r="BC152" s="365"/>
      <c r="BD152" s="365"/>
      <c r="BE152" s="365"/>
      <c r="BF152" s="365"/>
      <c r="BG152" s="365"/>
      <c r="BH152" s="365"/>
      <c r="BI152" s="365"/>
      <c r="BJ152" s="365"/>
      <c r="BK152" s="365"/>
      <c r="BL152" s="365"/>
      <c r="BR152" s="393"/>
      <c r="BS152" s="393"/>
      <c r="BT152" s="393"/>
      <c r="BU152" s="393"/>
      <c r="BV152" s="393"/>
      <c r="BW152" s="393"/>
      <c r="BX152" s="393"/>
      <c r="BY152" s="393"/>
      <c r="BZ152" s="393"/>
      <c r="CA152" s="393"/>
      <c r="CB152" s="393"/>
      <c r="CC152" s="393"/>
      <c r="CD152" s="393"/>
      <c r="CE152" s="393"/>
      <c r="CF152" s="393"/>
      <c r="CG152" s="393"/>
      <c r="CH152" s="393"/>
      <c r="CI152" s="393"/>
      <c r="CJ152" s="393"/>
    </row>
    <row r="153" spans="1:88" s="317" customFormat="1" ht="15.75" x14ac:dyDescent="0.25">
      <c r="B153" s="421"/>
      <c r="C153" s="443"/>
      <c r="E153" s="446"/>
      <c r="F153" s="446"/>
      <c r="G153" s="446"/>
      <c r="O153" s="365"/>
      <c r="P153" s="365"/>
      <c r="Q153" s="365"/>
      <c r="R153" s="365"/>
      <c r="S153" s="365"/>
      <c r="T153" s="365"/>
      <c r="U153" s="365"/>
      <c r="V153" s="365"/>
      <c r="W153" s="365"/>
      <c r="X153" s="365"/>
      <c r="Y153" s="365"/>
      <c r="Z153" s="365"/>
      <c r="AA153" s="365"/>
      <c r="AB153" s="365"/>
      <c r="AC153" s="365"/>
      <c r="AD153" s="365"/>
      <c r="AE153" s="365"/>
      <c r="AF153" s="365"/>
      <c r="AG153" s="365"/>
      <c r="AH153" s="365"/>
      <c r="AI153" s="365"/>
      <c r="AJ153" s="365"/>
      <c r="AK153" s="365"/>
      <c r="AL153" s="365"/>
      <c r="AM153" s="365"/>
      <c r="AN153" s="365"/>
      <c r="AO153" s="365"/>
      <c r="AP153" s="365"/>
      <c r="AQ153" s="365"/>
      <c r="AR153" s="365"/>
      <c r="AS153" s="365"/>
      <c r="AT153" s="365"/>
      <c r="AU153" s="365"/>
      <c r="AV153" s="365"/>
      <c r="AW153" s="365"/>
      <c r="AX153" s="365"/>
      <c r="AY153" s="365"/>
      <c r="AZ153" s="365"/>
      <c r="BA153" s="365"/>
      <c r="BB153" s="365"/>
      <c r="BC153" s="365"/>
      <c r="BD153" s="365"/>
      <c r="BE153" s="365"/>
      <c r="BF153" s="365"/>
      <c r="BG153" s="365"/>
      <c r="BH153" s="365"/>
      <c r="BI153" s="365"/>
      <c r="BJ153" s="365"/>
      <c r="BK153" s="365"/>
      <c r="BL153" s="365"/>
    </row>
    <row r="154" spans="1:88" ht="31.5" x14ac:dyDescent="0.25">
      <c r="B154" s="319" t="s">
        <v>1388</v>
      </c>
      <c r="C154" s="316"/>
      <c r="D154" s="428" t="s">
        <v>598</v>
      </c>
      <c r="E154" s="428" t="s">
        <v>599</v>
      </c>
      <c r="F154" s="428" t="s">
        <v>154</v>
      </c>
      <c r="G154" s="446"/>
      <c r="H154" s="315"/>
      <c r="I154" s="315"/>
      <c r="J154" s="315"/>
      <c r="K154" s="315"/>
      <c r="L154" s="315"/>
      <c r="M154" s="315"/>
      <c r="N154" s="315"/>
      <c r="O154" s="365"/>
      <c r="P154" s="365"/>
      <c r="Q154" s="365"/>
      <c r="R154" s="365"/>
      <c r="S154" s="365"/>
      <c r="T154" s="365"/>
      <c r="U154" s="365"/>
      <c r="V154" s="365"/>
      <c r="W154" s="365"/>
      <c r="X154" s="365"/>
      <c r="Y154" s="365"/>
      <c r="Z154" s="365"/>
      <c r="AA154" s="365"/>
      <c r="AB154" s="365"/>
      <c r="AC154" s="365"/>
      <c r="AD154" s="365"/>
      <c r="AE154" s="365"/>
      <c r="AF154" s="365"/>
      <c r="AG154" s="365"/>
      <c r="AH154" s="365"/>
      <c r="AI154" s="365"/>
      <c r="AJ154" s="365"/>
      <c r="AK154" s="365"/>
      <c r="AL154" s="365"/>
      <c r="AM154" s="365"/>
      <c r="AN154" s="365"/>
      <c r="AO154" s="365"/>
      <c r="AP154" s="365"/>
      <c r="AQ154" s="365"/>
      <c r="AR154" s="365"/>
      <c r="AS154" s="365"/>
      <c r="AT154" s="365"/>
      <c r="AU154" s="365"/>
      <c r="AV154" s="365"/>
      <c r="AW154" s="365"/>
      <c r="AX154" s="365"/>
      <c r="AY154" s="365"/>
      <c r="AZ154" s="365"/>
      <c r="BA154" s="365"/>
      <c r="BB154" s="365"/>
      <c r="BC154" s="365"/>
      <c r="BD154" s="365"/>
      <c r="BE154" s="365"/>
      <c r="BF154" s="365"/>
      <c r="BG154" s="365"/>
      <c r="BH154" s="365"/>
      <c r="BI154" s="365"/>
      <c r="BJ154" s="365"/>
      <c r="BK154" s="365"/>
      <c r="BL154" s="365"/>
      <c r="BR154" s="393"/>
      <c r="BS154" s="393"/>
      <c r="BT154" s="393"/>
      <c r="BU154" s="393"/>
      <c r="BV154" s="393"/>
      <c r="BW154" s="393"/>
      <c r="BX154" s="393"/>
      <c r="BY154" s="393"/>
      <c r="BZ154" s="393"/>
      <c r="CA154" s="393"/>
      <c r="CB154" s="393"/>
      <c r="CC154" s="393"/>
      <c r="CD154" s="393"/>
      <c r="CE154" s="393"/>
      <c r="CF154" s="393"/>
      <c r="CG154" s="393"/>
      <c r="CH154" s="393"/>
      <c r="CI154" s="393"/>
      <c r="CJ154" s="393"/>
    </row>
    <row r="155" spans="1:88" ht="15" customHeight="1" x14ac:dyDescent="0.25">
      <c r="B155" s="476" t="s">
        <v>595</v>
      </c>
      <c r="C155" s="493"/>
      <c r="D155" s="431">
        <f>125*C155</f>
        <v>0</v>
      </c>
      <c r="E155" s="494">
        <f>50*C155</f>
        <v>0</v>
      </c>
      <c r="F155" s="494">
        <f>E155+D155</f>
        <v>0</v>
      </c>
      <c r="G155" s="446"/>
      <c r="H155" s="317"/>
      <c r="I155" s="317"/>
      <c r="J155" s="317"/>
      <c r="K155" s="317"/>
      <c r="L155" s="317"/>
      <c r="M155" s="317"/>
      <c r="N155" s="317"/>
      <c r="O155" s="365"/>
      <c r="P155" s="365"/>
      <c r="Q155" s="365"/>
      <c r="R155" s="365"/>
      <c r="S155" s="365"/>
      <c r="T155" s="365"/>
      <c r="U155" s="365"/>
      <c r="V155" s="365"/>
      <c r="W155" s="365"/>
      <c r="X155" s="365"/>
      <c r="Y155" s="365"/>
      <c r="Z155" s="365"/>
      <c r="AA155" s="365"/>
      <c r="AB155" s="365"/>
      <c r="AC155" s="365"/>
      <c r="AD155" s="365"/>
      <c r="AE155" s="365"/>
      <c r="AF155" s="365"/>
      <c r="AG155" s="365"/>
      <c r="AH155" s="365"/>
      <c r="AI155" s="365"/>
      <c r="AJ155" s="365"/>
      <c r="AK155" s="365"/>
      <c r="AL155" s="365"/>
      <c r="AM155" s="365"/>
      <c r="AN155" s="365"/>
      <c r="AO155" s="365"/>
      <c r="AP155" s="365"/>
      <c r="AQ155" s="365"/>
      <c r="AR155" s="365"/>
      <c r="AS155" s="365"/>
      <c r="AT155" s="365"/>
      <c r="AU155" s="365"/>
      <c r="AV155" s="365"/>
      <c r="AW155" s="365"/>
      <c r="AX155" s="365"/>
      <c r="AY155" s="365"/>
      <c r="AZ155" s="365"/>
      <c r="BA155" s="365"/>
      <c r="BB155" s="365"/>
      <c r="BC155" s="365"/>
      <c r="BD155" s="365"/>
      <c r="BE155" s="365"/>
      <c r="BF155" s="365"/>
      <c r="BG155" s="365"/>
      <c r="BH155" s="365"/>
      <c r="BI155" s="365"/>
      <c r="BJ155" s="365"/>
      <c r="BK155" s="365"/>
      <c r="BL155" s="365"/>
      <c r="BR155" s="393"/>
      <c r="BS155" s="393"/>
      <c r="BT155" s="393"/>
      <c r="BU155" s="393"/>
      <c r="BV155" s="393"/>
      <c r="BW155" s="393"/>
      <c r="BX155" s="393"/>
      <c r="BY155" s="393"/>
      <c r="BZ155" s="393"/>
      <c r="CA155" s="393"/>
      <c r="CB155" s="393"/>
      <c r="CC155" s="393"/>
      <c r="CD155" s="393"/>
      <c r="CE155" s="393"/>
      <c r="CF155" s="393"/>
      <c r="CG155" s="393"/>
      <c r="CH155" s="393"/>
      <c r="CI155" s="393"/>
      <c r="CJ155" s="393"/>
    </row>
    <row r="156" spans="1:88" ht="15.75" x14ac:dyDescent="0.25">
      <c r="B156" s="476" t="s">
        <v>596</v>
      </c>
      <c r="C156" s="493"/>
      <c r="D156" s="431">
        <f>135*C156</f>
        <v>0</v>
      </c>
      <c r="E156" s="494">
        <f>50*C156</f>
        <v>0</v>
      </c>
      <c r="F156" s="494">
        <f>E156+D156</f>
        <v>0</v>
      </c>
      <c r="G156" s="446"/>
      <c r="H156" s="317"/>
      <c r="I156" s="317"/>
      <c r="J156" s="317"/>
      <c r="K156" s="317"/>
      <c r="L156" s="317"/>
      <c r="M156" s="317"/>
      <c r="N156" s="317"/>
      <c r="O156" s="365"/>
      <c r="P156" s="365"/>
      <c r="Q156" s="365"/>
      <c r="R156" s="365"/>
      <c r="S156" s="365"/>
      <c r="T156" s="365"/>
      <c r="U156" s="365"/>
      <c r="V156" s="365"/>
      <c r="W156" s="365"/>
      <c r="X156" s="365"/>
      <c r="Y156" s="365"/>
      <c r="Z156" s="365"/>
      <c r="AA156" s="365"/>
      <c r="AB156" s="365"/>
      <c r="AC156" s="365"/>
      <c r="AD156" s="365"/>
      <c r="AE156" s="365"/>
      <c r="AF156" s="365"/>
      <c r="AG156" s="365"/>
      <c r="AH156" s="365"/>
      <c r="AI156" s="365"/>
      <c r="AJ156" s="365"/>
      <c r="AK156" s="365"/>
      <c r="AL156" s="365"/>
      <c r="AM156" s="365"/>
      <c r="AN156" s="365"/>
      <c r="AO156" s="365"/>
      <c r="AP156" s="365"/>
      <c r="AQ156" s="365"/>
      <c r="AR156" s="365"/>
      <c r="AS156" s="365"/>
      <c r="AT156" s="365"/>
      <c r="AU156" s="365"/>
      <c r="AV156" s="365"/>
      <c r="AW156" s="365"/>
      <c r="AX156" s="365"/>
      <c r="AY156" s="365"/>
      <c r="AZ156" s="365"/>
      <c r="BA156" s="365"/>
      <c r="BB156" s="365"/>
      <c r="BC156" s="365"/>
      <c r="BD156" s="365"/>
      <c r="BE156" s="365"/>
      <c r="BF156" s="365"/>
      <c r="BG156" s="365"/>
      <c r="BH156" s="365"/>
      <c r="BI156" s="365"/>
      <c r="BJ156" s="365"/>
      <c r="BK156" s="365"/>
      <c r="BL156" s="365"/>
      <c r="BR156" s="393"/>
      <c r="BS156" s="393"/>
      <c r="BT156" s="393"/>
      <c r="BU156" s="393"/>
      <c r="BV156" s="393"/>
      <c r="BW156" s="393"/>
      <c r="BX156" s="393"/>
      <c r="BY156" s="393"/>
      <c r="BZ156" s="393"/>
      <c r="CA156" s="393"/>
      <c r="CB156" s="393"/>
      <c r="CC156" s="393"/>
      <c r="CD156" s="393"/>
      <c r="CE156" s="393"/>
      <c r="CF156" s="393"/>
      <c r="CG156" s="393"/>
      <c r="CH156" s="393"/>
      <c r="CI156" s="393"/>
      <c r="CJ156" s="393"/>
    </row>
    <row r="157" spans="1:88" ht="15" customHeight="1" x14ac:dyDescent="0.25">
      <c r="B157" s="476" t="s">
        <v>597</v>
      </c>
      <c r="C157" s="493"/>
      <c r="D157" s="431">
        <f>150*C157</f>
        <v>0</v>
      </c>
      <c r="E157" s="494">
        <f>50*C157</f>
        <v>0</v>
      </c>
      <c r="F157" s="494">
        <f>E157+D157</f>
        <v>0</v>
      </c>
      <c r="G157" s="446"/>
      <c r="H157" s="317"/>
      <c r="I157" s="317"/>
      <c r="J157" s="317"/>
      <c r="K157" s="317"/>
      <c r="L157" s="317"/>
      <c r="M157" s="317"/>
      <c r="N157" s="317"/>
      <c r="O157" s="365"/>
      <c r="P157" s="365"/>
      <c r="Q157" s="365"/>
      <c r="R157" s="365"/>
      <c r="S157" s="365"/>
      <c r="T157" s="365"/>
      <c r="U157" s="365"/>
      <c r="V157" s="365"/>
      <c r="W157" s="365"/>
      <c r="X157" s="365"/>
      <c r="Y157" s="365"/>
      <c r="Z157" s="365"/>
      <c r="AA157" s="365"/>
      <c r="AB157" s="365"/>
      <c r="AC157" s="365"/>
      <c r="AD157" s="365"/>
      <c r="AE157" s="365"/>
      <c r="AF157" s="365"/>
      <c r="AG157" s="365"/>
      <c r="AH157" s="365"/>
      <c r="AI157" s="365"/>
      <c r="AJ157" s="365"/>
      <c r="AK157" s="365"/>
      <c r="AL157" s="365"/>
      <c r="AM157" s="365"/>
      <c r="AN157" s="365"/>
      <c r="AO157" s="365"/>
      <c r="AP157" s="365"/>
      <c r="AQ157" s="365"/>
      <c r="AR157" s="365"/>
      <c r="AS157" s="365"/>
      <c r="AT157" s="365"/>
      <c r="AU157" s="365"/>
      <c r="AV157" s="365"/>
      <c r="AW157" s="365"/>
      <c r="AX157" s="365"/>
      <c r="AY157" s="365"/>
      <c r="AZ157" s="365"/>
      <c r="BA157" s="365"/>
      <c r="BB157" s="365"/>
      <c r="BC157" s="365"/>
      <c r="BD157" s="365"/>
      <c r="BE157" s="365"/>
      <c r="BF157" s="365"/>
      <c r="BG157" s="365"/>
      <c r="BH157" s="365"/>
      <c r="BI157" s="365"/>
      <c r="BJ157" s="365"/>
      <c r="BK157" s="365"/>
      <c r="BL157" s="365"/>
      <c r="BR157" s="393"/>
      <c r="BS157" s="393"/>
      <c r="BT157" s="393"/>
      <c r="BU157" s="393"/>
      <c r="BV157" s="393"/>
      <c r="BW157" s="393"/>
      <c r="BX157" s="393"/>
      <c r="BY157" s="393"/>
      <c r="BZ157" s="393"/>
      <c r="CA157" s="393"/>
      <c r="CB157" s="393"/>
      <c r="CC157" s="393"/>
      <c r="CD157" s="393"/>
      <c r="CE157" s="393"/>
      <c r="CF157" s="393"/>
      <c r="CG157" s="393"/>
      <c r="CH157" s="393"/>
      <c r="CI157" s="393"/>
      <c r="CJ157" s="393"/>
    </row>
    <row r="158" spans="1:88" ht="15" customHeight="1" x14ac:dyDescent="0.25">
      <c r="B158" s="476" t="s">
        <v>252</v>
      </c>
      <c r="C158" s="382"/>
      <c r="D158" s="317"/>
      <c r="E158" s="446"/>
      <c r="F158" s="446"/>
      <c r="G158" s="446"/>
      <c r="H158" s="317"/>
      <c r="I158" s="317"/>
      <c r="J158" s="317"/>
      <c r="K158" s="317"/>
      <c r="L158" s="317"/>
      <c r="M158" s="317"/>
      <c r="N158" s="317"/>
      <c r="O158" s="365"/>
      <c r="P158" s="365"/>
      <c r="Q158" s="365"/>
      <c r="R158" s="365"/>
      <c r="S158" s="365"/>
      <c r="T158" s="365"/>
      <c r="U158" s="365"/>
      <c r="V158" s="365"/>
      <c r="W158" s="365"/>
      <c r="X158" s="365"/>
      <c r="Y158" s="365"/>
      <c r="Z158" s="365"/>
      <c r="AA158" s="365"/>
      <c r="AB158" s="365"/>
      <c r="AC158" s="365"/>
      <c r="AD158" s="365"/>
      <c r="AE158" s="365"/>
      <c r="AF158" s="365"/>
      <c r="AG158" s="365"/>
      <c r="AH158" s="365"/>
      <c r="AI158" s="365"/>
      <c r="AJ158" s="365"/>
      <c r="AK158" s="365"/>
      <c r="AL158" s="365"/>
      <c r="AM158" s="365"/>
      <c r="AN158" s="365"/>
      <c r="AO158" s="365"/>
      <c r="AP158" s="365"/>
      <c r="AQ158" s="365"/>
      <c r="AR158" s="365"/>
      <c r="AS158" s="365"/>
      <c r="AT158" s="365"/>
      <c r="AU158" s="365"/>
      <c r="AV158" s="365"/>
      <c r="AW158" s="365"/>
      <c r="AX158" s="365"/>
      <c r="AY158" s="365"/>
      <c r="AZ158" s="365"/>
      <c r="BA158" s="365"/>
      <c r="BB158" s="365"/>
      <c r="BC158" s="365"/>
      <c r="BD158" s="365"/>
      <c r="BE158" s="365"/>
      <c r="BF158" s="365"/>
      <c r="BG158" s="365"/>
      <c r="BH158" s="365"/>
      <c r="BI158" s="365"/>
      <c r="BJ158" s="365"/>
      <c r="BK158" s="365"/>
      <c r="BL158" s="365"/>
      <c r="BR158" s="393"/>
      <c r="BS158" s="393"/>
      <c r="BT158" s="393"/>
      <c r="BU158" s="393"/>
      <c r="BV158" s="393"/>
      <c r="BW158" s="393"/>
      <c r="BX158" s="393"/>
      <c r="BY158" s="393"/>
      <c r="BZ158" s="393"/>
      <c r="CA158" s="393"/>
      <c r="CB158" s="393"/>
      <c r="CC158" s="393"/>
      <c r="CD158" s="393"/>
      <c r="CE158" s="393"/>
      <c r="CF158" s="393"/>
      <c r="CG158" s="393"/>
      <c r="CH158" s="393"/>
      <c r="CI158" s="393"/>
      <c r="CJ158" s="393"/>
    </row>
    <row r="159" spans="1:88" ht="15" customHeight="1" x14ac:dyDescent="0.25">
      <c r="B159" s="476" t="s">
        <v>1195</v>
      </c>
      <c r="C159" s="334">
        <f>SUM(F155:F157)+C158</f>
        <v>0</v>
      </c>
      <c r="D159" s="317"/>
      <c r="E159" s="446"/>
      <c r="F159" s="446"/>
      <c r="G159" s="446"/>
      <c r="H159" s="317"/>
      <c r="I159" s="317"/>
      <c r="J159" s="317"/>
      <c r="K159" s="317"/>
      <c r="L159" s="317"/>
      <c r="M159" s="317"/>
      <c r="N159" s="317"/>
      <c r="O159" s="365"/>
      <c r="P159" s="365"/>
      <c r="Q159" s="365"/>
      <c r="R159" s="365"/>
      <c r="S159" s="365"/>
      <c r="T159" s="365"/>
      <c r="U159" s="365"/>
      <c r="V159" s="365"/>
      <c r="W159" s="365"/>
      <c r="X159" s="365"/>
      <c r="Y159" s="365"/>
      <c r="Z159" s="365"/>
      <c r="AA159" s="365"/>
      <c r="AB159" s="365"/>
      <c r="AC159" s="365"/>
      <c r="AD159" s="365"/>
      <c r="AE159" s="365"/>
      <c r="AF159" s="365"/>
      <c r="AG159" s="365"/>
      <c r="AH159" s="365"/>
      <c r="AI159" s="365"/>
      <c r="AJ159" s="365"/>
      <c r="AK159" s="365"/>
      <c r="AL159" s="365"/>
      <c r="AM159" s="365"/>
      <c r="AN159" s="365"/>
      <c r="AO159" s="365"/>
      <c r="AP159" s="365"/>
      <c r="AQ159" s="365"/>
      <c r="AR159" s="365"/>
      <c r="AS159" s="365"/>
      <c r="AT159" s="365"/>
      <c r="AU159" s="365"/>
      <c r="AV159" s="365"/>
      <c r="AW159" s="365"/>
      <c r="AX159" s="365"/>
      <c r="AY159" s="365"/>
      <c r="AZ159" s="365"/>
      <c r="BA159" s="365"/>
      <c r="BB159" s="365"/>
      <c r="BC159" s="365"/>
      <c r="BD159" s="365"/>
      <c r="BE159" s="365"/>
      <c r="BF159" s="365"/>
      <c r="BG159" s="365"/>
      <c r="BH159" s="365"/>
      <c r="BI159" s="365"/>
      <c r="BJ159" s="365"/>
      <c r="BK159" s="365"/>
      <c r="BL159" s="365"/>
      <c r="BR159" s="393"/>
      <c r="BS159" s="393"/>
      <c r="BT159" s="393"/>
      <c r="BU159" s="393"/>
      <c r="BV159" s="393"/>
      <c r="BW159" s="393"/>
      <c r="BX159" s="393"/>
      <c r="BY159" s="393"/>
      <c r="BZ159" s="393"/>
      <c r="CA159" s="393"/>
      <c r="CB159" s="393"/>
      <c r="CC159" s="393"/>
      <c r="CD159" s="393"/>
      <c r="CE159" s="393"/>
      <c r="CF159" s="393"/>
      <c r="CG159" s="393"/>
      <c r="CH159" s="393"/>
      <c r="CI159" s="393"/>
      <c r="CJ159" s="393"/>
    </row>
    <row r="160" spans="1:88" ht="15" customHeight="1" x14ac:dyDescent="0.25">
      <c r="B160" s="476" t="s">
        <v>1193</v>
      </c>
      <c r="C160" s="388">
        <f>$I$31</f>
        <v>0.25</v>
      </c>
      <c r="D160" s="317"/>
      <c r="E160" s="446"/>
      <c r="F160" s="446"/>
      <c r="G160" s="446"/>
      <c r="H160" s="317"/>
      <c r="I160" s="317"/>
      <c r="J160" s="317"/>
      <c r="K160" s="317"/>
      <c r="L160" s="317"/>
      <c r="M160" s="317"/>
      <c r="N160" s="317"/>
      <c r="O160" s="365"/>
      <c r="P160" s="365"/>
      <c r="Q160" s="365"/>
      <c r="R160" s="365"/>
      <c r="S160" s="365"/>
      <c r="T160" s="365"/>
      <c r="U160" s="365"/>
      <c r="V160" s="365"/>
      <c r="W160" s="365"/>
      <c r="X160" s="365"/>
      <c r="Y160" s="365"/>
      <c r="Z160" s="365"/>
      <c r="AA160" s="365"/>
      <c r="AB160" s="365"/>
      <c r="AC160" s="365"/>
      <c r="AD160" s="365"/>
      <c r="AE160" s="365"/>
      <c r="AF160" s="365"/>
      <c r="AG160" s="365"/>
      <c r="AH160" s="365"/>
      <c r="AI160" s="365"/>
      <c r="AJ160" s="365"/>
      <c r="AK160" s="365"/>
      <c r="AL160" s="365"/>
      <c r="AM160" s="365"/>
      <c r="AN160" s="365"/>
      <c r="AO160" s="365"/>
      <c r="AP160" s="365"/>
      <c r="AQ160" s="365"/>
      <c r="AR160" s="365"/>
      <c r="AS160" s="365"/>
      <c r="AT160" s="365"/>
      <c r="AU160" s="365"/>
      <c r="AV160" s="365"/>
      <c r="AW160" s="365"/>
      <c r="AX160" s="365"/>
      <c r="AY160" s="365"/>
      <c r="AZ160" s="365"/>
      <c r="BA160" s="365"/>
      <c r="BB160" s="365"/>
      <c r="BC160" s="365"/>
      <c r="BD160" s="365"/>
      <c r="BE160" s="365"/>
      <c r="BF160" s="365"/>
      <c r="BG160" s="365"/>
      <c r="BH160" s="365"/>
      <c r="BI160" s="365"/>
      <c r="BJ160" s="365"/>
      <c r="BK160" s="365"/>
      <c r="BL160" s="365"/>
      <c r="BR160" s="393"/>
      <c r="BS160" s="393"/>
      <c r="BT160" s="393"/>
      <c r="BU160" s="393"/>
      <c r="BV160" s="393"/>
      <c r="BW160" s="393"/>
      <c r="BX160" s="393"/>
      <c r="BY160" s="393"/>
      <c r="BZ160" s="393"/>
      <c r="CA160" s="393"/>
      <c r="CB160" s="393"/>
      <c r="CC160" s="393"/>
      <c r="CD160" s="393"/>
      <c r="CE160" s="393"/>
      <c r="CF160" s="393"/>
      <c r="CG160" s="393"/>
      <c r="CH160" s="393"/>
      <c r="CI160" s="393"/>
      <c r="CJ160" s="393"/>
    </row>
    <row r="161" spans="2:88" ht="15" customHeight="1" x14ac:dyDescent="0.25">
      <c r="B161" s="476" t="s">
        <v>1194</v>
      </c>
      <c r="C161" s="334">
        <f>C159/(1-C160)</f>
        <v>0</v>
      </c>
      <c r="D161" s="317"/>
      <c r="E161" s="446"/>
      <c r="F161" s="446"/>
      <c r="G161" s="446"/>
      <c r="H161" s="317"/>
      <c r="I161" s="317"/>
      <c r="J161" s="317"/>
      <c r="K161" s="317"/>
      <c r="L161" s="317"/>
      <c r="M161" s="317"/>
      <c r="N161" s="317"/>
      <c r="O161" s="365"/>
      <c r="P161" s="365"/>
      <c r="Q161" s="365"/>
      <c r="R161" s="365"/>
      <c r="S161" s="365"/>
      <c r="T161" s="365"/>
      <c r="U161" s="365"/>
      <c r="V161" s="365"/>
      <c r="W161" s="365"/>
      <c r="X161" s="365"/>
      <c r="Y161" s="365"/>
      <c r="Z161" s="365"/>
      <c r="AA161" s="365"/>
      <c r="AB161" s="365"/>
      <c r="AC161" s="365"/>
      <c r="AD161" s="365"/>
      <c r="AE161" s="365"/>
      <c r="AF161" s="365"/>
      <c r="AG161" s="365"/>
      <c r="AH161" s="365"/>
      <c r="AI161" s="365"/>
      <c r="AJ161" s="365"/>
      <c r="AK161" s="365"/>
      <c r="AL161" s="365"/>
      <c r="AM161" s="365"/>
      <c r="AN161" s="365"/>
      <c r="AO161" s="365"/>
      <c r="AP161" s="365"/>
      <c r="AQ161" s="365"/>
      <c r="AR161" s="365"/>
      <c r="AS161" s="365"/>
      <c r="AT161" s="365"/>
      <c r="AU161" s="365"/>
      <c r="AV161" s="365"/>
      <c r="AW161" s="365"/>
      <c r="AX161" s="365"/>
      <c r="AY161" s="365"/>
      <c r="AZ161" s="365"/>
      <c r="BA161" s="365"/>
      <c r="BB161" s="365"/>
      <c r="BC161" s="365"/>
      <c r="BD161" s="365"/>
      <c r="BE161" s="365"/>
      <c r="BF161" s="365"/>
      <c r="BG161" s="365"/>
      <c r="BH161" s="365"/>
      <c r="BI161" s="365"/>
      <c r="BJ161" s="365"/>
      <c r="BK161" s="365"/>
      <c r="BL161" s="365"/>
      <c r="BR161" s="393"/>
      <c r="BS161" s="393"/>
      <c r="BT161" s="393"/>
      <c r="BU161" s="393"/>
      <c r="BV161" s="393"/>
      <c r="BW161" s="393"/>
      <c r="BX161" s="393"/>
      <c r="BY161" s="393"/>
      <c r="BZ161" s="393"/>
      <c r="CA161" s="393"/>
      <c r="CB161" s="393"/>
      <c r="CC161" s="393"/>
      <c r="CD161" s="393"/>
      <c r="CE161" s="393"/>
      <c r="CF161" s="393"/>
      <c r="CG161" s="393"/>
      <c r="CH161" s="393"/>
      <c r="CI161" s="393"/>
      <c r="CJ161" s="393"/>
    </row>
    <row r="162" spans="2:88" ht="15" customHeight="1" x14ac:dyDescent="0.25">
      <c r="B162" s="476" t="s">
        <v>256</v>
      </c>
      <c r="C162" s="388"/>
      <c r="D162" s="465"/>
      <c r="E162" s="446"/>
      <c r="F162" s="446"/>
      <c r="G162" s="446"/>
      <c r="H162" s="317"/>
      <c r="I162" s="317"/>
      <c r="J162" s="317"/>
      <c r="K162" s="317"/>
      <c r="L162" s="317"/>
      <c r="M162" s="317"/>
      <c r="N162" s="317"/>
      <c r="O162" s="365"/>
      <c r="P162" s="365"/>
      <c r="Q162" s="365"/>
      <c r="R162" s="365"/>
      <c r="S162" s="365"/>
      <c r="T162" s="365"/>
      <c r="U162" s="365"/>
      <c r="V162" s="365"/>
      <c r="W162" s="365"/>
      <c r="X162" s="365"/>
      <c r="Y162" s="365"/>
      <c r="Z162" s="365"/>
      <c r="AA162" s="365"/>
      <c r="AB162" s="365"/>
      <c r="AC162" s="365"/>
      <c r="AD162" s="365"/>
      <c r="AE162" s="365"/>
      <c r="AF162" s="365"/>
      <c r="AG162" s="365"/>
      <c r="AH162" s="365"/>
      <c r="AI162" s="365"/>
      <c r="AJ162" s="365"/>
      <c r="AK162" s="365"/>
      <c r="AL162" s="365"/>
      <c r="AM162" s="365"/>
      <c r="AN162" s="365"/>
      <c r="AO162" s="365"/>
      <c r="AP162" s="365"/>
      <c r="AQ162" s="365"/>
      <c r="AR162" s="365"/>
      <c r="AS162" s="365"/>
      <c r="AT162" s="365"/>
      <c r="AU162" s="365"/>
      <c r="AV162" s="365"/>
      <c r="AW162" s="365"/>
      <c r="AX162" s="365"/>
      <c r="AY162" s="365"/>
      <c r="AZ162" s="365"/>
      <c r="BA162" s="365"/>
      <c r="BB162" s="365"/>
      <c r="BC162" s="365"/>
      <c r="BD162" s="365"/>
      <c r="BE162" s="365"/>
      <c r="BF162" s="365"/>
      <c r="BG162" s="365"/>
      <c r="BH162" s="365"/>
      <c r="BI162" s="365"/>
      <c r="BJ162" s="365"/>
      <c r="BK162" s="365"/>
      <c r="BL162" s="365"/>
      <c r="BR162" s="393"/>
      <c r="BS162" s="393"/>
      <c r="BT162" s="393"/>
      <c r="BU162" s="393"/>
      <c r="BV162" s="393"/>
      <c r="BW162" s="393"/>
      <c r="BX162" s="393"/>
      <c r="BY162" s="393"/>
      <c r="BZ162" s="393"/>
      <c r="CA162" s="393"/>
      <c r="CB162" s="393"/>
      <c r="CC162" s="393"/>
      <c r="CD162" s="393"/>
      <c r="CE162" s="393"/>
      <c r="CF162" s="393"/>
      <c r="CG162" s="393"/>
      <c r="CH162" s="393"/>
      <c r="CI162" s="393"/>
      <c r="CJ162" s="393"/>
    </row>
    <row r="163" spans="2:88" ht="15" customHeight="1" x14ac:dyDescent="0.25">
      <c r="B163" s="476" t="s">
        <v>139</v>
      </c>
      <c r="C163" s="334">
        <f>(1-F233-F282)*C162*$D$37*$I$27</f>
        <v>0</v>
      </c>
      <c r="D163" s="317"/>
      <c r="E163" s="446"/>
      <c r="F163" s="446"/>
      <c r="G163" s="446"/>
      <c r="H163" s="317"/>
      <c r="I163" s="317"/>
      <c r="J163" s="317"/>
      <c r="K163" s="317"/>
      <c r="L163" s="317"/>
      <c r="M163" s="317"/>
      <c r="N163" s="317"/>
      <c r="O163" s="365"/>
      <c r="P163" s="365"/>
      <c r="Q163" s="365"/>
      <c r="R163" s="365"/>
      <c r="S163" s="365"/>
      <c r="T163" s="365"/>
      <c r="U163" s="365"/>
      <c r="V163" s="365"/>
      <c r="W163" s="365"/>
      <c r="X163" s="365"/>
      <c r="Y163" s="365"/>
      <c r="Z163" s="365"/>
      <c r="AA163" s="365"/>
      <c r="AB163" s="365"/>
      <c r="AC163" s="365"/>
      <c r="AD163" s="365"/>
      <c r="AE163" s="365"/>
      <c r="AF163" s="365"/>
      <c r="AG163" s="365"/>
      <c r="AH163" s="365"/>
      <c r="AI163" s="365"/>
      <c r="AJ163" s="365"/>
      <c r="AK163" s="365"/>
      <c r="AL163" s="365"/>
      <c r="AM163" s="365"/>
      <c r="AN163" s="365"/>
      <c r="AO163" s="365"/>
      <c r="AP163" s="365"/>
      <c r="AQ163" s="365"/>
      <c r="AR163" s="365"/>
      <c r="AS163" s="365"/>
      <c r="AT163" s="365"/>
      <c r="AU163" s="365"/>
      <c r="AV163" s="365"/>
      <c r="AW163" s="365"/>
      <c r="AX163" s="365"/>
      <c r="AY163" s="365"/>
      <c r="AZ163" s="365"/>
      <c r="BA163" s="365"/>
      <c r="BB163" s="365"/>
      <c r="BC163" s="365"/>
      <c r="BD163" s="365"/>
      <c r="BE163" s="365"/>
      <c r="BF163" s="365"/>
      <c r="BG163" s="365"/>
      <c r="BH163" s="365"/>
      <c r="BI163" s="365"/>
      <c r="BJ163" s="365"/>
      <c r="BK163" s="365"/>
      <c r="BL163" s="365"/>
      <c r="BR163" s="393"/>
      <c r="BS163" s="393"/>
      <c r="BT163" s="393"/>
      <c r="BU163" s="393"/>
      <c r="BV163" s="393"/>
      <c r="BW163" s="393"/>
      <c r="BX163" s="393"/>
      <c r="BY163" s="393"/>
      <c r="BZ163" s="393"/>
      <c r="CA163" s="393"/>
      <c r="CB163" s="393"/>
      <c r="CC163" s="393"/>
      <c r="CD163" s="393"/>
      <c r="CE163" s="393"/>
      <c r="CF163" s="393"/>
      <c r="CG163" s="393"/>
      <c r="CH163" s="393"/>
      <c r="CI163" s="393"/>
      <c r="CJ163" s="393"/>
    </row>
    <row r="164" spans="2:88" ht="15" customHeight="1" x14ac:dyDescent="0.25">
      <c r="B164" s="476" t="s">
        <v>297</v>
      </c>
      <c r="C164" s="388"/>
      <c r="D164" s="446"/>
      <c r="E164" s="446"/>
      <c r="F164" s="446"/>
      <c r="G164" s="446"/>
      <c r="H164" s="317"/>
      <c r="I164" s="317"/>
      <c r="J164" s="317"/>
      <c r="K164" s="317"/>
      <c r="L164" s="317"/>
      <c r="M164" s="317"/>
      <c r="N164" s="317"/>
      <c r="O164" s="365"/>
      <c r="P164" s="365"/>
      <c r="Q164" s="365"/>
      <c r="R164" s="365"/>
      <c r="S164" s="365"/>
      <c r="T164" s="365"/>
      <c r="U164" s="365"/>
      <c r="V164" s="365"/>
      <c r="W164" s="365"/>
      <c r="X164" s="365"/>
      <c r="Y164" s="365"/>
      <c r="Z164" s="365"/>
      <c r="AA164" s="365"/>
      <c r="AB164" s="365"/>
      <c r="AC164" s="365"/>
      <c r="AD164" s="365"/>
      <c r="AE164" s="365"/>
      <c r="AF164" s="365"/>
      <c r="AG164" s="365"/>
      <c r="AH164" s="365"/>
      <c r="AI164" s="365"/>
      <c r="AJ164" s="365"/>
      <c r="AK164" s="365"/>
      <c r="AL164" s="365"/>
      <c r="AM164" s="365"/>
      <c r="AN164" s="365"/>
      <c r="AO164" s="365"/>
      <c r="AP164" s="365"/>
      <c r="AQ164" s="365"/>
      <c r="AR164" s="365"/>
      <c r="AS164" s="365"/>
      <c r="AT164" s="365"/>
      <c r="AU164" s="365"/>
      <c r="AV164" s="365"/>
      <c r="AW164" s="365"/>
      <c r="AX164" s="365"/>
      <c r="AY164" s="365"/>
      <c r="AZ164" s="365"/>
      <c r="BA164" s="365"/>
      <c r="BB164" s="365"/>
      <c r="BC164" s="365"/>
      <c r="BD164" s="365"/>
      <c r="BE164" s="365"/>
      <c r="BF164" s="365"/>
      <c r="BG164" s="365"/>
      <c r="BH164" s="365"/>
      <c r="BI164" s="365"/>
      <c r="BJ164" s="365"/>
      <c r="BK164" s="365"/>
      <c r="BL164" s="365"/>
      <c r="BR164" s="393"/>
      <c r="BS164" s="393"/>
      <c r="BT164" s="393"/>
      <c r="BU164" s="393"/>
      <c r="BV164" s="393"/>
      <c r="BW164" s="393"/>
      <c r="BX164" s="393"/>
      <c r="BY164" s="393"/>
      <c r="BZ164" s="393"/>
      <c r="CA164" s="393"/>
      <c r="CB164" s="393"/>
      <c r="CC164" s="393"/>
      <c r="CD164" s="393"/>
      <c r="CE164" s="393"/>
      <c r="CF164" s="393"/>
      <c r="CG164" s="393"/>
      <c r="CH164" s="393"/>
      <c r="CI164" s="393"/>
      <c r="CJ164" s="393"/>
    </row>
    <row r="165" spans="2:88" ht="15" customHeight="1" x14ac:dyDescent="0.25">
      <c r="B165" s="476" t="s">
        <v>140</v>
      </c>
      <c r="C165" s="334">
        <f>C164*C163</f>
        <v>0</v>
      </c>
      <c r="D165" s="317"/>
      <c r="E165" s="446"/>
      <c r="F165" s="446"/>
      <c r="G165" s="446"/>
      <c r="H165" s="317"/>
      <c r="I165" s="317"/>
      <c r="J165" s="317"/>
      <c r="K165" s="317"/>
      <c r="L165" s="317"/>
      <c r="M165" s="317"/>
      <c r="N165" s="317"/>
      <c r="O165" s="365"/>
      <c r="P165" s="365"/>
      <c r="Q165" s="365"/>
      <c r="R165" s="365"/>
      <c r="S165" s="365"/>
      <c r="T165" s="365"/>
      <c r="U165" s="365"/>
      <c r="V165" s="365"/>
      <c r="W165" s="365"/>
      <c r="X165" s="365"/>
      <c r="Y165" s="365"/>
      <c r="Z165" s="365"/>
      <c r="AA165" s="365"/>
      <c r="AB165" s="365"/>
      <c r="AC165" s="365"/>
      <c r="AD165" s="365"/>
      <c r="AE165" s="365"/>
      <c r="AF165" s="365"/>
      <c r="AG165" s="365"/>
      <c r="AH165" s="365"/>
      <c r="AI165" s="365"/>
      <c r="AJ165" s="365"/>
      <c r="AK165" s="365"/>
      <c r="AL165" s="365"/>
      <c r="AM165" s="365"/>
      <c r="AN165" s="365"/>
      <c r="AO165" s="365"/>
      <c r="AP165" s="365"/>
      <c r="AQ165" s="365"/>
      <c r="AR165" s="365"/>
      <c r="AS165" s="365"/>
      <c r="AT165" s="365"/>
      <c r="AU165" s="365"/>
      <c r="AV165" s="365"/>
      <c r="AW165" s="365"/>
      <c r="AX165" s="365"/>
      <c r="AY165" s="365"/>
      <c r="AZ165" s="365"/>
      <c r="BA165" s="365"/>
      <c r="BB165" s="365"/>
      <c r="BC165" s="365"/>
      <c r="BD165" s="365"/>
      <c r="BE165" s="365"/>
      <c r="BF165" s="365"/>
      <c r="BG165" s="365"/>
      <c r="BH165" s="365"/>
      <c r="BI165" s="365"/>
      <c r="BJ165" s="365"/>
      <c r="BK165" s="365"/>
      <c r="BL165" s="365"/>
      <c r="BR165" s="393"/>
      <c r="BS165" s="393"/>
      <c r="BT165" s="393"/>
      <c r="BU165" s="393"/>
      <c r="BV165" s="393"/>
      <c r="BW165" s="393"/>
      <c r="BX165" s="393"/>
      <c r="BY165" s="393"/>
      <c r="BZ165" s="393"/>
      <c r="CA165" s="393"/>
      <c r="CB165" s="393"/>
      <c r="CC165" s="393"/>
      <c r="CD165" s="393"/>
      <c r="CE165" s="393"/>
      <c r="CF165" s="393"/>
      <c r="CG165" s="393"/>
      <c r="CH165" s="393"/>
      <c r="CI165" s="393"/>
      <c r="CJ165" s="393"/>
    </row>
    <row r="166" spans="2:88" ht="15" customHeight="1" x14ac:dyDescent="0.25">
      <c r="B166" s="476" t="s">
        <v>254</v>
      </c>
      <c r="C166" s="351">
        <f>IFERROR(C165/I27,0)</f>
        <v>0</v>
      </c>
      <c r="D166" s="317"/>
      <c r="E166" s="446"/>
      <c r="F166" s="446"/>
      <c r="G166" s="446"/>
      <c r="H166" s="317"/>
      <c r="I166" s="317"/>
      <c r="J166" s="317"/>
      <c r="K166" s="317"/>
      <c r="L166" s="317"/>
      <c r="M166" s="317"/>
      <c r="N166" s="317"/>
      <c r="O166" s="365"/>
      <c r="P166" s="365"/>
      <c r="Q166" s="365"/>
      <c r="R166" s="365"/>
      <c r="S166" s="365"/>
      <c r="T166" s="365"/>
      <c r="U166" s="365"/>
      <c r="V166" s="365"/>
      <c r="W166" s="365"/>
      <c r="X166" s="365"/>
      <c r="Y166" s="365"/>
      <c r="Z166" s="365"/>
      <c r="AA166" s="365"/>
      <c r="AB166" s="365"/>
      <c r="AC166" s="365"/>
      <c r="AD166" s="365"/>
      <c r="AE166" s="365"/>
      <c r="AF166" s="365"/>
      <c r="AG166" s="365"/>
      <c r="AH166" s="365"/>
      <c r="AI166" s="365"/>
      <c r="AJ166" s="365"/>
      <c r="AK166" s="365"/>
      <c r="AL166" s="365"/>
      <c r="AM166" s="365"/>
      <c r="AN166" s="365"/>
      <c r="AO166" s="365"/>
      <c r="AP166" s="365"/>
      <c r="AQ166" s="365"/>
      <c r="AR166" s="365"/>
      <c r="AS166" s="365"/>
      <c r="AT166" s="365"/>
      <c r="AU166" s="365"/>
      <c r="AV166" s="365"/>
      <c r="AW166" s="365"/>
      <c r="AX166" s="365"/>
      <c r="AY166" s="365"/>
      <c r="AZ166" s="365"/>
      <c r="BA166" s="365"/>
      <c r="BB166" s="365"/>
      <c r="BC166" s="365"/>
      <c r="BD166" s="365"/>
      <c r="BE166" s="365"/>
      <c r="BF166" s="365"/>
      <c r="BG166" s="365"/>
      <c r="BH166" s="365"/>
      <c r="BI166" s="365"/>
      <c r="BJ166" s="365"/>
      <c r="BK166" s="365"/>
      <c r="BL166" s="365"/>
      <c r="BR166" s="393"/>
      <c r="BS166" s="393"/>
      <c r="BT166" s="393"/>
      <c r="BU166" s="393"/>
      <c r="BV166" s="393"/>
      <c r="BW166" s="393"/>
      <c r="BX166" s="393"/>
      <c r="BY166" s="393"/>
      <c r="BZ166" s="393"/>
      <c r="CA166" s="393"/>
      <c r="CB166" s="393"/>
      <c r="CC166" s="393"/>
      <c r="CD166" s="393"/>
      <c r="CE166" s="393"/>
      <c r="CF166" s="393"/>
      <c r="CG166" s="393"/>
      <c r="CH166" s="393"/>
      <c r="CI166" s="393"/>
      <c r="CJ166" s="393"/>
    </row>
    <row r="167" spans="2:88" ht="15" customHeight="1" x14ac:dyDescent="0.25">
      <c r="B167" s="476" t="s">
        <v>157</v>
      </c>
      <c r="C167" s="356">
        <f>IFERROR(C161/C165,0)</f>
        <v>0</v>
      </c>
      <c r="D167" s="317"/>
      <c r="E167" s="446"/>
      <c r="F167" s="446"/>
      <c r="G167" s="446"/>
      <c r="H167" s="317"/>
      <c r="I167" s="317"/>
      <c r="J167" s="317"/>
      <c r="K167" s="317"/>
      <c r="L167" s="317"/>
      <c r="M167" s="317"/>
      <c r="N167" s="317"/>
      <c r="O167" s="365"/>
      <c r="P167" s="365"/>
      <c r="Q167" s="365"/>
      <c r="R167" s="365"/>
      <c r="S167" s="365"/>
      <c r="T167" s="365"/>
      <c r="U167" s="365"/>
      <c r="V167" s="365"/>
      <c r="W167" s="365"/>
      <c r="X167" s="365"/>
      <c r="Y167" s="365"/>
      <c r="Z167" s="365"/>
      <c r="AA167" s="365"/>
      <c r="AB167" s="365"/>
      <c r="AC167" s="365"/>
      <c r="AD167" s="365"/>
      <c r="AE167" s="365"/>
      <c r="AF167" s="365"/>
      <c r="AG167" s="365"/>
      <c r="AH167" s="365"/>
      <c r="AI167" s="365"/>
      <c r="AJ167" s="365"/>
      <c r="AK167" s="365"/>
      <c r="AL167" s="365"/>
      <c r="AM167" s="365"/>
      <c r="AN167" s="365"/>
      <c r="AO167" s="365"/>
      <c r="AP167" s="365"/>
      <c r="AQ167" s="365"/>
      <c r="AR167" s="365"/>
      <c r="AS167" s="365"/>
      <c r="AT167" s="365"/>
      <c r="AU167" s="365"/>
      <c r="AV167" s="365"/>
      <c r="AW167" s="365"/>
      <c r="AX167" s="365"/>
      <c r="AY167" s="365"/>
      <c r="AZ167" s="365"/>
      <c r="BA167" s="365"/>
      <c r="BB167" s="365"/>
      <c r="BC167" s="365"/>
      <c r="BD167" s="365"/>
      <c r="BE167" s="365"/>
      <c r="BF167" s="365"/>
      <c r="BG167" s="365"/>
      <c r="BH167" s="365"/>
      <c r="BI167" s="365"/>
      <c r="BJ167" s="365"/>
      <c r="BK167" s="365"/>
      <c r="BL167" s="365"/>
      <c r="BR167" s="393"/>
      <c r="BS167" s="393"/>
      <c r="BT167" s="393"/>
      <c r="BU167" s="393"/>
      <c r="BV167" s="393"/>
      <c r="BW167" s="393"/>
      <c r="BX167" s="393"/>
      <c r="BY167" s="393"/>
      <c r="BZ167" s="393"/>
      <c r="CA167" s="393"/>
      <c r="CB167" s="393"/>
      <c r="CC167" s="393"/>
      <c r="CD167" s="393"/>
      <c r="CE167" s="393"/>
      <c r="CF167" s="393"/>
      <c r="CG167" s="393"/>
      <c r="CH167" s="393"/>
      <c r="CI167" s="393"/>
      <c r="CJ167" s="393"/>
    </row>
    <row r="168" spans="2:88" ht="15" customHeight="1" x14ac:dyDescent="0.25">
      <c r="B168" s="476" t="s">
        <v>1419</v>
      </c>
      <c r="C168" s="382" t="s">
        <v>428</v>
      </c>
      <c r="D168" s="476" t="s">
        <v>1418</v>
      </c>
      <c r="E168" s="692"/>
      <c r="F168" s="692"/>
      <c r="G168" s="692"/>
      <c r="H168" s="692"/>
      <c r="I168" s="692"/>
      <c r="J168" s="692"/>
      <c r="K168" s="692"/>
      <c r="L168" s="692"/>
      <c r="M168" s="692"/>
      <c r="N168" s="692"/>
      <c r="O168" s="365"/>
      <c r="P168" s="365"/>
      <c r="Q168" s="365"/>
      <c r="R168" s="365"/>
      <c r="S168" s="365"/>
      <c r="T168" s="365"/>
      <c r="U168" s="365"/>
      <c r="V168" s="365"/>
      <c r="W168" s="365"/>
      <c r="X168" s="365"/>
      <c r="Y168" s="365"/>
      <c r="Z168" s="365"/>
      <c r="AA168" s="365"/>
      <c r="AB168" s="365"/>
      <c r="AC168" s="365"/>
      <c r="AD168" s="365"/>
      <c r="AE168" s="365"/>
      <c r="AF168" s="365"/>
      <c r="AG168" s="365"/>
      <c r="AH168" s="365"/>
      <c r="AI168" s="365"/>
      <c r="AJ168" s="365"/>
      <c r="AK168" s="365"/>
      <c r="AL168" s="365"/>
      <c r="AM168" s="365"/>
      <c r="AN168" s="365"/>
      <c r="AO168" s="365"/>
      <c r="AP168" s="365"/>
      <c r="AQ168" s="365"/>
      <c r="AR168" s="365"/>
      <c r="AS168" s="365"/>
      <c r="AT168" s="365"/>
      <c r="AU168" s="365"/>
      <c r="AV168" s="365"/>
      <c r="AW168" s="365"/>
      <c r="AX168" s="365"/>
      <c r="AY168" s="365"/>
      <c r="AZ168" s="365"/>
      <c r="BA168" s="365"/>
      <c r="BB168" s="365"/>
      <c r="BC168" s="365"/>
      <c r="BD168" s="365"/>
      <c r="BE168" s="365"/>
      <c r="BF168" s="365"/>
      <c r="BG168" s="365"/>
      <c r="BH168" s="365"/>
      <c r="BI168" s="365"/>
      <c r="BJ168" s="365"/>
      <c r="BK168" s="365"/>
      <c r="BL168" s="365"/>
      <c r="BR168" s="393"/>
      <c r="BS168" s="393"/>
      <c r="BT168" s="393"/>
      <c r="BU168" s="393"/>
      <c r="BV168" s="393"/>
      <c r="BW168" s="393"/>
      <c r="BX168" s="393"/>
      <c r="BY168" s="393"/>
      <c r="BZ168" s="393"/>
      <c r="CA168" s="393"/>
      <c r="CB168" s="393"/>
      <c r="CC168" s="393"/>
      <c r="CD168" s="393"/>
      <c r="CE168" s="393"/>
      <c r="CF168" s="393"/>
      <c r="CG168" s="393"/>
      <c r="CH168" s="393"/>
      <c r="CI168" s="393"/>
      <c r="CJ168" s="393"/>
    </row>
    <row r="169" spans="2:88" ht="15" customHeight="1" x14ac:dyDescent="0.25">
      <c r="B169" s="476" t="s">
        <v>1370</v>
      </c>
      <c r="C169" s="678"/>
      <c r="D169" s="679"/>
      <c r="E169" s="679"/>
      <c r="F169" s="679"/>
      <c r="G169" s="679"/>
      <c r="H169" s="679"/>
      <c r="I169" s="679"/>
      <c r="J169" s="679"/>
      <c r="K169" s="679"/>
      <c r="L169" s="679"/>
      <c r="M169" s="679"/>
      <c r="N169" s="680"/>
      <c r="O169" s="365"/>
      <c r="P169" s="365"/>
      <c r="Q169" s="365"/>
      <c r="R169" s="365"/>
      <c r="S169" s="365"/>
      <c r="T169" s="365"/>
      <c r="U169" s="365"/>
      <c r="V169" s="365"/>
      <c r="W169" s="365"/>
      <c r="X169" s="365"/>
      <c r="Y169" s="365"/>
      <c r="Z169" s="365"/>
      <c r="AA169" s="365"/>
      <c r="AB169" s="365"/>
      <c r="AC169" s="365"/>
      <c r="AD169" s="365"/>
      <c r="AE169" s="365"/>
      <c r="AF169" s="365"/>
      <c r="AG169" s="365"/>
      <c r="AH169" s="365"/>
      <c r="AI169" s="365"/>
      <c r="AJ169" s="365"/>
      <c r="AK169" s="365"/>
      <c r="AL169" s="365"/>
      <c r="AM169" s="365"/>
      <c r="AN169" s="365"/>
      <c r="AO169" s="365"/>
      <c r="AP169" s="365"/>
      <c r="AQ169" s="365"/>
      <c r="AR169" s="365"/>
      <c r="AS169" s="365"/>
      <c r="AT169" s="365"/>
      <c r="AU169" s="365"/>
      <c r="AV169" s="365"/>
      <c r="AW169" s="365"/>
      <c r="AX169" s="365"/>
      <c r="AY169" s="365"/>
      <c r="AZ169" s="365"/>
      <c r="BA169" s="365"/>
      <c r="BB169" s="365"/>
      <c r="BC169" s="365"/>
      <c r="BD169" s="365"/>
      <c r="BE169" s="365"/>
      <c r="BF169" s="365"/>
      <c r="BG169" s="365"/>
      <c r="BH169" s="365"/>
      <c r="BI169" s="365"/>
      <c r="BJ169" s="365"/>
      <c r="BK169" s="365"/>
      <c r="BL169" s="365"/>
      <c r="BR169" s="393"/>
      <c r="BS169" s="393"/>
      <c r="BT169" s="393"/>
      <c r="BU169" s="393"/>
      <c r="BV169" s="393"/>
      <c r="BW169" s="393"/>
      <c r="BX169" s="393"/>
      <c r="BY169" s="393"/>
      <c r="BZ169" s="393"/>
      <c r="CA169" s="393"/>
      <c r="CB169" s="393"/>
      <c r="CC169" s="393"/>
      <c r="CD169" s="393"/>
      <c r="CE169" s="393"/>
      <c r="CF169" s="393"/>
      <c r="CG169" s="393"/>
      <c r="CH169" s="393"/>
      <c r="CI169" s="393"/>
      <c r="CJ169" s="393"/>
    </row>
    <row r="170" spans="2:88" s="317" customFormat="1" ht="15" customHeight="1" x14ac:dyDescent="0.25">
      <c r="B170" s="421"/>
      <c r="C170" s="443"/>
      <c r="E170" s="446"/>
      <c r="F170" s="446"/>
      <c r="G170" s="446"/>
      <c r="O170" s="365"/>
      <c r="P170" s="365"/>
      <c r="Q170" s="365"/>
      <c r="R170" s="365"/>
      <c r="S170" s="365"/>
      <c r="T170" s="365"/>
      <c r="U170" s="365"/>
      <c r="V170" s="365"/>
      <c r="W170" s="365"/>
      <c r="X170" s="365"/>
      <c r="Y170" s="365"/>
      <c r="Z170" s="365"/>
      <c r="AA170" s="365"/>
      <c r="AB170" s="365"/>
      <c r="AC170" s="365"/>
      <c r="AD170" s="365"/>
      <c r="AE170" s="365"/>
      <c r="AF170" s="365"/>
      <c r="AG170" s="365"/>
      <c r="AH170" s="365"/>
      <c r="AI170" s="365"/>
      <c r="AJ170" s="365"/>
      <c r="AK170" s="365"/>
      <c r="AL170" s="365"/>
      <c r="AM170" s="365"/>
      <c r="AN170" s="365"/>
      <c r="AO170" s="365"/>
      <c r="AP170" s="365"/>
      <c r="AQ170" s="365"/>
      <c r="AR170" s="365"/>
      <c r="AS170" s="365"/>
      <c r="AT170" s="365"/>
      <c r="AU170" s="365"/>
      <c r="AV170" s="365"/>
      <c r="AW170" s="365"/>
      <c r="AX170" s="365"/>
      <c r="AY170" s="365"/>
      <c r="AZ170" s="365"/>
      <c r="BA170" s="365"/>
      <c r="BB170" s="365"/>
      <c r="BC170" s="365"/>
      <c r="BD170" s="365"/>
      <c r="BE170" s="365"/>
      <c r="BF170" s="365"/>
      <c r="BG170" s="365"/>
      <c r="BH170" s="365"/>
      <c r="BI170" s="365"/>
      <c r="BJ170" s="365"/>
      <c r="BK170" s="365"/>
      <c r="BL170" s="365"/>
    </row>
    <row r="171" spans="2:88" ht="15" customHeight="1" x14ac:dyDescent="0.25">
      <c r="B171" s="319" t="s">
        <v>600</v>
      </c>
      <c r="C171" s="443"/>
      <c r="D171" s="428" t="s">
        <v>598</v>
      </c>
      <c r="E171" s="428" t="s">
        <v>599</v>
      </c>
      <c r="F171" s="428" t="s">
        <v>154</v>
      </c>
      <c r="G171" s="446"/>
      <c r="H171" s="317"/>
      <c r="I171" s="317"/>
      <c r="J171" s="317"/>
      <c r="K171" s="317"/>
      <c r="L171" s="317"/>
      <c r="M171" s="317"/>
      <c r="N171" s="317"/>
      <c r="O171" s="365"/>
      <c r="P171" s="365"/>
      <c r="Q171" s="365"/>
      <c r="R171" s="365"/>
      <c r="S171" s="365"/>
      <c r="T171" s="365"/>
      <c r="U171" s="365"/>
      <c r="V171" s="365"/>
      <c r="W171" s="365"/>
      <c r="X171" s="365"/>
      <c r="Y171" s="365"/>
      <c r="Z171" s="365"/>
      <c r="AA171" s="365"/>
      <c r="AB171" s="365"/>
      <c r="AC171" s="365"/>
      <c r="AD171" s="365"/>
      <c r="AE171" s="365"/>
      <c r="AF171" s="365"/>
      <c r="AG171" s="365"/>
      <c r="AH171" s="365"/>
      <c r="AI171" s="365"/>
      <c r="AJ171" s="365"/>
      <c r="AK171" s="365"/>
      <c r="AL171" s="365"/>
      <c r="AM171" s="365"/>
      <c r="AN171" s="365"/>
      <c r="AO171" s="365"/>
      <c r="AP171" s="365"/>
      <c r="AQ171" s="365"/>
      <c r="AR171" s="365"/>
      <c r="AS171" s="365"/>
      <c r="AT171" s="365"/>
      <c r="AU171" s="365"/>
      <c r="AV171" s="365"/>
      <c r="AW171" s="365"/>
      <c r="AX171" s="365"/>
      <c r="AY171" s="365"/>
      <c r="AZ171" s="365"/>
      <c r="BA171" s="365"/>
      <c r="BB171" s="365"/>
      <c r="BC171" s="365"/>
      <c r="BD171" s="365"/>
      <c r="BE171" s="365"/>
      <c r="BF171" s="365"/>
      <c r="BG171" s="365"/>
      <c r="BH171" s="365"/>
      <c r="BI171" s="365"/>
      <c r="BJ171" s="365"/>
      <c r="BK171" s="365"/>
      <c r="BL171" s="365"/>
      <c r="BR171" s="393"/>
      <c r="BS171" s="393"/>
      <c r="BT171" s="393"/>
      <c r="BU171" s="393"/>
      <c r="BV171" s="393"/>
      <c r="BW171" s="393"/>
      <c r="BX171" s="393"/>
      <c r="BY171" s="393"/>
      <c r="BZ171" s="393"/>
      <c r="CA171" s="393"/>
      <c r="CB171" s="393"/>
      <c r="CC171" s="393"/>
      <c r="CD171" s="393"/>
      <c r="CE171" s="393"/>
      <c r="CF171" s="393"/>
      <c r="CG171" s="393"/>
      <c r="CH171" s="393"/>
      <c r="CI171" s="393"/>
      <c r="CJ171" s="393"/>
    </row>
    <row r="172" spans="2:88" ht="15" customHeight="1" x14ac:dyDescent="0.25">
      <c r="B172" s="476" t="s">
        <v>159</v>
      </c>
      <c r="C172" s="493"/>
      <c r="D172" s="431">
        <f>55*C172</f>
        <v>0</v>
      </c>
      <c r="E172" s="494">
        <f>25*C172</f>
        <v>0</v>
      </c>
      <c r="F172" s="494">
        <f>D172+E172</f>
        <v>0</v>
      </c>
      <c r="G172" s="446"/>
      <c r="H172" s="317"/>
      <c r="I172" s="317"/>
      <c r="J172" s="317"/>
      <c r="K172" s="317"/>
      <c r="L172" s="317"/>
      <c r="M172" s="317"/>
      <c r="N172" s="317"/>
      <c r="O172" s="365"/>
      <c r="P172" s="365"/>
      <c r="Q172" s="365"/>
      <c r="R172" s="365"/>
      <c r="S172" s="365"/>
      <c r="T172" s="365"/>
      <c r="U172" s="365"/>
      <c r="V172" s="365"/>
      <c r="W172" s="365"/>
      <c r="X172" s="365"/>
      <c r="Y172" s="365"/>
      <c r="Z172" s="365"/>
      <c r="AA172" s="365"/>
      <c r="AB172" s="365"/>
      <c r="AC172" s="365"/>
      <c r="AD172" s="365"/>
      <c r="AE172" s="365"/>
      <c r="AF172" s="365"/>
      <c r="AG172" s="365"/>
      <c r="AH172" s="365"/>
      <c r="AI172" s="365"/>
      <c r="AJ172" s="365"/>
      <c r="AK172" s="365"/>
      <c r="AL172" s="365"/>
      <c r="AM172" s="365"/>
      <c r="AN172" s="365"/>
      <c r="AO172" s="365"/>
      <c r="AP172" s="365"/>
      <c r="AQ172" s="365"/>
      <c r="AR172" s="365"/>
      <c r="AS172" s="365"/>
      <c r="AT172" s="365"/>
      <c r="AU172" s="365"/>
      <c r="AV172" s="365"/>
      <c r="AW172" s="365"/>
      <c r="AX172" s="365"/>
      <c r="AY172" s="365"/>
      <c r="AZ172" s="365"/>
      <c r="BA172" s="365"/>
      <c r="BB172" s="365"/>
      <c r="BC172" s="365"/>
      <c r="BD172" s="365"/>
      <c r="BE172" s="365"/>
      <c r="BF172" s="365"/>
      <c r="BG172" s="365"/>
      <c r="BH172" s="365"/>
      <c r="BI172" s="365"/>
      <c r="BJ172" s="365"/>
      <c r="BK172" s="365"/>
      <c r="BL172" s="365"/>
      <c r="BR172" s="393"/>
      <c r="BS172" s="393"/>
      <c r="BT172" s="393"/>
      <c r="BU172" s="393"/>
      <c r="BV172" s="393"/>
      <c r="BW172" s="393"/>
      <c r="BX172" s="393"/>
      <c r="BY172" s="393"/>
      <c r="BZ172" s="393"/>
      <c r="CA172" s="393"/>
      <c r="CB172" s="393"/>
      <c r="CC172" s="393"/>
      <c r="CD172" s="393"/>
      <c r="CE172" s="393"/>
      <c r="CF172" s="393"/>
      <c r="CG172" s="393"/>
      <c r="CH172" s="393"/>
      <c r="CI172" s="393"/>
      <c r="CJ172" s="393"/>
    </row>
    <row r="173" spans="2:88" ht="15" customHeight="1" x14ac:dyDescent="0.25">
      <c r="B173" s="476" t="s">
        <v>252</v>
      </c>
      <c r="C173" s="481"/>
      <c r="D173" s="317"/>
      <c r="E173" s="317"/>
      <c r="F173" s="446"/>
      <c r="G173" s="446"/>
      <c r="H173" s="317"/>
      <c r="I173" s="317"/>
      <c r="J173" s="317"/>
      <c r="K173" s="317"/>
      <c r="L173" s="317"/>
      <c r="M173" s="317"/>
      <c r="N173" s="317"/>
      <c r="O173" s="365"/>
      <c r="P173" s="365"/>
      <c r="Q173" s="365"/>
      <c r="R173" s="365"/>
      <c r="S173" s="365"/>
      <c r="T173" s="365"/>
      <c r="U173" s="365"/>
      <c r="V173" s="365"/>
      <c r="W173" s="365"/>
      <c r="X173" s="365"/>
      <c r="Y173" s="365"/>
      <c r="Z173" s="365"/>
      <c r="AA173" s="365"/>
      <c r="AB173" s="365"/>
      <c r="AC173" s="365"/>
      <c r="AD173" s="365"/>
      <c r="AE173" s="365"/>
      <c r="AF173" s="365"/>
      <c r="AG173" s="365"/>
      <c r="AH173" s="365"/>
      <c r="AI173" s="365"/>
      <c r="AJ173" s="365"/>
      <c r="AK173" s="365"/>
      <c r="AL173" s="365"/>
      <c r="AM173" s="365"/>
      <c r="AN173" s="365"/>
      <c r="AO173" s="365"/>
      <c r="AP173" s="365"/>
      <c r="AQ173" s="365"/>
      <c r="AR173" s="365"/>
      <c r="AS173" s="365"/>
      <c r="AT173" s="365"/>
      <c r="AU173" s="365"/>
      <c r="AV173" s="365"/>
      <c r="AW173" s="365"/>
      <c r="AX173" s="365"/>
      <c r="AY173" s="365"/>
      <c r="AZ173" s="365"/>
      <c r="BA173" s="365"/>
      <c r="BB173" s="365"/>
      <c r="BC173" s="365"/>
      <c r="BD173" s="365"/>
      <c r="BE173" s="365"/>
      <c r="BF173" s="365"/>
      <c r="BG173" s="365"/>
      <c r="BH173" s="365"/>
      <c r="BI173" s="365"/>
      <c r="BJ173" s="365"/>
      <c r="BK173" s="365"/>
      <c r="BL173" s="365"/>
      <c r="BR173" s="393"/>
      <c r="BS173" s="393"/>
      <c r="BT173" s="393"/>
      <c r="BU173" s="393"/>
      <c r="BV173" s="393"/>
      <c r="BW173" s="393"/>
      <c r="BX173" s="393"/>
      <c r="BY173" s="393"/>
      <c r="BZ173" s="393"/>
      <c r="CA173" s="393"/>
      <c r="CB173" s="393"/>
      <c r="CC173" s="393"/>
      <c r="CD173" s="393"/>
      <c r="CE173" s="393"/>
      <c r="CF173" s="393"/>
      <c r="CG173" s="393"/>
      <c r="CH173" s="393"/>
      <c r="CI173" s="393"/>
      <c r="CJ173" s="393"/>
    </row>
    <row r="174" spans="2:88" ht="15" customHeight="1" x14ac:dyDescent="0.25">
      <c r="B174" s="476" t="s">
        <v>1195</v>
      </c>
      <c r="C174" s="334">
        <f>F172+C173</f>
        <v>0</v>
      </c>
      <c r="D174" s="317"/>
      <c r="E174" s="446"/>
      <c r="F174" s="446"/>
      <c r="G174" s="446"/>
      <c r="H174" s="317"/>
      <c r="I174" s="317"/>
      <c r="J174" s="317"/>
      <c r="K174" s="317"/>
      <c r="L174" s="317"/>
      <c r="M174" s="317"/>
      <c r="N174" s="317"/>
      <c r="O174" s="365"/>
      <c r="P174" s="365"/>
      <c r="Q174" s="365"/>
      <c r="R174" s="365"/>
      <c r="S174" s="365"/>
      <c r="T174" s="365"/>
      <c r="U174" s="365"/>
      <c r="V174" s="365"/>
      <c r="W174" s="365"/>
      <c r="X174" s="365"/>
      <c r="Y174" s="365"/>
      <c r="Z174" s="365"/>
      <c r="AA174" s="365"/>
      <c r="AB174" s="365"/>
      <c r="AC174" s="365"/>
      <c r="AD174" s="365"/>
      <c r="AE174" s="365"/>
      <c r="AF174" s="365"/>
      <c r="AG174" s="365"/>
      <c r="AH174" s="365"/>
      <c r="AI174" s="365"/>
      <c r="AJ174" s="365"/>
      <c r="AK174" s="365"/>
      <c r="AL174" s="365"/>
      <c r="AM174" s="365"/>
      <c r="AN174" s="365"/>
      <c r="AO174" s="365"/>
      <c r="AP174" s="365"/>
      <c r="AQ174" s="365"/>
      <c r="AR174" s="365"/>
      <c r="AS174" s="365"/>
      <c r="AT174" s="365"/>
      <c r="AU174" s="365"/>
      <c r="AV174" s="365"/>
      <c r="AW174" s="365"/>
      <c r="AX174" s="365"/>
      <c r="AY174" s="365"/>
      <c r="AZ174" s="365"/>
      <c r="BA174" s="365"/>
      <c r="BB174" s="365"/>
      <c r="BC174" s="365"/>
      <c r="BD174" s="365"/>
      <c r="BE174" s="365"/>
      <c r="BF174" s="365"/>
      <c r="BG174" s="365"/>
      <c r="BH174" s="365"/>
      <c r="BI174" s="365"/>
      <c r="BJ174" s="365"/>
      <c r="BK174" s="365"/>
      <c r="BL174" s="365"/>
      <c r="BR174" s="393"/>
      <c r="BS174" s="393"/>
      <c r="BT174" s="393"/>
      <c r="BU174" s="393"/>
      <c r="BV174" s="393"/>
      <c r="BW174" s="393"/>
      <c r="BX174" s="393"/>
      <c r="BY174" s="393"/>
      <c r="BZ174" s="393"/>
      <c r="CA174" s="393"/>
      <c r="CB174" s="393"/>
      <c r="CC174" s="393"/>
      <c r="CD174" s="393"/>
      <c r="CE174" s="393"/>
      <c r="CF174" s="393"/>
      <c r="CG174" s="393"/>
      <c r="CH174" s="393"/>
      <c r="CI174" s="393"/>
      <c r="CJ174" s="393"/>
    </row>
    <row r="175" spans="2:88" ht="15" customHeight="1" x14ac:dyDescent="0.25">
      <c r="B175" s="476" t="s">
        <v>1193</v>
      </c>
      <c r="C175" s="388">
        <f>$I$31</f>
        <v>0.25</v>
      </c>
      <c r="D175" s="317"/>
      <c r="E175" s="446"/>
      <c r="F175" s="446"/>
      <c r="G175" s="446"/>
      <c r="H175" s="317"/>
      <c r="I175" s="317"/>
      <c r="J175" s="317"/>
      <c r="K175" s="317"/>
      <c r="L175" s="317"/>
      <c r="M175" s="317"/>
      <c r="N175" s="317"/>
      <c r="O175" s="365"/>
      <c r="P175" s="365"/>
      <c r="Q175" s="365"/>
      <c r="R175" s="365"/>
      <c r="S175" s="365"/>
      <c r="T175" s="365"/>
      <c r="U175" s="365"/>
      <c r="V175" s="365"/>
      <c r="W175" s="365"/>
      <c r="X175" s="365"/>
      <c r="Y175" s="365"/>
      <c r="Z175" s="365"/>
      <c r="AA175" s="365"/>
      <c r="AB175" s="365"/>
      <c r="AC175" s="365"/>
      <c r="AD175" s="365"/>
      <c r="AE175" s="365"/>
      <c r="AF175" s="365"/>
      <c r="AG175" s="365"/>
      <c r="AH175" s="365"/>
      <c r="AI175" s="365"/>
      <c r="AJ175" s="365"/>
      <c r="AK175" s="365"/>
      <c r="AL175" s="365"/>
      <c r="AM175" s="365"/>
      <c r="AN175" s="365"/>
      <c r="AO175" s="365"/>
      <c r="AP175" s="365"/>
      <c r="AQ175" s="365"/>
      <c r="AR175" s="365"/>
      <c r="AS175" s="365"/>
      <c r="AT175" s="365"/>
      <c r="AU175" s="365"/>
      <c r="AV175" s="365"/>
      <c r="AW175" s="365"/>
      <c r="AX175" s="365"/>
      <c r="AY175" s="365"/>
      <c r="AZ175" s="365"/>
      <c r="BA175" s="365"/>
      <c r="BB175" s="365"/>
      <c r="BC175" s="365"/>
      <c r="BD175" s="365"/>
      <c r="BE175" s="365"/>
      <c r="BF175" s="365"/>
      <c r="BG175" s="365"/>
      <c r="BH175" s="365"/>
      <c r="BI175" s="365"/>
      <c r="BJ175" s="365"/>
      <c r="BK175" s="365"/>
      <c r="BL175" s="365"/>
      <c r="BR175" s="393"/>
      <c r="BS175" s="393"/>
      <c r="BT175" s="393"/>
      <c r="BU175" s="393"/>
      <c r="BV175" s="393"/>
      <c r="BW175" s="393"/>
      <c r="BX175" s="393"/>
      <c r="BY175" s="393"/>
      <c r="BZ175" s="393"/>
      <c r="CA175" s="393"/>
      <c r="CB175" s="393"/>
      <c r="CC175" s="393"/>
      <c r="CD175" s="393"/>
      <c r="CE175" s="393"/>
      <c r="CF175" s="393"/>
      <c r="CG175" s="393"/>
      <c r="CH175" s="393"/>
      <c r="CI175" s="393"/>
      <c r="CJ175" s="393"/>
    </row>
    <row r="176" spans="2:88" ht="15" customHeight="1" x14ac:dyDescent="0.25">
      <c r="B176" s="476" t="s">
        <v>1194</v>
      </c>
      <c r="C176" s="334">
        <f>C174/(1-C175)</f>
        <v>0</v>
      </c>
      <c r="D176" s="317"/>
      <c r="E176" s="446"/>
      <c r="F176" s="446"/>
      <c r="G176" s="446"/>
      <c r="H176" s="317"/>
      <c r="I176" s="317"/>
      <c r="J176" s="317"/>
      <c r="K176" s="317"/>
      <c r="L176" s="317"/>
      <c r="M176" s="317"/>
      <c r="N176" s="317"/>
      <c r="O176" s="365"/>
      <c r="P176" s="365"/>
      <c r="Q176" s="365"/>
      <c r="R176" s="365"/>
      <c r="S176" s="365"/>
      <c r="T176" s="365"/>
      <c r="U176" s="365"/>
      <c r="V176" s="365"/>
      <c r="W176" s="365"/>
      <c r="X176" s="365"/>
      <c r="Y176" s="365"/>
      <c r="Z176" s="365"/>
      <c r="AA176" s="365"/>
      <c r="AB176" s="365"/>
      <c r="AC176" s="365"/>
      <c r="AD176" s="365"/>
      <c r="AE176" s="365"/>
      <c r="AF176" s="365"/>
      <c r="AG176" s="365"/>
      <c r="AH176" s="365"/>
      <c r="AI176" s="365"/>
      <c r="AJ176" s="365"/>
      <c r="AK176" s="365"/>
      <c r="AL176" s="365"/>
      <c r="AM176" s="365"/>
      <c r="AN176" s="365"/>
      <c r="AO176" s="365"/>
      <c r="AP176" s="365"/>
      <c r="AQ176" s="365"/>
      <c r="AR176" s="365"/>
      <c r="AS176" s="365"/>
      <c r="AT176" s="365"/>
      <c r="AU176" s="365"/>
      <c r="AV176" s="365"/>
      <c r="AW176" s="365"/>
      <c r="AX176" s="365"/>
      <c r="AY176" s="365"/>
      <c r="AZ176" s="365"/>
      <c r="BA176" s="365"/>
      <c r="BB176" s="365"/>
      <c r="BC176" s="365"/>
      <c r="BD176" s="365"/>
      <c r="BE176" s="365"/>
      <c r="BF176" s="365"/>
      <c r="BG176" s="365"/>
      <c r="BH176" s="365"/>
      <c r="BI176" s="365"/>
      <c r="BJ176" s="365"/>
      <c r="BK176" s="365"/>
      <c r="BL176" s="365"/>
      <c r="BR176" s="393"/>
      <c r="BS176" s="393"/>
      <c r="BT176" s="393"/>
      <c r="BU176" s="393"/>
      <c r="BV176" s="393"/>
      <c r="BW176" s="393"/>
      <c r="BX176" s="393"/>
      <c r="BY176" s="393"/>
      <c r="BZ176" s="393"/>
      <c r="CA176" s="393"/>
      <c r="CB176" s="393"/>
      <c r="CC176" s="393"/>
      <c r="CD176" s="393"/>
      <c r="CE176" s="393"/>
      <c r="CF176" s="393"/>
      <c r="CG176" s="393"/>
      <c r="CH176" s="393"/>
      <c r="CI176" s="393"/>
      <c r="CJ176" s="393"/>
    </row>
    <row r="177" spans="2:88" ht="15" customHeight="1" x14ac:dyDescent="0.25">
      <c r="B177" s="476" t="s">
        <v>256</v>
      </c>
      <c r="C177" s="388"/>
      <c r="D177" s="317"/>
      <c r="E177" s="446"/>
      <c r="F177" s="446"/>
      <c r="G177" s="446"/>
      <c r="H177" s="317"/>
      <c r="I177" s="317"/>
      <c r="J177" s="317"/>
      <c r="K177" s="317"/>
      <c r="L177" s="317"/>
      <c r="M177" s="317"/>
      <c r="N177" s="317"/>
      <c r="O177" s="365"/>
      <c r="P177" s="365"/>
      <c r="Q177" s="365"/>
      <c r="R177" s="365"/>
      <c r="S177" s="365"/>
      <c r="T177" s="365"/>
      <c r="U177" s="365"/>
      <c r="V177" s="365"/>
      <c r="W177" s="365"/>
      <c r="X177" s="365"/>
      <c r="Y177" s="365"/>
      <c r="Z177" s="365"/>
      <c r="AA177" s="365"/>
      <c r="AB177" s="365"/>
      <c r="AC177" s="365"/>
      <c r="AD177" s="365"/>
      <c r="AE177" s="365"/>
      <c r="AF177" s="365"/>
      <c r="AG177" s="365"/>
      <c r="AH177" s="365"/>
      <c r="AI177" s="365"/>
      <c r="AJ177" s="365"/>
      <c r="AK177" s="365"/>
      <c r="AL177" s="365"/>
      <c r="AM177" s="365"/>
      <c r="AN177" s="365"/>
      <c r="AO177" s="365"/>
      <c r="AP177" s="365"/>
      <c r="AQ177" s="365"/>
      <c r="AR177" s="365"/>
      <c r="AS177" s="365"/>
      <c r="AT177" s="365"/>
      <c r="AU177" s="365"/>
      <c r="AV177" s="365"/>
      <c r="AW177" s="365"/>
      <c r="AX177" s="365"/>
      <c r="AY177" s="365"/>
      <c r="AZ177" s="365"/>
      <c r="BA177" s="365"/>
      <c r="BB177" s="365"/>
      <c r="BC177" s="365"/>
      <c r="BD177" s="365"/>
      <c r="BE177" s="365"/>
      <c r="BF177" s="365"/>
      <c r="BG177" s="365"/>
      <c r="BH177" s="365"/>
      <c r="BI177" s="365"/>
      <c r="BJ177" s="365"/>
      <c r="BK177" s="365"/>
      <c r="BL177" s="365"/>
      <c r="BR177" s="393"/>
      <c r="BS177" s="393"/>
      <c r="BT177" s="393"/>
      <c r="BU177" s="393"/>
      <c r="BV177" s="393"/>
      <c r="BW177" s="393"/>
      <c r="BX177" s="393"/>
      <c r="BY177" s="393"/>
      <c r="BZ177" s="393"/>
      <c r="CA177" s="393"/>
      <c r="CB177" s="393"/>
      <c r="CC177" s="393"/>
      <c r="CD177" s="393"/>
      <c r="CE177" s="393"/>
      <c r="CF177" s="393"/>
      <c r="CG177" s="393"/>
      <c r="CH177" s="393"/>
      <c r="CI177" s="393"/>
      <c r="CJ177" s="393"/>
    </row>
    <row r="178" spans="2:88" ht="15" customHeight="1" x14ac:dyDescent="0.25">
      <c r="B178" s="476" t="s">
        <v>139</v>
      </c>
      <c r="C178" s="334">
        <f>C177*$D$37*$I$27</f>
        <v>0</v>
      </c>
      <c r="D178" s="317"/>
      <c r="E178" s="446"/>
      <c r="F178" s="446"/>
      <c r="G178" s="446"/>
      <c r="H178" s="317"/>
      <c r="I178" s="317"/>
      <c r="J178" s="317"/>
      <c r="K178" s="317"/>
      <c r="L178" s="317"/>
      <c r="M178" s="317"/>
      <c r="N178" s="317"/>
      <c r="O178" s="365"/>
      <c r="P178" s="365"/>
      <c r="Q178" s="365"/>
      <c r="R178" s="365"/>
      <c r="S178" s="365"/>
      <c r="T178" s="365"/>
      <c r="U178" s="365"/>
      <c r="V178" s="365"/>
      <c r="W178" s="365"/>
      <c r="X178" s="365"/>
      <c r="Y178" s="365"/>
      <c r="Z178" s="365"/>
      <c r="AA178" s="365"/>
      <c r="AB178" s="365"/>
      <c r="AC178" s="365"/>
      <c r="AD178" s="365"/>
      <c r="AE178" s="365"/>
      <c r="AF178" s="365"/>
      <c r="AG178" s="365"/>
      <c r="AH178" s="365"/>
      <c r="AI178" s="365"/>
      <c r="AJ178" s="365"/>
      <c r="AK178" s="365"/>
      <c r="AL178" s="365"/>
      <c r="AM178" s="365"/>
      <c r="AN178" s="365"/>
      <c r="AO178" s="365"/>
      <c r="AP178" s="365"/>
      <c r="AQ178" s="365"/>
      <c r="AR178" s="365"/>
      <c r="AS178" s="365"/>
      <c r="AT178" s="365"/>
      <c r="AU178" s="365"/>
      <c r="AV178" s="365"/>
      <c r="AW178" s="365"/>
      <c r="AX178" s="365"/>
      <c r="AY178" s="365"/>
      <c r="AZ178" s="365"/>
      <c r="BA178" s="365"/>
      <c r="BB178" s="365"/>
      <c r="BC178" s="365"/>
      <c r="BD178" s="365"/>
      <c r="BE178" s="365"/>
      <c r="BF178" s="365"/>
      <c r="BG178" s="365"/>
      <c r="BH178" s="365"/>
      <c r="BI178" s="365"/>
      <c r="BJ178" s="365"/>
      <c r="BK178" s="365"/>
      <c r="BL178" s="365"/>
      <c r="BR178" s="393"/>
      <c r="BS178" s="393"/>
      <c r="BT178" s="393"/>
      <c r="BU178" s="393"/>
      <c r="BV178" s="393"/>
      <c r="BW178" s="393"/>
      <c r="BX178" s="393"/>
      <c r="BY178" s="393"/>
      <c r="BZ178" s="393"/>
      <c r="CA178" s="393"/>
      <c r="CB178" s="393"/>
      <c r="CC178" s="393"/>
      <c r="CD178" s="393"/>
      <c r="CE178" s="393"/>
      <c r="CF178" s="393"/>
      <c r="CG178" s="393"/>
      <c r="CH178" s="393"/>
      <c r="CI178" s="393"/>
      <c r="CJ178" s="393"/>
    </row>
    <row r="179" spans="2:88" ht="15" customHeight="1" x14ac:dyDescent="0.25">
      <c r="B179" s="476" t="s">
        <v>601</v>
      </c>
      <c r="C179" s="388"/>
      <c r="D179" s="317"/>
      <c r="E179" s="446"/>
      <c r="F179" s="446"/>
      <c r="G179" s="446"/>
      <c r="H179" s="317"/>
      <c r="I179" s="317"/>
      <c r="J179" s="317"/>
      <c r="K179" s="317"/>
      <c r="L179" s="317"/>
      <c r="M179" s="317"/>
      <c r="N179" s="317"/>
      <c r="O179" s="365"/>
      <c r="P179" s="365"/>
      <c r="Q179" s="365"/>
      <c r="R179" s="365"/>
      <c r="S179" s="365"/>
      <c r="T179" s="365"/>
      <c r="U179" s="365"/>
      <c r="V179" s="365"/>
      <c r="W179" s="365"/>
      <c r="X179" s="365"/>
      <c r="Y179" s="365"/>
      <c r="Z179" s="365"/>
      <c r="AA179" s="365"/>
      <c r="AB179" s="365"/>
      <c r="AC179" s="365"/>
      <c r="AD179" s="365"/>
      <c r="AE179" s="365"/>
      <c r="AF179" s="365"/>
      <c r="AG179" s="365"/>
      <c r="AH179" s="365"/>
      <c r="AI179" s="365"/>
      <c r="AJ179" s="365"/>
      <c r="AK179" s="365"/>
      <c r="AL179" s="365"/>
      <c r="AM179" s="365"/>
      <c r="AN179" s="365"/>
      <c r="AO179" s="365"/>
      <c r="AP179" s="365"/>
      <c r="AQ179" s="365"/>
      <c r="AR179" s="365"/>
      <c r="AS179" s="365"/>
      <c r="AT179" s="365"/>
      <c r="AU179" s="365"/>
      <c r="AV179" s="365"/>
      <c r="AW179" s="365"/>
      <c r="AX179" s="365"/>
      <c r="AY179" s="365"/>
      <c r="AZ179" s="365"/>
      <c r="BA179" s="365"/>
      <c r="BB179" s="365"/>
      <c r="BC179" s="365"/>
      <c r="BD179" s="365"/>
      <c r="BE179" s="365"/>
      <c r="BF179" s="365"/>
      <c r="BG179" s="365"/>
      <c r="BH179" s="365"/>
      <c r="BI179" s="365"/>
      <c r="BJ179" s="365"/>
      <c r="BK179" s="365"/>
      <c r="BL179" s="365"/>
      <c r="BR179" s="393"/>
      <c r="BS179" s="393"/>
      <c r="BT179" s="393"/>
      <c r="BU179" s="393"/>
      <c r="BV179" s="393"/>
      <c r="BW179" s="393"/>
      <c r="BX179" s="393"/>
      <c r="BY179" s="393"/>
      <c r="BZ179" s="393"/>
      <c r="CA179" s="393"/>
      <c r="CB179" s="393"/>
      <c r="CC179" s="393"/>
      <c r="CD179" s="393"/>
      <c r="CE179" s="393"/>
      <c r="CF179" s="393"/>
      <c r="CG179" s="393"/>
      <c r="CH179" s="393"/>
      <c r="CI179" s="393"/>
      <c r="CJ179" s="393"/>
    </row>
    <row r="180" spans="2:88" ht="15" customHeight="1" x14ac:dyDescent="0.25">
      <c r="B180" s="476" t="s">
        <v>140</v>
      </c>
      <c r="C180" s="334">
        <f>C179*C178</f>
        <v>0</v>
      </c>
      <c r="D180" s="317"/>
      <c r="E180" s="446"/>
      <c r="F180" s="446"/>
      <c r="G180" s="446"/>
      <c r="H180" s="317"/>
      <c r="I180" s="317"/>
      <c r="J180" s="317"/>
      <c r="K180" s="317"/>
      <c r="L180" s="317"/>
      <c r="M180" s="317"/>
      <c r="N180" s="317"/>
      <c r="O180" s="365"/>
      <c r="P180" s="365"/>
      <c r="Q180" s="365"/>
      <c r="R180" s="365"/>
      <c r="S180" s="365"/>
      <c r="T180" s="365"/>
      <c r="U180" s="365"/>
      <c r="V180" s="365"/>
      <c r="W180" s="365"/>
      <c r="X180" s="365"/>
      <c r="Y180" s="365"/>
      <c r="Z180" s="365"/>
      <c r="AA180" s="365"/>
      <c r="AB180" s="365"/>
      <c r="AC180" s="365"/>
      <c r="AD180" s="365"/>
      <c r="AE180" s="365"/>
      <c r="AF180" s="365"/>
      <c r="AG180" s="365"/>
      <c r="AH180" s="365"/>
      <c r="AI180" s="365"/>
      <c r="AJ180" s="365"/>
      <c r="AK180" s="365"/>
      <c r="AL180" s="365"/>
      <c r="AM180" s="365"/>
      <c r="AN180" s="365"/>
      <c r="AO180" s="365"/>
      <c r="AP180" s="365"/>
      <c r="AQ180" s="365"/>
      <c r="AR180" s="365"/>
      <c r="AS180" s="365"/>
      <c r="AT180" s="365"/>
      <c r="AU180" s="365"/>
      <c r="AV180" s="365"/>
      <c r="AW180" s="365"/>
      <c r="AX180" s="365"/>
      <c r="AY180" s="365"/>
      <c r="AZ180" s="365"/>
      <c r="BA180" s="365"/>
      <c r="BB180" s="365"/>
      <c r="BC180" s="365"/>
      <c r="BD180" s="365"/>
      <c r="BE180" s="365"/>
      <c r="BF180" s="365"/>
      <c r="BG180" s="365"/>
      <c r="BH180" s="365"/>
      <c r="BI180" s="365"/>
      <c r="BJ180" s="365"/>
      <c r="BK180" s="365"/>
      <c r="BL180" s="365"/>
      <c r="BR180" s="393"/>
      <c r="BS180" s="393"/>
      <c r="BT180" s="393"/>
      <c r="BU180" s="393"/>
      <c r="BV180" s="393"/>
      <c r="BW180" s="393"/>
      <c r="BX180" s="393"/>
      <c r="BY180" s="393"/>
      <c r="BZ180" s="393"/>
      <c r="CA180" s="393"/>
      <c r="CB180" s="393"/>
      <c r="CC180" s="393"/>
      <c r="CD180" s="393"/>
      <c r="CE180" s="393"/>
      <c r="CF180" s="393"/>
      <c r="CG180" s="393"/>
      <c r="CH180" s="393"/>
      <c r="CI180" s="393"/>
      <c r="CJ180" s="393"/>
    </row>
    <row r="181" spans="2:88" ht="15" customHeight="1" x14ac:dyDescent="0.25">
      <c r="B181" s="476" t="s">
        <v>254</v>
      </c>
      <c r="C181" s="351">
        <f>IFERROR(C180/I27,0)</f>
        <v>0</v>
      </c>
      <c r="D181" s="317"/>
      <c r="E181" s="446"/>
      <c r="F181" s="446"/>
      <c r="G181" s="446"/>
      <c r="H181" s="317"/>
      <c r="I181" s="317"/>
      <c r="J181" s="317"/>
      <c r="K181" s="317"/>
      <c r="L181" s="317"/>
      <c r="M181" s="317"/>
      <c r="N181" s="317"/>
      <c r="O181" s="365"/>
      <c r="P181" s="365"/>
      <c r="Q181" s="365"/>
      <c r="R181" s="365"/>
      <c r="S181" s="365"/>
      <c r="T181" s="365"/>
      <c r="U181" s="365"/>
      <c r="V181" s="365"/>
      <c r="W181" s="365"/>
      <c r="X181" s="365"/>
      <c r="Y181" s="365"/>
      <c r="Z181" s="365"/>
      <c r="AA181" s="365"/>
      <c r="AB181" s="365"/>
      <c r="AC181" s="365"/>
      <c r="AD181" s="365"/>
      <c r="AE181" s="365"/>
      <c r="AF181" s="365"/>
      <c r="AG181" s="365"/>
      <c r="AH181" s="365"/>
      <c r="AI181" s="365"/>
      <c r="AJ181" s="365"/>
      <c r="AK181" s="365"/>
      <c r="AL181" s="365"/>
      <c r="AM181" s="365"/>
      <c r="AN181" s="365"/>
      <c r="AO181" s="365"/>
      <c r="AP181" s="365"/>
      <c r="AQ181" s="365"/>
      <c r="AR181" s="365"/>
      <c r="AS181" s="365"/>
      <c r="AT181" s="365"/>
      <c r="AU181" s="365"/>
      <c r="AV181" s="365"/>
      <c r="AW181" s="365"/>
      <c r="AX181" s="365"/>
      <c r="AY181" s="365"/>
      <c r="AZ181" s="365"/>
      <c r="BA181" s="365"/>
      <c r="BB181" s="365"/>
      <c r="BC181" s="365"/>
      <c r="BD181" s="365"/>
      <c r="BE181" s="365"/>
      <c r="BF181" s="365"/>
      <c r="BG181" s="365"/>
      <c r="BH181" s="365"/>
      <c r="BI181" s="365"/>
      <c r="BJ181" s="365"/>
      <c r="BK181" s="365"/>
      <c r="BL181" s="365"/>
      <c r="BR181" s="393"/>
      <c r="BS181" s="393"/>
      <c r="BT181" s="393"/>
      <c r="BU181" s="393"/>
      <c r="BV181" s="393"/>
      <c r="BW181" s="393"/>
      <c r="BX181" s="393"/>
      <c r="BY181" s="393"/>
      <c r="BZ181" s="393"/>
      <c r="CA181" s="393"/>
      <c r="CB181" s="393"/>
      <c r="CC181" s="393"/>
      <c r="CD181" s="393"/>
      <c r="CE181" s="393"/>
      <c r="CF181" s="393"/>
      <c r="CG181" s="393"/>
      <c r="CH181" s="393"/>
      <c r="CI181" s="393"/>
      <c r="CJ181" s="393"/>
    </row>
    <row r="182" spans="2:88" ht="15" customHeight="1" x14ac:dyDescent="0.25">
      <c r="B182" s="476" t="s">
        <v>157</v>
      </c>
      <c r="C182" s="356">
        <f>IFERROR(C176/C180,0)</f>
        <v>0</v>
      </c>
      <c r="D182" s="317"/>
      <c r="E182" s="446"/>
      <c r="F182" s="446"/>
      <c r="G182" s="446"/>
      <c r="H182" s="317"/>
      <c r="I182" s="317"/>
      <c r="J182" s="317"/>
      <c r="K182" s="317"/>
      <c r="L182" s="317"/>
      <c r="M182" s="317"/>
      <c r="N182" s="317"/>
      <c r="O182" s="365"/>
      <c r="P182" s="365"/>
      <c r="Q182" s="365"/>
      <c r="R182" s="365"/>
      <c r="S182" s="365"/>
      <c r="T182" s="365"/>
      <c r="U182" s="365"/>
      <c r="V182" s="365"/>
      <c r="W182" s="365"/>
      <c r="X182" s="365"/>
      <c r="Y182" s="365"/>
      <c r="Z182" s="365"/>
      <c r="AA182" s="365"/>
      <c r="AB182" s="365"/>
      <c r="AC182" s="365"/>
      <c r="AD182" s="365"/>
      <c r="AE182" s="365"/>
      <c r="AF182" s="365"/>
      <c r="AG182" s="365"/>
      <c r="AH182" s="365"/>
      <c r="AI182" s="365"/>
      <c r="AJ182" s="365"/>
      <c r="AK182" s="365"/>
      <c r="AL182" s="365"/>
      <c r="AM182" s="365"/>
      <c r="AN182" s="365"/>
      <c r="AO182" s="365"/>
      <c r="AP182" s="365"/>
      <c r="AQ182" s="365"/>
      <c r="AR182" s="365"/>
      <c r="AS182" s="365"/>
      <c r="AT182" s="365"/>
      <c r="AU182" s="365"/>
      <c r="AV182" s="365"/>
      <c r="AW182" s="365"/>
      <c r="AX182" s="365"/>
      <c r="AY182" s="365"/>
      <c r="AZ182" s="365"/>
      <c r="BA182" s="365"/>
      <c r="BB182" s="365"/>
      <c r="BC182" s="365"/>
      <c r="BD182" s="365"/>
      <c r="BE182" s="365"/>
      <c r="BF182" s="365"/>
      <c r="BG182" s="365"/>
      <c r="BH182" s="365"/>
      <c r="BI182" s="365"/>
      <c r="BJ182" s="365"/>
      <c r="BK182" s="365"/>
      <c r="BL182" s="365"/>
      <c r="BR182" s="393"/>
      <c r="BS182" s="393"/>
      <c r="BT182" s="393"/>
      <c r="BU182" s="393"/>
      <c r="BV182" s="393"/>
      <c r="BW182" s="393"/>
      <c r="BX182" s="393"/>
      <c r="BY182" s="393"/>
      <c r="BZ182" s="393"/>
      <c r="CA182" s="393"/>
      <c r="CB182" s="393"/>
      <c r="CC182" s="393"/>
      <c r="CD182" s="393"/>
      <c r="CE182" s="393"/>
      <c r="CF182" s="393"/>
      <c r="CG182" s="393"/>
      <c r="CH182" s="393"/>
      <c r="CI182" s="393"/>
      <c r="CJ182" s="393"/>
    </row>
    <row r="183" spans="2:88" ht="15" customHeight="1" x14ac:dyDescent="0.25">
      <c r="B183" s="476" t="s">
        <v>1419</v>
      </c>
      <c r="C183" s="382" t="s">
        <v>428</v>
      </c>
      <c r="D183" s="476" t="s">
        <v>1418</v>
      </c>
      <c r="E183" s="692"/>
      <c r="F183" s="692"/>
      <c r="G183" s="692"/>
      <c r="H183" s="692"/>
      <c r="I183" s="692"/>
      <c r="J183" s="692"/>
      <c r="K183" s="692"/>
      <c r="L183" s="692"/>
      <c r="M183" s="692"/>
      <c r="N183" s="692"/>
      <c r="O183" s="365"/>
      <c r="P183" s="365"/>
      <c r="Q183" s="365"/>
      <c r="R183" s="365"/>
      <c r="S183" s="365"/>
      <c r="T183" s="365"/>
      <c r="U183" s="365"/>
      <c r="V183" s="365"/>
      <c r="W183" s="365"/>
      <c r="X183" s="365"/>
      <c r="Y183" s="365"/>
      <c r="Z183" s="365"/>
      <c r="AA183" s="365"/>
      <c r="AB183" s="365"/>
      <c r="AC183" s="365"/>
      <c r="AD183" s="365"/>
      <c r="AE183" s="365"/>
      <c r="AF183" s="365"/>
      <c r="AG183" s="365"/>
      <c r="AH183" s="365"/>
      <c r="AI183" s="365"/>
      <c r="AJ183" s="365"/>
      <c r="AK183" s="365"/>
      <c r="AL183" s="365"/>
      <c r="AM183" s="365"/>
      <c r="AN183" s="365"/>
      <c r="AO183" s="365"/>
      <c r="AP183" s="365"/>
      <c r="AQ183" s="365"/>
      <c r="AR183" s="365"/>
      <c r="AS183" s="365"/>
      <c r="AT183" s="365"/>
      <c r="AU183" s="365"/>
      <c r="AV183" s="365"/>
      <c r="AW183" s="365"/>
      <c r="AX183" s="365"/>
      <c r="AY183" s="365"/>
      <c r="AZ183" s="365"/>
      <c r="BA183" s="365"/>
      <c r="BB183" s="365"/>
      <c r="BC183" s="365"/>
      <c r="BD183" s="365"/>
      <c r="BE183" s="365"/>
      <c r="BF183" s="365"/>
      <c r="BG183" s="365"/>
      <c r="BH183" s="365"/>
      <c r="BI183" s="365"/>
      <c r="BJ183" s="365"/>
      <c r="BK183" s="365"/>
      <c r="BL183" s="365"/>
      <c r="BR183" s="393"/>
      <c r="BS183" s="393"/>
      <c r="BT183" s="393"/>
      <c r="BU183" s="393"/>
      <c r="BV183" s="393"/>
      <c r="BW183" s="393"/>
      <c r="BX183" s="393"/>
      <c r="BY183" s="393"/>
      <c r="BZ183" s="393"/>
      <c r="CA183" s="393"/>
      <c r="CB183" s="393"/>
      <c r="CC183" s="393"/>
      <c r="CD183" s="393"/>
      <c r="CE183" s="393"/>
      <c r="CF183" s="393"/>
      <c r="CG183" s="393"/>
      <c r="CH183" s="393"/>
      <c r="CI183" s="393"/>
      <c r="CJ183" s="393"/>
    </row>
    <row r="184" spans="2:88" ht="15" customHeight="1" x14ac:dyDescent="0.25">
      <c r="B184" s="476" t="s">
        <v>1370</v>
      </c>
      <c r="C184" s="678"/>
      <c r="D184" s="679"/>
      <c r="E184" s="679"/>
      <c r="F184" s="679"/>
      <c r="G184" s="679"/>
      <c r="H184" s="679"/>
      <c r="I184" s="679"/>
      <c r="J184" s="679"/>
      <c r="K184" s="679"/>
      <c r="L184" s="679"/>
      <c r="M184" s="679"/>
      <c r="N184" s="680"/>
      <c r="O184" s="365"/>
      <c r="P184" s="365"/>
      <c r="Q184" s="365"/>
      <c r="R184" s="365"/>
      <c r="S184" s="365"/>
      <c r="T184" s="365"/>
      <c r="U184" s="365"/>
      <c r="V184" s="365"/>
      <c r="W184" s="365"/>
      <c r="X184" s="365"/>
      <c r="Y184" s="365"/>
      <c r="Z184" s="365"/>
      <c r="AA184" s="365"/>
      <c r="AB184" s="365"/>
      <c r="AC184" s="365"/>
      <c r="AD184" s="365"/>
      <c r="AE184" s="365"/>
      <c r="AF184" s="365"/>
      <c r="AG184" s="365"/>
      <c r="AH184" s="365"/>
      <c r="AI184" s="365"/>
      <c r="AJ184" s="365"/>
      <c r="AK184" s="365"/>
      <c r="AL184" s="365"/>
      <c r="AM184" s="365"/>
      <c r="AN184" s="365"/>
      <c r="AO184" s="365"/>
      <c r="AP184" s="365"/>
      <c r="AQ184" s="365"/>
      <c r="AR184" s="365"/>
      <c r="AS184" s="365"/>
      <c r="AT184" s="365"/>
      <c r="AU184" s="365"/>
      <c r="AV184" s="365"/>
      <c r="AW184" s="365"/>
      <c r="AX184" s="365"/>
      <c r="AY184" s="365"/>
      <c r="AZ184" s="365"/>
      <c r="BA184" s="365"/>
      <c r="BB184" s="365"/>
      <c r="BC184" s="365"/>
      <c r="BD184" s="365"/>
      <c r="BE184" s="365"/>
      <c r="BF184" s="365"/>
      <c r="BG184" s="365"/>
      <c r="BH184" s="365"/>
      <c r="BI184" s="365"/>
      <c r="BJ184" s="365"/>
      <c r="BK184" s="365"/>
      <c r="BL184" s="365"/>
      <c r="BR184" s="393"/>
      <c r="BS184" s="393"/>
      <c r="BT184" s="393"/>
      <c r="BU184" s="393"/>
      <c r="BV184" s="393"/>
      <c r="BW184" s="393"/>
      <c r="BX184" s="393"/>
      <c r="BY184" s="393"/>
      <c r="BZ184" s="393"/>
      <c r="CA184" s="393"/>
      <c r="CB184" s="393"/>
      <c r="CC184" s="393"/>
      <c r="CD184" s="393"/>
      <c r="CE184" s="393"/>
      <c r="CF184" s="393"/>
      <c r="CG184" s="393"/>
      <c r="CH184" s="393"/>
      <c r="CI184" s="393"/>
      <c r="CJ184" s="393"/>
    </row>
    <row r="185" spans="2:88" s="317" customFormat="1" ht="15" customHeight="1" x14ac:dyDescent="0.25">
      <c r="B185" s="421"/>
      <c r="C185" s="443"/>
      <c r="E185" s="446"/>
      <c r="F185" s="446"/>
      <c r="G185" s="446"/>
      <c r="O185" s="365"/>
      <c r="P185" s="365"/>
      <c r="Q185" s="365"/>
      <c r="R185" s="365"/>
      <c r="S185" s="365"/>
      <c r="T185" s="365"/>
      <c r="U185" s="365"/>
      <c r="V185" s="365"/>
      <c r="W185" s="365"/>
      <c r="X185" s="365"/>
      <c r="Y185" s="365"/>
      <c r="Z185" s="365"/>
      <c r="AA185" s="365"/>
      <c r="AB185" s="365"/>
      <c r="AC185" s="365"/>
      <c r="AD185" s="365"/>
      <c r="AE185" s="365"/>
      <c r="AF185" s="365"/>
      <c r="AG185" s="365"/>
      <c r="AH185" s="365"/>
      <c r="AI185" s="365"/>
      <c r="AJ185" s="365"/>
      <c r="AK185" s="365"/>
      <c r="AL185" s="365"/>
      <c r="AM185" s="365"/>
      <c r="AN185" s="365"/>
      <c r="AO185" s="365"/>
      <c r="AP185" s="365"/>
      <c r="AQ185" s="365"/>
      <c r="AR185" s="365"/>
      <c r="AS185" s="365"/>
      <c r="AT185" s="365"/>
      <c r="AU185" s="365"/>
      <c r="AV185" s="365"/>
      <c r="AW185" s="365"/>
      <c r="AX185" s="365"/>
      <c r="AY185" s="365"/>
      <c r="AZ185" s="365"/>
      <c r="BA185" s="365"/>
      <c r="BB185" s="365"/>
      <c r="BC185" s="365"/>
      <c r="BD185" s="365"/>
      <c r="BE185" s="365"/>
      <c r="BF185" s="365"/>
      <c r="BG185" s="365"/>
      <c r="BH185" s="365"/>
      <c r="BI185" s="365"/>
      <c r="BJ185" s="365"/>
      <c r="BK185" s="365"/>
      <c r="BL185" s="365"/>
    </row>
    <row r="186" spans="2:88" ht="15" customHeight="1" x14ac:dyDescent="0.25">
      <c r="B186" s="319" t="s">
        <v>602</v>
      </c>
      <c r="C186" s="443"/>
      <c r="D186" s="428" t="s">
        <v>598</v>
      </c>
      <c r="E186" s="428" t="s">
        <v>599</v>
      </c>
      <c r="F186" s="428" t="s">
        <v>154</v>
      </c>
      <c r="G186" s="446"/>
      <c r="H186" s="317"/>
      <c r="I186" s="317"/>
      <c r="J186" s="317"/>
      <c r="K186" s="317"/>
      <c r="L186" s="317"/>
      <c r="M186" s="317"/>
      <c r="N186" s="317"/>
      <c r="O186" s="365"/>
      <c r="P186" s="365"/>
      <c r="Q186" s="365"/>
      <c r="R186" s="365"/>
      <c r="S186" s="365"/>
      <c r="T186" s="365"/>
      <c r="U186" s="365"/>
      <c r="V186" s="365"/>
      <c r="W186" s="365"/>
      <c r="X186" s="365"/>
      <c r="Y186" s="365"/>
      <c r="Z186" s="365"/>
      <c r="AA186" s="365"/>
      <c r="AB186" s="365"/>
      <c r="AC186" s="365"/>
      <c r="AD186" s="365"/>
      <c r="AE186" s="365"/>
      <c r="AF186" s="365"/>
      <c r="AG186" s="365"/>
      <c r="AH186" s="365"/>
      <c r="AI186" s="365"/>
      <c r="AJ186" s="365"/>
      <c r="AK186" s="365"/>
      <c r="AL186" s="365"/>
      <c r="AM186" s="365"/>
      <c r="AN186" s="365"/>
      <c r="AO186" s="365"/>
      <c r="AP186" s="365"/>
      <c r="AQ186" s="365"/>
      <c r="AR186" s="365"/>
      <c r="AS186" s="365"/>
      <c r="AT186" s="365"/>
      <c r="AU186" s="365"/>
      <c r="AV186" s="365"/>
      <c r="AW186" s="365"/>
      <c r="AX186" s="365"/>
      <c r="AY186" s="365"/>
      <c r="AZ186" s="365"/>
      <c r="BA186" s="365"/>
      <c r="BB186" s="365"/>
      <c r="BC186" s="365"/>
      <c r="BD186" s="365"/>
      <c r="BE186" s="365"/>
      <c r="BF186" s="365"/>
      <c r="BG186" s="365"/>
      <c r="BH186" s="365"/>
      <c r="BI186" s="365"/>
      <c r="BJ186" s="365"/>
      <c r="BK186" s="365"/>
      <c r="BL186" s="365"/>
      <c r="BR186" s="393"/>
      <c r="BS186" s="393"/>
      <c r="BT186" s="393"/>
      <c r="BU186" s="393"/>
      <c r="BV186" s="393"/>
      <c r="BW186" s="393"/>
      <c r="BX186" s="393"/>
      <c r="BY186" s="393"/>
      <c r="BZ186" s="393"/>
      <c r="CA186" s="393"/>
      <c r="CB186" s="393"/>
      <c r="CC186" s="393"/>
      <c r="CD186" s="393"/>
      <c r="CE186" s="393"/>
      <c r="CF186" s="393"/>
      <c r="CG186" s="393"/>
      <c r="CH186" s="393"/>
      <c r="CI186" s="393"/>
      <c r="CJ186" s="393"/>
    </row>
    <row r="187" spans="2:88" ht="15" customHeight="1" x14ac:dyDescent="0.25">
      <c r="B187" s="476" t="s">
        <v>159</v>
      </c>
      <c r="C187" s="493"/>
      <c r="D187" s="368"/>
      <c r="E187" s="396"/>
      <c r="F187" s="494">
        <f>D187+E187</f>
        <v>0</v>
      </c>
      <c r="G187" s="446"/>
      <c r="H187" s="317"/>
      <c r="I187" s="317"/>
      <c r="J187" s="317"/>
      <c r="K187" s="317"/>
      <c r="L187" s="317"/>
      <c r="M187" s="317"/>
      <c r="N187" s="317"/>
      <c r="O187" s="365"/>
      <c r="P187" s="365"/>
      <c r="Q187" s="365"/>
      <c r="R187" s="365"/>
      <c r="S187" s="365"/>
      <c r="T187" s="365"/>
      <c r="U187" s="365"/>
      <c r="V187" s="365"/>
      <c r="W187" s="365"/>
      <c r="X187" s="365"/>
      <c r="Y187" s="365"/>
      <c r="Z187" s="365"/>
      <c r="AA187" s="365"/>
      <c r="AB187" s="365"/>
      <c r="AC187" s="365"/>
      <c r="AD187" s="365"/>
      <c r="AE187" s="365"/>
      <c r="AF187" s="365"/>
      <c r="AG187" s="365"/>
      <c r="AH187" s="365"/>
      <c r="AI187" s="365"/>
      <c r="AJ187" s="365"/>
      <c r="AK187" s="365"/>
      <c r="AL187" s="365"/>
      <c r="AM187" s="365"/>
      <c r="AN187" s="365"/>
      <c r="AO187" s="365"/>
      <c r="AP187" s="365"/>
      <c r="AQ187" s="365"/>
      <c r="AR187" s="365"/>
      <c r="AS187" s="365"/>
      <c r="AT187" s="365"/>
      <c r="AU187" s="365"/>
      <c r="AV187" s="365"/>
      <c r="AW187" s="365"/>
      <c r="AX187" s="365"/>
      <c r="AY187" s="365"/>
      <c r="AZ187" s="365"/>
      <c r="BA187" s="365"/>
      <c r="BB187" s="365"/>
      <c r="BC187" s="365"/>
      <c r="BD187" s="365"/>
      <c r="BE187" s="365"/>
      <c r="BF187" s="365"/>
      <c r="BG187" s="365"/>
      <c r="BH187" s="365"/>
      <c r="BI187" s="365"/>
      <c r="BJ187" s="365"/>
      <c r="BK187" s="365"/>
      <c r="BL187" s="365"/>
      <c r="BR187" s="393"/>
      <c r="BS187" s="393"/>
      <c r="BT187" s="393"/>
      <c r="BU187" s="393"/>
      <c r="BV187" s="393"/>
      <c r="BW187" s="393"/>
      <c r="BX187" s="393"/>
      <c r="BY187" s="393"/>
      <c r="BZ187" s="393"/>
      <c r="CA187" s="393"/>
      <c r="CB187" s="393"/>
      <c r="CC187" s="393"/>
      <c r="CD187" s="393"/>
      <c r="CE187" s="393"/>
      <c r="CF187" s="393"/>
      <c r="CG187" s="393"/>
      <c r="CH187" s="393"/>
      <c r="CI187" s="393"/>
      <c r="CJ187" s="393"/>
    </row>
    <row r="188" spans="2:88" ht="15" customHeight="1" x14ac:dyDescent="0.25">
      <c r="B188" s="476" t="s">
        <v>252</v>
      </c>
      <c r="C188" s="481"/>
      <c r="D188" s="317"/>
      <c r="E188" s="317"/>
      <c r="F188" s="446"/>
      <c r="G188" s="446"/>
      <c r="H188" s="317"/>
      <c r="I188" s="317"/>
      <c r="J188" s="317"/>
      <c r="K188" s="317"/>
      <c r="L188" s="317"/>
      <c r="M188" s="317"/>
      <c r="N188" s="317"/>
      <c r="O188" s="365"/>
      <c r="P188" s="365"/>
      <c r="Q188" s="365"/>
      <c r="R188" s="365"/>
      <c r="S188" s="365"/>
      <c r="T188" s="365"/>
      <c r="U188" s="365"/>
      <c r="V188" s="365"/>
      <c r="W188" s="365"/>
      <c r="X188" s="365"/>
      <c r="Y188" s="365"/>
      <c r="Z188" s="365"/>
      <c r="AA188" s="365"/>
      <c r="AB188" s="365"/>
      <c r="AC188" s="365"/>
      <c r="AD188" s="365"/>
      <c r="AE188" s="365"/>
      <c r="AF188" s="365"/>
      <c r="AG188" s="365"/>
      <c r="AH188" s="365"/>
      <c r="AI188" s="365"/>
      <c r="AJ188" s="365"/>
      <c r="AK188" s="365"/>
      <c r="AL188" s="365"/>
      <c r="AM188" s="365"/>
      <c r="AN188" s="365"/>
      <c r="AO188" s="365"/>
      <c r="AP188" s="365"/>
      <c r="AQ188" s="365"/>
      <c r="AR188" s="365"/>
      <c r="AS188" s="365"/>
      <c r="AT188" s="365"/>
      <c r="AU188" s="365"/>
      <c r="AV188" s="365"/>
      <c r="AW188" s="365"/>
      <c r="AX188" s="365"/>
      <c r="AY188" s="365"/>
      <c r="AZ188" s="365"/>
      <c r="BA188" s="365"/>
      <c r="BB188" s="365"/>
      <c r="BC188" s="365"/>
      <c r="BD188" s="365"/>
      <c r="BE188" s="365"/>
      <c r="BF188" s="365"/>
      <c r="BG188" s="365"/>
      <c r="BH188" s="365"/>
      <c r="BI188" s="365"/>
      <c r="BJ188" s="365"/>
      <c r="BK188" s="365"/>
      <c r="BL188" s="365"/>
      <c r="BR188" s="393"/>
      <c r="BS188" s="393"/>
      <c r="BT188" s="393"/>
      <c r="BU188" s="393"/>
      <c r="BV188" s="393"/>
      <c r="BW188" s="393"/>
      <c r="BX188" s="393"/>
      <c r="BY188" s="393"/>
      <c r="BZ188" s="393"/>
      <c r="CA188" s="393"/>
      <c r="CB188" s="393"/>
      <c r="CC188" s="393"/>
      <c r="CD188" s="393"/>
      <c r="CE188" s="393"/>
      <c r="CF188" s="393"/>
      <c r="CG188" s="393"/>
      <c r="CH188" s="393"/>
      <c r="CI188" s="393"/>
      <c r="CJ188" s="393"/>
    </row>
    <row r="189" spans="2:88" ht="15" customHeight="1" x14ac:dyDescent="0.25">
      <c r="B189" s="476" t="s">
        <v>1195</v>
      </c>
      <c r="C189" s="334">
        <f>F187+C188</f>
        <v>0</v>
      </c>
      <c r="D189" s="317"/>
      <c r="E189" s="446"/>
      <c r="F189" s="446"/>
      <c r="G189" s="446"/>
      <c r="H189" s="317"/>
      <c r="I189" s="317"/>
      <c r="J189" s="317"/>
      <c r="K189" s="317"/>
      <c r="L189" s="317"/>
      <c r="M189" s="317"/>
      <c r="N189" s="317"/>
      <c r="O189" s="365"/>
      <c r="P189" s="365"/>
      <c r="Q189" s="365"/>
      <c r="R189" s="365"/>
      <c r="S189" s="365"/>
      <c r="T189" s="365"/>
      <c r="U189" s="365"/>
      <c r="V189" s="365"/>
      <c r="W189" s="365"/>
      <c r="X189" s="365"/>
      <c r="Y189" s="365"/>
      <c r="Z189" s="365"/>
      <c r="AA189" s="365"/>
      <c r="AB189" s="365"/>
      <c r="AC189" s="365"/>
      <c r="AD189" s="365"/>
      <c r="AE189" s="365"/>
      <c r="AF189" s="365"/>
      <c r="AG189" s="365"/>
      <c r="AH189" s="365"/>
      <c r="AI189" s="365"/>
      <c r="AJ189" s="365"/>
      <c r="AK189" s="365"/>
      <c r="AL189" s="365"/>
      <c r="AM189" s="365"/>
      <c r="AN189" s="365"/>
      <c r="AO189" s="365"/>
      <c r="AP189" s="365"/>
      <c r="AQ189" s="365"/>
      <c r="AR189" s="365"/>
      <c r="AS189" s="365"/>
      <c r="AT189" s="365"/>
      <c r="AU189" s="365"/>
      <c r="AV189" s="365"/>
      <c r="AW189" s="365"/>
      <c r="AX189" s="365"/>
      <c r="AY189" s="365"/>
      <c r="AZ189" s="365"/>
      <c r="BA189" s="365"/>
      <c r="BB189" s="365"/>
      <c r="BC189" s="365"/>
      <c r="BD189" s="365"/>
      <c r="BE189" s="365"/>
      <c r="BF189" s="365"/>
      <c r="BG189" s="365"/>
      <c r="BH189" s="365"/>
      <c r="BI189" s="365"/>
      <c r="BJ189" s="365"/>
      <c r="BK189" s="365"/>
      <c r="BL189" s="365"/>
      <c r="BR189" s="393"/>
      <c r="BS189" s="393"/>
      <c r="BT189" s="393"/>
      <c r="BU189" s="393"/>
      <c r="BV189" s="393"/>
      <c r="BW189" s="393"/>
      <c r="BX189" s="393"/>
      <c r="BY189" s="393"/>
      <c r="BZ189" s="393"/>
      <c r="CA189" s="393"/>
      <c r="CB189" s="393"/>
      <c r="CC189" s="393"/>
      <c r="CD189" s="393"/>
      <c r="CE189" s="393"/>
      <c r="CF189" s="393"/>
      <c r="CG189" s="393"/>
      <c r="CH189" s="393"/>
      <c r="CI189" s="393"/>
      <c r="CJ189" s="393"/>
    </row>
    <row r="190" spans="2:88" ht="15" customHeight="1" x14ac:dyDescent="0.25">
      <c r="B190" s="476" t="s">
        <v>1193</v>
      </c>
      <c r="C190" s="388">
        <f>$I$31</f>
        <v>0.25</v>
      </c>
      <c r="D190" s="317"/>
      <c r="E190" s="446"/>
      <c r="F190" s="446"/>
      <c r="G190" s="446"/>
      <c r="H190" s="317"/>
      <c r="I190" s="317"/>
      <c r="J190" s="317"/>
      <c r="K190" s="317"/>
      <c r="L190" s="317"/>
      <c r="M190" s="317"/>
      <c r="N190" s="317"/>
      <c r="O190" s="365"/>
      <c r="P190" s="365"/>
      <c r="Q190" s="365"/>
      <c r="R190" s="365"/>
      <c r="S190" s="365"/>
      <c r="T190" s="365"/>
      <c r="U190" s="365"/>
      <c r="V190" s="365"/>
      <c r="W190" s="365"/>
      <c r="X190" s="365"/>
      <c r="Y190" s="365"/>
      <c r="Z190" s="365"/>
      <c r="AA190" s="365"/>
      <c r="AB190" s="365"/>
      <c r="AC190" s="365"/>
      <c r="AD190" s="365"/>
      <c r="AE190" s="365"/>
      <c r="AF190" s="365"/>
      <c r="AG190" s="365"/>
      <c r="AH190" s="365"/>
      <c r="AI190" s="365"/>
      <c r="AJ190" s="365"/>
      <c r="AK190" s="365"/>
      <c r="AL190" s="365"/>
      <c r="AM190" s="365"/>
      <c r="AN190" s="365"/>
      <c r="AO190" s="365"/>
      <c r="AP190" s="365"/>
      <c r="AQ190" s="365"/>
      <c r="AR190" s="365"/>
      <c r="AS190" s="365"/>
      <c r="AT190" s="365"/>
      <c r="AU190" s="365"/>
      <c r="AV190" s="365"/>
      <c r="AW190" s="365"/>
      <c r="AX190" s="365"/>
      <c r="AY190" s="365"/>
      <c r="AZ190" s="365"/>
      <c r="BA190" s="365"/>
      <c r="BB190" s="365"/>
      <c r="BC190" s="365"/>
      <c r="BD190" s="365"/>
      <c r="BE190" s="365"/>
      <c r="BF190" s="365"/>
      <c r="BG190" s="365"/>
      <c r="BH190" s="365"/>
      <c r="BI190" s="365"/>
      <c r="BJ190" s="365"/>
      <c r="BK190" s="365"/>
      <c r="BL190" s="365"/>
      <c r="BR190" s="393"/>
      <c r="BS190" s="393"/>
      <c r="BT190" s="393"/>
      <c r="BU190" s="393"/>
      <c r="BV190" s="393"/>
      <c r="BW190" s="393"/>
      <c r="BX190" s="393"/>
      <c r="BY190" s="393"/>
      <c r="BZ190" s="393"/>
      <c r="CA190" s="393"/>
      <c r="CB190" s="393"/>
      <c r="CC190" s="393"/>
      <c r="CD190" s="393"/>
      <c r="CE190" s="393"/>
      <c r="CF190" s="393"/>
      <c r="CG190" s="393"/>
      <c r="CH190" s="393"/>
      <c r="CI190" s="393"/>
      <c r="CJ190" s="393"/>
    </row>
    <row r="191" spans="2:88" ht="15" customHeight="1" x14ac:dyDescent="0.25">
      <c r="B191" s="476" t="s">
        <v>1194</v>
      </c>
      <c r="C191" s="334">
        <f>C189/(1-C190)</f>
        <v>0</v>
      </c>
      <c r="D191" s="317"/>
      <c r="E191" s="446"/>
      <c r="F191" s="446"/>
      <c r="G191" s="446"/>
      <c r="H191" s="317"/>
      <c r="I191" s="317"/>
      <c r="J191" s="317"/>
      <c r="K191" s="317"/>
      <c r="L191" s="317"/>
      <c r="M191" s="317"/>
      <c r="N191" s="317"/>
      <c r="O191" s="365"/>
      <c r="P191" s="365"/>
      <c r="Q191" s="365"/>
      <c r="R191" s="365"/>
      <c r="S191" s="365"/>
      <c r="T191" s="365"/>
      <c r="U191" s="365"/>
      <c r="V191" s="365"/>
      <c r="W191" s="365"/>
      <c r="X191" s="365"/>
      <c r="Y191" s="365"/>
      <c r="Z191" s="365"/>
      <c r="AA191" s="365"/>
      <c r="AB191" s="365"/>
      <c r="AC191" s="365"/>
      <c r="AD191" s="365"/>
      <c r="AE191" s="365"/>
      <c r="AF191" s="365"/>
      <c r="AG191" s="365"/>
      <c r="AH191" s="365"/>
      <c r="AI191" s="365"/>
      <c r="AJ191" s="365"/>
      <c r="AK191" s="365"/>
      <c r="AL191" s="365"/>
      <c r="AM191" s="365"/>
      <c r="AN191" s="365"/>
      <c r="AO191" s="365"/>
      <c r="AP191" s="365"/>
      <c r="AQ191" s="365"/>
      <c r="AR191" s="365"/>
      <c r="AS191" s="365"/>
      <c r="AT191" s="365"/>
      <c r="AU191" s="365"/>
      <c r="AV191" s="365"/>
      <c r="AW191" s="365"/>
      <c r="AX191" s="365"/>
      <c r="AY191" s="365"/>
      <c r="AZ191" s="365"/>
      <c r="BA191" s="365"/>
      <c r="BB191" s="365"/>
      <c r="BC191" s="365"/>
      <c r="BD191" s="365"/>
      <c r="BE191" s="365"/>
      <c r="BF191" s="365"/>
      <c r="BG191" s="365"/>
      <c r="BH191" s="365"/>
      <c r="BI191" s="365"/>
      <c r="BJ191" s="365"/>
      <c r="BK191" s="365"/>
      <c r="BL191" s="365"/>
      <c r="BR191" s="393"/>
      <c r="BS191" s="393"/>
      <c r="BT191" s="393"/>
      <c r="BU191" s="393"/>
      <c r="BV191" s="393"/>
      <c r="BW191" s="393"/>
      <c r="BX191" s="393"/>
      <c r="BY191" s="393"/>
      <c r="BZ191" s="393"/>
      <c r="CA191" s="393"/>
      <c r="CB191" s="393"/>
      <c r="CC191" s="393"/>
      <c r="CD191" s="393"/>
      <c r="CE191" s="393"/>
      <c r="CF191" s="393"/>
      <c r="CG191" s="393"/>
      <c r="CH191" s="393"/>
      <c r="CI191" s="393"/>
      <c r="CJ191" s="393"/>
    </row>
    <row r="192" spans="2:88" ht="15" customHeight="1" x14ac:dyDescent="0.25">
      <c r="B192" s="476" t="s">
        <v>256</v>
      </c>
      <c r="C192" s="388"/>
      <c r="D192" s="317"/>
      <c r="E192" s="446"/>
      <c r="F192" s="446"/>
      <c r="G192" s="446"/>
      <c r="H192" s="317"/>
      <c r="I192" s="317"/>
      <c r="J192" s="317"/>
      <c r="K192" s="317"/>
      <c r="L192" s="317"/>
      <c r="M192" s="317"/>
      <c r="N192" s="317"/>
      <c r="O192" s="365"/>
      <c r="P192" s="365"/>
      <c r="Q192" s="365"/>
      <c r="R192" s="365"/>
      <c r="S192" s="365"/>
      <c r="T192" s="365"/>
      <c r="U192" s="365"/>
      <c r="V192" s="365"/>
      <c r="W192" s="365"/>
      <c r="X192" s="365"/>
      <c r="Y192" s="365"/>
      <c r="Z192" s="365"/>
      <c r="AA192" s="365"/>
      <c r="AB192" s="365"/>
      <c r="AC192" s="365"/>
      <c r="AD192" s="365"/>
      <c r="AE192" s="365"/>
      <c r="AF192" s="365"/>
      <c r="AG192" s="365"/>
      <c r="AH192" s="365"/>
      <c r="AI192" s="365"/>
      <c r="AJ192" s="365"/>
      <c r="AK192" s="365"/>
      <c r="AL192" s="365"/>
      <c r="AM192" s="365"/>
      <c r="AN192" s="365"/>
      <c r="AO192" s="365"/>
      <c r="AP192" s="365"/>
      <c r="AQ192" s="365"/>
      <c r="AR192" s="365"/>
      <c r="AS192" s="365"/>
      <c r="AT192" s="365"/>
      <c r="AU192" s="365"/>
      <c r="AV192" s="365"/>
      <c r="AW192" s="365"/>
      <c r="AX192" s="365"/>
      <c r="AY192" s="365"/>
      <c r="AZ192" s="365"/>
      <c r="BA192" s="365"/>
      <c r="BB192" s="365"/>
      <c r="BC192" s="365"/>
      <c r="BD192" s="365"/>
      <c r="BE192" s="365"/>
      <c r="BF192" s="365"/>
      <c r="BG192" s="365"/>
      <c r="BH192" s="365"/>
      <c r="BI192" s="365"/>
      <c r="BJ192" s="365"/>
      <c r="BK192" s="365"/>
      <c r="BL192" s="365"/>
      <c r="BR192" s="393"/>
      <c r="BS192" s="393"/>
      <c r="BT192" s="393"/>
      <c r="BU192" s="393"/>
      <c r="BV192" s="393"/>
      <c r="BW192" s="393"/>
      <c r="BX192" s="393"/>
      <c r="BY192" s="393"/>
      <c r="BZ192" s="393"/>
      <c r="CA192" s="393"/>
      <c r="CB192" s="393"/>
      <c r="CC192" s="393"/>
      <c r="CD192" s="393"/>
      <c r="CE192" s="393"/>
      <c r="CF192" s="393"/>
      <c r="CG192" s="393"/>
      <c r="CH192" s="393"/>
      <c r="CI192" s="393"/>
      <c r="CJ192" s="393"/>
    </row>
    <row r="193" spans="2:88" ht="15" customHeight="1" x14ac:dyDescent="0.25">
      <c r="B193" s="476" t="s">
        <v>139</v>
      </c>
      <c r="C193" s="334">
        <f>C192*$D$37*$I$27/100</f>
        <v>0</v>
      </c>
      <c r="D193" s="317"/>
      <c r="E193" s="446"/>
      <c r="F193" s="446"/>
      <c r="G193" s="446"/>
      <c r="H193" s="317"/>
      <c r="I193" s="317"/>
      <c r="J193" s="317"/>
      <c r="K193" s="317"/>
      <c r="L193" s="317"/>
      <c r="M193" s="317"/>
      <c r="N193" s="317"/>
      <c r="O193" s="365"/>
      <c r="P193" s="365"/>
      <c r="Q193" s="365"/>
      <c r="R193" s="365"/>
      <c r="S193" s="365"/>
      <c r="T193" s="365"/>
      <c r="U193" s="365"/>
      <c r="V193" s="365"/>
      <c r="W193" s="365"/>
      <c r="X193" s="365"/>
      <c r="Y193" s="365"/>
      <c r="Z193" s="365"/>
      <c r="AA193" s="365"/>
      <c r="AB193" s="365"/>
      <c r="AC193" s="365"/>
      <c r="AD193" s="365"/>
      <c r="AE193" s="365"/>
      <c r="AF193" s="365"/>
      <c r="AG193" s="365"/>
      <c r="AH193" s="365"/>
      <c r="AI193" s="365"/>
      <c r="AJ193" s="365"/>
      <c r="AK193" s="365"/>
      <c r="AL193" s="365"/>
      <c r="AM193" s="365"/>
      <c r="AN193" s="365"/>
      <c r="AO193" s="365"/>
      <c r="AP193" s="365"/>
      <c r="AQ193" s="365"/>
      <c r="AR193" s="365"/>
      <c r="AS193" s="365"/>
      <c r="AT193" s="365"/>
      <c r="AU193" s="365"/>
      <c r="AV193" s="365"/>
      <c r="AW193" s="365"/>
      <c r="AX193" s="365"/>
      <c r="AY193" s="365"/>
      <c r="AZ193" s="365"/>
      <c r="BA193" s="365"/>
      <c r="BB193" s="365"/>
      <c r="BC193" s="365"/>
      <c r="BD193" s="365"/>
      <c r="BE193" s="365"/>
      <c r="BF193" s="365"/>
      <c r="BG193" s="365"/>
      <c r="BH193" s="365"/>
      <c r="BI193" s="365"/>
      <c r="BJ193" s="365"/>
      <c r="BK193" s="365"/>
      <c r="BL193" s="365"/>
      <c r="BR193" s="393"/>
      <c r="BS193" s="393"/>
      <c r="BT193" s="393"/>
      <c r="BU193" s="393"/>
      <c r="BV193" s="393"/>
      <c r="BW193" s="393"/>
      <c r="BX193" s="393"/>
      <c r="BY193" s="393"/>
      <c r="BZ193" s="393"/>
      <c r="CA193" s="393"/>
      <c r="CB193" s="393"/>
      <c r="CC193" s="393"/>
      <c r="CD193" s="393"/>
      <c r="CE193" s="393"/>
      <c r="CF193" s="393"/>
      <c r="CG193" s="393"/>
      <c r="CH193" s="393"/>
      <c r="CI193" s="393"/>
      <c r="CJ193" s="393"/>
    </row>
    <row r="194" spans="2:88" ht="15" customHeight="1" x14ac:dyDescent="0.25">
      <c r="B194" s="476" t="s">
        <v>601</v>
      </c>
      <c r="C194" s="382"/>
      <c r="D194" s="446"/>
      <c r="E194" s="446"/>
      <c r="F194" s="446"/>
      <c r="G194" s="446"/>
      <c r="H194" s="317"/>
      <c r="I194" s="317"/>
      <c r="J194" s="317"/>
      <c r="K194" s="317"/>
      <c r="L194" s="317"/>
      <c r="M194" s="317"/>
      <c r="N194" s="317"/>
      <c r="O194" s="365"/>
      <c r="P194" s="365"/>
      <c r="Q194" s="365"/>
      <c r="R194" s="365"/>
      <c r="S194" s="365"/>
      <c r="T194" s="365"/>
      <c r="U194" s="365"/>
      <c r="V194" s="365"/>
      <c r="W194" s="365"/>
      <c r="X194" s="365"/>
      <c r="Y194" s="365"/>
      <c r="Z194" s="365"/>
      <c r="AA194" s="365"/>
      <c r="AB194" s="365"/>
      <c r="AC194" s="365"/>
      <c r="AD194" s="365"/>
      <c r="AE194" s="365"/>
      <c r="AF194" s="365"/>
      <c r="AG194" s="365"/>
      <c r="AH194" s="365"/>
      <c r="AI194" s="365"/>
      <c r="AJ194" s="365"/>
      <c r="AK194" s="365"/>
      <c r="AL194" s="365"/>
      <c r="AM194" s="365"/>
      <c r="AN194" s="365"/>
      <c r="AO194" s="365"/>
      <c r="AP194" s="365"/>
      <c r="AQ194" s="365"/>
      <c r="AR194" s="365"/>
      <c r="AS194" s="365"/>
      <c r="AT194" s="365"/>
      <c r="AU194" s="365"/>
      <c r="AV194" s="365"/>
      <c r="AW194" s="365"/>
      <c r="AX194" s="365"/>
      <c r="AY194" s="365"/>
      <c r="AZ194" s="365"/>
      <c r="BA194" s="365"/>
      <c r="BB194" s="365"/>
      <c r="BC194" s="365"/>
      <c r="BD194" s="365"/>
      <c r="BE194" s="365"/>
      <c r="BF194" s="365"/>
      <c r="BG194" s="365"/>
      <c r="BH194" s="365"/>
      <c r="BI194" s="365"/>
      <c r="BJ194" s="365"/>
      <c r="BK194" s="365"/>
      <c r="BL194" s="365"/>
      <c r="BR194" s="393"/>
      <c r="BS194" s="393"/>
      <c r="BT194" s="393"/>
      <c r="BU194" s="393"/>
      <c r="BV194" s="393"/>
      <c r="BW194" s="393"/>
      <c r="BX194" s="393"/>
      <c r="BY194" s="393"/>
      <c r="BZ194" s="393"/>
      <c r="CA194" s="393"/>
      <c r="CB194" s="393"/>
      <c r="CC194" s="393"/>
      <c r="CD194" s="393"/>
      <c r="CE194" s="393"/>
      <c r="CF194" s="393"/>
      <c r="CG194" s="393"/>
      <c r="CH194" s="393"/>
      <c r="CI194" s="393"/>
      <c r="CJ194" s="393"/>
    </row>
    <row r="195" spans="2:88" ht="15" customHeight="1" x14ac:dyDescent="0.25">
      <c r="B195" s="476" t="s">
        <v>140</v>
      </c>
      <c r="C195" s="334">
        <f>C194*C193</f>
        <v>0</v>
      </c>
      <c r="D195" s="317"/>
      <c r="E195" s="446"/>
      <c r="F195" s="446"/>
      <c r="G195" s="446"/>
      <c r="H195" s="317"/>
      <c r="I195" s="317"/>
      <c r="J195" s="317"/>
      <c r="K195" s="317"/>
      <c r="L195" s="317"/>
      <c r="M195" s="317"/>
      <c r="N195" s="317"/>
      <c r="O195" s="365"/>
      <c r="P195" s="365"/>
      <c r="Q195" s="365"/>
      <c r="R195" s="365"/>
      <c r="S195" s="365"/>
      <c r="T195" s="365"/>
      <c r="U195" s="365"/>
      <c r="V195" s="365"/>
      <c r="W195" s="365"/>
      <c r="X195" s="365"/>
      <c r="Y195" s="365"/>
      <c r="Z195" s="365"/>
      <c r="AA195" s="365"/>
      <c r="AB195" s="365"/>
      <c r="AC195" s="365"/>
      <c r="AD195" s="365"/>
      <c r="AE195" s="365"/>
      <c r="AF195" s="365"/>
      <c r="AG195" s="365"/>
      <c r="AH195" s="365"/>
      <c r="AI195" s="365"/>
      <c r="AJ195" s="365"/>
      <c r="AK195" s="365"/>
      <c r="AL195" s="365"/>
      <c r="AM195" s="365"/>
      <c r="AN195" s="365"/>
      <c r="AO195" s="365"/>
      <c r="AP195" s="365"/>
      <c r="AQ195" s="365"/>
      <c r="AR195" s="365"/>
      <c r="AS195" s="365"/>
      <c r="AT195" s="365"/>
      <c r="AU195" s="365"/>
      <c r="AV195" s="365"/>
      <c r="AW195" s="365"/>
      <c r="AX195" s="365"/>
      <c r="AY195" s="365"/>
      <c r="AZ195" s="365"/>
      <c r="BA195" s="365"/>
      <c r="BB195" s="365"/>
      <c r="BC195" s="365"/>
      <c r="BD195" s="365"/>
      <c r="BE195" s="365"/>
      <c r="BF195" s="365"/>
      <c r="BG195" s="365"/>
      <c r="BH195" s="365"/>
      <c r="BI195" s="365"/>
      <c r="BJ195" s="365"/>
      <c r="BK195" s="365"/>
      <c r="BL195" s="365"/>
      <c r="BR195" s="393"/>
      <c r="BS195" s="393"/>
      <c r="BT195" s="393"/>
      <c r="BU195" s="393"/>
      <c r="BV195" s="393"/>
      <c r="BW195" s="393"/>
      <c r="BX195" s="393"/>
      <c r="BY195" s="393"/>
      <c r="BZ195" s="393"/>
      <c r="CA195" s="393"/>
      <c r="CB195" s="393"/>
      <c r="CC195" s="393"/>
      <c r="CD195" s="393"/>
      <c r="CE195" s="393"/>
      <c r="CF195" s="393"/>
      <c r="CG195" s="393"/>
      <c r="CH195" s="393"/>
      <c r="CI195" s="393"/>
      <c r="CJ195" s="393"/>
    </row>
    <row r="196" spans="2:88" ht="15" customHeight="1" x14ac:dyDescent="0.25">
      <c r="B196" s="476" t="s">
        <v>254</v>
      </c>
      <c r="C196" s="351">
        <f>C194*C192*$D$37/100</f>
        <v>0</v>
      </c>
      <c r="D196" s="317"/>
      <c r="E196" s="446"/>
      <c r="F196" s="446"/>
      <c r="G196" s="446"/>
      <c r="H196" s="317"/>
      <c r="I196" s="317"/>
      <c r="J196" s="317"/>
      <c r="K196" s="317"/>
      <c r="L196" s="317"/>
      <c r="M196" s="317"/>
      <c r="N196" s="317"/>
      <c r="O196" s="365"/>
      <c r="P196" s="365"/>
      <c r="Q196" s="365"/>
      <c r="R196" s="365"/>
      <c r="S196" s="365"/>
      <c r="T196" s="365"/>
      <c r="U196" s="365"/>
      <c r="V196" s="365"/>
      <c r="W196" s="365"/>
      <c r="X196" s="365"/>
      <c r="Y196" s="365"/>
      <c r="Z196" s="365"/>
      <c r="AA196" s="365"/>
      <c r="AB196" s="365"/>
      <c r="AC196" s="365"/>
      <c r="AD196" s="365"/>
      <c r="AE196" s="365"/>
      <c r="AF196" s="365"/>
      <c r="AG196" s="365"/>
      <c r="AH196" s="365"/>
      <c r="AI196" s="365"/>
      <c r="AJ196" s="365"/>
      <c r="AK196" s="365"/>
      <c r="AL196" s="365"/>
      <c r="AM196" s="365"/>
      <c r="AN196" s="365"/>
      <c r="AO196" s="365"/>
      <c r="AP196" s="365"/>
      <c r="AQ196" s="365"/>
      <c r="AR196" s="365"/>
      <c r="AS196" s="365"/>
      <c r="AT196" s="365"/>
      <c r="AU196" s="365"/>
      <c r="AV196" s="365"/>
      <c r="AW196" s="365"/>
      <c r="AX196" s="365"/>
      <c r="AY196" s="365"/>
      <c r="AZ196" s="365"/>
      <c r="BA196" s="365"/>
      <c r="BB196" s="365"/>
      <c r="BC196" s="365"/>
      <c r="BD196" s="365"/>
      <c r="BE196" s="365"/>
      <c r="BF196" s="365"/>
      <c r="BG196" s="365"/>
      <c r="BH196" s="365"/>
      <c r="BI196" s="365"/>
      <c r="BJ196" s="365"/>
      <c r="BK196" s="365"/>
      <c r="BL196" s="365"/>
      <c r="BR196" s="393"/>
      <c r="BS196" s="393"/>
      <c r="BT196" s="393"/>
      <c r="BU196" s="393"/>
      <c r="BV196" s="393"/>
      <c r="BW196" s="393"/>
      <c r="BX196" s="393"/>
      <c r="BY196" s="393"/>
      <c r="BZ196" s="393"/>
      <c r="CA196" s="393"/>
      <c r="CB196" s="393"/>
      <c r="CC196" s="393"/>
      <c r="CD196" s="393"/>
      <c r="CE196" s="393"/>
      <c r="CF196" s="393"/>
      <c r="CG196" s="393"/>
      <c r="CH196" s="393"/>
      <c r="CI196" s="393"/>
      <c r="CJ196" s="393"/>
    </row>
    <row r="197" spans="2:88" ht="15" customHeight="1" x14ac:dyDescent="0.25">
      <c r="B197" s="476" t="s">
        <v>157</v>
      </c>
      <c r="C197" s="356">
        <f>IFERROR(C191/C195,0)</f>
        <v>0</v>
      </c>
      <c r="D197" s="317"/>
      <c r="E197" s="446"/>
      <c r="F197" s="446"/>
      <c r="G197" s="446"/>
      <c r="H197" s="317"/>
      <c r="I197" s="317"/>
      <c r="J197" s="317"/>
      <c r="K197" s="317"/>
      <c r="L197" s="317"/>
      <c r="M197" s="317"/>
      <c r="N197" s="317"/>
      <c r="O197" s="365"/>
      <c r="P197" s="365"/>
      <c r="Q197" s="365"/>
      <c r="R197" s="365"/>
      <c r="S197" s="365"/>
      <c r="T197" s="365"/>
      <c r="U197" s="365"/>
      <c r="V197" s="365"/>
      <c r="W197" s="365"/>
      <c r="X197" s="365"/>
      <c r="Y197" s="365"/>
      <c r="Z197" s="365"/>
      <c r="AA197" s="365"/>
      <c r="AB197" s="365"/>
      <c r="AC197" s="365"/>
      <c r="AD197" s="365"/>
      <c r="AE197" s="365"/>
      <c r="AF197" s="365"/>
      <c r="AG197" s="365"/>
      <c r="AH197" s="365"/>
      <c r="AI197" s="365"/>
      <c r="AJ197" s="365"/>
      <c r="AK197" s="365"/>
      <c r="AL197" s="365"/>
      <c r="AM197" s="365"/>
      <c r="AN197" s="365"/>
      <c r="AO197" s="365"/>
      <c r="AP197" s="365"/>
      <c r="AQ197" s="365"/>
      <c r="AR197" s="365"/>
      <c r="AS197" s="365"/>
      <c r="AT197" s="365"/>
      <c r="AU197" s="365"/>
      <c r="AV197" s="365"/>
      <c r="AW197" s="365"/>
      <c r="AX197" s="365"/>
      <c r="AY197" s="365"/>
      <c r="AZ197" s="365"/>
      <c r="BA197" s="365"/>
      <c r="BB197" s="365"/>
      <c r="BC197" s="365"/>
      <c r="BD197" s="365"/>
      <c r="BE197" s="365"/>
      <c r="BF197" s="365"/>
      <c r="BG197" s="365"/>
      <c r="BH197" s="365"/>
      <c r="BI197" s="365"/>
      <c r="BJ197" s="365"/>
      <c r="BK197" s="365"/>
      <c r="BL197" s="365"/>
      <c r="BR197" s="393"/>
      <c r="BS197" s="393"/>
      <c r="BT197" s="393"/>
      <c r="BU197" s="393"/>
      <c r="BV197" s="393"/>
      <c r="BW197" s="393"/>
      <c r="BX197" s="393"/>
      <c r="BY197" s="393"/>
      <c r="BZ197" s="393"/>
      <c r="CA197" s="393"/>
      <c r="CB197" s="393"/>
      <c r="CC197" s="393"/>
      <c r="CD197" s="393"/>
      <c r="CE197" s="393"/>
      <c r="CF197" s="393"/>
      <c r="CG197" s="393"/>
      <c r="CH197" s="393"/>
      <c r="CI197" s="393"/>
      <c r="CJ197" s="393"/>
    </row>
    <row r="198" spans="2:88" ht="15" customHeight="1" x14ac:dyDescent="0.25">
      <c r="B198" s="476" t="s">
        <v>1419</v>
      </c>
      <c r="C198" s="382" t="s">
        <v>428</v>
      </c>
      <c r="D198" s="476" t="s">
        <v>1418</v>
      </c>
      <c r="E198" s="692"/>
      <c r="F198" s="692"/>
      <c r="G198" s="692"/>
      <c r="H198" s="692"/>
      <c r="I198" s="692"/>
      <c r="J198" s="692"/>
      <c r="K198" s="692"/>
      <c r="L198" s="692"/>
      <c r="M198" s="692"/>
      <c r="N198" s="692"/>
      <c r="O198" s="365"/>
      <c r="P198" s="365"/>
      <c r="Q198" s="365"/>
      <c r="R198" s="365"/>
      <c r="S198" s="365"/>
      <c r="T198" s="365"/>
      <c r="U198" s="365"/>
      <c r="V198" s="365"/>
      <c r="W198" s="365"/>
      <c r="X198" s="365"/>
      <c r="Y198" s="365"/>
      <c r="Z198" s="365"/>
      <c r="AA198" s="365"/>
      <c r="AB198" s="365"/>
      <c r="AC198" s="365"/>
      <c r="AD198" s="365"/>
      <c r="AE198" s="365"/>
      <c r="AF198" s="365"/>
      <c r="AG198" s="365"/>
      <c r="AH198" s="365"/>
      <c r="AI198" s="365"/>
      <c r="AJ198" s="365"/>
      <c r="AK198" s="365"/>
      <c r="AL198" s="365"/>
      <c r="AM198" s="365"/>
      <c r="AN198" s="365"/>
      <c r="AO198" s="365"/>
      <c r="AP198" s="365"/>
      <c r="AQ198" s="365"/>
      <c r="AR198" s="365"/>
      <c r="AS198" s="365"/>
      <c r="AT198" s="365"/>
      <c r="AU198" s="365"/>
      <c r="AV198" s="365"/>
      <c r="AW198" s="365"/>
      <c r="AX198" s="365"/>
      <c r="AY198" s="365"/>
      <c r="AZ198" s="365"/>
      <c r="BA198" s="365"/>
      <c r="BB198" s="365"/>
      <c r="BC198" s="365"/>
      <c r="BD198" s="365"/>
      <c r="BE198" s="365"/>
      <c r="BF198" s="365"/>
      <c r="BG198" s="365"/>
      <c r="BH198" s="365"/>
      <c r="BI198" s="365"/>
      <c r="BJ198" s="365"/>
      <c r="BK198" s="365"/>
      <c r="BL198" s="365"/>
      <c r="BR198" s="393"/>
      <c r="BS198" s="393"/>
      <c r="BT198" s="393"/>
      <c r="BU198" s="393"/>
      <c r="BV198" s="393"/>
      <c r="BW198" s="393"/>
      <c r="BX198" s="393"/>
      <c r="BY198" s="393"/>
      <c r="BZ198" s="393"/>
      <c r="CA198" s="393"/>
      <c r="CB198" s="393"/>
      <c r="CC198" s="393"/>
      <c r="CD198" s="393"/>
      <c r="CE198" s="393"/>
      <c r="CF198" s="393"/>
      <c r="CG198" s="393"/>
      <c r="CH198" s="393"/>
      <c r="CI198" s="393"/>
      <c r="CJ198" s="393"/>
    </row>
    <row r="199" spans="2:88" ht="15" customHeight="1" x14ac:dyDescent="0.25">
      <c r="B199" s="476" t="s">
        <v>1370</v>
      </c>
      <c r="C199" s="678"/>
      <c r="D199" s="679"/>
      <c r="E199" s="679"/>
      <c r="F199" s="679"/>
      <c r="G199" s="679"/>
      <c r="H199" s="679"/>
      <c r="I199" s="679"/>
      <c r="J199" s="679"/>
      <c r="K199" s="679"/>
      <c r="L199" s="679"/>
      <c r="M199" s="679"/>
      <c r="N199" s="680"/>
      <c r="O199" s="365"/>
      <c r="P199" s="365"/>
      <c r="Q199" s="365"/>
      <c r="R199" s="365"/>
      <c r="S199" s="365"/>
      <c r="T199" s="365"/>
      <c r="U199" s="365"/>
      <c r="V199" s="365"/>
      <c r="W199" s="365"/>
      <c r="X199" s="365"/>
      <c r="Y199" s="365"/>
      <c r="Z199" s="365"/>
      <c r="AA199" s="365"/>
      <c r="AB199" s="365"/>
      <c r="AC199" s="365"/>
      <c r="AD199" s="365"/>
      <c r="AE199" s="365"/>
      <c r="AF199" s="365"/>
      <c r="AG199" s="365"/>
      <c r="AH199" s="365"/>
      <c r="AI199" s="365"/>
      <c r="AJ199" s="365"/>
      <c r="AK199" s="365"/>
      <c r="AL199" s="365"/>
      <c r="AM199" s="365"/>
      <c r="AN199" s="365"/>
      <c r="AO199" s="365"/>
      <c r="AP199" s="365"/>
      <c r="AQ199" s="365"/>
      <c r="AR199" s="365"/>
      <c r="AS199" s="365"/>
      <c r="AT199" s="365"/>
      <c r="AU199" s="365"/>
      <c r="AV199" s="365"/>
      <c r="AW199" s="365"/>
      <c r="AX199" s="365"/>
      <c r="AY199" s="365"/>
      <c r="AZ199" s="365"/>
      <c r="BA199" s="365"/>
      <c r="BB199" s="365"/>
      <c r="BC199" s="365"/>
      <c r="BD199" s="365"/>
      <c r="BE199" s="365"/>
      <c r="BF199" s="365"/>
      <c r="BG199" s="365"/>
      <c r="BH199" s="365"/>
      <c r="BI199" s="365"/>
      <c r="BJ199" s="365"/>
      <c r="BK199" s="365"/>
      <c r="BL199" s="365"/>
      <c r="BR199" s="393"/>
      <c r="BS199" s="393"/>
      <c r="BT199" s="393"/>
      <c r="BU199" s="393"/>
      <c r="BV199" s="393"/>
      <c r="BW199" s="393"/>
      <c r="BX199" s="393"/>
      <c r="BY199" s="393"/>
      <c r="BZ199" s="393"/>
      <c r="CA199" s="393"/>
      <c r="CB199" s="393"/>
      <c r="CC199" s="393"/>
      <c r="CD199" s="393"/>
      <c r="CE199" s="393"/>
      <c r="CF199" s="393"/>
      <c r="CG199" s="393"/>
      <c r="CH199" s="393"/>
      <c r="CI199" s="393"/>
      <c r="CJ199" s="393"/>
    </row>
    <row r="200" spans="2:88" s="317" customFormat="1" ht="15" customHeight="1" x14ac:dyDescent="0.25">
      <c r="B200" s="421"/>
      <c r="C200" s="443"/>
      <c r="E200" s="446"/>
      <c r="F200" s="446"/>
      <c r="G200" s="446"/>
      <c r="O200" s="365"/>
      <c r="P200" s="365"/>
      <c r="Q200" s="365"/>
      <c r="R200" s="365"/>
      <c r="S200" s="365"/>
      <c r="T200" s="365"/>
      <c r="U200" s="365"/>
      <c r="V200" s="365"/>
      <c r="W200" s="365"/>
      <c r="X200" s="365"/>
      <c r="Y200" s="365"/>
      <c r="Z200" s="365"/>
      <c r="AA200" s="365"/>
      <c r="AB200" s="365"/>
      <c r="AC200" s="365"/>
      <c r="AD200" s="365"/>
      <c r="AE200" s="365"/>
      <c r="AF200" s="365"/>
      <c r="AG200" s="365"/>
      <c r="AH200" s="365"/>
      <c r="AI200" s="365"/>
      <c r="AJ200" s="365"/>
      <c r="AK200" s="365"/>
      <c r="AL200" s="365"/>
      <c r="AM200" s="365"/>
      <c r="AN200" s="365"/>
      <c r="AO200" s="365"/>
      <c r="AP200" s="365"/>
      <c r="AQ200" s="365"/>
      <c r="AR200" s="365"/>
      <c r="AS200" s="365"/>
      <c r="AT200" s="365"/>
      <c r="AU200" s="365"/>
      <c r="AV200" s="365"/>
      <c r="AW200" s="365"/>
      <c r="AX200" s="365"/>
      <c r="AY200" s="365"/>
      <c r="AZ200" s="365"/>
      <c r="BA200" s="365"/>
      <c r="BB200" s="365"/>
      <c r="BC200" s="365"/>
      <c r="BD200" s="365"/>
      <c r="BE200" s="365"/>
      <c r="BF200" s="365"/>
      <c r="BG200" s="365"/>
      <c r="BH200" s="365"/>
      <c r="BI200" s="365"/>
      <c r="BJ200" s="365"/>
      <c r="BK200" s="365"/>
      <c r="BL200" s="365"/>
    </row>
    <row r="201" spans="2:88" ht="15" customHeight="1" x14ac:dyDescent="0.25">
      <c r="B201" s="319" t="s">
        <v>603</v>
      </c>
      <c r="C201" s="443"/>
      <c r="D201" s="428" t="s">
        <v>598</v>
      </c>
      <c r="E201" s="428" t="s">
        <v>599</v>
      </c>
      <c r="F201" s="428" t="s">
        <v>154</v>
      </c>
      <c r="G201" s="446"/>
      <c r="H201" s="317"/>
      <c r="I201" s="317"/>
      <c r="J201" s="317"/>
      <c r="K201" s="317"/>
      <c r="L201" s="317"/>
      <c r="M201" s="317"/>
      <c r="N201" s="317"/>
      <c r="O201" s="365"/>
      <c r="P201" s="365"/>
      <c r="Q201" s="365"/>
      <c r="R201" s="365"/>
      <c r="S201" s="365"/>
      <c r="T201" s="365"/>
      <c r="U201" s="365"/>
      <c r="V201" s="365"/>
      <c r="W201" s="365"/>
      <c r="X201" s="365"/>
      <c r="Y201" s="365"/>
      <c r="Z201" s="365"/>
      <c r="AA201" s="365"/>
      <c r="AB201" s="365"/>
      <c r="AC201" s="365"/>
      <c r="AD201" s="365"/>
      <c r="AE201" s="365"/>
      <c r="AF201" s="365"/>
      <c r="AG201" s="365"/>
      <c r="AH201" s="365"/>
      <c r="AI201" s="365"/>
      <c r="AJ201" s="365"/>
      <c r="AK201" s="365"/>
      <c r="AL201" s="365"/>
      <c r="AM201" s="365"/>
      <c r="AN201" s="365"/>
      <c r="AO201" s="365"/>
      <c r="AP201" s="365"/>
      <c r="AQ201" s="365"/>
      <c r="AR201" s="365"/>
      <c r="AS201" s="365"/>
      <c r="AT201" s="365"/>
      <c r="AU201" s="365"/>
      <c r="AV201" s="365"/>
      <c r="AW201" s="365"/>
      <c r="AX201" s="365"/>
      <c r="AY201" s="365"/>
      <c r="AZ201" s="365"/>
      <c r="BA201" s="365"/>
      <c r="BB201" s="365"/>
      <c r="BC201" s="365"/>
      <c r="BD201" s="365"/>
      <c r="BE201" s="365"/>
      <c r="BF201" s="365"/>
      <c r="BG201" s="365"/>
      <c r="BH201" s="365"/>
      <c r="BI201" s="365"/>
      <c r="BJ201" s="365"/>
      <c r="BK201" s="365"/>
      <c r="BL201" s="365"/>
      <c r="BR201" s="393"/>
      <c r="BS201" s="393"/>
      <c r="BT201" s="393"/>
      <c r="BU201" s="393"/>
      <c r="BV201" s="393"/>
      <c r="BW201" s="393"/>
      <c r="BX201" s="393"/>
      <c r="BY201" s="393"/>
      <c r="BZ201" s="393"/>
      <c r="CA201" s="393"/>
      <c r="CB201" s="393"/>
      <c r="CC201" s="393"/>
      <c r="CD201" s="393"/>
      <c r="CE201" s="393"/>
      <c r="CF201" s="393"/>
      <c r="CG201" s="393"/>
      <c r="CH201" s="393"/>
      <c r="CI201" s="393"/>
      <c r="CJ201" s="393"/>
    </row>
    <row r="202" spans="2:88" ht="15" customHeight="1" x14ac:dyDescent="0.25">
      <c r="B202" s="476" t="s">
        <v>159</v>
      </c>
      <c r="C202" s="481"/>
      <c r="D202" s="375"/>
      <c r="E202" s="397"/>
      <c r="F202" s="494">
        <f>D202+E202</f>
        <v>0</v>
      </c>
      <c r="G202" s="446"/>
      <c r="H202" s="317"/>
      <c r="I202" s="317"/>
      <c r="J202" s="317"/>
      <c r="K202" s="317"/>
      <c r="L202" s="317"/>
      <c r="M202" s="317"/>
      <c r="N202" s="317"/>
      <c r="O202" s="365"/>
      <c r="P202" s="365"/>
      <c r="Q202" s="365"/>
      <c r="R202" s="365"/>
      <c r="S202" s="365"/>
      <c r="T202" s="365"/>
      <c r="U202" s="365"/>
      <c r="V202" s="365"/>
      <c r="W202" s="365"/>
      <c r="X202" s="365"/>
      <c r="Y202" s="365"/>
      <c r="Z202" s="365"/>
      <c r="AA202" s="365"/>
      <c r="AB202" s="365"/>
      <c r="AC202" s="365"/>
      <c r="AD202" s="365"/>
      <c r="AE202" s="365"/>
      <c r="AF202" s="365"/>
      <c r="AG202" s="365"/>
      <c r="AH202" s="365"/>
      <c r="AI202" s="365"/>
      <c r="AJ202" s="365"/>
      <c r="AK202" s="365"/>
      <c r="AL202" s="365"/>
      <c r="AM202" s="365"/>
      <c r="AN202" s="365"/>
      <c r="AO202" s="365"/>
      <c r="AP202" s="365"/>
      <c r="AQ202" s="365"/>
      <c r="AR202" s="365"/>
      <c r="AS202" s="365"/>
      <c r="AT202" s="365"/>
      <c r="AU202" s="365"/>
      <c r="AV202" s="365"/>
      <c r="AW202" s="365"/>
      <c r="AX202" s="365"/>
      <c r="AY202" s="365"/>
      <c r="AZ202" s="365"/>
      <c r="BA202" s="365"/>
      <c r="BB202" s="365"/>
      <c r="BC202" s="365"/>
      <c r="BD202" s="365"/>
      <c r="BE202" s="365"/>
      <c r="BF202" s="365"/>
      <c r="BG202" s="365"/>
      <c r="BH202" s="365"/>
      <c r="BI202" s="365"/>
      <c r="BJ202" s="365"/>
      <c r="BK202" s="365"/>
      <c r="BL202" s="365"/>
      <c r="BR202" s="393"/>
      <c r="BS202" s="393"/>
      <c r="BT202" s="393"/>
      <c r="BU202" s="393"/>
      <c r="BV202" s="393"/>
      <c r="BW202" s="393"/>
      <c r="BX202" s="393"/>
      <c r="BY202" s="393"/>
      <c r="BZ202" s="393"/>
      <c r="CA202" s="393"/>
      <c r="CB202" s="393"/>
      <c r="CC202" s="393"/>
      <c r="CD202" s="393"/>
      <c r="CE202" s="393"/>
      <c r="CF202" s="393"/>
      <c r="CG202" s="393"/>
      <c r="CH202" s="393"/>
      <c r="CI202" s="393"/>
      <c r="CJ202" s="393"/>
    </row>
    <row r="203" spans="2:88" ht="15" customHeight="1" x14ac:dyDescent="0.25">
      <c r="B203" s="476" t="s">
        <v>252</v>
      </c>
      <c r="C203" s="481"/>
      <c r="D203" s="317"/>
      <c r="E203" s="317"/>
      <c r="F203" s="446"/>
      <c r="G203" s="446"/>
      <c r="H203" s="317"/>
      <c r="I203" s="317"/>
      <c r="J203" s="317"/>
      <c r="K203" s="317"/>
      <c r="L203" s="317"/>
      <c r="M203" s="317"/>
      <c r="N203" s="317"/>
      <c r="O203" s="365"/>
      <c r="P203" s="365"/>
      <c r="Q203" s="365"/>
      <c r="R203" s="365"/>
      <c r="S203" s="365"/>
      <c r="T203" s="365"/>
      <c r="U203" s="365"/>
      <c r="V203" s="365"/>
      <c r="W203" s="365"/>
      <c r="X203" s="365"/>
      <c r="Y203" s="365"/>
      <c r="Z203" s="365"/>
      <c r="AA203" s="365"/>
      <c r="AB203" s="365"/>
      <c r="AC203" s="365"/>
      <c r="AD203" s="365"/>
      <c r="AE203" s="365"/>
      <c r="AF203" s="365"/>
      <c r="AG203" s="365"/>
      <c r="AH203" s="365"/>
      <c r="AI203" s="365"/>
      <c r="AJ203" s="365"/>
      <c r="AK203" s="365"/>
      <c r="AL203" s="365"/>
      <c r="AM203" s="365"/>
      <c r="AN203" s="365"/>
      <c r="AO203" s="365"/>
      <c r="AP203" s="365"/>
      <c r="AQ203" s="365"/>
      <c r="AR203" s="365"/>
      <c r="AS203" s="365"/>
      <c r="AT203" s="365"/>
      <c r="AU203" s="365"/>
      <c r="AV203" s="365"/>
      <c r="AW203" s="365"/>
      <c r="AX203" s="365"/>
      <c r="AY203" s="365"/>
      <c r="AZ203" s="365"/>
      <c r="BA203" s="365"/>
      <c r="BB203" s="365"/>
      <c r="BC203" s="365"/>
      <c r="BD203" s="365"/>
      <c r="BE203" s="365"/>
      <c r="BF203" s="365"/>
      <c r="BG203" s="365"/>
      <c r="BH203" s="365"/>
      <c r="BI203" s="365"/>
      <c r="BJ203" s="365"/>
      <c r="BK203" s="365"/>
      <c r="BL203" s="365"/>
      <c r="BR203" s="393"/>
      <c r="BS203" s="393"/>
      <c r="BT203" s="393"/>
      <c r="BU203" s="393"/>
      <c r="BV203" s="393"/>
      <c r="BW203" s="393"/>
      <c r="BX203" s="393"/>
      <c r="BY203" s="393"/>
      <c r="BZ203" s="393"/>
      <c r="CA203" s="393"/>
      <c r="CB203" s="393"/>
      <c r="CC203" s="393"/>
      <c r="CD203" s="393"/>
      <c r="CE203" s="393"/>
      <c r="CF203" s="393"/>
      <c r="CG203" s="393"/>
      <c r="CH203" s="393"/>
      <c r="CI203" s="393"/>
      <c r="CJ203" s="393"/>
    </row>
    <row r="204" spans="2:88" ht="15" customHeight="1" x14ac:dyDescent="0.25">
      <c r="B204" s="476" t="s">
        <v>1195</v>
      </c>
      <c r="C204" s="334">
        <f>(F202+C203)*C202</f>
        <v>0</v>
      </c>
      <c r="D204" s="317"/>
      <c r="E204" s="446"/>
      <c r="F204" s="446"/>
      <c r="G204" s="446"/>
      <c r="H204" s="317"/>
      <c r="I204" s="317"/>
      <c r="J204" s="317"/>
      <c r="K204" s="317"/>
      <c r="L204" s="317"/>
      <c r="M204" s="317"/>
      <c r="N204" s="317"/>
      <c r="O204" s="365"/>
      <c r="P204" s="365"/>
      <c r="Q204" s="365"/>
      <c r="R204" s="365"/>
      <c r="S204" s="365"/>
      <c r="T204" s="365"/>
      <c r="U204" s="365"/>
      <c r="V204" s="365"/>
      <c r="W204" s="365"/>
      <c r="X204" s="365"/>
      <c r="Y204" s="365"/>
      <c r="Z204" s="365"/>
      <c r="AA204" s="365"/>
      <c r="AB204" s="365"/>
      <c r="AC204" s="365"/>
      <c r="AD204" s="365"/>
      <c r="AE204" s="365"/>
      <c r="AF204" s="365"/>
      <c r="AG204" s="365"/>
      <c r="AH204" s="365"/>
      <c r="AI204" s="365"/>
      <c r="AJ204" s="365"/>
      <c r="AK204" s="365"/>
      <c r="AL204" s="365"/>
      <c r="AM204" s="365"/>
      <c r="AN204" s="365"/>
      <c r="AO204" s="365"/>
      <c r="AP204" s="365"/>
      <c r="AQ204" s="365"/>
      <c r="AR204" s="365"/>
      <c r="AS204" s="365"/>
      <c r="AT204" s="365"/>
      <c r="AU204" s="365"/>
      <c r="AV204" s="365"/>
      <c r="AW204" s="365"/>
      <c r="AX204" s="365"/>
      <c r="AY204" s="365"/>
      <c r="AZ204" s="365"/>
      <c r="BA204" s="365"/>
      <c r="BB204" s="365"/>
      <c r="BC204" s="365"/>
      <c r="BD204" s="365"/>
      <c r="BE204" s="365"/>
      <c r="BF204" s="365"/>
      <c r="BG204" s="365"/>
      <c r="BH204" s="365"/>
      <c r="BI204" s="365"/>
      <c r="BJ204" s="365"/>
      <c r="BK204" s="365"/>
      <c r="BL204" s="365"/>
      <c r="BR204" s="393"/>
      <c r="BS204" s="393"/>
      <c r="BT204" s="393"/>
      <c r="BU204" s="393"/>
      <c r="BV204" s="393"/>
      <c r="BW204" s="393"/>
      <c r="BX204" s="393"/>
      <c r="BY204" s="393"/>
      <c r="BZ204" s="393"/>
      <c r="CA204" s="393"/>
      <c r="CB204" s="393"/>
      <c r="CC204" s="393"/>
      <c r="CD204" s="393"/>
      <c r="CE204" s="393"/>
      <c r="CF204" s="393"/>
      <c r="CG204" s="393"/>
      <c r="CH204" s="393"/>
      <c r="CI204" s="393"/>
      <c r="CJ204" s="393"/>
    </row>
    <row r="205" spans="2:88" ht="15" customHeight="1" x14ac:dyDescent="0.25">
      <c r="B205" s="476" t="s">
        <v>1193</v>
      </c>
      <c r="C205" s="388">
        <f>$I$31</f>
        <v>0.25</v>
      </c>
      <c r="D205" s="317"/>
      <c r="E205" s="446"/>
      <c r="F205" s="446"/>
      <c r="G205" s="446"/>
      <c r="H205" s="317"/>
      <c r="I205" s="317"/>
      <c r="J205" s="317"/>
      <c r="K205" s="317"/>
      <c r="L205" s="317"/>
      <c r="M205" s="317"/>
      <c r="N205" s="317"/>
      <c r="O205" s="365"/>
      <c r="P205" s="365"/>
      <c r="Q205" s="365"/>
      <c r="R205" s="365"/>
      <c r="S205" s="365"/>
      <c r="T205" s="365"/>
      <c r="U205" s="365"/>
      <c r="V205" s="365"/>
      <c r="W205" s="365"/>
      <c r="X205" s="365"/>
      <c r="Y205" s="365"/>
      <c r="Z205" s="365"/>
      <c r="AA205" s="365"/>
      <c r="AB205" s="365"/>
      <c r="AC205" s="365"/>
      <c r="AD205" s="365"/>
      <c r="AE205" s="365"/>
      <c r="AF205" s="365"/>
      <c r="AG205" s="365"/>
      <c r="AH205" s="365"/>
      <c r="AI205" s="365"/>
      <c r="AJ205" s="365"/>
      <c r="AK205" s="365"/>
      <c r="AL205" s="365"/>
      <c r="AM205" s="365"/>
      <c r="AN205" s="365"/>
      <c r="AO205" s="365"/>
      <c r="AP205" s="365"/>
      <c r="AQ205" s="365"/>
      <c r="AR205" s="365"/>
      <c r="AS205" s="365"/>
      <c r="AT205" s="365"/>
      <c r="AU205" s="365"/>
      <c r="AV205" s="365"/>
      <c r="AW205" s="365"/>
      <c r="AX205" s="365"/>
      <c r="AY205" s="365"/>
      <c r="AZ205" s="365"/>
      <c r="BA205" s="365"/>
      <c r="BB205" s="365"/>
      <c r="BC205" s="365"/>
      <c r="BD205" s="365"/>
      <c r="BE205" s="365"/>
      <c r="BF205" s="365"/>
      <c r="BG205" s="365"/>
      <c r="BH205" s="365"/>
      <c r="BI205" s="365"/>
      <c r="BJ205" s="365"/>
      <c r="BK205" s="365"/>
      <c r="BL205" s="365"/>
      <c r="BR205" s="393"/>
      <c r="BS205" s="393"/>
      <c r="BT205" s="393"/>
      <c r="BU205" s="393"/>
      <c r="BV205" s="393"/>
      <c r="BW205" s="393"/>
      <c r="BX205" s="393"/>
      <c r="BY205" s="393"/>
      <c r="BZ205" s="393"/>
      <c r="CA205" s="393"/>
      <c r="CB205" s="393"/>
      <c r="CC205" s="393"/>
      <c r="CD205" s="393"/>
      <c r="CE205" s="393"/>
      <c r="CF205" s="393"/>
      <c r="CG205" s="393"/>
      <c r="CH205" s="393"/>
      <c r="CI205" s="393"/>
      <c r="CJ205" s="393"/>
    </row>
    <row r="206" spans="2:88" ht="15" customHeight="1" x14ac:dyDescent="0.25">
      <c r="B206" s="476" t="s">
        <v>1194</v>
      </c>
      <c r="C206" s="334">
        <f>C204/(1-C205)</f>
        <v>0</v>
      </c>
      <c r="D206" s="317"/>
      <c r="E206" s="446"/>
      <c r="F206" s="446"/>
      <c r="G206" s="446"/>
      <c r="H206" s="317"/>
      <c r="I206" s="317"/>
      <c r="J206" s="317"/>
      <c r="K206" s="317"/>
      <c r="L206" s="317"/>
      <c r="M206" s="317"/>
      <c r="N206" s="317"/>
      <c r="O206" s="365"/>
      <c r="P206" s="365"/>
      <c r="Q206" s="365"/>
      <c r="R206" s="365"/>
      <c r="S206" s="365"/>
      <c r="T206" s="365"/>
      <c r="U206" s="365"/>
      <c r="V206" s="365"/>
      <c r="W206" s="365"/>
      <c r="X206" s="365"/>
      <c r="Y206" s="365"/>
      <c r="Z206" s="365"/>
      <c r="AA206" s="365"/>
      <c r="AB206" s="365"/>
      <c r="AC206" s="365"/>
      <c r="AD206" s="365"/>
      <c r="AE206" s="365"/>
      <c r="AF206" s="365"/>
      <c r="AG206" s="365"/>
      <c r="AH206" s="365"/>
      <c r="AI206" s="365"/>
      <c r="AJ206" s="365"/>
      <c r="AK206" s="365"/>
      <c r="AL206" s="365"/>
      <c r="AM206" s="365"/>
      <c r="AN206" s="365"/>
      <c r="AO206" s="365"/>
      <c r="AP206" s="365"/>
      <c r="AQ206" s="365"/>
      <c r="AR206" s="365"/>
      <c r="AS206" s="365"/>
      <c r="AT206" s="365"/>
      <c r="AU206" s="365"/>
      <c r="AV206" s="365"/>
      <c r="AW206" s="365"/>
      <c r="AX206" s="365"/>
      <c r="AY206" s="365"/>
      <c r="AZ206" s="365"/>
      <c r="BA206" s="365"/>
      <c r="BB206" s="365"/>
      <c r="BC206" s="365"/>
      <c r="BD206" s="365"/>
      <c r="BE206" s="365"/>
      <c r="BF206" s="365"/>
      <c r="BG206" s="365"/>
      <c r="BH206" s="365"/>
      <c r="BI206" s="365"/>
      <c r="BJ206" s="365"/>
      <c r="BK206" s="365"/>
      <c r="BL206" s="365"/>
      <c r="BR206" s="393"/>
      <c r="BS206" s="393"/>
      <c r="BT206" s="393"/>
      <c r="BU206" s="393"/>
      <c r="BV206" s="393"/>
      <c r="BW206" s="393"/>
      <c r="BX206" s="393"/>
      <c r="BY206" s="393"/>
      <c r="BZ206" s="393"/>
      <c r="CA206" s="393"/>
      <c r="CB206" s="393"/>
      <c r="CC206" s="393"/>
      <c r="CD206" s="393"/>
      <c r="CE206" s="393"/>
      <c r="CF206" s="393"/>
      <c r="CG206" s="393"/>
      <c r="CH206" s="393"/>
      <c r="CI206" s="393"/>
      <c r="CJ206" s="393"/>
    </row>
    <row r="207" spans="2:88" ht="15" customHeight="1" x14ac:dyDescent="0.25">
      <c r="B207" s="476" t="s">
        <v>256</v>
      </c>
      <c r="C207" s="388"/>
      <c r="D207" s="317"/>
      <c r="E207" s="446"/>
      <c r="F207" s="446"/>
      <c r="G207" s="446"/>
      <c r="H207" s="317"/>
      <c r="I207" s="317"/>
      <c r="J207" s="317"/>
      <c r="K207" s="317"/>
      <c r="L207" s="317"/>
      <c r="M207" s="317"/>
      <c r="N207" s="317"/>
      <c r="O207" s="365"/>
      <c r="P207" s="365"/>
      <c r="Q207" s="365"/>
      <c r="R207" s="365"/>
      <c r="S207" s="365"/>
      <c r="T207" s="365"/>
      <c r="U207" s="365"/>
      <c r="V207" s="365"/>
      <c r="W207" s="365"/>
      <c r="X207" s="365"/>
      <c r="Y207" s="365"/>
      <c r="Z207" s="365"/>
      <c r="AA207" s="365"/>
      <c r="AB207" s="365"/>
      <c r="AC207" s="365"/>
      <c r="AD207" s="365"/>
      <c r="AE207" s="365"/>
      <c r="AF207" s="365"/>
      <c r="AG207" s="365"/>
      <c r="AH207" s="365"/>
      <c r="AI207" s="365"/>
      <c r="AJ207" s="365"/>
      <c r="AK207" s="365"/>
      <c r="AL207" s="365"/>
      <c r="AM207" s="365"/>
      <c r="AN207" s="365"/>
      <c r="AO207" s="365"/>
      <c r="AP207" s="365"/>
      <c r="AQ207" s="365"/>
      <c r="AR207" s="365"/>
      <c r="AS207" s="365"/>
      <c r="AT207" s="365"/>
      <c r="AU207" s="365"/>
      <c r="AV207" s="365"/>
      <c r="AW207" s="365"/>
      <c r="AX207" s="365"/>
      <c r="AY207" s="365"/>
      <c r="AZ207" s="365"/>
      <c r="BA207" s="365"/>
      <c r="BB207" s="365"/>
      <c r="BC207" s="365"/>
      <c r="BD207" s="365"/>
      <c r="BE207" s="365"/>
      <c r="BF207" s="365"/>
      <c r="BG207" s="365"/>
      <c r="BH207" s="365"/>
      <c r="BI207" s="365"/>
      <c r="BJ207" s="365"/>
      <c r="BK207" s="365"/>
      <c r="BL207" s="365"/>
      <c r="BR207" s="393"/>
      <c r="BS207" s="393"/>
      <c r="BT207" s="393"/>
      <c r="BU207" s="393"/>
      <c r="BV207" s="393"/>
      <c r="BW207" s="393"/>
      <c r="BX207" s="393"/>
      <c r="BY207" s="393"/>
      <c r="BZ207" s="393"/>
      <c r="CA207" s="393"/>
      <c r="CB207" s="393"/>
      <c r="CC207" s="393"/>
      <c r="CD207" s="393"/>
      <c r="CE207" s="393"/>
      <c r="CF207" s="393"/>
      <c r="CG207" s="393"/>
      <c r="CH207" s="393"/>
      <c r="CI207" s="393"/>
      <c r="CJ207" s="393"/>
    </row>
    <row r="208" spans="2:88" ht="15" customHeight="1" x14ac:dyDescent="0.25">
      <c r="B208" s="476" t="s">
        <v>139</v>
      </c>
      <c r="C208" s="334">
        <f>C207*$D$37*$I$27</f>
        <v>0</v>
      </c>
      <c r="D208" s="317"/>
      <c r="E208" s="446"/>
      <c r="F208" s="446"/>
      <c r="G208" s="446"/>
      <c r="H208" s="317"/>
      <c r="I208" s="317"/>
      <c r="J208" s="317"/>
      <c r="K208" s="317"/>
      <c r="L208" s="317"/>
      <c r="M208" s="317"/>
      <c r="N208" s="317"/>
      <c r="O208" s="365"/>
      <c r="P208" s="365"/>
      <c r="Q208" s="365"/>
      <c r="R208" s="365"/>
      <c r="S208" s="365"/>
      <c r="T208" s="365"/>
      <c r="U208" s="365"/>
      <c r="V208" s="365"/>
      <c r="W208" s="365"/>
      <c r="X208" s="365"/>
      <c r="Y208" s="365"/>
      <c r="Z208" s="365"/>
      <c r="AA208" s="365"/>
      <c r="AB208" s="365"/>
      <c r="AC208" s="365"/>
      <c r="AD208" s="365"/>
      <c r="AE208" s="365"/>
      <c r="AF208" s="365"/>
      <c r="AG208" s="365"/>
      <c r="AH208" s="365"/>
      <c r="AI208" s="365"/>
      <c r="AJ208" s="365"/>
      <c r="AK208" s="365"/>
      <c r="AL208" s="365"/>
      <c r="AM208" s="365"/>
      <c r="AN208" s="365"/>
      <c r="AO208" s="365"/>
      <c r="AP208" s="365"/>
      <c r="AQ208" s="365"/>
      <c r="AR208" s="365"/>
      <c r="AS208" s="365"/>
      <c r="AT208" s="365"/>
      <c r="AU208" s="365"/>
      <c r="AV208" s="365"/>
      <c r="AW208" s="365"/>
      <c r="AX208" s="365"/>
      <c r="AY208" s="365"/>
      <c r="AZ208" s="365"/>
      <c r="BA208" s="365"/>
      <c r="BB208" s="365"/>
      <c r="BC208" s="365"/>
      <c r="BD208" s="365"/>
      <c r="BE208" s="365"/>
      <c r="BF208" s="365"/>
      <c r="BG208" s="365"/>
      <c r="BH208" s="365"/>
      <c r="BI208" s="365"/>
      <c r="BJ208" s="365"/>
      <c r="BK208" s="365"/>
      <c r="BL208" s="365"/>
      <c r="BR208" s="393"/>
      <c r="BS208" s="393"/>
      <c r="BT208" s="393"/>
      <c r="BU208" s="393"/>
      <c r="BV208" s="393"/>
      <c r="BW208" s="393"/>
      <c r="BX208" s="393"/>
      <c r="BY208" s="393"/>
      <c r="BZ208" s="393"/>
      <c r="CA208" s="393"/>
      <c r="CB208" s="393"/>
      <c r="CC208" s="393"/>
      <c r="CD208" s="393"/>
      <c r="CE208" s="393"/>
      <c r="CF208" s="393"/>
      <c r="CG208" s="393"/>
      <c r="CH208" s="393"/>
      <c r="CI208" s="393"/>
      <c r="CJ208" s="393"/>
    </row>
    <row r="209" spans="2:88" ht="15" customHeight="1" x14ac:dyDescent="0.25">
      <c r="B209" s="476" t="s">
        <v>601</v>
      </c>
      <c r="C209" s="388"/>
      <c r="D209" s="317"/>
      <c r="E209" s="446"/>
      <c r="F209" s="446"/>
      <c r="G209" s="446"/>
      <c r="H209" s="317"/>
      <c r="I209" s="317"/>
      <c r="J209" s="317"/>
      <c r="K209" s="317"/>
      <c r="L209" s="317"/>
      <c r="M209" s="317"/>
      <c r="N209" s="317"/>
      <c r="O209" s="365"/>
      <c r="P209" s="365"/>
      <c r="Q209" s="365"/>
      <c r="R209" s="365"/>
      <c r="S209" s="365"/>
      <c r="T209" s="365"/>
      <c r="U209" s="365"/>
      <c r="V209" s="365"/>
      <c r="W209" s="365"/>
      <c r="X209" s="365"/>
      <c r="Y209" s="365"/>
      <c r="Z209" s="365"/>
      <c r="AA209" s="365"/>
      <c r="AB209" s="365"/>
      <c r="AC209" s="365"/>
      <c r="AD209" s="365"/>
      <c r="AE209" s="365"/>
      <c r="AF209" s="365"/>
      <c r="AG209" s="365"/>
      <c r="AH209" s="365"/>
      <c r="AI209" s="365"/>
      <c r="AJ209" s="365"/>
      <c r="AK209" s="365"/>
      <c r="AL209" s="365"/>
      <c r="AM209" s="365"/>
      <c r="AN209" s="365"/>
      <c r="AO209" s="365"/>
      <c r="AP209" s="365"/>
      <c r="AQ209" s="365"/>
      <c r="AR209" s="365"/>
      <c r="AS209" s="365"/>
      <c r="AT209" s="365"/>
      <c r="AU209" s="365"/>
      <c r="AV209" s="365"/>
      <c r="AW209" s="365"/>
      <c r="AX209" s="365"/>
      <c r="AY209" s="365"/>
      <c r="AZ209" s="365"/>
      <c r="BA209" s="365"/>
      <c r="BB209" s="365"/>
      <c r="BC209" s="365"/>
      <c r="BD209" s="365"/>
      <c r="BE209" s="365"/>
      <c r="BF209" s="365"/>
      <c r="BG209" s="365"/>
      <c r="BH209" s="365"/>
      <c r="BI209" s="365"/>
      <c r="BJ209" s="365"/>
      <c r="BK209" s="365"/>
      <c r="BL209" s="365"/>
      <c r="BR209" s="393"/>
      <c r="BS209" s="393"/>
      <c r="BT209" s="393"/>
      <c r="BU209" s="393"/>
      <c r="BV209" s="393"/>
      <c r="BW209" s="393"/>
      <c r="BX209" s="393"/>
      <c r="BY209" s="393"/>
      <c r="BZ209" s="393"/>
      <c r="CA209" s="393"/>
      <c r="CB209" s="393"/>
      <c r="CC209" s="393"/>
      <c r="CD209" s="393"/>
      <c r="CE209" s="393"/>
      <c r="CF209" s="393"/>
      <c r="CG209" s="393"/>
      <c r="CH209" s="393"/>
      <c r="CI209" s="393"/>
      <c r="CJ209" s="393"/>
    </row>
    <row r="210" spans="2:88" ht="15" customHeight="1" x14ac:dyDescent="0.25">
      <c r="B210" s="476" t="s">
        <v>140</v>
      </c>
      <c r="C210" s="334">
        <f>C209*C208</f>
        <v>0</v>
      </c>
      <c r="D210" s="317"/>
      <c r="E210" s="446"/>
      <c r="F210" s="446"/>
      <c r="G210" s="446"/>
      <c r="H210" s="317"/>
      <c r="I210" s="317"/>
      <c r="J210" s="317"/>
      <c r="K210" s="317"/>
      <c r="L210" s="317"/>
      <c r="M210" s="317"/>
      <c r="N210" s="317"/>
      <c r="O210" s="365"/>
      <c r="P210" s="365"/>
      <c r="Q210" s="365"/>
      <c r="R210" s="365"/>
      <c r="S210" s="365"/>
      <c r="T210" s="365"/>
      <c r="U210" s="365"/>
      <c r="V210" s="365"/>
      <c r="W210" s="365"/>
      <c r="X210" s="365"/>
      <c r="Y210" s="365"/>
      <c r="Z210" s="365"/>
      <c r="AA210" s="365"/>
      <c r="AB210" s="365"/>
      <c r="AC210" s="365"/>
      <c r="AD210" s="365"/>
      <c r="AE210" s="365"/>
      <c r="AF210" s="365"/>
      <c r="AG210" s="365"/>
      <c r="AH210" s="365"/>
      <c r="AI210" s="365"/>
      <c r="AJ210" s="365"/>
      <c r="AK210" s="365"/>
      <c r="AL210" s="365"/>
      <c r="AM210" s="365"/>
      <c r="AN210" s="365"/>
      <c r="AO210" s="365"/>
      <c r="AP210" s="365"/>
      <c r="AQ210" s="365"/>
      <c r="AR210" s="365"/>
      <c r="AS210" s="365"/>
      <c r="AT210" s="365"/>
      <c r="AU210" s="365"/>
      <c r="AV210" s="365"/>
      <c r="AW210" s="365"/>
      <c r="AX210" s="365"/>
      <c r="AY210" s="365"/>
      <c r="AZ210" s="365"/>
      <c r="BA210" s="365"/>
      <c r="BB210" s="365"/>
      <c r="BC210" s="365"/>
      <c r="BD210" s="365"/>
      <c r="BE210" s="365"/>
      <c r="BF210" s="365"/>
      <c r="BG210" s="365"/>
      <c r="BH210" s="365"/>
      <c r="BI210" s="365"/>
      <c r="BJ210" s="365"/>
      <c r="BK210" s="365"/>
      <c r="BL210" s="365"/>
      <c r="BR210" s="393"/>
      <c r="BS210" s="393"/>
      <c r="BT210" s="393"/>
      <c r="BU210" s="393"/>
      <c r="BV210" s="393"/>
      <c r="BW210" s="393"/>
      <c r="BX210" s="393"/>
      <c r="BY210" s="393"/>
      <c r="BZ210" s="393"/>
      <c r="CA210" s="393"/>
      <c r="CB210" s="393"/>
      <c r="CC210" s="393"/>
      <c r="CD210" s="393"/>
      <c r="CE210" s="393"/>
      <c r="CF210" s="393"/>
      <c r="CG210" s="393"/>
      <c r="CH210" s="393"/>
      <c r="CI210" s="393"/>
      <c r="CJ210" s="393"/>
    </row>
    <row r="211" spans="2:88" ht="15" customHeight="1" x14ac:dyDescent="0.25">
      <c r="B211" s="476" t="s">
        <v>254</v>
      </c>
      <c r="C211" s="351">
        <f>IFERROR(C210/I27,0)</f>
        <v>0</v>
      </c>
      <c r="D211" s="317"/>
      <c r="E211" s="446"/>
      <c r="F211" s="446"/>
      <c r="G211" s="446"/>
      <c r="H211" s="317"/>
      <c r="I211" s="317"/>
      <c r="J211" s="317"/>
      <c r="K211" s="317"/>
      <c r="L211" s="317"/>
      <c r="M211" s="317"/>
      <c r="N211" s="317"/>
      <c r="O211" s="365"/>
      <c r="P211" s="365"/>
      <c r="Q211" s="365"/>
      <c r="R211" s="365"/>
      <c r="S211" s="365"/>
      <c r="T211" s="365"/>
      <c r="U211" s="365"/>
      <c r="V211" s="365"/>
      <c r="W211" s="365"/>
      <c r="X211" s="365"/>
      <c r="Y211" s="365"/>
      <c r="Z211" s="365"/>
      <c r="AA211" s="365"/>
      <c r="AB211" s="365"/>
      <c r="AC211" s="365"/>
      <c r="AD211" s="365"/>
      <c r="AE211" s="365"/>
      <c r="AF211" s="365"/>
      <c r="AG211" s="365"/>
      <c r="AH211" s="365"/>
      <c r="AI211" s="365"/>
      <c r="AJ211" s="365"/>
      <c r="AK211" s="365"/>
      <c r="AL211" s="365"/>
      <c r="AM211" s="365"/>
      <c r="AN211" s="365"/>
      <c r="AO211" s="365"/>
      <c r="AP211" s="365"/>
      <c r="AQ211" s="365"/>
      <c r="AR211" s="365"/>
      <c r="AS211" s="365"/>
      <c r="AT211" s="365"/>
      <c r="AU211" s="365"/>
      <c r="AV211" s="365"/>
      <c r="AW211" s="365"/>
      <c r="AX211" s="365"/>
      <c r="AY211" s="365"/>
      <c r="AZ211" s="365"/>
      <c r="BA211" s="365"/>
      <c r="BB211" s="365"/>
      <c r="BC211" s="365"/>
      <c r="BD211" s="365"/>
      <c r="BE211" s="365"/>
      <c r="BF211" s="365"/>
      <c r="BG211" s="365"/>
      <c r="BH211" s="365"/>
      <c r="BI211" s="365"/>
      <c r="BJ211" s="365"/>
      <c r="BK211" s="365"/>
      <c r="BL211" s="365"/>
      <c r="BR211" s="393"/>
      <c r="BS211" s="393"/>
      <c r="BT211" s="393"/>
      <c r="BU211" s="393"/>
      <c r="BV211" s="393"/>
      <c r="BW211" s="393"/>
      <c r="BX211" s="393"/>
      <c r="BY211" s="393"/>
      <c r="BZ211" s="393"/>
      <c r="CA211" s="393"/>
      <c r="CB211" s="393"/>
      <c r="CC211" s="393"/>
      <c r="CD211" s="393"/>
      <c r="CE211" s="393"/>
      <c r="CF211" s="393"/>
      <c r="CG211" s="393"/>
      <c r="CH211" s="393"/>
      <c r="CI211" s="393"/>
      <c r="CJ211" s="393"/>
    </row>
    <row r="212" spans="2:88" ht="15" customHeight="1" x14ac:dyDescent="0.25">
      <c r="B212" s="476" t="s">
        <v>157</v>
      </c>
      <c r="C212" s="356">
        <f>IFERROR(C206/C210,0)</f>
        <v>0</v>
      </c>
      <c r="D212" s="317"/>
      <c r="E212" s="446"/>
      <c r="F212" s="446"/>
      <c r="G212" s="446"/>
      <c r="H212" s="317"/>
      <c r="I212" s="317"/>
      <c r="J212" s="317"/>
      <c r="K212" s="317"/>
      <c r="L212" s="317"/>
      <c r="M212" s="317"/>
      <c r="N212" s="317"/>
      <c r="O212" s="365"/>
      <c r="P212" s="365"/>
      <c r="Q212" s="365"/>
      <c r="R212" s="365"/>
      <c r="S212" s="365"/>
      <c r="T212" s="365"/>
      <c r="U212" s="365"/>
      <c r="V212" s="365"/>
      <c r="W212" s="365"/>
      <c r="X212" s="365"/>
      <c r="Y212" s="365"/>
      <c r="Z212" s="365"/>
      <c r="AA212" s="365"/>
      <c r="AB212" s="365"/>
      <c r="AC212" s="365"/>
      <c r="AD212" s="365"/>
      <c r="AE212" s="365"/>
      <c r="AF212" s="365"/>
      <c r="AG212" s="365"/>
      <c r="AH212" s="365"/>
      <c r="AI212" s="365"/>
      <c r="AJ212" s="365"/>
      <c r="AK212" s="365"/>
      <c r="AL212" s="365"/>
      <c r="AM212" s="365"/>
      <c r="AN212" s="365"/>
      <c r="AO212" s="365"/>
      <c r="AP212" s="365"/>
      <c r="AQ212" s="365"/>
      <c r="AR212" s="365"/>
      <c r="AS212" s="365"/>
      <c r="AT212" s="365"/>
      <c r="AU212" s="365"/>
      <c r="AV212" s="365"/>
      <c r="AW212" s="365"/>
      <c r="AX212" s="365"/>
      <c r="AY212" s="365"/>
      <c r="AZ212" s="365"/>
      <c r="BA212" s="365"/>
      <c r="BB212" s="365"/>
      <c r="BC212" s="365"/>
      <c r="BD212" s="365"/>
      <c r="BE212" s="365"/>
      <c r="BF212" s="365"/>
      <c r="BG212" s="365"/>
      <c r="BH212" s="365"/>
      <c r="BI212" s="365"/>
      <c r="BJ212" s="365"/>
      <c r="BK212" s="365"/>
      <c r="BL212" s="365"/>
      <c r="BR212" s="393"/>
      <c r="BS212" s="393"/>
      <c r="BT212" s="393"/>
      <c r="BU212" s="393"/>
      <c r="BV212" s="393"/>
      <c r="BW212" s="393"/>
      <c r="BX212" s="393"/>
      <c r="BY212" s="393"/>
      <c r="BZ212" s="393"/>
      <c r="CA212" s="393"/>
      <c r="CB212" s="393"/>
      <c r="CC212" s="393"/>
      <c r="CD212" s="393"/>
      <c r="CE212" s="393"/>
      <c r="CF212" s="393"/>
      <c r="CG212" s="393"/>
      <c r="CH212" s="393"/>
      <c r="CI212" s="393"/>
      <c r="CJ212" s="393"/>
    </row>
    <row r="213" spans="2:88" ht="15" customHeight="1" x14ac:dyDescent="0.25">
      <c r="B213" s="476" t="s">
        <v>1419</v>
      </c>
      <c r="C213" s="382" t="s">
        <v>428</v>
      </c>
      <c r="D213" s="476" t="s">
        <v>1418</v>
      </c>
      <c r="E213" s="692"/>
      <c r="F213" s="692"/>
      <c r="G213" s="692"/>
      <c r="H213" s="692"/>
      <c r="I213" s="692"/>
      <c r="J213" s="692"/>
      <c r="K213" s="692"/>
      <c r="L213" s="692"/>
      <c r="M213" s="692"/>
      <c r="N213" s="692"/>
      <c r="O213" s="365"/>
      <c r="P213" s="365"/>
      <c r="Q213" s="365"/>
      <c r="R213" s="365"/>
      <c r="S213" s="365"/>
      <c r="T213" s="365"/>
      <c r="U213" s="365"/>
      <c r="V213" s="365"/>
      <c r="W213" s="365"/>
      <c r="X213" s="365"/>
      <c r="Y213" s="365"/>
      <c r="Z213" s="365"/>
      <c r="AA213" s="365"/>
      <c r="AB213" s="365"/>
      <c r="AC213" s="365"/>
      <c r="AD213" s="365"/>
      <c r="AE213" s="365"/>
      <c r="AF213" s="365"/>
      <c r="AG213" s="365"/>
      <c r="AH213" s="365"/>
      <c r="AI213" s="365"/>
      <c r="AJ213" s="365"/>
      <c r="AK213" s="365"/>
      <c r="AL213" s="365"/>
      <c r="AM213" s="365"/>
      <c r="AN213" s="365"/>
      <c r="AO213" s="365"/>
      <c r="AP213" s="365"/>
      <c r="AQ213" s="365"/>
      <c r="AR213" s="365"/>
      <c r="AS213" s="365"/>
      <c r="AT213" s="365"/>
      <c r="AU213" s="365"/>
      <c r="AV213" s="365"/>
      <c r="AW213" s="365"/>
      <c r="AX213" s="365"/>
      <c r="AY213" s="365"/>
      <c r="AZ213" s="365"/>
      <c r="BA213" s="365"/>
      <c r="BB213" s="365"/>
      <c r="BC213" s="365"/>
      <c r="BD213" s="365"/>
      <c r="BE213" s="365"/>
      <c r="BF213" s="365"/>
      <c r="BG213" s="365"/>
      <c r="BH213" s="365"/>
      <c r="BI213" s="365"/>
      <c r="BJ213" s="365"/>
      <c r="BK213" s="365"/>
      <c r="BL213" s="365"/>
      <c r="BR213" s="393"/>
      <c r="BS213" s="393"/>
      <c r="BT213" s="393"/>
      <c r="BU213" s="393"/>
      <c r="BV213" s="393"/>
      <c r="BW213" s="393"/>
      <c r="BX213" s="393"/>
      <c r="BY213" s="393"/>
      <c r="BZ213" s="393"/>
      <c r="CA213" s="393"/>
      <c r="CB213" s="393"/>
      <c r="CC213" s="393"/>
      <c r="CD213" s="393"/>
      <c r="CE213" s="393"/>
      <c r="CF213" s="393"/>
      <c r="CG213" s="393"/>
      <c r="CH213" s="393"/>
      <c r="CI213" s="393"/>
      <c r="CJ213" s="393"/>
    </row>
    <row r="214" spans="2:88" ht="15" customHeight="1" x14ac:dyDescent="0.25">
      <c r="B214" s="476" t="s">
        <v>1370</v>
      </c>
      <c r="C214" s="678"/>
      <c r="D214" s="679"/>
      <c r="E214" s="679"/>
      <c r="F214" s="679"/>
      <c r="G214" s="679"/>
      <c r="H214" s="679"/>
      <c r="I214" s="679"/>
      <c r="J214" s="679"/>
      <c r="K214" s="679"/>
      <c r="L214" s="679"/>
      <c r="M214" s="679"/>
      <c r="N214" s="680"/>
      <c r="O214" s="365"/>
      <c r="P214" s="365"/>
      <c r="Q214" s="365"/>
      <c r="R214" s="365"/>
      <c r="S214" s="365"/>
      <c r="T214" s="365"/>
      <c r="U214" s="365"/>
      <c r="V214" s="365"/>
      <c r="W214" s="365"/>
      <c r="X214" s="365"/>
      <c r="Y214" s="365"/>
      <c r="Z214" s="365"/>
      <c r="AA214" s="365"/>
      <c r="AB214" s="365"/>
      <c r="AC214" s="365"/>
      <c r="AD214" s="365"/>
      <c r="AE214" s="365"/>
      <c r="AF214" s="365"/>
      <c r="AG214" s="365"/>
      <c r="AH214" s="365"/>
      <c r="AI214" s="365"/>
      <c r="AJ214" s="365"/>
      <c r="AK214" s="365"/>
      <c r="AL214" s="365"/>
      <c r="AM214" s="365"/>
      <c r="AN214" s="365"/>
      <c r="AO214" s="365"/>
      <c r="AP214" s="365"/>
      <c r="AQ214" s="365"/>
      <c r="AR214" s="365"/>
      <c r="AS214" s="365"/>
      <c r="AT214" s="365"/>
      <c r="AU214" s="365"/>
      <c r="AV214" s="365"/>
      <c r="AW214" s="365"/>
      <c r="AX214" s="365"/>
      <c r="AY214" s="365"/>
      <c r="AZ214" s="365"/>
      <c r="BA214" s="365"/>
      <c r="BB214" s="365"/>
      <c r="BC214" s="365"/>
      <c r="BD214" s="365"/>
      <c r="BE214" s="365"/>
      <c r="BF214" s="365"/>
      <c r="BG214" s="365"/>
      <c r="BH214" s="365"/>
      <c r="BI214" s="365"/>
      <c r="BJ214" s="365"/>
      <c r="BK214" s="365"/>
      <c r="BL214" s="365"/>
      <c r="BR214" s="393"/>
      <c r="BS214" s="393"/>
      <c r="BT214" s="393"/>
      <c r="BU214" s="393"/>
      <c r="BV214" s="393"/>
      <c r="BW214" s="393"/>
      <c r="BX214" s="393"/>
      <c r="BY214" s="393"/>
      <c r="BZ214" s="393"/>
      <c r="CA214" s="393"/>
      <c r="CB214" s="393"/>
      <c r="CC214" s="393"/>
      <c r="CD214" s="393"/>
      <c r="CE214" s="393"/>
      <c r="CF214" s="393"/>
      <c r="CG214" s="393"/>
      <c r="CH214" s="393"/>
      <c r="CI214" s="393"/>
      <c r="CJ214" s="393"/>
    </row>
    <row r="215" spans="2:88" s="317" customFormat="1" ht="15" customHeight="1" x14ac:dyDescent="0.25">
      <c r="B215" s="421"/>
      <c r="C215" s="443"/>
      <c r="E215" s="446"/>
      <c r="F215" s="446"/>
      <c r="G215" s="446"/>
      <c r="O215" s="365"/>
      <c r="P215" s="365"/>
      <c r="Q215" s="365"/>
      <c r="R215" s="365"/>
      <c r="S215" s="365"/>
      <c r="T215" s="365"/>
      <c r="U215" s="365"/>
      <c r="V215" s="365"/>
      <c r="W215" s="365"/>
      <c r="X215" s="365"/>
      <c r="Y215" s="365"/>
      <c r="Z215" s="365"/>
      <c r="AA215" s="365"/>
      <c r="AB215" s="365"/>
      <c r="AC215" s="365"/>
      <c r="AD215" s="365"/>
      <c r="AE215" s="365"/>
      <c r="AF215" s="365"/>
      <c r="AG215" s="365"/>
      <c r="AH215" s="365"/>
      <c r="AI215" s="365"/>
      <c r="AJ215" s="365"/>
      <c r="AK215" s="365"/>
      <c r="AL215" s="365"/>
      <c r="AM215" s="365"/>
      <c r="AN215" s="365"/>
      <c r="AO215" s="365"/>
      <c r="AP215" s="365"/>
      <c r="AQ215" s="365"/>
      <c r="AR215" s="365"/>
      <c r="AS215" s="365"/>
      <c r="AT215" s="365"/>
      <c r="AU215" s="365"/>
      <c r="AV215" s="365"/>
      <c r="AW215" s="365"/>
      <c r="AX215" s="365"/>
      <c r="AY215" s="365"/>
      <c r="AZ215" s="365"/>
      <c r="BA215" s="365"/>
      <c r="BB215" s="365"/>
      <c r="BC215" s="365"/>
      <c r="BD215" s="365"/>
      <c r="BE215" s="365"/>
      <c r="BF215" s="365"/>
      <c r="BG215" s="365"/>
      <c r="BH215" s="365"/>
      <c r="BI215" s="365"/>
      <c r="BJ215" s="365"/>
      <c r="BK215" s="365"/>
      <c r="BL215" s="365"/>
    </row>
    <row r="216" spans="2:88" ht="63" x14ac:dyDescent="0.25">
      <c r="B216" s="319" t="s">
        <v>608</v>
      </c>
      <c r="C216" s="693" t="s">
        <v>621</v>
      </c>
      <c r="D216" s="694"/>
      <c r="E216" s="495" t="s">
        <v>1218</v>
      </c>
      <c r="F216" s="495" t="s">
        <v>1220</v>
      </c>
      <c r="G216" s="495" t="s">
        <v>1112</v>
      </c>
      <c r="H216" s="495" t="s">
        <v>627</v>
      </c>
      <c r="I216" s="495" t="s">
        <v>628</v>
      </c>
      <c r="J216" s="495" t="s">
        <v>598</v>
      </c>
      <c r="K216" s="495" t="s">
        <v>599</v>
      </c>
      <c r="L216" s="495" t="s">
        <v>252</v>
      </c>
      <c r="M216" s="495" t="s">
        <v>1212</v>
      </c>
      <c r="N216" s="495" t="s">
        <v>1213</v>
      </c>
      <c r="O216" s="495" t="s">
        <v>1214</v>
      </c>
      <c r="P216" s="495" t="s">
        <v>1271</v>
      </c>
      <c r="Q216" s="495" t="s">
        <v>630</v>
      </c>
      <c r="R216" s="495" t="s">
        <v>1272</v>
      </c>
      <c r="S216" s="495" t="s">
        <v>1273</v>
      </c>
      <c r="T216" s="495" t="s">
        <v>614</v>
      </c>
      <c r="U216" s="495" t="s">
        <v>613</v>
      </c>
      <c r="V216" s="495" t="s">
        <v>619</v>
      </c>
      <c r="W216" s="495" t="s">
        <v>1274</v>
      </c>
      <c r="X216" s="495" t="s">
        <v>243</v>
      </c>
      <c r="Y216" s="495" t="s">
        <v>618</v>
      </c>
      <c r="Z216" s="495" t="s">
        <v>503</v>
      </c>
      <c r="AA216" s="317"/>
      <c r="AB216" s="495" t="s">
        <v>1266</v>
      </c>
      <c r="AC216" s="495" t="s">
        <v>1267</v>
      </c>
      <c r="AD216" s="495" t="s">
        <v>1268</v>
      </c>
      <c r="AE216" s="495" t="s">
        <v>1269</v>
      </c>
    </row>
    <row r="217" spans="2:88" ht="15" customHeight="1" x14ac:dyDescent="0.25">
      <c r="B217" s="524"/>
      <c r="C217" s="690" t="s">
        <v>428</v>
      </c>
      <c r="D217" s="691"/>
      <c r="E217" s="486"/>
      <c r="F217" s="486"/>
      <c r="G217" s="391"/>
      <c r="H217" s="521" t="str">
        <f>IFERROR(VLOOKUP($C217,Service!$B$68:$O$102,2,0),"")</f>
        <v/>
      </c>
      <c r="I217" s="521" t="str">
        <f>IFERROR(VLOOKUP($C217,Service!$B$68:$O$102,3,0),"")</f>
        <v/>
      </c>
      <c r="J217" s="519" t="str">
        <f>IFERROR(((VLOOKUP($C217,Service!$B$68:$O$102,4,0)+IF($F217="Y",VLOOKUP($C217,Service!$B$68:$H$102,7,0),0))*IF($E217="Y",(1+Service!$C$64),1)),"")</f>
        <v/>
      </c>
      <c r="K217" s="519" t="str">
        <f>IFERROR(VLOOKUP($C217,Service!$B$68:$O$102,5,0),"")</f>
        <v/>
      </c>
      <c r="L217" s="519" t="str">
        <f>IFERROR(VLOOKUP($C217,Service!$B$68:$O$102,6,0),"")</f>
        <v/>
      </c>
      <c r="M217" s="519">
        <f>SUM(J217:L217)</f>
        <v>0</v>
      </c>
      <c r="N217" s="519">
        <f>M217/(1-$F$235)</f>
        <v>0</v>
      </c>
      <c r="O217" s="520">
        <f>N217*G217</f>
        <v>0</v>
      </c>
      <c r="P217" s="375"/>
      <c r="Q217" s="526" t="str">
        <f>IF(P217="","",1.732*415*P217/1000)</f>
        <v/>
      </c>
      <c r="R217" s="527"/>
      <c r="S217" s="527"/>
      <c r="T217" s="437" t="str">
        <f>IF(S217*R217=0,"",S217*R217)</f>
        <v/>
      </c>
      <c r="U217" s="362" t="str">
        <f t="shared" ref="U217:U230" si="3">IFERROR(IF(Q217="",T217*I217*24*365,T217*Q217*24*365),"")</f>
        <v/>
      </c>
      <c r="V217" s="362" t="str">
        <f t="shared" ref="V217:V230" si="4">IFERROR(U217*G217,"")</f>
        <v/>
      </c>
      <c r="W217" s="527"/>
      <c r="X217" s="362" t="str">
        <f>IFERROR(W217*V217,"")</f>
        <v/>
      </c>
      <c r="Y217" s="471" t="str">
        <f t="shared" ref="Y217:Y230" si="5">IFERROR(X217*$F$29/100,"")</f>
        <v/>
      </c>
      <c r="Z217" s="438" t="str">
        <f t="shared" ref="Z217:Z230" si="6">IFERROR(O217/Y217,"")</f>
        <v/>
      </c>
      <c r="AA217" s="317"/>
      <c r="AB217" s="522" t="str">
        <f t="shared" ref="AB217:AB230" si="7">IFERROR(J217*G217,"")</f>
        <v/>
      </c>
      <c r="AC217" s="522" t="str">
        <f>IFERROR(K217*G217,"")</f>
        <v/>
      </c>
      <c r="AD217" s="522" t="str">
        <f>IFERROR(AC217+AB217+(L217*G217),"")</f>
        <v/>
      </c>
      <c r="AE217" s="522" t="str">
        <f>IFERROR(O217-AD217,"")</f>
        <v/>
      </c>
    </row>
    <row r="218" spans="2:88" ht="15" customHeight="1" x14ac:dyDescent="0.25">
      <c r="B218" s="524"/>
      <c r="C218" s="690"/>
      <c r="D218" s="691"/>
      <c r="E218" s="486"/>
      <c r="F218" s="486"/>
      <c r="G218" s="391"/>
      <c r="H218" s="521" t="str">
        <f>IFERROR(VLOOKUP($C218,Service!$B$68:$O$102,2,0),"")</f>
        <v/>
      </c>
      <c r="I218" s="521" t="str">
        <f>IFERROR(VLOOKUP($C218,Service!$B$68:$O$102,3,0),"")</f>
        <v/>
      </c>
      <c r="J218" s="519" t="str">
        <f>IFERROR(((VLOOKUP($C218,Service!$B$68:$O$102,4,0)+IF($F218="Y",VLOOKUP($C218,Service!$B$68:$H$102,7,0),0))*IF($E218="Y",(1+Service!$C$64),1)),"")</f>
        <v/>
      </c>
      <c r="K218" s="519" t="str">
        <f>IFERROR(VLOOKUP($C218,Service!$B$68:$O$102,5,0),"")</f>
        <v/>
      </c>
      <c r="L218" s="519" t="str">
        <f>IFERROR(VLOOKUP($C218,Service!$B$68:$O$102,6,0),"")</f>
        <v/>
      </c>
      <c r="M218" s="519">
        <f>SUM(J218:L218)</f>
        <v>0</v>
      </c>
      <c r="N218" s="519">
        <f t="shared" ref="N218:N230" si="8">M218/(1-$F$235)</f>
        <v>0</v>
      </c>
      <c r="O218" s="520">
        <f t="shared" ref="O218:O230" si="9">N218*G218</f>
        <v>0</v>
      </c>
      <c r="P218" s="375"/>
      <c r="Q218" s="526" t="str">
        <f t="shared" ref="Q218:Q230" si="10">IF(P218="","",1.732*415*P218/1000)</f>
        <v/>
      </c>
      <c r="R218" s="527"/>
      <c r="S218" s="527"/>
      <c r="T218" s="437" t="str">
        <f t="shared" ref="T218:T230" si="11">IF(S218*R218=0,"",S218*R218)</f>
        <v/>
      </c>
      <c r="U218" s="362" t="str">
        <f t="shared" si="3"/>
        <v/>
      </c>
      <c r="V218" s="362" t="str">
        <f t="shared" si="4"/>
        <v/>
      </c>
      <c r="W218" s="527"/>
      <c r="X218" s="362" t="str">
        <f t="shared" ref="X218:X230" si="12">IFERROR(W218*V218,"")</f>
        <v/>
      </c>
      <c r="Y218" s="471" t="str">
        <f t="shared" si="5"/>
        <v/>
      </c>
      <c r="Z218" s="438" t="str">
        <f t="shared" si="6"/>
        <v/>
      </c>
      <c r="AA218" s="317"/>
      <c r="AB218" s="522" t="str">
        <f t="shared" si="7"/>
        <v/>
      </c>
      <c r="AC218" s="522" t="str">
        <f t="shared" ref="AC218:AC230" si="13">IFERROR(K218*G218,"")</f>
        <v/>
      </c>
      <c r="AD218" s="522" t="str">
        <f t="shared" ref="AD218:AD230" si="14">IFERROR(AC218+AB218+(L218*G218),"")</f>
        <v/>
      </c>
      <c r="AE218" s="522" t="str">
        <f t="shared" ref="AE218:AE230" si="15">IFERROR(O218-AD218,"")</f>
        <v/>
      </c>
      <c r="AF218" s="441"/>
      <c r="AG218" s="441"/>
    </row>
    <row r="219" spans="2:88" ht="15" customHeight="1" x14ac:dyDescent="0.25">
      <c r="B219" s="524"/>
      <c r="C219" s="690"/>
      <c r="D219" s="691"/>
      <c r="E219" s="486"/>
      <c r="F219" s="486"/>
      <c r="G219" s="391"/>
      <c r="H219" s="521" t="str">
        <f>IFERROR(VLOOKUP($C219,Service!$B$68:$O$102,2,0),"")</f>
        <v/>
      </c>
      <c r="I219" s="521" t="str">
        <f>IFERROR(VLOOKUP($C219,Service!$B$68:$O$102,3,0),"")</f>
        <v/>
      </c>
      <c r="J219" s="519" t="str">
        <f>IFERROR(((VLOOKUP($C219,Service!$B$68:$O$102,4,0)+IF($F219="Y",VLOOKUP($C219,Service!$B$68:$H$102,7,0),0))*IF($E219="Y",(1+Service!$C$64),1)),"")</f>
        <v/>
      </c>
      <c r="K219" s="519" t="str">
        <f>IFERROR(VLOOKUP($C219,Service!$B$68:$O$102,5,0),"")</f>
        <v/>
      </c>
      <c r="L219" s="519" t="str">
        <f>IFERROR(VLOOKUP($C219,Service!$B$68:$O$102,6,0),"")</f>
        <v/>
      </c>
      <c r="M219" s="519">
        <f>SUM(J219:L219)</f>
        <v>0</v>
      </c>
      <c r="N219" s="519">
        <f t="shared" si="8"/>
        <v>0</v>
      </c>
      <c r="O219" s="520">
        <f t="shared" si="9"/>
        <v>0</v>
      </c>
      <c r="P219" s="375"/>
      <c r="Q219" s="526" t="str">
        <f t="shared" si="10"/>
        <v/>
      </c>
      <c r="R219" s="527"/>
      <c r="S219" s="527"/>
      <c r="T219" s="437" t="str">
        <f t="shared" si="11"/>
        <v/>
      </c>
      <c r="U219" s="362" t="str">
        <f t="shared" si="3"/>
        <v/>
      </c>
      <c r="V219" s="362" t="str">
        <f t="shared" si="4"/>
        <v/>
      </c>
      <c r="W219" s="527"/>
      <c r="X219" s="362" t="str">
        <f t="shared" si="12"/>
        <v/>
      </c>
      <c r="Y219" s="471" t="str">
        <f t="shared" si="5"/>
        <v/>
      </c>
      <c r="Z219" s="438" t="str">
        <f t="shared" si="6"/>
        <v/>
      </c>
      <c r="AA219" s="317"/>
      <c r="AB219" s="522" t="str">
        <f t="shared" si="7"/>
        <v/>
      </c>
      <c r="AC219" s="522" t="str">
        <f t="shared" si="13"/>
        <v/>
      </c>
      <c r="AD219" s="522" t="str">
        <f t="shared" si="14"/>
        <v/>
      </c>
      <c r="AE219" s="522" t="str">
        <f t="shared" si="15"/>
        <v/>
      </c>
      <c r="AF219" s="441"/>
      <c r="AG219" s="441"/>
    </row>
    <row r="220" spans="2:88" ht="15" customHeight="1" x14ac:dyDescent="0.25">
      <c r="B220" s="524"/>
      <c r="C220" s="690"/>
      <c r="D220" s="691"/>
      <c r="E220" s="486"/>
      <c r="F220" s="486"/>
      <c r="G220" s="391"/>
      <c r="H220" s="521" t="str">
        <f>IFERROR(VLOOKUP($C220,Service!$B$68:$O$102,2,0),"")</f>
        <v/>
      </c>
      <c r="I220" s="521" t="str">
        <f>IFERROR(VLOOKUP($C220,Service!$B$68:$O$102,3,0),"")</f>
        <v/>
      </c>
      <c r="J220" s="519" t="str">
        <f>IFERROR(((VLOOKUP($C220,Service!$B$68:$O$102,4,0)+IF($F220="Y",VLOOKUP($C220,Service!$B$68:$H$102,7,0),0))*IF($E220="Y",(1+Service!$C$64),1)),"")</f>
        <v/>
      </c>
      <c r="K220" s="519" t="str">
        <f>IFERROR(VLOOKUP($C220,Service!$B$68:$O$102,5,0),"")</f>
        <v/>
      </c>
      <c r="L220" s="519" t="str">
        <f>IFERROR(VLOOKUP($C220,Service!$B$68:$O$102,6,0),"")</f>
        <v/>
      </c>
      <c r="M220" s="519">
        <f t="shared" ref="M220:M230" si="16">SUM(J220:L220)</f>
        <v>0</v>
      </c>
      <c r="N220" s="519">
        <f t="shared" si="8"/>
        <v>0</v>
      </c>
      <c r="O220" s="520">
        <f t="shared" si="9"/>
        <v>0</v>
      </c>
      <c r="P220" s="375"/>
      <c r="Q220" s="526" t="str">
        <f t="shared" si="10"/>
        <v/>
      </c>
      <c r="R220" s="527"/>
      <c r="S220" s="527"/>
      <c r="T220" s="437" t="str">
        <f t="shared" si="11"/>
        <v/>
      </c>
      <c r="U220" s="362" t="str">
        <f t="shared" si="3"/>
        <v/>
      </c>
      <c r="V220" s="362" t="str">
        <f t="shared" si="4"/>
        <v/>
      </c>
      <c r="W220" s="527"/>
      <c r="X220" s="362" t="str">
        <f t="shared" si="12"/>
        <v/>
      </c>
      <c r="Y220" s="471" t="str">
        <f t="shared" si="5"/>
        <v/>
      </c>
      <c r="Z220" s="438" t="str">
        <f t="shared" si="6"/>
        <v/>
      </c>
      <c r="AA220" s="317"/>
      <c r="AB220" s="522" t="str">
        <f t="shared" si="7"/>
        <v/>
      </c>
      <c r="AC220" s="522" t="str">
        <f t="shared" si="13"/>
        <v/>
      </c>
      <c r="AD220" s="522" t="str">
        <f t="shared" si="14"/>
        <v/>
      </c>
      <c r="AE220" s="522" t="str">
        <f t="shared" si="15"/>
        <v/>
      </c>
      <c r="AF220" s="441"/>
      <c r="AG220" s="441"/>
    </row>
    <row r="221" spans="2:88" ht="15" customHeight="1" x14ac:dyDescent="0.25">
      <c r="B221" s="524"/>
      <c r="C221" s="690"/>
      <c r="D221" s="691"/>
      <c r="E221" s="486"/>
      <c r="F221" s="486"/>
      <c r="G221" s="391"/>
      <c r="H221" s="521" t="str">
        <f>IFERROR(VLOOKUP($C221,Service!$B$68:$O$102,2,0),"")</f>
        <v/>
      </c>
      <c r="I221" s="521" t="str">
        <f>IFERROR(VLOOKUP($C221,Service!$B$68:$O$102,3,0),"")</f>
        <v/>
      </c>
      <c r="J221" s="519" t="str">
        <f>IFERROR(((VLOOKUP($C221,Service!$B$68:$O$102,4,0)+IF($F221="Y",VLOOKUP($C221,Service!$B$68:$H$102,7,0),0))*IF($E221="Y",(1+Service!$C$64),1)),"")</f>
        <v/>
      </c>
      <c r="K221" s="519" t="str">
        <f>IFERROR(VLOOKUP($C221,Service!$B$68:$O$102,5,0),"")</f>
        <v/>
      </c>
      <c r="L221" s="519" t="str">
        <f>IFERROR(VLOOKUP($C221,Service!$B$68:$O$102,6,0),"")</f>
        <v/>
      </c>
      <c r="M221" s="519">
        <f t="shared" si="16"/>
        <v>0</v>
      </c>
      <c r="N221" s="519">
        <f t="shared" si="8"/>
        <v>0</v>
      </c>
      <c r="O221" s="520">
        <f t="shared" si="9"/>
        <v>0</v>
      </c>
      <c r="P221" s="375"/>
      <c r="Q221" s="526" t="str">
        <f t="shared" si="10"/>
        <v/>
      </c>
      <c r="R221" s="527"/>
      <c r="S221" s="527"/>
      <c r="T221" s="437" t="str">
        <f t="shared" si="11"/>
        <v/>
      </c>
      <c r="U221" s="362" t="str">
        <f t="shared" si="3"/>
        <v/>
      </c>
      <c r="V221" s="362" t="str">
        <f t="shared" si="4"/>
        <v/>
      </c>
      <c r="W221" s="527"/>
      <c r="X221" s="362" t="str">
        <f t="shared" si="12"/>
        <v/>
      </c>
      <c r="Y221" s="471" t="str">
        <f t="shared" si="5"/>
        <v/>
      </c>
      <c r="Z221" s="438" t="str">
        <f t="shared" si="6"/>
        <v/>
      </c>
      <c r="AA221" s="317"/>
      <c r="AB221" s="522" t="str">
        <f t="shared" si="7"/>
        <v/>
      </c>
      <c r="AC221" s="522" t="str">
        <f t="shared" si="13"/>
        <v/>
      </c>
      <c r="AD221" s="522" t="str">
        <f t="shared" si="14"/>
        <v/>
      </c>
      <c r="AE221" s="522" t="str">
        <f t="shared" si="15"/>
        <v/>
      </c>
      <c r="AF221" s="441"/>
      <c r="AG221" s="441"/>
    </row>
    <row r="222" spans="2:88" ht="15" customHeight="1" x14ac:dyDescent="0.25">
      <c r="B222" s="524"/>
      <c r="C222" s="690"/>
      <c r="D222" s="691"/>
      <c r="E222" s="486"/>
      <c r="F222" s="486"/>
      <c r="G222" s="391"/>
      <c r="H222" s="521" t="str">
        <f>IFERROR(VLOOKUP($C222,Service!$B$68:$O$102,2,0),"")</f>
        <v/>
      </c>
      <c r="I222" s="521" t="str">
        <f>IFERROR(VLOOKUP($C222,Service!$B$68:$O$102,3,0),"")</f>
        <v/>
      </c>
      <c r="J222" s="519" t="str">
        <f>IFERROR(((VLOOKUP($C222,Service!$B$68:$O$102,4,0)+IF($F222="Y",VLOOKUP($C222,Service!$B$68:$H$102,7,0),0))*IF($E222="Y",(1+Service!$C$64),1)),"")</f>
        <v/>
      </c>
      <c r="K222" s="519" t="str">
        <f>IFERROR(VLOOKUP($C222,Service!$B$68:$O$102,5,0),"")</f>
        <v/>
      </c>
      <c r="L222" s="519" t="str">
        <f>IFERROR(VLOOKUP($C222,Service!$B$68:$O$102,6,0),"")</f>
        <v/>
      </c>
      <c r="M222" s="519">
        <f t="shared" si="16"/>
        <v>0</v>
      </c>
      <c r="N222" s="519">
        <f t="shared" si="8"/>
        <v>0</v>
      </c>
      <c r="O222" s="520">
        <f t="shared" si="9"/>
        <v>0</v>
      </c>
      <c r="P222" s="375"/>
      <c r="Q222" s="526" t="str">
        <f t="shared" si="10"/>
        <v/>
      </c>
      <c r="R222" s="527"/>
      <c r="S222" s="527"/>
      <c r="T222" s="437" t="str">
        <f t="shared" si="11"/>
        <v/>
      </c>
      <c r="U222" s="362" t="str">
        <f t="shared" si="3"/>
        <v/>
      </c>
      <c r="V222" s="362" t="str">
        <f t="shared" si="4"/>
        <v/>
      </c>
      <c r="W222" s="527"/>
      <c r="X222" s="362" t="str">
        <f t="shared" si="12"/>
        <v/>
      </c>
      <c r="Y222" s="471" t="str">
        <f t="shared" si="5"/>
        <v/>
      </c>
      <c r="Z222" s="438" t="str">
        <f t="shared" si="6"/>
        <v/>
      </c>
      <c r="AA222" s="317"/>
      <c r="AB222" s="522" t="str">
        <f t="shared" si="7"/>
        <v/>
      </c>
      <c r="AC222" s="522" t="str">
        <f t="shared" si="13"/>
        <v/>
      </c>
      <c r="AD222" s="522" t="str">
        <f t="shared" si="14"/>
        <v/>
      </c>
      <c r="AE222" s="522" t="str">
        <f t="shared" si="15"/>
        <v/>
      </c>
      <c r="AF222" s="441"/>
      <c r="AG222" s="441"/>
    </row>
    <row r="223" spans="2:88" ht="15" customHeight="1" x14ac:dyDescent="0.25">
      <c r="B223" s="524"/>
      <c r="C223" s="690"/>
      <c r="D223" s="691"/>
      <c r="E223" s="486"/>
      <c r="F223" s="486"/>
      <c r="G223" s="391"/>
      <c r="H223" s="521" t="str">
        <f>IFERROR(VLOOKUP($C223,Service!$B$68:$O$102,2,0),"")</f>
        <v/>
      </c>
      <c r="I223" s="521" t="str">
        <f>IFERROR(VLOOKUP($C223,Service!$B$68:$O$102,3,0),"")</f>
        <v/>
      </c>
      <c r="J223" s="519" t="str">
        <f>IFERROR(((VLOOKUP($C223,Service!$B$68:$O$102,4,0)+IF($F223="Y",VLOOKUP($C223,Service!$B$68:$H$102,7,0),0))*IF($E223="Y",(1+Service!$C$64),1)),"")</f>
        <v/>
      </c>
      <c r="K223" s="519" t="str">
        <f>IFERROR(VLOOKUP($C223,Service!$B$68:$O$102,5,0),"")</f>
        <v/>
      </c>
      <c r="L223" s="519" t="str">
        <f>IFERROR(VLOOKUP($C223,Service!$B$68:$O$102,6,0),"")</f>
        <v/>
      </c>
      <c r="M223" s="519">
        <f t="shared" si="16"/>
        <v>0</v>
      </c>
      <c r="N223" s="519">
        <f t="shared" si="8"/>
        <v>0</v>
      </c>
      <c r="O223" s="520">
        <f t="shared" si="9"/>
        <v>0</v>
      </c>
      <c r="P223" s="375"/>
      <c r="Q223" s="526" t="str">
        <f t="shared" si="10"/>
        <v/>
      </c>
      <c r="R223" s="527"/>
      <c r="S223" s="527"/>
      <c r="T223" s="437" t="str">
        <f t="shared" si="11"/>
        <v/>
      </c>
      <c r="U223" s="362" t="str">
        <f t="shared" si="3"/>
        <v/>
      </c>
      <c r="V223" s="362" t="str">
        <f t="shared" si="4"/>
        <v/>
      </c>
      <c r="W223" s="527"/>
      <c r="X223" s="362" t="str">
        <f t="shared" si="12"/>
        <v/>
      </c>
      <c r="Y223" s="471" t="str">
        <f t="shared" si="5"/>
        <v/>
      </c>
      <c r="Z223" s="438" t="str">
        <f t="shared" si="6"/>
        <v/>
      </c>
      <c r="AA223" s="317"/>
      <c r="AB223" s="522" t="str">
        <f t="shared" si="7"/>
        <v/>
      </c>
      <c r="AC223" s="522" t="str">
        <f t="shared" si="13"/>
        <v/>
      </c>
      <c r="AD223" s="522" t="str">
        <f t="shared" si="14"/>
        <v/>
      </c>
      <c r="AE223" s="522" t="str">
        <f t="shared" si="15"/>
        <v/>
      </c>
      <c r="AF223" s="441"/>
      <c r="AG223" s="441"/>
    </row>
    <row r="224" spans="2:88" ht="15" customHeight="1" x14ac:dyDescent="0.25">
      <c r="B224" s="524"/>
      <c r="C224" s="690"/>
      <c r="D224" s="691"/>
      <c r="E224" s="486"/>
      <c r="F224" s="486"/>
      <c r="G224" s="391"/>
      <c r="H224" s="521" t="str">
        <f>IFERROR(VLOOKUP($C224,Service!$B$68:$O$102,2,0),"")</f>
        <v/>
      </c>
      <c r="I224" s="521" t="str">
        <f>IFERROR(VLOOKUP($C224,Service!$B$68:$O$102,3,0),"")</f>
        <v/>
      </c>
      <c r="J224" s="519" t="str">
        <f>IFERROR(((VLOOKUP($C224,Service!$B$68:$O$102,4,0)+IF($F224="Y",VLOOKUP($C224,Service!$B$68:$H$102,7,0),0))*IF($E224="Y",(1+Service!$C$64),1)),"")</f>
        <v/>
      </c>
      <c r="K224" s="519" t="str">
        <f>IFERROR(VLOOKUP($C224,Service!$B$68:$O$102,5,0),"")</f>
        <v/>
      </c>
      <c r="L224" s="519" t="str">
        <f>IFERROR(VLOOKUP($C224,Service!$B$68:$O$102,6,0),"")</f>
        <v/>
      </c>
      <c r="M224" s="519">
        <f t="shared" si="16"/>
        <v>0</v>
      </c>
      <c r="N224" s="519">
        <f t="shared" si="8"/>
        <v>0</v>
      </c>
      <c r="O224" s="520">
        <f t="shared" si="9"/>
        <v>0</v>
      </c>
      <c r="P224" s="375"/>
      <c r="Q224" s="526" t="str">
        <f t="shared" si="10"/>
        <v/>
      </c>
      <c r="R224" s="527"/>
      <c r="S224" s="527"/>
      <c r="T224" s="437" t="str">
        <f t="shared" si="11"/>
        <v/>
      </c>
      <c r="U224" s="362" t="str">
        <f t="shared" si="3"/>
        <v/>
      </c>
      <c r="V224" s="362" t="str">
        <f t="shared" si="4"/>
        <v/>
      </c>
      <c r="W224" s="527"/>
      <c r="X224" s="362" t="str">
        <f t="shared" si="12"/>
        <v/>
      </c>
      <c r="Y224" s="471" t="str">
        <f t="shared" si="5"/>
        <v/>
      </c>
      <c r="Z224" s="438" t="str">
        <f t="shared" si="6"/>
        <v/>
      </c>
      <c r="AA224" s="317"/>
      <c r="AB224" s="522" t="str">
        <f t="shared" si="7"/>
        <v/>
      </c>
      <c r="AC224" s="522" t="str">
        <f t="shared" si="13"/>
        <v/>
      </c>
      <c r="AD224" s="522" t="str">
        <f t="shared" si="14"/>
        <v/>
      </c>
      <c r="AE224" s="522" t="str">
        <f t="shared" si="15"/>
        <v/>
      </c>
      <c r="AF224" s="441"/>
      <c r="AG224" s="441"/>
    </row>
    <row r="225" spans="2:33" ht="15" customHeight="1" x14ac:dyDescent="0.25">
      <c r="B225" s="524"/>
      <c r="C225" s="690"/>
      <c r="D225" s="691"/>
      <c r="E225" s="486"/>
      <c r="F225" s="486"/>
      <c r="G225" s="391"/>
      <c r="H225" s="521" t="str">
        <f>IFERROR(VLOOKUP($C225,Service!$B$68:$O$102,2,0),"")</f>
        <v/>
      </c>
      <c r="I225" s="521" t="str">
        <f>IFERROR(VLOOKUP($C225,Service!$B$68:$O$102,3,0),"")</f>
        <v/>
      </c>
      <c r="J225" s="519" t="str">
        <f>IFERROR(((VLOOKUP($C225,Service!$B$68:$O$102,4,0)+IF($F225="Y",VLOOKUP($C225,Service!$B$68:$H$102,7,0),0))*IF($E225="Y",(1+Service!$C$64),1)),"")</f>
        <v/>
      </c>
      <c r="K225" s="519" t="str">
        <f>IFERROR(VLOOKUP($C225,Service!$B$68:$O$102,5,0),"")</f>
        <v/>
      </c>
      <c r="L225" s="519" t="str">
        <f>IFERROR(VLOOKUP($C225,Service!$B$68:$O$102,6,0),"")</f>
        <v/>
      </c>
      <c r="M225" s="519">
        <f t="shared" si="16"/>
        <v>0</v>
      </c>
      <c r="N225" s="519">
        <f t="shared" si="8"/>
        <v>0</v>
      </c>
      <c r="O225" s="520">
        <f t="shared" si="9"/>
        <v>0</v>
      </c>
      <c r="P225" s="375"/>
      <c r="Q225" s="526" t="str">
        <f t="shared" si="10"/>
        <v/>
      </c>
      <c r="R225" s="527"/>
      <c r="S225" s="527"/>
      <c r="T225" s="437" t="str">
        <f t="shared" si="11"/>
        <v/>
      </c>
      <c r="U225" s="362" t="str">
        <f t="shared" si="3"/>
        <v/>
      </c>
      <c r="V225" s="362" t="str">
        <f t="shared" si="4"/>
        <v/>
      </c>
      <c r="W225" s="527"/>
      <c r="X225" s="362" t="str">
        <f t="shared" si="12"/>
        <v/>
      </c>
      <c r="Y225" s="471" t="str">
        <f t="shared" si="5"/>
        <v/>
      </c>
      <c r="Z225" s="438" t="str">
        <f t="shared" si="6"/>
        <v/>
      </c>
      <c r="AA225" s="317"/>
      <c r="AB225" s="522" t="str">
        <f t="shared" si="7"/>
        <v/>
      </c>
      <c r="AC225" s="522" t="str">
        <f t="shared" si="13"/>
        <v/>
      </c>
      <c r="AD225" s="522" t="str">
        <f t="shared" si="14"/>
        <v/>
      </c>
      <c r="AE225" s="522" t="str">
        <f t="shared" si="15"/>
        <v/>
      </c>
      <c r="AF225" s="441"/>
      <c r="AG225" s="441"/>
    </row>
    <row r="226" spans="2:33" ht="15" customHeight="1" x14ac:dyDescent="0.25">
      <c r="B226" s="524"/>
      <c r="C226" s="690"/>
      <c r="D226" s="691"/>
      <c r="E226" s="486"/>
      <c r="F226" s="486"/>
      <c r="G226" s="391"/>
      <c r="H226" s="521" t="str">
        <f>IFERROR(VLOOKUP($C226,Service!$B$68:$O$102,2,0),"")</f>
        <v/>
      </c>
      <c r="I226" s="521" t="str">
        <f>IFERROR(VLOOKUP($C226,Service!$B$68:$O$102,3,0),"")</f>
        <v/>
      </c>
      <c r="J226" s="519" t="str">
        <f>IFERROR(((VLOOKUP($C226,Service!$B$68:$O$102,4,0)+IF($F226="Y",VLOOKUP($C226,Service!$B$68:$H$102,7,0),0))*IF($E226="Y",(1+Service!$C$64),1)),"")</f>
        <v/>
      </c>
      <c r="K226" s="519" t="str">
        <f>IFERROR(VLOOKUP($C226,Service!$B$68:$O$102,5,0),"")</f>
        <v/>
      </c>
      <c r="L226" s="519" t="str">
        <f>IFERROR(VLOOKUP($C226,Service!$B$68:$O$102,6,0),"")</f>
        <v/>
      </c>
      <c r="M226" s="519">
        <f t="shared" si="16"/>
        <v>0</v>
      </c>
      <c r="N226" s="519">
        <f t="shared" si="8"/>
        <v>0</v>
      </c>
      <c r="O226" s="520">
        <f t="shared" si="9"/>
        <v>0</v>
      </c>
      <c r="P226" s="375"/>
      <c r="Q226" s="526" t="str">
        <f t="shared" si="10"/>
        <v/>
      </c>
      <c r="R226" s="527"/>
      <c r="S226" s="527"/>
      <c r="T226" s="437" t="str">
        <f t="shared" si="11"/>
        <v/>
      </c>
      <c r="U226" s="362" t="str">
        <f t="shared" si="3"/>
        <v/>
      </c>
      <c r="V226" s="362" t="str">
        <f t="shared" si="4"/>
        <v/>
      </c>
      <c r="W226" s="527"/>
      <c r="X226" s="362" t="str">
        <f t="shared" si="12"/>
        <v/>
      </c>
      <c r="Y226" s="471" t="str">
        <f t="shared" si="5"/>
        <v/>
      </c>
      <c r="Z226" s="438" t="str">
        <f t="shared" si="6"/>
        <v/>
      </c>
      <c r="AA226" s="317"/>
      <c r="AB226" s="522" t="str">
        <f t="shared" si="7"/>
        <v/>
      </c>
      <c r="AC226" s="522" t="str">
        <f t="shared" si="13"/>
        <v/>
      </c>
      <c r="AD226" s="522" t="str">
        <f t="shared" si="14"/>
        <v/>
      </c>
      <c r="AE226" s="522" t="str">
        <f t="shared" si="15"/>
        <v/>
      </c>
      <c r="AF226" s="441"/>
      <c r="AG226" s="441"/>
    </row>
    <row r="227" spans="2:33" ht="15" customHeight="1" x14ac:dyDescent="0.25">
      <c r="B227" s="524"/>
      <c r="C227" s="690"/>
      <c r="D227" s="691"/>
      <c r="E227" s="486"/>
      <c r="F227" s="486"/>
      <c r="G227" s="391"/>
      <c r="H227" s="521" t="str">
        <f>IFERROR(VLOOKUP($C227,Service!$B$68:$O$102,2,0),"")</f>
        <v/>
      </c>
      <c r="I227" s="521" t="str">
        <f>IFERROR(VLOOKUP($C227,Service!$B$68:$O$102,3,0),"")</f>
        <v/>
      </c>
      <c r="J227" s="519" t="str">
        <f>IFERROR(((VLOOKUP($C227,Service!$B$68:$O$102,4,0)+IF($F227="Y",VLOOKUP($C227,Service!$B$68:$H$102,7,0),0))*IF($E227="Y",(1+Service!$C$64),1)),"")</f>
        <v/>
      </c>
      <c r="K227" s="519" t="str">
        <f>IFERROR(VLOOKUP($C227,Service!$B$68:$O$102,5,0),"")</f>
        <v/>
      </c>
      <c r="L227" s="519" t="str">
        <f>IFERROR(VLOOKUP($C227,Service!$B$68:$O$102,6,0),"")</f>
        <v/>
      </c>
      <c r="M227" s="519">
        <f t="shared" si="16"/>
        <v>0</v>
      </c>
      <c r="N227" s="519">
        <f t="shared" si="8"/>
        <v>0</v>
      </c>
      <c r="O227" s="520">
        <f t="shared" si="9"/>
        <v>0</v>
      </c>
      <c r="P227" s="375"/>
      <c r="Q227" s="526" t="str">
        <f t="shared" si="10"/>
        <v/>
      </c>
      <c r="R227" s="527"/>
      <c r="S227" s="527"/>
      <c r="T227" s="437" t="str">
        <f t="shared" si="11"/>
        <v/>
      </c>
      <c r="U227" s="362" t="str">
        <f t="shared" si="3"/>
        <v/>
      </c>
      <c r="V227" s="362" t="str">
        <f t="shared" si="4"/>
        <v/>
      </c>
      <c r="W227" s="527"/>
      <c r="X227" s="362" t="str">
        <f t="shared" si="12"/>
        <v/>
      </c>
      <c r="Y227" s="471" t="str">
        <f t="shared" si="5"/>
        <v/>
      </c>
      <c r="Z227" s="438" t="str">
        <f t="shared" si="6"/>
        <v/>
      </c>
      <c r="AA227" s="317"/>
      <c r="AB227" s="522" t="str">
        <f t="shared" si="7"/>
        <v/>
      </c>
      <c r="AC227" s="522" t="str">
        <f t="shared" si="13"/>
        <v/>
      </c>
      <c r="AD227" s="522" t="str">
        <f t="shared" si="14"/>
        <v/>
      </c>
      <c r="AE227" s="522" t="str">
        <f t="shared" si="15"/>
        <v/>
      </c>
      <c r="AF227" s="441"/>
      <c r="AG227" s="441"/>
    </row>
    <row r="228" spans="2:33" ht="15" customHeight="1" x14ac:dyDescent="0.25">
      <c r="B228" s="524"/>
      <c r="C228" s="690"/>
      <c r="D228" s="691"/>
      <c r="E228" s="486"/>
      <c r="F228" s="486"/>
      <c r="G228" s="391"/>
      <c r="H228" s="521" t="str">
        <f>IFERROR(VLOOKUP($C228,Service!$B$68:$O$102,2,0),"")</f>
        <v/>
      </c>
      <c r="I228" s="521" t="str">
        <f>IFERROR(VLOOKUP($C228,Service!$B$68:$O$102,3,0),"")</f>
        <v/>
      </c>
      <c r="J228" s="519" t="str">
        <f>IFERROR(((VLOOKUP($C228,Service!$B$68:$O$102,4,0)+IF($F228="Y",VLOOKUP($C228,Service!$B$68:$H$102,7,0),0))*IF($E228="Y",(1+Service!$C$64),1)),"")</f>
        <v/>
      </c>
      <c r="K228" s="519" t="str">
        <f>IFERROR(VLOOKUP($C228,Service!$B$68:$O$102,5,0),"")</f>
        <v/>
      </c>
      <c r="L228" s="519" t="str">
        <f>IFERROR(VLOOKUP($C228,Service!$B$68:$O$102,6,0),"")</f>
        <v/>
      </c>
      <c r="M228" s="519">
        <f t="shared" si="16"/>
        <v>0</v>
      </c>
      <c r="N228" s="519">
        <f t="shared" si="8"/>
        <v>0</v>
      </c>
      <c r="O228" s="520">
        <f t="shared" si="9"/>
        <v>0</v>
      </c>
      <c r="P228" s="375"/>
      <c r="Q228" s="526" t="str">
        <f t="shared" si="10"/>
        <v/>
      </c>
      <c r="R228" s="527"/>
      <c r="S228" s="527"/>
      <c r="T228" s="437" t="str">
        <f t="shared" si="11"/>
        <v/>
      </c>
      <c r="U228" s="362" t="str">
        <f t="shared" si="3"/>
        <v/>
      </c>
      <c r="V228" s="362" t="str">
        <f t="shared" si="4"/>
        <v/>
      </c>
      <c r="W228" s="527"/>
      <c r="X228" s="362" t="str">
        <f t="shared" si="12"/>
        <v/>
      </c>
      <c r="Y228" s="471" t="str">
        <f t="shared" si="5"/>
        <v/>
      </c>
      <c r="Z228" s="438" t="str">
        <f t="shared" si="6"/>
        <v/>
      </c>
      <c r="AA228" s="317"/>
      <c r="AB228" s="522" t="str">
        <f t="shared" si="7"/>
        <v/>
      </c>
      <c r="AC228" s="522" t="str">
        <f t="shared" si="13"/>
        <v/>
      </c>
      <c r="AD228" s="522" t="str">
        <f t="shared" si="14"/>
        <v/>
      </c>
      <c r="AE228" s="522" t="str">
        <f t="shared" si="15"/>
        <v/>
      </c>
      <c r="AF228" s="441"/>
      <c r="AG228" s="441"/>
    </row>
    <row r="229" spans="2:33" ht="15" customHeight="1" x14ac:dyDescent="0.25">
      <c r="B229" s="524"/>
      <c r="C229" s="690"/>
      <c r="D229" s="691"/>
      <c r="E229" s="486"/>
      <c r="F229" s="486"/>
      <c r="G229" s="391"/>
      <c r="H229" s="521" t="str">
        <f>IFERROR(VLOOKUP($C229,Service!$B$68:$O$102,2,0),"")</f>
        <v/>
      </c>
      <c r="I229" s="521" t="str">
        <f>IFERROR(VLOOKUP($C229,Service!$B$68:$O$102,3,0),"")</f>
        <v/>
      </c>
      <c r="J229" s="519" t="str">
        <f>IFERROR(((VLOOKUP($C229,Service!$B$68:$O$102,4,0)+IF($F229="Y",VLOOKUP($C229,Service!$B$68:$H$102,7,0),0))*IF($E229="Y",(1+Service!$C$64),1)),"")</f>
        <v/>
      </c>
      <c r="K229" s="519" t="str">
        <f>IFERROR(VLOOKUP($C229,Service!$B$68:$O$102,5,0),"")</f>
        <v/>
      </c>
      <c r="L229" s="519" t="str">
        <f>IFERROR(VLOOKUP($C229,Service!$B$68:$O$102,6,0),"")</f>
        <v/>
      </c>
      <c r="M229" s="519">
        <f t="shared" si="16"/>
        <v>0</v>
      </c>
      <c r="N229" s="519">
        <f t="shared" si="8"/>
        <v>0</v>
      </c>
      <c r="O229" s="520">
        <f t="shared" si="9"/>
        <v>0</v>
      </c>
      <c r="P229" s="375"/>
      <c r="Q229" s="526" t="str">
        <f t="shared" si="10"/>
        <v/>
      </c>
      <c r="R229" s="527"/>
      <c r="S229" s="527"/>
      <c r="T229" s="437" t="str">
        <f t="shared" si="11"/>
        <v/>
      </c>
      <c r="U229" s="362" t="str">
        <f t="shared" si="3"/>
        <v/>
      </c>
      <c r="V229" s="362" t="str">
        <f t="shared" si="4"/>
        <v/>
      </c>
      <c r="W229" s="527"/>
      <c r="X229" s="362" t="str">
        <f t="shared" si="12"/>
        <v/>
      </c>
      <c r="Y229" s="471" t="str">
        <f t="shared" si="5"/>
        <v/>
      </c>
      <c r="Z229" s="438" t="str">
        <f t="shared" si="6"/>
        <v/>
      </c>
      <c r="AA229" s="317"/>
      <c r="AB229" s="522" t="str">
        <f t="shared" si="7"/>
        <v/>
      </c>
      <c r="AC229" s="522" t="str">
        <f t="shared" si="13"/>
        <v/>
      </c>
      <c r="AD229" s="522" t="str">
        <f t="shared" si="14"/>
        <v/>
      </c>
      <c r="AE229" s="522" t="str">
        <f t="shared" si="15"/>
        <v/>
      </c>
      <c r="AF229" s="441"/>
      <c r="AG229" s="441"/>
    </row>
    <row r="230" spans="2:33" ht="15" customHeight="1" x14ac:dyDescent="0.25">
      <c r="B230" s="524"/>
      <c r="C230" s="690"/>
      <c r="D230" s="691"/>
      <c r="E230" s="486"/>
      <c r="F230" s="486"/>
      <c r="G230" s="391"/>
      <c r="H230" s="521" t="str">
        <f>IFERROR(VLOOKUP($C230,Service!$B$68:$O$102,2,0),"")</f>
        <v/>
      </c>
      <c r="I230" s="521" t="str">
        <f>IFERROR(VLOOKUP($C230,Service!$B$68:$O$102,3,0),"")</f>
        <v/>
      </c>
      <c r="J230" s="519" t="str">
        <f>IFERROR(((VLOOKUP($C230,Service!$B$68:$O$102,4,0)+IF($F230="Y",VLOOKUP($C230,Service!$B$68:$H$102,7,0),0))*IF($E230="Y",(1+Service!$C$64),1)),"")</f>
        <v/>
      </c>
      <c r="K230" s="519" t="str">
        <f>IFERROR(VLOOKUP($C230,Service!$B$68:$O$102,5,0),"")</f>
        <v/>
      </c>
      <c r="L230" s="519" t="str">
        <f>IFERROR(VLOOKUP($C230,Service!$B$68:$O$102,6,0),"")</f>
        <v/>
      </c>
      <c r="M230" s="519">
        <f t="shared" si="16"/>
        <v>0</v>
      </c>
      <c r="N230" s="519">
        <f t="shared" si="8"/>
        <v>0</v>
      </c>
      <c r="O230" s="520">
        <f t="shared" si="9"/>
        <v>0</v>
      </c>
      <c r="P230" s="375"/>
      <c r="Q230" s="526" t="str">
        <f t="shared" si="10"/>
        <v/>
      </c>
      <c r="R230" s="527"/>
      <c r="S230" s="527"/>
      <c r="T230" s="437" t="str">
        <f t="shared" si="11"/>
        <v/>
      </c>
      <c r="U230" s="362" t="str">
        <f t="shared" si="3"/>
        <v/>
      </c>
      <c r="V230" s="362" t="str">
        <f t="shared" si="4"/>
        <v/>
      </c>
      <c r="W230" s="527"/>
      <c r="X230" s="362" t="str">
        <f t="shared" si="12"/>
        <v/>
      </c>
      <c r="Y230" s="471" t="str">
        <f t="shared" si="5"/>
        <v/>
      </c>
      <c r="Z230" s="438" t="str">
        <f t="shared" si="6"/>
        <v/>
      </c>
      <c r="AA230" s="317"/>
      <c r="AB230" s="522" t="str">
        <f t="shared" si="7"/>
        <v/>
      </c>
      <c r="AC230" s="522" t="str">
        <f t="shared" si="13"/>
        <v/>
      </c>
      <c r="AD230" s="522" t="str">
        <f t="shared" si="14"/>
        <v/>
      </c>
      <c r="AE230" s="522" t="str">
        <f t="shared" si="15"/>
        <v/>
      </c>
      <c r="AF230" s="441"/>
      <c r="AG230" s="441"/>
    </row>
    <row r="231" spans="2:33" ht="15" customHeight="1" x14ac:dyDescent="0.25">
      <c r="B231" s="476" t="s">
        <v>1215</v>
      </c>
      <c r="C231" s="334">
        <f>O231</f>
        <v>0</v>
      </c>
      <c r="D231" s="317"/>
      <c r="E231" s="317"/>
      <c r="F231" s="446"/>
      <c r="G231" s="362">
        <f>SUM(G217:G230)</f>
        <v>0</v>
      </c>
      <c r="H231" s="446"/>
      <c r="I231" s="317"/>
      <c r="J231" s="317"/>
      <c r="K231" s="317"/>
      <c r="L231" s="317"/>
      <c r="M231" s="332"/>
      <c r="N231" s="317"/>
      <c r="O231" s="519">
        <f>SUM(O217:O230)</f>
        <v>0</v>
      </c>
      <c r="P231" s="317"/>
      <c r="Q231" s="317"/>
      <c r="R231" s="317"/>
      <c r="S231" s="332"/>
      <c r="T231" s="332"/>
      <c r="U231" s="362">
        <f>SUM(U217:U230)</f>
        <v>0</v>
      </c>
      <c r="V231" s="362">
        <f>SUM(V217:V230)</f>
        <v>0</v>
      </c>
      <c r="W231" s="332"/>
      <c r="X231" s="362">
        <f>SUM(X217:X230)</f>
        <v>0</v>
      </c>
      <c r="Y231" s="363">
        <f>SUM(Y217:Y230)</f>
        <v>0</v>
      </c>
      <c r="Z231" s="438">
        <f>IFERROR(O231/Y231,0)</f>
        <v>0</v>
      </c>
      <c r="AA231" s="317"/>
      <c r="AB231" s="363">
        <f>SUM(AB217:AB230)</f>
        <v>0</v>
      </c>
      <c r="AC231" s="363">
        <f>SUM(AC217:AC230)</f>
        <v>0</v>
      </c>
      <c r="AD231" s="363">
        <f>SUM(AD217:AD230)</f>
        <v>0</v>
      </c>
      <c r="AE231" s="363">
        <f>SUM(AE217:AE230)</f>
        <v>0</v>
      </c>
    </row>
    <row r="232" spans="2:33" ht="15" customHeight="1" x14ac:dyDescent="0.25">
      <c r="B232" s="476" t="s">
        <v>610</v>
      </c>
      <c r="C232" s="388"/>
      <c r="D232" s="317"/>
      <c r="E232" s="476" t="s">
        <v>1216</v>
      </c>
      <c r="F232" s="488">
        <f>V231</f>
        <v>0</v>
      </c>
      <c r="G232" s="446"/>
      <c r="H232" s="317"/>
      <c r="I232" s="317"/>
      <c r="J232" s="317"/>
      <c r="K232" s="317"/>
      <c r="L232" s="317"/>
      <c r="M232" s="317"/>
      <c r="N232" s="317"/>
      <c r="O232" s="317"/>
      <c r="P232" s="317"/>
      <c r="Q232" s="317"/>
      <c r="R232" s="317"/>
      <c r="S232" s="688" t="s">
        <v>1427</v>
      </c>
      <c r="T232" s="688"/>
      <c r="U232" s="688"/>
      <c r="V232" s="515">
        <f>IFERROR(V231/$E$37,0)</f>
        <v>0</v>
      </c>
      <c r="W232" s="447"/>
      <c r="X232" s="317"/>
      <c r="Y232" s="317"/>
      <c r="Z232" s="317"/>
      <c r="AA232" s="317"/>
      <c r="AB232" s="317"/>
      <c r="AC232" s="317"/>
      <c r="AD232" s="317"/>
      <c r="AE232" s="317"/>
    </row>
    <row r="233" spans="2:33" ht="15" customHeight="1" x14ac:dyDescent="0.25">
      <c r="B233" s="476" t="s">
        <v>139</v>
      </c>
      <c r="C233" s="334">
        <f>C232*$D$37*$I$27/100</f>
        <v>0</v>
      </c>
      <c r="D233" s="317"/>
      <c r="E233" s="476" t="s">
        <v>616</v>
      </c>
      <c r="F233" s="489">
        <f>IFERROR(F232/$F$5,0)</f>
        <v>0</v>
      </c>
      <c r="G233" s="446"/>
      <c r="H233" s="317"/>
      <c r="I233" s="317"/>
      <c r="J233" s="317"/>
      <c r="K233" s="317"/>
      <c r="L233" s="317"/>
      <c r="M233" s="317"/>
      <c r="N233" s="317"/>
      <c r="O233" s="317"/>
      <c r="P233" s="317"/>
      <c r="Q233" s="317"/>
      <c r="R233" s="317"/>
      <c r="S233" s="317"/>
      <c r="T233" s="317"/>
      <c r="U233" s="317"/>
      <c r="V233" s="317"/>
      <c r="W233" s="447"/>
      <c r="X233" s="317"/>
      <c r="Y233" s="317"/>
      <c r="Z233" s="317"/>
      <c r="AA233" s="317"/>
      <c r="AB233" s="317"/>
      <c r="AC233" s="317"/>
      <c r="AD233" s="317"/>
      <c r="AE233" s="317"/>
    </row>
    <row r="234" spans="2:33" ht="15" customHeight="1" x14ac:dyDescent="0.25">
      <c r="B234" s="476" t="s">
        <v>609</v>
      </c>
      <c r="C234" s="388"/>
      <c r="D234" s="317"/>
      <c r="E234" s="476" t="s">
        <v>1217</v>
      </c>
      <c r="F234" s="490">
        <f>IFERROR(F232*$F$29/100,0)</f>
        <v>0</v>
      </c>
      <c r="G234" s="446"/>
      <c r="H234" s="317"/>
      <c r="I234" s="317"/>
      <c r="J234" s="317"/>
      <c r="K234" s="317"/>
      <c r="L234" s="317"/>
      <c r="M234" s="317"/>
      <c r="N234" s="317"/>
      <c r="O234" s="317"/>
      <c r="P234" s="317"/>
      <c r="Q234" s="317"/>
      <c r="R234" s="317"/>
      <c r="S234" s="317"/>
      <c r="T234" s="317"/>
      <c r="U234" s="317"/>
      <c r="V234" s="317"/>
      <c r="W234" s="447"/>
      <c r="X234" s="317"/>
      <c r="Y234" s="317"/>
      <c r="Z234" s="317"/>
      <c r="AA234" s="317"/>
      <c r="AB234" s="317"/>
      <c r="AC234" s="317"/>
      <c r="AD234" s="317"/>
      <c r="AE234" s="317"/>
    </row>
    <row r="235" spans="2:33" ht="15" customHeight="1" x14ac:dyDescent="0.25">
      <c r="B235" s="476" t="s">
        <v>140</v>
      </c>
      <c r="C235" s="334">
        <f>IF(C234="",Y231,C234*C233)</f>
        <v>0</v>
      </c>
      <c r="D235" s="468"/>
      <c r="E235" s="476" t="s">
        <v>1113</v>
      </c>
      <c r="F235" s="388">
        <f>$I$31</f>
        <v>0.25</v>
      </c>
      <c r="G235" s="446"/>
      <c r="H235" s="317"/>
      <c r="I235" s="317"/>
      <c r="J235" s="317"/>
      <c r="K235" s="317"/>
      <c r="L235" s="317"/>
      <c r="M235" s="317"/>
      <c r="N235" s="317"/>
      <c r="O235" s="317"/>
      <c r="P235" s="317"/>
      <c r="Q235" s="317"/>
      <c r="R235" s="317"/>
      <c r="S235" s="317"/>
      <c r="T235" s="317"/>
      <c r="U235" s="317"/>
      <c r="V235" s="317"/>
      <c r="W235" s="447"/>
      <c r="X235" s="317"/>
      <c r="Y235" s="317"/>
      <c r="Z235" s="317"/>
      <c r="AA235" s="317"/>
      <c r="AB235" s="317"/>
      <c r="AC235" s="317"/>
      <c r="AD235" s="317"/>
      <c r="AE235" s="317"/>
    </row>
    <row r="236" spans="2:33" ht="15" customHeight="1" x14ac:dyDescent="0.25">
      <c r="B236" s="476" t="s">
        <v>254</v>
      </c>
      <c r="C236" s="351">
        <f>IFERROR(C235/$I$27,0)</f>
        <v>0</v>
      </c>
      <c r="D236" s="317"/>
      <c r="E236" s="446"/>
      <c r="F236" s="446"/>
      <c r="G236" s="446"/>
      <c r="H236" s="317"/>
      <c r="I236" s="317"/>
      <c r="J236" s="317"/>
      <c r="K236" s="317"/>
      <c r="L236" s="317"/>
      <c r="M236" s="317"/>
      <c r="N236" s="317"/>
      <c r="O236" s="317"/>
      <c r="P236" s="317"/>
      <c r="Q236" s="317"/>
      <c r="R236" s="317"/>
      <c r="S236" s="317"/>
      <c r="T236" s="317"/>
      <c r="U236" s="317"/>
      <c r="V236" s="317"/>
      <c r="W236" s="447"/>
      <c r="X236" s="317"/>
      <c r="Y236" s="317"/>
      <c r="Z236" s="317"/>
      <c r="AA236" s="317"/>
      <c r="AB236" s="317"/>
      <c r="AC236" s="317"/>
      <c r="AD236" s="317"/>
      <c r="AE236" s="317"/>
    </row>
    <row r="237" spans="2:33" ht="15" customHeight="1" x14ac:dyDescent="0.25">
      <c r="B237" s="476" t="s">
        <v>1423</v>
      </c>
      <c r="C237" s="382" t="s">
        <v>428</v>
      </c>
      <c r="D237" s="317"/>
      <c r="E237" s="446"/>
      <c r="F237" s="446"/>
      <c r="G237" s="446"/>
      <c r="H237" s="317"/>
      <c r="I237" s="317"/>
      <c r="J237" s="317"/>
      <c r="K237" s="317"/>
      <c r="L237" s="317"/>
      <c r="M237" s="317"/>
      <c r="N237" s="317"/>
      <c r="O237" s="317"/>
      <c r="P237" s="317"/>
      <c r="Q237" s="317"/>
      <c r="R237" s="317"/>
      <c r="S237" s="317"/>
      <c r="T237" s="317"/>
      <c r="U237" s="317"/>
      <c r="V237" s="317"/>
      <c r="W237" s="447"/>
      <c r="X237" s="317"/>
      <c r="Y237" s="317"/>
      <c r="Z237" s="317"/>
      <c r="AA237" s="317"/>
      <c r="AB237" s="317"/>
      <c r="AC237" s="317"/>
      <c r="AD237" s="317"/>
      <c r="AE237" s="317"/>
    </row>
    <row r="238" spans="2:33" ht="15" customHeight="1" x14ac:dyDescent="0.25">
      <c r="B238" s="476" t="s">
        <v>1419</v>
      </c>
      <c r="C238" s="382" t="s">
        <v>428</v>
      </c>
      <c r="D238" s="367" t="s">
        <v>1418</v>
      </c>
      <c r="E238" s="692"/>
      <c r="F238" s="692"/>
      <c r="G238" s="692"/>
      <c r="H238" s="692"/>
      <c r="I238" s="692"/>
      <c r="J238" s="692"/>
      <c r="K238" s="692"/>
      <c r="L238" s="692"/>
      <c r="M238" s="692"/>
      <c r="N238" s="692"/>
      <c r="O238" s="317"/>
      <c r="P238" s="317"/>
      <c r="Q238" s="317"/>
      <c r="R238" s="317"/>
      <c r="S238" s="317"/>
      <c r="T238" s="317"/>
      <c r="U238" s="317"/>
      <c r="V238" s="317"/>
      <c r="W238" s="447"/>
      <c r="X238" s="317"/>
      <c r="Y238" s="317"/>
      <c r="Z238" s="317"/>
      <c r="AA238" s="317"/>
      <c r="AB238" s="317"/>
      <c r="AC238" s="317"/>
      <c r="AD238" s="317"/>
      <c r="AE238" s="317"/>
    </row>
    <row r="239" spans="2:33" ht="15" customHeight="1" x14ac:dyDescent="0.25">
      <c r="B239" s="476" t="s">
        <v>1370</v>
      </c>
      <c r="C239" s="678"/>
      <c r="D239" s="679"/>
      <c r="E239" s="679"/>
      <c r="F239" s="679"/>
      <c r="G239" s="679"/>
      <c r="H239" s="679"/>
      <c r="I239" s="679"/>
      <c r="J239" s="679"/>
      <c r="K239" s="679"/>
      <c r="L239" s="679"/>
      <c r="M239" s="679"/>
      <c r="N239" s="680"/>
      <c r="O239" s="317"/>
      <c r="P239" s="317"/>
      <c r="Q239" s="317"/>
      <c r="R239" s="317"/>
      <c r="S239" s="317"/>
      <c r="T239" s="317"/>
      <c r="U239" s="317"/>
      <c r="V239" s="317"/>
      <c r="W239" s="447"/>
      <c r="X239" s="317"/>
      <c r="Y239" s="317"/>
      <c r="Z239" s="317"/>
      <c r="AA239" s="317"/>
      <c r="AB239" s="317"/>
      <c r="AC239" s="317"/>
      <c r="AD239" s="317"/>
      <c r="AE239" s="317"/>
    </row>
    <row r="240" spans="2:33" s="317" customFormat="1" ht="15.75" x14ac:dyDescent="0.25">
      <c r="B240" s="421"/>
      <c r="C240" s="443"/>
      <c r="E240" s="446"/>
      <c r="F240" s="446"/>
      <c r="G240" s="446"/>
    </row>
    <row r="241" spans="2:31" ht="63" x14ac:dyDescent="0.25">
      <c r="B241" s="319" t="s">
        <v>1121</v>
      </c>
      <c r="C241" s="693" t="s">
        <v>621</v>
      </c>
      <c r="D241" s="694"/>
      <c r="E241" s="495" t="s">
        <v>1218</v>
      </c>
      <c r="F241" s="495" t="s">
        <v>1220</v>
      </c>
      <c r="G241" s="495" t="s">
        <v>1112</v>
      </c>
      <c r="H241" s="495" t="s">
        <v>627</v>
      </c>
      <c r="I241" s="495" t="s">
        <v>628</v>
      </c>
      <c r="J241" s="495" t="s">
        <v>598</v>
      </c>
      <c r="K241" s="495" t="s">
        <v>599</v>
      </c>
      <c r="L241" s="495" t="s">
        <v>252</v>
      </c>
      <c r="M241" s="495" t="s">
        <v>1212</v>
      </c>
      <c r="N241" s="495" t="s">
        <v>1213</v>
      </c>
      <c r="O241" s="495" t="s">
        <v>1214</v>
      </c>
      <c r="P241" s="495" t="s">
        <v>1271</v>
      </c>
      <c r="Q241" s="495" t="s">
        <v>630</v>
      </c>
      <c r="R241" s="495" t="s">
        <v>1272</v>
      </c>
      <c r="S241" s="495" t="s">
        <v>1273</v>
      </c>
      <c r="T241" s="495" t="s">
        <v>614</v>
      </c>
      <c r="U241" s="495" t="s">
        <v>613</v>
      </c>
      <c r="V241" s="495" t="s">
        <v>619</v>
      </c>
      <c r="W241" s="495" t="s">
        <v>1274</v>
      </c>
      <c r="X241" s="495" t="s">
        <v>243</v>
      </c>
      <c r="Y241" s="495" t="s">
        <v>618</v>
      </c>
      <c r="Z241" s="495" t="s">
        <v>503</v>
      </c>
      <c r="AA241" s="317"/>
      <c r="AB241" s="495" t="s">
        <v>1266</v>
      </c>
      <c r="AC241" s="495" t="s">
        <v>1267</v>
      </c>
      <c r="AD241" s="495" t="s">
        <v>1268</v>
      </c>
      <c r="AE241" s="495" t="s">
        <v>1269</v>
      </c>
    </row>
    <row r="242" spans="2:31" ht="15" customHeight="1" x14ac:dyDescent="0.25">
      <c r="B242" s="524"/>
      <c r="C242" s="690" t="s">
        <v>428</v>
      </c>
      <c r="D242" s="691"/>
      <c r="E242" s="486"/>
      <c r="F242" s="486"/>
      <c r="G242" s="391"/>
      <c r="H242" s="521" t="str">
        <f>IFERROR(VLOOKUP($C242,Service!$B$68:$O$102,2,0),"")</f>
        <v/>
      </c>
      <c r="I242" s="521" t="str">
        <f>IFERROR(VLOOKUP($C242,Service!$B$68:$O$102,3,0),"")</f>
        <v/>
      </c>
      <c r="J242" s="519" t="str">
        <f>IFERROR(((VLOOKUP($C242,Service!$B$68:$O$102,4,0)+IF($F242="Y",VLOOKUP($C242,Service!$B$68:$H$102,7,0),0))*IF($E242="Y",(1+Service!$C$64),1)),"")</f>
        <v/>
      </c>
      <c r="K242" s="519" t="str">
        <f>IFERROR(VLOOKUP($C242,Service!$B$68:$O$102,5,0),"")</f>
        <v/>
      </c>
      <c r="L242" s="519" t="str">
        <f>IFERROR(VLOOKUP($C242,Service!$B$68:$O$102,6,0),"")</f>
        <v/>
      </c>
      <c r="M242" s="519">
        <f t="shared" ref="M242:M247" si="17">SUM(J242:L242)</f>
        <v>0</v>
      </c>
      <c r="N242" s="519">
        <f>M242/(1-$F$266)</f>
        <v>0</v>
      </c>
      <c r="O242" s="520">
        <f>N242*G242</f>
        <v>0</v>
      </c>
      <c r="P242" s="375"/>
      <c r="Q242" s="526" t="str">
        <f>IF(P242="","",1.732*415*P242/1000)</f>
        <v/>
      </c>
      <c r="R242" s="527"/>
      <c r="S242" s="527"/>
      <c r="T242" s="437" t="str">
        <f>IF(S242*R242=0,"",S242*R242)</f>
        <v/>
      </c>
      <c r="U242" s="362" t="str">
        <f t="shared" ref="U242:U261" si="18">IFERROR(IF(Q242="",T242*I242*24*365,T242*Q242*24*365),"")</f>
        <v/>
      </c>
      <c r="V242" s="362" t="str">
        <f t="shared" ref="V242:V261" si="19">IFERROR(U242*G242,"")</f>
        <v/>
      </c>
      <c r="W242" s="527"/>
      <c r="X242" s="362" t="str">
        <f>IFERROR(W242*V242,"")</f>
        <v/>
      </c>
      <c r="Y242" s="471" t="str">
        <f t="shared" ref="Y242:Y261" si="20">IFERROR(X242*$F$29/100,"")</f>
        <v/>
      </c>
      <c r="Z242" s="438" t="str">
        <f t="shared" ref="Z242:Z261" si="21">IFERROR(O242/Y242,"")</f>
        <v/>
      </c>
      <c r="AA242" s="317"/>
      <c r="AB242" s="522" t="str">
        <f t="shared" ref="AB242:AB261" si="22">IFERROR(J242*G242,"")</f>
        <v/>
      </c>
      <c r="AC242" s="522" t="str">
        <f>IFERROR(K242*G242,"")</f>
        <v/>
      </c>
      <c r="AD242" s="522" t="str">
        <f>IFERROR(AC242+AB242+(L242*G242),"")</f>
        <v/>
      </c>
      <c r="AE242" s="522" t="str">
        <f>IFERROR(O242-AD242,"")</f>
        <v/>
      </c>
    </row>
    <row r="243" spans="2:31" ht="15" customHeight="1" x14ac:dyDescent="0.25">
      <c r="B243" s="524"/>
      <c r="C243" s="690"/>
      <c r="D243" s="691"/>
      <c r="E243" s="486"/>
      <c r="F243" s="486"/>
      <c r="G243" s="391"/>
      <c r="H243" s="521" t="str">
        <f>IFERROR(VLOOKUP($C243,Service!$B$68:$O$102,2,0),"")</f>
        <v/>
      </c>
      <c r="I243" s="521" t="str">
        <f>IFERROR(VLOOKUP($C243,Service!$B$68:$O$102,3,0),"")</f>
        <v/>
      </c>
      <c r="J243" s="519" t="str">
        <f>IFERROR(((VLOOKUP($C243,Service!$B$68:$O$102,4,0)+IF($F243="Y",VLOOKUP($C243,Service!$B$68:$H$102,7,0),0))*IF($E243="Y",(1+Service!$C$64),1)),"")</f>
        <v/>
      </c>
      <c r="K243" s="519" t="str">
        <f>IFERROR(VLOOKUP($C243,Service!$B$68:$O$102,5,0),"")</f>
        <v/>
      </c>
      <c r="L243" s="519" t="str">
        <f>IFERROR(VLOOKUP($C243,Service!$B$68:$O$102,6,0),"")</f>
        <v/>
      </c>
      <c r="M243" s="519">
        <f t="shared" si="17"/>
        <v>0</v>
      </c>
      <c r="N243" s="519">
        <f t="shared" ref="N243:N261" si="23">M243/(1-$F$266)</f>
        <v>0</v>
      </c>
      <c r="O243" s="520">
        <f t="shared" ref="O243:O261" si="24">N243*G243</f>
        <v>0</v>
      </c>
      <c r="P243" s="375"/>
      <c r="Q243" s="526" t="str">
        <f t="shared" ref="Q243:Q261" si="25">IF(P243="","",1.732*415*P243/1000)</f>
        <v/>
      </c>
      <c r="R243" s="527"/>
      <c r="S243" s="527"/>
      <c r="T243" s="437" t="str">
        <f t="shared" ref="T243:T261" si="26">IF(S243*R243=0,"",S243*R243)</f>
        <v/>
      </c>
      <c r="U243" s="362" t="str">
        <f t="shared" si="18"/>
        <v/>
      </c>
      <c r="V243" s="362" t="str">
        <f t="shared" si="19"/>
        <v/>
      </c>
      <c r="W243" s="527"/>
      <c r="X243" s="362" t="str">
        <f t="shared" ref="X243:X261" si="27">IFERROR(W243*V243,"")</f>
        <v/>
      </c>
      <c r="Y243" s="471" t="str">
        <f t="shared" si="20"/>
        <v/>
      </c>
      <c r="Z243" s="438" t="str">
        <f t="shared" si="21"/>
        <v/>
      </c>
      <c r="AA243" s="317"/>
      <c r="AB243" s="522" t="str">
        <f t="shared" si="22"/>
        <v/>
      </c>
      <c r="AC243" s="522" t="str">
        <f t="shared" ref="AC243:AC261" si="28">IFERROR(K243*G243,"")</f>
        <v/>
      </c>
      <c r="AD243" s="522" t="str">
        <f t="shared" ref="AD243:AD261" si="29">IFERROR(AC243+AB243+(L243*G243),"")</f>
        <v/>
      </c>
      <c r="AE243" s="522" t="str">
        <f t="shared" ref="AE243:AE261" si="30">IFERROR(O243-AD243,"")</f>
        <v/>
      </c>
    </row>
    <row r="244" spans="2:31" ht="15" customHeight="1" x14ac:dyDescent="0.25">
      <c r="B244" s="524"/>
      <c r="C244" s="690"/>
      <c r="D244" s="691"/>
      <c r="E244" s="486"/>
      <c r="F244" s="486"/>
      <c r="G244" s="391"/>
      <c r="H244" s="521" t="str">
        <f>IFERROR(VLOOKUP($C244,Service!$B$68:$O$102,2,0),"")</f>
        <v/>
      </c>
      <c r="I244" s="521" t="str">
        <f>IFERROR(VLOOKUP($C244,Service!$B$68:$O$102,3,0),"")</f>
        <v/>
      </c>
      <c r="J244" s="519" t="str">
        <f>IFERROR(((VLOOKUP($C244,Service!$B$68:$O$102,4,0)+IF($F244="Y",VLOOKUP($C244,Service!$B$68:$H$102,7,0),0))*IF($E244="Y",(1+Service!$C$64),1)),"")</f>
        <v/>
      </c>
      <c r="K244" s="519" t="str">
        <f>IFERROR(VLOOKUP($C244,Service!$B$68:$O$102,5,0),"")</f>
        <v/>
      </c>
      <c r="L244" s="519" t="str">
        <f>IFERROR(VLOOKUP($C244,Service!$B$68:$O$102,6,0),"")</f>
        <v/>
      </c>
      <c r="M244" s="519">
        <f t="shared" si="17"/>
        <v>0</v>
      </c>
      <c r="N244" s="519">
        <f t="shared" si="23"/>
        <v>0</v>
      </c>
      <c r="O244" s="520">
        <f t="shared" si="24"/>
        <v>0</v>
      </c>
      <c r="P244" s="375"/>
      <c r="Q244" s="526" t="str">
        <f t="shared" si="25"/>
        <v/>
      </c>
      <c r="R244" s="527"/>
      <c r="S244" s="527"/>
      <c r="T244" s="437" t="str">
        <f t="shared" si="26"/>
        <v/>
      </c>
      <c r="U244" s="362" t="str">
        <f t="shared" si="18"/>
        <v/>
      </c>
      <c r="V244" s="362" t="str">
        <f t="shared" si="19"/>
        <v/>
      </c>
      <c r="W244" s="527"/>
      <c r="X244" s="362" t="str">
        <f t="shared" si="27"/>
        <v/>
      </c>
      <c r="Y244" s="471" t="str">
        <f t="shared" si="20"/>
        <v/>
      </c>
      <c r="Z244" s="438" t="str">
        <f t="shared" si="21"/>
        <v/>
      </c>
      <c r="AA244" s="317"/>
      <c r="AB244" s="522" t="str">
        <f t="shared" si="22"/>
        <v/>
      </c>
      <c r="AC244" s="522" t="str">
        <f t="shared" si="28"/>
        <v/>
      </c>
      <c r="AD244" s="522" t="str">
        <f t="shared" si="29"/>
        <v/>
      </c>
      <c r="AE244" s="522" t="str">
        <f t="shared" si="30"/>
        <v/>
      </c>
    </row>
    <row r="245" spans="2:31" ht="15" customHeight="1" x14ac:dyDescent="0.25">
      <c r="B245" s="524"/>
      <c r="C245" s="690"/>
      <c r="D245" s="691"/>
      <c r="E245" s="486"/>
      <c r="F245" s="486"/>
      <c r="G245" s="391"/>
      <c r="H245" s="521" t="str">
        <f>IFERROR(VLOOKUP($C245,Service!$B$68:$O$102,2,0),"")</f>
        <v/>
      </c>
      <c r="I245" s="521" t="str">
        <f>IFERROR(VLOOKUP($C245,Service!$B$68:$O$102,3,0),"")</f>
        <v/>
      </c>
      <c r="J245" s="519" t="str">
        <f>IFERROR(((VLOOKUP($C245,Service!$B$68:$O$102,4,0)+IF($F245="Y",VLOOKUP($C245,Service!$B$68:$H$102,7,0),0))*IF($E245="Y",(1+Service!$C$64),1)),"")</f>
        <v/>
      </c>
      <c r="K245" s="519" t="str">
        <f>IFERROR(VLOOKUP($C245,Service!$B$68:$O$102,5,0),"")</f>
        <v/>
      </c>
      <c r="L245" s="519" t="str">
        <f>IFERROR(VLOOKUP($C245,Service!$B$68:$O$102,6,0),"")</f>
        <v/>
      </c>
      <c r="M245" s="519">
        <f t="shared" si="17"/>
        <v>0</v>
      </c>
      <c r="N245" s="519">
        <f t="shared" si="23"/>
        <v>0</v>
      </c>
      <c r="O245" s="520">
        <f t="shared" si="24"/>
        <v>0</v>
      </c>
      <c r="P245" s="375"/>
      <c r="Q245" s="526" t="str">
        <f t="shared" si="25"/>
        <v/>
      </c>
      <c r="R245" s="527"/>
      <c r="S245" s="527"/>
      <c r="T245" s="437" t="str">
        <f t="shared" si="26"/>
        <v/>
      </c>
      <c r="U245" s="362" t="str">
        <f t="shared" si="18"/>
        <v/>
      </c>
      <c r="V245" s="362" t="str">
        <f t="shared" si="19"/>
        <v/>
      </c>
      <c r="W245" s="527"/>
      <c r="X245" s="362" t="str">
        <f t="shared" si="27"/>
        <v/>
      </c>
      <c r="Y245" s="471" t="str">
        <f t="shared" si="20"/>
        <v/>
      </c>
      <c r="Z245" s="438" t="str">
        <f t="shared" si="21"/>
        <v/>
      </c>
      <c r="AA245" s="317"/>
      <c r="AB245" s="522" t="str">
        <f t="shared" si="22"/>
        <v/>
      </c>
      <c r="AC245" s="522" t="str">
        <f t="shared" si="28"/>
        <v/>
      </c>
      <c r="AD245" s="522" t="str">
        <f t="shared" si="29"/>
        <v/>
      </c>
      <c r="AE245" s="522" t="str">
        <f t="shared" si="30"/>
        <v/>
      </c>
    </row>
    <row r="246" spans="2:31" ht="15" customHeight="1" x14ac:dyDescent="0.25">
      <c r="B246" s="524"/>
      <c r="C246" s="690"/>
      <c r="D246" s="691"/>
      <c r="E246" s="486"/>
      <c r="F246" s="486"/>
      <c r="G246" s="391"/>
      <c r="H246" s="521" t="str">
        <f>IFERROR(VLOOKUP($C246,Service!$B$68:$O$102,2,0),"")</f>
        <v/>
      </c>
      <c r="I246" s="521" t="str">
        <f>IFERROR(VLOOKUP($C246,Service!$B$68:$O$102,3,0),"")</f>
        <v/>
      </c>
      <c r="J246" s="519" t="str">
        <f>IFERROR(((VLOOKUP($C246,Service!$B$68:$O$102,4,0)+IF($F246="Y",VLOOKUP($C246,Service!$B$68:$H$102,7,0),0))*IF($E246="Y",(1+Service!$C$64),1)),"")</f>
        <v/>
      </c>
      <c r="K246" s="519" t="str">
        <f>IFERROR(VLOOKUP($C246,Service!$B$68:$O$102,5,0),"")</f>
        <v/>
      </c>
      <c r="L246" s="519" t="str">
        <f>IFERROR(VLOOKUP($C246,Service!$B$68:$O$102,6,0),"")</f>
        <v/>
      </c>
      <c r="M246" s="519">
        <f t="shared" si="17"/>
        <v>0</v>
      </c>
      <c r="N246" s="519">
        <f t="shared" si="23"/>
        <v>0</v>
      </c>
      <c r="O246" s="520">
        <f t="shared" si="24"/>
        <v>0</v>
      </c>
      <c r="P246" s="375"/>
      <c r="Q246" s="526" t="str">
        <f t="shared" si="25"/>
        <v/>
      </c>
      <c r="R246" s="527"/>
      <c r="S246" s="527"/>
      <c r="T246" s="437" t="str">
        <f t="shared" si="26"/>
        <v/>
      </c>
      <c r="U246" s="362" t="str">
        <f t="shared" si="18"/>
        <v/>
      </c>
      <c r="V246" s="362" t="str">
        <f t="shared" si="19"/>
        <v/>
      </c>
      <c r="W246" s="527"/>
      <c r="X246" s="362" t="str">
        <f t="shared" si="27"/>
        <v/>
      </c>
      <c r="Y246" s="471" t="str">
        <f t="shared" si="20"/>
        <v/>
      </c>
      <c r="Z246" s="438" t="str">
        <f t="shared" si="21"/>
        <v/>
      </c>
      <c r="AA246" s="317"/>
      <c r="AB246" s="522" t="str">
        <f t="shared" si="22"/>
        <v/>
      </c>
      <c r="AC246" s="522" t="str">
        <f t="shared" si="28"/>
        <v/>
      </c>
      <c r="AD246" s="522" t="str">
        <f t="shared" si="29"/>
        <v/>
      </c>
      <c r="AE246" s="522" t="str">
        <f t="shared" si="30"/>
        <v/>
      </c>
    </row>
    <row r="247" spans="2:31" ht="15" customHeight="1" x14ac:dyDescent="0.25">
      <c r="B247" s="524"/>
      <c r="C247" s="690"/>
      <c r="D247" s="691"/>
      <c r="E247" s="486"/>
      <c r="F247" s="486"/>
      <c r="G247" s="391"/>
      <c r="H247" s="521" t="str">
        <f>IFERROR(VLOOKUP($C247,Service!$B$68:$O$102,2,0),"")</f>
        <v/>
      </c>
      <c r="I247" s="521" t="str">
        <f>IFERROR(VLOOKUP($C247,Service!$B$68:$O$102,3,0),"")</f>
        <v/>
      </c>
      <c r="J247" s="519" t="str">
        <f>IFERROR(((VLOOKUP($C247,Service!$B$68:$O$102,4,0)+IF($F247="Y",VLOOKUP($C247,Service!$B$68:$H$102,7,0),0))*IF($E247="Y",(1+Service!$C$64),1)),"")</f>
        <v/>
      </c>
      <c r="K247" s="519" t="str">
        <f>IFERROR(VLOOKUP($C247,Service!$B$68:$O$102,5,0),"")</f>
        <v/>
      </c>
      <c r="L247" s="519" t="str">
        <f>IFERROR(VLOOKUP($C247,Service!$B$68:$O$102,6,0),"")</f>
        <v/>
      </c>
      <c r="M247" s="519">
        <f t="shared" si="17"/>
        <v>0</v>
      </c>
      <c r="N247" s="519">
        <f t="shared" si="23"/>
        <v>0</v>
      </c>
      <c r="O247" s="520">
        <f t="shared" si="24"/>
        <v>0</v>
      </c>
      <c r="P247" s="375"/>
      <c r="Q247" s="526" t="str">
        <f t="shared" si="25"/>
        <v/>
      </c>
      <c r="R247" s="527"/>
      <c r="S247" s="527"/>
      <c r="T247" s="437" t="str">
        <f t="shared" si="26"/>
        <v/>
      </c>
      <c r="U247" s="362" t="str">
        <f t="shared" si="18"/>
        <v/>
      </c>
      <c r="V247" s="362" t="str">
        <f t="shared" si="19"/>
        <v/>
      </c>
      <c r="W247" s="527"/>
      <c r="X247" s="362" t="str">
        <f t="shared" si="27"/>
        <v/>
      </c>
      <c r="Y247" s="471" t="str">
        <f t="shared" si="20"/>
        <v/>
      </c>
      <c r="Z247" s="438" t="str">
        <f t="shared" si="21"/>
        <v/>
      </c>
      <c r="AA247" s="317"/>
      <c r="AB247" s="522" t="str">
        <f t="shared" si="22"/>
        <v/>
      </c>
      <c r="AC247" s="522" t="str">
        <f t="shared" si="28"/>
        <v/>
      </c>
      <c r="AD247" s="522" t="str">
        <f t="shared" si="29"/>
        <v/>
      </c>
      <c r="AE247" s="522" t="str">
        <f t="shared" si="30"/>
        <v/>
      </c>
    </row>
    <row r="248" spans="2:31" ht="15" customHeight="1" x14ac:dyDescent="0.25">
      <c r="B248" s="524"/>
      <c r="C248" s="690"/>
      <c r="D248" s="691"/>
      <c r="E248" s="486"/>
      <c r="F248" s="486"/>
      <c r="G248" s="391"/>
      <c r="H248" s="521" t="str">
        <f>IFERROR(VLOOKUP($C248,Service!$B$68:$O$102,2,0),"")</f>
        <v/>
      </c>
      <c r="I248" s="521" t="str">
        <f>IFERROR(VLOOKUP($C248,Service!$B$68:$O$102,3,0),"")</f>
        <v/>
      </c>
      <c r="J248" s="519" t="str">
        <f>IFERROR(((VLOOKUP($C248,Service!$B$68:$O$102,4,0)+IF($F248="Y",VLOOKUP($C248,Service!$B$68:$H$102,7,0),0))*IF($E248="Y",(1+Service!$C$64),1)),"")</f>
        <v/>
      </c>
      <c r="K248" s="519" t="str">
        <f>IFERROR(VLOOKUP($C248,Service!$B$68:$O$102,5,0),"")</f>
        <v/>
      </c>
      <c r="L248" s="519" t="str">
        <f>IFERROR(VLOOKUP($C248,Service!$B$68:$O$102,6,0),"")</f>
        <v/>
      </c>
      <c r="M248" s="519">
        <f t="shared" ref="M248:M261" si="31">SUM(J248:L248)</f>
        <v>0</v>
      </c>
      <c r="N248" s="519">
        <f t="shared" si="23"/>
        <v>0</v>
      </c>
      <c r="O248" s="520">
        <f t="shared" si="24"/>
        <v>0</v>
      </c>
      <c r="P248" s="375"/>
      <c r="Q248" s="526" t="str">
        <f t="shared" si="25"/>
        <v/>
      </c>
      <c r="R248" s="527"/>
      <c r="S248" s="527"/>
      <c r="T248" s="437" t="str">
        <f t="shared" si="26"/>
        <v/>
      </c>
      <c r="U248" s="362" t="str">
        <f t="shared" si="18"/>
        <v/>
      </c>
      <c r="V248" s="362" t="str">
        <f t="shared" si="19"/>
        <v/>
      </c>
      <c r="W248" s="527"/>
      <c r="X248" s="362" t="str">
        <f t="shared" si="27"/>
        <v/>
      </c>
      <c r="Y248" s="471" t="str">
        <f t="shared" si="20"/>
        <v/>
      </c>
      <c r="Z248" s="438" t="str">
        <f t="shared" si="21"/>
        <v/>
      </c>
      <c r="AA248" s="317"/>
      <c r="AB248" s="522" t="str">
        <f t="shared" si="22"/>
        <v/>
      </c>
      <c r="AC248" s="522" t="str">
        <f t="shared" si="28"/>
        <v/>
      </c>
      <c r="AD248" s="522" t="str">
        <f t="shared" si="29"/>
        <v/>
      </c>
      <c r="AE248" s="522" t="str">
        <f t="shared" si="30"/>
        <v/>
      </c>
    </row>
    <row r="249" spans="2:31" ht="15" customHeight="1" x14ac:dyDescent="0.25">
      <c r="B249" s="524"/>
      <c r="C249" s="690"/>
      <c r="D249" s="691"/>
      <c r="E249" s="486"/>
      <c r="F249" s="486"/>
      <c r="G249" s="391"/>
      <c r="H249" s="521" t="str">
        <f>IFERROR(VLOOKUP($C249,Service!$B$68:$O$102,2,0),"")</f>
        <v/>
      </c>
      <c r="I249" s="521" t="str">
        <f>IFERROR(VLOOKUP($C249,Service!$B$68:$O$102,3,0),"")</f>
        <v/>
      </c>
      <c r="J249" s="519" t="str">
        <f>IFERROR(((VLOOKUP($C249,Service!$B$68:$O$102,4,0)+IF($F249="Y",VLOOKUP($C249,Service!$B$68:$H$102,7,0),0))*IF($E249="Y",(1+Service!$C$64),1)),"")</f>
        <v/>
      </c>
      <c r="K249" s="519" t="str">
        <f>IFERROR(VLOOKUP($C249,Service!$B$68:$O$102,5,0),"")</f>
        <v/>
      </c>
      <c r="L249" s="519" t="str">
        <f>IFERROR(VLOOKUP($C249,Service!$B$68:$O$102,6,0),"")</f>
        <v/>
      </c>
      <c r="M249" s="519">
        <f t="shared" si="31"/>
        <v>0</v>
      </c>
      <c r="N249" s="519">
        <f t="shared" si="23"/>
        <v>0</v>
      </c>
      <c r="O249" s="520">
        <f t="shared" si="24"/>
        <v>0</v>
      </c>
      <c r="P249" s="375"/>
      <c r="Q249" s="526" t="str">
        <f t="shared" si="25"/>
        <v/>
      </c>
      <c r="R249" s="527"/>
      <c r="S249" s="527"/>
      <c r="T249" s="437" t="str">
        <f t="shared" si="26"/>
        <v/>
      </c>
      <c r="U249" s="362" t="str">
        <f t="shared" si="18"/>
        <v/>
      </c>
      <c r="V249" s="362" t="str">
        <f t="shared" si="19"/>
        <v/>
      </c>
      <c r="W249" s="527"/>
      <c r="X249" s="362" t="str">
        <f t="shared" si="27"/>
        <v/>
      </c>
      <c r="Y249" s="471" t="str">
        <f t="shared" si="20"/>
        <v/>
      </c>
      <c r="Z249" s="438" t="str">
        <f t="shared" si="21"/>
        <v/>
      </c>
      <c r="AA249" s="317"/>
      <c r="AB249" s="522" t="str">
        <f t="shared" si="22"/>
        <v/>
      </c>
      <c r="AC249" s="522" t="str">
        <f t="shared" si="28"/>
        <v/>
      </c>
      <c r="AD249" s="522" t="str">
        <f t="shared" si="29"/>
        <v/>
      </c>
      <c r="AE249" s="522" t="str">
        <f t="shared" si="30"/>
        <v/>
      </c>
    </row>
    <row r="250" spans="2:31" ht="15" customHeight="1" x14ac:dyDescent="0.25">
      <c r="B250" s="524"/>
      <c r="C250" s="690"/>
      <c r="D250" s="691"/>
      <c r="E250" s="486"/>
      <c r="F250" s="486"/>
      <c r="G250" s="391"/>
      <c r="H250" s="521" t="str">
        <f>IFERROR(VLOOKUP($C250,Service!$B$68:$O$102,2,0),"")</f>
        <v/>
      </c>
      <c r="I250" s="521" t="str">
        <f>IFERROR(VLOOKUP($C250,Service!$B$68:$O$102,3,0),"")</f>
        <v/>
      </c>
      <c r="J250" s="519" t="str">
        <f>IFERROR(((VLOOKUP($C250,Service!$B$68:$O$102,4,0)+IF($F250="Y",VLOOKUP($C250,Service!$B$68:$H$102,7,0),0))*IF($E250="Y",(1+Service!$C$64),1)),"")</f>
        <v/>
      </c>
      <c r="K250" s="519" t="str">
        <f>IFERROR(VLOOKUP($C250,Service!$B$68:$O$102,5,0),"")</f>
        <v/>
      </c>
      <c r="L250" s="519" t="str">
        <f>IFERROR(VLOOKUP($C250,Service!$B$68:$O$102,6,0),"")</f>
        <v/>
      </c>
      <c r="M250" s="519">
        <f t="shared" si="31"/>
        <v>0</v>
      </c>
      <c r="N250" s="519">
        <f t="shared" si="23"/>
        <v>0</v>
      </c>
      <c r="O250" s="520">
        <f t="shared" si="24"/>
        <v>0</v>
      </c>
      <c r="P250" s="375"/>
      <c r="Q250" s="526" t="str">
        <f t="shared" si="25"/>
        <v/>
      </c>
      <c r="R250" s="527"/>
      <c r="S250" s="527"/>
      <c r="T250" s="437" t="str">
        <f t="shared" si="26"/>
        <v/>
      </c>
      <c r="U250" s="362" t="str">
        <f t="shared" si="18"/>
        <v/>
      </c>
      <c r="V250" s="362" t="str">
        <f t="shared" si="19"/>
        <v/>
      </c>
      <c r="W250" s="527"/>
      <c r="X250" s="362" t="str">
        <f t="shared" si="27"/>
        <v/>
      </c>
      <c r="Y250" s="471" t="str">
        <f t="shared" si="20"/>
        <v/>
      </c>
      <c r="Z250" s="438" t="str">
        <f t="shared" si="21"/>
        <v/>
      </c>
      <c r="AA250" s="317"/>
      <c r="AB250" s="522" t="str">
        <f t="shared" si="22"/>
        <v/>
      </c>
      <c r="AC250" s="522" t="str">
        <f t="shared" si="28"/>
        <v/>
      </c>
      <c r="AD250" s="522" t="str">
        <f t="shared" si="29"/>
        <v/>
      </c>
      <c r="AE250" s="522" t="str">
        <f t="shared" si="30"/>
        <v/>
      </c>
    </row>
    <row r="251" spans="2:31" ht="15" customHeight="1" x14ac:dyDescent="0.25">
      <c r="B251" s="524"/>
      <c r="C251" s="690"/>
      <c r="D251" s="691"/>
      <c r="E251" s="486"/>
      <c r="F251" s="486"/>
      <c r="G251" s="391"/>
      <c r="H251" s="521" t="str">
        <f>IFERROR(VLOOKUP($C251,Service!$B$68:$O$102,2,0),"")</f>
        <v/>
      </c>
      <c r="I251" s="521" t="str">
        <f>IFERROR(VLOOKUP($C251,Service!$B$68:$O$102,3,0),"")</f>
        <v/>
      </c>
      <c r="J251" s="519" t="str">
        <f>IFERROR(((VLOOKUP($C251,Service!$B$68:$O$102,4,0)+IF($F251="Y",VLOOKUP($C251,Service!$B$68:$H$102,7,0),0))*IF($E251="Y",(1+Service!$C$64),1)),"")</f>
        <v/>
      </c>
      <c r="K251" s="519" t="str">
        <f>IFERROR(VLOOKUP($C251,Service!$B$68:$O$102,5,0),"")</f>
        <v/>
      </c>
      <c r="L251" s="519" t="str">
        <f>IFERROR(VLOOKUP($C251,Service!$B$68:$O$102,6,0),"")</f>
        <v/>
      </c>
      <c r="M251" s="519">
        <f t="shared" si="31"/>
        <v>0</v>
      </c>
      <c r="N251" s="519">
        <f t="shared" si="23"/>
        <v>0</v>
      </c>
      <c r="O251" s="520">
        <f t="shared" si="24"/>
        <v>0</v>
      </c>
      <c r="P251" s="375"/>
      <c r="Q251" s="526" t="str">
        <f t="shared" si="25"/>
        <v/>
      </c>
      <c r="R251" s="527"/>
      <c r="S251" s="527"/>
      <c r="T251" s="437" t="str">
        <f t="shared" si="26"/>
        <v/>
      </c>
      <c r="U251" s="362" t="str">
        <f t="shared" si="18"/>
        <v/>
      </c>
      <c r="V251" s="362" t="str">
        <f t="shared" si="19"/>
        <v/>
      </c>
      <c r="W251" s="527"/>
      <c r="X251" s="362" t="str">
        <f t="shared" si="27"/>
        <v/>
      </c>
      <c r="Y251" s="471" t="str">
        <f t="shared" si="20"/>
        <v/>
      </c>
      <c r="Z251" s="438" t="str">
        <f t="shared" si="21"/>
        <v/>
      </c>
      <c r="AA251" s="317"/>
      <c r="AB251" s="522" t="str">
        <f t="shared" si="22"/>
        <v/>
      </c>
      <c r="AC251" s="522" t="str">
        <f t="shared" si="28"/>
        <v/>
      </c>
      <c r="AD251" s="522" t="str">
        <f t="shared" si="29"/>
        <v/>
      </c>
      <c r="AE251" s="522" t="str">
        <f t="shared" si="30"/>
        <v/>
      </c>
    </row>
    <row r="252" spans="2:31" ht="15" customHeight="1" x14ac:dyDescent="0.25">
      <c r="B252" s="524"/>
      <c r="C252" s="690"/>
      <c r="D252" s="691"/>
      <c r="E252" s="486"/>
      <c r="F252" s="486"/>
      <c r="G252" s="391"/>
      <c r="H252" s="521" t="str">
        <f>IFERROR(VLOOKUP($C252,Service!$B$68:$O$102,2,0),"")</f>
        <v/>
      </c>
      <c r="I252" s="521" t="str">
        <f>IFERROR(VLOOKUP($C252,Service!$B$68:$O$102,3,0),"")</f>
        <v/>
      </c>
      <c r="J252" s="519" t="str">
        <f>IFERROR(((VLOOKUP($C252,Service!$B$68:$O$102,4,0)+IF($F252="Y",VLOOKUP($C252,Service!$B$68:$H$102,7,0),0))*IF($E252="Y",(1+Service!$C$64),1)),"")</f>
        <v/>
      </c>
      <c r="K252" s="519" t="str">
        <f>IFERROR(VLOOKUP($C252,Service!$B$68:$O$102,5,0),"")</f>
        <v/>
      </c>
      <c r="L252" s="519" t="str">
        <f>IFERROR(VLOOKUP($C252,Service!$B$68:$O$102,6,0),"")</f>
        <v/>
      </c>
      <c r="M252" s="519">
        <f t="shared" si="31"/>
        <v>0</v>
      </c>
      <c r="N252" s="519">
        <f t="shared" si="23"/>
        <v>0</v>
      </c>
      <c r="O252" s="520">
        <f t="shared" si="24"/>
        <v>0</v>
      </c>
      <c r="P252" s="375"/>
      <c r="Q252" s="526" t="str">
        <f t="shared" si="25"/>
        <v/>
      </c>
      <c r="R252" s="527"/>
      <c r="S252" s="527"/>
      <c r="T252" s="437" t="str">
        <f t="shared" si="26"/>
        <v/>
      </c>
      <c r="U252" s="362" t="str">
        <f t="shared" si="18"/>
        <v/>
      </c>
      <c r="V252" s="362" t="str">
        <f t="shared" si="19"/>
        <v/>
      </c>
      <c r="W252" s="527"/>
      <c r="X252" s="362" t="str">
        <f t="shared" si="27"/>
        <v/>
      </c>
      <c r="Y252" s="471" t="str">
        <f t="shared" si="20"/>
        <v/>
      </c>
      <c r="Z252" s="438" t="str">
        <f t="shared" si="21"/>
        <v/>
      </c>
      <c r="AA252" s="317"/>
      <c r="AB252" s="522" t="str">
        <f t="shared" si="22"/>
        <v/>
      </c>
      <c r="AC252" s="522" t="str">
        <f t="shared" si="28"/>
        <v/>
      </c>
      <c r="AD252" s="522" t="str">
        <f t="shared" si="29"/>
        <v/>
      </c>
      <c r="AE252" s="522" t="str">
        <f t="shared" si="30"/>
        <v/>
      </c>
    </row>
    <row r="253" spans="2:31" ht="15" customHeight="1" x14ac:dyDescent="0.25">
      <c r="B253" s="524"/>
      <c r="C253" s="690"/>
      <c r="D253" s="691"/>
      <c r="E253" s="486"/>
      <c r="F253" s="486"/>
      <c r="G253" s="391"/>
      <c r="H253" s="521" t="str">
        <f>IFERROR(VLOOKUP($C253,Service!$B$68:$O$102,2,0),"")</f>
        <v/>
      </c>
      <c r="I253" s="521" t="str">
        <f>IFERROR(VLOOKUP($C253,Service!$B$68:$O$102,3,0),"")</f>
        <v/>
      </c>
      <c r="J253" s="519" t="str">
        <f>IFERROR(((VLOOKUP($C253,Service!$B$68:$O$102,4,0)+IF($F253="Y",VLOOKUP($C253,Service!$B$68:$H$102,7,0),0))*IF($E253="Y",(1+Service!$C$64),1)),"")</f>
        <v/>
      </c>
      <c r="K253" s="519" t="str">
        <f>IFERROR(VLOOKUP($C253,Service!$B$68:$O$102,5,0),"")</f>
        <v/>
      </c>
      <c r="L253" s="519" t="str">
        <f>IFERROR(VLOOKUP($C253,Service!$B$68:$O$102,6,0),"")</f>
        <v/>
      </c>
      <c r="M253" s="519">
        <f t="shared" si="31"/>
        <v>0</v>
      </c>
      <c r="N253" s="519">
        <f t="shared" si="23"/>
        <v>0</v>
      </c>
      <c r="O253" s="520">
        <f t="shared" si="24"/>
        <v>0</v>
      </c>
      <c r="P253" s="375"/>
      <c r="Q253" s="526" t="str">
        <f t="shared" si="25"/>
        <v/>
      </c>
      <c r="R253" s="527"/>
      <c r="S253" s="527"/>
      <c r="T253" s="437" t="str">
        <f t="shared" si="26"/>
        <v/>
      </c>
      <c r="U253" s="362" t="str">
        <f t="shared" si="18"/>
        <v/>
      </c>
      <c r="V253" s="362" t="str">
        <f t="shared" si="19"/>
        <v/>
      </c>
      <c r="W253" s="527"/>
      <c r="X253" s="362" t="str">
        <f t="shared" si="27"/>
        <v/>
      </c>
      <c r="Y253" s="471" t="str">
        <f t="shared" si="20"/>
        <v/>
      </c>
      <c r="Z253" s="438" t="str">
        <f t="shared" si="21"/>
        <v/>
      </c>
      <c r="AA253" s="317"/>
      <c r="AB253" s="522" t="str">
        <f t="shared" si="22"/>
        <v/>
      </c>
      <c r="AC253" s="522" t="str">
        <f t="shared" si="28"/>
        <v/>
      </c>
      <c r="AD253" s="522" t="str">
        <f t="shared" si="29"/>
        <v/>
      </c>
      <c r="AE253" s="522" t="str">
        <f t="shared" si="30"/>
        <v/>
      </c>
    </row>
    <row r="254" spans="2:31" ht="15" customHeight="1" x14ac:dyDescent="0.25">
      <c r="B254" s="524"/>
      <c r="C254" s="690"/>
      <c r="D254" s="691"/>
      <c r="E254" s="486"/>
      <c r="F254" s="486"/>
      <c r="G254" s="391"/>
      <c r="H254" s="521" t="str">
        <f>IFERROR(VLOOKUP($C254,Service!$B$68:$O$102,2,0),"")</f>
        <v/>
      </c>
      <c r="I254" s="521" t="str">
        <f>IFERROR(VLOOKUP($C254,Service!$B$68:$O$102,3,0),"")</f>
        <v/>
      </c>
      <c r="J254" s="519" t="str">
        <f>IFERROR(((VLOOKUP($C254,Service!$B$68:$O$102,4,0)+IF($F254="Y",VLOOKUP($C254,Service!$B$68:$H$102,7,0),0))*IF($E254="Y",(1+Service!$C$64),1)),"")</f>
        <v/>
      </c>
      <c r="K254" s="519" t="str">
        <f>IFERROR(VLOOKUP($C254,Service!$B$68:$O$102,5,0),"")</f>
        <v/>
      </c>
      <c r="L254" s="519" t="str">
        <f>IFERROR(VLOOKUP($C254,Service!$B$68:$O$102,6,0),"")</f>
        <v/>
      </c>
      <c r="M254" s="519">
        <f t="shared" si="31"/>
        <v>0</v>
      </c>
      <c r="N254" s="519">
        <f t="shared" si="23"/>
        <v>0</v>
      </c>
      <c r="O254" s="520">
        <f t="shared" si="24"/>
        <v>0</v>
      </c>
      <c r="P254" s="375"/>
      <c r="Q254" s="526" t="str">
        <f t="shared" si="25"/>
        <v/>
      </c>
      <c r="R254" s="527"/>
      <c r="S254" s="527"/>
      <c r="T254" s="437" t="str">
        <f t="shared" si="26"/>
        <v/>
      </c>
      <c r="U254" s="362" t="str">
        <f t="shared" si="18"/>
        <v/>
      </c>
      <c r="V254" s="362" t="str">
        <f t="shared" si="19"/>
        <v/>
      </c>
      <c r="W254" s="527"/>
      <c r="X254" s="362" t="str">
        <f t="shared" si="27"/>
        <v/>
      </c>
      <c r="Y254" s="471" t="str">
        <f t="shared" si="20"/>
        <v/>
      </c>
      <c r="Z254" s="438" t="str">
        <f t="shared" si="21"/>
        <v/>
      </c>
      <c r="AA254" s="317"/>
      <c r="AB254" s="522" t="str">
        <f t="shared" si="22"/>
        <v/>
      </c>
      <c r="AC254" s="522" t="str">
        <f t="shared" si="28"/>
        <v/>
      </c>
      <c r="AD254" s="522" t="str">
        <f t="shared" si="29"/>
        <v/>
      </c>
      <c r="AE254" s="522" t="str">
        <f t="shared" si="30"/>
        <v/>
      </c>
    </row>
    <row r="255" spans="2:31" ht="15" customHeight="1" x14ac:dyDescent="0.25">
      <c r="B255" s="524"/>
      <c r="C255" s="690"/>
      <c r="D255" s="691"/>
      <c r="E255" s="486"/>
      <c r="F255" s="486"/>
      <c r="G255" s="391"/>
      <c r="H255" s="521" t="str">
        <f>IFERROR(VLOOKUP($C255,Service!$B$68:$O$102,2,0),"")</f>
        <v/>
      </c>
      <c r="I255" s="521" t="str">
        <f>IFERROR(VLOOKUP($C255,Service!$B$68:$O$102,3,0),"")</f>
        <v/>
      </c>
      <c r="J255" s="519" t="str">
        <f>IFERROR(((VLOOKUP($C255,Service!$B$68:$O$102,4,0)+IF($F255="Y",VLOOKUP($C255,Service!$B$68:$H$102,7,0),0))*IF($E255="Y",(1+Service!$C$64),1)),"")</f>
        <v/>
      </c>
      <c r="K255" s="519" t="str">
        <f>IFERROR(VLOOKUP($C255,Service!$B$68:$O$102,5,0),"")</f>
        <v/>
      </c>
      <c r="L255" s="519" t="str">
        <f>IFERROR(VLOOKUP($C255,Service!$B$68:$O$102,6,0),"")</f>
        <v/>
      </c>
      <c r="M255" s="519">
        <f t="shared" si="31"/>
        <v>0</v>
      </c>
      <c r="N255" s="519">
        <f t="shared" si="23"/>
        <v>0</v>
      </c>
      <c r="O255" s="520">
        <f t="shared" si="24"/>
        <v>0</v>
      </c>
      <c r="P255" s="375"/>
      <c r="Q255" s="526" t="str">
        <f t="shared" si="25"/>
        <v/>
      </c>
      <c r="R255" s="527"/>
      <c r="S255" s="527"/>
      <c r="T255" s="437" t="str">
        <f t="shared" si="26"/>
        <v/>
      </c>
      <c r="U255" s="362" t="str">
        <f t="shared" si="18"/>
        <v/>
      </c>
      <c r="V255" s="362" t="str">
        <f t="shared" si="19"/>
        <v/>
      </c>
      <c r="W255" s="527"/>
      <c r="X255" s="362" t="str">
        <f t="shared" si="27"/>
        <v/>
      </c>
      <c r="Y255" s="471" t="str">
        <f t="shared" si="20"/>
        <v/>
      </c>
      <c r="Z255" s="438" t="str">
        <f t="shared" si="21"/>
        <v/>
      </c>
      <c r="AA255" s="317"/>
      <c r="AB255" s="522" t="str">
        <f t="shared" si="22"/>
        <v/>
      </c>
      <c r="AC255" s="522" t="str">
        <f t="shared" si="28"/>
        <v/>
      </c>
      <c r="AD255" s="522" t="str">
        <f t="shared" si="29"/>
        <v/>
      </c>
      <c r="AE255" s="522" t="str">
        <f t="shared" si="30"/>
        <v/>
      </c>
    </row>
    <row r="256" spans="2:31" ht="15" customHeight="1" x14ac:dyDescent="0.25">
      <c r="B256" s="524"/>
      <c r="C256" s="690"/>
      <c r="D256" s="691"/>
      <c r="E256" s="486"/>
      <c r="F256" s="486"/>
      <c r="G256" s="391"/>
      <c r="H256" s="521" t="str">
        <f>IFERROR(VLOOKUP($C256,Service!$B$68:$O$102,2,0),"")</f>
        <v/>
      </c>
      <c r="I256" s="521" t="str">
        <f>IFERROR(VLOOKUP($C256,Service!$B$68:$O$102,3,0),"")</f>
        <v/>
      </c>
      <c r="J256" s="519" t="str">
        <f>IFERROR(((VLOOKUP($C256,Service!$B$68:$O$102,4,0)+IF($F256="Y",VLOOKUP($C256,Service!$B$68:$H$102,7,0),0))*IF($E256="Y",(1+Service!$C$64),1)),"")</f>
        <v/>
      </c>
      <c r="K256" s="519" t="str">
        <f>IFERROR(VLOOKUP($C256,Service!$B$68:$O$102,5,0),"")</f>
        <v/>
      </c>
      <c r="L256" s="519" t="str">
        <f>IFERROR(VLOOKUP($C256,Service!$B$68:$O$102,6,0),"")</f>
        <v/>
      </c>
      <c r="M256" s="519">
        <f t="shared" si="31"/>
        <v>0</v>
      </c>
      <c r="N256" s="519">
        <f t="shared" si="23"/>
        <v>0</v>
      </c>
      <c r="O256" s="520">
        <f t="shared" si="24"/>
        <v>0</v>
      </c>
      <c r="P256" s="375"/>
      <c r="Q256" s="526" t="str">
        <f t="shared" si="25"/>
        <v/>
      </c>
      <c r="R256" s="527"/>
      <c r="S256" s="527"/>
      <c r="T256" s="437" t="str">
        <f t="shared" si="26"/>
        <v/>
      </c>
      <c r="U256" s="362" t="str">
        <f t="shared" si="18"/>
        <v/>
      </c>
      <c r="V256" s="362" t="str">
        <f t="shared" si="19"/>
        <v/>
      </c>
      <c r="W256" s="527"/>
      <c r="X256" s="362" t="str">
        <f t="shared" si="27"/>
        <v/>
      </c>
      <c r="Y256" s="471" t="str">
        <f t="shared" si="20"/>
        <v/>
      </c>
      <c r="Z256" s="438" t="str">
        <f t="shared" si="21"/>
        <v/>
      </c>
      <c r="AA256" s="317"/>
      <c r="AB256" s="522" t="str">
        <f t="shared" si="22"/>
        <v/>
      </c>
      <c r="AC256" s="522" t="str">
        <f t="shared" si="28"/>
        <v/>
      </c>
      <c r="AD256" s="522" t="str">
        <f t="shared" si="29"/>
        <v/>
      </c>
      <c r="AE256" s="522" t="str">
        <f t="shared" si="30"/>
        <v/>
      </c>
    </row>
    <row r="257" spans="2:31" ht="15" customHeight="1" x14ac:dyDescent="0.25">
      <c r="B257" s="524"/>
      <c r="C257" s="690"/>
      <c r="D257" s="691"/>
      <c r="E257" s="486"/>
      <c r="F257" s="486"/>
      <c r="G257" s="391"/>
      <c r="H257" s="521" t="str">
        <f>IFERROR(VLOOKUP($C257,Service!$B$68:$O$102,2,0),"")</f>
        <v/>
      </c>
      <c r="I257" s="521" t="str">
        <f>IFERROR(VLOOKUP($C257,Service!$B$68:$O$102,3,0),"")</f>
        <v/>
      </c>
      <c r="J257" s="519" t="str">
        <f>IFERROR(((VLOOKUP($C257,Service!$B$68:$O$102,4,0)+IF($F257="Y",VLOOKUP($C257,Service!$B$68:$H$102,7,0),0))*IF($E257="Y",(1+Service!$C$64),1)),"")</f>
        <v/>
      </c>
      <c r="K257" s="519" t="str">
        <f>IFERROR(VLOOKUP($C257,Service!$B$68:$O$102,5,0),"")</f>
        <v/>
      </c>
      <c r="L257" s="519" t="str">
        <f>IFERROR(VLOOKUP($C257,Service!$B$68:$O$102,6,0),"")</f>
        <v/>
      </c>
      <c r="M257" s="519">
        <f t="shared" si="31"/>
        <v>0</v>
      </c>
      <c r="N257" s="519">
        <f t="shared" si="23"/>
        <v>0</v>
      </c>
      <c r="O257" s="520">
        <f t="shared" si="24"/>
        <v>0</v>
      </c>
      <c r="P257" s="375"/>
      <c r="Q257" s="526" t="str">
        <f t="shared" si="25"/>
        <v/>
      </c>
      <c r="R257" s="527"/>
      <c r="S257" s="527"/>
      <c r="T257" s="437" t="str">
        <f t="shared" si="26"/>
        <v/>
      </c>
      <c r="U257" s="362" t="str">
        <f t="shared" si="18"/>
        <v/>
      </c>
      <c r="V257" s="362" t="str">
        <f t="shared" si="19"/>
        <v/>
      </c>
      <c r="W257" s="527"/>
      <c r="X257" s="362" t="str">
        <f t="shared" si="27"/>
        <v/>
      </c>
      <c r="Y257" s="471" t="str">
        <f t="shared" si="20"/>
        <v/>
      </c>
      <c r="Z257" s="438" t="str">
        <f t="shared" si="21"/>
        <v/>
      </c>
      <c r="AA257" s="317"/>
      <c r="AB257" s="522" t="str">
        <f t="shared" si="22"/>
        <v/>
      </c>
      <c r="AC257" s="522" t="str">
        <f t="shared" si="28"/>
        <v/>
      </c>
      <c r="AD257" s="522" t="str">
        <f t="shared" si="29"/>
        <v/>
      </c>
      <c r="AE257" s="522" t="str">
        <f t="shared" si="30"/>
        <v/>
      </c>
    </row>
    <row r="258" spans="2:31" ht="15" customHeight="1" x14ac:dyDescent="0.25">
      <c r="B258" s="524"/>
      <c r="C258" s="690"/>
      <c r="D258" s="691"/>
      <c r="E258" s="486"/>
      <c r="F258" s="486"/>
      <c r="G258" s="391"/>
      <c r="H258" s="521" t="str">
        <f>IFERROR(VLOOKUP($C258,Service!$B$68:$O$102,2,0),"")</f>
        <v/>
      </c>
      <c r="I258" s="521" t="str">
        <f>IFERROR(VLOOKUP($C258,Service!$B$68:$O$102,3,0),"")</f>
        <v/>
      </c>
      <c r="J258" s="519" t="str">
        <f>IFERROR(((VLOOKUP($C258,Service!$B$68:$O$102,4,0)+IF($F258="Y",VLOOKUP($C258,Service!$B$68:$H$102,7,0),0))*IF($E258="Y",(1+Service!$C$64),1)),"")</f>
        <v/>
      </c>
      <c r="K258" s="519" t="str">
        <f>IFERROR(VLOOKUP($C258,Service!$B$68:$O$102,5,0),"")</f>
        <v/>
      </c>
      <c r="L258" s="519" t="str">
        <f>IFERROR(VLOOKUP($C258,Service!$B$68:$O$102,6,0),"")</f>
        <v/>
      </c>
      <c r="M258" s="519">
        <f t="shared" si="31"/>
        <v>0</v>
      </c>
      <c r="N258" s="519">
        <f t="shared" si="23"/>
        <v>0</v>
      </c>
      <c r="O258" s="520">
        <f t="shared" si="24"/>
        <v>0</v>
      </c>
      <c r="P258" s="375"/>
      <c r="Q258" s="526" t="str">
        <f t="shared" si="25"/>
        <v/>
      </c>
      <c r="R258" s="527"/>
      <c r="S258" s="527"/>
      <c r="T258" s="437" t="str">
        <f t="shared" si="26"/>
        <v/>
      </c>
      <c r="U258" s="362" t="str">
        <f t="shared" si="18"/>
        <v/>
      </c>
      <c r="V258" s="362" t="str">
        <f t="shared" si="19"/>
        <v/>
      </c>
      <c r="W258" s="527"/>
      <c r="X258" s="362" t="str">
        <f t="shared" si="27"/>
        <v/>
      </c>
      <c r="Y258" s="471" t="str">
        <f t="shared" si="20"/>
        <v/>
      </c>
      <c r="Z258" s="438" t="str">
        <f t="shared" si="21"/>
        <v/>
      </c>
      <c r="AA258" s="317"/>
      <c r="AB258" s="522" t="str">
        <f t="shared" si="22"/>
        <v/>
      </c>
      <c r="AC258" s="522" t="str">
        <f t="shared" si="28"/>
        <v/>
      </c>
      <c r="AD258" s="522" t="str">
        <f t="shared" si="29"/>
        <v/>
      </c>
      <c r="AE258" s="522" t="str">
        <f t="shared" si="30"/>
        <v/>
      </c>
    </row>
    <row r="259" spans="2:31" ht="15" customHeight="1" x14ac:dyDescent="0.25">
      <c r="B259" s="524"/>
      <c r="C259" s="690"/>
      <c r="D259" s="691"/>
      <c r="E259" s="486"/>
      <c r="F259" s="486"/>
      <c r="G259" s="391"/>
      <c r="H259" s="521" t="str">
        <f>IFERROR(VLOOKUP($C259,Service!$B$68:$O$102,2,0),"")</f>
        <v/>
      </c>
      <c r="I259" s="521" t="str">
        <f>IFERROR(VLOOKUP($C259,Service!$B$68:$O$102,3,0),"")</f>
        <v/>
      </c>
      <c r="J259" s="519" t="str">
        <f>IFERROR(((VLOOKUP($C259,Service!$B$68:$O$102,4,0)+IF($F259="Y",VLOOKUP($C259,Service!$B$68:$H$102,7,0),0))*IF($E259="Y",(1+Service!$C$64),1)),"")</f>
        <v/>
      </c>
      <c r="K259" s="519" t="str">
        <f>IFERROR(VLOOKUP($C259,Service!$B$68:$O$102,5,0),"")</f>
        <v/>
      </c>
      <c r="L259" s="519" t="str">
        <f>IFERROR(VLOOKUP($C259,Service!$B$68:$O$102,6,0),"")</f>
        <v/>
      </c>
      <c r="M259" s="519">
        <f t="shared" si="31"/>
        <v>0</v>
      </c>
      <c r="N259" s="519">
        <f t="shared" si="23"/>
        <v>0</v>
      </c>
      <c r="O259" s="520">
        <f t="shared" si="24"/>
        <v>0</v>
      </c>
      <c r="P259" s="375"/>
      <c r="Q259" s="526" t="str">
        <f t="shared" si="25"/>
        <v/>
      </c>
      <c r="R259" s="527"/>
      <c r="S259" s="527"/>
      <c r="T259" s="437" t="str">
        <f t="shared" si="26"/>
        <v/>
      </c>
      <c r="U259" s="362" t="str">
        <f t="shared" si="18"/>
        <v/>
      </c>
      <c r="V259" s="362" t="str">
        <f t="shared" si="19"/>
        <v/>
      </c>
      <c r="W259" s="527"/>
      <c r="X259" s="362" t="str">
        <f t="shared" si="27"/>
        <v/>
      </c>
      <c r="Y259" s="471" t="str">
        <f t="shared" si="20"/>
        <v/>
      </c>
      <c r="Z259" s="438" t="str">
        <f t="shared" si="21"/>
        <v/>
      </c>
      <c r="AA259" s="317"/>
      <c r="AB259" s="522" t="str">
        <f t="shared" si="22"/>
        <v/>
      </c>
      <c r="AC259" s="522" t="str">
        <f t="shared" si="28"/>
        <v/>
      </c>
      <c r="AD259" s="522" t="str">
        <f t="shared" si="29"/>
        <v/>
      </c>
      <c r="AE259" s="522" t="str">
        <f t="shared" si="30"/>
        <v/>
      </c>
    </row>
    <row r="260" spans="2:31" ht="15" customHeight="1" x14ac:dyDescent="0.25">
      <c r="B260" s="524"/>
      <c r="C260" s="690"/>
      <c r="D260" s="691"/>
      <c r="E260" s="486"/>
      <c r="F260" s="486"/>
      <c r="G260" s="391"/>
      <c r="H260" s="521" t="str">
        <f>IFERROR(VLOOKUP($C260,Service!$B$68:$O$102,2,0),"")</f>
        <v/>
      </c>
      <c r="I260" s="521" t="str">
        <f>IFERROR(VLOOKUP($C260,Service!$B$68:$O$102,3,0),"")</f>
        <v/>
      </c>
      <c r="J260" s="519" t="str">
        <f>IFERROR(((VLOOKUP($C260,Service!$B$68:$O$102,4,0)+IF($F260="Y",VLOOKUP($C260,Service!$B$68:$H$102,7,0),0))*IF($E260="Y",(1+Service!$C$64),1)),"")</f>
        <v/>
      </c>
      <c r="K260" s="519" t="str">
        <f>IFERROR(VLOOKUP($C260,Service!$B$68:$O$102,5,0),"")</f>
        <v/>
      </c>
      <c r="L260" s="519" t="str">
        <f>IFERROR(VLOOKUP($C260,Service!$B$68:$O$102,6,0),"")</f>
        <v/>
      </c>
      <c r="M260" s="519">
        <f t="shared" si="31"/>
        <v>0</v>
      </c>
      <c r="N260" s="519">
        <f t="shared" si="23"/>
        <v>0</v>
      </c>
      <c r="O260" s="520">
        <f t="shared" si="24"/>
        <v>0</v>
      </c>
      <c r="P260" s="375"/>
      <c r="Q260" s="526" t="str">
        <f t="shared" si="25"/>
        <v/>
      </c>
      <c r="R260" s="527"/>
      <c r="S260" s="527"/>
      <c r="T260" s="437" t="str">
        <f t="shared" si="26"/>
        <v/>
      </c>
      <c r="U260" s="362" t="str">
        <f t="shared" si="18"/>
        <v/>
      </c>
      <c r="V260" s="362" t="str">
        <f t="shared" si="19"/>
        <v/>
      </c>
      <c r="W260" s="527"/>
      <c r="X260" s="362" t="str">
        <f t="shared" si="27"/>
        <v/>
      </c>
      <c r="Y260" s="471" t="str">
        <f t="shared" si="20"/>
        <v/>
      </c>
      <c r="Z260" s="438" t="str">
        <f t="shared" si="21"/>
        <v/>
      </c>
      <c r="AA260" s="317"/>
      <c r="AB260" s="522" t="str">
        <f t="shared" si="22"/>
        <v/>
      </c>
      <c r="AC260" s="522" t="str">
        <f t="shared" si="28"/>
        <v/>
      </c>
      <c r="AD260" s="522" t="str">
        <f t="shared" si="29"/>
        <v/>
      </c>
      <c r="AE260" s="522" t="str">
        <f t="shared" si="30"/>
        <v/>
      </c>
    </row>
    <row r="261" spans="2:31" ht="15" customHeight="1" x14ac:dyDescent="0.25">
      <c r="B261" s="524"/>
      <c r="C261" s="690"/>
      <c r="D261" s="691"/>
      <c r="E261" s="486"/>
      <c r="F261" s="486"/>
      <c r="G261" s="391"/>
      <c r="H261" s="521" t="str">
        <f>IFERROR(VLOOKUP($C261,Service!$B$68:$O$102,2,0),"")</f>
        <v/>
      </c>
      <c r="I261" s="521" t="str">
        <f>IFERROR(VLOOKUP($C261,Service!$B$68:$O$102,3,0),"")</f>
        <v/>
      </c>
      <c r="J261" s="519" t="str">
        <f>IFERROR(((VLOOKUP($C261,Service!$B$68:$O$102,4,0)+IF($F261="Y",VLOOKUP($C261,Service!$B$68:$H$102,7,0),0))*IF($E261="Y",(1+Service!$C$64),1)),"")</f>
        <v/>
      </c>
      <c r="K261" s="519" t="str">
        <f>IFERROR(VLOOKUP($C261,Service!$B$68:$O$102,5,0),"")</f>
        <v/>
      </c>
      <c r="L261" s="519" t="str">
        <f>IFERROR(VLOOKUP($C261,Service!$B$68:$O$102,6,0),"")</f>
        <v/>
      </c>
      <c r="M261" s="519">
        <f t="shared" si="31"/>
        <v>0</v>
      </c>
      <c r="N261" s="519">
        <f t="shared" si="23"/>
        <v>0</v>
      </c>
      <c r="O261" s="520">
        <f t="shared" si="24"/>
        <v>0</v>
      </c>
      <c r="P261" s="375"/>
      <c r="Q261" s="526" t="str">
        <f t="shared" si="25"/>
        <v/>
      </c>
      <c r="R261" s="527"/>
      <c r="S261" s="527"/>
      <c r="T261" s="437" t="str">
        <f t="shared" si="26"/>
        <v/>
      </c>
      <c r="U261" s="362" t="str">
        <f t="shared" si="18"/>
        <v/>
      </c>
      <c r="V261" s="362" t="str">
        <f t="shared" si="19"/>
        <v/>
      </c>
      <c r="W261" s="527"/>
      <c r="X261" s="362" t="str">
        <f t="shared" si="27"/>
        <v/>
      </c>
      <c r="Y261" s="471" t="str">
        <f t="shared" si="20"/>
        <v/>
      </c>
      <c r="Z261" s="438" t="str">
        <f t="shared" si="21"/>
        <v/>
      </c>
      <c r="AA261" s="317"/>
      <c r="AB261" s="522" t="str">
        <f t="shared" si="22"/>
        <v/>
      </c>
      <c r="AC261" s="522" t="str">
        <f t="shared" si="28"/>
        <v/>
      </c>
      <c r="AD261" s="522" t="str">
        <f t="shared" si="29"/>
        <v/>
      </c>
      <c r="AE261" s="522" t="str">
        <f t="shared" si="30"/>
        <v/>
      </c>
    </row>
    <row r="262" spans="2:31" ht="15" customHeight="1" x14ac:dyDescent="0.25">
      <c r="B262" s="476" t="s">
        <v>1215</v>
      </c>
      <c r="C262" s="334">
        <f>O262</f>
        <v>0</v>
      </c>
      <c r="D262" s="317"/>
      <c r="E262" s="317"/>
      <c r="F262" s="446"/>
      <c r="G262" s="362">
        <f>SUM(G242:G261)</f>
        <v>0</v>
      </c>
      <c r="H262" s="446"/>
      <c r="I262" s="317"/>
      <c r="J262" s="317"/>
      <c r="K262" s="317"/>
      <c r="L262" s="317"/>
      <c r="M262" s="332"/>
      <c r="N262" s="317"/>
      <c r="O262" s="520">
        <f>SUM(O242:O261)</f>
        <v>0</v>
      </c>
      <c r="P262" s="317"/>
      <c r="Q262" s="317"/>
      <c r="R262" s="317"/>
      <c r="S262" s="332"/>
      <c r="T262" s="332"/>
      <c r="U262" s="362">
        <f>SUM(U242:U261)</f>
        <v>0</v>
      </c>
      <c r="V262" s="362">
        <f>SUM(V242:V261)</f>
        <v>0</v>
      </c>
      <c r="W262" s="332"/>
      <c r="X262" s="362">
        <f>SUM(X242:X261)</f>
        <v>0</v>
      </c>
      <c r="Y262" s="363">
        <f>SUM(Y242:Y261)</f>
        <v>0</v>
      </c>
      <c r="Z262" s="438">
        <f>IFERROR(O262/Y262,0)</f>
        <v>0</v>
      </c>
      <c r="AA262" s="317"/>
      <c r="AB262" s="363">
        <f>SUM(AB242:AB261)</f>
        <v>0</v>
      </c>
      <c r="AC262" s="363">
        <f>SUM(AC242:AC261)</f>
        <v>0</v>
      </c>
      <c r="AD262" s="363">
        <f>SUM(AD242:AD261)</f>
        <v>0</v>
      </c>
      <c r="AE262" s="363">
        <f>SUM(AE242:AE261)</f>
        <v>0</v>
      </c>
    </row>
    <row r="263" spans="2:31" ht="15" customHeight="1" x14ac:dyDescent="0.25">
      <c r="B263" s="476" t="s">
        <v>610</v>
      </c>
      <c r="C263" s="388"/>
      <c r="D263" s="317"/>
      <c r="E263" s="394" t="s">
        <v>1216</v>
      </c>
      <c r="F263" s="488">
        <f>V262</f>
        <v>0</v>
      </c>
      <c r="G263" s="446"/>
      <c r="H263" s="317"/>
      <c r="I263" s="317"/>
      <c r="J263" s="317"/>
      <c r="K263" s="317"/>
      <c r="L263" s="317"/>
      <c r="M263" s="317"/>
      <c r="N263" s="317"/>
      <c r="O263" s="317"/>
      <c r="P263" s="317"/>
      <c r="Q263" s="317"/>
      <c r="R263" s="317"/>
      <c r="S263" s="684" t="s">
        <v>1426</v>
      </c>
      <c r="T263" s="689"/>
      <c r="U263" s="685"/>
      <c r="V263" s="515">
        <f>IFERROR(V262/$E$35,0)</f>
        <v>0</v>
      </c>
      <c r="W263" s="447"/>
      <c r="X263" s="317"/>
      <c r="Y263" s="317"/>
      <c r="Z263" s="317"/>
      <c r="AA263" s="317"/>
      <c r="AB263" s="317"/>
      <c r="AC263" s="317"/>
      <c r="AD263" s="317"/>
      <c r="AE263" s="317"/>
    </row>
    <row r="264" spans="2:31" ht="30.75" x14ac:dyDescent="0.25">
      <c r="B264" s="476" t="s">
        <v>139</v>
      </c>
      <c r="C264" s="334">
        <f>C263*$D$37*$I$27/100</f>
        <v>0</v>
      </c>
      <c r="D264" s="317"/>
      <c r="E264" s="368" t="s">
        <v>616</v>
      </c>
      <c r="F264" s="489">
        <f>IFERROR(F263/F5,0)</f>
        <v>0</v>
      </c>
      <c r="G264" s="446"/>
      <c r="H264" s="317"/>
      <c r="I264" s="317"/>
      <c r="J264" s="317"/>
      <c r="K264" s="317"/>
      <c r="L264" s="317"/>
      <c r="M264" s="317"/>
      <c r="N264" s="317"/>
      <c r="O264" s="317"/>
      <c r="P264" s="317"/>
      <c r="Q264" s="317"/>
      <c r="R264" s="317"/>
      <c r="S264" s="317"/>
      <c r="T264" s="317"/>
      <c r="U264" s="317"/>
      <c r="V264" s="317"/>
      <c r="W264" s="447"/>
      <c r="X264" s="317"/>
      <c r="Y264" s="317"/>
      <c r="Z264" s="317"/>
      <c r="AA264" s="317"/>
      <c r="AB264" s="317"/>
      <c r="AC264" s="317"/>
      <c r="AD264" s="317"/>
      <c r="AE264" s="317"/>
    </row>
    <row r="265" spans="2:31" ht="15" customHeight="1" x14ac:dyDescent="0.25">
      <c r="B265" s="476" t="s">
        <v>609</v>
      </c>
      <c r="C265" s="388"/>
      <c r="D265" s="317"/>
      <c r="E265" s="396" t="s">
        <v>1217</v>
      </c>
      <c r="F265" s="490">
        <f>IFERROR(F263*$F$29/100,0)</f>
        <v>0</v>
      </c>
      <c r="G265" s="446"/>
      <c r="H265" s="317"/>
      <c r="I265" s="317"/>
      <c r="J265" s="317"/>
      <c r="K265" s="317"/>
      <c r="L265" s="317"/>
      <c r="M265" s="317"/>
      <c r="N265" s="317"/>
      <c r="O265" s="317"/>
      <c r="P265" s="317"/>
      <c r="Q265" s="317"/>
      <c r="R265" s="317"/>
      <c r="S265" s="317"/>
      <c r="T265" s="317"/>
      <c r="U265" s="317"/>
      <c r="V265" s="447"/>
      <c r="W265" s="317"/>
      <c r="X265" s="317"/>
      <c r="Y265" s="317"/>
      <c r="Z265" s="317"/>
      <c r="AA265" s="317"/>
      <c r="AB265" s="317"/>
      <c r="AC265" s="317"/>
      <c r="AD265" s="317"/>
      <c r="AE265" s="317"/>
    </row>
    <row r="266" spans="2:31" ht="15" customHeight="1" x14ac:dyDescent="0.25">
      <c r="B266" s="476" t="s">
        <v>140</v>
      </c>
      <c r="C266" s="334">
        <f>IF(C265="",Y262,C265*C264)</f>
        <v>0</v>
      </c>
      <c r="D266" s="468"/>
      <c r="E266" s="367" t="s">
        <v>1113</v>
      </c>
      <c r="F266" s="388">
        <f>$I$31</f>
        <v>0.25</v>
      </c>
      <c r="G266" s="446"/>
      <c r="H266" s="317"/>
      <c r="I266" s="317"/>
      <c r="J266" s="317"/>
      <c r="K266" s="317"/>
      <c r="L266" s="317"/>
      <c r="M266" s="317"/>
      <c r="N266" s="317"/>
      <c r="O266" s="317"/>
      <c r="P266" s="317"/>
      <c r="Q266" s="317"/>
      <c r="R266" s="317"/>
      <c r="S266" s="317"/>
      <c r="T266" s="317"/>
      <c r="U266" s="317"/>
      <c r="V266" s="447"/>
      <c r="W266" s="317"/>
      <c r="X266" s="317"/>
      <c r="Y266" s="317"/>
      <c r="Z266" s="317"/>
      <c r="AA266" s="317"/>
      <c r="AB266" s="317"/>
      <c r="AC266" s="317"/>
      <c r="AD266" s="317"/>
      <c r="AE266" s="317"/>
    </row>
    <row r="267" spans="2:31" ht="15" customHeight="1" x14ac:dyDescent="0.25">
      <c r="B267" s="476" t="s">
        <v>254</v>
      </c>
      <c r="C267" s="351">
        <f>IFERROR(C266/$I$27,0)</f>
        <v>0</v>
      </c>
      <c r="D267" s="317"/>
      <c r="E267" s="446"/>
      <c r="F267" s="446"/>
      <c r="G267" s="446"/>
      <c r="H267" s="317"/>
      <c r="I267" s="317"/>
      <c r="J267" s="317"/>
      <c r="K267" s="317"/>
      <c r="L267" s="317"/>
      <c r="M267" s="317"/>
      <c r="N267" s="317"/>
      <c r="O267" s="317"/>
      <c r="P267" s="317"/>
      <c r="Q267" s="317"/>
      <c r="R267" s="317"/>
      <c r="S267" s="317"/>
      <c r="T267" s="317"/>
      <c r="U267" s="317"/>
      <c r="V267" s="447"/>
      <c r="W267" s="317"/>
      <c r="X267" s="317"/>
      <c r="Y267" s="317"/>
      <c r="Z267" s="317"/>
      <c r="AA267" s="317"/>
      <c r="AB267" s="317"/>
      <c r="AC267" s="317"/>
      <c r="AD267" s="317"/>
      <c r="AE267" s="317"/>
    </row>
    <row r="268" spans="2:31" ht="15" customHeight="1" x14ac:dyDescent="0.25">
      <c r="B268" s="476" t="s">
        <v>1421</v>
      </c>
      <c r="C268" s="382" t="s">
        <v>428</v>
      </c>
      <c r="D268" s="317"/>
      <c r="E268" s="446"/>
      <c r="F268" s="446"/>
      <c r="G268" s="446"/>
      <c r="H268" s="317"/>
      <c r="I268" s="317"/>
      <c r="J268" s="317"/>
      <c r="K268" s="317"/>
      <c r="L268" s="317"/>
      <c r="M268" s="317"/>
      <c r="N268" s="317"/>
      <c r="O268" s="317"/>
      <c r="P268" s="317"/>
      <c r="Q268" s="317"/>
      <c r="R268" s="317"/>
      <c r="S268" s="317"/>
      <c r="T268" s="317"/>
      <c r="U268" s="317"/>
      <c r="V268" s="447"/>
      <c r="W268" s="317"/>
      <c r="X268" s="317"/>
      <c r="Y268" s="317"/>
      <c r="Z268" s="317"/>
      <c r="AA268" s="317"/>
      <c r="AB268" s="317"/>
      <c r="AC268" s="317"/>
      <c r="AD268" s="317"/>
      <c r="AE268" s="317"/>
    </row>
    <row r="269" spans="2:31" ht="15" customHeight="1" x14ac:dyDescent="0.25">
      <c r="B269" s="476" t="s">
        <v>1419</v>
      </c>
      <c r="C269" s="382" t="s">
        <v>428</v>
      </c>
      <c r="D269" s="476" t="s">
        <v>1418</v>
      </c>
      <c r="E269" s="692"/>
      <c r="F269" s="692"/>
      <c r="G269" s="692"/>
      <c r="H269" s="692"/>
      <c r="I269" s="692"/>
      <c r="J269" s="692"/>
      <c r="K269" s="692"/>
      <c r="L269" s="692"/>
      <c r="M269" s="692"/>
      <c r="N269" s="692"/>
      <c r="O269" s="317"/>
      <c r="P269" s="317"/>
      <c r="Q269" s="317"/>
      <c r="R269" s="317"/>
      <c r="S269" s="317"/>
      <c r="T269" s="317"/>
      <c r="U269" s="317"/>
      <c r="V269" s="447"/>
      <c r="W269" s="317"/>
      <c r="X269" s="317"/>
      <c r="Y269" s="317"/>
      <c r="Z269" s="317"/>
      <c r="AA269" s="317"/>
      <c r="AB269" s="317"/>
      <c r="AC269" s="317"/>
      <c r="AD269" s="317"/>
      <c r="AE269" s="317"/>
    </row>
    <row r="270" spans="2:31" ht="15" customHeight="1" x14ac:dyDescent="0.25">
      <c r="B270" s="476" t="s">
        <v>1370</v>
      </c>
      <c r="C270" s="678"/>
      <c r="D270" s="679"/>
      <c r="E270" s="679"/>
      <c r="F270" s="679"/>
      <c r="G270" s="679"/>
      <c r="H270" s="679"/>
      <c r="I270" s="679"/>
      <c r="J270" s="679"/>
      <c r="K270" s="679"/>
      <c r="L270" s="679"/>
      <c r="M270" s="679"/>
      <c r="N270" s="680"/>
      <c r="O270" s="317"/>
      <c r="P270" s="317"/>
      <c r="Q270" s="317"/>
      <c r="R270" s="317"/>
      <c r="S270" s="317"/>
      <c r="T270" s="317"/>
      <c r="U270" s="317"/>
      <c r="V270" s="447"/>
      <c r="W270" s="317"/>
      <c r="X270" s="317"/>
      <c r="Y270" s="317"/>
      <c r="Z270" s="317"/>
      <c r="AA270" s="317"/>
      <c r="AB270" s="317"/>
      <c r="AC270" s="317"/>
      <c r="AD270" s="317"/>
      <c r="AE270" s="317"/>
    </row>
    <row r="271" spans="2:31" s="317" customFormat="1" ht="15" customHeight="1" x14ac:dyDescent="0.25">
      <c r="B271" s="421"/>
      <c r="C271" s="443"/>
      <c r="E271" s="446"/>
      <c r="F271" s="446"/>
      <c r="G271" s="446"/>
      <c r="V271" s="447"/>
    </row>
    <row r="272" spans="2:31" ht="63" x14ac:dyDescent="0.25">
      <c r="B272" s="319" t="s">
        <v>620</v>
      </c>
      <c r="C272" s="495" t="s">
        <v>621</v>
      </c>
      <c r="D272" s="495" t="s">
        <v>1218</v>
      </c>
      <c r="E272" s="495" t="s">
        <v>1112</v>
      </c>
      <c r="F272" s="495" t="s">
        <v>627</v>
      </c>
      <c r="G272" s="495" t="s">
        <v>628</v>
      </c>
      <c r="H272" s="495" t="s">
        <v>598</v>
      </c>
      <c r="I272" s="495" t="s">
        <v>599</v>
      </c>
      <c r="J272" s="495" t="s">
        <v>252</v>
      </c>
      <c r="K272" s="495" t="s">
        <v>1212</v>
      </c>
      <c r="L272" s="495" t="s">
        <v>1213</v>
      </c>
      <c r="M272" s="495" t="s">
        <v>1214</v>
      </c>
      <c r="N272" s="495" t="s">
        <v>1270</v>
      </c>
      <c r="O272" s="495" t="s">
        <v>630</v>
      </c>
      <c r="P272" s="495" t="s">
        <v>611</v>
      </c>
      <c r="Q272" s="495" t="s">
        <v>612</v>
      </c>
      <c r="R272" s="495" t="s">
        <v>614</v>
      </c>
      <c r="S272" s="495" t="s">
        <v>613</v>
      </c>
      <c r="T272" s="495" t="s">
        <v>619</v>
      </c>
      <c r="U272" s="495" t="s">
        <v>615</v>
      </c>
      <c r="V272" s="495" t="s">
        <v>243</v>
      </c>
      <c r="W272" s="495" t="s">
        <v>618</v>
      </c>
      <c r="X272" s="495" t="s">
        <v>503</v>
      </c>
      <c r="Y272" s="317"/>
      <c r="Z272" s="317"/>
      <c r="AA272" s="317"/>
      <c r="AB272" s="495" t="s">
        <v>1266</v>
      </c>
      <c r="AC272" s="495" t="s">
        <v>1267</v>
      </c>
      <c r="AD272" s="495" t="s">
        <v>1268</v>
      </c>
      <c r="AE272" s="495" t="s">
        <v>1269</v>
      </c>
    </row>
    <row r="273" spans="2:31" ht="15" customHeight="1" x14ac:dyDescent="0.25">
      <c r="B273" s="523"/>
      <c r="C273" s="486" t="s">
        <v>548</v>
      </c>
      <c r="D273" s="486"/>
      <c r="E273" s="391"/>
      <c r="F273" s="521">
        <f>IFERROR(VLOOKUP($C273,Service!$B$42:$O$62,2,0),"")</f>
        <v>22</v>
      </c>
      <c r="G273" s="521">
        <f>IFERROR(VLOOKUP($C273,Service!$B$42:$O$62,3,0),"")</f>
        <v>11.212968</v>
      </c>
      <c r="H273" s="519">
        <f>IFERROR(VLOOKUP($C273,Service!$B$42:$O$62,5,0)*IF($D273="Y",(1+Service!$C$64),1),"")</f>
        <v>865.36</v>
      </c>
      <c r="I273" s="519">
        <f>IFERROR(VLOOKUP($C273,Service!$B$42:$O$62,11,0),"")</f>
        <v>300</v>
      </c>
      <c r="J273" s="519">
        <f>IFERROR(VLOOKUP($C273,Service!$B$42:$O$62,6,0),"")</f>
        <v>30</v>
      </c>
      <c r="K273" s="519">
        <f t="shared" ref="K273:K278" si="32">SUM(H273:J273)</f>
        <v>1195.3600000000001</v>
      </c>
      <c r="L273" s="519">
        <f t="shared" ref="L273:L278" si="33">K273/(1-$F$284)</f>
        <v>1593.8133333333335</v>
      </c>
      <c r="M273" s="520">
        <f t="shared" ref="M273:M278" si="34">L273*E273</f>
        <v>0</v>
      </c>
      <c r="N273" s="375"/>
      <c r="O273" s="526" t="str">
        <f t="shared" ref="O273:O278" si="35">IF(N273="","",1.732*415*N273/1000)</f>
        <v/>
      </c>
      <c r="P273" s="527"/>
      <c r="Q273" s="527"/>
      <c r="R273" s="379" t="str">
        <f t="shared" ref="R273:R278" si="36">IF(Q273*P273=0,"",Q273*P273)</f>
        <v/>
      </c>
      <c r="S273" s="362" t="str">
        <f t="shared" ref="S273:S278" si="37">IFERROR(IF(O273="",R273*G273*24*365,R273*O273*24*365),"")</f>
        <v/>
      </c>
      <c r="T273" s="362" t="str">
        <f t="shared" ref="T273:T278" si="38">IFERROR(S273*E273,"")</f>
        <v/>
      </c>
      <c r="U273" s="527"/>
      <c r="V273" s="362" t="str">
        <f t="shared" ref="V273:V278" si="39">IFERROR(U273*T273,"")</f>
        <v/>
      </c>
      <c r="W273" s="471" t="str">
        <f t="shared" ref="W273:W278" si="40">IFERROR(V273*$F$29/100,"")</f>
        <v/>
      </c>
      <c r="X273" s="438" t="str">
        <f t="shared" ref="X273:X278" si="41">IFERROR(M273/W273,"")</f>
        <v/>
      </c>
      <c r="Y273" s="317"/>
      <c r="Z273" s="317"/>
      <c r="AA273" s="317"/>
      <c r="AB273" s="522">
        <f t="shared" ref="AB273:AB278" si="42">IFERROR(E273*H273,"")</f>
        <v>0</v>
      </c>
      <c r="AC273" s="522">
        <f t="shared" ref="AC273:AC278" si="43">IFERROR(I273*E273,"")</f>
        <v>0</v>
      </c>
      <c r="AD273" s="522">
        <f t="shared" ref="AD273:AD278" si="44">IFERROR(AC273+AB273+(J273*E273),"")</f>
        <v>0</v>
      </c>
      <c r="AE273" s="522">
        <f t="shared" ref="AE273:AE278" si="45">IFERROR(M273-AD273,"")</f>
        <v>0</v>
      </c>
    </row>
    <row r="274" spans="2:31" ht="15" customHeight="1" x14ac:dyDescent="0.25">
      <c r="B274" s="523"/>
      <c r="C274" s="486"/>
      <c r="D274" s="486"/>
      <c r="E274" s="391"/>
      <c r="F274" s="521" t="str">
        <f>IFERROR(VLOOKUP($C274,Service!$B$42:$O$62,2,0),"")</f>
        <v/>
      </c>
      <c r="G274" s="521" t="str">
        <f>IFERROR(VLOOKUP($C274,Service!$B$42:$O$62,3,0),"")</f>
        <v/>
      </c>
      <c r="H274" s="519" t="str">
        <f>IFERROR(VLOOKUP($C274,Service!$B$42:$O$62,5,0)*IF($D274="Y",(1+Service!$C$64),1),"")</f>
        <v/>
      </c>
      <c r="I274" s="519" t="str">
        <f>IFERROR(VLOOKUP($C274,Service!$B$42:$O$62,11,0),"")</f>
        <v/>
      </c>
      <c r="J274" s="519" t="str">
        <f>IFERROR(VLOOKUP($C274,Service!$B$42:$O$62,6,0),"")</f>
        <v/>
      </c>
      <c r="K274" s="519">
        <f t="shared" si="32"/>
        <v>0</v>
      </c>
      <c r="L274" s="519">
        <f t="shared" si="33"/>
        <v>0</v>
      </c>
      <c r="M274" s="520">
        <f t="shared" si="34"/>
        <v>0</v>
      </c>
      <c r="N274" s="375"/>
      <c r="O274" s="526" t="str">
        <f t="shared" si="35"/>
        <v/>
      </c>
      <c r="P274" s="527"/>
      <c r="Q274" s="527"/>
      <c r="R274" s="379" t="str">
        <f t="shared" si="36"/>
        <v/>
      </c>
      <c r="S274" s="362" t="str">
        <f t="shared" si="37"/>
        <v/>
      </c>
      <c r="T274" s="362" t="str">
        <f t="shared" si="38"/>
        <v/>
      </c>
      <c r="U274" s="527"/>
      <c r="V274" s="362" t="str">
        <f t="shared" si="39"/>
        <v/>
      </c>
      <c r="W274" s="471" t="str">
        <f t="shared" si="40"/>
        <v/>
      </c>
      <c r="X274" s="438" t="str">
        <f t="shared" si="41"/>
        <v/>
      </c>
      <c r="Y274" s="317"/>
      <c r="Z274" s="317"/>
      <c r="AA274" s="317"/>
      <c r="AB274" s="522" t="str">
        <f t="shared" si="42"/>
        <v/>
      </c>
      <c r="AC274" s="522" t="str">
        <f t="shared" si="43"/>
        <v/>
      </c>
      <c r="AD274" s="522" t="str">
        <f t="shared" si="44"/>
        <v/>
      </c>
      <c r="AE274" s="522" t="str">
        <f t="shared" si="45"/>
        <v/>
      </c>
    </row>
    <row r="275" spans="2:31" ht="15" customHeight="1" x14ac:dyDescent="0.25">
      <c r="B275" s="523"/>
      <c r="C275" s="486"/>
      <c r="D275" s="486"/>
      <c r="E275" s="391"/>
      <c r="F275" s="521" t="str">
        <f>IFERROR(VLOOKUP($C275,Service!$B$42:$O$62,2,0),"")</f>
        <v/>
      </c>
      <c r="G275" s="521" t="str">
        <f>IFERROR(VLOOKUP($C275,Service!$B$42:$O$62,3,0),"")</f>
        <v/>
      </c>
      <c r="H275" s="519" t="str">
        <f>IFERROR(VLOOKUP($C275,Service!$B$42:$O$62,5,0)*IF($D275="Y",(1+Service!$C$64),1),"")</f>
        <v/>
      </c>
      <c r="I275" s="519" t="str">
        <f>IFERROR(VLOOKUP($C275,Service!$B$42:$O$62,11,0),"")</f>
        <v/>
      </c>
      <c r="J275" s="519" t="str">
        <f>IFERROR(VLOOKUP($C275,Service!$B$42:$O$62,6,0),"")</f>
        <v/>
      </c>
      <c r="K275" s="519">
        <f t="shared" si="32"/>
        <v>0</v>
      </c>
      <c r="L275" s="519">
        <f t="shared" si="33"/>
        <v>0</v>
      </c>
      <c r="M275" s="520">
        <f t="shared" si="34"/>
        <v>0</v>
      </c>
      <c r="N275" s="375"/>
      <c r="O275" s="526" t="str">
        <f t="shared" si="35"/>
        <v/>
      </c>
      <c r="P275" s="527"/>
      <c r="Q275" s="527"/>
      <c r="R275" s="379" t="str">
        <f t="shared" si="36"/>
        <v/>
      </c>
      <c r="S275" s="362" t="str">
        <f t="shared" si="37"/>
        <v/>
      </c>
      <c r="T275" s="362" t="str">
        <f t="shared" si="38"/>
        <v/>
      </c>
      <c r="U275" s="527"/>
      <c r="V275" s="362" t="str">
        <f t="shared" si="39"/>
        <v/>
      </c>
      <c r="W275" s="471" t="str">
        <f t="shared" si="40"/>
        <v/>
      </c>
      <c r="X275" s="438" t="str">
        <f t="shared" si="41"/>
        <v/>
      </c>
      <c r="Y275" s="317"/>
      <c r="Z275" s="317"/>
      <c r="AA275" s="317"/>
      <c r="AB275" s="522" t="str">
        <f t="shared" si="42"/>
        <v/>
      </c>
      <c r="AC275" s="522" t="str">
        <f t="shared" si="43"/>
        <v/>
      </c>
      <c r="AD275" s="522" t="str">
        <f t="shared" si="44"/>
        <v/>
      </c>
      <c r="AE275" s="522" t="str">
        <f t="shared" si="45"/>
        <v/>
      </c>
    </row>
    <row r="276" spans="2:31" ht="15" customHeight="1" x14ac:dyDescent="0.25">
      <c r="B276" s="524"/>
      <c r="C276" s="486"/>
      <c r="D276" s="486"/>
      <c r="E276" s="391"/>
      <c r="F276" s="521" t="str">
        <f>IFERROR(VLOOKUP($C276,Service!$B$42:$O$62,2,0),"")</f>
        <v/>
      </c>
      <c r="G276" s="521" t="str">
        <f>IFERROR(VLOOKUP($C276,Service!$B$42:$O$62,3,0),"")</f>
        <v/>
      </c>
      <c r="H276" s="519" t="str">
        <f>IFERROR(VLOOKUP($C276,Service!$B$42:$O$62,5,0)*IF($D276="Y",(1+Service!$C$64),1),"")</f>
        <v/>
      </c>
      <c r="I276" s="519" t="str">
        <f>IFERROR(VLOOKUP($C276,Service!$B$42:$O$62,11,0),"")</f>
        <v/>
      </c>
      <c r="J276" s="519" t="str">
        <f>IFERROR(VLOOKUP($C276,Service!$B$42:$O$62,6,0),"")</f>
        <v/>
      </c>
      <c r="K276" s="519">
        <f t="shared" si="32"/>
        <v>0</v>
      </c>
      <c r="L276" s="519">
        <f t="shared" si="33"/>
        <v>0</v>
      </c>
      <c r="M276" s="520">
        <f t="shared" si="34"/>
        <v>0</v>
      </c>
      <c r="N276" s="375"/>
      <c r="O276" s="526" t="str">
        <f t="shared" si="35"/>
        <v/>
      </c>
      <c r="P276" s="527"/>
      <c r="Q276" s="527"/>
      <c r="R276" s="379" t="str">
        <f t="shared" si="36"/>
        <v/>
      </c>
      <c r="S276" s="362" t="str">
        <f t="shared" si="37"/>
        <v/>
      </c>
      <c r="T276" s="362" t="str">
        <f t="shared" si="38"/>
        <v/>
      </c>
      <c r="U276" s="527"/>
      <c r="V276" s="362" t="str">
        <f t="shared" si="39"/>
        <v/>
      </c>
      <c r="W276" s="471" t="str">
        <f t="shared" si="40"/>
        <v/>
      </c>
      <c r="X276" s="438" t="str">
        <f t="shared" si="41"/>
        <v/>
      </c>
      <c r="Y276" s="317"/>
      <c r="Z276" s="317"/>
      <c r="AA276" s="317"/>
      <c r="AB276" s="522" t="str">
        <f t="shared" si="42"/>
        <v/>
      </c>
      <c r="AC276" s="522" t="str">
        <f t="shared" si="43"/>
        <v/>
      </c>
      <c r="AD276" s="522" t="str">
        <f t="shared" si="44"/>
        <v/>
      </c>
      <c r="AE276" s="522" t="str">
        <f t="shared" si="45"/>
        <v/>
      </c>
    </row>
    <row r="277" spans="2:31" ht="15" customHeight="1" x14ac:dyDescent="0.25">
      <c r="B277" s="524"/>
      <c r="C277" s="486"/>
      <c r="D277" s="486"/>
      <c r="E277" s="391"/>
      <c r="F277" s="521" t="str">
        <f>IFERROR(VLOOKUP($C277,Service!$B$42:$O$62,2,0),"")</f>
        <v/>
      </c>
      <c r="G277" s="521" t="str">
        <f>IFERROR(VLOOKUP($C277,Service!$B$42:$O$62,3,0),"")</f>
        <v/>
      </c>
      <c r="H277" s="519" t="str">
        <f>IFERROR(VLOOKUP($C277,Service!$B$42:$O$62,5,0)*IF($D277="Y",(1+Service!$C$64),1),"")</f>
        <v/>
      </c>
      <c r="I277" s="519" t="str">
        <f>IFERROR(VLOOKUP($C277,Service!$B$42:$O$62,11,0),"")</f>
        <v/>
      </c>
      <c r="J277" s="519" t="str">
        <f>IFERROR(VLOOKUP($C277,Service!$B$42:$O$62,6,0),"")</f>
        <v/>
      </c>
      <c r="K277" s="519">
        <f t="shared" si="32"/>
        <v>0</v>
      </c>
      <c r="L277" s="519">
        <f t="shared" si="33"/>
        <v>0</v>
      </c>
      <c r="M277" s="520">
        <f t="shared" si="34"/>
        <v>0</v>
      </c>
      <c r="N277" s="375"/>
      <c r="O277" s="526" t="str">
        <f t="shared" si="35"/>
        <v/>
      </c>
      <c r="P277" s="527"/>
      <c r="Q277" s="527"/>
      <c r="R277" s="379" t="str">
        <f t="shared" si="36"/>
        <v/>
      </c>
      <c r="S277" s="362" t="str">
        <f t="shared" si="37"/>
        <v/>
      </c>
      <c r="T277" s="362" t="str">
        <f t="shared" si="38"/>
        <v/>
      </c>
      <c r="U277" s="527"/>
      <c r="V277" s="362" t="str">
        <f t="shared" si="39"/>
        <v/>
      </c>
      <c r="W277" s="471" t="str">
        <f t="shared" si="40"/>
        <v/>
      </c>
      <c r="X277" s="438" t="str">
        <f t="shared" si="41"/>
        <v/>
      </c>
      <c r="Y277" s="317"/>
      <c r="Z277" s="317"/>
      <c r="AA277" s="317"/>
      <c r="AB277" s="522" t="str">
        <f t="shared" si="42"/>
        <v/>
      </c>
      <c r="AC277" s="522" t="str">
        <f t="shared" si="43"/>
        <v/>
      </c>
      <c r="AD277" s="522" t="str">
        <f t="shared" si="44"/>
        <v/>
      </c>
      <c r="AE277" s="522" t="str">
        <f t="shared" si="45"/>
        <v/>
      </c>
    </row>
    <row r="278" spans="2:31" ht="15" customHeight="1" x14ac:dyDescent="0.25">
      <c r="B278" s="524"/>
      <c r="C278" s="486"/>
      <c r="D278" s="486"/>
      <c r="E278" s="391"/>
      <c r="F278" s="521" t="str">
        <f>IFERROR(VLOOKUP($C278,Service!$B$42:$O$62,2,0),"")</f>
        <v/>
      </c>
      <c r="G278" s="521" t="str">
        <f>IFERROR(VLOOKUP($C278,Service!$B$42:$O$62,3,0),"")</f>
        <v/>
      </c>
      <c r="H278" s="519" t="str">
        <f>IFERROR(VLOOKUP($C278,Service!$B$42:$O$62,5,0)*IF($D278="Y",(1+Service!$C$64),1),"")</f>
        <v/>
      </c>
      <c r="I278" s="519" t="str">
        <f>IFERROR(VLOOKUP($C278,Service!$B$42:$O$62,11,0),"")</f>
        <v/>
      </c>
      <c r="J278" s="519" t="str">
        <f>IFERROR(VLOOKUP($C278,Service!$B$42:$O$62,6,0),"")</f>
        <v/>
      </c>
      <c r="K278" s="519">
        <f t="shared" si="32"/>
        <v>0</v>
      </c>
      <c r="L278" s="519">
        <f t="shared" si="33"/>
        <v>0</v>
      </c>
      <c r="M278" s="520">
        <f t="shared" si="34"/>
        <v>0</v>
      </c>
      <c r="N278" s="375"/>
      <c r="O278" s="526" t="str">
        <f t="shared" si="35"/>
        <v/>
      </c>
      <c r="P278" s="527"/>
      <c r="Q278" s="527"/>
      <c r="R278" s="379" t="str">
        <f t="shared" si="36"/>
        <v/>
      </c>
      <c r="S278" s="362" t="str">
        <f t="shared" si="37"/>
        <v/>
      </c>
      <c r="T278" s="362" t="str">
        <f t="shared" si="38"/>
        <v/>
      </c>
      <c r="U278" s="527"/>
      <c r="V278" s="362" t="str">
        <f t="shared" si="39"/>
        <v/>
      </c>
      <c r="W278" s="471" t="str">
        <f t="shared" si="40"/>
        <v/>
      </c>
      <c r="X278" s="438" t="str">
        <f t="shared" si="41"/>
        <v/>
      </c>
      <c r="Y278" s="317"/>
      <c r="Z278" s="317"/>
      <c r="AA278" s="317"/>
      <c r="AB278" s="522" t="str">
        <f t="shared" si="42"/>
        <v/>
      </c>
      <c r="AC278" s="522" t="str">
        <f t="shared" si="43"/>
        <v/>
      </c>
      <c r="AD278" s="522" t="str">
        <f t="shared" si="44"/>
        <v/>
      </c>
      <c r="AE278" s="522" t="str">
        <f t="shared" si="45"/>
        <v/>
      </c>
    </row>
    <row r="279" spans="2:31" ht="15" customHeight="1" x14ac:dyDescent="0.25">
      <c r="B279" s="476" t="s">
        <v>1215</v>
      </c>
      <c r="C279" s="334">
        <f>M279</f>
        <v>0</v>
      </c>
      <c r="D279" s="317"/>
      <c r="E279" s="362">
        <f>SUM(E273:E278)</f>
        <v>0</v>
      </c>
      <c r="F279" s="446"/>
      <c r="G279" s="317"/>
      <c r="H279" s="448"/>
      <c r="I279" s="317"/>
      <c r="J279" s="317"/>
      <c r="K279" s="317"/>
      <c r="L279" s="317"/>
      <c r="M279" s="519">
        <f>SUM(M273:M278)</f>
        <v>0</v>
      </c>
      <c r="N279" s="317"/>
      <c r="O279" s="317"/>
      <c r="P279" s="317"/>
      <c r="Q279" s="317"/>
      <c r="R279" s="317"/>
      <c r="S279" s="317"/>
      <c r="T279" s="435">
        <f>SUM(T273:T278)</f>
        <v>0</v>
      </c>
      <c r="U279" s="317"/>
      <c r="V279" s="362">
        <f>SUM(V273:V278)</f>
        <v>0</v>
      </c>
      <c r="W279" s="363">
        <f>SUM(W273:W278)</f>
        <v>0</v>
      </c>
      <c r="X279" s="438">
        <f>IFERROR(M279/W279,0)</f>
        <v>0</v>
      </c>
      <c r="Y279" s="317"/>
      <c r="Z279" s="317"/>
      <c r="AA279" s="317"/>
      <c r="AB279" s="363">
        <f>SUM(AB273:AB278)</f>
        <v>0</v>
      </c>
      <c r="AC279" s="363">
        <f>SUM(AC273:AC278)</f>
        <v>0</v>
      </c>
      <c r="AD279" s="363">
        <f>SUM(AD273:AD278)</f>
        <v>0</v>
      </c>
      <c r="AE279" s="363">
        <f>SUM(AE273:AE278)</f>
        <v>0</v>
      </c>
    </row>
    <row r="280" spans="2:31" ht="15" customHeight="1" x14ac:dyDescent="0.25">
      <c r="B280" s="476" t="s">
        <v>610</v>
      </c>
      <c r="C280" s="388"/>
      <c r="D280" s="317"/>
      <c r="E280" s="317"/>
      <c r="F280" s="317"/>
      <c r="G280" s="317"/>
      <c r="H280" s="448"/>
      <c r="I280" s="317"/>
      <c r="J280" s="317"/>
      <c r="K280" s="317"/>
      <c r="L280" s="317"/>
      <c r="M280" s="317"/>
      <c r="N280" s="317"/>
      <c r="O280" s="448"/>
      <c r="P280" s="317"/>
      <c r="Q280" s="684" t="s">
        <v>1427</v>
      </c>
      <c r="R280" s="689"/>
      <c r="S280" s="685"/>
      <c r="T280" s="515">
        <f>IFERROR(T279/$E$37,0)</f>
        <v>0</v>
      </c>
      <c r="U280" s="317"/>
      <c r="V280" s="317"/>
      <c r="W280" s="447"/>
      <c r="X280" s="317"/>
      <c r="Y280" s="317"/>
      <c r="Z280" s="317"/>
      <c r="AA280" s="317"/>
      <c r="AB280" s="317"/>
      <c r="AC280" s="317"/>
      <c r="AD280" s="317"/>
      <c r="AE280" s="317"/>
    </row>
    <row r="281" spans="2:31" ht="15" customHeight="1" x14ac:dyDescent="0.25">
      <c r="B281" s="476" t="s">
        <v>139</v>
      </c>
      <c r="C281" s="334">
        <f>C280*$D$37*$I$27/100</f>
        <v>0</v>
      </c>
      <c r="D281" s="317"/>
      <c r="E281" s="476" t="s">
        <v>1216</v>
      </c>
      <c r="F281" s="488">
        <f>IFERROR(SUM(S273:S278),"")</f>
        <v>0</v>
      </c>
      <c r="G281" s="317"/>
      <c r="H281" s="448"/>
      <c r="I281" s="317"/>
      <c r="J281" s="317"/>
      <c r="K281" s="317"/>
      <c r="L281" s="317"/>
      <c r="M281" s="317"/>
      <c r="N281" s="317"/>
      <c r="O281" s="317"/>
      <c r="P281" s="317"/>
      <c r="Q281" s="317"/>
      <c r="R281" s="459"/>
      <c r="S281" s="317"/>
      <c r="T281" s="317"/>
      <c r="U281" s="317"/>
      <c r="V281" s="317"/>
      <c r="W281" s="447"/>
      <c r="X281" s="317"/>
      <c r="Y281" s="317"/>
      <c r="Z281" s="317"/>
      <c r="AA281" s="317"/>
      <c r="AB281" s="317"/>
      <c r="AC281" s="317"/>
      <c r="AD281" s="317"/>
      <c r="AE281" s="317"/>
    </row>
    <row r="282" spans="2:31" ht="15" customHeight="1" x14ac:dyDescent="0.25">
      <c r="B282" s="476" t="s">
        <v>629</v>
      </c>
      <c r="C282" s="388"/>
      <c r="D282" s="317"/>
      <c r="E282" s="476" t="s">
        <v>616</v>
      </c>
      <c r="F282" s="489">
        <f>IFERROR(F281/$F$5,0)</f>
        <v>0</v>
      </c>
      <c r="G282" s="317"/>
      <c r="H282" s="448"/>
      <c r="I282" s="317"/>
      <c r="J282" s="317"/>
      <c r="K282" s="317"/>
      <c r="L282" s="317"/>
      <c r="M282" s="317"/>
      <c r="N282" s="317"/>
      <c r="O282" s="317"/>
      <c r="P282" s="317"/>
      <c r="Q282" s="317"/>
      <c r="R282" s="317"/>
      <c r="S282" s="317"/>
      <c r="T282" s="317"/>
      <c r="U282" s="317"/>
      <c r="V282" s="317"/>
      <c r="W282" s="447"/>
      <c r="X282" s="317"/>
      <c r="Y282" s="317"/>
      <c r="Z282" s="317"/>
      <c r="AA282" s="317"/>
      <c r="AB282" s="317"/>
      <c r="AC282" s="317"/>
      <c r="AD282" s="317"/>
      <c r="AE282" s="317"/>
    </row>
    <row r="283" spans="2:31" ht="15" customHeight="1" x14ac:dyDescent="0.25">
      <c r="B283" s="476" t="s">
        <v>140</v>
      </c>
      <c r="C283" s="334">
        <f>IF(C282="",W279,C282*C281)</f>
        <v>0</v>
      </c>
      <c r="D283" s="468"/>
      <c r="E283" s="476" t="s">
        <v>1217</v>
      </c>
      <c r="F283" s="490">
        <f>IFERROR(F281*$F$29/100,0)</f>
        <v>0</v>
      </c>
      <c r="G283" s="317"/>
      <c r="H283" s="448"/>
      <c r="I283" s="317"/>
      <c r="J283" s="317"/>
      <c r="K283" s="317"/>
      <c r="L283" s="317"/>
      <c r="M283" s="317"/>
      <c r="N283" s="317"/>
      <c r="O283" s="317"/>
      <c r="P283" s="317"/>
      <c r="Q283" s="317"/>
      <c r="R283" s="317"/>
      <c r="S283" s="317"/>
      <c r="T283" s="317"/>
      <c r="U283" s="317"/>
      <c r="V283" s="317"/>
      <c r="W283" s="447"/>
      <c r="X283" s="317"/>
      <c r="Y283" s="317"/>
      <c r="Z283" s="317"/>
      <c r="AA283" s="317"/>
      <c r="AB283" s="317"/>
      <c r="AC283" s="317"/>
      <c r="AD283" s="317"/>
      <c r="AE283" s="317"/>
    </row>
    <row r="284" spans="2:31" ht="15" customHeight="1" x14ac:dyDescent="0.25">
      <c r="B284" s="476" t="s">
        <v>254</v>
      </c>
      <c r="C284" s="351">
        <f>IFERROR(C283/$I$27,0)</f>
        <v>0</v>
      </c>
      <c r="D284" s="317"/>
      <c r="E284" s="476" t="s">
        <v>1113</v>
      </c>
      <c r="F284" s="388">
        <f>$I$31</f>
        <v>0.25</v>
      </c>
      <c r="G284" s="317"/>
      <c r="H284" s="448"/>
      <c r="I284" s="317"/>
      <c r="J284" s="317"/>
      <c r="K284" s="317"/>
      <c r="L284" s="317"/>
      <c r="M284" s="317"/>
      <c r="N284" s="317"/>
      <c r="O284" s="317"/>
      <c r="P284" s="317"/>
      <c r="Q284" s="317"/>
      <c r="R284" s="317"/>
      <c r="S284" s="317"/>
      <c r="T284" s="317"/>
      <c r="U284" s="317"/>
      <c r="V284" s="317"/>
      <c r="W284" s="447"/>
      <c r="X284" s="317"/>
      <c r="Y284" s="317"/>
      <c r="Z284" s="317"/>
      <c r="AA284" s="317"/>
      <c r="AB284" s="317"/>
      <c r="AC284" s="317"/>
      <c r="AD284" s="317"/>
      <c r="AE284" s="317"/>
    </row>
    <row r="285" spans="2:31" ht="15" customHeight="1" x14ac:dyDescent="0.25">
      <c r="B285" s="476" t="s">
        <v>1423</v>
      </c>
      <c r="C285" s="382" t="s">
        <v>428</v>
      </c>
      <c r="D285" s="317"/>
      <c r="E285" s="317"/>
      <c r="F285" s="317"/>
      <c r="G285" s="317"/>
      <c r="H285" s="448"/>
      <c r="I285" s="317"/>
      <c r="J285" s="317"/>
      <c r="K285" s="317"/>
      <c r="L285" s="317"/>
      <c r="M285" s="317"/>
      <c r="N285" s="317"/>
      <c r="O285" s="317"/>
      <c r="P285" s="317"/>
      <c r="Q285" s="317"/>
      <c r="R285" s="317"/>
      <c r="S285" s="317"/>
      <c r="T285" s="317"/>
      <c r="U285" s="317"/>
      <c r="V285" s="317"/>
      <c r="W285" s="447"/>
      <c r="X285" s="317"/>
      <c r="Y285" s="317"/>
      <c r="Z285" s="317"/>
      <c r="AA285" s="317"/>
      <c r="AB285" s="317"/>
      <c r="AC285" s="317"/>
      <c r="AD285" s="317"/>
      <c r="AE285" s="317"/>
    </row>
    <row r="286" spans="2:31" ht="15" customHeight="1" x14ac:dyDescent="0.25">
      <c r="B286" s="476" t="s">
        <v>1419</v>
      </c>
      <c r="C286" s="382" t="s">
        <v>428</v>
      </c>
      <c r="D286" s="476" t="s">
        <v>1418</v>
      </c>
      <c r="E286" s="692"/>
      <c r="F286" s="692"/>
      <c r="G286" s="692"/>
      <c r="H286" s="692"/>
      <c r="I286" s="692"/>
      <c r="J286" s="692"/>
      <c r="K286" s="692"/>
      <c r="L286" s="692"/>
      <c r="M286" s="692"/>
      <c r="N286" s="692"/>
      <c r="O286" s="317"/>
      <c r="P286" s="317"/>
      <c r="Q286" s="317"/>
      <c r="R286" s="317"/>
      <c r="S286" s="317"/>
      <c r="T286" s="317"/>
      <c r="U286" s="317"/>
      <c r="V286" s="317"/>
      <c r="W286" s="447"/>
      <c r="X286" s="317"/>
      <c r="Y286" s="317"/>
      <c r="Z286" s="317"/>
      <c r="AA286" s="317"/>
      <c r="AB286" s="317"/>
      <c r="AC286" s="317"/>
      <c r="AD286" s="317"/>
      <c r="AE286" s="317"/>
    </row>
    <row r="287" spans="2:31" ht="15" customHeight="1" x14ac:dyDescent="0.25">
      <c r="B287" s="476" t="s">
        <v>1370</v>
      </c>
      <c r="C287" s="678"/>
      <c r="D287" s="679"/>
      <c r="E287" s="679"/>
      <c r="F287" s="679"/>
      <c r="G287" s="679"/>
      <c r="H287" s="679"/>
      <c r="I287" s="679"/>
      <c r="J287" s="679"/>
      <c r="K287" s="679"/>
      <c r="L287" s="679"/>
      <c r="M287" s="679"/>
      <c r="N287" s="680"/>
      <c r="O287" s="317"/>
      <c r="P287" s="317"/>
      <c r="Q287" s="317"/>
      <c r="R287" s="317"/>
      <c r="S287" s="317"/>
      <c r="T287" s="317"/>
      <c r="U287" s="317"/>
      <c r="V287" s="317"/>
      <c r="W287" s="447"/>
      <c r="X287" s="317"/>
      <c r="Y287" s="317"/>
      <c r="Z287" s="317"/>
      <c r="AA287" s="317"/>
      <c r="AB287" s="317"/>
      <c r="AC287" s="317"/>
      <c r="AD287" s="317"/>
      <c r="AE287" s="317"/>
    </row>
    <row r="288" spans="2:31" s="317" customFormat="1" ht="15" customHeight="1" x14ac:dyDescent="0.25">
      <c r="B288" s="421"/>
      <c r="C288" s="443"/>
      <c r="E288" s="446"/>
      <c r="F288" s="446"/>
      <c r="H288" s="448"/>
      <c r="W288" s="447"/>
    </row>
    <row r="289" spans="2:31" ht="63" x14ac:dyDescent="0.25">
      <c r="B289" s="319" t="s">
        <v>631</v>
      </c>
      <c r="C289" s="495" t="s">
        <v>621</v>
      </c>
      <c r="D289" s="495" t="s">
        <v>1218</v>
      </c>
      <c r="E289" s="495" t="s">
        <v>1112</v>
      </c>
      <c r="F289" s="495" t="s">
        <v>627</v>
      </c>
      <c r="G289" s="495" t="s">
        <v>628</v>
      </c>
      <c r="H289" s="495" t="s">
        <v>598</v>
      </c>
      <c r="I289" s="495" t="s">
        <v>599</v>
      </c>
      <c r="J289" s="495" t="s">
        <v>252</v>
      </c>
      <c r="K289" s="495" t="s">
        <v>1212</v>
      </c>
      <c r="L289" s="495" t="s">
        <v>1213</v>
      </c>
      <c r="M289" s="495" t="s">
        <v>1214</v>
      </c>
      <c r="N289" s="495" t="s">
        <v>1270</v>
      </c>
      <c r="O289" s="495" t="s">
        <v>630</v>
      </c>
      <c r="P289" s="495" t="s">
        <v>611</v>
      </c>
      <c r="Q289" s="495" t="s">
        <v>612</v>
      </c>
      <c r="R289" s="495" t="s">
        <v>614</v>
      </c>
      <c r="S289" s="495" t="s">
        <v>613</v>
      </c>
      <c r="T289" s="495" t="s">
        <v>619</v>
      </c>
      <c r="U289" s="495" t="s">
        <v>615</v>
      </c>
      <c r="V289" s="495" t="s">
        <v>243</v>
      </c>
      <c r="W289" s="495" t="s">
        <v>618</v>
      </c>
      <c r="X289" s="495" t="s">
        <v>503</v>
      </c>
      <c r="Y289" s="317"/>
      <c r="Z289" s="317"/>
      <c r="AA289" s="317"/>
      <c r="AB289" s="495" t="s">
        <v>1266</v>
      </c>
      <c r="AC289" s="495" t="s">
        <v>1267</v>
      </c>
      <c r="AD289" s="495" t="s">
        <v>1268</v>
      </c>
      <c r="AE289" s="495" t="s">
        <v>1269</v>
      </c>
    </row>
    <row r="290" spans="2:31" ht="15" customHeight="1" x14ac:dyDescent="0.25">
      <c r="B290" s="523"/>
      <c r="C290" s="486" t="s">
        <v>549</v>
      </c>
      <c r="D290" s="486"/>
      <c r="E290" s="391"/>
      <c r="F290" s="521">
        <f>IFERROR(VLOOKUP($C290,Service!$B$42:$O$62,2,0),"")</f>
        <v>29</v>
      </c>
      <c r="G290" s="521">
        <f>IFERROR(VLOOKUP($C290,Service!$B$42:$O$62,3,0),"")</f>
        <v>14.663112000000002</v>
      </c>
      <c r="H290" s="519">
        <f>IFERROR(VLOOKUP($C290,Service!$B$42:$O$62,5,0)*IF($D290="Y",(1+Service!$C$64),1),"")</f>
        <v>896.9</v>
      </c>
      <c r="I290" s="519">
        <f>IFERROR(VLOOKUP($C290,Service!$B$42:$O$62,11,0),"")</f>
        <v>300</v>
      </c>
      <c r="J290" s="519">
        <f>IFERROR(VLOOKUP($C290,Service!$B$42:$O$62,6,0),"")</f>
        <v>30</v>
      </c>
      <c r="K290" s="519">
        <f t="shared" ref="K290:K295" si="46">SUM(H290:J290)</f>
        <v>1226.9000000000001</v>
      </c>
      <c r="L290" s="519">
        <f t="shared" ref="L290:L295" si="47">K290/(1-$F$301)</f>
        <v>1635.8666666666668</v>
      </c>
      <c r="M290" s="520">
        <f t="shared" ref="M290:M295" si="48">L290*E290</f>
        <v>0</v>
      </c>
      <c r="N290" s="375"/>
      <c r="O290" s="526" t="str">
        <f t="shared" ref="O290:O295" si="49">IF(N290="","",1.732*415*N290/1000)</f>
        <v/>
      </c>
      <c r="P290" s="525"/>
      <c r="Q290" s="525"/>
      <c r="R290" s="437" t="str">
        <f t="shared" ref="R290:R295" si="50">IF(Q290*P290=0,"",Q290*P290)</f>
        <v/>
      </c>
      <c r="S290" s="362" t="str">
        <f t="shared" ref="S290:S295" si="51">IFERROR(IF(O290="",R290*G290*24*365,R290*O290*24*365),"")</f>
        <v/>
      </c>
      <c r="T290" s="362" t="str">
        <f t="shared" ref="T290:T295" si="52">IFERROR(S290*E290,"")</f>
        <v/>
      </c>
      <c r="U290" s="525"/>
      <c r="V290" s="362" t="str">
        <f t="shared" ref="V290:V295" si="53">IFERROR(U290*T290,"")</f>
        <v/>
      </c>
      <c r="W290" s="471" t="str">
        <f t="shared" ref="W290:W295" si="54">IFERROR(V290*$F$29/100,"")</f>
        <v/>
      </c>
      <c r="X290" s="438" t="str">
        <f t="shared" ref="X290:X295" si="55">IFERROR(M290/W290,"")</f>
        <v/>
      </c>
      <c r="Y290" s="317"/>
      <c r="Z290" s="317"/>
      <c r="AA290" s="317"/>
      <c r="AB290" s="522">
        <f t="shared" ref="AB290:AB295" si="56">IFERROR(E290*H290,"")</f>
        <v>0</v>
      </c>
      <c r="AC290" s="522">
        <f t="shared" ref="AC290:AC295" si="57">IFERROR(I290*E290,"")</f>
        <v>0</v>
      </c>
      <c r="AD290" s="522">
        <f t="shared" ref="AD290:AD295" si="58">IFERROR(AC290+AB290+(J290*E290),"")</f>
        <v>0</v>
      </c>
      <c r="AE290" s="522">
        <f t="shared" ref="AE290:AE295" si="59">IFERROR(M290-AD290,"")</f>
        <v>0</v>
      </c>
    </row>
    <row r="291" spans="2:31" ht="15" customHeight="1" x14ac:dyDescent="0.25">
      <c r="B291" s="523"/>
      <c r="C291" s="486"/>
      <c r="D291" s="486"/>
      <c r="E291" s="391"/>
      <c r="F291" s="521" t="str">
        <f>IFERROR(VLOOKUP($C291,Service!$B$42:$O$62,2,0),"")</f>
        <v/>
      </c>
      <c r="G291" s="521" t="str">
        <f>IFERROR(VLOOKUP($C291,Service!$B$42:$O$62,3,0),"")</f>
        <v/>
      </c>
      <c r="H291" s="519" t="str">
        <f>IFERROR(VLOOKUP($C291,Service!$B$42:$O$62,5,0)*IF($D291="Y",(1+Service!$C$64),1),"")</f>
        <v/>
      </c>
      <c r="I291" s="519" t="str">
        <f>IFERROR(VLOOKUP($C291,Service!$B$42:$O$62,11,0),"")</f>
        <v/>
      </c>
      <c r="J291" s="519" t="str">
        <f>IFERROR(VLOOKUP($C291,Service!$B$42:$O$62,6,0),"")</f>
        <v/>
      </c>
      <c r="K291" s="519">
        <f t="shared" si="46"/>
        <v>0</v>
      </c>
      <c r="L291" s="519">
        <f t="shared" si="47"/>
        <v>0</v>
      </c>
      <c r="M291" s="520">
        <f t="shared" si="48"/>
        <v>0</v>
      </c>
      <c r="N291" s="375"/>
      <c r="O291" s="526" t="str">
        <f t="shared" si="49"/>
        <v/>
      </c>
      <c r="P291" s="525"/>
      <c r="Q291" s="525"/>
      <c r="R291" s="437" t="str">
        <f t="shared" si="50"/>
        <v/>
      </c>
      <c r="S291" s="362" t="str">
        <f t="shared" si="51"/>
        <v/>
      </c>
      <c r="T291" s="362" t="str">
        <f t="shared" si="52"/>
        <v/>
      </c>
      <c r="U291" s="525"/>
      <c r="V291" s="362" t="str">
        <f t="shared" si="53"/>
        <v/>
      </c>
      <c r="W291" s="471" t="str">
        <f t="shared" si="54"/>
        <v/>
      </c>
      <c r="X291" s="438" t="str">
        <f t="shared" si="55"/>
        <v/>
      </c>
      <c r="Y291" s="317"/>
      <c r="Z291" s="317"/>
      <c r="AA291" s="317"/>
      <c r="AB291" s="522" t="str">
        <f t="shared" si="56"/>
        <v/>
      </c>
      <c r="AC291" s="522" t="str">
        <f t="shared" si="57"/>
        <v/>
      </c>
      <c r="AD291" s="522" t="str">
        <f t="shared" si="58"/>
        <v/>
      </c>
      <c r="AE291" s="522" t="str">
        <f t="shared" si="59"/>
        <v/>
      </c>
    </row>
    <row r="292" spans="2:31" ht="15" customHeight="1" x14ac:dyDescent="0.25">
      <c r="B292" s="523"/>
      <c r="C292" s="486"/>
      <c r="D292" s="486"/>
      <c r="E292" s="391"/>
      <c r="F292" s="521" t="str">
        <f>IFERROR(VLOOKUP($C292,Service!$B$42:$O$62,2,0),"")</f>
        <v/>
      </c>
      <c r="G292" s="521" t="str">
        <f>IFERROR(VLOOKUP($C292,Service!$B$42:$O$62,3,0),"")</f>
        <v/>
      </c>
      <c r="H292" s="519" t="str">
        <f>IFERROR(VLOOKUP($C292,Service!$B$42:$O$62,5,0)*IF($D292="Y",(1+Service!$C$64),1),"")</f>
        <v/>
      </c>
      <c r="I292" s="519" t="str">
        <f>IFERROR(VLOOKUP($C292,Service!$B$42:$O$62,11,0),"")</f>
        <v/>
      </c>
      <c r="J292" s="519" t="str">
        <f>IFERROR(VLOOKUP($C292,Service!$B$42:$O$62,6,0),"")</f>
        <v/>
      </c>
      <c r="K292" s="519">
        <f t="shared" si="46"/>
        <v>0</v>
      </c>
      <c r="L292" s="519">
        <f t="shared" si="47"/>
        <v>0</v>
      </c>
      <c r="M292" s="520">
        <f t="shared" si="48"/>
        <v>0</v>
      </c>
      <c r="N292" s="375"/>
      <c r="O292" s="526" t="str">
        <f t="shared" si="49"/>
        <v/>
      </c>
      <c r="P292" s="525"/>
      <c r="Q292" s="525"/>
      <c r="R292" s="437" t="str">
        <f t="shared" si="50"/>
        <v/>
      </c>
      <c r="S292" s="362" t="str">
        <f t="shared" si="51"/>
        <v/>
      </c>
      <c r="T292" s="362" t="str">
        <f t="shared" si="52"/>
        <v/>
      </c>
      <c r="U292" s="525"/>
      <c r="V292" s="362" t="str">
        <f t="shared" si="53"/>
        <v/>
      </c>
      <c r="W292" s="471" t="str">
        <f t="shared" si="54"/>
        <v/>
      </c>
      <c r="X292" s="438" t="str">
        <f t="shared" si="55"/>
        <v/>
      </c>
      <c r="Y292" s="317"/>
      <c r="Z292" s="317"/>
      <c r="AA292" s="317"/>
      <c r="AB292" s="522" t="str">
        <f t="shared" si="56"/>
        <v/>
      </c>
      <c r="AC292" s="522" t="str">
        <f t="shared" si="57"/>
        <v/>
      </c>
      <c r="AD292" s="522" t="str">
        <f t="shared" si="58"/>
        <v/>
      </c>
      <c r="AE292" s="522" t="str">
        <f t="shared" si="59"/>
        <v/>
      </c>
    </row>
    <row r="293" spans="2:31" ht="15" customHeight="1" x14ac:dyDescent="0.25">
      <c r="B293" s="524"/>
      <c r="C293" s="486"/>
      <c r="D293" s="486"/>
      <c r="E293" s="391"/>
      <c r="F293" s="521" t="str">
        <f>IFERROR(VLOOKUP($C293,Service!$B$42:$O$62,2,0),"")</f>
        <v/>
      </c>
      <c r="G293" s="521" t="str">
        <f>IFERROR(VLOOKUP($C293,Service!$B$42:$O$62,3,0),"")</f>
        <v/>
      </c>
      <c r="H293" s="519" t="str">
        <f>IFERROR(VLOOKUP($C293,Service!$B$42:$O$62,5,0)*IF($D293="Y",(1+Service!$C$64),1),"")</f>
        <v/>
      </c>
      <c r="I293" s="519" t="str">
        <f>IFERROR(VLOOKUP($C293,Service!$B$42:$O$62,11,0),"")</f>
        <v/>
      </c>
      <c r="J293" s="519" t="str">
        <f>IFERROR(VLOOKUP($C293,Service!$B$42:$O$62,6,0),"")</f>
        <v/>
      </c>
      <c r="K293" s="519">
        <f t="shared" si="46"/>
        <v>0</v>
      </c>
      <c r="L293" s="519">
        <f t="shared" si="47"/>
        <v>0</v>
      </c>
      <c r="M293" s="520">
        <f t="shared" si="48"/>
        <v>0</v>
      </c>
      <c r="N293" s="375"/>
      <c r="O293" s="526" t="str">
        <f t="shared" si="49"/>
        <v/>
      </c>
      <c r="P293" s="525"/>
      <c r="Q293" s="525"/>
      <c r="R293" s="437" t="str">
        <f t="shared" si="50"/>
        <v/>
      </c>
      <c r="S293" s="362" t="str">
        <f t="shared" si="51"/>
        <v/>
      </c>
      <c r="T293" s="362" t="str">
        <f t="shared" si="52"/>
        <v/>
      </c>
      <c r="U293" s="525"/>
      <c r="V293" s="362" t="str">
        <f t="shared" si="53"/>
        <v/>
      </c>
      <c r="W293" s="471" t="str">
        <f t="shared" si="54"/>
        <v/>
      </c>
      <c r="X293" s="438" t="str">
        <f t="shared" si="55"/>
        <v/>
      </c>
      <c r="Y293" s="317"/>
      <c r="Z293" s="317"/>
      <c r="AA293" s="317"/>
      <c r="AB293" s="522" t="str">
        <f t="shared" si="56"/>
        <v/>
      </c>
      <c r="AC293" s="522" t="str">
        <f t="shared" si="57"/>
        <v/>
      </c>
      <c r="AD293" s="522" t="str">
        <f t="shared" si="58"/>
        <v/>
      </c>
      <c r="AE293" s="522" t="str">
        <f t="shared" si="59"/>
        <v/>
      </c>
    </row>
    <row r="294" spans="2:31" ht="15" customHeight="1" x14ac:dyDescent="0.25">
      <c r="B294" s="524"/>
      <c r="C294" s="486"/>
      <c r="D294" s="486"/>
      <c r="E294" s="391"/>
      <c r="F294" s="521" t="str">
        <f>IFERROR(VLOOKUP($C294,Service!$B$42:$O$62,2,0),"")</f>
        <v/>
      </c>
      <c r="G294" s="521" t="str">
        <f>IFERROR(VLOOKUP($C294,Service!$B$42:$O$62,3,0),"")</f>
        <v/>
      </c>
      <c r="H294" s="519" t="str">
        <f>IFERROR(VLOOKUP($C294,Service!$B$42:$O$62,5,0)*IF($D294="Y",(1+Service!$C$64),1),"")</f>
        <v/>
      </c>
      <c r="I294" s="519" t="str">
        <f>IFERROR(VLOOKUP($C294,Service!$B$42:$O$62,11,0),"")</f>
        <v/>
      </c>
      <c r="J294" s="519" t="str">
        <f>IFERROR(VLOOKUP($C294,Service!$B$42:$O$62,6,0),"")</f>
        <v/>
      </c>
      <c r="K294" s="519">
        <f t="shared" si="46"/>
        <v>0</v>
      </c>
      <c r="L294" s="519">
        <f t="shared" si="47"/>
        <v>0</v>
      </c>
      <c r="M294" s="520">
        <f t="shared" si="48"/>
        <v>0</v>
      </c>
      <c r="N294" s="375"/>
      <c r="O294" s="526" t="str">
        <f t="shared" si="49"/>
        <v/>
      </c>
      <c r="P294" s="525"/>
      <c r="Q294" s="525"/>
      <c r="R294" s="437" t="str">
        <f t="shared" si="50"/>
        <v/>
      </c>
      <c r="S294" s="362" t="str">
        <f t="shared" si="51"/>
        <v/>
      </c>
      <c r="T294" s="362" t="str">
        <f t="shared" si="52"/>
        <v/>
      </c>
      <c r="U294" s="525"/>
      <c r="V294" s="362" t="str">
        <f t="shared" si="53"/>
        <v/>
      </c>
      <c r="W294" s="471" t="str">
        <f t="shared" si="54"/>
        <v/>
      </c>
      <c r="X294" s="438" t="str">
        <f t="shared" si="55"/>
        <v/>
      </c>
      <c r="Y294" s="317"/>
      <c r="Z294" s="317"/>
      <c r="AA294" s="317"/>
      <c r="AB294" s="522" t="str">
        <f t="shared" si="56"/>
        <v/>
      </c>
      <c r="AC294" s="522" t="str">
        <f t="shared" si="57"/>
        <v/>
      </c>
      <c r="AD294" s="522" t="str">
        <f t="shared" si="58"/>
        <v/>
      </c>
      <c r="AE294" s="522" t="str">
        <f t="shared" si="59"/>
        <v/>
      </c>
    </row>
    <row r="295" spans="2:31" ht="15" customHeight="1" x14ac:dyDescent="0.25">
      <c r="B295" s="524"/>
      <c r="C295" s="486"/>
      <c r="D295" s="486"/>
      <c r="E295" s="391"/>
      <c r="F295" s="521" t="str">
        <f>IFERROR(VLOOKUP($C295,Service!$B$42:$O$62,2,0),"")</f>
        <v/>
      </c>
      <c r="G295" s="521" t="str">
        <f>IFERROR(VLOOKUP($C295,Service!$B$42:$O$62,3,0),"")</f>
        <v/>
      </c>
      <c r="H295" s="519" t="str">
        <f>IFERROR(VLOOKUP($C295,Service!$B$42:$O$62,5,0)*IF($D295="Y",(1+Service!$C$64),1),"")</f>
        <v/>
      </c>
      <c r="I295" s="519" t="str">
        <f>IFERROR(VLOOKUP($C295,Service!$B$42:$O$62,11,0),"")</f>
        <v/>
      </c>
      <c r="J295" s="519" t="str">
        <f>IFERROR(VLOOKUP($C295,Service!$B$42:$O$62,6,0),"")</f>
        <v/>
      </c>
      <c r="K295" s="519">
        <f t="shared" si="46"/>
        <v>0</v>
      </c>
      <c r="L295" s="519">
        <f t="shared" si="47"/>
        <v>0</v>
      </c>
      <c r="M295" s="520">
        <f t="shared" si="48"/>
        <v>0</v>
      </c>
      <c r="N295" s="375"/>
      <c r="O295" s="526" t="str">
        <f t="shared" si="49"/>
        <v/>
      </c>
      <c r="P295" s="525"/>
      <c r="Q295" s="525"/>
      <c r="R295" s="437" t="str">
        <f t="shared" si="50"/>
        <v/>
      </c>
      <c r="S295" s="362" t="str">
        <f t="shared" si="51"/>
        <v/>
      </c>
      <c r="T295" s="362" t="str">
        <f t="shared" si="52"/>
        <v/>
      </c>
      <c r="U295" s="525"/>
      <c r="V295" s="362" t="str">
        <f t="shared" si="53"/>
        <v/>
      </c>
      <c r="W295" s="471" t="str">
        <f t="shared" si="54"/>
        <v/>
      </c>
      <c r="X295" s="438" t="str">
        <f t="shared" si="55"/>
        <v/>
      </c>
      <c r="Y295" s="317"/>
      <c r="Z295" s="317"/>
      <c r="AA295" s="317"/>
      <c r="AB295" s="522" t="str">
        <f t="shared" si="56"/>
        <v/>
      </c>
      <c r="AC295" s="522" t="str">
        <f t="shared" si="57"/>
        <v/>
      </c>
      <c r="AD295" s="522" t="str">
        <f t="shared" si="58"/>
        <v/>
      </c>
      <c r="AE295" s="522" t="str">
        <f t="shared" si="59"/>
        <v/>
      </c>
    </row>
    <row r="296" spans="2:31" ht="15" customHeight="1" x14ac:dyDescent="0.25">
      <c r="B296" s="476" t="s">
        <v>1215</v>
      </c>
      <c r="C296" s="334">
        <f>M296</f>
        <v>0</v>
      </c>
      <c r="D296" s="317"/>
      <c r="E296" s="362">
        <f>SUM(E290:E295)</f>
        <v>0</v>
      </c>
      <c r="F296" s="446"/>
      <c r="G296" s="317"/>
      <c r="H296" s="448"/>
      <c r="I296" s="317"/>
      <c r="J296" s="317"/>
      <c r="K296" s="317"/>
      <c r="L296" s="317"/>
      <c r="M296" s="519">
        <f>SUM(M290:M295)</f>
        <v>0</v>
      </c>
      <c r="N296" s="317"/>
      <c r="O296" s="317"/>
      <c r="P296" s="317"/>
      <c r="Q296" s="317"/>
      <c r="R296" s="317"/>
      <c r="S296" s="317"/>
      <c r="T296" s="362">
        <f>SUM(T290:T295)</f>
        <v>0</v>
      </c>
      <c r="U296" s="317"/>
      <c r="V296" s="362">
        <f>SUM(V290:V295)</f>
        <v>0</v>
      </c>
      <c r="W296" s="363">
        <f>SUM(W290:W295)</f>
        <v>0</v>
      </c>
      <c r="X296" s="438">
        <f>IFERROR(M296/W296,0)</f>
        <v>0</v>
      </c>
      <c r="Y296" s="317"/>
      <c r="Z296" s="317"/>
      <c r="AA296" s="317"/>
      <c r="AB296" s="363">
        <f>SUM(AB290:AB295)</f>
        <v>0</v>
      </c>
      <c r="AC296" s="363">
        <f>SUM(AC290:AC295)</f>
        <v>0</v>
      </c>
      <c r="AD296" s="363">
        <f>SUM(AD290:AD295)</f>
        <v>0</v>
      </c>
      <c r="AE296" s="363">
        <f>SUM(AE290:AE295)</f>
        <v>0</v>
      </c>
    </row>
    <row r="297" spans="2:31" ht="15" customHeight="1" x14ac:dyDescent="0.25">
      <c r="B297" s="476" t="s">
        <v>610</v>
      </c>
      <c r="C297" s="388"/>
      <c r="D297" s="317"/>
      <c r="E297" s="317"/>
      <c r="F297" s="317"/>
      <c r="G297" s="317"/>
      <c r="H297" s="448"/>
      <c r="I297" s="317"/>
      <c r="J297" s="317"/>
      <c r="K297" s="317"/>
      <c r="L297" s="317"/>
      <c r="M297" s="317"/>
      <c r="N297" s="317"/>
      <c r="O297" s="317"/>
      <c r="P297" s="317"/>
      <c r="Q297" s="317"/>
      <c r="R297" s="317"/>
      <c r="S297" s="317"/>
      <c r="T297" s="317"/>
      <c r="U297" s="317"/>
      <c r="V297" s="317"/>
      <c r="W297" s="317"/>
      <c r="X297" s="317"/>
      <c r="Y297" s="317"/>
      <c r="Z297" s="317"/>
      <c r="AA297" s="317"/>
      <c r="AB297" s="317"/>
      <c r="AC297" s="317"/>
      <c r="AD297" s="317"/>
      <c r="AE297" s="317"/>
    </row>
    <row r="298" spans="2:31" ht="15" customHeight="1" x14ac:dyDescent="0.25">
      <c r="B298" s="476" t="s">
        <v>139</v>
      </c>
      <c r="C298" s="334">
        <f>C297*$D$35*$I$27/100</f>
        <v>0</v>
      </c>
      <c r="D298" s="317"/>
      <c r="E298" s="394" t="s">
        <v>1216</v>
      </c>
      <c r="F298" s="488">
        <f>SUM(T290:T295)</f>
        <v>0</v>
      </c>
      <c r="G298" s="317"/>
      <c r="H298" s="448"/>
      <c r="I298" s="317"/>
      <c r="J298" s="317"/>
      <c r="K298" s="317"/>
      <c r="L298" s="317"/>
      <c r="M298" s="317"/>
      <c r="N298" s="317"/>
      <c r="O298" s="317"/>
      <c r="P298" s="317"/>
      <c r="Q298" s="684" t="s">
        <v>1426</v>
      </c>
      <c r="R298" s="689"/>
      <c r="S298" s="685"/>
      <c r="T298" s="515">
        <f>IFERROR(T297/$E$35,0)</f>
        <v>0</v>
      </c>
      <c r="U298" s="317"/>
      <c r="V298" s="317"/>
      <c r="W298" s="317"/>
      <c r="X298" s="317"/>
      <c r="Y298" s="317"/>
      <c r="Z298" s="317"/>
      <c r="AA298" s="317"/>
      <c r="AB298" s="317"/>
      <c r="AC298" s="317"/>
      <c r="AD298" s="317"/>
      <c r="AE298" s="317"/>
    </row>
    <row r="299" spans="2:31" ht="15" customHeight="1" x14ac:dyDescent="0.25">
      <c r="B299" s="476" t="s">
        <v>629</v>
      </c>
      <c r="C299" s="388"/>
      <c r="D299" s="317"/>
      <c r="E299" s="368" t="s">
        <v>616</v>
      </c>
      <c r="F299" s="489">
        <f>IFERROR(F298/$F$5,0)</f>
        <v>0</v>
      </c>
      <c r="G299" s="317"/>
      <c r="H299" s="448"/>
      <c r="I299" s="317"/>
      <c r="J299" s="317"/>
      <c r="K299" s="317"/>
      <c r="L299" s="317"/>
      <c r="M299" s="317"/>
      <c r="N299" s="317"/>
      <c r="O299" s="317"/>
      <c r="P299" s="317"/>
      <c r="Q299" s="317"/>
      <c r="R299" s="317"/>
      <c r="S299" s="317"/>
      <c r="T299" s="317"/>
      <c r="U299" s="317"/>
      <c r="V299" s="317"/>
      <c r="W299" s="317"/>
      <c r="X299" s="317"/>
      <c r="Y299" s="317"/>
      <c r="Z299" s="317"/>
      <c r="AA299" s="317"/>
      <c r="AB299" s="317"/>
      <c r="AC299" s="317"/>
      <c r="AD299" s="317"/>
      <c r="AE299" s="317"/>
    </row>
    <row r="300" spans="2:31" ht="15" customHeight="1" x14ac:dyDescent="0.25">
      <c r="B300" s="476" t="s">
        <v>140</v>
      </c>
      <c r="C300" s="334">
        <f>IF(C299="",W296,C299*C298)</f>
        <v>0</v>
      </c>
      <c r="D300" s="468"/>
      <c r="E300" s="396" t="s">
        <v>1217</v>
      </c>
      <c r="F300" s="490">
        <f>IFERROR(F298*$F$29/100,0)</f>
        <v>0</v>
      </c>
      <c r="G300" s="317"/>
      <c r="H300" s="448"/>
      <c r="I300" s="317"/>
      <c r="J300" s="317"/>
      <c r="K300" s="317"/>
      <c r="L300" s="317"/>
      <c r="M300" s="317"/>
      <c r="N300" s="317"/>
      <c r="O300" s="317"/>
      <c r="P300" s="317"/>
      <c r="Q300" s="317"/>
      <c r="R300" s="317"/>
      <c r="S300" s="317"/>
      <c r="T300" s="317"/>
      <c r="U300" s="317"/>
      <c r="V300" s="317"/>
      <c r="W300" s="317"/>
      <c r="X300" s="317"/>
      <c r="Y300" s="317"/>
      <c r="Z300" s="317"/>
      <c r="AA300" s="476" t="s">
        <v>167</v>
      </c>
      <c r="AB300" s="363">
        <f>AB296+AB279+AB262+AB231</f>
        <v>0</v>
      </c>
      <c r="AC300" s="363">
        <f>AC296+AC279+AC262+AC231</f>
        <v>0</v>
      </c>
      <c r="AD300" s="363">
        <f>AD296+AD279+AD262+AD231</f>
        <v>0</v>
      </c>
      <c r="AE300" s="363">
        <f>AE296+AE279+AE262+AE231</f>
        <v>0</v>
      </c>
    </row>
    <row r="301" spans="2:31" ht="15" customHeight="1" x14ac:dyDescent="0.25">
      <c r="B301" s="476" t="s">
        <v>254</v>
      </c>
      <c r="C301" s="351">
        <f>IFERROR(C300/$I$27,0)</f>
        <v>0</v>
      </c>
      <c r="D301" s="317"/>
      <c r="E301" s="367" t="s">
        <v>1113</v>
      </c>
      <c r="F301" s="388">
        <f>$I$31</f>
        <v>0.25</v>
      </c>
      <c r="G301" s="317"/>
      <c r="H301" s="448"/>
      <c r="I301" s="317"/>
      <c r="J301" s="317"/>
      <c r="K301" s="317"/>
      <c r="L301" s="317"/>
      <c r="M301" s="317"/>
      <c r="N301" s="317"/>
      <c r="O301" s="317"/>
      <c r="P301" s="317"/>
      <c r="Q301" s="317"/>
      <c r="R301" s="317"/>
      <c r="S301" s="317"/>
      <c r="T301" s="317"/>
      <c r="U301" s="317"/>
      <c r="V301" s="317"/>
      <c r="W301" s="317"/>
      <c r="X301" s="317"/>
      <c r="Y301" s="317"/>
      <c r="Z301" s="317"/>
      <c r="AA301" s="317"/>
      <c r="AB301" s="317"/>
      <c r="AC301" s="317"/>
      <c r="AD301" s="317"/>
      <c r="AE301" s="317"/>
    </row>
    <row r="302" spans="2:31" ht="15" customHeight="1" x14ac:dyDescent="0.25">
      <c r="B302" s="476" t="s">
        <v>1421</v>
      </c>
      <c r="C302" s="382" t="s">
        <v>428</v>
      </c>
      <c r="D302" s="317"/>
      <c r="E302" s="448"/>
      <c r="F302" s="448"/>
      <c r="G302" s="317"/>
      <c r="H302" s="448"/>
      <c r="I302" s="317"/>
      <c r="J302" s="317"/>
      <c r="K302" s="317"/>
      <c r="L302" s="317"/>
      <c r="M302" s="317"/>
      <c r="N302" s="317"/>
      <c r="O302" s="317"/>
      <c r="P302" s="317"/>
      <c r="Q302" s="317"/>
      <c r="R302" s="317"/>
      <c r="S302" s="317"/>
      <c r="T302" s="317"/>
      <c r="U302" s="317"/>
      <c r="V302" s="317"/>
      <c r="W302" s="317"/>
      <c r="X302" s="317"/>
      <c r="Y302" s="317"/>
      <c r="Z302" s="317"/>
      <c r="AA302" s="317"/>
      <c r="AB302" s="317"/>
      <c r="AC302" s="317"/>
      <c r="AD302" s="317"/>
      <c r="AE302" s="317"/>
    </row>
    <row r="303" spans="2:31" ht="15" customHeight="1" x14ac:dyDescent="0.25">
      <c r="B303" s="476" t="s">
        <v>1419</v>
      </c>
      <c r="C303" s="382" t="s">
        <v>428</v>
      </c>
      <c r="D303" s="476" t="s">
        <v>1418</v>
      </c>
      <c r="E303" s="692"/>
      <c r="F303" s="692"/>
      <c r="G303" s="692"/>
      <c r="H303" s="692"/>
      <c r="I303" s="692"/>
      <c r="J303" s="692"/>
      <c r="K303" s="692"/>
      <c r="L303" s="692"/>
      <c r="M303" s="692"/>
      <c r="N303" s="692"/>
      <c r="O303" s="317"/>
      <c r="P303" s="317"/>
      <c r="Q303" s="317"/>
      <c r="R303" s="317"/>
      <c r="S303" s="317"/>
      <c r="T303" s="317"/>
      <c r="U303" s="317"/>
      <c r="V303" s="317"/>
      <c r="W303" s="317"/>
      <c r="X303" s="317"/>
      <c r="Y303" s="317"/>
      <c r="Z303" s="317"/>
      <c r="AA303" s="317"/>
      <c r="AB303" s="317"/>
      <c r="AC303" s="317"/>
      <c r="AD303" s="317"/>
      <c r="AE303" s="317"/>
    </row>
    <row r="304" spans="2:31" ht="15" customHeight="1" x14ac:dyDescent="0.25">
      <c r="B304" s="476" t="s">
        <v>1370</v>
      </c>
      <c r="C304" s="678"/>
      <c r="D304" s="679"/>
      <c r="E304" s="679"/>
      <c r="F304" s="679"/>
      <c r="G304" s="679"/>
      <c r="H304" s="679"/>
      <c r="I304" s="679"/>
      <c r="J304" s="679"/>
      <c r="K304" s="679"/>
      <c r="L304" s="679"/>
      <c r="M304" s="679"/>
      <c r="N304" s="680"/>
      <c r="O304" s="317"/>
      <c r="P304" s="317"/>
      <c r="Q304" s="317"/>
      <c r="R304" s="317"/>
      <c r="S304" s="317"/>
      <c r="T304" s="317"/>
      <c r="U304" s="317"/>
      <c r="V304" s="317"/>
      <c r="W304" s="317"/>
      <c r="X304" s="317"/>
      <c r="Y304" s="317"/>
      <c r="Z304" s="317"/>
      <c r="AA304" s="317"/>
      <c r="AB304" s="317"/>
      <c r="AC304" s="317"/>
      <c r="AD304" s="317"/>
      <c r="AE304" s="317"/>
    </row>
    <row r="305" spans="2:31" s="317" customFormat="1" ht="15" customHeight="1" x14ac:dyDescent="0.25">
      <c r="B305" s="421"/>
      <c r="C305" s="443"/>
      <c r="E305" s="332"/>
      <c r="F305" s="332"/>
      <c r="G305" s="332"/>
    </row>
    <row r="306" spans="2:31" ht="15" customHeight="1" x14ac:dyDescent="0.25">
      <c r="B306" s="319" t="s">
        <v>260</v>
      </c>
      <c r="C306" s="316"/>
      <c r="D306" s="317"/>
      <c r="E306" s="332"/>
      <c r="F306" s="332"/>
      <c r="G306" s="332"/>
      <c r="H306" s="317"/>
      <c r="I306" s="317"/>
      <c r="J306" s="317"/>
      <c r="K306" s="317"/>
      <c r="L306" s="317"/>
      <c r="M306" s="317"/>
      <c r="N306" s="317"/>
      <c r="O306" s="317"/>
      <c r="P306" s="317"/>
      <c r="Q306" s="317"/>
      <c r="R306" s="317"/>
      <c r="S306" s="317"/>
      <c r="T306" s="317"/>
      <c r="U306" s="317"/>
      <c r="V306" s="317"/>
      <c r="W306" s="317"/>
      <c r="X306" s="317"/>
      <c r="Y306" s="317"/>
      <c r="Z306" s="317"/>
      <c r="AA306" s="317"/>
      <c r="AB306" s="317"/>
      <c r="AC306" s="317"/>
      <c r="AD306" s="317"/>
      <c r="AE306" s="317"/>
    </row>
    <row r="307" spans="2:31" ht="15" customHeight="1" x14ac:dyDescent="0.25">
      <c r="B307" s="476" t="s">
        <v>153</v>
      </c>
      <c r="C307" s="382"/>
      <c r="D307" s="317"/>
      <c r="E307" s="332"/>
      <c r="F307" s="332"/>
      <c r="G307" s="332"/>
      <c r="H307" s="317"/>
      <c r="I307" s="317"/>
      <c r="J307" s="317"/>
      <c r="K307" s="317"/>
      <c r="L307" s="317"/>
      <c r="M307" s="317"/>
      <c r="N307" s="317"/>
      <c r="O307" s="317"/>
      <c r="P307" s="317"/>
      <c r="Q307" s="317"/>
      <c r="R307" s="317"/>
      <c r="S307" s="317"/>
      <c r="T307" s="317"/>
      <c r="U307" s="317"/>
      <c r="V307" s="317"/>
      <c r="W307" s="317"/>
      <c r="X307" s="317"/>
      <c r="Y307" s="317"/>
      <c r="Z307" s="317"/>
      <c r="AA307" s="317"/>
      <c r="AB307" s="317"/>
      <c r="AC307" s="317"/>
      <c r="AD307" s="317"/>
      <c r="AE307" s="317"/>
    </row>
    <row r="308" spans="2:31" ht="15" customHeight="1" x14ac:dyDescent="0.25">
      <c r="B308" s="476" t="s">
        <v>144</v>
      </c>
      <c r="C308" s="382"/>
      <c r="D308" s="317"/>
      <c r="E308" s="332"/>
      <c r="F308" s="332"/>
      <c r="G308" s="332"/>
      <c r="H308" s="317"/>
      <c r="I308" s="317"/>
      <c r="J308" s="317"/>
      <c r="K308" s="317"/>
      <c r="L308" s="317"/>
      <c r="M308" s="317"/>
      <c r="N308" s="317"/>
      <c r="O308" s="317"/>
      <c r="P308" s="317"/>
      <c r="Q308" s="317"/>
      <c r="R308" s="317"/>
      <c r="S308" s="317"/>
      <c r="T308" s="317"/>
      <c r="U308" s="317"/>
      <c r="V308" s="317"/>
      <c r="W308" s="317"/>
      <c r="X308" s="317"/>
      <c r="Y308" s="317"/>
      <c r="Z308" s="317"/>
      <c r="AA308" s="317"/>
      <c r="AB308" s="317"/>
      <c r="AC308" s="317"/>
      <c r="AD308" s="317"/>
      <c r="AE308" s="317"/>
    </row>
    <row r="309" spans="2:31" ht="15" customHeight="1" x14ac:dyDescent="0.25">
      <c r="B309" s="476" t="s">
        <v>252</v>
      </c>
      <c r="C309" s="382"/>
      <c r="D309" s="317"/>
      <c r="E309" s="332"/>
      <c r="F309" s="332"/>
      <c r="G309" s="332"/>
      <c r="H309" s="317"/>
      <c r="I309" s="317"/>
      <c r="J309" s="317"/>
      <c r="K309" s="317"/>
      <c r="L309" s="317"/>
      <c r="M309" s="317"/>
      <c r="N309" s="317"/>
      <c r="O309" s="317"/>
      <c r="P309" s="317"/>
      <c r="Q309" s="317"/>
      <c r="R309" s="317"/>
      <c r="S309" s="317"/>
      <c r="T309" s="317"/>
      <c r="U309" s="317"/>
      <c r="V309" s="317"/>
      <c r="W309" s="317"/>
      <c r="X309" s="317"/>
      <c r="Y309" s="317"/>
      <c r="Z309" s="317"/>
      <c r="AA309" s="317"/>
      <c r="AB309" s="317"/>
      <c r="AC309" s="317"/>
      <c r="AD309" s="317"/>
      <c r="AE309" s="317"/>
    </row>
    <row r="310" spans="2:31" ht="15" customHeight="1" x14ac:dyDescent="0.25">
      <c r="B310" s="476" t="s">
        <v>154</v>
      </c>
      <c r="C310" s="334">
        <f>SUM(C307:C309)</f>
        <v>0</v>
      </c>
      <c r="D310" s="317"/>
      <c r="E310" s="332"/>
      <c r="F310" s="332"/>
      <c r="G310" s="332"/>
      <c r="H310" s="317"/>
      <c r="I310" s="317"/>
      <c r="J310" s="317"/>
      <c r="K310" s="317"/>
      <c r="L310" s="317"/>
      <c r="M310" s="317"/>
      <c r="N310" s="317"/>
      <c r="O310" s="317"/>
      <c r="P310" s="317"/>
      <c r="Q310" s="317"/>
      <c r="R310" s="317"/>
      <c r="S310" s="317"/>
      <c r="T310" s="317"/>
      <c r="U310" s="317"/>
      <c r="V310" s="317"/>
      <c r="W310" s="317"/>
      <c r="X310" s="317"/>
      <c r="Y310" s="317"/>
      <c r="Z310" s="317"/>
      <c r="AA310" s="317"/>
      <c r="AB310" s="317"/>
      <c r="AC310" s="317"/>
      <c r="AD310" s="317"/>
      <c r="AE310" s="317"/>
    </row>
    <row r="311" spans="2:31" ht="15" customHeight="1" x14ac:dyDescent="0.25">
      <c r="B311" s="476" t="s">
        <v>261</v>
      </c>
      <c r="C311" s="388"/>
      <c r="D311" s="317"/>
      <c r="E311" s="332"/>
      <c r="F311" s="332"/>
      <c r="G311" s="332"/>
      <c r="H311" s="317"/>
      <c r="I311" s="317"/>
      <c r="J311" s="317"/>
      <c r="K311" s="317"/>
      <c r="L311" s="317"/>
      <c r="M311" s="317"/>
      <c r="N311" s="317"/>
      <c r="O311" s="317"/>
      <c r="P311" s="317"/>
      <c r="Q311" s="317"/>
      <c r="R311" s="317"/>
      <c r="S311" s="317"/>
      <c r="T311" s="317"/>
      <c r="U311" s="317"/>
      <c r="V311" s="317"/>
      <c r="W311" s="317"/>
      <c r="X311" s="317"/>
      <c r="Y311" s="317"/>
      <c r="Z311" s="317"/>
      <c r="AA311" s="317"/>
      <c r="AB311" s="317"/>
      <c r="AC311" s="317"/>
      <c r="AD311" s="317"/>
      <c r="AE311" s="317"/>
    </row>
    <row r="312" spans="2:31" ht="15" customHeight="1" x14ac:dyDescent="0.25">
      <c r="B312" s="476" t="s">
        <v>262</v>
      </c>
      <c r="C312" s="334">
        <f>C311*I27</f>
        <v>0</v>
      </c>
      <c r="D312" s="317"/>
      <c r="E312" s="332"/>
      <c r="F312" s="332"/>
      <c r="G312" s="332"/>
      <c r="H312" s="317"/>
      <c r="I312" s="317"/>
      <c r="J312" s="317"/>
      <c r="K312" s="317"/>
      <c r="L312" s="317"/>
      <c r="M312" s="317"/>
      <c r="N312" s="317"/>
      <c r="O312" s="317"/>
      <c r="P312" s="317"/>
      <c r="Q312" s="317"/>
      <c r="R312" s="317"/>
      <c r="S312" s="317"/>
      <c r="T312" s="317"/>
      <c r="U312" s="317"/>
      <c r="V312" s="317"/>
      <c r="W312" s="317"/>
      <c r="X312" s="317"/>
      <c r="Y312" s="317"/>
      <c r="Z312" s="317"/>
      <c r="AA312" s="317"/>
      <c r="AB312" s="317"/>
      <c r="AC312" s="317"/>
      <c r="AD312" s="317"/>
      <c r="AE312" s="317"/>
    </row>
    <row r="313" spans="2:31" ht="15" customHeight="1" x14ac:dyDescent="0.25">
      <c r="B313" s="476" t="s">
        <v>253</v>
      </c>
      <c r="C313" s="388"/>
      <c r="D313" s="317"/>
      <c r="E313" s="332"/>
      <c r="F313" s="332"/>
      <c r="G313" s="332"/>
      <c r="H313" s="317"/>
      <c r="I313" s="317"/>
      <c r="J313" s="317"/>
      <c r="K313" s="317"/>
      <c r="L313" s="317"/>
      <c r="M313" s="317"/>
      <c r="N313" s="317"/>
      <c r="O313" s="317"/>
      <c r="P313" s="317"/>
      <c r="Q313" s="317"/>
      <c r="R313" s="317"/>
      <c r="S313" s="317"/>
      <c r="T313" s="317"/>
      <c r="U313" s="317"/>
      <c r="V313" s="317"/>
      <c r="W313" s="317"/>
      <c r="X313" s="317"/>
      <c r="Y313" s="317"/>
      <c r="Z313" s="317"/>
      <c r="AA313" s="317"/>
      <c r="AB313" s="317"/>
      <c r="AC313" s="317"/>
      <c r="AD313" s="317"/>
      <c r="AE313" s="317"/>
    </row>
    <row r="314" spans="2:31" ht="15" customHeight="1" x14ac:dyDescent="0.25">
      <c r="B314" s="476" t="s">
        <v>140</v>
      </c>
      <c r="C314" s="334">
        <f>C313*C312</f>
        <v>0</v>
      </c>
      <c r="D314" s="317"/>
      <c r="E314" s="332"/>
      <c r="F314" s="332"/>
      <c r="G314" s="332"/>
      <c r="H314" s="317"/>
      <c r="I314" s="317"/>
      <c r="J314" s="317"/>
      <c r="K314" s="317"/>
      <c r="L314" s="317"/>
      <c r="M314" s="317"/>
      <c r="N314" s="317"/>
      <c r="O314" s="317"/>
      <c r="P314" s="317"/>
      <c r="Q314" s="317"/>
      <c r="R314" s="317"/>
      <c r="S314" s="317"/>
      <c r="T314" s="317"/>
      <c r="U314" s="317"/>
      <c r="V314" s="317"/>
      <c r="W314" s="317"/>
      <c r="X314" s="317"/>
      <c r="Y314" s="317"/>
      <c r="Z314" s="317"/>
      <c r="AA314" s="317"/>
      <c r="AB314" s="317"/>
      <c r="AC314" s="317"/>
      <c r="AD314" s="317"/>
      <c r="AE314" s="317"/>
    </row>
    <row r="315" spans="2:31" ht="15" customHeight="1" x14ac:dyDescent="0.25">
      <c r="B315" s="476" t="s">
        <v>254</v>
      </c>
      <c r="C315" s="351">
        <f>IFERROR(C314/I27,0)</f>
        <v>0</v>
      </c>
      <c r="D315" s="317"/>
      <c r="E315" s="332"/>
      <c r="F315" s="332"/>
      <c r="G315" s="332"/>
      <c r="H315" s="317"/>
      <c r="I315" s="317"/>
      <c r="J315" s="317"/>
      <c r="K315" s="317"/>
      <c r="L315" s="317"/>
      <c r="M315" s="317"/>
      <c r="N315" s="317"/>
      <c r="O315" s="317"/>
      <c r="P315" s="317"/>
      <c r="Q315" s="317"/>
      <c r="R315" s="317"/>
      <c r="S315" s="317"/>
      <c r="T315" s="317"/>
      <c r="U315" s="317"/>
      <c r="V315" s="317"/>
      <c r="W315" s="317"/>
      <c r="X315" s="317"/>
      <c r="Y315" s="317"/>
      <c r="Z315" s="317"/>
      <c r="AA315" s="317"/>
      <c r="AB315" s="317"/>
      <c r="AC315" s="317"/>
      <c r="AD315" s="317"/>
      <c r="AE315" s="317"/>
    </row>
    <row r="316" spans="2:31" ht="15" customHeight="1" x14ac:dyDescent="0.25">
      <c r="B316" s="476" t="s">
        <v>1419</v>
      </c>
      <c r="C316" s="382" t="s">
        <v>428</v>
      </c>
      <c r="D316" s="476" t="s">
        <v>1418</v>
      </c>
      <c r="E316" s="692"/>
      <c r="F316" s="692"/>
      <c r="G316" s="692"/>
      <c r="H316" s="692"/>
      <c r="I316" s="692"/>
      <c r="J316" s="692"/>
      <c r="K316" s="692"/>
      <c r="L316" s="692"/>
      <c r="M316" s="692"/>
      <c r="N316" s="692"/>
      <c r="O316" s="317"/>
      <c r="P316" s="317"/>
      <c r="Q316" s="317"/>
      <c r="R316" s="317"/>
      <c r="S316" s="317"/>
      <c r="T316" s="317"/>
      <c r="U316" s="317"/>
      <c r="V316" s="317"/>
      <c r="W316" s="317"/>
      <c r="X316" s="317"/>
      <c r="Y316" s="317"/>
      <c r="Z316" s="317"/>
      <c r="AA316" s="317"/>
      <c r="AB316" s="317"/>
      <c r="AC316" s="317"/>
      <c r="AD316" s="317"/>
      <c r="AE316" s="317"/>
    </row>
    <row r="317" spans="2:31" ht="15" customHeight="1" x14ac:dyDescent="0.25">
      <c r="B317" s="476" t="s">
        <v>1370</v>
      </c>
      <c r="C317" s="678"/>
      <c r="D317" s="679"/>
      <c r="E317" s="679"/>
      <c r="F317" s="679"/>
      <c r="G317" s="679"/>
      <c r="H317" s="679"/>
      <c r="I317" s="679"/>
      <c r="J317" s="679"/>
      <c r="K317" s="679"/>
      <c r="L317" s="679"/>
      <c r="M317" s="679"/>
      <c r="N317" s="680"/>
      <c r="O317" s="317"/>
      <c r="P317" s="317"/>
      <c r="Q317" s="317"/>
      <c r="R317" s="317"/>
      <c r="S317" s="317"/>
      <c r="T317" s="317"/>
      <c r="U317" s="317"/>
      <c r="V317" s="317"/>
      <c r="W317" s="317"/>
      <c r="X317" s="317"/>
      <c r="Y317" s="317"/>
      <c r="Z317" s="317"/>
      <c r="AA317" s="317"/>
      <c r="AB317" s="317"/>
      <c r="AC317" s="317"/>
      <c r="AD317" s="317"/>
      <c r="AE317" s="317"/>
    </row>
    <row r="318" spans="2:31" s="317" customFormat="1" ht="15" customHeight="1" x14ac:dyDescent="0.2">
      <c r="E318" s="332"/>
      <c r="F318" s="332"/>
      <c r="G318" s="332"/>
    </row>
    <row r="319" spans="2:31" ht="15" customHeight="1" x14ac:dyDescent="0.25">
      <c r="B319" s="319" t="s">
        <v>425</v>
      </c>
      <c r="C319" s="317"/>
      <c r="D319" s="317"/>
      <c r="E319" s="332"/>
      <c r="F319" s="332"/>
      <c r="G319" s="332"/>
      <c r="H319" s="317"/>
      <c r="I319" s="317"/>
      <c r="J319" s="317"/>
      <c r="K319" s="317"/>
      <c r="L319" s="317"/>
      <c r="M319" s="317"/>
      <c r="N319" s="317"/>
      <c r="O319" s="317"/>
      <c r="P319" s="317"/>
      <c r="Q319" s="317"/>
      <c r="R319" s="317"/>
      <c r="S319" s="317"/>
      <c r="T319" s="317"/>
      <c r="U319" s="317"/>
      <c r="V319" s="317"/>
      <c r="W319" s="317"/>
      <c r="X319" s="317"/>
      <c r="Y319" s="317"/>
      <c r="Z319" s="317"/>
      <c r="AA319" s="317"/>
      <c r="AB319" s="317"/>
      <c r="AC319" s="317"/>
      <c r="AD319" s="317"/>
      <c r="AE319" s="317"/>
    </row>
    <row r="320" spans="2:31" ht="15" customHeight="1" x14ac:dyDescent="0.25">
      <c r="B320" s="476" t="s">
        <v>153</v>
      </c>
      <c r="C320" s="382"/>
      <c r="D320" s="317"/>
      <c r="E320" s="332"/>
      <c r="F320" s="332"/>
      <c r="G320" s="332"/>
      <c r="H320" s="317"/>
      <c r="I320" s="317"/>
      <c r="J320" s="317"/>
      <c r="K320" s="317"/>
      <c r="L320" s="317"/>
      <c r="M320" s="317"/>
      <c r="N320" s="317"/>
      <c r="O320" s="317"/>
      <c r="P320" s="317"/>
      <c r="Q320" s="317"/>
      <c r="R320" s="317"/>
      <c r="S320" s="317"/>
      <c r="T320" s="317"/>
      <c r="U320" s="317"/>
      <c r="V320" s="317"/>
      <c r="W320" s="317"/>
      <c r="X320" s="317"/>
      <c r="Y320" s="317"/>
      <c r="Z320" s="317"/>
      <c r="AA320" s="317"/>
      <c r="AB320" s="317"/>
      <c r="AC320" s="317"/>
      <c r="AD320" s="317"/>
      <c r="AE320" s="317"/>
    </row>
    <row r="321" spans="1:74" ht="15" customHeight="1" x14ac:dyDescent="0.25">
      <c r="B321" s="476" t="s">
        <v>144</v>
      </c>
      <c r="C321" s="382"/>
      <c r="D321" s="317"/>
      <c r="E321" s="332"/>
      <c r="F321" s="332"/>
      <c r="G321" s="332"/>
      <c r="H321" s="317"/>
      <c r="I321" s="317"/>
      <c r="J321" s="317"/>
      <c r="K321" s="317"/>
      <c r="L321" s="317"/>
      <c r="M321" s="317"/>
      <c r="N321" s="317"/>
      <c r="O321" s="317"/>
      <c r="P321" s="317"/>
      <c r="Q321" s="317"/>
      <c r="R321" s="317"/>
      <c r="S321" s="317"/>
      <c r="T321" s="317"/>
      <c r="U321" s="317"/>
      <c r="V321" s="317"/>
      <c r="W321" s="317"/>
      <c r="X321" s="317"/>
      <c r="Y321" s="317"/>
      <c r="Z321" s="317"/>
      <c r="AA321" s="317"/>
      <c r="AB321" s="317"/>
      <c r="AC321" s="317"/>
      <c r="AD321" s="317"/>
      <c r="AE321" s="317"/>
    </row>
    <row r="322" spans="1:74" ht="15.75" x14ac:dyDescent="0.25">
      <c r="B322" s="476" t="s">
        <v>252</v>
      </c>
      <c r="C322" s="382"/>
      <c r="D322" s="317"/>
      <c r="E322" s="332"/>
      <c r="F322" s="332"/>
      <c r="G322" s="332"/>
      <c r="H322" s="317"/>
      <c r="I322" s="317"/>
      <c r="J322" s="317"/>
      <c r="K322" s="317"/>
      <c r="L322" s="317"/>
      <c r="M322" s="317"/>
      <c r="N322" s="317"/>
      <c r="O322" s="317"/>
      <c r="P322" s="317"/>
      <c r="Q322" s="317"/>
      <c r="R322" s="317"/>
      <c r="S322" s="317"/>
      <c r="T322" s="317"/>
      <c r="U322" s="317"/>
      <c r="V322" s="317"/>
      <c r="W322" s="317"/>
      <c r="X322" s="317"/>
      <c r="Y322" s="317"/>
      <c r="Z322" s="317"/>
      <c r="AA322" s="317"/>
      <c r="AB322" s="317"/>
      <c r="AC322" s="317"/>
      <c r="AD322" s="317"/>
      <c r="AE322" s="317"/>
    </row>
    <row r="323" spans="1:74" s="383" customFormat="1" ht="15.75" x14ac:dyDescent="0.25">
      <c r="A323" s="317"/>
      <c r="B323" s="476" t="s">
        <v>154</v>
      </c>
      <c r="C323" s="334">
        <f>SUM(C320:C322)</f>
        <v>0</v>
      </c>
      <c r="D323" s="317"/>
      <c r="E323" s="332"/>
      <c r="F323" s="332"/>
      <c r="G323" s="332"/>
      <c r="H323" s="317"/>
      <c r="I323" s="317"/>
      <c r="J323" s="317"/>
      <c r="K323" s="317"/>
      <c r="L323" s="317"/>
      <c r="M323" s="317"/>
      <c r="N323" s="317"/>
      <c r="O323" s="317"/>
      <c r="P323" s="317"/>
      <c r="Q323" s="317"/>
      <c r="R323" s="317"/>
      <c r="S323" s="317"/>
      <c r="T323" s="317"/>
      <c r="U323" s="317"/>
      <c r="V323" s="317"/>
      <c r="W323" s="317"/>
      <c r="X323" s="317"/>
      <c r="Y323" s="317"/>
      <c r="Z323" s="317"/>
      <c r="AA323" s="317"/>
      <c r="AB323" s="317"/>
      <c r="AC323" s="317"/>
      <c r="AD323" s="317"/>
      <c r="AE323" s="317"/>
      <c r="AF323" s="317"/>
      <c r="AG323" s="317"/>
      <c r="AH323" s="317"/>
      <c r="AI323" s="317"/>
      <c r="AJ323" s="317"/>
      <c r="AK323" s="317"/>
      <c r="AL323" s="317"/>
      <c r="AM323" s="317"/>
      <c r="AN323" s="317"/>
      <c r="AO323" s="317"/>
      <c r="AP323" s="317"/>
      <c r="AQ323" s="317"/>
      <c r="AR323" s="317"/>
      <c r="AS323" s="317"/>
      <c r="AT323" s="317"/>
      <c r="AU323" s="317"/>
      <c r="AV323" s="317"/>
      <c r="AW323" s="317"/>
      <c r="AX323" s="317"/>
      <c r="AY323" s="317"/>
      <c r="AZ323" s="317"/>
      <c r="BA323" s="317"/>
      <c r="BB323" s="317"/>
      <c r="BC323" s="317"/>
      <c r="BD323" s="317"/>
      <c r="BE323" s="317"/>
      <c r="BF323" s="317"/>
      <c r="BG323" s="317"/>
      <c r="BH323" s="317"/>
      <c r="BI323" s="317"/>
      <c r="BJ323" s="317"/>
      <c r="BK323" s="317"/>
      <c r="BL323" s="317"/>
      <c r="BM323" s="317"/>
      <c r="BN323" s="317"/>
      <c r="BO323" s="317"/>
      <c r="BP323" s="317"/>
      <c r="BQ323" s="317"/>
      <c r="BR323" s="321"/>
      <c r="BS323" s="321"/>
      <c r="BT323" s="321"/>
      <c r="BU323" s="321"/>
      <c r="BV323" s="321"/>
    </row>
    <row r="324" spans="1:74" ht="15.75" x14ac:dyDescent="0.25">
      <c r="B324" s="476" t="s">
        <v>258</v>
      </c>
      <c r="C324" s="388"/>
      <c r="D324" s="317"/>
      <c r="E324" s="332"/>
      <c r="F324" s="332"/>
      <c r="G324" s="332"/>
      <c r="H324" s="317"/>
      <c r="I324" s="317"/>
      <c r="J324" s="317"/>
      <c r="K324" s="317"/>
      <c r="L324" s="317"/>
      <c r="M324" s="317"/>
      <c r="N324" s="317"/>
      <c r="O324" s="317"/>
      <c r="P324" s="317"/>
      <c r="Q324" s="317"/>
      <c r="R324" s="317"/>
      <c r="S324" s="317"/>
      <c r="T324" s="317"/>
      <c r="U324" s="317"/>
      <c r="V324" s="317"/>
      <c r="W324" s="317"/>
      <c r="X324" s="315"/>
      <c r="Y324" s="315"/>
      <c r="Z324" s="315"/>
      <c r="AA324" s="315"/>
      <c r="AB324" s="315"/>
      <c r="AC324" s="315"/>
      <c r="AD324" s="315"/>
      <c r="AE324" s="315"/>
      <c r="AF324" s="315"/>
      <c r="AG324" s="315"/>
      <c r="AH324" s="315"/>
      <c r="AI324" s="315"/>
      <c r="AJ324" s="315"/>
      <c r="AK324" s="315"/>
      <c r="AL324" s="315"/>
      <c r="AM324" s="315"/>
      <c r="AN324" s="315"/>
      <c r="AO324" s="315"/>
      <c r="AP324" s="315"/>
      <c r="AQ324" s="315"/>
      <c r="AR324" s="315"/>
      <c r="AS324" s="315"/>
      <c r="AT324" s="315"/>
      <c r="AU324" s="315"/>
      <c r="AV324" s="315"/>
      <c r="AW324" s="315"/>
      <c r="AX324" s="315"/>
      <c r="AY324" s="315"/>
      <c r="AZ324" s="315"/>
      <c r="BA324" s="315"/>
      <c r="BB324" s="315"/>
      <c r="BC324" s="315"/>
      <c r="BD324" s="315"/>
      <c r="BE324" s="315"/>
      <c r="BF324" s="315"/>
      <c r="BG324" s="315"/>
      <c r="BH324" s="315"/>
      <c r="BI324" s="315"/>
      <c r="BJ324" s="315"/>
      <c r="BK324" s="315"/>
      <c r="BL324" s="315"/>
      <c r="BM324" s="315"/>
      <c r="BN324" s="315"/>
      <c r="BO324" s="315"/>
      <c r="BP324" s="315"/>
      <c r="BQ324" s="315"/>
      <c r="BR324" s="383"/>
      <c r="BS324" s="383"/>
      <c r="BT324" s="383"/>
      <c r="BU324" s="383"/>
      <c r="BV324" s="383"/>
    </row>
    <row r="325" spans="1:74" ht="31.5" x14ac:dyDescent="0.25">
      <c r="B325" s="476" t="s">
        <v>259</v>
      </c>
      <c r="C325" s="334">
        <f>C324*D35*I27/100</f>
        <v>0</v>
      </c>
      <c r="D325" s="317"/>
      <c r="E325" s="332"/>
      <c r="F325" s="332"/>
      <c r="G325" s="332"/>
      <c r="H325" s="317"/>
      <c r="I325" s="317"/>
      <c r="J325" s="317"/>
      <c r="K325" s="317"/>
      <c r="L325" s="317"/>
      <c r="M325" s="317"/>
      <c r="N325" s="317"/>
      <c r="O325" s="317"/>
      <c r="P325" s="317"/>
      <c r="Q325" s="317"/>
      <c r="R325" s="317"/>
      <c r="S325" s="317"/>
      <c r="T325" s="317"/>
      <c r="U325" s="317"/>
      <c r="V325" s="317"/>
      <c r="W325" s="317"/>
      <c r="X325" s="317"/>
      <c r="Y325" s="317"/>
      <c r="Z325" s="317"/>
      <c r="AA325" s="317"/>
      <c r="AB325" s="317"/>
      <c r="AC325" s="317"/>
      <c r="AD325" s="317"/>
      <c r="AE325" s="317"/>
    </row>
    <row r="326" spans="1:74" ht="15.75" x14ac:dyDescent="0.25">
      <c r="A326" s="315" t="s">
        <v>93</v>
      </c>
      <c r="B326" s="476" t="s">
        <v>257</v>
      </c>
      <c r="C326" s="388"/>
      <c r="D326" s="317"/>
      <c r="E326" s="332"/>
      <c r="F326" s="332"/>
      <c r="G326" s="332"/>
      <c r="H326" s="317"/>
      <c r="I326" s="317"/>
      <c r="J326" s="317"/>
      <c r="K326" s="317"/>
      <c r="L326" s="317"/>
      <c r="M326" s="317"/>
      <c r="N326" s="317"/>
      <c r="O326" s="317"/>
      <c r="P326" s="317"/>
      <c r="Q326" s="317"/>
      <c r="R326" s="317"/>
      <c r="S326" s="317"/>
      <c r="T326" s="317"/>
      <c r="U326" s="317"/>
      <c r="V326" s="317"/>
      <c r="W326" s="317"/>
      <c r="X326" s="317"/>
      <c r="Y326" s="317"/>
      <c r="Z326" s="317"/>
      <c r="AA326" s="317"/>
      <c r="AB326" s="317"/>
      <c r="AC326" s="317"/>
      <c r="AD326" s="317"/>
      <c r="AE326" s="317"/>
    </row>
    <row r="327" spans="1:74" ht="15.75" x14ac:dyDescent="0.25">
      <c r="B327" s="476" t="s">
        <v>140</v>
      </c>
      <c r="C327" s="334">
        <f>C326*C325</f>
        <v>0</v>
      </c>
      <c r="D327" s="317"/>
      <c r="E327" s="332"/>
      <c r="F327" s="332"/>
      <c r="G327" s="332"/>
      <c r="H327" s="332"/>
      <c r="I327" s="317"/>
      <c r="J327" s="317"/>
      <c r="K327" s="317"/>
      <c r="L327" s="317"/>
      <c r="M327" s="317"/>
      <c r="N327" s="317"/>
      <c r="O327" s="317"/>
      <c r="P327" s="317"/>
      <c r="Q327" s="317"/>
      <c r="R327" s="317"/>
      <c r="S327" s="317"/>
      <c r="T327" s="317"/>
      <c r="U327" s="317"/>
      <c r="V327" s="317"/>
      <c r="W327" s="317"/>
      <c r="X327" s="317"/>
      <c r="Y327" s="317"/>
      <c r="Z327" s="317"/>
      <c r="AA327" s="317"/>
      <c r="AB327" s="317"/>
      <c r="AC327" s="317"/>
      <c r="AD327" s="317"/>
      <c r="AE327" s="317"/>
    </row>
    <row r="328" spans="1:74" ht="15.75" x14ac:dyDescent="0.25">
      <c r="B328" s="476" t="s">
        <v>254</v>
      </c>
      <c r="C328" s="351">
        <f>C326*C324*D35</f>
        <v>0</v>
      </c>
      <c r="D328" s="317"/>
      <c r="E328" s="332"/>
      <c r="F328" s="332"/>
      <c r="G328" s="332"/>
      <c r="H328" s="317"/>
      <c r="I328" s="317"/>
      <c r="J328" s="317"/>
      <c r="K328" s="317"/>
      <c r="L328" s="317"/>
      <c r="M328" s="317"/>
      <c r="N328" s="317"/>
      <c r="O328" s="317"/>
      <c r="P328" s="317"/>
      <c r="Q328" s="317"/>
      <c r="R328" s="317"/>
      <c r="S328" s="317"/>
      <c r="T328" s="317"/>
      <c r="U328" s="317"/>
      <c r="V328" s="317"/>
      <c r="W328" s="317"/>
      <c r="X328" s="317"/>
      <c r="Y328" s="317"/>
      <c r="Z328" s="317"/>
      <c r="AA328" s="317"/>
      <c r="AB328" s="317"/>
      <c r="AC328" s="317"/>
      <c r="AD328" s="317"/>
      <c r="AE328" s="317"/>
    </row>
    <row r="329" spans="1:74" ht="15.75" x14ac:dyDescent="0.25">
      <c r="B329" s="476" t="s">
        <v>1419</v>
      </c>
      <c r="C329" s="382" t="s">
        <v>428</v>
      </c>
      <c r="D329" s="476" t="s">
        <v>1418</v>
      </c>
      <c r="E329" s="692"/>
      <c r="F329" s="692"/>
      <c r="G329" s="692"/>
      <c r="H329" s="692"/>
      <c r="I329" s="692"/>
      <c r="J329" s="692"/>
      <c r="K329" s="692"/>
      <c r="L329" s="692"/>
      <c r="M329" s="692"/>
      <c r="N329" s="692"/>
      <c r="O329" s="317"/>
      <c r="P329" s="317"/>
      <c r="Q329" s="317"/>
      <c r="R329" s="317"/>
      <c r="S329" s="317"/>
      <c r="T329" s="317"/>
      <c r="U329" s="317"/>
      <c r="V329" s="317"/>
      <c r="W329" s="317"/>
      <c r="X329" s="317"/>
      <c r="Y329" s="317"/>
      <c r="Z329" s="317"/>
      <c r="AA329" s="317"/>
      <c r="AB329" s="317"/>
      <c r="AC329" s="317"/>
      <c r="AD329" s="317"/>
      <c r="AE329" s="317"/>
    </row>
    <row r="330" spans="1:74" ht="15.75" x14ac:dyDescent="0.25">
      <c r="B330" s="476" t="s">
        <v>1370</v>
      </c>
      <c r="C330" s="678"/>
      <c r="D330" s="679"/>
      <c r="E330" s="679"/>
      <c r="F330" s="679"/>
      <c r="G330" s="679"/>
      <c r="H330" s="679"/>
      <c r="I330" s="679"/>
      <c r="J330" s="679"/>
      <c r="K330" s="679"/>
      <c r="L330" s="679"/>
      <c r="M330" s="679"/>
      <c r="N330" s="680"/>
      <c r="O330" s="317"/>
      <c r="P330" s="317"/>
      <c r="Q330" s="317"/>
      <c r="R330" s="317"/>
      <c r="S330" s="317"/>
      <c r="T330" s="317"/>
      <c r="U330" s="317"/>
      <c r="V330" s="317"/>
      <c r="W330" s="317"/>
      <c r="X330" s="317"/>
      <c r="Y330" s="317"/>
      <c r="Z330" s="317"/>
      <c r="AA330" s="317"/>
      <c r="AB330" s="317"/>
      <c r="AC330" s="317"/>
      <c r="AD330" s="317"/>
      <c r="AE330" s="317"/>
    </row>
    <row r="331" spans="1:74" s="317" customFormat="1" ht="15.75" x14ac:dyDescent="0.25">
      <c r="B331" s="421"/>
      <c r="C331" s="443"/>
      <c r="E331" s="332"/>
      <c r="F331" s="332"/>
      <c r="G331" s="332"/>
    </row>
    <row r="332" spans="1:74" ht="31.5" x14ac:dyDescent="0.25">
      <c r="B332" s="319" t="s">
        <v>604</v>
      </c>
      <c r="C332" s="443"/>
      <c r="D332" s="495" t="s">
        <v>1223</v>
      </c>
      <c r="E332" s="495" t="s">
        <v>1009</v>
      </c>
      <c r="F332" s="495" t="s">
        <v>1010</v>
      </c>
      <c r="G332" s="495" t="s">
        <v>1011</v>
      </c>
      <c r="H332" s="495" t="s">
        <v>567</v>
      </c>
      <c r="I332" s="317"/>
      <c r="J332" s="317"/>
      <c r="K332" s="317"/>
      <c r="L332" s="317"/>
      <c r="M332" s="317"/>
      <c r="N332" s="317"/>
      <c r="O332" s="317"/>
      <c r="P332" s="317"/>
      <c r="Q332" s="317"/>
      <c r="R332" s="317"/>
      <c r="S332" s="317"/>
      <c r="T332" s="317"/>
      <c r="U332" s="317"/>
      <c r="V332" s="317"/>
      <c r="W332" s="317"/>
      <c r="X332" s="317"/>
      <c r="Y332" s="317"/>
      <c r="Z332" s="317"/>
      <c r="AA332" s="317"/>
      <c r="AB332" s="317"/>
      <c r="AC332" s="317"/>
      <c r="AD332" s="317"/>
      <c r="AE332" s="317"/>
    </row>
    <row r="333" spans="1:74" ht="15.75" x14ac:dyDescent="0.25">
      <c r="B333" s="476" t="s">
        <v>605</v>
      </c>
      <c r="C333" s="382"/>
      <c r="D333" s="382"/>
      <c r="E333" s="382"/>
      <c r="F333" s="517">
        <f>D333+E333</f>
        <v>0</v>
      </c>
      <c r="G333" s="517">
        <f>F333*C333</f>
        <v>0</v>
      </c>
      <c r="H333" s="388">
        <f>I31</f>
        <v>0.25</v>
      </c>
      <c r="I333" s="317"/>
      <c r="J333" s="317"/>
      <c r="K333" s="317"/>
      <c r="L333" s="317"/>
      <c r="M333" s="317"/>
      <c r="N333" s="317"/>
      <c r="O333" s="317"/>
      <c r="P333" s="317"/>
      <c r="Q333" s="317"/>
      <c r="R333" s="317"/>
      <c r="S333" s="317"/>
      <c r="T333" s="317"/>
      <c r="U333" s="317"/>
      <c r="V333" s="317"/>
      <c r="W333" s="317"/>
      <c r="X333" s="317"/>
      <c r="Y333" s="317"/>
      <c r="Z333" s="317"/>
      <c r="AA333" s="317"/>
      <c r="AB333" s="317"/>
      <c r="AC333" s="317"/>
      <c r="AD333" s="317"/>
      <c r="AE333" s="317"/>
    </row>
    <row r="334" spans="1:74" ht="15.75" x14ac:dyDescent="0.25">
      <c r="B334" s="476" t="s">
        <v>252</v>
      </c>
      <c r="C334" s="481"/>
      <c r="D334" s="317"/>
      <c r="E334" s="317"/>
      <c r="F334" s="317"/>
      <c r="G334" s="332"/>
      <c r="H334" s="317"/>
      <c r="I334" s="317"/>
      <c r="J334" s="317"/>
      <c r="K334" s="317"/>
      <c r="L334" s="317"/>
      <c r="M334" s="317"/>
      <c r="N334" s="317"/>
      <c r="O334" s="317"/>
      <c r="P334" s="317"/>
      <c r="Q334" s="317"/>
      <c r="R334" s="317"/>
      <c r="S334" s="317"/>
      <c r="T334" s="317"/>
      <c r="U334" s="317"/>
      <c r="V334" s="317"/>
      <c r="W334" s="317"/>
      <c r="X334" s="317"/>
      <c r="Y334" s="317"/>
      <c r="Z334" s="317"/>
      <c r="AA334" s="317"/>
      <c r="AB334" s="317"/>
      <c r="AC334" s="317"/>
      <c r="AD334" s="317"/>
      <c r="AE334" s="317"/>
    </row>
    <row r="335" spans="1:74" ht="15.75" x14ac:dyDescent="0.25">
      <c r="B335" s="476" t="s">
        <v>1008</v>
      </c>
      <c r="C335" s="334">
        <f>(C334+G333)/(1-H333)</f>
        <v>0</v>
      </c>
      <c r="D335" s="317"/>
      <c r="E335" s="332"/>
      <c r="F335" s="332"/>
      <c r="G335" s="332"/>
      <c r="H335" s="317"/>
      <c r="I335" s="317"/>
      <c r="J335" s="317"/>
      <c r="K335" s="317"/>
      <c r="L335" s="317"/>
      <c r="M335" s="317"/>
      <c r="N335" s="317"/>
      <c r="O335" s="317"/>
      <c r="P335" s="317"/>
      <c r="Q335" s="317"/>
      <c r="R335" s="317"/>
      <c r="S335" s="317"/>
      <c r="T335" s="317"/>
      <c r="U335" s="317"/>
      <c r="V335" s="317"/>
      <c r="W335" s="317"/>
      <c r="X335" s="317"/>
      <c r="Y335" s="317"/>
      <c r="Z335" s="317"/>
      <c r="AA335" s="317"/>
      <c r="AB335" s="317"/>
      <c r="AC335" s="317"/>
      <c r="AD335" s="317"/>
      <c r="AE335" s="317"/>
    </row>
    <row r="336" spans="1:74" ht="15.75" x14ac:dyDescent="0.25">
      <c r="B336" s="476" t="s">
        <v>606</v>
      </c>
      <c r="C336" s="388"/>
      <c r="D336" s="317"/>
      <c r="E336" s="332"/>
      <c r="F336" s="332"/>
      <c r="G336" s="332"/>
      <c r="H336" s="317"/>
      <c r="I336" s="317"/>
      <c r="J336" s="317"/>
      <c r="K336" s="317"/>
      <c r="L336" s="317"/>
      <c r="M336" s="317"/>
      <c r="N336" s="317"/>
      <c r="O336" s="317"/>
      <c r="P336" s="317"/>
      <c r="Q336" s="317"/>
      <c r="R336" s="317"/>
      <c r="S336" s="317"/>
      <c r="T336" s="317"/>
      <c r="U336" s="317"/>
      <c r="V336" s="317"/>
      <c r="W336" s="317"/>
      <c r="X336" s="317"/>
      <c r="Y336" s="317"/>
      <c r="Z336" s="317"/>
      <c r="AA336" s="317"/>
      <c r="AB336" s="317"/>
      <c r="AC336" s="317"/>
      <c r="AD336" s="317"/>
      <c r="AE336" s="317"/>
    </row>
    <row r="337" spans="2:31" ht="15.75" x14ac:dyDescent="0.25">
      <c r="B337" s="476" t="s">
        <v>139</v>
      </c>
      <c r="C337" s="334">
        <f>C336*$D$35*$I$27/100</f>
        <v>0</v>
      </c>
      <c r="D337" s="317"/>
      <c r="E337" s="332"/>
      <c r="F337" s="332"/>
      <c r="G337" s="332"/>
      <c r="H337" s="317"/>
      <c r="I337" s="317"/>
      <c r="J337" s="317"/>
      <c r="K337" s="317"/>
      <c r="L337" s="317"/>
      <c r="M337" s="317"/>
      <c r="N337" s="317"/>
      <c r="O337" s="317"/>
      <c r="P337" s="317"/>
      <c r="Q337" s="317"/>
      <c r="R337" s="317"/>
      <c r="S337" s="317"/>
      <c r="T337" s="317"/>
      <c r="U337" s="317"/>
      <c r="V337" s="317"/>
      <c r="W337" s="317"/>
      <c r="X337" s="317"/>
      <c r="Y337" s="317"/>
      <c r="Z337" s="317"/>
      <c r="AA337" s="317"/>
      <c r="AB337" s="317"/>
      <c r="AC337" s="317"/>
      <c r="AD337" s="317"/>
      <c r="AE337" s="317"/>
    </row>
    <row r="338" spans="2:31" ht="31.5" x14ac:dyDescent="0.25">
      <c r="B338" s="476" t="s">
        <v>607</v>
      </c>
      <c r="C338" s="388"/>
      <c r="D338" s="317"/>
      <c r="E338" s="332"/>
      <c r="F338" s="332"/>
      <c r="G338" s="332"/>
      <c r="H338" s="317"/>
      <c r="I338" s="317"/>
      <c r="J338" s="317"/>
      <c r="K338" s="317"/>
      <c r="L338" s="317"/>
      <c r="M338" s="317"/>
      <c r="N338" s="317"/>
      <c r="O338" s="317"/>
      <c r="P338" s="317"/>
      <c r="Q338" s="317"/>
      <c r="R338" s="317"/>
      <c r="S338" s="317"/>
      <c r="T338" s="317"/>
      <c r="U338" s="317"/>
      <c r="V338" s="317"/>
      <c r="W338" s="317"/>
      <c r="X338" s="317"/>
      <c r="Y338" s="317"/>
      <c r="Z338" s="317"/>
      <c r="AA338" s="317"/>
      <c r="AB338" s="317"/>
      <c r="AC338" s="317"/>
      <c r="AD338" s="317"/>
      <c r="AE338" s="317"/>
    </row>
    <row r="339" spans="2:31" ht="15.75" x14ac:dyDescent="0.25">
      <c r="B339" s="476" t="s">
        <v>140</v>
      </c>
      <c r="C339" s="334">
        <f>C338*C337</f>
        <v>0</v>
      </c>
      <c r="D339" s="317"/>
      <c r="E339" s="332"/>
      <c r="F339" s="332"/>
      <c r="G339" s="332"/>
      <c r="H339" s="317"/>
      <c r="I339" s="317"/>
      <c r="J339" s="317"/>
      <c r="K339" s="317"/>
      <c r="L339" s="317"/>
      <c r="M339" s="317"/>
      <c r="N339" s="317"/>
      <c r="O339" s="317"/>
      <c r="P339" s="317"/>
      <c r="Q339" s="317"/>
      <c r="R339" s="317"/>
      <c r="S339" s="317"/>
      <c r="T339" s="317"/>
      <c r="U339" s="317"/>
      <c r="V339" s="317"/>
      <c r="W339" s="317"/>
      <c r="X339" s="317"/>
      <c r="Y339" s="317"/>
      <c r="Z339" s="317"/>
      <c r="AA339" s="317"/>
      <c r="AB339" s="317"/>
      <c r="AC339" s="317"/>
      <c r="AD339" s="317"/>
      <c r="AE339" s="317"/>
    </row>
    <row r="340" spans="2:31" ht="15.75" x14ac:dyDescent="0.25">
      <c r="B340" s="476" t="s">
        <v>254</v>
      </c>
      <c r="C340" s="351">
        <f>C338*C336*$D$37/100</f>
        <v>0</v>
      </c>
      <c r="D340" s="317"/>
      <c r="E340" s="332"/>
      <c r="F340" s="332"/>
      <c r="G340" s="332"/>
      <c r="H340" s="317"/>
      <c r="I340" s="317"/>
      <c r="J340" s="317"/>
      <c r="K340" s="317"/>
      <c r="L340" s="317"/>
      <c r="M340" s="317"/>
      <c r="N340" s="317"/>
      <c r="O340" s="317"/>
      <c r="P340" s="317"/>
      <c r="Q340" s="317"/>
      <c r="R340" s="317"/>
      <c r="S340" s="317"/>
      <c r="T340" s="317"/>
      <c r="U340" s="317"/>
      <c r="V340" s="317"/>
      <c r="W340" s="317"/>
      <c r="X340" s="317"/>
      <c r="Y340" s="317"/>
      <c r="Z340" s="317"/>
      <c r="AA340" s="317"/>
      <c r="AB340" s="317"/>
      <c r="AC340" s="317"/>
      <c r="AD340" s="317"/>
      <c r="AE340" s="317"/>
    </row>
    <row r="341" spans="2:31" ht="15.75" x14ac:dyDescent="0.25">
      <c r="B341" s="476" t="s">
        <v>157</v>
      </c>
      <c r="C341" s="356">
        <f>IFERROR(C335/C339,0)</f>
        <v>0</v>
      </c>
      <c r="D341" s="317"/>
      <c r="E341" s="332"/>
      <c r="F341" s="332"/>
      <c r="G341" s="332"/>
      <c r="H341" s="317"/>
      <c r="I341" s="317"/>
      <c r="J341" s="317"/>
      <c r="K341" s="317"/>
      <c r="L341" s="317"/>
      <c r="M341" s="317"/>
      <c r="N341" s="317"/>
      <c r="O341" s="317"/>
      <c r="P341" s="317"/>
      <c r="Q341" s="317"/>
      <c r="R341" s="317"/>
      <c r="S341" s="317"/>
      <c r="T341" s="317"/>
      <c r="U341" s="317"/>
      <c r="V341" s="317"/>
      <c r="W341" s="317"/>
      <c r="X341" s="317"/>
      <c r="Y341" s="317"/>
      <c r="Z341" s="317"/>
      <c r="AA341" s="317"/>
      <c r="AB341" s="317"/>
      <c r="AC341" s="317"/>
      <c r="AD341" s="317"/>
      <c r="AE341" s="317"/>
    </row>
    <row r="342" spans="2:31" ht="15.75" x14ac:dyDescent="0.25">
      <c r="B342" s="476" t="s">
        <v>1419</v>
      </c>
      <c r="C342" s="382" t="s">
        <v>428</v>
      </c>
      <c r="D342" s="476" t="s">
        <v>1418</v>
      </c>
      <c r="E342" s="692"/>
      <c r="F342" s="692"/>
      <c r="G342" s="692"/>
      <c r="H342" s="692"/>
      <c r="I342" s="692"/>
      <c r="J342" s="692"/>
      <c r="K342" s="692"/>
      <c r="L342" s="692"/>
      <c r="M342" s="692"/>
      <c r="N342" s="692"/>
      <c r="O342" s="317"/>
      <c r="P342" s="317"/>
      <c r="Q342" s="317"/>
      <c r="R342" s="317"/>
      <c r="S342" s="317"/>
      <c r="T342" s="317"/>
      <c r="U342" s="317"/>
      <c r="V342" s="317"/>
      <c r="W342" s="317"/>
      <c r="X342" s="317"/>
      <c r="Y342" s="317"/>
      <c r="Z342" s="317"/>
      <c r="AA342" s="317"/>
      <c r="AB342" s="317"/>
      <c r="AC342" s="317"/>
      <c r="AD342" s="317"/>
      <c r="AE342" s="317"/>
    </row>
    <row r="343" spans="2:31" ht="15.75" x14ac:dyDescent="0.25">
      <c r="B343" s="476" t="s">
        <v>1370</v>
      </c>
      <c r="C343" s="678"/>
      <c r="D343" s="679"/>
      <c r="E343" s="679"/>
      <c r="F343" s="679"/>
      <c r="G343" s="679"/>
      <c r="H343" s="679"/>
      <c r="I343" s="679"/>
      <c r="J343" s="679"/>
      <c r="K343" s="679"/>
      <c r="L343" s="679"/>
      <c r="M343" s="679"/>
      <c r="N343" s="680"/>
      <c r="O343" s="317"/>
      <c r="P343" s="317"/>
      <c r="Q343" s="317"/>
      <c r="R343" s="317"/>
      <c r="S343" s="317"/>
      <c r="T343" s="317"/>
      <c r="U343" s="317"/>
      <c r="V343" s="317"/>
      <c r="W343" s="317"/>
      <c r="X343" s="317"/>
      <c r="Y343" s="317"/>
      <c r="Z343" s="317"/>
      <c r="AA343" s="317"/>
      <c r="AB343" s="317"/>
      <c r="AC343" s="317"/>
      <c r="AD343" s="317"/>
      <c r="AE343" s="317"/>
    </row>
    <row r="344" spans="2:31" s="317" customFormat="1" ht="15.75" x14ac:dyDescent="0.25">
      <c r="B344" s="421"/>
      <c r="C344" s="443"/>
      <c r="E344" s="332"/>
      <c r="F344" s="332"/>
      <c r="G344" s="332"/>
    </row>
    <row r="345" spans="2:31" ht="15.75" x14ac:dyDescent="0.25">
      <c r="B345" s="319" t="s">
        <v>143</v>
      </c>
      <c r="C345" s="316"/>
      <c r="D345" s="452"/>
      <c r="E345" s="452"/>
      <c r="F345" s="315"/>
      <c r="G345" s="315"/>
      <c r="H345" s="315"/>
      <c r="I345" s="315"/>
      <c r="J345" s="315"/>
      <c r="K345" s="315"/>
      <c r="L345" s="315"/>
      <c r="M345" s="315"/>
      <c r="N345" s="315"/>
      <c r="O345" s="315"/>
      <c r="P345" s="315"/>
      <c r="Q345" s="315"/>
      <c r="R345" s="315"/>
      <c r="S345" s="315"/>
      <c r="T345" s="315"/>
      <c r="U345" s="315"/>
      <c r="V345" s="315"/>
      <c r="W345" s="315"/>
      <c r="X345" s="317"/>
      <c r="Y345" s="317"/>
      <c r="Z345" s="317"/>
      <c r="AA345" s="317"/>
      <c r="AB345" s="317"/>
      <c r="AC345" s="317"/>
      <c r="AD345" s="317"/>
      <c r="AE345" s="317"/>
    </row>
    <row r="346" spans="2:31" ht="15.75" x14ac:dyDescent="0.25">
      <c r="B346" s="476" t="s">
        <v>1316</v>
      </c>
      <c r="C346" s="382"/>
      <c r="D346" s="449"/>
      <c r="E346" s="476" t="s">
        <v>148</v>
      </c>
      <c r="F346" s="329"/>
      <c r="G346" s="317"/>
      <c r="H346" s="476" t="s">
        <v>1326</v>
      </c>
      <c r="I346" s="471">
        <f>F351+F348</f>
        <v>0</v>
      </c>
      <c r="J346" s="317"/>
      <c r="K346" s="317"/>
      <c r="L346" s="317"/>
      <c r="M346" s="317"/>
      <c r="N346" s="317"/>
      <c r="O346" s="317"/>
      <c r="P346" s="317"/>
      <c r="Q346" s="317"/>
      <c r="R346" s="317"/>
      <c r="S346" s="317"/>
      <c r="T346" s="317"/>
      <c r="U346" s="317"/>
      <c r="V346" s="317"/>
      <c r="W346" s="317"/>
      <c r="X346" s="317"/>
      <c r="Y346" s="317"/>
      <c r="Z346" s="317"/>
      <c r="AA346" s="317"/>
      <c r="AB346" s="317"/>
      <c r="AC346" s="317"/>
      <c r="AD346" s="317"/>
      <c r="AE346" s="317"/>
    </row>
    <row r="347" spans="2:31" ht="31.5" x14ac:dyDescent="0.25">
      <c r="B347" s="476" t="s">
        <v>1317</v>
      </c>
      <c r="C347" s="382"/>
      <c r="D347" s="449"/>
      <c r="E347" s="476" t="s">
        <v>149</v>
      </c>
      <c r="F347" s="518"/>
      <c r="G347" s="317"/>
      <c r="H347" s="476" t="s">
        <v>150</v>
      </c>
      <c r="I347" s="437">
        <f>IFERROR(F348/I27,0)</f>
        <v>0</v>
      </c>
      <c r="J347" s="317"/>
      <c r="K347" s="317"/>
      <c r="L347" s="317"/>
      <c r="M347" s="317"/>
      <c r="N347" s="317"/>
      <c r="O347" s="317"/>
      <c r="P347" s="317"/>
      <c r="Q347" s="317"/>
      <c r="R347" s="317"/>
      <c r="S347" s="317"/>
      <c r="T347" s="317"/>
      <c r="U347" s="317"/>
      <c r="V347" s="317"/>
      <c r="W347" s="317"/>
      <c r="X347" s="317"/>
      <c r="Y347" s="317"/>
      <c r="Z347" s="317"/>
      <c r="AA347" s="317"/>
      <c r="AB347" s="317"/>
      <c r="AC347" s="317"/>
      <c r="AD347" s="317"/>
      <c r="AE347" s="317"/>
    </row>
    <row r="348" spans="2:31" ht="15.75" x14ac:dyDescent="0.25">
      <c r="B348" s="476" t="s">
        <v>147</v>
      </c>
      <c r="C348" s="382"/>
      <c r="D348" s="449"/>
      <c r="E348" s="476" t="s">
        <v>1325</v>
      </c>
      <c r="F348" s="363">
        <f>F347*F346</f>
        <v>0</v>
      </c>
      <c r="G348" s="317"/>
      <c r="H348" s="476" t="s">
        <v>1318</v>
      </c>
      <c r="I348" s="518"/>
      <c r="J348" s="317"/>
      <c r="K348" s="317"/>
      <c r="L348" s="317"/>
      <c r="M348" s="317"/>
      <c r="N348" s="317"/>
      <c r="O348" s="317"/>
      <c r="P348" s="317"/>
      <c r="Q348" s="317"/>
      <c r="R348" s="317"/>
      <c r="S348" s="317"/>
      <c r="T348" s="317"/>
      <c r="U348" s="317"/>
      <c r="V348" s="317"/>
      <c r="W348" s="317"/>
      <c r="X348" s="317"/>
      <c r="Y348" s="317"/>
      <c r="Z348" s="317"/>
      <c r="AA348" s="317"/>
      <c r="AB348" s="317"/>
      <c r="AC348" s="317"/>
      <c r="AD348" s="317"/>
      <c r="AE348" s="317"/>
    </row>
    <row r="349" spans="2:31" ht="47.25" x14ac:dyDescent="0.25">
      <c r="B349" s="476" t="s">
        <v>145</v>
      </c>
      <c r="C349" s="334">
        <f>SUM(C346:C348)</f>
        <v>0</v>
      </c>
      <c r="D349" s="449"/>
      <c r="E349" s="476" t="s">
        <v>1434</v>
      </c>
      <c r="F349" s="398"/>
      <c r="G349" s="317"/>
      <c r="H349" s="476" t="s">
        <v>1319</v>
      </c>
      <c r="I349" s="518"/>
      <c r="J349" s="317"/>
      <c r="K349" s="317"/>
      <c r="L349" s="317"/>
      <c r="M349" s="317"/>
      <c r="N349" s="317"/>
      <c r="O349" s="317"/>
      <c r="P349" s="317"/>
      <c r="Q349" s="317"/>
      <c r="R349" s="317"/>
      <c r="S349" s="317"/>
      <c r="T349" s="317"/>
      <c r="U349" s="317"/>
      <c r="V349" s="317"/>
      <c r="W349" s="317"/>
      <c r="X349" s="317"/>
      <c r="Y349" s="317"/>
      <c r="Z349" s="317"/>
      <c r="AA349" s="317"/>
      <c r="AB349" s="317"/>
      <c r="AC349" s="317"/>
      <c r="AD349" s="317"/>
      <c r="AE349" s="317"/>
    </row>
    <row r="350" spans="2:31" ht="15.75" x14ac:dyDescent="0.25">
      <c r="B350" s="476" t="s">
        <v>668</v>
      </c>
      <c r="C350" s="381"/>
      <c r="D350" s="449"/>
      <c r="E350" s="476" t="s">
        <v>1433</v>
      </c>
      <c r="F350" s="491">
        <v>0.3</v>
      </c>
      <c r="G350" s="317"/>
      <c r="H350" s="317"/>
      <c r="I350" s="317"/>
      <c r="J350" s="317"/>
      <c r="K350" s="317"/>
      <c r="L350" s="317"/>
      <c r="M350" s="317"/>
      <c r="N350" s="317"/>
      <c r="O350" s="317"/>
      <c r="P350" s="317"/>
      <c r="Q350" s="317"/>
      <c r="R350" s="317"/>
      <c r="S350" s="317"/>
      <c r="T350" s="317"/>
      <c r="U350" s="317"/>
      <c r="V350" s="317"/>
      <c r="W350" s="317"/>
      <c r="X350" s="317"/>
      <c r="Y350" s="317"/>
      <c r="Z350" s="317"/>
      <c r="AA350" s="317"/>
      <c r="AB350" s="317"/>
      <c r="AC350" s="317"/>
      <c r="AD350" s="317"/>
      <c r="AE350" s="317"/>
    </row>
    <row r="351" spans="2:31" ht="15.75" x14ac:dyDescent="0.25">
      <c r="B351" s="476" t="s">
        <v>669</v>
      </c>
      <c r="C351" s="381"/>
      <c r="D351" s="449"/>
      <c r="E351" s="476" t="s">
        <v>1435</v>
      </c>
      <c r="F351" s="363">
        <f>F350*F349</f>
        <v>0</v>
      </c>
      <c r="G351" s="317"/>
      <c r="H351" s="317"/>
      <c r="I351" s="317"/>
      <c r="J351" s="317"/>
      <c r="K351" s="317"/>
      <c r="L351" s="317"/>
      <c r="M351" s="317"/>
      <c r="N351" s="317"/>
      <c r="O351" s="317"/>
      <c r="P351" s="317"/>
      <c r="Q351" s="317"/>
      <c r="R351" s="317"/>
      <c r="S351" s="317"/>
      <c r="T351" s="317"/>
      <c r="U351" s="317"/>
      <c r="V351" s="317"/>
      <c r="W351" s="317"/>
      <c r="X351" s="317"/>
      <c r="Y351" s="317"/>
      <c r="Z351" s="317"/>
      <c r="AA351" s="317"/>
      <c r="AB351" s="317"/>
      <c r="AC351" s="317"/>
      <c r="AD351" s="317"/>
      <c r="AE351" s="317"/>
    </row>
    <row r="352" spans="2:31" ht="15.75" x14ac:dyDescent="0.25">
      <c r="B352" s="476" t="s">
        <v>146</v>
      </c>
      <c r="C352" s="334">
        <f>C349-C350</f>
        <v>0</v>
      </c>
      <c r="D352" s="449"/>
      <c r="E352" s="332"/>
      <c r="F352" s="332"/>
      <c r="G352" s="317"/>
      <c r="H352" s="317"/>
      <c r="I352" s="317"/>
      <c r="J352" s="317"/>
      <c r="K352" s="317"/>
      <c r="L352" s="317"/>
      <c r="M352" s="317"/>
      <c r="N352" s="317"/>
      <c r="O352" s="317"/>
      <c r="P352" s="317"/>
      <c r="Q352" s="317"/>
      <c r="R352" s="317"/>
      <c r="S352" s="317"/>
      <c r="T352" s="317"/>
      <c r="U352" s="317"/>
      <c r="V352" s="317"/>
      <c r="W352" s="317"/>
      <c r="X352" s="317"/>
      <c r="Y352" s="317"/>
      <c r="Z352" s="317"/>
      <c r="AA352" s="317"/>
      <c r="AB352" s="317"/>
      <c r="AC352" s="317"/>
      <c r="AD352" s="317"/>
      <c r="AE352" s="317"/>
    </row>
    <row r="353" spans="2:88" ht="15.75" x14ac:dyDescent="0.25">
      <c r="B353" s="476" t="s">
        <v>1419</v>
      </c>
      <c r="C353" s="382" t="s">
        <v>428</v>
      </c>
      <c r="D353" s="476" t="s">
        <v>1418</v>
      </c>
      <c r="E353" s="692"/>
      <c r="F353" s="692"/>
      <c r="G353" s="692"/>
      <c r="H353" s="692"/>
      <c r="I353" s="692"/>
      <c r="J353" s="692"/>
      <c r="K353" s="692"/>
      <c r="L353" s="692"/>
      <c r="M353" s="692"/>
      <c r="N353" s="692"/>
      <c r="O353" s="317"/>
      <c r="P353" s="317"/>
      <c r="Q353" s="317"/>
      <c r="R353" s="317"/>
      <c r="S353" s="317"/>
      <c r="T353" s="317"/>
      <c r="U353" s="317"/>
      <c r="V353" s="317"/>
      <c r="W353" s="317"/>
      <c r="X353" s="317"/>
      <c r="Y353" s="317"/>
      <c r="Z353" s="317"/>
      <c r="AA353" s="317"/>
      <c r="AB353" s="317"/>
      <c r="AC353" s="317"/>
      <c r="AD353" s="317"/>
      <c r="AE353" s="317"/>
    </row>
    <row r="354" spans="2:88" ht="15.75" x14ac:dyDescent="0.25">
      <c r="B354" s="476" t="s">
        <v>1370</v>
      </c>
      <c r="C354" s="678"/>
      <c r="D354" s="679"/>
      <c r="E354" s="679"/>
      <c r="F354" s="679"/>
      <c r="G354" s="679"/>
      <c r="H354" s="679"/>
      <c r="I354" s="679"/>
      <c r="J354" s="679"/>
      <c r="K354" s="679"/>
      <c r="L354" s="679"/>
      <c r="M354" s="679"/>
      <c r="N354" s="680"/>
      <c r="O354" s="317"/>
      <c r="P354" s="317"/>
      <c r="Q354" s="317"/>
      <c r="R354" s="317"/>
      <c r="S354" s="317"/>
      <c r="T354" s="317"/>
      <c r="U354" s="317"/>
      <c r="V354" s="317"/>
      <c r="W354" s="317"/>
      <c r="X354" s="317"/>
      <c r="Y354" s="317"/>
      <c r="Z354" s="317"/>
      <c r="AA354" s="317"/>
      <c r="AB354" s="317"/>
      <c r="AC354" s="317"/>
      <c r="AD354" s="317"/>
      <c r="AE354" s="317"/>
    </row>
    <row r="355" spans="2:88" s="317" customFormat="1" ht="15.75" x14ac:dyDescent="0.25">
      <c r="B355" s="421"/>
      <c r="C355" s="443"/>
      <c r="D355" s="449"/>
      <c r="E355" s="421"/>
      <c r="F355" s="450"/>
    </row>
    <row r="356" spans="2:88" ht="15.75" x14ac:dyDescent="0.25">
      <c r="B356" s="399" t="s">
        <v>1392</v>
      </c>
      <c r="C356" s="443"/>
      <c r="D356" s="449"/>
      <c r="E356" s="421"/>
      <c r="F356" s="450"/>
      <c r="G356" s="317"/>
      <c r="H356" s="317"/>
      <c r="I356" s="317"/>
      <c r="J356" s="317"/>
      <c r="K356" s="317"/>
      <c r="L356" s="317"/>
      <c r="M356" s="317"/>
      <c r="N356" s="317"/>
      <c r="O356" s="317"/>
      <c r="P356" s="317"/>
      <c r="Q356" s="317"/>
      <c r="R356" s="317"/>
      <c r="S356" s="317"/>
      <c r="T356" s="317"/>
      <c r="U356" s="317"/>
      <c r="V356" s="317"/>
      <c r="W356" s="317"/>
      <c r="X356" s="317"/>
      <c r="Y356" s="317"/>
      <c r="Z356" s="317"/>
      <c r="AA356" s="317"/>
      <c r="AB356" s="317"/>
      <c r="AC356" s="317"/>
      <c r="AD356" s="317"/>
      <c r="AE356" s="317"/>
    </row>
    <row r="357" spans="2:88" ht="15.75" x14ac:dyDescent="0.25">
      <c r="B357" s="476" t="s">
        <v>682</v>
      </c>
      <c r="C357" s="351">
        <f>$I$31</f>
        <v>0.25</v>
      </c>
      <c r="D357" s="449"/>
      <c r="E357" s="421"/>
      <c r="F357" s="450"/>
      <c r="G357" s="317"/>
      <c r="H357" s="317"/>
      <c r="I357" s="317"/>
      <c r="J357" s="317"/>
      <c r="K357" s="317"/>
      <c r="L357" s="317"/>
      <c r="M357" s="317"/>
      <c r="N357" s="317"/>
      <c r="O357" s="317"/>
      <c r="P357" s="317"/>
      <c r="Q357" s="317"/>
      <c r="R357" s="317"/>
      <c r="S357" s="317"/>
      <c r="T357" s="317"/>
      <c r="U357" s="317"/>
      <c r="V357" s="317"/>
      <c r="W357" s="317"/>
      <c r="X357" s="317"/>
      <c r="Y357" s="317"/>
      <c r="Z357" s="317"/>
      <c r="AA357" s="317"/>
      <c r="AB357" s="317"/>
      <c r="AC357" s="317"/>
      <c r="AD357" s="317"/>
      <c r="AE357" s="317"/>
    </row>
    <row r="358" spans="2:88" ht="15.75" x14ac:dyDescent="0.25">
      <c r="B358" s="476" t="s">
        <v>1336</v>
      </c>
      <c r="C358" s="334">
        <f>Lighting!AX77</f>
        <v>0</v>
      </c>
      <c r="D358" s="449"/>
      <c r="E358" s="421"/>
      <c r="F358" s="450"/>
      <c r="G358" s="317"/>
      <c r="H358" s="317"/>
      <c r="I358" s="317"/>
      <c r="J358" s="317"/>
      <c r="K358" s="317"/>
      <c r="L358" s="317"/>
      <c r="M358" s="317"/>
      <c r="N358" s="317"/>
      <c r="O358" s="317"/>
      <c r="P358" s="317"/>
      <c r="Q358" s="317"/>
      <c r="R358" s="317"/>
      <c r="S358" s="317"/>
      <c r="T358" s="317"/>
      <c r="U358" s="317"/>
      <c r="V358" s="317"/>
      <c r="W358" s="317"/>
      <c r="X358" s="317"/>
      <c r="Y358" s="317"/>
      <c r="Z358" s="317"/>
      <c r="AA358" s="317"/>
      <c r="AB358" s="317"/>
      <c r="AC358" s="317"/>
      <c r="AD358" s="317"/>
      <c r="AE358" s="317"/>
    </row>
    <row r="359" spans="2:88" ht="15.75" x14ac:dyDescent="0.25">
      <c r="B359" s="476" t="s">
        <v>1337</v>
      </c>
      <c r="C359" s="334">
        <f>Lighting!BG77</f>
        <v>960</v>
      </c>
      <c r="D359" s="449"/>
      <c r="E359" s="421"/>
      <c r="F359" s="450"/>
      <c r="G359" s="317"/>
      <c r="H359" s="317"/>
      <c r="I359" s="317"/>
      <c r="J359" s="317"/>
      <c r="K359" s="317"/>
      <c r="L359" s="317"/>
      <c r="M359" s="317"/>
      <c r="N359" s="317"/>
      <c r="O359" s="317"/>
      <c r="P359" s="317"/>
      <c r="Q359" s="317"/>
      <c r="R359" s="317"/>
      <c r="S359" s="317"/>
      <c r="T359" s="317"/>
      <c r="U359" s="317"/>
      <c r="V359" s="317"/>
      <c r="W359" s="317"/>
      <c r="X359" s="317"/>
      <c r="Y359" s="317"/>
      <c r="Z359" s="317"/>
      <c r="AA359" s="317"/>
      <c r="AB359" s="317"/>
      <c r="AC359" s="317"/>
      <c r="AD359" s="317"/>
      <c r="AE359" s="317"/>
    </row>
    <row r="360" spans="2:88" ht="15.75" x14ac:dyDescent="0.25">
      <c r="B360" s="476" t="s">
        <v>1338</v>
      </c>
      <c r="C360" s="334">
        <f>Lighting!BL77</f>
        <v>9600</v>
      </c>
      <c r="D360" s="449"/>
      <c r="E360" s="421"/>
      <c r="F360" s="450"/>
      <c r="G360" s="317"/>
      <c r="H360" s="317"/>
      <c r="I360" s="317"/>
      <c r="J360" s="317"/>
      <c r="K360" s="317"/>
      <c r="L360" s="317"/>
      <c r="M360" s="317"/>
      <c r="N360" s="317"/>
      <c r="O360" s="317"/>
      <c r="P360" s="317"/>
      <c r="Q360" s="317"/>
      <c r="R360" s="317"/>
      <c r="S360" s="317"/>
      <c r="T360" s="317"/>
      <c r="U360" s="317"/>
      <c r="V360" s="317"/>
      <c r="W360" s="317"/>
      <c r="X360" s="317"/>
      <c r="Y360" s="317"/>
      <c r="Z360" s="317"/>
      <c r="AA360" s="317"/>
      <c r="AB360" s="317"/>
      <c r="AC360" s="317"/>
      <c r="AD360" s="317"/>
      <c r="AE360" s="317"/>
    </row>
    <row r="361" spans="2:88" ht="15.75" x14ac:dyDescent="0.25">
      <c r="B361" s="476" t="s">
        <v>1339</v>
      </c>
      <c r="C361" s="334">
        <f>Lighting!BN77</f>
        <v>7231.9999999999973</v>
      </c>
      <c r="D361" s="449"/>
      <c r="E361" s="421"/>
      <c r="F361" s="450"/>
      <c r="G361" s="317"/>
      <c r="H361" s="317"/>
      <c r="I361" s="317"/>
      <c r="J361" s="317"/>
      <c r="K361" s="317"/>
      <c r="L361" s="317"/>
      <c r="M361" s="317"/>
      <c r="N361" s="317"/>
      <c r="O361" s="317"/>
      <c r="P361" s="317"/>
      <c r="Q361" s="317"/>
      <c r="R361" s="317"/>
      <c r="S361" s="317"/>
      <c r="T361" s="317"/>
      <c r="U361" s="317"/>
      <c r="V361" s="317"/>
      <c r="W361" s="317"/>
      <c r="X361" s="317"/>
      <c r="Y361" s="317"/>
      <c r="Z361" s="317"/>
      <c r="AA361" s="317"/>
      <c r="AB361" s="317"/>
      <c r="AC361" s="317"/>
      <c r="AD361" s="317"/>
      <c r="AE361" s="317"/>
    </row>
    <row r="362" spans="2:88" ht="15.75" x14ac:dyDescent="0.25">
      <c r="B362" s="476" t="s">
        <v>1007</v>
      </c>
      <c r="C362" s="334">
        <f>IFERROR(Lighting!AQ77,0)</f>
        <v>360</v>
      </c>
      <c r="D362" s="451"/>
      <c r="E362" s="421"/>
      <c r="F362" s="450"/>
      <c r="G362" s="317"/>
      <c r="H362" s="317"/>
      <c r="I362" s="317"/>
      <c r="J362" s="317"/>
      <c r="K362" s="317"/>
      <c r="L362" s="317"/>
      <c r="M362" s="317"/>
      <c r="N362" s="317"/>
      <c r="O362" s="317"/>
      <c r="P362" s="317"/>
      <c r="Q362" s="317"/>
      <c r="R362" s="317"/>
      <c r="S362" s="317"/>
      <c r="T362" s="317"/>
      <c r="U362" s="317"/>
      <c r="V362" s="317"/>
      <c r="W362" s="317"/>
      <c r="X362" s="317"/>
      <c r="Y362" s="317"/>
      <c r="Z362" s="317"/>
      <c r="AA362" s="317"/>
      <c r="AB362" s="317"/>
      <c r="AC362" s="317"/>
      <c r="AD362" s="317"/>
      <c r="AE362" s="317"/>
    </row>
    <row r="363" spans="2:88" ht="15.75" x14ac:dyDescent="0.25">
      <c r="B363" s="476" t="s">
        <v>177</v>
      </c>
      <c r="C363" s="382"/>
      <c r="D363" s="449"/>
      <c r="E363" s="421"/>
      <c r="F363" s="450"/>
      <c r="G363" s="317"/>
      <c r="H363" s="317"/>
      <c r="I363" s="317"/>
      <c r="J363" s="317"/>
      <c r="K363" s="317"/>
      <c r="L363" s="317"/>
      <c r="M363" s="317"/>
      <c r="N363" s="317"/>
      <c r="O363" s="317"/>
      <c r="P363" s="317"/>
      <c r="Q363" s="317"/>
      <c r="R363" s="317"/>
      <c r="S363" s="317"/>
      <c r="T363" s="317"/>
      <c r="U363" s="317"/>
      <c r="V363" s="317"/>
      <c r="W363" s="317"/>
      <c r="X363" s="317"/>
      <c r="Y363" s="317"/>
      <c r="Z363" s="317"/>
      <c r="AA363" s="317"/>
      <c r="AB363" s="317"/>
      <c r="AC363" s="317"/>
      <c r="AD363" s="317"/>
      <c r="AE363" s="317"/>
    </row>
    <row r="364" spans="2:88" ht="15.75" x14ac:dyDescent="0.25">
      <c r="B364" s="476" t="s">
        <v>154</v>
      </c>
      <c r="C364" s="334">
        <f>C358+C359+C362+C363+C360+C361</f>
        <v>18151.999999999996</v>
      </c>
      <c r="D364" s="449"/>
      <c r="E364" s="421"/>
      <c r="F364" s="450"/>
      <c r="G364" s="317"/>
      <c r="H364" s="317"/>
      <c r="I364" s="317"/>
      <c r="J364" s="317"/>
      <c r="K364" s="317"/>
      <c r="L364" s="317"/>
      <c r="M364" s="317"/>
      <c r="N364" s="317"/>
      <c r="O364" s="317"/>
      <c r="P364" s="317"/>
      <c r="Q364" s="317"/>
      <c r="R364" s="317"/>
      <c r="S364" s="317"/>
      <c r="T364" s="317"/>
      <c r="U364" s="317"/>
      <c r="V364" s="317"/>
      <c r="W364" s="317"/>
      <c r="X364" s="317"/>
      <c r="Y364" s="317"/>
      <c r="Z364" s="317"/>
      <c r="AA364" s="317"/>
      <c r="AB364" s="317"/>
      <c r="AC364" s="317"/>
      <c r="AD364" s="317"/>
      <c r="AE364" s="317"/>
    </row>
    <row r="365" spans="2:88" ht="15.75" x14ac:dyDescent="0.25">
      <c r="B365" s="476" t="s">
        <v>188</v>
      </c>
      <c r="C365" s="334">
        <f>Lighting!AE77</f>
        <v>1818</v>
      </c>
      <c r="D365" s="449"/>
      <c r="E365" s="421"/>
      <c r="F365" s="450"/>
      <c r="G365" s="317"/>
      <c r="H365" s="317"/>
      <c r="I365" s="317"/>
      <c r="J365" s="317"/>
      <c r="K365" s="317"/>
      <c r="L365" s="317"/>
      <c r="M365" s="317"/>
      <c r="N365" s="317"/>
      <c r="O365" s="317"/>
      <c r="P365" s="317"/>
      <c r="Q365" s="317"/>
      <c r="R365" s="317"/>
      <c r="S365" s="317"/>
      <c r="T365" s="317"/>
      <c r="U365" s="317"/>
      <c r="V365" s="317"/>
      <c r="W365" s="317"/>
      <c r="X365" s="315"/>
      <c r="Y365" s="315"/>
      <c r="Z365" s="315"/>
      <c r="AA365" s="315"/>
      <c r="AB365" s="315"/>
      <c r="AC365" s="315"/>
      <c r="AD365" s="315"/>
      <c r="AE365" s="315"/>
      <c r="AF365" s="315"/>
      <c r="AG365" s="315"/>
      <c r="AH365" s="315"/>
      <c r="AI365" s="315"/>
      <c r="AJ365" s="315"/>
      <c r="AK365" s="315"/>
      <c r="AL365" s="315"/>
      <c r="AM365" s="315"/>
      <c r="AN365" s="315"/>
      <c r="AO365" s="315"/>
      <c r="AP365" s="315"/>
      <c r="AQ365" s="315"/>
      <c r="AR365" s="315"/>
      <c r="AS365" s="315"/>
      <c r="AT365" s="315"/>
      <c r="AU365" s="315"/>
      <c r="AV365" s="315"/>
      <c r="AW365" s="315"/>
      <c r="AX365" s="315"/>
      <c r="AY365" s="315"/>
      <c r="AZ365" s="315"/>
      <c r="BA365" s="315"/>
      <c r="BB365" s="315"/>
      <c r="BC365" s="315"/>
      <c r="BD365" s="315"/>
      <c r="BE365" s="315"/>
      <c r="BF365" s="315"/>
      <c r="BG365" s="315"/>
      <c r="BH365" s="315"/>
      <c r="BI365" s="315"/>
      <c r="BJ365" s="315"/>
      <c r="BK365" s="315"/>
      <c r="BL365" s="315"/>
      <c r="BM365" s="315"/>
      <c r="BN365" s="315"/>
      <c r="BO365" s="315"/>
      <c r="BP365" s="315"/>
      <c r="BQ365" s="315"/>
      <c r="BR365" s="383"/>
      <c r="BS365" s="383"/>
      <c r="BT365" s="383"/>
      <c r="BU365" s="383"/>
      <c r="BV365" s="383"/>
      <c r="BW365" s="383"/>
      <c r="BX365" s="383"/>
      <c r="BY365" s="383"/>
      <c r="BZ365" s="383"/>
      <c r="CA365" s="383"/>
      <c r="CB365" s="383"/>
      <c r="CC365" s="383"/>
      <c r="CD365" s="383"/>
      <c r="CE365" s="383"/>
      <c r="CF365" s="383"/>
      <c r="CG365" s="383"/>
      <c r="CH365" s="383"/>
      <c r="CI365" s="383"/>
      <c r="CJ365" s="383"/>
    </row>
    <row r="366" spans="2:88" ht="15.75" x14ac:dyDescent="0.25">
      <c r="B366" s="476" t="s">
        <v>146</v>
      </c>
      <c r="C366" s="334">
        <f>C364-C365</f>
        <v>16333.999999999996</v>
      </c>
      <c r="D366" s="449"/>
      <c r="E366" s="421"/>
      <c r="F366" s="450"/>
      <c r="G366" s="317"/>
      <c r="H366" s="317"/>
      <c r="I366" s="317"/>
      <c r="J366" s="317"/>
      <c r="K366" s="317"/>
      <c r="L366" s="317"/>
      <c r="M366" s="317"/>
      <c r="N366" s="317"/>
      <c r="O366" s="317"/>
      <c r="P366" s="317"/>
      <c r="Q366" s="317"/>
      <c r="R366" s="317"/>
      <c r="S366" s="317"/>
      <c r="T366" s="317"/>
      <c r="U366" s="317"/>
      <c r="V366" s="317"/>
      <c r="W366" s="317"/>
      <c r="X366" s="315"/>
      <c r="Y366" s="315"/>
      <c r="Z366" s="315"/>
      <c r="AA366" s="315"/>
      <c r="AB366" s="315"/>
      <c r="AC366" s="315"/>
      <c r="AD366" s="315"/>
      <c r="AE366" s="315"/>
      <c r="AF366" s="315"/>
      <c r="AG366" s="315"/>
      <c r="AH366" s="315"/>
      <c r="AI366" s="315"/>
      <c r="AJ366" s="315"/>
      <c r="AK366" s="315"/>
      <c r="AL366" s="315"/>
      <c r="AM366" s="315"/>
      <c r="AN366" s="315"/>
      <c r="AO366" s="315"/>
      <c r="AP366" s="315"/>
      <c r="AQ366" s="315"/>
      <c r="AR366" s="315"/>
      <c r="AS366" s="315"/>
      <c r="AT366" s="315"/>
      <c r="AU366" s="315"/>
      <c r="AV366" s="315"/>
      <c r="AW366" s="315"/>
      <c r="AX366" s="315"/>
      <c r="AY366" s="315"/>
      <c r="AZ366" s="315"/>
      <c r="BA366" s="315"/>
      <c r="BB366" s="315"/>
      <c r="BC366" s="315"/>
      <c r="BD366" s="315"/>
      <c r="BE366" s="315"/>
      <c r="BF366" s="315"/>
      <c r="BG366" s="315"/>
      <c r="BH366" s="315"/>
      <c r="BI366" s="315"/>
      <c r="BJ366" s="315"/>
      <c r="BK366" s="315"/>
      <c r="BL366" s="315"/>
      <c r="BM366" s="315"/>
      <c r="BN366" s="315"/>
      <c r="BO366" s="315"/>
      <c r="BP366" s="315"/>
      <c r="BQ366" s="315"/>
      <c r="BR366" s="383"/>
      <c r="BS366" s="383"/>
      <c r="BT366" s="383"/>
      <c r="BU366" s="383"/>
      <c r="BV366" s="383"/>
      <c r="BW366" s="383"/>
      <c r="BX366" s="383"/>
      <c r="BY366" s="383"/>
      <c r="BZ366" s="383"/>
      <c r="CA366" s="383"/>
      <c r="CB366" s="383"/>
      <c r="CC366" s="383"/>
      <c r="CD366" s="383"/>
      <c r="CE366" s="383"/>
      <c r="CF366" s="383"/>
      <c r="CG366" s="383"/>
      <c r="CH366" s="383"/>
      <c r="CI366" s="383"/>
      <c r="CJ366" s="383"/>
    </row>
    <row r="367" spans="2:88" ht="15.75" x14ac:dyDescent="0.25">
      <c r="B367" s="476" t="s">
        <v>191</v>
      </c>
      <c r="C367" s="334">
        <f>Lighting!AN77</f>
        <v>0</v>
      </c>
      <c r="D367" s="449"/>
      <c r="E367" s="421"/>
      <c r="F367" s="450"/>
      <c r="G367" s="317"/>
      <c r="H367" s="317"/>
      <c r="I367" s="317"/>
      <c r="J367" s="317"/>
      <c r="K367" s="317"/>
      <c r="L367" s="317"/>
      <c r="M367" s="317"/>
      <c r="N367" s="317"/>
      <c r="O367" s="317"/>
      <c r="P367" s="317"/>
      <c r="Q367" s="317"/>
      <c r="R367" s="317"/>
      <c r="S367" s="317"/>
      <c r="T367" s="317"/>
      <c r="U367" s="317"/>
      <c r="V367" s="317"/>
      <c r="W367" s="317"/>
      <c r="X367" s="315"/>
      <c r="Y367" s="315"/>
      <c r="Z367" s="315"/>
      <c r="AA367" s="315"/>
      <c r="AB367" s="315"/>
      <c r="AC367" s="315"/>
      <c r="AD367" s="315"/>
      <c r="AE367" s="315"/>
      <c r="AF367" s="315"/>
      <c r="AG367" s="315"/>
      <c r="AH367" s="315"/>
      <c r="AI367" s="315"/>
      <c r="AJ367" s="315"/>
      <c r="AK367" s="315"/>
      <c r="AL367" s="315"/>
      <c r="AM367" s="315"/>
      <c r="AN367" s="315"/>
      <c r="AO367" s="315"/>
      <c r="AP367" s="315"/>
      <c r="AQ367" s="315"/>
      <c r="AR367" s="315"/>
      <c r="AS367" s="315"/>
      <c r="AT367" s="315"/>
      <c r="AU367" s="315"/>
      <c r="AV367" s="315"/>
      <c r="AW367" s="315"/>
      <c r="AX367" s="315"/>
      <c r="AY367" s="315"/>
      <c r="AZ367" s="315"/>
      <c r="BA367" s="315"/>
      <c r="BB367" s="315"/>
      <c r="BC367" s="315"/>
      <c r="BD367" s="315"/>
      <c r="BE367" s="315"/>
      <c r="BF367" s="315"/>
      <c r="BG367" s="315"/>
      <c r="BH367" s="315"/>
      <c r="BI367" s="315"/>
      <c r="BJ367" s="315"/>
      <c r="BK367" s="315"/>
      <c r="BL367" s="315"/>
      <c r="BM367" s="315"/>
      <c r="BN367" s="315"/>
      <c r="BO367" s="315"/>
      <c r="BP367" s="315"/>
      <c r="BQ367" s="315"/>
      <c r="BR367" s="383"/>
      <c r="BS367" s="383"/>
      <c r="BT367" s="383"/>
      <c r="BU367" s="383"/>
      <c r="BV367" s="383"/>
      <c r="BW367" s="383"/>
      <c r="BX367" s="383"/>
      <c r="BY367" s="383"/>
      <c r="BZ367" s="383"/>
      <c r="CA367" s="383"/>
      <c r="CB367" s="383"/>
      <c r="CC367" s="383"/>
      <c r="CD367" s="383"/>
      <c r="CE367" s="383"/>
      <c r="CF367" s="383"/>
      <c r="CG367" s="383"/>
      <c r="CH367" s="383"/>
      <c r="CI367" s="383"/>
      <c r="CJ367" s="383"/>
    </row>
    <row r="368" spans="2:88" ht="15.75" x14ac:dyDescent="0.25">
      <c r="B368" s="476" t="s">
        <v>981</v>
      </c>
      <c r="C368" s="334">
        <f>Lighting!AO77</f>
        <v>0</v>
      </c>
      <c r="D368" s="449"/>
      <c r="E368" s="421"/>
      <c r="F368" s="450"/>
      <c r="G368" s="317"/>
      <c r="H368" s="317"/>
      <c r="I368" s="317"/>
      <c r="J368" s="317"/>
      <c r="K368" s="317"/>
      <c r="L368" s="317"/>
      <c r="M368" s="317"/>
      <c r="N368" s="317"/>
      <c r="O368" s="317"/>
      <c r="P368" s="317"/>
      <c r="Q368" s="317"/>
      <c r="R368" s="317"/>
      <c r="S368" s="317"/>
      <c r="T368" s="317"/>
      <c r="U368" s="317"/>
      <c r="V368" s="317"/>
      <c r="W368" s="317"/>
      <c r="X368" s="315"/>
      <c r="Y368" s="315"/>
      <c r="Z368" s="315"/>
      <c r="AA368" s="315"/>
      <c r="AB368" s="315"/>
      <c r="AC368" s="315"/>
      <c r="AD368" s="315"/>
      <c r="AE368" s="315"/>
      <c r="AF368" s="315"/>
      <c r="AG368" s="315"/>
      <c r="AH368" s="315"/>
      <c r="AI368" s="315"/>
      <c r="AJ368" s="315"/>
      <c r="AK368" s="315"/>
      <c r="AL368" s="315"/>
      <c r="AM368" s="315"/>
      <c r="AN368" s="315"/>
      <c r="AO368" s="315"/>
      <c r="AP368" s="315"/>
      <c r="AQ368" s="315"/>
      <c r="AR368" s="315"/>
      <c r="AS368" s="315"/>
      <c r="AT368" s="315"/>
      <c r="AU368" s="315"/>
      <c r="AV368" s="315"/>
      <c r="AW368" s="315"/>
      <c r="AX368" s="315"/>
      <c r="AY368" s="315"/>
      <c r="AZ368" s="315"/>
      <c r="BA368" s="315"/>
      <c r="BB368" s="315"/>
      <c r="BC368" s="315"/>
      <c r="BD368" s="315"/>
      <c r="BE368" s="315"/>
      <c r="BF368" s="315"/>
      <c r="BG368" s="315"/>
      <c r="BH368" s="315"/>
      <c r="BI368" s="315"/>
      <c r="BJ368" s="315"/>
      <c r="BK368" s="315"/>
      <c r="BL368" s="315"/>
      <c r="BM368" s="315"/>
      <c r="BN368" s="315"/>
      <c r="BO368" s="315"/>
      <c r="BP368" s="315"/>
      <c r="BQ368" s="315"/>
      <c r="BR368" s="383"/>
      <c r="BS368" s="383"/>
      <c r="BT368" s="383"/>
      <c r="BU368" s="383"/>
      <c r="BV368" s="383"/>
      <c r="BW368" s="383"/>
      <c r="BX368" s="383"/>
      <c r="BY368" s="383"/>
      <c r="BZ368" s="383"/>
      <c r="CA368" s="383"/>
      <c r="CB368" s="383"/>
      <c r="CC368" s="383"/>
      <c r="CD368" s="383"/>
      <c r="CE368" s="383"/>
      <c r="CF368" s="383"/>
      <c r="CG368" s="383"/>
      <c r="CH368" s="383"/>
      <c r="CI368" s="383"/>
      <c r="CJ368" s="383"/>
    </row>
    <row r="369" spans="2:31" ht="15.75" x14ac:dyDescent="0.25">
      <c r="B369" s="476" t="s">
        <v>189</v>
      </c>
      <c r="C369" s="334">
        <f>C367+C368</f>
        <v>0</v>
      </c>
      <c r="D369" s="449"/>
      <c r="E369" s="421"/>
      <c r="F369" s="450"/>
      <c r="G369" s="317"/>
      <c r="H369" s="317"/>
      <c r="I369" s="317"/>
      <c r="J369" s="317"/>
      <c r="K369" s="317"/>
      <c r="L369" s="317"/>
      <c r="M369" s="317"/>
      <c r="N369" s="317"/>
      <c r="O369" s="317"/>
      <c r="P369" s="317"/>
      <c r="Q369" s="317"/>
      <c r="R369" s="317"/>
      <c r="S369" s="317"/>
      <c r="T369" s="317"/>
      <c r="U369" s="317"/>
      <c r="V369" s="317"/>
      <c r="W369" s="317"/>
      <c r="X369" s="317"/>
      <c r="Y369" s="317"/>
      <c r="Z369" s="317"/>
      <c r="AA369" s="317"/>
      <c r="AB369" s="317"/>
      <c r="AC369" s="317"/>
      <c r="AD369" s="317"/>
      <c r="AE369" s="317"/>
    </row>
    <row r="370" spans="2:31" ht="15.75" x14ac:dyDescent="0.25">
      <c r="B370" s="476" t="s">
        <v>190</v>
      </c>
      <c r="C370" s="351">
        <f>IFERROR(C367/I27,0)</f>
        <v>0</v>
      </c>
      <c r="D370" s="449"/>
      <c r="E370" s="421"/>
      <c r="F370" s="450"/>
      <c r="G370" s="317"/>
      <c r="H370" s="317"/>
      <c r="I370" s="317"/>
      <c r="J370" s="317"/>
      <c r="K370" s="317"/>
      <c r="L370" s="317"/>
      <c r="M370" s="317"/>
      <c r="N370" s="317"/>
      <c r="O370" s="317"/>
      <c r="P370" s="317"/>
      <c r="Q370" s="317"/>
      <c r="R370" s="317"/>
      <c r="S370" s="317"/>
      <c r="T370" s="317"/>
      <c r="U370" s="317"/>
      <c r="V370" s="317"/>
      <c r="W370" s="317"/>
      <c r="X370" s="317"/>
      <c r="Y370" s="317"/>
      <c r="Z370" s="317"/>
      <c r="AA370" s="317"/>
      <c r="AB370" s="317"/>
      <c r="AC370" s="317"/>
      <c r="AD370" s="317"/>
      <c r="AE370" s="317"/>
    </row>
    <row r="371" spans="2:31" ht="15.75" x14ac:dyDescent="0.25">
      <c r="B371" s="476" t="s">
        <v>1116</v>
      </c>
      <c r="C371" s="487">
        <f>IFERROR(C366/C367,0)</f>
        <v>0</v>
      </c>
      <c r="D371" s="449"/>
      <c r="E371" s="421"/>
      <c r="F371" s="450"/>
      <c r="G371" s="317"/>
      <c r="H371" s="317"/>
      <c r="I371" s="317"/>
      <c r="J371" s="317"/>
      <c r="K371" s="317"/>
      <c r="L371" s="317"/>
      <c r="M371" s="317"/>
      <c r="N371" s="317"/>
      <c r="O371" s="317"/>
      <c r="P371" s="317"/>
      <c r="Q371" s="317"/>
      <c r="R371" s="317"/>
      <c r="S371" s="317"/>
      <c r="T371" s="317"/>
      <c r="U371" s="317"/>
      <c r="V371" s="317"/>
      <c r="W371" s="317"/>
      <c r="X371" s="317"/>
      <c r="Y371" s="317"/>
      <c r="Z371" s="317"/>
      <c r="AA371" s="317"/>
      <c r="AB371" s="317"/>
      <c r="AC371" s="317"/>
      <c r="AD371" s="317"/>
      <c r="AE371" s="317"/>
    </row>
    <row r="372" spans="2:31" ht="15.75" x14ac:dyDescent="0.25">
      <c r="B372" s="476" t="s">
        <v>1117</v>
      </c>
      <c r="C372" s="487">
        <f>IFERROR(C366/(C367+C368),0)</f>
        <v>0</v>
      </c>
      <c r="D372" s="449"/>
      <c r="E372" s="421"/>
      <c r="F372" s="450"/>
      <c r="G372" s="317"/>
      <c r="H372" s="317"/>
      <c r="I372" s="317"/>
      <c r="J372" s="317"/>
      <c r="K372" s="317"/>
      <c r="L372" s="317"/>
      <c r="M372" s="317"/>
      <c r="N372" s="317"/>
      <c r="O372" s="317"/>
      <c r="P372" s="317"/>
      <c r="Q372" s="317"/>
      <c r="R372" s="317"/>
      <c r="S372" s="317"/>
      <c r="T372" s="317"/>
      <c r="U372" s="317"/>
      <c r="V372" s="317"/>
      <c r="W372" s="317"/>
      <c r="X372" s="317"/>
      <c r="Y372" s="317"/>
      <c r="Z372" s="317"/>
      <c r="AA372" s="317"/>
      <c r="AB372" s="317"/>
      <c r="AC372" s="317"/>
      <c r="AD372" s="317"/>
      <c r="AE372" s="317"/>
    </row>
    <row r="373" spans="2:31" ht="31.5" x14ac:dyDescent="0.25">
      <c r="B373" s="476" t="s">
        <v>1118</v>
      </c>
      <c r="C373" s="382" t="s">
        <v>375</v>
      </c>
      <c r="D373" s="334">
        <f>IF(C373="Yes",C368,IF(C373="No",0,""))</f>
        <v>0</v>
      </c>
      <c r="E373" s="451"/>
      <c r="F373" s="450"/>
      <c r="G373" s="317"/>
      <c r="H373" s="317"/>
      <c r="I373" s="317"/>
      <c r="J373" s="317"/>
      <c r="K373" s="317"/>
      <c r="L373" s="317"/>
      <c r="M373" s="317"/>
      <c r="N373" s="317"/>
      <c r="O373" s="317"/>
      <c r="P373" s="317"/>
      <c r="Q373" s="317"/>
      <c r="R373" s="317"/>
      <c r="S373" s="317"/>
      <c r="T373" s="317"/>
      <c r="U373" s="317"/>
      <c r="V373" s="317"/>
      <c r="W373" s="317"/>
      <c r="X373" s="317"/>
      <c r="Y373" s="317"/>
      <c r="Z373" s="317"/>
      <c r="AA373" s="317"/>
      <c r="AB373" s="317"/>
      <c r="AC373" s="317"/>
      <c r="AD373" s="317"/>
      <c r="AE373" s="317"/>
    </row>
    <row r="374" spans="2:31" ht="15.75" x14ac:dyDescent="0.25">
      <c r="B374" s="476" t="s">
        <v>1168</v>
      </c>
      <c r="C374" s="388">
        <v>0.03</v>
      </c>
      <c r="D374" s="449"/>
      <c r="E374" s="451"/>
      <c r="F374" s="450"/>
      <c r="G374" s="317"/>
      <c r="H374" s="317"/>
      <c r="I374" s="317"/>
      <c r="J374" s="317"/>
      <c r="K374" s="317"/>
      <c r="L374" s="317"/>
      <c r="M374" s="317"/>
      <c r="N374" s="317"/>
      <c r="O374" s="317"/>
      <c r="P374" s="317"/>
      <c r="Q374" s="317"/>
      <c r="R374" s="317"/>
      <c r="S374" s="317"/>
      <c r="T374" s="317"/>
      <c r="U374" s="317"/>
      <c r="V374" s="317"/>
      <c r="W374" s="317"/>
      <c r="X374" s="317"/>
      <c r="Y374" s="317"/>
      <c r="Z374" s="317"/>
      <c r="AA374" s="317"/>
      <c r="AB374" s="317"/>
      <c r="AC374" s="317"/>
      <c r="AD374" s="317"/>
      <c r="AE374" s="317"/>
    </row>
    <row r="375" spans="2:31" ht="15.75" x14ac:dyDescent="0.25">
      <c r="B375" s="476" t="s">
        <v>1393</v>
      </c>
      <c r="C375" s="388" t="str">
        <f>IF(Lighting!$L$77&gt;0,"Y","N")</f>
        <v>N</v>
      </c>
      <c r="D375" s="429"/>
      <c r="E375" s="451"/>
      <c r="F375" s="450"/>
      <c r="G375" s="317"/>
      <c r="H375" s="317"/>
      <c r="I375" s="317"/>
      <c r="J375" s="317"/>
      <c r="K375" s="317"/>
      <c r="L375" s="317"/>
      <c r="M375" s="317"/>
      <c r="N375" s="317"/>
      <c r="O375" s="317"/>
      <c r="P375" s="317"/>
      <c r="Q375" s="317"/>
      <c r="R375" s="317"/>
      <c r="S375" s="317"/>
      <c r="T375" s="317"/>
      <c r="U375" s="317"/>
      <c r="V375" s="317"/>
      <c r="W375" s="317"/>
      <c r="X375" s="317"/>
      <c r="Y375" s="317"/>
      <c r="Z375" s="317"/>
      <c r="AA375" s="317"/>
      <c r="AB375" s="317"/>
      <c r="AC375" s="317"/>
      <c r="AD375" s="317"/>
      <c r="AE375" s="317"/>
    </row>
    <row r="376" spans="2:31" ht="31.5" x14ac:dyDescent="0.25">
      <c r="B376" s="476" t="s">
        <v>1429</v>
      </c>
      <c r="C376" s="482">
        <f>Lighting!AG77</f>
        <v>12.419999999999995</v>
      </c>
      <c r="D376" s="429"/>
      <c r="E376" s="451"/>
      <c r="F376" s="450"/>
      <c r="G376" s="317"/>
      <c r="H376" s="317"/>
      <c r="I376" s="317"/>
      <c r="J376" s="317"/>
      <c r="K376" s="317"/>
      <c r="L376" s="317"/>
      <c r="M376" s="317"/>
      <c r="N376" s="317"/>
      <c r="O376" s="317"/>
      <c r="P376" s="317"/>
      <c r="Q376" s="317"/>
      <c r="R376" s="317"/>
      <c r="S376" s="317"/>
      <c r="T376" s="317"/>
      <c r="U376" s="317"/>
      <c r="V376" s="317"/>
      <c r="W376" s="317"/>
      <c r="X376" s="317"/>
      <c r="Y376" s="317"/>
      <c r="Z376" s="317"/>
      <c r="AA376" s="317"/>
      <c r="AB376" s="317"/>
      <c r="AC376" s="317"/>
      <c r="AD376" s="317"/>
      <c r="AE376" s="317"/>
    </row>
    <row r="377" spans="2:31" ht="15.75" x14ac:dyDescent="0.25">
      <c r="B377" s="476" t="s">
        <v>1428</v>
      </c>
      <c r="C377" s="482">
        <f>IFERROR(C376/E38,0)</f>
        <v>0</v>
      </c>
      <c r="D377" s="429"/>
      <c r="E377" s="451"/>
      <c r="F377" s="450"/>
      <c r="G377" s="317"/>
      <c r="H377" s="317"/>
      <c r="I377" s="317"/>
      <c r="J377" s="317"/>
      <c r="K377" s="317"/>
      <c r="L377" s="317"/>
      <c r="M377" s="317"/>
      <c r="N377" s="317"/>
      <c r="O377" s="317"/>
      <c r="P377" s="317"/>
      <c r="Q377" s="317"/>
      <c r="R377" s="317"/>
      <c r="S377" s="317"/>
      <c r="T377" s="317"/>
      <c r="U377" s="317"/>
      <c r="V377" s="317"/>
      <c r="W377" s="317"/>
      <c r="X377" s="317"/>
      <c r="Y377" s="317"/>
      <c r="Z377" s="317"/>
      <c r="AA377" s="317"/>
      <c r="AB377" s="317"/>
      <c r="AC377" s="317"/>
      <c r="AD377" s="317"/>
      <c r="AE377" s="317"/>
    </row>
    <row r="378" spans="2:31" ht="31.5" x14ac:dyDescent="0.25">
      <c r="B378" s="476" t="s">
        <v>1424</v>
      </c>
      <c r="C378" s="382" t="s">
        <v>375</v>
      </c>
      <c r="D378" s="429"/>
      <c r="E378" s="451"/>
      <c r="F378" s="450"/>
      <c r="G378" s="317"/>
      <c r="H378" s="317"/>
      <c r="I378" s="317"/>
      <c r="J378" s="317"/>
      <c r="K378" s="317"/>
      <c r="L378" s="317"/>
      <c r="M378" s="317"/>
      <c r="N378" s="317"/>
      <c r="O378" s="317"/>
      <c r="P378" s="317"/>
      <c r="Q378" s="317"/>
      <c r="R378" s="317"/>
      <c r="S378" s="317"/>
      <c r="T378" s="317"/>
      <c r="U378" s="317"/>
      <c r="V378" s="317"/>
      <c r="W378" s="317"/>
      <c r="X378" s="317"/>
      <c r="Y378" s="317"/>
      <c r="Z378" s="317"/>
      <c r="AA378" s="317"/>
      <c r="AB378" s="317"/>
      <c r="AC378" s="317"/>
      <c r="AD378" s="317"/>
      <c r="AE378" s="317"/>
    </row>
    <row r="379" spans="2:31" ht="15.75" x14ac:dyDescent="0.25">
      <c r="B379" s="476" t="s">
        <v>1419</v>
      </c>
      <c r="C379" s="382" t="s">
        <v>428</v>
      </c>
      <c r="D379" s="476" t="s">
        <v>1418</v>
      </c>
      <c r="E379" s="692"/>
      <c r="F379" s="692"/>
      <c r="G379" s="692"/>
      <c r="H379" s="692"/>
      <c r="I379" s="692"/>
      <c r="J379" s="692"/>
      <c r="K379" s="692"/>
      <c r="L379" s="692"/>
      <c r="M379" s="692"/>
      <c r="N379" s="692"/>
      <c r="O379" s="317"/>
      <c r="P379" s="317"/>
      <c r="Q379" s="317"/>
      <c r="R379" s="317"/>
      <c r="S379" s="317"/>
      <c r="T379" s="317"/>
      <c r="U379" s="317"/>
      <c r="V379" s="317"/>
      <c r="W379" s="317"/>
      <c r="X379" s="317"/>
      <c r="Y379" s="317"/>
      <c r="Z379" s="317"/>
      <c r="AA379" s="317"/>
      <c r="AB379" s="317"/>
      <c r="AC379" s="317"/>
      <c r="AD379" s="317"/>
      <c r="AE379" s="317"/>
    </row>
    <row r="380" spans="2:31" ht="15.75" x14ac:dyDescent="0.25">
      <c r="B380" s="476" t="s">
        <v>1370</v>
      </c>
      <c r="C380" s="678"/>
      <c r="D380" s="679"/>
      <c r="E380" s="679"/>
      <c r="F380" s="679"/>
      <c r="G380" s="679"/>
      <c r="H380" s="679"/>
      <c r="I380" s="679"/>
      <c r="J380" s="679"/>
      <c r="K380" s="679"/>
      <c r="L380" s="679"/>
      <c r="M380" s="679"/>
      <c r="N380" s="680"/>
      <c r="O380" s="317"/>
      <c r="P380" s="317"/>
      <c r="Q380" s="317"/>
      <c r="R380" s="317"/>
      <c r="S380" s="317"/>
      <c r="T380" s="317"/>
      <c r="U380" s="317"/>
      <c r="V380" s="317"/>
      <c r="W380" s="317"/>
      <c r="X380" s="317"/>
      <c r="Y380" s="317"/>
      <c r="Z380" s="317"/>
      <c r="AA380" s="317"/>
      <c r="AB380" s="317"/>
      <c r="AC380" s="317"/>
      <c r="AD380" s="317"/>
      <c r="AE380" s="317"/>
    </row>
    <row r="381" spans="2:31" s="317" customFormat="1" ht="15.75" x14ac:dyDescent="0.25">
      <c r="B381" s="421"/>
      <c r="C381" s="443"/>
      <c r="D381" s="449"/>
      <c r="E381" s="451"/>
      <c r="F381" s="450"/>
    </row>
    <row r="382" spans="2:31" ht="31.5" x14ac:dyDescent="0.25">
      <c r="B382" s="319" t="s">
        <v>1186</v>
      </c>
      <c r="C382" s="443"/>
      <c r="D382" s="495" t="s">
        <v>598</v>
      </c>
      <c r="E382" s="495" t="s">
        <v>599</v>
      </c>
      <c r="F382" s="495" t="s">
        <v>154</v>
      </c>
      <c r="G382" s="317"/>
      <c r="H382" s="317"/>
      <c r="I382" s="317"/>
      <c r="J382" s="317"/>
      <c r="K382" s="317"/>
      <c r="L382" s="317"/>
      <c r="M382" s="317"/>
      <c r="N382" s="317"/>
      <c r="O382" s="317"/>
      <c r="P382" s="317"/>
      <c r="Q382" s="317"/>
      <c r="R382" s="317"/>
      <c r="S382" s="317"/>
      <c r="T382" s="317"/>
      <c r="U382" s="317"/>
      <c r="V382" s="317"/>
      <c r="W382" s="317"/>
      <c r="X382" s="317"/>
      <c r="Y382" s="317"/>
      <c r="Z382" s="317"/>
      <c r="AA382" s="317"/>
      <c r="AB382" s="317"/>
      <c r="AC382" s="317"/>
      <c r="AD382" s="317"/>
      <c r="AE382" s="317"/>
    </row>
    <row r="383" spans="2:31" ht="15.75" x14ac:dyDescent="0.25">
      <c r="B383" s="476" t="s">
        <v>159</v>
      </c>
      <c r="C383" s="481"/>
      <c r="D383" s="431">
        <v>145</v>
      </c>
      <c r="E383" s="494">
        <v>120</v>
      </c>
      <c r="F383" s="494">
        <f>D383+E383</f>
        <v>265</v>
      </c>
      <c r="G383" s="317"/>
      <c r="H383" s="317"/>
      <c r="I383" s="317"/>
      <c r="J383" s="317"/>
      <c r="K383" s="317"/>
      <c r="L383" s="317"/>
      <c r="M383" s="317"/>
      <c r="N383" s="317"/>
      <c r="O383" s="317"/>
      <c r="P383" s="317"/>
      <c r="Q383" s="317"/>
      <c r="R383" s="317"/>
      <c r="S383" s="317"/>
      <c r="T383" s="317"/>
      <c r="U383" s="317"/>
      <c r="V383" s="317"/>
      <c r="W383" s="317"/>
      <c r="X383" s="317"/>
      <c r="Y383" s="317"/>
      <c r="Z383" s="317"/>
      <c r="AA383" s="317"/>
      <c r="AB383" s="317"/>
      <c r="AC383" s="317"/>
      <c r="AD383" s="317"/>
      <c r="AE383" s="317"/>
    </row>
    <row r="384" spans="2:31" ht="15.75" x14ac:dyDescent="0.25">
      <c r="B384" s="476" t="s">
        <v>252</v>
      </c>
      <c r="C384" s="481"/>
      <c r="D384" s="317"/>
      <c r="E384" s="317"/>
      <c r="F384" s="446"/>
      <c r="G384" s="317"/>
      <c r="H384" s="317"/>
      <c r="I384" s="317"/>
      <c r="J384" s="317"/>
      <c r="K384" s="317"/>
      <c r="L384" s="317"/>
      <c r="M384" s="317"/>
      <c r="N384" s="317"/>
      <c r="O384" s="317"/>
      <c r="P384" s="317"/>
      <c r="Q384" s="317"/>
      <c r="R384" s="317"/>
      <c r="S384" s="317"/>
      <c r="T384" s="317"/>
      <c r="U384" s="317"/>
      <c r="V384" s="317"/>
      <c r="W384" s="317"/>
      <c r="X384" s="317"/>
      <c r="Y384" s="317"/>
      <c r="Z384" s="317"/>
      <c r="AA384" s="317"/>
      <c r="AB384" s="317"/>
      <c r="AC384" s="317"/>
      <c r="AD384" s="317"/>
      <c r="AE384" s="317"/>
    </row>
    <row r="385" spans="1:72" ht="15.75" x14ac:dyDescent="0.25">
      <c r="B385" s="476" t="s">
        <v>494</v>
      </c>
      <c r="C385" s="334">
        <f>(F383+C384)*C383</f>
        <v>0</v>
      </c>
      <c r="D385" s="317"/>
      <c r="E385" s="446"/>
      <c r="F385" s="446"/>
      <c r="G385" s="317"/>
      <c r="H385" s="317"/>
      <c r="I385" s="317"/>
      <c r="J385" s="317"/>
      <c r="K385" s="317"/>
      <c r="L385" s="317"/>
      <c r="M385" s="317"/>
      <c r="N385" s="317"/>
      <c r="O385" s="317"/>
      <c r="P385" s="317"/>
      <c r="Q385" s="317"/>
      <c r="R385" s="317"/>
      <c r="S385" s="317"/>
      <c r="T385" s="317"/>
      <c r="U385" s="317"/>
      <c r="V385" s="317"/>
      <c r="W385" s="317"/>
      <c r="X385" s="317"/>
      <c r="Y385" s="317"/>
      <c r="Z385" s="317"/>
      <c r="AA385" s="317"/>
      <c r="AB385" s="317"/>
      <c r="AC385" s="317"/>
      <c r="AD385" s="317"/>
      <c r="AE385" s="317"/>
    </row>
    <row r="386" spans="1:72" ht="15.75" x14ac:dyDescent="0.25">
      <c r="B386" s="476" t="s">
        <v>1191</v>
      </c>
      <c r="C386" s="388">
        <f>$I$31</f>
        <v>0.25</v>
      </c>
      <c r="D386" s="317"/>
      <c r="E386" s="446"/>
      <c r="F386" s="446"/>
      <c r="G386" s="317"/>
      <c r="H386" s="317"/>
      <c r="I386" s="317"/>
      <c r="J386" s="317"/>
      <c r="K386" s="317"/>
      <c r="L386" s="317"/>
      <c r="M386" s="317"/>
      <c r="N386" s="317"/>
      <c r="O386" s="317"/>
      <c r="P386" s="317"/>
      <c r="Q386" s="317"/>
      <c r="R386" s="317"/>
      <c r="S386" s="317"/>
      <c r="T386" s="317"/>
      <c r="U386" s="317"/>
      <c r="V386" s="317"/>
      <c r="W386" s="317"/>
      <c r="X386" s="317"/>
      <c r="Y386" s="317"/>
      <c r="Z386" s="317"/>
      <c r="AA386" s="317"/>
      <c r="AB386" s="317"/>
      <c r="AC386" s="317"/>
      <c r="AD386" s="317"/>
      <c r="AE386" s="317"/>
    </row>
    <row r="387" spans="1:72" ht="15.75" x14ac:dyDescent="0.25">
      <c r="B387" s="476" t="s">
        <v>1192</v>
      </c>
      <c r="C387" s="334">
        <f>C385/(1-C386)</f>
        <v>0</v>
      </c>
      <c r="D387" s="317"/>
      <c r="E387" s="446"/>
      <c r="F387" s="446"/>
      <c r="G387" s="317"/>
      <c r="H387" s="317"/>
      <c r="I387" s="317"/>
      <c r="J387" s="317"/>
      <c r="K387" s="317"/>
      <c r="L387" s="317"/>
      <c r="M387" s="317"/>
      <c r="N387" s="317"/>
      <c r="O387" s="317"/>
      <c r="P387" s="317"/>
      <c r="Q387" s="317"/>
      <c r="R387" s="317"/>
      <c r="S387" s="317"/>
      <c r="T387" s="317"/>
      <c r="U387" s="317"/>
      <c r="V387" s="317"/>
      <c r="W387" s="317"/>
      <c r="X387" s="317"/>
      <c r="Y387" s="317"/>
      <c r="Z387" s="317"/>
      <c r="AA387" s="317"/>
      <c r="AB387" s="317"/>
      <c r="AC387" s="317"/>
      <c r="AD387" s="317"/>
      <c r="AE387" s="317"/>
    </row>
    <row r="388" spans="1:72" ht="15.75" x14ac:dyDescent="0.25">
      <c r="B388" s="476" t="s">
        <v>1187</v>
      </c>
      <c r="C388" s="388"/>
      <c r="D388" s="317"/>
      <c r="E388" s="446"/>
      <c r="F388" s="446"/>
      <c r="G388" s="317"/>
      <c r="H388" s="317"/>
      <c r="I388" s="317"/>
      <c r="J388" s="317"/>
      <c r="K388" s="317"/>
      <c r="L388" s="317"/>
      <c r="M388" s="317"/>
      <c r="N388" s="317"/>
      <c r="O388" s="317"/>
      <c r="P388" s="317"/>
      <c r="Q388" s="317"/>
      <c r="R388" s="317"/>
      <c r="S388" s="317"/>
      <c r="T388" s="317"/>
      <c r="U388" s="317"/>
      <c r="V388" s="317"/>
      <c r="W388" s="317"/>
      <c r="X388" s="317"/>
      <c r="Y388" s="317"/>
      <c r="Z388" s="317"/>
      <c r="AA388" s="317"/>
      <c r="AB388" s="317"/>
      <c r="AC388" s="317"/>
      <c r="AD388" s="317"/>
      <c r="AE388" s="317"/>
    </row>
    <row r="389" spans="1:72" ht="15.75" x14ac:dyDescent="0.25">
      <c r="B389" s="476" t="s">
        <v>139</v>
      </c>
      <c r="C389" s="334">
        <f>C388*$D$38*$I$27</f>
        <v>0</v>
      </c>
      <c r="D389" s="317"/>
      <c r="E389" s="446"/>
      <c r="F389" s="446"/>
      <c r="G389" s="317"/>
      <c r="H389" s="317"/>
      <c r="I389" s="317"/>
      <c r="J389" s="317"/>
      <c r="K389" s="317"/>
      <c r="L389" s="317"/>
      <c r="M389" s="317"/>
      <c r="N389" s="317"/>
      <c r="O389" s="317"/>
      <c r="P389" s="317"/>
      <c r="Q389" s="317"/>
      <c r="R389" s="317"/>
      <c r="S389" s="317"/>
      <c r="T389" s="317"/>
      <c r="U389" s="317"/>
      <c r="V389" s="317"/>
      <c r="W389" s="317"/>
      <c r="X389" s="317"/>
      <c r="Y389" s="317"/>
      <c r="Z389" s="317"/>
      <c r="AA389" s="317"/>
      <c r="AB389" s="317"/>
      <c r="AC389" s="317"/>
      <c r="AD389" s="317"/>
      <c r="AE389" s="317"/>
    </row>
    <row r="390" spans="1:72" ht="31.5" x14ac:dyDescent="0.25">
      <c r="B390" s="476" t="s">
        <v>1188</v>
      </c>
      <c r="C390" s="388"/>
      <c r="D390" s="317"/>
      <c r="E390" s="446"/>
      <c r="F390" s="446"/>
      <c r="G390" s="317"/>
      <c r="H390" s="317"/>
      <c r="I390" s="317"/>
      <c r="J390" s="317"/>
      <c r="K390" s="317"/>
      <c r="L390" s="317"/>
      <c r="M390" s="317"/>
      <c r="N390" s="317"/>
      <c r="O390" s="317"/>
      <c r="P390" s="317"/>
      <c r="Q390" s="317"/>
      <c r="R390" s="317"/>
      <c r="S390" s="317"/>
      <c r="T390" s="317"/>
      <c r="U390" s="317"/>
      <c r="V390" s="317"/>
      <c r="W390" s="317"/>
      <c r="X390" s="317"/>
      <c r="Y390" s="317"/>
      <c r="Z390" s="317"/>
      <c r="AA390" s="317"/>
      <c r="AB390" s="317"/>
      <c r="AC390" s="317"/>
      <c r="AD390" s="317"/>
      <c r="AE390" s="317"/>
    </row>
    <row r="391" spans="1:72" s="383" customFormat="1" ht="15.75" x14ac:dyDescent="0.25">
      <c r="A391" s="315"/>
      <c r="B391" s="476" t="s">
        <v>140</v>
      </c>
      <c r="C391" s="334">
        <f>C390*C389</f>
        <v>0</v>
      </c>
      <c r="D391" s="317"/>
      <c r="E391" s="446"/>
      <c r="F391" s="446"/>
      <c r="G391" s="315"/>
      <c r="H391" s="315"/>
      <c r="I391" s="315"/>
      <c r="J391" s="315"/>
      <c r="K391" s="315"/>
      <c r="L391" s="315"/>
      <c r="M391" s="315"/>
      <c r="N391" s="315"/>
      <c r="O391" s="315"/>
      <c r="P391" s="315"/>
      <c r="Q391" s="315"/>
      <c r="R391" s="315"/>
      <c r="S391" s="315"/>
      <c r="T391" s="315"/>
      <c r="U391" s="315"/>
      <c r="V391" s="315"/>
      <c r="W391" s="315"/>
      <c r="X391" s="315"/>
      <c r="Y391" s="315"/>
      <c r="Z391" s="315"/>
      <c r="AA391" s="315"/>
      <c r="AB391" s="315"/>
      <c r="AC391" s="315"/>
      <c r="AD391" s="315"/>
      <c r="AE391" s="315"/>
      <c r="AF391" s="315"/>
      <c r="AG391" s="315"/>
      <c r="AH391" s="315"/>
      <c r="AI391" s="315"/>
      <c r="AJ391" s="315"/>
      <c r="AK391" s="315"/>
      <c r="AL391" s="315"/>
      <c r="AM391" s="315"/>
      <c r="AN391" s="315"/>
      <c r="AO391" s="315"/>
      <c r="AP391" s="315"/>
      <c r="AQ391" s="315"/>
      <c r="AR391" s="315"/>
      <c r="AS391" s="315"/>
      <c r="AT391" s="315"/>
      <c r="AU391" s="315"/>
      <c r="AV391" s="315"/>
      <c r="AW391" s="315"/>
      <c r="AX391" s="315"/>
      <c r="AY391" s="315"/>
      <c r="AZ391" s="315"/>
      <c r="BA391" s="315"/>
      <c r="BB391" s="315"/>
      <c r="BC391" s="315"/>
      <c r="BD391" s="315"/>
      <c r="BE391" s="315"/>
      <c r="BF391" s="315"/>
      <c r="BG391" s="315"/>
      <c r="BH391" s="315"/>
      <c r="BI391" s="315"/>
      <c r="BJ391" s="315"/>
      <c r="BK391" s="315"/>
      <c r="BL391" s="315"/>
      <c r="BM391" s="315"/>
      <c r="BN391" s="315"/>
      <c r="BO391" s="315"/>
      <c r="BP391" s="315"/>
      <c r="BQ391" s="315"/>
    </row>
    <row r="392" spans="1:72" s="383" customFormat="1" ht="15.75" x14ac:dyDescent="0.25">
      <c r="A392" s="315"/>
      <c r="B392" s="476" t="s">
        <v>254</v>
      </c>
      <c r="C392" s="351">
        <f>IFERROR(C391/I27,0)</f>
        <v>0</v>
      </c>
      <c r="D392" s="317"/>
      <c r="E392" s="446"/>
      <c r="F392" s="446"/>
      <c r="G392" s="315"/>
      <c r="H392" s="315"/>
      <c r="I392" s="315"/>
      <c r="J392" s="315"/>
      <c r="K392" s="315"/>
      <c r="L392" s="315"/>
      <c r="M392" s="315"/>
      <c r="N392" s="315"/>
      <c r="O392" s="315"/>
      <c r="P392" s="315"/>
      <c r="Q392" s="315"/>
      <c r="R392" s="315"/>
      <c r="S392" s="315"/>
      <c r="T392" s="315"/>
      <c r="U392" s="315"/>
      <c r="V392" s="315"/>
      <c r="W392" s="315"/>
      <c r="X392" s="315"/>
      <c r="Y392" s="315"/>
      <c r="Z392" s="315"/>
      <c r="AA392" s="315"/>
      <c r="AB392" s="315"/>
      <c r="AC392" s="315"/>
      <c r="AD392" s="315"/>
      <c r="AE392" s="315"/>
      <c r="AF392" s="315"/>
      <c r="AG392" s="315"/>
      <c r="AH392" s="315"/>
      <c r="AI392" s="315"/>
      <c r="AJ392" s="315"/>
      <c r="AK392" s="315"/>
      <c r="AL392" s="315"/>
      <c r="AM392" s="315"/>
      <c r="AN392" s="315"/>
      <c r="AO392" s="315"/>
      <c r="AP392" s="315"/>
      <c r="AQ392" s="315"/>
      <c r="AR392" s="315"/>
      <c r="AS392" s="315"/>
      <c r="AT392" s="315"/>
      <c r="AU392" s="315"/>
      <c r="AV392" s="315"/>
      <c r="AW392" s="315"/>
      <c r="AX392" s="315"/>
      <c r="AY392" s="315"/>
      <c r="AZ392" s="315"/>
      <c r="BA392" s="315"/>
      <c r="BB392" s="315"/>
      <c r="BC392" s="315"/>
      <c r="BD392" s="315"/>
      <c r="BE392" s="315"/>
      <c r="BF392" s="315"/>
      <c r="BG392" s="315"/>
      <c r="BH392" s="315"/>
      <c r="BI392" s="315"/>
      <c r="BJ392" s="315"/>
      <c r="BK392" s="315"/>
      <c r="BL392" s="315"/>
      <c r="BM392" s="315"/>
      <c r="BN392" s="315"/>
      <c r="BO392" s="315"/>
      <c r="BP392" s="315"/>
      <c r="BQ392" s="315"/>
    </row>
    <row r="393" spans="1:72" s="383" customFormat="1" ht="15.75" x14ac:dyDescent="0.25">
      <c r="A393" s="315"/>
      <c r="B393" s="476" t="s">
        <v>157</v>
      </c>
      <c r="C393" s="356">
        <f>IFERROR(C385/C391,0)</f>
        <v>0</v>
      </c>
      <c r="D393" s="317"/>
      <c r="E393" s="446"/>
      <c r="F393" s="446"/>
      <c r="G393" s="315"/>
      <c r="H393" s="315"/>
      <c r="I393" s="315"/>
      <c r="J393" s="315"/>
      <c r="K393" s="315"/>
      <c r="L393" s="315"/>
      <c r="M393" s="315"/>
      <c r="N393" s="315"/>
      <c r="O393" s="315"/>
      <c r="P393" s="315"/>
      <c r="Q393" s="315"/>
      <c r="R393" s="315"/>
      <c r="S393" s="315"/>
      <c r="T393" s="315"/>
      <c r="U393" s="315"/>
      <c r="V393" s="315"/>
      <c r="W393" s="315"/>
      <c r="X393" s="315"/>
      <c r="Y393" s="315"/>
      <c r="Z393" s="315"/>
      <c r="AA393" s="315"/>
      <c r="AB393" s="315"/>
      <c r="AC393" s="315"/>
      <c r="AD393" s="315"/>
      <c r="AE393" s="315"/>
      <c r="AF393" s="315"/>
      <c r="AG393" s="315"/>
      <c r="AH393" s="315"/>
      <c r="AI393" s="315"/>
      <c r="AJ393" s="315"/>
      <c r="AK393" s="315"/>
      <c r="AL393" s="315"/>
      <c r="AM393" s="315"/>
      <c r="AN393" s="315"/>
      <c r="AO393" s="315"/>
      <c r="AP393" s="315"/>
      <c r="AQ393" s="315"/>
      <c r="AR393" s="315"/>
      <c r="AS393" s="315"/>
      <c r="AT393" s="315"/>
      <c r="AU393" s="315"/>
      <c r="AV393" s="315"/>
      <c r="AW393" s="315"/>
      <c r="AX393" s="315"/>
      <c r="AY393" s="315"/>
      <c r="AZ393" s="315"/>
      <c r="BA393" s="315"/>
      <c r="BB393" s="315"/>
      <c r="BC393" s="315"/>
      <c r="BD393" s="315"/>
      <c r="BE393" s="315"/>
      <c r="BF393" s="315"/>
      <c r="BG393" s="315"/>
      <c r="BH393" s="315"/>
      <c r="BI393" s="315"/>
      <c r="BJ393" s="315"/>
      <c r="BK393" s="315"/>
      <c r="BL393" s="315"/>
      <c r="BM393" s="315"/>
      <c r="BN393" s="315"/>
      <c r="BO393" s="315"/>
      <c r="BP393" s="315"/>
      <c r="BQ393" s="315"/>
    </row>
    <row r="394" spans="1:72" s="383" customFormat="1" ht="15.75" x14ac:dyDescent="0.25">
      <c r="A394" s="315"/>
      <c r="B394" s="476" t="s">
        <v>1419</v>
      </c>
      <c r="C394" s="382" t="s">
        <v>428</v>
      </c>
      <c r="D394" s="476" t="s">
        <v>1418</v>
      </c>
      <c r="E394" s="692"/>
      <c r="F394" s="692"/>
      <c r="G394" s="692"/>
      <c r="H394" s="692"/>
      <c r="I394" s="692"/>
      <c r="J394" s="692"/>
      <c r="K394" s="692"/>
      <c r="L394" s="692"/>
      <c r="M394" s="692"/>
      <c r="N394" s="692"/>
      <c r="O394" s="315"/>
      <c r="P394" s="315"/>
      <c r="Q394" s="315"/>
      <c r="R394" s="315"/>
      <c r="S394" s="315"/>
      <c r="T394" s="315"/>
      <c r="U394" s="315"/>
      <c r="V394" s="315"/>
      <c r="W394" s="315"/>
      <c r="X394" s="315"/>
      <c r="Y394" s="315"/>
      <c r="Z394" s="315"/>
      <c r="AA394" s="315"/>
      <c r="AB394" s="315"/>
      <c r="AC394" s="315"/>
      <c r="AD394" s="315"/>
      <c r="AE394" s="315"/>
      <c r="AF394" s="315"/>
      <c r="AG394" s="315"/>
      <c r="AH394" s="315"/>
      <c r="AI394" s="315"/>
      <c r="AJ394" s="315"/>
      <c r="AK394" s="315"/>
      <c r="AL394" s="315"/>
      <c r="AM394" s="315"/>
      <c r="AN394" s="315"/>
      <c r="AO394" s="315"/>
      <c r="AP394" s="315"/>
      <c r="AQ394" s="315"/>
      <c r="AR394" s="315"/>
      <c r="AS394" s="315"/>
      <c r="AT394" s="315"/>
      <c r="AU394" s="315"/>
      <c r="AV394" s="315"/>
      <c r="AW394" s="315"/>
      <c r="AX394" s="315"/>
      <c r="AY394" s="315"/>
      <c r="AZ394" s="315"/>
      <c r="BA394" s="315"/>
      <c r="BB394" s="315"/>
      <c r="BC394" s="315"/>
      <c r="BD394" s="315"/>
      <c r="BE394" s="315"/>
      <c r="BF394" s="315"/>
      <c r="BG394" s="315"/>
      <c r="BH394" s="315"/>
      <c r="BI394" s="315"/>
      <c r="BJ394" s="315"/>
      <c r="BK394" s="315"/>
      <c r="BL394" s="315"/>
      <c r="BM394" s="315"/>
      <c r="BN394" s="315"/>
      <c r="BO394" s="315"/>
      <c r="BP394" s="315"/>
      <c r="BQ394" s="315"/>
    </row>
    <row r="395" spans="1:72" s="383" customFormat="1" ht="15.75" x14ac:dyDescent="0.25">
      <c r="A395" s="315"/>
      <c r="B395" s="476" t="s">
        <v>1370</v>
      </c>
      <c r="C395" s="678"/>
      <c r="D395" s="679"/>
      <c r="E395" s="679"/>
      <c r="F395" s="679"/>
      <c r="G395" s="679"/>
      <c r="H395" s="679"/>
      <c r="I395" s="679"/>
      <c r="J395" s="679"/>
      <c r="K395" s="679"/>
      <c r="L395" s="679"/>
      <c r="M395" s="679"/>
      <c r="N395" s="680"/>
      <c r="O395" s="315"/>
      <c r="P395" s="315"/>
      <c r="Q395" s="315"/>
      <c r="R395" s="315"/>
      <c r="S395" s="315"/>
      <c r="T395" s="315"/>
      <c r="U395" s="315"/>
      <c r="V395" s="315"/>
      <c r="W395" s="315"/>
      <c r="X395" s="315"/>
      <c r="Y395" s="315"/>
      <c r="Z395" s="315"/>
      <c r="AA395" s="315"/>
      <c r="AB395" s="315"/>
      <c r="AC395" s="315"/>
      <c r="AD395" s="315"/>
      <c r="AE395" s="315"/>
      <c r="AF395" s="315"/>
      <c r="AG395" s="315"/>
      <c r="AH395" s="315"/>
      <c r="AI395" s="315"/>
      <c r="AJ395" s="315"/>
      <c r="AK395" s="315"/>
      <c r="AL395" s="315"/>
      <c r="AM395" s="315"/>
      <c r="AN395" s="315"/>
      <c r="AO395" s="315"/>
      <c r="AP395" s="315"/>
      <c r="AQ395" s="315"/>
      <c r="AR395" s="315"/>
      <c r="AS395" s="315"/>
      <c r="AT395" s="315"/>
      <c r="AU395" s="315"/>
      <c r="AV395" s="315"/>
      <c r="AW395" s="315"/>
      <c r="AX395" s="315"/>
      <c r="AY395" s="315"/>
      <c r="AZ395" s="315"/>
      <c r="BA395" s="315"/>
      <c r="BB395" s="315"/>
      <c r="BC395" s="315"/>
      <c r="BD395" s="315"/>
      <c r="BE395" s="315"/>
      <c r="BF395" s="315"/>
      <c r="BG395" s="315"/>
      <c r="BH395" s="315"/>
      <c r="BI395" s="315"/>
      <c r="BJ395" s="315"/>
      <c r="BK395" s="315"/>
      <c r="BL395" s="315"/>
      <c r="BM395" s="315"/>
      <c r="BN395" s="315"/>
      <c r="BO395" s="315"/>
      <c r="BP395" s="315"/>
      <c r="BQ395" s="315"/>
    </row>
    <row r="396" spans="1:72" s="315" customFormat="1" x14ac:dyDescent="0.2">
      <c r="B396" s="446"/>
      <c r="C396" s="446"/>
      <c r="D396" s="317"/>
      <c r="E396" s="446"/>
      <c r="F396" s="446"/>
    </row>
    <row r="397" spans="1:72" s="383" customFormat="1" ht="31.5" x14ac:dyDescent="0.25">
      <c r="A397" s="315"/>
      <c r="B397" s="319" t="s">
        <v>1389</v>
      </c>
      <c r="C397" s="495" t="s">
        <v>1205</v>
      </c>
      <c r="D397" s="495" t="s">
        <v>1206</v>
      </c>
      <c r="E397" s="495" t="s">
        <v>159</v>
      </c>
      <c r="F397" s="495" t="s">
        <v>598</v>
      </c>
      <c r="G397" s="495" t="s">
        <v>599</v>
      </c>
      <c r="H397" s="495" t="s">
        <v>252</v>
      </c>
      <c r="I397" s="495" t="s">
        <v>1210</v>
      </c>
      <c r="J397" s="495" t="s">
        <v>494</v>
      </c>
      <c r="K397" s="495" t="s">
        <v>1192</v>
      </c>
      <c r="L397" s="495" t="s">
        <v>617</v>
      </c>
      <c r="M397" s="495" t="s">
        <v>647</v>
      </c>
      <c r="N397" s="495" t="s">
        <v>1211</v>
      </c>
      <c r="O397" s="495" t="s">
        <v>612</v>
      </c>
      <c r="P397" s="495" t="s">
        <v>613</v>
      </c>
      <c r="Q397" s="495" t="s">
        <v>619</v>
      </c>
      <c r="R397" s="495" t="s">
        <v>615</v>
      </c>
      <c r="S397" s="495" t="s">
        <v>670</v>
      </c>
      <c r="T397" s="495" t="s">
        <v>618</v>
      </c>
      <c r="U397" s="495" t="s">
        <v>503</v>
      </c>
      <c r="V397" s="315"/>
      <c r="W397" s="315"/>
      <c r="X397" s="315"/>
      <c r="Y397" s="315"/>
      <c r="Z397" s="315"/>
      <c r="AA397" s="315"/>
      <c r="AB397" s="315"/>
      <c r="AC397" s="315"/>
      <c r="AD397" s="315"/>
      <c r="AE397" s="315"/>
      <c r="AF397" s="315"/>
      <c r="AG397" s="315"/>
      <c r="AH397" s="315"/>
      <c r="AI397" s="315"/>
      <c r="AJ397" s="315"/>
      <c r="AK397" s="315"/>
      <c r="AL397" s="315"/>
      <c r="AM397" s="315"/>
      <c r="AN397" s="315"/>
      <c r="AO397" s="315"/>
      <c r="AP397" s="315"/>
      <c r="AQ397" s="315"/>
      <c r="AR397" s="315"/>
      <c r="AS397" s="315"/>
      <c r="AT397" s="315"/>
      <c r="AU397" s="315"/>
      <c r="AV397" s="315"/>
      <c r="AW397" s="315"/>
      <c r="AX397" s="315"/>
      <c r="AY397" s="315"/>
      <c r="AZ397" s="315"/>
      <c r="BA397" s="315"/>
      <c r="BB397" s="315"/>
      <c r="BC397" s="315"/>
      <c r="BD397" s="315"/>
      <c r="BE397" s="315"/>
      <c r="BF397" s="315"/>
      <c r="BG397" s="315"/>
      <c r="BH397" s="315"/>
      <c r="BI397" s="315"/>
      <c r="BJ397" s="315"/>
      <c r="BK397" s="315"/>
      <c r="BL397" s="315"/>
      <c r="BM397" s="315"/>
      <c r="BN397" s="315"/>
      <c r="BO397" s="315"/>
      <c r="BP397" s="315"/>
      <c r="BQ397" s="315"/>
      <c r="BR397" s="354"/>
      <c r="BS397" s="354"/>
      <c r="BT397" s="354"/>
    </row>
    <row r="398" spans="1:72" s="383" customFormat="1" ht="15.75" x14ac:dyDescent="0.25">
      <c r="A398" s="315"/>
      <c r="B398" s="514"/>
      <c r="C398" s="481"/>
      <c r="D398" s="481"/>
      <c r="E398" s="481"/>
      <c r="F398" s="334" t="str">
        <f>IFERROR(VLOOKUP($C398,Service!$B$147:$E$150,2,0),"")</f>
        <v/>
      </c>
      <c r="G398" s="334" t="str">
        <f>IFERROR(VLOOKUP($C398,Service!$B$147:$E$150,3,0),"")</f>
        <v/>
      </c>
      <c r="H398" s="334" t="str">
        <f>IFERROR(VLOOKUP($C398,Service!$B$147:$E$150,4,0),"")</f>
        <v/>
      </c>
      <c r="I398" s="334" t="str">
        <f>IFERROR(VLOOKUP($D398,Service!$G$148:$J$150,4,0),"")</f>
        <v/>
      </c>
      <c r="J398" s="334">
        <f>SUM(F398:I398)*E398</f>
        <v>0</v>
      </c>
      <c r="K398" s="334">
        <f>J398/(1-$C$402)</f>
        <v>0</v>
      </c>
      <c r="L398" s="327"/>
      <c r="M398" s="379"/>
      <c r="N398" s="389"/>
      <c r="O398" s="379"/>
      <c r="P398" s="362">
        <f>O398*N398*M398*L398*365</f>
        <v>0</v>
      </c>
      <c r="Q398" s="362">
        <f>P398*E398</f>
        <v>0</v>
      </c>
      <c r="R398" s="491"/>
      <c r="S398" s="362">
        <f>R398*Q398</f>
        <v>0</v>
      </c>
      <c r="T398" s="362">
        <f>IFERROR(S398*$F$29/100,0)</f>
        <v>0</v>
      </c>
      <c r="U398" s="472">
        <f>IFERROR(K398/T398,0)</f>
        <v>0</v>
      </c>
      <c r="V398" s="315"/>
      <c r="W398" s="315"/>
      <c r="X398" s="315"/>
      <c r="Y398" s="315"/>
      <c r="Z398" s="315"/>
      <c r="AA398" s="315"/>
      <c r="AB398" s="315"/>
      <c r="AC398" s="315"/>
      <c r="AD398" s="315"/>
      <c r="AE398" s="315"/>
      <c r="AF398" s="315"/>
      <c r="AG398" s="315"/>
      <c r="AH398" s="315"/>
      <c r="AI398" s="315"/>
      <c r="AJ398" s="315"/>
      <c r="AK398" s="315"/>
      <c r="AL398" s="315"/>
      <c r="AM398" s="315"/>
      <c r="AN398" s="315"/>
      <c r="AO398" s="315"/>
      <c r="AP398" s="315"/>
      <c r="AQ398" s="315"/>
      <c r="AR398" s="315"/>
      <c r="AS398" s="315"/>
      <c r="AT398" s="315"/>
      <c r="AU398" s="315"/>
      <c r="AV398" s="315"/>
      <c r="AW398" s="315"/>
      <c r="AX398" s="315"/>
      <c r="AY398" s="315"/>
      <c r="AZ398" s="315"/>
      <c r="BA398" s="315"/>
      <c r="BB398" s="315"/>
      <c r="BC398" s="315"/>
      <c r="BD398" s="315"/>
      <c r="BE398" s="315"/>
      <c r="BF398" s="315"/>
      <c r="BG398" s="315"/>
      <c r="BH398" s="315"/>
      <c r="BI398" s="315"/>
      <c r="BJ398" s="315"/>
      <c r="BK398" s="315"/>
      <c r="BL398" s="315"/>
      <c r="BM398" s="315"/>
      <c r="BN398" s="315"/>
      <c r="BO398" s="315"/>
      <c r="BP398" s="315"/>
      <c r="BQ398" s="315"/>
      <c r="BR398" s="354"/>
      <c r="BS398" s="354"/>
      <c r="BT398" s="354"/>
    </row>
    <row r="399" spans="1:72" s="383" customFormat="1" ht="15.75" x14ac:dyDescent="0.25">
      <c r="A399" s="315"/>
      <c r="B399" s="514"/>
      <c r="C399" s="481"/>
      <c r="D399" s="481"/>
      <c r="E399" s="481"/>
      <c r="F399" s="334" t="str">
        <f>IFERROR(VLOOKUP($C399,Service!$B$147:$E$150,2,0),"")</f>
        <v/>
      </c>
      <c r="G399" s="334" t="str">
        <f>IFERROR(VLOOKUP($C399,Service!$B$147:$E$150,3,0),"")</f>
        <v/>
      </c>
      <c r="H399" s="334" t="str">
        <f>IFERROR(VLOOKUP($C399,Service!$B$147:$E$150,4,0),"")</f>
        <v/>
      </c>
      <c r="I399" s="334" t="str">
        <f>IFERROR(VLOOKUP($D399,Service!$G$148:$J$150,4,0),"")</f>
        <v/>
      </c>
      <c r="J399" s="334">
        <f>SUM(F399:I399)*E399</f>
        <v>0</v>
      </c>
      <c r="K399" s="334">
        <f>J399/(1-$C$402)</f>
        <v>0</v>
      </c>
      <c r="L399" s="327"/>
      <c r="M399" s="379"/>
      <c r="N399" s="389"/>
      <c r="O399" s="379"/>
      <c r="P399" s="362">
        <f>O399*N399*M399*L399*365</f>
        <v>0</v>
      </c>
      <c r="Q399" s="362">
        <f>P399*E399</f>
        <v>0</v>
      </c>
      <c r="R399" s="491"/>
      <c r="S399" s="362">
        <f>R399*Q399</f>
        <v>0</v>
      </c>
      <c r="T399" s="362">
        <f>IFERROR(S399*$F$29/100,0)</f>
        <v>0</v>
      </c>
      <c r="U399" s="472">
        <f>IFERROR(K399/T399,0)</f>
        <v>0</v>
      </c>
      <c r="V399" s="315"/>
      <c r="W399" s="315"/>
      <c r="X399" s="315"/>
      <c r="Y399" s="315"/>
      <c r="Z399" s="315"/>
      <c r="AA399" s="315"/>
      <c r="AB399" s="315"/>
      <c r="AC399" s="315"/>
      <c r="AD399" s="315"/>
      <c r="AE399" s="315"/>
      <c r="AF399" s="315"/>
      <c r="AG399" s="315"/>
      <c r="AH399" s="315"/>
      <c r="AI399" s="315"/>
      <c r="AJ399" s="315"/>
      <c r="AK399" s="315"/>
      <c r="AL399" s="315"/>
      <c r="AM399" s="315"/>
      <c r="AN399" s="315"/>
      <c r="AO399" s="315"/>
      <c r="AP399" s="315"/>
      <c r="AQ399" s="315"/>
      <c r="AR399" s="315"/>
      <c r="AS399" s="315"/>
      <c r="AT399" s="315"/>
      <c r="AU399" s="315"/>
      <c r="AV399" s="315"/>
      <c r="AW399" s="315"/>
      <c r="AX399" s="315"/>
      <c r="AY399" s="315"/>
      <c r="AZ399" s="315"/>
      <c r="BA399" s="315"/>
      <c r="BB399" s="315"/>
      <c r="BC399" s="315"/>
      <c r="BD399" s="315"/>
      <c r="BE399" s="315"/>
      <c r="BF399" s="315"/>
      <c r="BG399" s="315"/>
      <c r="BH399" s="315"/>
      <c r="BI399" s="315"/>
      <c r="BJ399" s="315"/>
      <c r="BK399" s="315"/>
      <c r="BL399" s="315"/>
      <c r="BM399" s="315"/>
      <c r="BN399" s="315"/>
      <c r="BO399" s="315"/>
      <c r="BP399" s="315"/>
      <c r="BQ399" s="315"/>
      <c r="BR399" s="354"/>
      <c r="BS399" s="354"/>
      <c r="BT399" s="354"/>
    </row>
    <row r="400" spans="1:72" s="383" customFormat="1" ht="15.75" x14ac:dyDescent="0.25">
      <c r="A400" s="315"/>
      <c r="B400" s="514"/>
      <c r="C400" s="481"/>
      <c r="D400" s="481"/>
      <c r="E400" s="481"/>
      <c r="F400" s="334" t="str">
        <f>IFERROR(VLOOKUP($C400,Service!$B$147:$E$150,2,0),"")</f>
        <v/>
      </c>
      <c r="G400" s="334" t="str">
        <f>IFERROR(VLOOKUP($C400,Service!$B$147:$E$150,3,0),"")</f>
        <v/>
      </c>
      <c r="H400" s="334" t="str">
        <f>IFERROR(VLOOKUP($C400,Service!$B$147:$E$150,4,0),"")</f>
        <v/>
      </c>
      <c r="I400" s="334" t="str">
        <f>IFERROR(VLOOKUP($D400,Service!$G$148:$J$150,4,0),"")</f>
        <v/>
      </c>
      <c r="J400" s="334">
        <f>SUM(F400:I400)*E400</f>
        <v>0</v>
      </c>
      <c r="K400" s="334">
        <f>J400/(1-$C$402)</f>
        <v>0</v>
      </c>
      <c r="L400" s="327"/>
      <c r="M400" s="379"/>
      <c r="N400" s="389"/>
      <c r="O400" s="379"/>
      <c r="P400" s="362">
        <f>O400*N400*M400*L400*365</f>
        <v>0</v>
      </c>
      <c r="Q400" s="362">
        <f>P400*E400</f>
        <v>0</v>
      </c>
      <c r="R400" s="491"/>
      <c r="S400" s="362">
        <f>R400*Q400</f>
        <v>0</v>
      </c>
      <c r="T400" s="362">
        <f>IFERROR(S400*$F$29/100,0)</f>
        <v>0</v>
      </c>
      <c r="U400" s="472">
        <f>IFERROR(K400/T400,0)</f>
        <v>0</v>
      </c>
      <c r="V400" s="315"/>
      <c r="W400" s="315"/>
      <c r="X400" s="315"/>
      <c r="Y400" s="315"/>
      <c r="Z400" s="315"/>
      <c r="AA400" s="315"/>
      <c r="AB400" s="315"/>
      <c r="AC400" s="315"/>
      <c r="AD400" s="315"/>
      <c r="AE400" s="315"/>
      <c r="AF400" s="315"/>
      <c r="AG400" s="315"/>
      <c r="AH400" s="315"/>
      <c r="AI400" s="315"/>
      <c r="AJ400" s="315"/>
      <c r="AK400" s="315"/>
      <c r="AL400" s="315"/>
      <c r="AM400" s="315"/>
      <c r="AN400" s="315"/>
      <c r="AO400" s="315"/>
      <c r="AP400" s="315"/>
      <c r="AQ400" s="315"/>
      <c r="AR400" s="315"/>
      <c r="AS400" s="315"/>
      <c r="AT400" s="315"/>
      <c r="AU400" s="315"/>
      <c r="AV400" s="315"/>
      <c r="AW400" s="315"/>
      <c r="AX400" s="315"/>
      <c r="AY400" s="315"/>
      <c r="AZ400" s="315"/>
      <c r="BA400" s="315"/>
      <c r="BB400" s="315"/>
      <c r="BC400" s="315"/>
      <c r="BD400" s="315"/>
      <c r="BE400" s="315"/>
      <c r="BF400" s="315"/>
      <c r="BG400" s="315"/>
      <c r="BH400" s="315"/>
      <c r="BI400" s="315"/>
      <c r="BJ400" s="315"/>
      <c r="BK400" s="315"/>
      <c r="BL400" s="315"/>
      <c r="BM400" s="315"/>
      <c r="BN400" s="315"/>
      <c r="BO400" s="315"/>
      <c r="BP400" s="315"/>
      <c r="BQ400" s="315"/>
      <c r="BR400" s="354"/>
      <c r="BS400" s="354"/>
      <c r="BT400" s="354"/>
    </row>
    <row r="401" spans="1:72" s="383" customFormat="1" ht="15.75" x14ac:dyDescent="0.25">
      <c r="A401" s="315"/>
      <c r="B401" s="514"/>
      <c r="C401" s="481"/>
      <c r="D401" s="481"/>
      <c r="E401" s="481"/>
      <c r="F401" s="334" t="str">
        <f>IFERROR(VLOOKUP($C401,Service!$B$147:$E$150,2,0),"")</f>
        <v/>
      </c>
      <c r="G401" s="334" t="str">
        <f>IFERROR(VLOOKUP($C401,Service!$B$147:$E$150,3,0),"")</f>
        <v/>
      </c>
      <c r="H401" s="334" t="str">
        <f>IFERROR(VLOOKUP($C401,Service!$B$147:$E$150,4,0),"")</f>
        <v/>
      </c>
      <c r="I401" s="334" t="str">
        <f>IFERROR(VLOOKUP($D401,Service!$G$148:$J$150,4,0),"")</f>
        <v/>
      </c>
      <c r="J401" s="334">
        <f>SUM(F401:I401)*E401</f>
        <v>0</v>
      </c>
      <c r="K401" s="334">
        <f>J401/(1-$C$402)</f>
        <v>0</v>
      </c>
      <c r="L401" s="327"/>
      <c r="M401" s="379"/>
      <c r="N401" s="389"/>
      <c r="O401" s="379"/>
      <c r="P401" s="362">
        <f>O401*N401*M401*L401*365</f>
        <v>0</v>
      </c>
      <c r="Q401" s="362">
        <f>P401*E401</f>
        <v>0</v>
      </c>
      <c r="R401" s="516"/>
      <c r="S401" s="362">
        <f>R401*Q401</f>
        <v>0</v>
      </c>
      <c r="T401" s="362">
        <f>IFERROR(S401*$F$29/100,0)</f>
        <v>0</v>
      </c>
      <c r="U401" s="472">
        <f>IFERROR(K401/T401,0)</f>
        <v>0</v>
      </c>
      <c r="V401" s="315"/>
      <c r="W401" s="315"/>
      <c r="X401" s="315"/>
      <c r="Y401" s="315"/>
      <c r="Z401" s="315"/>
      <c r="AA401" s="315"/>
      <c r="AB401" s="315"/>
      <c r="AC401" s="315"/>
      <c r="AD401" s="315"/>
      <c r="AE401" s="315"/>
      <c r="AF401" s="315"/>
      <c r="AG401" s="315"/>
      <c r="AH401" s="315"/>
      <c r="AI401" s="315"/>
      <c r="AJ401" s="315"/>
      <c r="AK401" s="315"/>
      <c r="AL401" s="315"/>
      <c r="AM401" s="315"/>
      <c r="AN401" s="315"/>
      <c r="AO401" s="315"/>
      <c r="AP401" s="315"/>
      <c r="AQ401" s="315"/>
      <c r="AR401" s="315"/>
      <c r="AS401" s="315"/>
      <c r="AT401" s="315"/>
      <c r="AU401" s="315"/>
      <c r="AV401" s="315"/>
      <c r="AW401" s="315"/>
      <c r="AX401" s="315"/>
      <c r="AY401" s="315"/>
      <c r="AZ401" s="315"/>
      <c r="BA401" s="315"/>
      <c r="BB401" s="315"/>
      <c r="BC401" s="315"/>
      <c r="BD401" s="315"/>
      <c r="BE401" s="315"/>
      <c r="BF401" s="315"/>
      <c r="BG401" s="315"/>
      <c r="BH401" s="315"/>
      <c r="BI401" s="315"/>
      <c r="BJ401" s="315"/>
      <c r="BK401" s="315"/>
      <c r="BL401" s="315"/>
      <c r="BM401" s="315"/>
      <c r="BN401" s="315"/>
      <c r="BO401" s="315"/>
      <c r="BP401" s="315"/>
      <c r="BQ401" s="315"/>
      <c r="BR401" s="354"/>
      <c r="BS401" s="354"/>
      <c r="BT401" s="354"/>
    </row>
    <row r="402" spans="1:72" s="383" customFormat="1" ht="15.75" x14ac:dyDescent="0.25">
      <c r="A402" s="315"/>
      <c r="B402" s="476" t="s">
        <v>1193</v>
      </c>
      <c r="C402" s="388">
        <f>$I$31</f>
        <v>0.25</v>
      </c>
      <c r="D402" s="317"/>
      <c r="E402" s="332"/>
      <c r="F402" s="332"/>
      <c r="G402" s="332"/>
      <c r="H402" s="317"/>
      <c r="I402" s="317"/>
      <c r="J402" s="467"/>
      <c r="K402" s="471">
        <f>SUM(K398:K401)</f>
        <v>0</v>
      </c>
      <c r="L402" s="317"/>
      <c r="M402" s="317"/>
      <c r="N402" s="317"/>
      <c r="O402" s="315"/>
      <c r="P402" s="315"/>
      <c r="Q402" s="362">
        <f>SUM(Q398:Q401)</f>
        <v>0</v>
      </c>
      <c r="R402" s="317"/>
      <c r="S402" s="362">
        <f>SUM(S398:S401)</f>
        <v>0</v>
      </c>
      <c r="T402" s="363">
        <f>SUM(T398:T401)</f>
        <v>0</v>
      </c>
      <c r="U402" s="472">
        <f>IFERROR(K402/T402,0)</f>
        <v>0</v>
      </c>
      <c r="V402" s="315"/>
      <c r="W402" s="315"/>
      <c r="X402" s="315"/>
      <c r="Y402" s="315"/>
      <c r="Z402" s="315"/>
      <c r="AA402" s="315"/>
      <c r="AB402" s="315"/>
      <c r="AC402" s="315"/>
      <c r="AD402" s="315"/>
      <c r="AE402" s="315"/>
      <c r="AF402" s="315"/>
      <c r="AG402" s="315"/>
      <c r="AH402" s="315"/>
      <c r="AI402" s="315"/>
      <c r="AJ402" s="315"/>
      <c r="AK402" s="315"/>
      <c r="AL402" s="315"/>
      <c r="AM402" s="315"/>
      <c r="AN402" s="315"/>
      <c r="AO402" s="315"/>
      <c r="AP402" s="315"/>
      <c r="AQ402" s="315"/>
      <c r="AR402" s="315"/>
      <c r="AS402" s="315"/>
      <c r="AT402" s="315"/>
      <c r="AU402" s="315"/>
      <c r="AV402" s="315"/>
      <c r="AW402" s="315"/>
      <c r="AX402" s="315"/>
      <c r="AY402" s="315"/>
      <c r="AZ402" s="315"/>
      <c r="BA402" s="315"/>
      <c r="BB402" s="315"/>
      <c r="BC402" s="315"/>
      <c r="BD402" s="315"/>
      <c r="BE402" s="315"/>
      <c r="BF402" s="315"/>
      <c r="BG402" s="315"/>
      <c r="BH402" s="315"/>
      <c r="BI402" s="315"/>
      <c r="BJ402" s="315"/>
      <c r="BK402" s="315"/>
      <c r="BL402" s="315"/>
      <c r="BM402" s="315"/>
      <c r="BN402" s="315"/>
      <c r="BO402" s="315"/>
      <c r="BP402" s="315"/>
      <c r="BQ402" s="315"/>
    </row>
    <row r="403" spans="1:72" s="383" customFormat="1" ht="15.95" customHeight="1" x14ac:dyDescent="0.25">
      <c r="A403" s="315"/>
      <c r="B403" s="476" t="s">
        <v>1194</v>
      </c>
      <c r="C403" s="334">
        <f>SUM(K398:K401)</f>
        <v>0</v>
      </c>
      <c r="D403" s="317"/>
      <c r="E403" s="476" t="s">
        <v>671</v>
      </c>
      <c r="F403" s="488">
        <f>SUM(S398:S401)</f>
        <v>0</v>
      </c>
      <c r="G403" s="332"/>
      <c r="H403" s="317"/>
      <c r="I403" s="317"/>
      <c r="J403" s="317"/>
      <c r="K403" s="317"/>
      <c r="L403" s="317"/>
      <c r="M403" s="317"/>
      <c r="N403" s="684" t="s">
        <v>1426</v>
      </c>
      <c r="O403" s="689"/>
      <c r="P403" s="685"/>
      <c r="Q403" s="515">
        <f>IFERROR(Q402/$E$35,0)</f>
        <v>0</v>
      </c>
      <c r="R403" s="315"/>
      <c r="S403" s="315"/>
      <c r="T403" s="315"/>
      <c r="U403" s="315"/>
      <c r="V403" s="315"/>
      <c r="W403" s="315"/>
      <c r="X403" s="315"/>
      <c r="Y403" s="315"/>
      <c r="Z403" s="315"/>
      <c r="AA403" s="315"/>
      <c r="AB403" s="315"/>
      <c r="AC403" s="315"/>
      <c r="AD403" s="315"/>
      <c r="AE403" s="315"/>
      <c r="AF403" s="315"/>
      <c r="AG403" s="315"/>
      <c r="AH403" s="315"/>
      <c r="AI403" s="315"/>
      <c r="AJ403" s="315"/>
      <c r="AK403" s="315"/>
      <c r="AL403" s="315"/>
      <c r="AM403" s="315"/>
      <c r="AN403" s="315"/>
      <c r="AO403" s="315"/>
      <c r="AP403" s="315"/>
      <c r="AQ403" s="315"/>
      <c r="AR403" s="315"/>
      <c r="AS403" s="315"/>
      <c r="AT403" s="315"/>
      <c r="AU403" s="315"/>
      <c r="AV403" s="315"/>
      <c r="AW403" s="315"/>
      <c r="AX403" s="315"/>
      <c r="AY403" s="315"/>
      <c r="AZ403" s="315"/>
      <c r="BA403" s="315"/>
      <c r="BB403" s="315"/>
      <c r="BC403" s="315"/>
      <c r="BD403" s="315"/>
      <c r="BE403" s="315"/>
      <c r="BF403" s="315"/>
      <c r="BG403" s="315"/>
      <c r="BH403" s="315"/>
      <c r="BI403" s="315"/>
      <c r="BJ403" s="315"/>
      <c r="BK403" s="315"/>
      <c r="BL403" s="315"/>
      <c r="BM403" s="315"/>
      <c r="BN403" s="315"/>
      <c r="BO403" s="315"/>
      <c r="BP403" s="315"/>
      <c r="BQ403" s="315"/>
    </row>
    <row r="404" spans="1:72" s="383" customFormat="1" ht="31.5" x14ac:dyDescent="0.25">
      <c r="A404" s="315"/>
      <c r="B404" s="476" t="s">
        <v>255</v>
      </c>
      <c r="C404" s="492"/>
      <c r="D404" s="317"/>
      <c r="E404" s="476" t="s">
        <v>616</v>
      </c>
      <c r="F404" s="489">
        <f>IFERROR(F403/F5,0)</f>
        <v>0</v>
      </c>
      <c r="G404" s="332"/>
      <c r="H404" s="317"/>
      <c r="I404" s="317"/>
      <c r="J404" s="317"/>
      <c r="K404" s="317"/>
      <c r="L404" s="317"/>
      <c r="M404" s="317"/>
      <c r="N404" s="317"/>
      <c r="O404" s="315"/>
      <c r="P404" s="315"/>
      <c r="Q404" s="315"/>
      <c r="R404" s="315"/>
      <c r="S404" s="315"/>
      <c r="T404" s="315"/>
      <c r="U404" s="315"/>
      <c r="V404" s="315"/>
      <c r="W404" s="315"/>
      <c r="X404" s="315"/>
      <c r="Y404" s="315"/>
      <c r="Z404" s="315"/>
      <c r="AA404" s="315"/>
      <c r="AB404" s="315"/>
      <c r="AC404" s="315"/>
      <c r="AD404" s="315"/>
      <c r="AE404" s="315"/>
      <c r="AF404" s="315"/>
      <c r="AG404" s="315"/>
      <c r="AH404" s="315"/>
      <c r="AI404" s="315"/>
      <c r="AJ404" s="315"/>
      <c r="AK404" s="315"/>
      <c r="AL404" s="315"/>
      <c r="AM404" s="315"/>
      <c r="AN404" s="315"/>
      <c r="AO404" s="315"/>
      <c r="AP404" s="315"/>
      <c r="AQ404" s="315"/>
      <c r="AR404" s="315"/>
      <c r="AS404" s="315"/>
      <c r="AT404" s="315"/>
      <c r="AU404" s="315"/>
      <c r="AV404" s="315"/>
      <c r="AW404" s="315"/>
      <c r="AX404" s="315"/>
      <c r="AY404" s="315"/>
      <c r="AZ404" s="315"/>
      <c r="BA404" s="315"/>
      <c r="BB404" s="315"/>
      <c r="BC404" s="315"/>
      <c r="BD404" s="315"/>
      <c r="BE404" s="315"/>
      <c r="BF404" s="315"/>
      <c r="BG404" s="315"/>
      <c r="BH404" s="315"/>
      <c r="BI404" s="315"/>
      <c r="BJ404" s="315"/>
      <c r="BK404" s="315"/>
      <c r="BL404" s="315"/>
      <c r="BM404" s="315"/>
      <c r="BN404" s="315"/>
      <c r="BO404" s="315"/>
      <c r="BP404" s="315"/>
      <c r="BQ404" s="315"/>
    </row>
    <row r="405" spans="1:72" s="383" customFormat="1" ht="31.5" x14ac:dyDescent="0.25">
      <c r="A405" s="315"/>
      <c r="B405" s="476" t="s">
        <v>139</v>
      </c>
      <c r="C405" s="334">
        <f>C404*D35*I27</f>
        <v>0</v>
      </c>
      <c r="D405" s="317"/>
      <c r="E405" s="476" t="s">
        <v>140</v>
      </c>
      <c r="F405" s="490">
        <f>SUM(T398:T401)</f>
        <v>0</v>
      </c>
      <c r="G405" s="332"/>
      <c r="H405" s="317"/>
      <c r="I405" s="317"/>
      <c r="J405" s="317"/>
      <c r="K405" s="317"/>
      <c r="L405" s="317"/>
      <c r="M405" s="317"/>
      <c r="N405" s="317"/>
      <c r="O405" s="315"/>
      <c r="P405" s="315"/>
      <c r="Q405" s="315"/>
      <c r="R405" s="315"/>
      <c r="S405" s="315"/>
      <c r="T405" s="315"/>
      <c r="U405" s="315"/>
      <c r="V405" s="315"/>
      <c r="W405" s="315"/>
      <c r="X405" s="315"/>
      <c r="Y405" s="315"/>
      <c r="Z405" s="315"/>
      <c r="AA405" s="315"/>
      <c r="AB405" s="315"/>
      <c r="AC405" s="315"/>
      <c r="AD405" s="315"/>
      <c r="AE405" s="315"/>
      <c r="AF405" s="315"/>
      <c r="AG405" s="315"/>
      <c r="AH405" s="315"/>
      <c r="AI405" s="315"/>
      <c r="AJ405" s="315"/>
      <c r="AK405" s="315"/>
      <c r="AL405" s="315"/>
      <c r="AM405" s="315"/>
      <c r="AN405" s="315"/>
      <c r="AO405" s="315"/>
      <c r="AP405" s="315"/>
      <c r="AQ405" s="315"/>
      <c r="AR405" s="315"/>
      <c r="AS405" s="315"/>
      <c r="AT405" s="315"/>
      <c r="AU405" s="315"/>
      <c r="AV405" s="315"/>
      <c r="AW405" s="315"/>
      <c r="AX405" s="315"/>
      <c r="AY405" s="315"/>
      <c r="AZ405" s="315"/>
      <c r="BA405" s="315"/>
      <c r="BB405" s="315"/>
      <c r="BC405" s="315"/>
      <c r="BD405" s="315"/>
      <c r="BE405" s="315"/>
      <c r="BF405" s="315"/>
      <c r="BG405" s="315"/>
      <c r="BH405" s="315"/>
      <c r="BI405" s="315"/>
      <c r="BJ405" s="315"/>
      <c r="BK405" s="315"/>
      <c r="BL405" s="315"/>
      <c r="BM405" s="315"/>
      <c r="BN405" s="315"/>
      <c r="BO405" s="315"/>
      <c r="BP405" s="315"/>
      <c r="BQ405" s="315"/>
    </row>
    <row r="406" spans="1:72" s="383" customFormat="1" ht="15.75" x14ac:dyDescent="0.25">
      <c r="A406" s="315"/>
      <c r="B406" s="476" t="s">
        <v>1196</v>
      </c>
      <c r="C406" s="388"/>
      <c r="D406" s="317"/>
      <c r="E406" s="332"/>
      <c r="F406" s="332"/>
      <c r="G406" s="332"/>
      <c r="H406" s="317"/>
      <c r="I406" s="317"/>
      <c r="J406" s="317"/>
      <c r="K406" s="317"/>
      <c r="L406" s="317"/>
      <c r="M406" s="317"/>
      <c r="N406" s="317"/>
      <c r="O406" s="315"/>
      <c r="P406" s="315"/>
      <c r="Q406" s="315"/>
      <c r="R406" s="315"/>
      <c r="S406" s="315"/>
      <c r="T406" s="315"/>
      <c r="U406" s="315"/>
      <c r="V406" s="315"/>
      <c r="W406" s="315"/>
      <c r="X406" s="315"/>
      <c r="Y406" s="315"/>
      <c r="Z406" s="315"/>
      <c r="AA406" s="315"/>
      <c r="AB406" s="315"/>
      <c r="AC406" s="315"/>
      <c r="AD406" s="315"/>
      <c r="AE406" s="315"/>
      <c r="AF406" s="315"/>
      <c r="AG406" s="315"/>
      <c r="AH406" s="315"/>
      <c r="AI406" s="315"/>
      <c r="AJ406" s="315"/>
      <c r="AK406" s="315"/>
      <c r="AL406" s="315"/>
      <c r="AM406" s="315"/>
      <c r="AN406" s="315"/>
      <c r="AO406" s="315"/>
      <c r="AP406" s="315"/>
      <c r="AQ406" s="315"/>
      <c r="AR406" s="315"/>
      <c r="AS406" s="315"/>
      <c r="AT406" s="315"/>
      <c r="AU406" s="315"/>
      <c r="AV406" s="315"/>
      <c r="AW406" s="315"/>
      <c r="AX406" s="315"/>
      <c r="AY406" s="315"/>
      <c r="AZ406" s="315"/>
      <c r="BA406" s="315"/>
      <c r="BB406" s="315"/>
      <c r="BC406" s="315"/>
      <c r="BD406" s="315"/>
      <c r="BE406" s="315"/>
      <c r="BF406" s="315"/>
      <c r="BG406" s="315"/>
      <c r="BH406" s="315"/>
      <c r="BI406" s="315"/>
      <c r="BJ406" s="315"/>
      <c r="BK406" s="315"/>
      <c r="BL406" s="315"/>
      <c r="BM406" s="315"/>
      <c r="BN406" s="315"/>
      <c r="BO406" s="315"/>
      <c r="BP406" s="315"/>
      <c r="BQ406" s="315"/>
    </row>
    <row r="407" spans="1:72" s="383" customFormat="1" ht="15.75" x14ac:dyDescent="0.25">
      <c r="A407" s="315"/>
      <c r="B407" s="476" t="s">
        <v>140</v>
      </c>
      <c r="C407" s="334">
        <f>IF(C406&lt;&gt;"",C406*C405,F405)</f>
        <v>0</v>
      </c>
      <c r="D407" s="470"/>
      <c r="E407" s="446"/>
      <c r="F407" s="446"/>
      <c r="G407" s="446"/>
      <c r="H407" s="317"/>
      <c r="I407" s="317"/>
      <c r="J407" s="317"/>
      <c r="K407" s="317"/>
      <c r="L407" s="317"/>
      <c r="M407" s="317"/>
      <c r="N407" s="317"/>
      <c r="O407" s="315"/>
      <c r="P407" s="315"/>
      <c r="Q407" s="315"/>
      <c r="R407" s="315"/>
      <c r="S407" s="315"/>
      <c r="T407" s="315"/>
      <c r="U407" s="315"/>
      <c r="V407" s="315"/>
      <c r="W407" s="315"/>
      <c r="X407" s="315"/>
      <c r="Y407" s="315"/>
      <c r="Z407" s="315"/>
      <c r="AA407" s="315"/>
      <c r="AB407" s="315"/>
      <c r="AC407" s="315"/>
      <c r="AD407" s="315"/>
      <c r="AE407" s="315"/>
      <c r="AF407" s="315"/>
      <c r="AG407" s="315"/>
      <c r="AH407" s="315"/>
      <c r="AI407" s="315"/>
      <c r="AJ407" s="315"/>
      <c r="AK407" s="315"/>
      <c r="AL407" s="315"/>
      <c r="AM407" s="315"/>
      <c r="AN407" s="315"/>
      <c r="AO407" s="315"/>
      <c r="AP407" s="315"/>
      <c r="AQ407" s="315"/>
      <c r="AR407" s="315"/>
      <c r="AS407" s="315"/>
      <c r="AT407" s="315"/>
      <c r="AU407" s="315"/>
      <c r="AV407" s="315"/>
      <c r="AW407" s="315"/>
      <c r="AX407" s="315"/>
      <c r="AY407" s="315"/>
      <c r="AZ407" s="315"/>
      <c r="BA407" s="315"/>
      <c r="BB407" s="315"/>
      <c r="BC407" s="315"/>
      <c r="BD407" s="315"/>
      <c r="BE407" s="315"/>
      <c r="BF407" s="315"/>
      <c r="BG407" s="315"/>
      <c r="BH407" s="315"/>
      <c r="BI407" s="315"/>
      <c r="BJ407" s="315"/>
      <c r="BK407" s="315"/>
      <c r="BL407" s="315"/>
      <c r="BM407" s="315"/>
      <c r="BN407" s="315"/>
      <c r="BO407" s="315"/>
      <c r="BP407" s="315"/>
      <c r="BQ407" s="315"/>
    </row>
    <row r="408" spans="1:72" s="383" customFormat="1" ht="15.75" x14ac:dyDescent="0.25">
      <c r="A408" s="315"/>
      <c r="B408" s="476" t="s">
        <v>141</v>
      </c>
      <c r="C408" s="351">
        <f>IF(C407="",IFERROR(U398/J275,0),IFERROR(C407/I27,0))</f>
        <v>0</v>
      </c>
      <c r="D408" s="470"/>
      <c r="E408" s="469"/>
      <c r="F408" s="446"/>
      <c r="G408" s="446"/>
      <c r="H408" s="317"/>
      <c r="I408" s="317"/>
      <c r="J408" s="317"/>
      <c r="K408" s="317"/>
      <c r="L408" s="317"/>
      <c r="M408" s="317"/>
      <c r="N408" s="317"/>
      <c r="O408" s="315"/>
      <c r="P408" s="315"/>
      <c r="Q408" s="315"/>
      <c r="R408" s="315"/>
      <c r="S408" s="315"/>
      <c r="T408" s="315"/>
      <c r="U408" s="315"/>
      <c r="V408" s="315"/>
      <c r="W408" s="315"/>
      <c r="X408" s="315"/>
      <c r="Y408" s="315"/>
      <c r="Z408" s="315"/>
      <c r="AA408" s="315"/>
      <c r="AB408" s="315"/>
      <c r="AC408" s="315"/>
      <c r="AD408" s="315"/>
      <c r="AE408" s="315"/>
      <c r="AF408" s="315"/>
      <c r="AG408" s="315"/>
      <c r="AH408" s="315"/>
      <c r="AI408" s="315"/>
      <c r="AJ408" s="315"/>
      <c r="AK408" s="315"/>
      <c r="AL408" s="315"/>
      <c r="AM408" s="315"/>
      <c r="AN408" s="315"/>
      <c r="AO408" s="315"/>
      <c r="AP408" s="315"/>
      <c r="AQ408" s="315"/>
      <c r="AR408" s="315"/>
      <c r="AS408" s="315"/>
      <c r="AT408" s="315"/>
      <c r="AU408" s="315"/>
      <c r="AV408" s="315"/>
      <c r="AW408" s="315"/>
      <c r="AX408" s="315"/>
      <c r="AY408" s="315"/>
      <c r="AZ408" s="315"/>
      <c r="BA408" s="315"/>
      <c r="BB408" s="315"/>
      <c r="BC408" s="315"/>
      <c r="BD408" s="315"/>
      <c r="BE408" s="315"/>
      <c r="BF408" s="315"/>
      <c r="BG408" s="315"/>
      <c r="BH408" s="315"/>
      <c r="BI408" s="315"/>
      <c r="BJ408" s="315"/>
      <c r="BK408" s="315"/>
      <c r="BL408" s="315"/>
      <c r="BM408" s="315"/>
      <c r="BN408" s="315"/>
      <c r="BO408" s="315"/>
      <c r="BP408" s="315"/>
      <c r="BQ408" s="315"/>
    </row>
    <row r="409" spans="1:72" s="383" customFormat="1" ht="31.5" x14ac:dyDescent="0.25">
      <c r="A409" s="315"/>
      <c r="B409" s="476" t="s">
        <v>1421</v>
      </c>
      <c r="C409" s="382" t="s">
        <v>375</v>
      </c>
      <c r="D409" s="470"/>
      <c r="E409" s="469"/>
      <c r="F409" s="446"/>
      <c r="G409" s="446"/>
      <c r="H409" s="317"/>
      <c r="I409" s="317"/>
      <c r="J409" s="317"/>
      <c r="K409" s="317"/>
      <c r="L409" s="317"/>
      <c r="M409" s="317"/>
      <c r="N409" s="317"/>
      <c r="O409" s="315"/>
      <c r="P409" s="315"/>
      <c r="Q409" s="315"/>
      <c r="R409" s="315"/>
      <c r="S409" s="315"/>
      <c r="T409" s="315"/>
      <c r="U409" s="315"/>
      <c r="V409" s="315"/>
      <c r="W409" s="315"/>
      <c r="X409" s="315"/>
      <c r="Y409" s="315"/>
      <c r="Z409" s="315"/>
      <c r="AA409" s="315"/>
      <c r="AB409" s="315"/>
      <c r="AC409" s="315"/>
      <c r="AD409" s="315"/>
      <c r="AE409" s="315"/>
      <c r="AF409" s="315"/>
      <c r="AG409" s="315"/>
      <c r="AH409" s="315"/>
      <c r="AI409" s="315"/>
      <c r="AJ409" s="315"/>
      <c r="AK409" s="315"/>
      <c r="AL409" s="315"/>
      <c r="AM409" s="315"/>
      <c r="AN409" s="315"/>
      <c r="AO409" s="315"/>
      <c r="AP409" s="315"/>
      <c r="AQ409" s="315"/>
      <c r="AR409" s="315"/>
      <c r="AS409" s="315"/>
      <c r="AT409" s="315"/>
      <c r="AU409" s="315"/>
      <c r="AV409" s="315"/>
      <c r="AW409" s="315"/>
      <c r="AX409" s="315"/>
      <c r="AY409" s="315"/>
      <c r="AZ409" s="315"/>
      <c r="BA409" s="315"/>
      <c r="BB409" s="315"/>
      <c r="BC409" s="315"/>
      <c r="BD409" s="315"/>
      <c r="BE409" s="315"/>
      <c r="BF409" s="315"/>
      <c r="BG409" s="315"/>
      <c r="BH409" s="315"/>
      <c r="BI409" s="315"/>
      <c r="BJ409" s="315"/>
      <c r="BK409" s="315"/>
      <c r="BL409" s="315"/>
      <c r="BM409" s="315"/>
      <c r="BN409" s="315"/>
      <c r="BO409" s="315"/>
      <c r="BP409" s="315"/>
      <c r="BQ409" s="315"/>
    </row>
    <row r="410" spans="1:72" s="383" customFormat="1" ht="15.75" x14ac:dyDescent="0.25">
      <c r="A410" s="315"/>
      <c r="B410" s="476" t="s">
        <v>1419</v>
      </c>
      <c r="C410" s="382" t="s">
        <v>375</v>
      </c>
      <c r="D410" s="476" t="s">
        <v>1418</v>
      </c>
      <c r="E410" s="692"/>
      <c r="F410" s="692"/>
      <c r="G410" s="692"/>
      <c r="H410" s="692"/>
      <c r="I410" s="692"/>
      <c r="J410" s="692"/>
      <c r="K410" s="692"/>
      <c r="L410" s="692"/>
      <c r="M410" s="692"/>
      <c r="N410" s="692"/>
      <c r="O410" s="315"/>
      <c r="P410" s="315"/>
      <c r="Q410" s="315"/>
      <c r="R410" s="315"/>
      <c r="S410" s="315"/>
      <c r="T410" s="315"/>
      <c r="U410" s="315"/>
      <c r="V410" s="315"/>
      <c r="W410" s="315"/>
      <c r="X410" s="315"/>
      <c r="Y410" s="315"/>
      <c r="Z410" s="315"/>
      <c r="AA410" s="315"/>
      <c r="AB410" s="315"/>
      <c r="AC410" s="315"/>
      <c r="AD410" s="315"/>
      <c r="AE410" s="315"/>
      <c r="AF410" s="315"/>
      <c r="AG410" s="315"/>
      <c r="AH410" s="315"/>
      <c r="AI410" s="315"/>
      <c r="AJ410" s="315"/>
      <c r="AK410" s="315"/>
      <c r="AL410" s="315"/>
      <c r="AM410" s="315"/>
      <c r="AN410" s="315"/>
      <c r="AO410" s="315"/>
      <c r="AP410" s="315"/>
      <c r="AQ410" s="315"/>
      <c r="AR410" s="315"/>
      <c r="AS410" s="315"/>
      <c r="AT410" s="315"/>
      <c r="AU410" s="315"/>
      <c r="AV410" s="315"/>
      <c r="AW410" s="315"/>
      <c r="AX410" s="315"/>
      <c r="AY410" s="315"/>
      <c r="AZ410" s="315"/>
      <c r="BA410" s="315"/>
      <c r="BB410" s="315"/>
      <c r="BC410" s="315"/>
      <c r="BD410" s="315"/>
      <c r="BE410" s="315"/>
      <c r="BF410" s="315"/>
      <c r="BG410" s="315"/>
      <c r="BH410" s="315"/>
      <c r="BI410" s="315"/>
      <c r="BJ410" s="315"/>
      <c r="BK410" s="315"/>
      <c r="BL410" s="315"/>
      <c r="BM410" s="315"/>
      <c r="BN410" s="315"/>
      <c r="BO410" s="315"/>
      <c r="BP410" s="315"/>
      <c r="BQ410" s="315"/>
    </row>
    <row r="411" spans="1:72" s="383" customFormat="1" ht="15.75" x14ac:dyDescent="0.25">
      <c r="A411" s="315"/>
      <c r="B411" s="476" t="s">
        <v>1370</v>
      </c>
      <c r="C411" s="678"/>
      <c r="D411" s="679"/>
      <c r="E411" s="679"/>
      <c r="F411" s="679"/>
      <c r="G411" s="679"/>
      <c r="H411" s="679"/>
      <c r="I411" s="679"/>
      <c r="J411" s="679"/>
      <c r="K411" s="679"/>
      <c r="L411" s="679"/>
      <c r="M411" s="679"/>
      <c r="N411" s="680"/>
      <c r="O411" s="315"/>
      <c r="P411" s="315"/>
      <c r="Q411" s="315"/>
      <c r="R411" s="315"/>
      <c r="S411" s="315"/>
      <c r="T411" s="315"/>
      <c r="U411" s="315"/>
      <c r="V411" s="315"/>
      <c r="W411" s="315"/>
      <c r="X411" s="315"/>
      <c r="Y411" s="315"/>
      <c r="Z411" s="315"/>
      <c r="AA411" s="315"/>
      <c r="AB411" s="315"/>
      <c r="AC411" s="315"/>
      <c r="AD411" s="315"/>
      <c r="AE411" s="315"/>
      <c r="AF411" s="315"/>
      <c r="AG411" s="315"/>
      <c r="AH411" s="315"/>
      <c r="AI411" s="315"/>
      <c r="AJ411" s="315"/>
      <c r="AK411" s="315"/>
      <c r="AL411" s="315"/>
      <c r="AM411" s="315"/>
      <c r="AN411" s="315"/>
      <c r="AO411" s="315"/>
      <c r="AP411" s="315"/>
      <c r="AQ411" s="315"/>
      <c r="AR411" s="315"/>
      <c r="AS411" s="315"/>
      <c r="AT411" s="315"/>
      <c r="AU411" s="315"/>
      <c r="AV411" s="315"/>
      <c r="AW411" s="315"/>
      <c r="AX411" s="315"/>
      <c r="AY411" s="315"/>
      <c r="AZ411" s="315"/>
      <c r="BA411" s="315"/>
      <c r="BB411" s="315"/>
      <c r="BC411" s="315"/>
      <c r="BD411" s="315"/>
      <c r="BE411" s="315"/>
      <c r="BF411" s="315"/>
      <c r="BG411" s="315"/>
      <c r="BH411" s="315"/>
      <c r="BI411" s="315"/>
      <c r="BJ411" s="315"/>
      <c r="BK411" s="315"/>
      <c r="BL411" s="315"/>
      <c r="BM411" s="315"/>
      <c r="BN411" s="315"/>
      <c r="BO411" s="315"/>
      <c r="BP411" s="315"/>
      <c r="BQ411" s="315"/>
    </row>
    <row r="412" spans="1:72" s="315" customFormat="1" x14ac:dyDescent="0.2">
      <c r="B412" s="446"/>
      <c r="C412" s="446"/>
      <c r="D412" s="317"/>
      <c r="E412" s="446"/>
      <c r="F412" s="446"/>
    </row>
    <row r="413" spans="1:72" s="383" customFormat="1" ht="15.75" x14ac:dyDescent="0.25">
      <c r="A413" s="315"/>
      <c r="B413" s="319" t="s">
        <v>1327</v>
      </c>
      <c r="C413" s="446"/>
      <c r="D413" s="315"/>
      <c r="E413" s="317"/>
      <c r="F413" s="446"/>
      <c r="G413" s="446"/>
      <c r="H413" s="315"/>
      <c r="I413" s="315"/>
      <c r="J413" s="315"/>
      <c r="K413" s="315"/>
      <c r="L413" s="315"/>
      <c r="M413" s="315"/>
      <c r="N413" s="315"/>
      <c r="O413" s="315"/>
      <c r="P413" s="315"/>
      <c r="Q413" s="315"/>
      <c r="R413" s="315"/>
      <c r="S413" s="315"/>
      <c r="T413" s="315"/>
      <c r="U413" s="315"/>
      <c r="V413" s="315"/>
      <c r="W413" s="315"/>
      <c r="X413" s="315"/>
      <c r="Y413" s="315"/>
      <c r="Z413" s="315"/>
      <c r="AA413" s="315"/>
      <c r="AB413" s="315"/>
      <c r="AC413" s="315"/>
      <c r="AD413" s="315"/>
      <c r="AE413" s="315"/>
      <c r="AF413" s="315"/>
      <c r="AG413" s="315"/>
      <c r="AH413" s="315"/>
      <c r="AI413" s="315"/>
      <c r="AJ413" s="315"/>
      <c r="AK413" s="315"/>
      <c r="AL413" s="315"/>
      <c r="AM413" s="315"/>
      <c r="AN413" s="315"/>
      <c r="AO413" s="315"/>
      <c r="AP413" s="315"/>
      <c r="AQ413" s="315"/>
      <c r="AR413" s="315"/>
      <c r="AS413" s="315"/>
      <c r="AT413" s="315"/>
      <c r="AU413" s="315"/>
      <c r="AV413" s="315"/>
      <c r="AW413" s="315"/>
      <c r="AX413" s="315"/>
      <c r="AY413" s="315"/>
      <c r="AZ413" s="315"/>
      <c r="BA413" s="315"/>
      <c r="BB413" s="315"/>
      <c r="BC413" s="315"/>
      <c r="BD413" s="315"/>
      <c r="BE413" s="315"/>
      <c r="BF413" s="315"/>
      <c r="BG413" s="315"/>
      <c r="BH413" s="315"/>
      <c r="BI413" s="315"/>
      <c r="BJ413" s="315"/>
      <c r="BK413" s="315"/>
      <c r="BL413" s="315"/>
      <c r="BM413" s="315"/>
      <c r="BN413" s="315"/>
      <c r="BO413" s="315"/>
      <c r="BP413" s="315"/>
      <c r="BQ413" s="315"/>
    </row>
    <row r="414" spans="1:72" s="383" customFormat="1" ht="15.75" x14ac:dyDescent="0.25">
      <c r="A414" s="315"/>
      <c r="B414" s="476" t="s">
        <v>1334</v>
      </c>
      <c r="C414" s="486" t="s">
        <v>428</v>
      </c>
      <c r="D414" s="315"/>
      <c r="E414" s="317"/>
      <c r="F414" s="446"/>
      <c r="G414" s="446"/>
      <c r="H414" s="315"/>
      <c r="I414" s="315"/>
      <c r="J414" s="315"/>
      <c r="K414" s="315"/>
      <c r="L414" s="315"/>
      <c r="M414" s="315"/>
      <c r="N414" s="315"/>
      <c r="O414" s="315"/>
      <c r="P414" s="315"/>
      <c r="Q414" s="315"/>
      <c r="R414" s="315"/>
      <c r="S414" s="315"/>
      <c r="T414" s="315"/>
      <c r="U414" s="315"/>
      <c r="V414" s="315"/>
      <c r="W414" s="315"/>
      <c r="X414" s="315"/>
      <c r="Y414" s="315"/>
      <c r="Z414" s="315"/>
      <c r="AA414" s="315"/>
      <c r="AB414" s="315"/>
      <c r="AC414" s="315"/>
      <c r="AD414" s="315"/>
      <c r="AE414" s="315"/>
      <c r="AF414" s="315"/>
      <c r="AG414" s="315"/>
      <c r="AH414" s="315"/>
      <c r="AI414" s="315"/>
      <c r="AJ414" s="315"/>
      <c r="AK414" s="315"/>
      <c r="AL414" s="315"/>
      <c r="AM414" s="315"/>
      <c r="AN414" s="315"/>
      <c r="AO414" s="315"/>
      <c r="AP414" s="315"/>
      <c r="AQ414" s="315"/>
      <c r="AR414" s="315"/>
      <c r="AS414" s="315"/>
      <c r="AT414" s="315"/>
      <c r="AU414" s="315"/>
      <c r="AV414" s="315"/>
      <c r="AW414" s="315"/>
      <c r="AX414" s="315"/>
      <c r="AY414" s="315"/>
      <c r="AZ414" s="315"/>
      <c r="BA414" s="315"/>
      <c r="BB414" s="315"/>
      <c r="BC414" s="315"/>
      <c r="BD414" s="315"/>
      <c r="BE414" s="315"/>
      <c r="BF414" s="315"/>
      <c r="BG414" s="315"/>
      <c r="BH414" s="315"/>
      <c r="BI414" s="315"/>
      <c r="BJ414" s="315"/>
      <c r="BK414" s="315"/>
      <c r="BL414" s="315"/>
      <c r="BM414" s="315"/>
      <c r="BN414" s="315"/>
      <c r="BO414" s="315"/>
      <c r="BP414" s="315"/>
      <c r="BQ414" s="315"/>
    </row>
    <row r="415" spans="1:72" s="383" customFormat="1" ht="15.75" x14ac:dyDescent="0.25">
      <c r="A415" s="315"/>
      <c r="B415" s="476" t="s">
        <v>1331</v>
      </c>
      <c r="C415" s="481"/>
      <c r="D415" s="315"/>
      <c r="E415" s="317"/>
      <c r="F415" s="446"/>
      <c r="G415" s="446"/>
      <c r="H415" s="315"/>
      <c r="I415" s="315"/>
      <c r="J415" s="315"/>
      <c r="K415" s="315"/>
      <c r="L415" s="315"/>
      <c r="M415" s="315"/>
      <c r="N415" s="315"/>
      <c r="O415" s="315"/>
      <c r="P415" s="315"/>
      <c r="Q415" s="315"/>
      <c r="R415" s="315"/>
      <c r="S415" s="315"/>
      <c r="T415" s="315"/>
      <c r="U415" s="315"/>
      <c r="V415" s="315"/>
      <c r="W415" s="315"/>
      <c r="X415" s="315"/>
      <c r="Y415" s="315"/>
      <c r="Z415" s="315"/>
      <c r="AA415" s="315"/>
      <c r="AB415" s="315"/>
      <c r="AC415" s="315"/>
      <c r="AD415" s="315"/>
      <c r="AE415" s="315"/>
      <c r="AF415" s="315"/>
      <c r="AG415" s="315"/>
      <c r="AH415" s="315"/>
      <c r="AI415" s="315"/>
      <c r="AJ415" s="315"/>
      <c r="AK415" s="315"/>
      <c r="AL415" s="315"/>
      <c r="AM415" s="315"/>
      <c r="AN415" s="315"/>
      <c r="AO415" s="315"/>
      <c r="AP415" s="315"/>
      <c r="AQ415" s="315"/>
      <c r="AR415" s="315"/>
      <c r="AS415" s="315"/>
      <c r="AT415" s="315"/>
      <c r="AU415" s="315"/>
      <c r="AV415" s="315"/>
      <c r="AW415" s="315"/>
      <c r="AX415" s="315"/>
      <c r="AY415" s="315"/>
      <c r="AZ415" s="315"/>
      <c r="BA415" s="315"/>
      <c r="BB415" s="315"/>
      <c r="BC415" s="315"/>
      <c r="BD415" s="315"/>
      <c r="BE415" s="315"/>
      <c r="BF415" s="315"/>
      <c r="BG415" s="315"/>
      <c r="BH415" s="315"/>
      <c r="BI415" s="315"/>
      <c r="BJ415" s="315"/>
      <c r="BK415" s="315"/>
      <c r="BL415" s="315"/>
      <c r="BM415" s="315"/>
      <c r="BN415" s="315"/>
      <c r="BO415" s="315"/>
      <c r="BP415" s="315"/>
      <c r="BQ415" s="315"/>
    </row>
    <row r="416" spans="1:72" s="383" customFormat="1" ht="15.75" x14ac:dyDescent="0.25">
      <c r="A416" s="315"/>
      <c r="B416" s="476" t="s">
        <v>1328</v>
      </c>
      <c r="C416" s="382"/>
      <c r="D416" s="315"/>
      <c r="E416" s="452"/>
      <c r="F416" s="452"/>
      <c r="G416" s="315"/>
      <c r="H416" s="315"/>
      <c r="I416" s="315"/>
      <c r="J416" s="315"/>
      <c r="K416" s="315"/>
      <c r="L416" s="315"/>
      <c r="M416" s="315"/>
      <c r="N416" s="315"/>
      <c r="O416" s="315"/>
      <c r="P416" s="315"/>
      <c r="Q416" s="315"/>
      <c r="R416" s="315"/>
      <c r="S416" s="315"/>
      <c r="T416" s="315"/>
      <c r="U416" s="315"/>
      <c r="V416" s="315"/>
      <c r="W416" s="315"/>
      <c r="X416" s="315"/>
      <c r="Y416" s="315"/>
      <c r="Z416" s="315"/>
      <c r="AA416" s="315"/>
      <c r="AB416" s="315"/>
      <c r="AC416" s="315"/>
      <c r="AD416" s="315"/>
      <c r="AE416" s="315"/>
      <c r="AF416" s="315"/>
      <c r="AG416" s="315"/>
      <c r="AH416" s="315"/>
      <c r="AI416" s="315"/>
      <c r="AJ416" s="315"/>
      <c r="AK416" s="315"/>
      <c r="AL416" s="315"/>
      <c r="AM416" s="315"/>
      <c r="AN416" s="315"/>
      <c r="AO416" s="315"/>
      <c r="AP416" s="315"/>
      <c r="AQ416" s="315"/>
      <c r="AR416" s="315"/>
      <c r="AS416" s="315"/>
      <c r="AT416" s="315"/>
      <c r="AU416" s="315"/>
      <c r="AV416" s="315"/>
      <c r="AW416" s="315"/>
      <c r="AX416" s="315"/>
      <c r="AY416" s="315"/>
      <c r="AZ416" s="315"/>
      <c r="BA416" s="315"/>
      <c r="BB416" s="315"/>
      <c r="BC416" s="315"/>
      <c r="BD416" s="315"/>
      <c r="BE416" s="315"/>
      <c r="BF416" s="315"/>
      <c r="BG416" s="315"/>
      <c r="BH416" s="315"/>
      <c r="BI416" s="315"/>
      <c r="BJ416" s="315"/>
      <c r="BK416" s="315"/>
      <c r="BL416" s="315"/>
      <c r="BM416" s="315"/>
      <c r="BN416" s="315"/>
      <c r="BO416" s="315"/>
      <c r="BP416" s="315"/>
      <c r="BQ416" s="315"/>
    </row>
    <row r="417" spans="1:123" s="383" customFormat="1" ht="15.75" x14ac:dyDescent="0.25">
      <c r="A417" s="315"/>
      <c r="B417" s="476" t="s">
        <v>1332</v>
      </c>
      <c r="C417" s="478">
        <f>C416*C415</f>
        <v>0</v>
      </c>
      <c r="D417" s="315"/>
      <c r="E417" s="452"/>
      <c r="F417" s="452"/>
      <c r="G417" s="315"/>
      <c r="H417" s="315"/>
      <c r="I417" s="315"/>
      <c r="J417" s="315"/>
      <c r="K417" s="315"/>
      <c r="L417" s="315"/>
      <c r="M417" s="315"/>
      <c r="N417" s="315"/>
      <c r="O417" s="315"/>
      <c r="P417" s="315"/>
      <c r="Q417" s="315"/>
      <c r="R417" s="315"/>
      <c r="S417" s="315"/>
      <c r="T417" s="315"/>
      <c r="U417" s="315"/>
      <c r="V417" s="315"/>
      <c r="W417" s="315"/>
      <c r="X417" s="315"/>
      <c r="Y417" s="315"/>
      <c r="Z417" s="315"/>
      <c r="AA417" s="315"/>
      <c r="AB417" s="315"/>
      <c r="AC417" s="315"/>
      <c r="AD417" s="315"/>
      <c r="AE417" s="315"/>
      <c r="AF417" s="315"/>
      <c r="AG417" s="315"/>
      <c r="AH417" s="315"/>
      <c r="AI417" s="315"/>
      <c r="AJ417" s="315"/>
      <c r="AK417" s="315"/>
      <c r="AL417" s="315"/>
      <c r="AM417" s="315"/>
      <c r="AN417" s="315"/>
      <c r="AO417" s="315"/>
      <c r="AP417" s="315"/>
      <c r="AQ417" s="315"/>
      <c r="AR417" s="315"/>
      <c r="AS417" s="315"/>
      <c r="AT417" s="315"/>
      <c r="AU417" s="315"/>
      <c r="AV417" s="315"/>
      <c r="AW417" s="315"/>
      <c r="AX417" s="315"/>
      <c r="AY417" s="315"/>
      <c r="AZ417" s="315"/>
      <c r="BA417" s="315"/>
      <c r="BB417" s="315"/>
      <c r="BC417" s="315"/>
      <c r="BD417" s="315"/>
      <c r="BE417" s="315"/>
      <c r="BF417" s="315"/>
      <c r="BG417" s="315"/>
      <c r="BH417" s="315"/>
      <c r="BI417" s="315"/>
      <c r="BJ417" s="315"/>
      <c r="BK417" s="315"/>
      <c r="BL417" s="315"/>
      <c r="BM417" s="315"/>
      <c r="BN417" s="315"/>
      <c r="BO417" s="315"/>
      <c r="BP417" s="315"/>
      <c r="BQ417" s="315"/>
    </row>
    <row r="418" spans="1:123" s="383" customFormat="1" ht="15.75" x14ac:dyDescent="0.25">
      <c r="A418" s="315"/>
      <c r="B418" s="476" t="s">
        <v>1329</v>
      </c>
      <c r="C418" s="388">
        <v>0.1</v>
      </c>
      <c r="D418" s="315"/>
      <c r="E418" s="452"/>
      <c r="F418" s="452"/>
      <c r="G418" s="315"/>
      <c r="H418" s="315"/>
      <c r="I418" s="315"/>
      <c r="J418" s="315"/>
      <c r="K418" s="315"/>
      <c r="L418" s="315"/>
      <c r="M418" s="315"/>
      <c r="N418" s="315"/>
      <c r="O418" s="315"/>
      <c r="P418" s="315"/>
      <c r="Q418" s="315"/>
      <c r="R418" s="315"/>
      <c r="S418" s="315"/>
      <c r="T418" s="315"/>
      <c r="U418" s="315"/>
      <c r="V418" s="315"/>
      <c r="W418" s="315"/>
      <c r="X418" s="315"/>
      <c r="Y418" s="315"/>
      <c r="Z418" s="315"/>
      <c r="AA418" s="315"/>
      <c r="AB418" s="315"/>
      <c r="AC418" s="315"/>
      <c r="AD418" s="315"/>
      <c r="AE418" s="315"/>
      <c r="AF418" s="315"/>
      <c r="AG418" s="315"/>
      <c r="AH418" s="315"/>
      <c r="AI418" s="315"/>
      <c r="AJ418" s="315"/>
      <c r="AK418" s="315"/>
      <c r="AL418" s="315"/>
      <c r="AM418" s="315"/>
      <c r="AN418" s="315"/>
      <c r="AO418" s="315"/>
      <c r="AP418" s="315"/>
      <c r="AQ418" s="315"/>
      <c r="AR418" s="315"/>
      <c r="AS418" s="315"/>
      <c r="AT418" s="315"/>
      <c r="AU418" s="315"/>
      <c r="AV418" s="315"/>
      <c r="AW418" s="315"/>
      <c r="AX418" s="315"/>
      <c r="AY418" s="315"/>
      <c r="AZ418" s="315"/>
      <c r="BA418" s="315"/>
      <c r="BB418" s="315"/>
      <c r="BC418" s="315"/>
      <c r="BD418" s="315"/>
      <c r="BE418" s="315"/>
      <c r="BF418" s="315"/>
      <c r="BG418" s="315"/>
      <c r="BH418" s="315"/>
      <c r="BI418" s="315"/>
      <c r="BJ418" s="315"/>
      <c r="BK418" s="315"/>
      <c r="BL418" s="315"/>
      <c r="BM418" s="315"/>
      <c r="BN418" s="315"/>
      <c r="BO418" s="315"/>
      <c r="BP418" s="315"/>
      <c r="BQ418" s="315"/>
    </row>
    <row r="419" spans="1:123" s="383" customFormat="1" ht="15.75" x14ac:dyDescent="0.25">
      <c r="A419" s="315"/>
      <c r="B419" s="476" t="s">
        <v>1330</v>
      </c>
      <c r="C419" s="478">
        <f>(1-C418)*C417</f>
        <v>0</v>
      </c>
      <c r="D419" s="452"/>
      <c r="E419" s="452"/>
      <c r="F419" s="315"/>
      <c r="G419" s="315"/>
      <c r="H419" s="315"/>
      <c r="I419" s="315"/>
      <c r="J419" s="315"/>
      <c r="K419" s="315"/>
      <c r="L419" s="315"/>
      <c r="M419" s="315"/>
      <c r="N419" s="315"/>
      <c r="O419" s="315"/>
      <c r="P419" s="315"/>
      <c r="Q419" s="315"/>
      <c r="R419" s="315"/>
      <c r="S419" s="315"/>
      <c r="T419" s="315"/>
      <c r="U419" s="315"/>
      <c r="V419" s="315"/>
      <c r="W419" s="315"/>
      <c r="X419" s="315"/>
      <c r="Y419" s="315"/>
      <c r="Z419" s="315"/>
      <c r="AA419" s="315"/>
      <c r="AB419" s="315"/>
      <c r="AC419" s="315"/>
      <c r="AD419" s="315"/>
      <c r="AE419" s="315"/>
      <c r="AF419" s="315"/>
      <c r="AG419" s="315"/>
      <c r="AH419" s="315"/>
      <c r="AI419" s="315"/>
      <c r="AJ419" s="315"/>
      <c r="AK419" s="315"/>
      <c r="AL419" s="315"/>
      <c r="AM419" s="315"/>
      <c r="AN419" s="315"/>
      <c r="AO419" s="315"/>
      <c r="AP419" s="315"/>
      <c r="AQ419" s="315"/>
      <c r="AR419" s="315"/>
      <c r="AS419" s="315"/>
      <c r="AT419" s="315"/>
      <c r="AU419" s="315"/>
      <c r="AV419" s="315"/>
      <c r="AW419" s="315"/>
      <c r="AX419" s="315"/>
      <c r="AY419" s="315"/>
      <c r="AZ419" s="315"/>
      <c r="BA419" s="315"/>
      <c r="BB419" s="315"/>
      <c r="BC419" s="315"/>
      <c r="BD419" s="315"/>
      <c r="BE419" s="315"/>
      <c r="BF419" s="315"/>
      <c r="BG419" s="315"/>
      <c r="BH419" s="315"/>
      <c r="BI419" s="315"/>
      <c r="BJ419" s="315"/>
      <c r="BK419" s="315"/>
      <c r="BL419" s="315"/>
      <c r="BM419" s="315"/>
      <c r="BN419" s="315"/>
      <c r="BO419" s="315"/>
      <c r="BP419" s="315"/>
      <c r="BQ419" s="315"/>
    </row>
    <row r="420" spans="1:123" s="383" customFormat="1" ht="15.75" x14ac:dyDescent="0.25">
      <c r="A420" s="315"/>
      <c r="B420" s="476" t="s">
        <v>1333</v>
      </c>
      <c r="C420" s="391"/>
      <c r="D420" s="452"/>
      <c r="E420" s="452"/>
      <c r="F420" s="315"/>
      <c r="G420" s="315"/>
      <c r="H420" s="315"/>
      <c r="I420" s="315"/>
      <c r="J420" s="315"/>
      <c r="K420" s="315"/>
      <c r="L420" s="315"/>
      <c r="M420" s="315"/>
      <c r="N420" s="315"/>
      <c r="O420" s="315"/>
      <c r="P420" s="315"/>
      <c r="Q420" s="315"/>
      <c r="R420" s="315"/>
      <c r="S420" s="315"/>
      <c r="T420" s="315"/>
      <c r="U420" s="315"/>
      <c r="V420" s="315"/>
      <c r="W420" s="315"/>
      <c r="X420" s="315"/>
      <c r="Y420" s="315"/>
      <c r="Z420" s="315"/>
      <c r="AA420" s="315"/>
      <c r="AB420" s="315"/>
      <c r="AC420" s="315"/>
      <c r="AD420" s="315"/>
      <c r="AE420" s="315"/>
      <c r="AF420" s="315"/>
      <c r="AG420" s="315"/>
      <c r="AH420" s="315"/>
      <c r="AI420" s="315"/>
      <c r="AJ420" s="315"/>
      <c r="AK420" s="315"/>
      <c r="AL420" s="315"/>
      <c r="AM420" s="315"/>
      <c r="AN420" s="315"/>
      <c r="AO420" s="315"/>
      <c r="AP420" s="315"/>
      <c r="AQ420" s="315"/>
      <c r="AR420" s="315"/>
      <c r="AS420" s="315"/>
      <c r="AT420" s="315"/>
      <c r="AU420" s="315"/>
      <c r="AV420" s="315"/>
      <c r="AW420" s="315"/>
      <c r="AX420" s="315"/>
      <c r="AY420" s="315"/>
      <c r="AZ420" s="315"/>
      <c r="BA420" s="315"/>
      <c r="BB420" s="315"/>
      <c r="BC420" s="315"/>
      <c r="BD420" s="315"/>
      <c r="BE420" s="315"/>
      <c r="BF420" s="315"/>
      <c r="BG420" s="315"/>
      <c r="BH420" s="315"/>
      <c r="BI420" s="315"/>
      <c r="BJ420" s="315"/>
      <c r="BK420" s="315"/>
      <c r="BL420" s="315"/>
      <c r="BM420" s="315"/>
      <c r="BN420" s="315"/>
      <c r="BO420" s="315"/>
      <c r="BP420" s="315"/>
      <c r="BQ420" s="315"/>
    </row>
    <row r="421" spans="1:123" s="383" customFormat="1" ht="15.75" x14ac:dyDescent="0.25">
      <c r="A421" s="315"/>
      <c r="B421" s="476" t="s">
        <v>1419</v>
      </c>
      <c r="C421" s="382" t="s">
        <v>428</v>
      </c>
      <c r="D421" s="476" t="s">
        <v>1418</v>
      </c>
      <c r="E421" s="692"/>
      <c r="F421" s="692"/>
      <c r="G421" s="692"/>
      <c r="H421" s="692"/>
      <c r="I421" s="692"/>
      <c r="J421" s="692"/>
      <c r="K421" s="692"/>
      <c r="L421" s="692"/>
      <c r="M421" s="692"/>
      <c r="N421" s="692"/>
      <c r="O421" s="315"/>
      <c r="P421" s="315"/>
      <c r="Q421" s="315"/>
      <c r="R421" s="315"/>
      <c r="S421" s="315"/>
      <c r="T421" s="315"/>
      <c r="U421" s="315"/>
      <c r="V421" s="315"/>
      <c r="W421" s="315"/>
      <c r="X421" s="315"/>
      <c r="Y421" s="315"/>
      <c r="Z421" s="315"/>
      <c r="AA421" s="315"/>
      <c r="AB421" s="315"/>
      <c r="AC421" s="315"/>
      <c r="AD421" s="315"/>
      <c r="AE421" s="315"/>
      <c r="AF421" s="315"/>
      <c r="AG421" s="315"/>
      <c r="AH421" s="315"/>
      <c r="AI421" s="315"/>
      <c r="AJ421" s="315"/>
      <c r="AK421" s="315"/>
      <c r="AL421" s="315"/>
      <c r="AM421" s="315"/>
      <c r="AN421" s="315"/>
      <c r="AO421" s="315"/>
      <c r="AP421" s="315"/>
      <c r="AQ421" s="315"/>
      <c r="AR421" s="315"/>
      <c r="AS421" s="315"/>
      <c r="AT421" s="315"/>
      <c r="AU421" s="315"/>
      <c r="AV421" s="315"/>
      <c r="AW421" s="315"/>
      <c r="AX421" s="315"/>
      <c r="AY421" s="315"/>
      <c r="AZ421" s="315"/>
      <c r="BA421" s="315"/>
      <c r="BB421" s="315"/>
      <c r="BC421" s="315"/>
      <c r="BD421" s="315"/>
      <c r="BE421" s="315"/>
      <c r="BF421" s="315"/>
      <c r="BG421" s="315"/>
      <c r="BH421" s="315"/>
      <c r="BI421" s="315"/>
      <c r="BJ421" s="315"/>
      <c r="BK421" s="315"/>
      <c r="BL421" s="315"/>
      <c r="BM421" s="315"/>
      <c r="BN421" s="315"/>
      <c r="BO421" s="315"/>
      <c r="BP421" s="315"/>
      <c r="BQ421" s="315"/>
    </row>
    <row r="422" spans="1:123" s="383" customFormat="1" ht="15.75" x14ac:dyDescent="0.25">
      <c r="A422" s="315"/>
      <c r="B422" s="476" t="s">
        <v>1370</v>
      </c>
      <c r="C422" s="678"/>
      <c r="D422" s="679"/>
      <c r="E422" s="679"/>
      <c r="F422" s="679"/>
      <c r="G422" s="679"/>
      <c r="H422" s="679"/>
      <c r="I422" s="679"/>
      <c r="J422" s="679"/>
      <c r="K422" s="679"/>
      <c r="L422" s="679"/>
      <c r="M422" s="679"/>
      <c r="N422" s="680"/>
      <c r="O422" s="315"/>
      <c r="P422" s="315"/>
      <c r="Q422" s="315"/>
      <c r="R422" s="315"/>
      <c r="S422" s="315"/>
      <c r="T422" s="315"/>
      <c r="U422" s="315"/>
      <c r="V422" s="315"/>
      <c r="W422" s="315"/>
      <c r="X422" s="315"/>
      <c r="Y422" s="315"/>
      <c r="Z422" s="315"/>
      <c r="AA422" s="315"/>
      <c r="AB422" s="315"/>
      <c r="AC422" s="315"/>
      <c r="AD422" s="315"/>
      <c r="AE422" s="315"/>
      <c r="AF422" s="315"/>
      <c r="AG422" s="315"/>
      <c r="AH422" s="315"/>
      <c r="AI422" s="315"/>
      <c r="AJ422" s="315"/>
      <c r="AK422" s="315"/>
      <c r="AL422" s="315"/>
      <c r="AM422" s="315"/>
      <c r="AN422" s="315"/>
      <c r="AO422" s="315"/>
      <c r="AP422" s="315"/>
      <c r="AQ422" s="315"/>
      <c r="AR422" s="315"/>
      <c r="AS422" s="315"/>
      <c r="AT422" s="315"/>
      <c r="AU422" s="315"/>
      <c r="AV422" s="315"/>
      <c r="AW422" s="315"/>
      <c r="AX422" s="315"/>
      <c r="AY422" s="315"/>
      <c r="AZ422" s="315"/>
      <c r="BA422" s="315"/>
      <c r="BB422" s="315"/>
      <c r="BC422" s="315"/>
      <c r="BD422" s="315"/>
      <c r="BE422" s="315"/>
      <c r="BF422" s="315"/>
      <c r="BG422" s="315"/>
      <c r="BH422" s="315"/>
      <c r="BI422" s="315"/>
      <c r="BJ422" s="315"/>
      <c r="BK422" s="315"/>
      <c r="BL422" s="315"/>
      <c r="BM422" s="315"/>
      <c r="BN422" s="315"/>
      <c r="BO422" s="315"/>
      <c r="BP422" s="315"/>
      <c r="BQ422" s="315"/>
    </row>
    <row r="423" spans="1:123" s="317" customFormat="1" x14ac:dyDescent="0.2">
      <c r="A423" s="315"/>
      <c r="B423" s="452"/>
      <c r="C423" s="452"/>
      <c r="D423" s="452"/>
      <c r="E423" s="452"/>
      <c r="F423" s="315"/>
      <c r="G423" s="315"/>
      <c r="H423" s="315"/>
      <c r="I423" s="315"/>
      <c r="J423" s="315"/>
      <c r="K423" s="315"/>
      <c r="L423" s="315"/>
      <c r="M423" s="315"/>
      <c r="N423" s="315"/>
      <c r="O423" s="315"/>
      <c r="P423" s="315"/>
      <c r="Q423" s="315"/>
      <c r="R423" s="315"/>
      <c r="S423" s="315"/>
      <c r="T423" s="315"/>
      <c r="U423" s="315"/>
      <c r="V423" s="315"/>
      <c r="W423" s="315"/>
    </row>
    <row r="424" spans="1:123" ht="63" x14ac:dyDescent="0.25">
      <c r="B424" s="400" t="s">
        <v>1425</v>
      </c>
      <c r="C424" s="495" t="s">
        <v>1119</v>
      </c>
      <c r="D424" s="495" t="s">
        <v>165</v>
      </c>
      <c r="E424" s="495" t="s">
        <v>161</v>
      </c>
      <c r="F424" s="495" t="s">
        <v>162</v>
      </c>
      <c r="G424" s="495" t="s">
        <v>435</v>
      </c>
      <c r="H424" s="495" t="s">
        <v>434</v>
      </c>
      <c r="I424" s="495" t="s">
        <v>166</v>
      </c>
      <c r="J424" s="495" t="s">
        <v>174</v>
      </c>
      <c r="K424" s="495" t="s">
        <v>151</v>
      </c>
      <c r="L424" s="495" t="s">
        <v>152</v>
      </c>
      <c r="M424" s="495" t="s">
        <v>157</v>
      </c>
      <c r="N424" s="495" t="s">
        <v>156</v>
      </c>
      <c r="O424" s="495" t="s">
        <v>645</v>
      </c>
      <c r="P424" s="317"/>
      <c r="Q424" s="317"/>
      <c r="R424" s="317"/>
      <c r="S424" s="317"/>
      <c r="T424" s="317"/>
      <c r="U424" s="317"/>
      <c r="V424" s="317"/>
      <c r="W424" s="317"/>
      <c r="X424" s="317"/>
      <c r="Y424" s="317"/>
      <c r="Z424" s="317"/>
      <c r="AA424" s="317"/>
      <c r="AB424" s="317"/>
      <c r="AC424" s="317"/>
      <c r="AD424" s="317"/>
      <c r="AE424" s="317"/>
      <c r="BR424" s="318"/>
      <c r="BS424" s="318"/>
      <c r="BT424" s="318"/>
      <c r="BU424" s="318"/>
      <c r="BV424" s="318"/>
      <c r="BW424" s="318"/>
      <c r="BX424" s="318"/>
      <c r="BY424" s="318"/>
      <c r="BZ424" s="318"/>
      <c r="CA424" s="318"/>
      <c r="CB424" s="318"/>
      <c r="CC424" s="318"/>
      <c r="CD424" s="318"/>
      <c r="CE424" s="318"/>
      <c r="CF424" s="318"/>
      <c r="CG424" s="318"/>
      <c r="CH424" s="318"/>
      <c r="CI424" s="318"/>
      <c r="CJ424" s="318"/>
      <c r="CK424" s="318"/>
      <c r="CL424" s="318"/>
      <c r="CM424" s="318"/>
      <c r="CN424" s="318"/>
      <c r="CO424" s="318"/>
      <c r="CP424" s="318"/>
      <c r="CQ424" s="318"/>
      <c r="CR424" s="318"/>
      <c r="CS424" s="318"/>
      <c r="CT424" s="318"/>
      <c r="CU424" s="318"/>
      <c r="CV424" s="318"/>
      <c r="CW424" s="318"/>
      <c r="CX424" s="318"/>
      <c r="CY424" s="318"/>
      <c r="CZ424" s="318"/>
      <c r="DA424" s="318"/>
      <c r="DB424" s="318"/>
      <c r="DC424" s="318"/>
      <c r="DD424" s="318"/>
      <c r="DE424" s="318"/>
      <c r="DF424" s="318"/>
      <c r="DG424" s="318"/>
      <c r="DH424" s="318"/>
      <c r="DI424" s="318"/>
      <c r="DJ424" s="318"/>
      <c r="DK424" s="318"/>
      <c r="DL424" s="318"/>
      <c r="DM424" s="318"/>
      <c r="DN424" s="318"/>
      <c r="DO424" s="318"/>
      <c r="DP424" s="318"/>
      <c r="DQ424" s="318"/>
      <c r="DR424" s="318"/>
      <c r="DS424" s="318"/>
    </row>
    <row r="425" spans="1:123" ht="15.75" x14ac:dyDescent="0.25">
      <c r="B425" s="476" t="s">
        <v>273</v>
      </c>
      <c r="C425" s="500"/>
      <c r="D425" s="501"/>
      <c r="E425" s="497">
        <f>IF(O425="No","",C69)</f>
        <v>0</v>
      </c>
      <c r="F425" s="502"/>
      <c r="G425" s="502"/>
      <c r="H425" s="502"/>
      <c r="I425" s="503"/>
      <c r="J425" s="503"/>
      <c r="K425" s="503"/>
      <c r="L425" s="504">
        <f>IF(O425="No",0,E425)</f>
        <v>0</v>
      </c>
      <c r="M425" s="505"/>
      <c r="N425" s="505"/>
      <c r="O425" s="366" t="s">
        <v>428</v>
      </c>
      <c r="P425" s="463"/>
      <c r="Q425" s="317"/>
      <c r="R425" s="317"/>
      <c r="S425" s="317"/>
      <c r="T425" s="468"/>
      <c r="U425" s="317"/>
      <c r="V425" s="317"/>
      <c r="W425" s="317"/>
      <c r="X425" s="317"/>
      <c r="Y425" s="317"/>
      <c r="Z425" s="317"/>
      <c r="AA425" s="317"/>
      <c r="AB425" s="317"/>
      <c r="AC425" s="317"/>
      <c r="AD425" s="317"/>
      <c r="AE425" s="317"/>
      <c r="BR425" s="318"/>
      <c r="BS425" s="318"/>
      <c r="BT425" s="318"/>
      <c r="BU425" s="318"/>
      <c r="BV425" s="318"/>
      <c r="BW425" s="318"/>
      <c r="BX425" s="318"/>
      <c r="BY425" s="318"/>
      <c r="BZ425" s="318"/>
      <c r="CA425" s="318"/>
      <c r="CB425" s="318"/>
      <c r="CC425" s="318"/>
      <c r="CD425" s="318"/>
      <c r="CE425" s="318"/>
      <c r="CF425" s="318"/>
      <c r="CG425" s="318"/>
      <c r="CH425" s="318"/>
      <c r="CI425" s="318"/>
      <c r="CJ425" s="318"/>
      <c r="CK425" s="318"/>
      <c r="CL425" s="318"/>
      <c r="CM425" s="318"/>
      <c r="CN425" s="318"/>
      <c r="CO425" s="318"/>
      <c r="CP425" s="318"/>
      <c r="CQ425" s="318"/>
      <c r="CR425" s="318"/>
      <c r="CS425" s="318"/>
      <c r="CT425" s="318"/>
      <c r="CU425" s="318"/>
      <c r="CV425" s="318"/>
      <c r="CW425" s="318"/>
      <c r="CX425" s="318"/>
      <c r="CY425" s="318"/>
      <c r="CZ425" s="318"/>
      <c r="DA425" s="318"/>
      <c r="DB425" s="318"/>
      <c r="DC425" s="318"/>
      <c r="DD425" s="318"/>
      <c r="DE425" s="318"/>
      <c r="DF425" s="318"/>
      <c r="DG425" s="318"/>
      <c r="DH425" s="318"/>
      <c r="DI425" s="318"/>
      <c r="DJ425" s="318"/>
      <c r="DK425" s="318"/>
      <c r="DL425" s="318"/>
      <c r="DM425" s="318"/>
      <c r="DN425" s="318"/>
      <c r="DO425" s="318"/>
      <c r="DP425" s="318"/>
      <c r="DQ425" s="318"/>
      <c r="DR425" s="318"/>
      <c r="DS425" s="318"/>
    </row>
    <row r="426" spans="1:123" ht="15.75" x14ac:dyDescent="0.25">
      <c r="B426" s="476" t="s">
        <v>430</v>
      </c>
      <c r="C426" s="500"/>
      <c r="D426" s="497"/>
      <c r="E426" s="497"/>
      <c r="F426" s="506"/>
      <c r="G426" s="506"/>
      <c r="H426" s="351"/>
      <c r="I426" s="497">
        <f>IF(O426="No","",I27)</f>
        <v>0</v>
      </c>
      <c r="J426" s="507"/>
      <c r="K426" s="497"/>
      <c r="L426" s="504">
        <f>IF(O426="No",0,E426)</f>
        <v>0</v>
      </c>
      <c r="M426" s="487"/>
      <c r="N426" s="351"/>
      <c r="O426" s="366" t="s">
        <v>428</v>
      </c>
      <c r="P426" s="463"/>
      <c r="Q426" s="317"/>
      <c r="R426" s="317"/>
      <c r="S426" s="317"/>
      <c r="T426" s="468"/>
      <c r="U426" s="317"/>
      <c r="V426" s="317"/>
      <c r="W426" s="317"/>
      <c r="X426" s="317"/>
      <c r="Y426" s="317"/>
      <c r="Z426" s="317"/>
      <c r="AA426" s="317"/>
      <c r="AB426" s="317"/>
      <c r="AC426" s="317"/>
      <c r="AD426" s="317"/>
      <c r="AE426" s="317"/>
      <c r="BR426" s="318"/>
      <c r="BS426" s="318"/>
      <c r="BT426" s="318"/>
      <c r="BU426" s="318"/>
      <c r="BV426" s="318"/>
      <c r="BW426" s="318"/>
      <c r="BX426" s="318"/>
      <c r="BY426" s="318"/>
      <c r="BZ426" s="318"/>
      <c r="CA426" s="318"/>
      <c r="CB426" s="318"/>
      <c r="CC426" s="318"/>
      <c r="CD426" s="318"/>
      <c r="CE426" s="318"/>
      <c r="CF426" s="318"/>
      <c r="CG426" s="318"/>
      <c r="CH426" s="318"/>
      <c r="CI426" s="318"/>
      <c r="CJ426" s="318"/>
      <c r="CK426" s="318"/>
      <c r="CL426" s="318"/>
      <c r="CM426" s="318"/>
      <c r="CN426" s="318"/>
      <c r="CO426" s="318"/>
      <c r="CP426" s="318"/>
      <c r="CQ426" s="318"/>
      <c r="CR426" s="318"/>
      <c r="CS426" s="318"/>
      <c r="CT426" s="318"/>
      <c r="CU426" s="318"/>
      <c r="CV426" s="318"/>
      <c r="CW426" s="318"/>
      <c r="CX426" s="318"/>
      <c r="CY426" s="318"/>
      <c r="CZ426" s="318"/>
      <c r="DA426" s="318"/>
      <c r="DB426" s="318"/>
      <c r="DC426" s="318"/>
      <c r="DD426" s="318"/>
      <c r="DE426" s="318"/>
      <c r="DF426" s="318"/>
      <c r="DG426" s="318"/>
      <c r="DH426" s="318"/>
      <c r="DI426" s="318"/>
      <c r="DJ426" s="318"/>
      <c r="DK426" s="318"/>
      <c r="DL426" s="318"/>
      <c r="DM426" s="318"/>
      <c r="DN426" s="318"/>
      <c r="DO426" s="318"/>
      <c r="DP426" s="318"/>
      <c r="DQ426" s="318"/>
      <c r="DR426" s="318"/>
      <c r="DS426" s="318"/>
    </row>
    <row r="427" spans="1:123" ht="15.75" x14ac:dyDescent="0.25">
      <c r="B427" s="476" t="s">
        <v>632</v>
      </c>
      <c r="C427" s="500"/>
      <c r="D427" s="497">
        <f>IF(O427="No","",C80)</f>
        <v>0</v>
      </c>
      <c r="E427" s="497">
        <f>IF(O427="No","",C74)</f>
        <v>0</v>
      </c>
      <c r="F427" s="506">
        <f t="shared" ref="F427:F448" si="60">IF(O427="No","",IFERROR(E427/D427,0))</f>
        <v>0</v>
      </c>
      <c r="G427" s="351">
        <f>IF(O427="No","",C81)</f>
        <v>0</v>
      </c>
      <c r="H427" s="351">
        <f>IF(O427="No","",G427)</f>
        <v>0</v>
      </c>
      <c r="I427" s="497">
        <f>IF(O427="No","",I426-D427)</f>
        <v>0</v>
      </c>
      <c r="J427" s="507" t="s">
        <v>93</v>
      </c>
      <c r="K427" s="497">
        <f>IF(O427="No","",(I426-I427)*(1-C451))</f>
        <v>0</v>
      </c>
      <c r="L427" s="504">
        <f>IF(O427="No",0,L426)</f>
        <v>0</v>
      </c>
      <c r="M427" s="356">
        <f>IF(O427="No","",IFERROR(L427/K427,0))</f>
        <v>0</v>
      </c>
      <c r="N427" s="351">
        <f t="shared" ref="N427:N448" si="61">IF(O427="No","",IFERROR(1/M427,0))</f>
        <v>0</v>
      </c>
      <c r="O427" s="334" t="s">
        <v>428</v>
      </c>
      <c r="P427" s="463"/>
      <c r="Q427" s="317"/>
      <c r="R427" s="317"/>
      <c r="S427" s="317"/>
      <c r="T427" s="468"/>
      <c r="U427" s="317"/>
      <c r="V427" s="317"/>
      <c r="W427" s="317"/>
      <c r="X427" s="317"/>
      <c r="Y427" s="317"/>
      <c r="Z427" s="317"/>
      <c r="AA427" s="317"/>
      <c r="AB427" s="317"/>
      <c r="AC427" s="317"/>
      <c r="AD427" s="317"/>
      <c r="AE427" s="317"/>
      <c r="BR427" s="318"/>
      <c r="BS427" s="318"/>
      <c r="BT427" s="318"/>
      <c r="BU427" s="318"/>
      <c r="BV427" s="318"/>
      <c r="BW427" s="318"/>
      <c r="BX427" s="318"/>
      <c r="BY427" s="318"/>
      <c r="BZ427" s="318"/>
      <c r="CA427" s="318"/>
      <c r="CB427" s="318"/>
      <c r="CC427" s="318"/>
      <c r="CD427" s="318"/>
      <c r="CE427" s="318"/>
      <c r="CF427" s="318"/>
      <c r="CG427" s="318"/>
      <c r="CH427" s="318"/>
      <c r="CI427" s="318"/>
      <c r="CJ427" s="318"/>
      <c r="CK427" s="318"/>
      <c r="CL427" s="318"/>
      <c r="CM427" s="318"/>
      <c r="CN427" s="318"/>
      <c r="CO427" s="318"/>
      <c r="CP427" s="318"/>
      <c r="CQ427" s="318"/>
      <c r="CR427" s="318"/>
      <c r="CS427" s="318"/>
      <c r="CT427" s="318"/>
      <c r="CU427" s="318"/>
      <c r="CV427" s="318"/>
      <c r="CW427" s="318"/>
      <c r="CX427" s="318"/>
      <c r="CY427" s="318"/>
      <c r="CZ427" s="318"/>
      <c r="DA427" s="318"/>
      <c r="DB427" s="318"/>
      <c r="DC427" s="318"/>
      <c r="DD427" s="318"/>
      <c r="DE427" s="318"/>
      <c r="DF427" s="318"/>
      <c r="DG427" s="318"/>
      <c r="DH427" s="318"/>
      <c r="DI427" s="318"/>
      <c r="DJ427" s="318"/>
      <c r="DK427" s="318"/>
      <c r="DL427" s="318"/>
      <c r="DM427" s="318"/>
      <c r="DN427" s="318"/>
      <c r="DO427" s="318"/>
      <c r="DP427" s="318"/>
      <c r="DQ427" s="318"/>
      <c r="DR427" s="318"/>
      <c r="DS427" s="318"/>
    </row>
    <row r="428" spans="1:123" ht="15.75" x14ac:dyDescent="0.25">
      <c r="B428" s="476" t="s">
        <v>1387</v>
      </c>
      <c r="C428" s="500"/>
      <c r="D428" s="497">
        <f>IF(O428="No","",C97)</f>
        <v>0</v>
      </c>
      <c r="E428" s="497">
        <f>IF(O428="No","",C90)</f>
        <v>0</v>
      </c>
      <c r="F428" s="506">
        <f t="shared" si="60"/>
        <v>0</v>
      </c>
      <c r="G428" s="351">
        <f>IF(O428="No","",C99)</f>
        <v>0</v>
      </c>
      <c r="H428" s="351">
        <f>IF(O428="No","",MAX(H425:H427)+(G428*(1-MAX(H425:H427))))</f>
        <v>0</v>
      </c>
      <c r="I428" s="497">
        <f>IF(O428="No","",MIN(I425:I426)*(1-G428))</f>
        <v>0</v>
      </c>
      <c r="J428" s="507">
        <f t="shared" ref="J428:J448" si="62">IF(O428="No","",IFERROR((H428-$H$427)*$F$5,0))</f>
        <v>0</v>
      </c>
      <c r="K428" s="497">
        <f>IF(O428="No","",(I426-I428)*(1-$C$451))</f>
        <v>0</v>
      </c>
      <c r="L428" s="504">
        <f>IF(O428="No",0,D428+L427)</f>
        <v>0</v>
      </c>
      <c r="M428" s="356">
        <f>IF(O427="No","",IFERROR(L428/K428,0))</f>
        <v>0</v>
      </c>
      <c r="N428" s="351">
        <f t="shared" si="61"/>
        <v>0</v>
      </c>
      <c r="O428" s="334" t="str">
        <f>C100</f>
        <v>Select</v>
      </c>
      <c r="P428" s="463"/>
      <c r="Q428" s="317"/>
      <c r="R428" s="317"/>
      <c r="S428" s="317"/>
      <c r="T428" s="468"/>
      <c r="U428" s="317"/>
      <c r="V428" s="317"/>
      <c r="W428" s="317"/>
      <c r="X428" s="317"/>
      <c r="Y428" s="317"/>
      <c r="Z428" s="317"/>
      <c r="AA428" s="317"/>
      <c r="AB428" s="317"/>
      <c r="AC428" s="317"/>
      <c r="AD428" s="317"/>
      <c r="AE428" s="317"/>
      <c r="BR428" s="318"/>
      <c r="BS428" s="318"/>
      <c r="BT428" s="318"/>
      <c r="BU428" s="318"/>
      <c r="BV428" s="318"/>
      <c r="BW428" s="318"/>
      <c r="BX428" s="318"/>
      <c r="BY428" s="318"/>
      <c r="BZ428" s="318"/>
      <c r="CA428" s="318"/>
      <c r="CB428" s="318"/>
      <c r="CC428" s="318"/>
      <c r="CD428" s="318"/>
      <c r="CE428" s="318"/>
      <c r="CF428" s="318"/>
      <c r="CG428" s="318"/>
      <c r="CH428" s="318"/>
      <c r="CI428" s="318"/>
      <c r="CJ428" s="318"/>
      <c r="CK428" s="318"/>
      <c r="CL428" s="318"/>
      <c r="CM428" s="318"/>
      <c r="CN428" s="318"/>
      <c r="CO428" s="318"/>
      <c r="CP428" s="318"/>
      <c r="CQ428" s="318"/>
      <c r="CR428" s="318"/>
      <c r="CS428" s="318"/>
      <c r="CT428" s="318"/>
      <c r="CU428" s="318"/>
      <c r="CV428" s="318"/>
      <c r="CW428" s="318"/>
      <c r="CX428" s="318"/>
      <c r="CY428" s="318"/>
      <c r="CZ428" s="318"/>
      <c r="DA428" s="318"/>
      <c r="DB428" s="318"/>
      <c r="DC428" s="318"/>
      <c r="DD428" s="318"/>
      <c r="DE428" s="318"/>
      <c r="DF428" s="318"/>
      <c r="DG428" s="318"/>
      <c r="DH428" s="318"/>
      <c r="DI428" s="318"/>
      <c r="DJ428" s="318"/>
      <c r="DK428" s="318"/>
      <c r="DL428" s="318"/>
      <c r="DM428" s="318"/>
      <c r="DN428" s="318"/>
      <c r="DO428" s="318"/>
      <c r="DP428" s="318"/>
      <c r="DQ428" s="318"/>
      <c r="DR428" s="318"/>
      <c r="DS428" s="318"/>
    </row>
    <row r="429" spans="1:123" ht="15.75" x14ac:dyDescent="0.25">
      <c r="B429" s="476" t="s">
        <v>633</v>
      </c>
      <c r="C429" s="500"/>
      <c r="D429" s="497">
        <f>IF(O429="No","",C107)</f>
        <v>0</v>
      </c>
      <c r="E429" s="497">
        <f>IF(O429="No","",C113)</f>
        <v>0</v>
      </c>
      <c r="F429" s="506">
        <f t="shared" si="60"/>
        <v>0</v>
      </c>
      <c r="G429" s="351">
        <f>IF(O429="No","",C114)</f>
        <v>0</v>
      </c>
      <c r="H429" s="351">
        <f>IF(O429="No","",MAX(H426:H428)+(G429*(1-MAX(H426:H428))))</f>
        <v>0</v>
      </c>
      <c r="I429" s="497">
        <f>IF(O429="No","",MIN(I426:I427)*(1-G429))</f>
        <v>0</v>
      </c>
      <c r="J429" s="507">
        <f t="shared" si="62"/>
        <v>0</v>
      </c>
      <c r="K429" s="497">
        <f>IF(O429="No","",(I426-I429)*(1-$C$451))</f>
        <v>0</v>
      </c>
      <c r="L429" s="504">
        <f t="shared" ref="L429:L448" si="63">IF(O429="No",0,L428+E429)</f>
        <v>0</v>
      </c>
      <c r="M429" s="356">
        <f t="shared" ref="M429:M448" si="64">IF(O429="No","",IFERROR(L429/K429,0))</f>
        <v>0</v>
      </c>
      <c r="N429" s="351">
        <f t="shared" si="61"/>
        <v>0</v>
      </c>
      <c r="O429" s="334" t="s">
        <v>428</v>
      </c>
      <c r="P429" s="463"/>
      <c r="Q429" s="317"/>
      <c r="R429" s="317"/>
      <c r="S429" s="317"/>
      <c r="T429" s="468"/>
      <c r="U429" s="317"/>
      <c r="V429" s="317"/>
      <c r="W429" s="317"/>
      <c r="X429" s="317"/>
      <c r="Y429" s="317"/>
      <c r="Z429" s="317"/>
      <c r="AA429" s="317"/>
      <c r="AB429" s="317"/>
      <c r="AC429" s="317"/>
      <c r="AD429" s="317"/>
      <c r="AE429" s="317"/>
      <c r="BR429" s="318"/>
      <c r="BS429" s="318"/>
      <c r="BT429" s="318"/>
      <c r="BU429" s="318"/>
      <c r="BV429" s="318"/>
      <c r="BW429" s="318"/>
      <c r="BX429" s="318"/>
      <c r="BY429" s="318"/>
      <c r="BZ429" s="318"/>
      <c r="CA429" s="318"/>
      <c r="CB429" s="318"/>
      <c r="CC429" s="318"/>
      <c r="CD429" s="318"/>
      <c r="CE429" s="318"/>
      <c r="CF429" s="318"/>
      <c r="CG429" s="318"/>
      <c r="CH429" s="318"/>
      <c r="CI429" s="318"/>
      <c r="CJ429" s="318"/>
      <c r="CK429" s="318"/>
      <c r="CL429" s="318"/>
      <c r="CM429" s="318"/>
      <c r="CN429" s="318"/>
      <c r="CO429" s="318"/>
      <c r="CP429" s="318"/>
      <c r="CQ429" s="318"/>
      <c r="CR429" s="318"/>
      <c r="CS429" s="318"/>
      <c r="CT429" s="318"/>
      <c r="CU429" s="318"/>
      <c r="CV429" s="318"/>
      <c r="CW429" s="318"/>
      <c r="CX429" s="318"/>
      <c r="CY429" s="318"/>
      <c r="CZ429" s="318"/>
      <c r="DA429" s="318"/>
      <c r="DB429" s="318"/>
      <c r="DC429" s="318"/>
      <c r="DD429" s="318"/>
      <c r="DE429" s="318"/>
      <c r="DF429" s="318"/>
      <c r="DG429" s="318"/>
      <c r="DH429" s="318"/>
      <c r="DI429" s="318"/>
      <c r="DJ429" s="318"/>
      <c r="DK429" s="318"/>
      <c r="DL429" s="318"/>
      <c r="DM429" s="318"/>
      <c r="DN429" s="318"/>
      <c r="DO429" s="318"/>
      <c r="DP429" s="318"/>
      <c r="DQ429" s="318"/>
      <c r="DR429" s="318"/>
      <c r="DS429" s="318"/>
    </row>
    <row r="430" spans="1:123" ht="15.75" x14ac:dyDescent="0.25">
      <c r="B430" s="476" t="s">
        <v>634</v>
      </c>
      <c r="C430" s="500"/>
      <c r="D430" s="497">
        <f>IF(O430="No","",I52)</f>
        <v>0</v>
      </c>
      <c r="E430" s="497">
        <f>IF(O430="No","",C54)</f>
        <v>0</v>
      </c>
      <c r="F430" s="506">
        <f t="shared" si="60"/>
        <v>0</v>
      </c>
      <c r="G430" s="351">
        <f>IF(O430="No","",C55)</f>
        <v>0</v>
      </c>
      <c r="H430" s="351">
        <f>IF(O430="No","",MAX(H427:H429)+(G430*(1-MAX(H427:H429))))</f>
        <v>0</v>
      </c>
      <c r="I430" s="497">
        <f>IF(O430="No","",MIN(I426:I429)*(1-G430))</f>
        <v>0</v>
      </c>
      <c r="J430" s="507">
        <f t="shared" si="62"/>
        <v>0</v>
      </c>
      <c r="K430" s="497">
        <f>IF(O430="No","",(I426-I430)*(1-$C$451))</f>
        <v>0</v>
      </c>
      <c r="L430" s="504">
        <f t="shared" si="63"/>
        <v>0</v>
      </c>
      <c r="M430" s="356">
        <f t="shared" si="64"/>
        <v>0</v>
      </c>
      <c r="N430" s="351">
        <f t="shared" si="61"/>
        <v>0</v>
      </c>
      <c r="O430" s="334" t="str">
        <f>C65</f>
        <v>Select</v>
      </c>
      <c r="P430" s="463"/>
      <c r="Q430" s="317"/>
      <c r="R430" s="317"/>
      <c r="S430" s="317"/>
      <c r="T430" s="468"/>
      <c r="U430" s="317"/>
      <c r="V430" s="317"/>
      <c r="W430" s="317"/>
      <c r="X430" s="317"/>
      <c r="Y430" s="317"/>
      <c r="Z430" s="317"/>
      <c r="AA430" s="317"/>
      <c r="AB430" s="317"/>
      <c r="AC430" s="317"/>
      <c r="AD430" s="317"/>
      <c r="AE430" s="317"/>
      <c r="BR430" s="318"/>
      <c r="BS430" s="318"/>
      <c r="BT430" s="318"/>
      <c r="BU430" s="318"/>
      <c r="BV430" s="318"/>
      <c r="BW430" s="318"/>
      <c r="BX430" s="318"/>
      <c r="BY430" s="318"/>
      <c r="BZ430" s="318"/>
      <c r="CA430" s="318"/>
      <c r="CB430" s="318"/>
      <c r="CC430" s="318"/>
      <c r="CD430" s="318"/>
      <c r="CE430" s="318"/>
      <c r="CF430" s="318"/>
      <c r="CG430" s="318"/>
      <c r="CH430" s="318"/>
      <c r="CI430" s="318"/>
      <c r="CJ430" s="318"/>
      <c r="CK430" s="318"/>
      <c r="CL430" s="318"/>
      <c r="CM430" s="318"/>
      <c r="CN430" s="318"/>
      <c r="CO430" s="318"/>
      <c r="CP430" s="318"/>
      <c r="CQ430" s="318"/>
      <c r="CR430" s="318"/>
      <c r="CS430" s="318"/>
      <c r="CT430" s="318"/>
      <c r="CU430" s="318"/>
      <c r="CV430" s="318"/>
      <c r="CW430" s="318"/>
      <c r="CX430" s="318"/>
      <c r="CY430" s="318"/>
      <c r="CZ430" s="318"/>
      <c r="DA430" s="318"/>
      <c r="DB430" s="318"/>
      <c r="DC430" s="318"/>
      <c r="DD430" s="318"/>
      <c r="DE430" s="318"/>
      <c r="DF430" s="318"/>
      <c r="DG430" s="318"/>
      <c r="DH430" s="318"/>
      <c r="DI430" s="318"/>
      <c r="DJ430" s="318"/>
      <c r="DK430" s="318"/>
      <c r="DL430" s="318"/>
      <c r="DM430" s="318"/>
      <c r="DN430" s="318"/>
      <c r="DO430" s="318"/>
      <c r="DP430" s="318"/>
      <c r="DQ430" s="318"/>
      <c r="DR430" s="318"/>
      <c r="DS430" s="318"/>
    </row>
    <row r="431" spans="1:123" ht="15.75" x14ac:dyDescent="0.25">
      <c r="B431" s="476" t="s">
        <v>635</v>
      </c>
      <c r="C431" s="500" t="s">
        <v>1120</v>
      </c>
      <c r="D431" s="497">
        <f>IF(O431="No","",C235)</f>
        <v>0</v>
      </c>
      <c r="E431" s="497">
        <f>IF(O431="No","",C231)</f>
        <v>0</v>
      </c>
      <c r="F431" s="506">
        <f t="shared" si="60"/>
        <v>0</v>
      </c>
      <c r="G431" s="351">
        <f>IF(O431="No","",C236)</f>
        <v>0</v>
      </c>
      <c r="H431" s="351">
        <f>IF(O431="No","",MAX(H427:H430)+(G431*(1-MAX(H427:H430))))</f>
        <v>0</v>
      </c>
      <c r="I431" s="497">
        <f>IF(O431="No","",MIN(I426:I430)-D431)</f>
        <v>0</v>
      </c>
      <c r="J431" s="507">
        <f t="shared" si="62"/>
        <v>0</v>
      </c>
      <c r="K431" s="497">
        <f t="shared" ref="K431:K445" si="65">IF(O431="No","",($I$426-I431)*(1-$C$451))</f>
        <v>0</v>
      </c>
      <c r="L431" s="504">
        <f t="shared" si="63"/>
        <v>0</v>
      </c>
      <c r="M431" s="356">
        <f t="shared" si="64"/>
        <v>0</v>
      </c>
      <c r="N431" s="351">
        <f t="shared" si="61"/>
        <v>0</v>
      </c>
      <c r="O431" s="334" t="s">
        <v>428</v>
      </c>
      <c r="P431" s="463"/>
      <c r="Q431" s="317"/>
      <c r="R431" s="317"/>
      <c r="S431" s="317"/>
      <c r="T431" s="468"/>
      <c r="U431" s="317"/>
      <c r="V431" s="317"/>
      <c r="W431" s="317"/>
      <c r="X431" s="317"/>
      <c r="Y431" s="317"/>
      <c r="Z431" s="317"/>
      <c r="AA431" s="317"/>
      <c r="AB431" s="317"/>
      <c r="AC431" s="317"/>
      <c r="AD431" s="317"/>
      <c r="AE431" s="317"/>
      <c r="BR431" s="318"/>
      <c r="BS431" s="318"/>
      <c r="BT431" s="318"/>
      <c r="BU431" s="318"/>
      <c r="BV431" s="318"/>
      <c r="BW431" s="318"/>
      <c r="BX431" s="318"/>
      <c r="BY431" s="318"/>
      <c r="BZ431" s="318"/>
      <c r="CA431" s="318"/>
      <c r="CB431" s="318"/>
      <c r="CC431" s="318"/>
      <c r="CD431" s="318"/>
      <c r="CE431" s="318"/>
      <c r="CF431" s="318"/>
      <c r="CG431" s="318"/>
      <c r="CH431" s="318"/>
      <c r="CI431" s="318"/>
      <c r="CJ431" s="318"/>
      <c r="CK431" s="318"/>
      <c r="CL431" s="318"/>
      <c r="CM431" s="318"/>
      <c r="CN431" s="318"/>
      <c r="CO431" s="318"/>
      <c r="CP431" s="318"/>
      <c r="CQ431" s="318"/>
      <c r="CR431" s="318"/>
      <c r="CS431" s="318"/>
      <c r="CT431" s="318"/>
      <c r="CU431" s="318"/>
      <c r="CV431" s="318"/>
      <c r="CW431" s="318"/>
      <c r="CX431" s="318"/>
      <c r="CY431" s="318"/>
      <c r="CZ431" s="318"/>
      <c r="DA431" s="318"/>
      <c r="DB431" s="318"/>
      <c r="DC431" s="318"/>
      <c r="DD431" s="318"/>
      <c r="DE431" s="318"/>
      <c r="DF431" s="318"/>
      <c r="DG431" s="318"/>
      <c r="DH431" s="318"/>
      <c r="DI431" s="318"/>
      <c r="DJ431" s="318"/>
      <c r="DK431" s="318"/>
      <c r="DL431" s="318"/>
      <c r="DM431" s="318"/>
      <c r="DN431" s="318"/>
      <c r="DO431" s="318"/>
      <c r="DP431" s="318"/>
      <c r="DQ431" s="318"/>
      <c r="DR431" s="318"/>
      <c r="DS431" s="318"/>
    </row>
    <row r="432" spans="1:123" ht="15.75" x14ac:dyDescent="0.25">
      <c r="B432" s="476" t="s">
        <v>1222</v>
      </c>
      <c r="C432" s="500" t="s">
        <v>1120</v>
      </c>
      <c r="D432" s="497">
        <f>IF(O432="No","",C266)</f>
        <v>0</v>
      </c>
      <c r="E432" s="497">
        <f>IF(O432="No","",C262)</f>
        <v>0</v>
      </c>
      <c r="F432" s="506">
        <f t="shared" si="60"/>
        <v>0</v>
      </c>
      <c r="G432" s="351">
        <f>IF(O432="No","",C267)</f>
        <v>0</v>
      </c>
      <c r="H432" s="351">
        <f>IF(O432="No","",MAX(H427:H431)+(G432*(1-MAX(H427:H431))))</f>
        <v>0</v>
      </c>
      <c r="I432" s="497">
        <f>IF(O432="No","",MIN(I426:I431)-D432)</f>
        <v>0</v>
      </c>
      <c r="J432" s="507">
        <f t="shared" si="62"/>
        <v>0</v>
      </c>
      <c r="K432" s="497">
        <f t="shared" si="65"/>
        <v>0</v>
      </c>
      <c r="L432" s="504">
        <f t="shared" si="63"/>
        <v>0</v>
      </c>
      <c r="M432" s="356">
        <f t="shared" si="64"/>
        <v>0</v>
      </c>
      <c r="N432" s="351">
        <f t="shared" si="61"/>
        <v>0</v>
      </c>
      <c r="O432" s="334" t="str">
        <f>C269</f>
        <v>Select</v>
      </c>
      <c r="P432" s="463"/>
      <c r="Q432" s="317"/>
      <c r="R432" s="317"/>
      <c r="S432" s="317"/>
      <c r="T432" s="468"/>
      <c r="U432" s="317"/>
      <c r="V432" s="317"/>
      <c r="W432" s="317"/>
      <c r="X432" s="317"/>
      <c r="Y432" s="317"/>
      <c r="Z432" s="317"/>
      <c r="AA432" s="317"/>
      <c r="AB432" s="317"/>
      <c r="AC432" s="317"/>
      <c r="AD432" s="317"/>
      <c r="AE432" s="317"/>
      <c r="BR432" s="318"/>
      <c r="BS432" s="318"/>
      <c r="BT432" s="318"/>
      <c r="BU432" s="318"/>
      <c r="BV432" s="318"/>
      <c r="BW432" s="318"/>
      <c r="BX432" s="318"/>
      <c r="BY432" s="318"/>
      <c r="BZ432" s="318"/>
      <c r="CA432" s="318"/>
      <c r="CB432" s="318"/>
      <c r="CC432" s="318"/>
      <c r="CD432" s="318"/>
      <c r="CE432" s="318"/>
      <c r="CF432" s="318"/>
      <c r="CG432" s="318"/>
      <c r="CH432" s="318"/>
      <c r="CI432" s="318"/>
      <c r="CJ432" s="318"/>
      <c r="CK432" s="318"/>
      <c r="CL432" s="318"/>
      <c r="CM432" s="318"/>
      <c r="CN432" s="318"/>
      <c r="CO432" s="318"/>
      <c r="CP432" s="318"/>
      <c r="CQ432" s="318"/>
      <c r="CR432" s="318"/>
      <c r="CS432" s="318"/>
      <c r="CT432" s="318"/>
      <c r="CU432" s="318"/>
      <c r="CV432" s="318"/>
      <c r="CW432" s="318"/>
      <c r="CX432" s="318"/>
      <c r="CY432" s="318"/>
      <c r="CZ432" s="318"/>
      <c r="DA432" s="318"/>
      <c r="DB432" s="318"/>
      <c r="DC432" s="318"/>
      <c r="DD432" s="318"/>
      <c r="DE432" s="318"/>
      <c r="DF432" s="318"/>
      <c r="DG432" s="318"/>
      <c r="DH432" s="318"/>
      <c r="DI432" s="318"/>
      <c r="DJ432" s="318"/>
      <c r="DK432" s="318"/>
      <c r="DL432" s="318"/>
      <c r="DM432" s="318"/>
      <c r="DN432" s="318"/>
      <c r="DO432" s="318"/>
      <c r="DP432" s="318"/>
      <c r="DQ432" s="318"/>
      <c r="DR432" s="318"/>
      <c r="DS432" s="318"/>
    </row>
    <row r="433" spans="2:123" ht="15.75" x14ac:dyDescent="0.25">
      <c r="B433" s="476" t="s">
        <v>636</v>
      </c>
      <c r="C433" s="500" t="s">
        <v>1120</v>
      </c>
      <c r="D433" s="497">
        <f>IF(O433="No","",C283)</f>
        <v>0</v>
      </c>
      <c r="E433" s="497">
        <f>IF(O433="No","",C279)</f>
        <v>0</v>
      </c>
      <c r="F433" s="506">
        <f t="shared" si="60"/>
        <v>0</v>
      </c>
      <c r="G433" s="351">
        <f>IF(O433="No","",C284)</f>
        <v>0</v>
      </c>
      <c r="H433" s="351">
        <f>IF(O433="No","",MAX(H427:H432)+(G433*(1-MAX(H427:H432))))</f>
        <v>0</v>
      </c>
      <c r="I433" s="497">
        <f>IF(O433="No","",MIN(I426:I432)-D433)</f>
        <v>0</v>
      </c>
      <c r="J433" s="507">
        <f t="shared" si="62"/>
        <v>0</v>
      </c>
      <c r="K433" s="497">
        <f t="shared" si="65"/>
        <v>0</v>
      </c>
      <c r="L433" s="504">
        <f t="shared" si="63"/>
        <v>0</v>
      </c>
      <c r="M433" s="356">
        <f t="shared" si="64"/>
        <v>0</v>
      </c>
      <c r="N433" s="351">
        <f t="shared" si="61"/>
        <v>0</v>
      </c>
      <c r="O433" s="334" t="s">
        <v>375</v>
      </c>
      <c r="P433" s="463"/>
      <c r="Q433" s="317"/>
      <c r="R433" s="317"/>
      <c r="S433" s="317"/>
      <c r="T433" s="468"/>
      <c r="U433" s="317"/>
      <c r="V433" s="317"/>
      <c r="W433" s="317"/>
      <c r="X433" s="317"/>
      <c r="Y433" s="317"/>
      <c r="Z433" s="317"/>
      <c r="AA433" s="317"/>
      <c r="AB433" s="317"/>
      <c r="AC433" s="317"/>
      <c r="AD433" s="317"/>
      <c r="AE433" s="317"/>
      <c r="BR433" s="318"/>
      <c r="BS433" s="318"/>
      <c r="BT433" s="318"/>
      <c r="BU433" s="318"/>
      <c r="BV433" s="318"/>
      <c r="BW433" s="318"/>
      <c r="BX433" s="318"/>
      <c r="BY433" s="318"/>
      <c r="BZ433" s="318"/>
      <c r="CA433" s="318"/>
      <c r="CB433" s="318"/>
      <c r="CC433" s="318"/>
      <c r="CD433" s="318"/>
      <c r="CE433" s="318"/>
      <c r="CF433" s="318"/>
      <c r="CG433" s="318"/>
      <c r="CH433" s="318"/>
      <c r="CI433" s="318"/>
      <c r="CJ433" s="318"/>
      <c r="CK433" s="318"/>
      <c r="CL433" s="318"/>
      <c r="CM433" s="318"/>
      <c r="CN433" s="318"/>
      <c r="CO433" s="318"/>
      <c r="CP433" s="318"/>
      <c r="CQ433" s="318"/>
      <c r="CR433" s="318"/>
      <c r="CS433" s="318"/>
      <c r="CT433" s="318"/>
      <c r="CU433" s="318"/>
      <c r="CV433" s="318"/>
      <c r="CW433" s="318"/>
      <c r="CX433" s="318"/>
      <c r="CY433" s="318"/>
      <c r="CZ433" s="318"/>
      <c r="DA433" s="318"/>
      <c r="DB433" s="318"/>
      <c r="DC433" s="318"/>
      <c r="DD433" s="318"/>
      <c r="DE433" s="318"/>
      <c r="DF433" s="318"/>
      <c r="DG433" s="318"/>
      <c r="DH433" s="318"/>
      <c r="DI433" s="318"/>
      <c r="DJ433" s="318"/>
      <c r="DK433" s="318"/>
      <c r="DL433" s="318"/>
      <c r="DM433" s="318"/>
      <c r="DN433" s="318"/>
      <c r="DO433" s="318"/>
      <c r="DP433" s="318"/>
      <c r="DQ433" s="318"/>
      <c r="DR433" s="318"/>
      <c r="DS433" s="318"/>
    </row>
    <row r="434" spans="2:123" ht="15.75" x14ac:dyDescent="0.25">
      <c r="B434" s="476" t="s">
        <v>637</v>
      </c>
      <c r="C434" s="500" t="s">
        <v>1120</v>
      </c>
      <c r="D434" s="497">
        <f>IF(O434="No","",C300)</f>
        <v>0</v>
      </c>
      <c r="E434" s="497">
        <f>IF(O434="No","",C296)</f>
        <v>0</v>
      </c>
      <c r="F434" s="506">
        <f t="shared" si="60"/>
        <v>0</v>
      </c>
      <c r="G434" s="351">
        <f>IF(O434="No","",C301)</f>
        <v>0</v>
      </c>
      <c r="H434" s="351">
        <f>IF(O434="No","",MAX(H427:H433)+(G434*(1-MAX(H427:H433))))</f>
        <v>0</v>
      </c>
      <c r="I434" s="497">
        <f>IF(O434="No","",MIN(I426:I433)-D434)</f>
        <v>0</v>
      </c>
      <c r="J434" s="507">
        <f t="shared" si="62"/>
        <v>0</v>
      </c>
      <c r="K434" s="497">
        <f t="shared" si="65"/>
        <v>0</v>
      </c>
      <c r="L434" s="504">
        <f t="shared" si="63"/>
        <v>0</v>
      </c>
      <c r="M434" s="356">
        <f t="shared" si="64"/>
        <v>0</v>
      </c>
      <c r="N434" s="351">
        <f t="shared" si="61"/>
        <v>0</v>
      </c>
      <c r="O434" s="334" t="s">
        <v>428</v>
      </c>
      <c r="P434" s="463"/>
      <c r="Q434" s="317"/>
      <c r="R434" s="317"/>
      <c r="S434" s="317"/>
      <c r="T434" s="468"/>
      <c r="U434" s="317"/>
      <c r="V434" s="317"/>
      <c r="W434" s="317"/>
      <c r="X434" s="317"/>
      <c r="Y434" s="317"/>
      <c r="Z434" s="317"/>
      <c r="AA434" s="317"/>
      <c r="AB434" s="317"/>
      <c r="AC434" s="317"/>
      <c r="AD434" s="317"/>
      <c r="AE434" s="317"/>
      <c r="BR434" s="318"/>
      <c r="BS434" s="318"/>
      <c r="BT434" s="318"/>
      <c r="BU434" s="318"/>
      <c r="BV434" s="318"/>
      <c r="BW434" s="318"/>
      <c r="BX434" s="318"/>
      <c r="BY434" s="318"/>
      <c r="BZ434" s="318"/>
      <c r="CA434" s="318"/>
      <c r="CB434" s="318"/>
      <c r="CC434" s="318"/>
      <c r="CD434" s="318"/>
      <c r="CE434" s="318"/>
      <c r="CF434" s="318"/>
      <c r="CG434" s="318"/>
      <c r="CH434" s="318"/>
      <c r="CI434" s="318"/>
      <c r="CJ434" s="318"/>
      <c r="CK434" s="318"/>
      <c r="CL434" s="318"/>
      <c r="CM434" s="318"/>
      <c r="CN434" s="318"/>
      <c r="CO434" s="318"/>
      <c r="CP434" s="318"/>
      <c r="CQ434" s="318"/>
      <c r="CR434" s="318"/>
      <c r="CS434" s="318"/>
      <c r="CT434" s="318"/>
      <c r="CU434" s="318"/>
      <c r="CV434" s="318"/>
      <c r="CW434" s="318"/>
      <c r="CX434" s="318"/>
      <c r="CY434" s="318"/>
      <c r="CZ434" s="318"/>
      <c r="DA434" s="318"/>
      <c r="DB434" s="318"/>
      <c r="DC434" s="318"/>
      <c r="DD434" s="318"/>
      <c r="DE434" s="318"/>
      <c r="DF434" s="318"/>
      <c r="DG434" s="318"/>
      <c r="DH434" s="318"/>
      <c r="DI434" s="318"/>
      <c r="DJ434" s="318"/>
      <c r="DK434" s="318"/>
      <c r="DL434" s="318"/>
      <c r="DM434" s="318"/>
      <c r="DN434" s="318"/>
      <c r="DO434" s="318"/>
      <c r="DP434" s="318"/>
      <c r="DQ434" s="318"/>
      <c r="DR434" s="318"/>
      <c r="DS434" s="318"/>
    </row>
    <row r="435" spans="2:123" ht="15.75" x14ac:dyDescent="0.25">
      <c r="B435" s="476" t="s">
        <v>638</v>
      </c>
      <c r="C435" s="500"/>
      <c r="D435" s="497">
        <f>IF(O435="No","",C327)</f>
        <v>0</v>
      </c>
      <c r="E435" s="497">
        <f>IF(O435="No","",C323)</f>
        <v>0</v>
      </c>
      <c r="F435" s="506">
        <f t="shared" si="60"/>
        <v>0</v>
      </c>
      <c r="G435" s="351">
        <f>IF(O435="No","",C328)</f>
        <v>0</v>
      </c>
      <c r="H435" s="351">
        <f>IF(O435="No","",MAX(H427:H434)+(G435*(1-MAX(H427:H434))))</f>
        <v>0</v>
      </c>
      <c r="I435" s="497">
        <f>IF(O435="No","",MIN(I$426:I434)*(1-G435))</f>
        <v>0</v>
      </c>
      <c r="J435" s="507">
        <f t="shared" si="62"/>
        <v>0</v>
      </c>
      <c r="K435" s="497">
        <f t="shared" si="65"/>
        <v>0</v>
      </c>
      <c r="L435" s="504">
        <f t="shared" si="63"/>
        <v>0</v>
      </c>
      <c r="M435" s="356">
        <f t="shared" si="64"/>
        <v>0</v>
      </c>
      <c r="N435" s="351">
        <f t="shared" si="61"/>
        <v>0</v>
      </c>
      <c r="O435" s="334" t="s">
        <v>428</v>
      </c>
      <c r="P435" s="463"/>
      <c r="Q435" s="317"/>
      <c r="R435" s="317"/>
      <c r="S435" s="317"/>
      <c r="T435" s="468"/>
      <c r="U435" s="317"/>
      <c r="V435" s="317"/>
      <c r="W435" s="317"/>
      <c r="X435" s="317"/>
      <c r="Y435" s="317"/>
      <c r="Z435" s="317"/>
      <c r="AA435" s="317"/>
      <c r="AB435" s="317"/>
      <c r="AC435" s="317"/>
      <c r="AD435" s="317"/>
      <c r="AE435" s="317"/>
      <c r="BR435" s="318"/>
      <c r="BS435" s="318"/>
      <c r="BT435" s="318"/>
      <c r="BU435" s="318"/>
      <c r="BV435" s="318"/>
      <c r="BW435" s="318"/>
      <c r="BX435" s="318"/>
      <c r="BY435" s="318"/>
      <c r="BZ435" s="318"/>
      <c r="CA435" s="318"/>
      <c r="CB435" s="318"/>
      <c r="CC435" s="318"/>
      <c r="CD435" s="318"/>
      <c r="CE435" s="318"/>
      <c r="CF435" s="318"/>
      <c r="CG435" s="318"/>
      <c r="CH435" s="318"/>
      <c r="CI435" s="318"/>
      <c r="CJ435" s="318"/>
      <c r="CK435" s="318"/>
      <c r="CL435" s="318"/>
      <c r="CM435" s="318"/>
      <c r="CN435" s="318"/>
      <c r="CO435" s="318"/>
      <c r="CP435" s="318"/>
      <c r="CQ435" s="318"/>
      <c r="CR435" s="318"/>
      <c r="CS435" s="318"/>
      <c r="CT435" s="318"/>
      <c r="CU435" s="318"/>
      <c r="CV435" s="318"/>
      <c r="CW435" s="318"/>
      <c r="CX435" s="318"/>
      <c r="CY435" s="318"/>
      <c r="CZ435" s="318"/>
      <c r="DA435" s="318"/>
      <c r="DB435" s="318"/>
      <c r="DC435" s="318"/>
      <c r="DD435" s="318"/>
      <c r="DE435" s="318"/>
      <c r="DF435" s="318"/>
      <c r="DG435" s="318"/>
      <c r="DH435" s="318"/>
      <c r="DI435" s="318"/>
      <c r="DJ435" s="318"/>
      <c r="DK435" s="318"/>
      <c r="DL435" s="318"/>
      <c r="DM435" s="318"/>
      <c r="DN435" s="318"/>
      <c r="DO435" s="318"/>
      <c r="DP435" s="318"/>
      <c r="DQ435" s="318"/>
      <c r="DR435" s="318"/>
      <c r="DS435" s="318"/>
    </row>
    <row r="436" spans="2:123" ht="15.75" x14ac:dyDescent="0.25">
      <c r="B436" s="476" t="s">
        <v>1348</v>
      </c>
      <c r="C436" s="508"/>
      <c r="D436" s="497">
        <f>IF(O436="No","",C131)</f>
        <v>0</v>
      </c>
      <c r="E436" s="497">
        <f>IF(O436="No","",C124)</f>
        <v>0</v>
      </c>
      <c r="F436" s="506">
        <f t="shared" si="60"/>
        <v>0</v>
      </c>
      <c r="G436" s="351">
        <f>IF(O436="No","",C128)</f>
        <v>0</v>
      </c>
      <c r="H436" s="351">
        <f>IF(O436="No","",MAX(H427:H435)+(G436*(1-MAX(H427:H435))))</f>
        <v>0</v>
      </c>
      <c r="I436" s="497">
        <f>IF(O436="No","",MIN(I$426:I435)*(1-G436))</f>
        <v>0</v>
      </c>
      <c r="J436" s="507">
        <f t="shared" si="62"/>
        <v>0</v>
      </c>
      <c r="K436" s="497">
        <f t="shared" si="65"/>
        <v>0</v>
      </c>
      <c r="L436" s="504">
        <f t="shared" si="63"/>
        <v>0</v>
      </c>
      <c r="M436" s="356">
        <f t="shared" si="64"/>
        <v>0</v>
      </c>
      <c r="N436" s="351">
        <f t="shared" si="61"/>
        <v>0</v>
      </c>
      <c r="O436" s="334" t="str">
        <f>C134</f>
        <v>Select</v>
      </c>
      <c r="P436" s="463"/>
      <c r="Q436" s="317"/>
      <c r="R436" s="317"/>
      <c r="S436" s="317"/>
      <c r="T436" s="468"/>
      <c r="U436" s="317"/>
      <c r="V436" s="317"/>
      <c r="W436" s="317"/>
      <c r="X436" s="317"/>
      <c r="Y436" s="317"/>
      <c r="Z436" s="317"/>
      <c r="AA436" s="317"/>
      <c r="AB436" s="317"/>
      <c r="AC436" s="317"/>
      <c r="AD436" s="317"/>
      <c r="AE436" s="317"/>
      <c r="BR436" s="318"/>
      <c r="BS436" s="318"/>
      <c r="BT436" s="318"/>
      <c r="BU436" s="318"/>
      <c r="BV436" s="318"/>
      <c r="BW436" s="318"/>
      <c r="BX436" s="318"/>
      <c r="BY436" s="318"/>
      <c r="BZ436" s="318"/>
      <c r="CA436" s="318"/>
      <c r="CB436" s="318"/>
      <c r="CC436" s="318"/>
      <c r="CD436" s="318"/>
      <c r="CE436" s="318"/>
      <c r="CF436" s="318"/>
      <c r="CG436" s="318"/>
      <c r="CH436" s="318"/>
      <c r="CI436" s="318"/>
      <c r="CJ436" s="318"/>
      <c r="CK436" s="318"/>
      <c r="CL436" s="318"/>
      <c r="CM436" s="318"/>
      <c r="CN436" s="318"/>
      <c r="CO436" s="318"/>
      <c r="CP436" s="318"/>
      <c r="CQ436" s="318"/>
      <c r="CR436" s="318"/>
      <c r="CS436" s="318"/>
      <c r="CT436" s="318"/>
      <c r="CU436" s="318"/>
      <c r="CV436" s="318"/>
      <c r="CW436" s="318"/>
      <c r="CX436" s="318"/>
      <c r="CY436" s="318"/>
      <c r="CZ436" s="318"/>
      <c r="DA436" s="318"/>
      <c r="DB436" s="318"/>
      <c r="DC436" s="318"/>
      <c r="DD436" s="318"/>
      <c r="DE436" s="318"/>
      <c r="DF436" s="318"/>
      <c r="DG436" s="318"/>
      <c r="DH436" s="318"/>
      <c r="DI436" s="318"/>
      <c r="DJ436" s="318"/>
      <c r="DK436" s="318"/>
      <c r="DL436" s="318"/>
      <c r="DM436" s="318"/>
      <c r="DN436" s="318"/>
      <c r="DO436" s="318"/>
      <c r="DP436" s="318"/>
      <c r="DQ436" s="318"/>
      <c r="DR436" s="318"/>
      <c r="DS436" s="318"/>
    </row>
    <row r="437" spans="2:123" ht="15.75" x14ac:dyDescent="0.25">
      <c r="B437" s="476" t="s">
        <v>1420</v>
      </c>
      <c r="C437" s="508"/>
      <c r="D437" s="497">
        <f>IF(O437="No","",C165)</f>
        <v>0</v>
      </c>
      <c r="E437" s="497">
        <f>IF(O437="No","",C161)</f>
        <v>0</v>
      </c>
      <c r="F437" s="506">
        <f t="shared" si="60"/>
        <v>0</v>
      </c>
      <c r="G437" s="351">
        <f>IF(O437="No","",C166)</f>
        <v>0</v>
      </c>
      <c r="H437" s="351">
        <f>IF(O437="No","",MAX(H427:H436)+(G437*(1-MAX(H427:H436))))</f>
        <v>0</v>
      </c>
      <c r="I437" s="497">
        <f>IF(O437="No","",MIN(I$426:I436)*(1-G437))</f>
        <v>0</v>
      </c>
      <c r="J437" s="507">
        <f t="shared" si="62"/>
        <v>0</v>
      </c>
      <c r="K437" s="497">
        <f t="shared" si="65"/>
        <v>0</v>
      </c>
      <c r="L437" s="504">
        <f t="shared" si="63"/>
        <v>0</v>
      </c>
      <c r="M437" s="356">
        <f t="shared" si="64"/>
        <v>0</v>
      </c>
      <c r="N437" s="351">
        <f t="shared" si="61"/>
        <v>0</v>
      </c>
      <c r="O437" s="334" t="s">
        <v>428</v>
      </c>
      <c r="P437" s="463"/>
      <c r="Q437" s="317"/>
      <c r="R437" s="317"/>
      <c r="S437" s="317"/>
      <c r="T437" s="468"/>
      <c r="U437" s="317"/>
      <c r="V437" s="317"/>
      <c r="W437" s="317"/>
      <c r="X437" s="317"/>
      <c r="Y437" s="317"/>
      <c r="Z437" s="317"/>
      <c r="AA437" s="317"/>
      <c r="AB437" s="317"/>
      <c r="AC437" s="317"/>
      <c r="AD437" s="317"/>
      <c r="AE437" s="317"/>
      <c r="BR437" s="318"/>
      <c r="BS437" s="318"/>
      <c r="BT437" s="318"/>
      <c r="BU437" s="318"/>
      <c r="BV437" s="318"/>
      <c r="BW437" s="318"/>
      <c r="BX437" s="318"/>
      <c r="BY437" s="318"/>
      <c r="BZ437" s="318"/>
      <c r="CA437" s="318"/>
      <c r="CB437" s="318"/>
      <c r="CC437" s="318"/>
      <c r="CD437" s="318"/>
      <c r="CE437" s="318"/>
      <c r="CF437" s="318"/>
      <c r="CG437" s="318"/>
      <c r="CH437" s="318"/>
      <c r="CI437" s="318"/>
      <c r="CJ437" s="318"/>
      <c r="CK437" s="318"/>
      <c r="CL437" s="318"/>
      <c r="CM437" s="318"/>
      <c r="CN437" s="318"/>
      <c r="CO437" s="318"/>
      <c r="CP437" s="318"/>
      <c r="CQ437" s="318"/>
      <c r="CR437" s="318"/>
      <c r="CS437" s="318"/>
      <c r="CT437" s="318"/>
      <c r="CU437" s="318"/>
      <c r="CV437" s="318"/>
      <c r="CW437" s="318"/>
      <c r="CX437" s="318"/>
      <c r="CY437" s="318"/>
      <c r="CZ437" s="318"/>
      <c r="DA437" s="318"/>
      <c r="DB437" s="318"/>
      <c r="DC437" s="318"/>
      <c r="DD437" s="318"/>
      <c r="DE437" s="318"/>
      <c r="DF437" s="318"/>
      <c r="DG437" s="318"/>
      <c r="DH437" s="318"/>
      <c r="DI437" s="318"/>
      <c r="DJ437" s="318"/>
      <c r="DK437" s="318"/>
      <c r="DL437" s="318"/>
      <c r="DM437" s="318"/>
      <c r="DN437" s="318"/>
      <c r="DO437" s="318"/>
      <c r="DP437" s="318"/>
      <c r="DQ437" s="318"/>
      <c r="DR437" s="318"/>
      <c r="DS437" s="318"/>
    </row>
    <row r="438" spans="2:123" ht="15.75" x14ac:dyDescent="0.25">
      <c r="B438" s="476" t="s">
        <v>641</v>
      </c>
      <c r="C438" s="508"/>
      <c r="D438" s="497">
        <f>IF(O438="No","",C180)</f>
        <v>0</v>
      </c>
      <c r="E438" s="497">
        <f>IF(O438="No","",C176)</f>
        <v>0</v>
      </c>
      <c r="F438" s="506">
        <f t="shared" si="60"/>
        <v>0</v>
      </c>
      <c r="G438" s="351">
        <f>IF(O438="No","",C181)</f>
        <v>0</v>
      </c>
      <c r="H438" s="351">
        <f>IF(O438="No","",MAX(H427:H437)+(G438*(1-MAX(H427:H437))))</f>
        <v>0</v>
      </c>
      <c r="I438" s="497">
        <f>IF(O438="No","",MIN(I$426:I437)*(1-G438))</f>
        <v>0</v>
      </c>
      <c r="J438" s="507">
        <f t="shared" si="62"/>
        <v>0</v>
      </c>
      <c r="K438" s="497">
        <f t="shared" si="65"/>
        <v>0</v>
      </c>
      <c r="L438" s="504">
        <f t="shared" si="63"/>
        <v>0</v>
      </c>
      <c r="M438" s="356">
        <f t="shared" si="64"/>
        <v>0</v>
      </c>
      <c r="N438" s="351">
        <f t="shared" si="61"/>
        <v>0</v>
      </c>
      <c r="O438" s="334" t="str">
        <f>C183</f>
        <v>Select</v>
      </c>
      <c r="P438" s="463"/>
      <c r="Q438" s="317"/>
      <c r="R438" s="317"/>
      <c r="S438" s="317"/>
      <c r="T438" s="468"/>
      <c r="U438" s="317"/>
      <c r="V438" s="317"/>
      <c r="W438" s="317"/>
      <c r="X438" s="317"/>
      <c r="Y438" s="317"/>
      <c r="Z438" s="317"/>
      <c r="AA438" s="317"/>
      <c r="AB438" s="317"/>
      <c r="AC438" s="317"/>
      <c r="AD438" s="317"/>
      <c r="AE438" s="317"/>
      <c r="BR438" s="318"/>
      <c r="BS438" s="318"/>
      <c r="BT438" s="318"/>
      <c r="BU438" s="318"/>
      <c r="BV438" s="318"/>
      <c r="BW438" s="318"/>
      <c r="BX438" s="318"/>
      <c r="BY438" s="318"/>
      <c r="BZ438" s="318"/>
      <c r="CA438" s="318"/>
      <c r="CB438" s="318"/>
      <c r="CC438" s="318"/>
      <c r="CD438" s="318"/>
      <c r="CE438" s="318"/>
      <c r="CF438" s="318"/>
      <c r="CG438" s="318"/>
      <c r="CH438" s="318"/>
      <c r="CI438" s="318"/>
      <c r="CJ438" s="318"/>
      <c r="CK438" s="318"/>
      <c r="CL438" s="318"/>
      <c r="CM438" s="318"/>
      <c r="CN438" s="318"/>
      <c r="CO438" s="318"/>
      <c r="CP438" s="318"/>
      <c r="CQ438" s="318"/>
      <c r="CR438" s="318"/>
      <c r="CS438" s="318"/>
      <c r="CT438" s="318"/>
      <c r="CU438" s="318"/>
      <c r="CV438" s="318"/>
      <c r="CW438" s="318"/>
      <c r="CX438" s="318"/>
      <c r="CY438" s="318"/>
      <c r="CZ438" s="318"/>
      <c r="DA438" s="318"/>
      <c r="DB438" s="318"/>
      <c r="DC438" s="318"/>
      <c r="DD438" s="318"/>
      <c r="DE438" s="318"/>
      <c r="DF438" s="318"/>
      <c r="DG438" s="318"/>
      <c r="DH438" s="318"/>
      <c r="DI438" s="318"/>
      <c r="DJ438" s="318"/>
      <c r="DK438" s="318"/>
      <c r="DL438" s="318"/>
      <c r="DM438" s="318"/>
      <c r="DN438" s="318"/>
      <c r="DO438" s="318"/>
      <c r="DP438" s="318"/>
      <c r="DQ438" s="318"/>
      <c r="DR438" s="318"/>
      <c r="DS438" s="318"/>
    </row>
    <row r="439" spans="2:123" ht="15.75" x14ac:dyDescent="0.25">
      <c r="B439" s="476" t="s">
        <v>642</v>
      </c>
      <c r="C439" s="508"/>
      <c r="D439" s="497">
        <f>IF(O439="No","",C195)</f>
        <v>0</v>
      </c>
      <c r="E439" s="497">
        <f>IF(O439="No","",C191)</f>
        <v>0</v>
      </c>
      <c r="F439" s="506">
        <f t="shared" si="60"/>
        <v>0</v>
      </c>
      <c r="G439" s="351">
        <f>IF(O439="No","",C196)</f>
        <v>0</v>
      </c>
      <c r="H439" s="351">
        <f>IF(O439="No","",MAX(H427:H438)+(G439*(1-MAX(H427:H438))))</f>
        <v>0</v>
      </c>
      <c r="I439" s="497">
        <f>IF(O439="No","",MIN(I$426:I438)*(1-G439))</f>
        <v>0</v>
      </c>
      <c r="J439" s="507">
        <f t="shared" si="62"/>
        <v>0</v>
      </c>
      <c r="K439" s="497">
        <f t="shared" si="65"/>
        <v>0</v>
      </c>
      <c r="L439" s="504">
        <f t="shared" si="63"/>
        <v>0</v>
      </c>
      <c r="M439" s="356">
        <f t="shared" si="64"/>
        <v>0</v>
      </c>
      <c r="N439" s="351">
        <f t="shared" si="61"/>
        <v>0</v>
      </c>
      <c r="O439" s="334" t="s">
        <v>428</v>
      </c>
      <c r="P439" s="463"/>
      <c r="Q439" s="317"/>
      <c r="R439" s="317"/>
      <c r="S439" s="317"/>
      <c r="T439" s="468"/>
      <c r="U439" s="317"/>
      <c r="V439" s="317"/>
      <c r="W439" s="317"/>
      <c r="X439" s="317"/>
      <c r="Y439" s="317"/>
      <c r="Z439" s="317"/>
      <c r="AA439" s="317"/>
      <c r="AB439" s="317"/>
      <c r="AC439" s="317"/>
      <c r="AD439" s="317"/>
      <c r="AE439" s="317"/>
      <c r="BR439" s="318"/>
      <c r="BS439" s="318"/>
      <c r="BT439" s="318"/>
      <c r="BU439" s="318"/>
      <c r="BV439" s="318"/>
      <c r="BW439" s="318"/>
      <c r="BX439" s="318"/>
      <c r="BY439" s="318"/>
      <c r="BZ439" s="318"/>
      <c r="CA439" s="318"/>
      <c r="CB439" s="318"/>
      <c r="CC439" s="318"/>
      <c r="CD439" s="318"/>
      <c r="CE439" s="318"/>
      <c r="CF439" s="318"/>
      <c r="CG439" s="318"/>
      <c r="CH439" s="318"/>
      <c r="CI439" s="318"/>
      <c r="CJ439" s="318"/>
      <c r="CK439" s="318"/>
      <c r="CL439" s="318"/>
      <c r="CM439" s="318"/>
      <c r="CN439" s="318"/>
      <c r="CO439" s="318"/>
      <c r="CP439" s="318"/>
      <c r="CQ439" s="318"/>
      <c r="CR439" s="318"/>
      <c r="CS439" s="318"/>
      <c r="CT439" s="318"/>
      <c r="CU439" s="318"/>
      <c r="CV439" s="318"/>
      <c r="CW439" s="318"/>
      <c r="CX439" s="318"/>
      <c r="CY439" s="318"/>
      <c r="CZ439" s="318"/>
      <c r="DA439" s="318"/>
      <c r="DB439" s="318"/>
      <c r="DC439" s="318"/>
      <c r="DD439" s="318"/>
      <c r="DE439" s="318"/>
      <c r="DF439" s="318"/>
      <c r="DG439" s="318"/>
      <c r="DH439" s="318"/>
      <c r="DI439" s="318"/>
      <c r="DJ439" s="318"/>
      <c r="DK439" s="318"/>
      <c r="DL439" s="318"/>
      <c r="DM439" s="318"/>
      <c r="DN439" s="318"/>
      <c r="DO439" s="318"/>
      <c r="DP439" s="318"/>
      <c r="DQ439" s="318"/>
      <c r="DR439" s="318"/>
      <c r="DS439" s="318"/>
    </row>
    <row r="440" spans="2:123" ht="15.75" x14ac:dyDescent="0.25">
      <c r="B440" s="476" t="s">
        <v>643</v>
      </c>
      <c r="C440" s="508"/>
      <c r="D440" s="497">
        <f>IF(O440="No","",C210)</f>
        <v>0</v>
      </c>
      <c r="E440" s="497">
        <f>IF(O440="No","",C206)</f>
        <v>0</v>
      </c>
      <c r="F440" s="506">
        <f t="shared" si="60"/>
        <v>0</v>
      </c>
      <c r="G440" s="351">
        <f>IF(O440="No","",C211)</f>
        <v>0</v>
      </c>
      <c r="H440" s="351">
        <f>IF(O440="No","",MAX(H427:H439)+(G440*(1-MAX(H427:H439))))</f>
        <v>0</v>
      </c>
      <c r="I440" s="497">
        <f>IF(O440="No","",MIN(I$426:I439)*(1-G440))</f>
        <v>0</v>
      </c>
      <c r="J440" s="507">
        <f t="shared" si="62"/>
        <v>0</v>
      </c>
      <c r="K440" s="497">
        <f t="shared" si="65"/>
        <v>0</v>
      </c>
      <c r="L440" s="504">
        <f t="shared" si="63"/>
        <v>0</v>
      </c>
      <c r="M440" s="356">
        <f t="shared" si="64"/>
        <v>0</v>
      </c>
      <c r="N440" s="351">
        <f t="shared" si="61"/>
        <v>0</v>
      </c>
      <c r="O440" s="334" t="str">
        <f>C213</f>
        <v>Select</v>
      </c>
      <c r="P440" s="463"/>
      <c r="Q440" s="317"/>
      <c r="R440" s="317"/>
      <c r="S440" s="317"/>
      <c r="T440" s="468"/>
      <c r="U440" s="317"/>
      <c r="V440" s="317"/>
      <c r="W440" s="317"/>
      <c r="X440" s="317"/>
      <c r="Y440" s="317"/>
      <c r="Z440" s="317"/>
      <c r="AA440" s="317"/>
      <c r="AB440" s="317"/>
      <c r="AC440" s="317"/>
      <c r="AD440" s="317"/>
      <c r="AE440" s="317"/>
      <c r="BR440" s="318"/>
      <c r="BS440" s="318"/>
      <c r="BT440" s="318"/>
      <c r="BU440" s="318"/>
      <c r="BV440" s="318"/>
      <c r="BW440" s="318"/>
      <c r="BX440" s="318"/>
      <c r="BY440" s="318"/>
      <c r="BZ440" s="318"/>
      <c r="CA440" s="318"/>
      <c r="CB440" s="318"/>
      <c r="CC440" s="318"/>
      <c r="CD440" s="318"/>
      <c r="CE440" s="318"/>
      <c r="CF440" s="318"/>
      <c r="CG440" s="318"/>
      <c r="CH440" s="318"/>
      <c r="CI440" s="318"/>
      <c r="CJ440" s="318"/>
      <c r="CK440" s="318"/>
      <c r="CL440" s="318"/>
      <c r="CM440" s="318"/>
      <c r="CN440" s="318"/>
      <c r="CO440" s="318"/>
      <c r="CP440" s="318"/>
      <c r="CQ440" s="318"/>
      <c r="CR440" s="318"/>
      <c r="CS440" s="318"/>
      <c r="CT440" s="318"/>
      <c r="CU440" s="318"/>
      <c r="CV440" s="318"/>
      <c r="CW440" s="318"/>
      <c r="CX440" s="318"/>
      <c r="CY440" s="318"/>
      <c r="CZ440" s="318"/>
      <c r="DA440" s="318"/>
      <c r="DB440" s="318"/>
      <c r="DC440" s="318"/>
      <c r="DD440" s="318"/>
      <c r="DE440" s="318"/>
      <c r="DF440" s="318"/>
      <c r="DG440" s="318"/>
      <c r="DH440" s="318"/>
      <c r="DI440" s="318"/>
      <c r="DJ440" s="318"/>
      <c r="DK440" s="318"/>
      <c r="DL440" s="318"/>
      <c r="DM440" s="318"/>
      <c r="DN440" s="318"/>
      <c r="DO440" s="318"/>
      <c r="DP440" s="318"/>
      <c r="DQ440" s="318"/>
      <c r="DR440" s="318"/>
      <c r="DS440" s="318"/>
    </row>
    <row r="441" spans="2:123" ht="15.75" x14ac:dyDescent="0.25">
      <c r="B441" s="476" t="s">
        <v>644</v>
      </c>
      <c r="C441" s="508"/>
      <c r="D441" s="497">
        <f>IF(O441="No","",C339)</f>
        <v>0</v>
      </c>
      <c r="E441" s="497">
        <f>IF(O441="No","",C335)</f>
        <v>0</v>
      </c>
      <c r="F441" s="506">
        <f t="shared" si="60"/>
        <v>0</v>
      </c>
      <c r="G441" s="351">
        <f>IF(O441="No","",C340)</f>
        <v>0</v>
      </c>
      <c r="H441" s="351">
        <f>IF(O441="No","",MAX(H427:H440)+(G441*(1-MAX(H427:H440))))</f>
        <v>0</v>
      </c>
      <c r="I441" s="497">
        <f>IF(O441="No","",MIN(I$426:I440)*(1-G441))</f>
        <v>0</v>
      </c>
      <c r="J441" s="507">
        <f t="shared" si="62"/>
        <v>0</v>
      </c>
      <c r="K441" s="497">
        <f t="shared" si="65"/>
        <v>0</v>
      </c>
      <c r="L441" s="504">
        <f t="shared" si="63"/>
        <v>0</v>
      </c>
      <c r="M441" s="356">
        <f t="shared" si="64"/>
        <v>0</v>
      </c>
      <c r="N441" s="351">
        <f t="shared" si="61"/>
        <v>0</v>
      </c>
      <c r="O441" s="334" t="str">
        <f>C342</f>
        <v>Select</v>
      </c>
      <c r="P441" s="463"/>
      <c r="Q441" s="317"/>
      <c r="R441" s="317"/>
      <c r="S441" s="317"/>
      <c r="T441" s="468"/>
      <c r="U441" s="317"/>
      <c r="V441" s="317"/>
      <c r="W441" s="317"/>
      <c r="X441" s="317"/>
      <c r="Y441" s="317"/>
      <c r="Z441" s="317"/>
      <c r="AA441" s="317"/>
      <c r="AB441" s="317"/>
      <c r="AC441" s="317"/>
      <c r="AD441" s="317"/>
      <c r="AE441" s="317"/>
      <c r="BR441" s="318"/>
      <c r="BS441" s="318"/>
      <c r="BT441" s="318"/>
      <c r="BU441" s="318"/>
      <c r="BV441" s="318"/>
      <c r="BW441" s="318"/>
      <c r="BX441" s="318"/>
      <c r="BY441" s="318"/>
      <c r="BZ441" s="318"/>
      <c r="CA441" s="318"/>
      <c r="CB441" s="318"/>
      <c r="CC441" s="318"/>
      <c r="CD441" s="318"/>
      <c r="CE441" s="318"/>
      <c r="CF441" s="318"/>
      <c r="CG441" s="318"/>
      <c r="CH441" s="318"/>
      <c r="CI441" s="318"/>
      <c r="CJ441" s="318"/>
      <c r="CK441" s="318"/>
      <c r="CL441" s="318"/>
      <c r="CM441" s="318"/>
      <c r="CN441" s="318"/>
      <c r="CO441" s="318"/>
      <c r="CP441" s="318"/>
      <c r="CQ441" s="318"/>
      <c r="CR441" s="318"/>
      <c r="CS441" s="318"/>
      <c r="CT441" s="318"/>
      <c r="CU441" s="318"/>
      <c r="CV441" s="318"/>
      <c r="CW441" s="318"/>
      <c r="CX441" s="318"/>
      <c r="CY441" s="318"/>
      <c r="CZ441" s="318"/>
      <c r="DA441" s="318"/>
      <c r="DB441" s="318"/>
      <c r="DC441" s="318"/>
      <c r="DD441" s="318"/>
      <c r="DE441" s="318"/>
      <c r="DF441" s="318"/>
      <c r="DG441" s="318"/>
      <c r="DH441" s="318"/>
      <c r="DI441" s="318"/>
      <c r="DJ441" s="318"/>
      <c r="DK441" s="318"/>
      <c r="DL441" s="318"/>
      <c r="DM441" s="318"/>
      <c r="DN441" s="318"/>
      <c r="DO441" s="318"/>
      <c r="DP441" s="318"/>
      <c r="DQ441" s="318"/>
      <c r="DR441" s="318"/>
      <c r="DS441" s="318"/>
    </row>
    <row r="442" spans="2:123" ht="15.75" x14ac:dyDescent="0.25">
      <c r="B442" s="476" t="s">
        <v>1436</v>
      </c>
      <c r="C442" s="508"/>
      <c r="D442" s="497">
        <f>IF(O442="No","",C407)</f>
        <v>0</v>
      </c>
      <c r="E442" s="497">
        <f>IF(O442="No","",C403)</f>
        <v>0</v>
      </c>
      <c r="F442" s="506">
        <f t="shared" si="60"/>
        <v>0</v>
      </c>
      <c r="G442" s="351">
        <f>IF(O442="No","",C408)</f>
        <v>0</v>
      </c>
      <c r="H442" s="351">
        <f>IF(O442="No","",MAX(H427:H441)+(G442*(1-MAX(H427:H441))))</f>
        <v>0</v>
      </c>
      <c r="I442" s="497">
        <f>IF(O442="No","",MIN(I$426:I441)*(1-G442))</f>
        <v>0</v>
      </c>
      <c r="J442" s="507">
        <f t="shared" si="62"/>
        <v>0</v>
      </c>
      <c r="K442" s="497">
        <f t="shared" si="65"/>
        <v>0</v>
      </c>
      <c r="L442" s="504">
        <f t="shared" si="63"/>
        <v>0</v>
      </c>
      <c r="M442" s="356">
        <f t="shared" si="64"/>
        <v>0</v>
      </c>
      <c r="N442" s="351">
        <f t="shared" si="61"/>
        <v>0</v>
      </c>
      <c r="O442" s="334" t="s">
        <v>428</v>
      </c>
      <c r="P442" s="463"/>
      <c r="Q442" s="317"/>
      <c r="R442" s="317"/>
      <c r="S442" s="317"/>
      <c r="T442" s="468"/>
      <c r="U442" s="317"/>
      <c r="V442" s="317"/>
      <c r="W442" s="317"/>
      <c r="X442" s="317"/>
      <c r="Y442" s="317"/>
      <c r="Z442" s="317"/>
      <c r="AA442" s="317"/>
      <c r="AB442" s="317"/>
      <c r="AC442" s="317"/>
      <c r="AD442" s="317"/>
      <c r="AE442" s="317"/>
      <c r="BR442" s="318"/>
      <c r="BS442" s="318"/>
      <c r="BT442" s="318"/>
      <c r="BU442" s="318"/>
      <c r="BV442" s="318"/>
      <c r="BW442" s="318"/>
      <c r="BX442" s="318"/>
      <c r="BY442" s="318"/>
      <c r="BZ442" s="318"/>
      <c r="CA442" s="318"/>
      <c r="CB442" s="318"/>
      <c r="CC442" s="318"/>
      <c r="CD442" s="318"/>
      <c r="CE442" s="318"/>
      <c r="CF442" s="318"/>
      <c r="CG442" s="318"/>
      <c r="CH442" s="318"/>
      <c r="CI442" s="318"/>
      <c r="CJ442" s="318"/>
      <c r="CK442" s="318"/>
      <c r="CL442" s="318"/>
      <c r="CM442" s="318"/>
      <c r="CN442" s="318"/>
      <c r="CO442" s="318"/>
      <c r="CP442" s="318"/>
      <c r="CQ442" s="318"/>
      <c r="CR442" s="318"/>
      <c r="CS442" s="318"/>
      <c r="CT442" s="318"/>
      <c r="CU442" s="318"/>
      <c r="CV442" s="318"/>
      <c r="CW442" s="318"/>
      <c r="CX442" s="318"/>
      <c r="CY442" s="318"/>
      <c r="CZ442" s="318"/>
      <c r="DA442" s="318"/>
      <c r="DB442" s="318"/>
      <c r="DC442" s="318"/>
      <c r="DD442" s="318"/>
      <c r="DE442" s="318"/>
      <c r="DF442" s="318"/>
      <c r="DG442" s="318"/>
      <c r="DH442" s="318"/>
      <c r="DI442" s="318"/>
      <c r="DJ442" s="318"/>
      <c r="DK442" s="318"/>
      <c r="DL442" s="318"/>
      <c r="DM442" s="318"/>
      <c r="DN442" s="318"/>
      <c r="DO442" s="318"/>
      <c r="DP442" s="318"/>
      <c r="DQ442" s="318"/>
      <c r="DR442" s="318"/>
      <c r="DS442" s="318"/>
    </row>
    <row r="443" spans="2:123" ht="15.75" x14ac:dyDescent="0.25">
      <c r="B443" s="476" t="s">
        <v>1225</v>
      </c>
      <c r="C443" s="508"/>
      <c r="D443" s="497"/>
      <c r="E443" s="497"/>
      <c r="F443" s="506">
        <f t="shared" si="60"/>
        <v>0</v>
      </c>
      <c r="G443" s="351"/>
      <c r="H443" s="351">
        <f>IF(O443="No","",MAX(H427:H442)+(G443*(1-MAX(H427:H442))))</f>
        <v>0</v>
      </c>
      <c r="I443" s="497">
        <f>IF(O443="No","",MIN(I$426:I442)*(1-G443))</f>
        <v>0</v>
      </c>
      <c r="J443" s="507">
        <f t="shared" si="62"/>
        <v>0</v>
      </c>
      <c r="K443" s="497">
        <f t="shared" si="65"/>
        <v>0</v>
      </c>
      <c r="L443" s="504">
        <f t="shared" si="63"/>
        <v>0</v>
      </c>
      <c r="M443" s="356">
        <f t="shared" si="64"/>
        <v>0</v>
      </c>
      <c r="N443" s="351">
        <f t="shared" si="61"/>
        <v>0</v>
      </c>
      <c r="O443" s="366" t="s">
        <v>428</v>
      </c>
      <c r="P443" s="463"/>
      <c r="Q443" s="317"/>
      <c r="R443" s="317"/>
      <c r="S443" s="317"/>
      <c r="T443" s="468"/>
      <c r="U443" s="317"/>
      <c r="V443" s="317"/>
      <c r="W443" s="317"/>
      <c r="X443" s="317"/>
      <c r="Y443" s="317"/>
      <c r="Z443" s="317"/>
      <c r="AA443" s="317"/>
      <c r="AB443" s="317"/>
      <c r="AC443" s="317"/>
      <c r="AD443" s="317"/>
      <c r="AE443" s="317"/>
      <c r="BR443" s="318"/>
      <c r="BS443" s="318"/>
      <c r="BT443" s="318"/>
      <c r="BU443" s="318"/>
      <c r="BV443" s="318"/>
      <c r="BW443" s="318"/>
      <c r="BX443" s="318"/>
      <c r="BY443" s="318"/>
      <c r="BZ443" s="318"/>
      <c r="CA443" s="318"/>
      <c r="CB443" s="318"/>
      <c r="CC443" s="318"/>
      <c r="CD443" s="318"/>
      <c r="CE443" s="318"/>
      <c r="CF443" s="318"/>
      <c r="CG443" s="318"/>
      <c r="CH443" s="318"/>
      <c r="CI443" s="318"/>
      <c r="CJ443" s="318"/>
      <c r="CK443" s="318"/>
      <c r="CL443" s="318"/>
      <c r="CM443" s="318"/>
      <c r="CN443" s="318"/>
      <c r="CO443" s="318"/>
      <c r="CP443" s="318"/>
      <c r="CQ443" s="318"/>
      <c r="CR443" s="318"/>
      <c r="CS443" s="318"/>
      <c r="CT443" s="318"/>
      <c r="CU443" s="318"/>
      <c r="CV443" s="318"/>
      <c r="CW443" s="318"/>
      <c r="CX443" s="318"/>
      <c r="CY443" s="318"/>
      <c r="CZ443" s="318"/>
      <c r="DA443" s="318"/>
      <c r="DB443" s="318"/>
      <c r="DC443" s="318"/>
      <c r="DD443" s="318"/>
      <c r="DE443" s="318"/>
      <c r="DF443" s="318"/>
      <c r="DG443" s="318"/>
      <c r="DH443" s="318"/>
      <c r="DI443" s="318"/>
      <c r="DJ443" s="318"/>
      <c r="DK443" s="318"/>
      <c r="DL443" s="318"/>
      <c r="DM443" s="318"/>
      <c r="DN443" s="318"/>
      <c r="DO443" s="318"/>
      <c r="DP443" s="318"/>
      <c r="DQ443" s="318"/>
      <c r="DR443" s="318"/>
      <c r="DS443" s="318"/>
    </row>
    <row r="444" spans="2:123" ht="15.75" x14ac:dyDescent="0.25">
      <c r="B444" s="476" t="s">
        <v>1226</v>
      </c>
      <c r="C444" s="508"/>
      <c r="D444" s="497"/>
      <c r="E444" s="497"/>
      <c r="F444" s="506">
        <f t="shared" si="60"/>
        <v>0</v>
      </c>
      <c r="G444" s="351"/>
      <c r="H444" s="351">
        <f>IF(O444="No","",MAX(H427:H443)+(G444*(1-MAX(H427:H443))))</f>
        <v>0</v>
      </c>
      <c r="I444" s="497">
        <f>IF(O444="No","",MIN(I$426:I443)*(1-G444))</f>
        <v>0</v>
      </c>
      <c r="J444" s="507">
        <f t="shared" si="62"/>
        <v>0</v>
      </c>
      <c r="K444" s="497">
        <f t="shared" si="65"/>
        <v>0</v>
      </c>
      <c r="L444" s="504">
        <f t="shared" si="63"/>
        <v>0</v>
      </c>
      <c r="M444" s="356">
        <f t="shared" si="64"/>
        <v>0</v>
      </c>
      <c r="N444" s="351">
        <f t="shared" si="61"/>
        <v>0</v>
      </c>
      <c r="O444" s="366" t="s">
        <v>428</v>
      </c>
      <c r="P444" s="463"/>
      <c r="Q444" s="317"/>
      <c r="R444" s="317"/>
      <c r="S444" s="317"/>
      <c r="T444" s="468"/>
      <c r="U444" s="317"/>
      <c r="V444" s="317"/>
      <c r="W444" s="317"/>
      <c r="X444" s="317"/>
      <c r="Y444" s="317"/>
      <c r="Z444" s="317"/>
      <c r="AA444" s="317"/>
      <c r="AB444" s="317"/>
      <c r="AC444" s="317"/>
      <c r="AD444" s="317"/>
      <c r="AE444" s="317"/>
      <c r="BR444" s="318"/>
      <c r="BS444" s="318"/>
      <c r="BT444" s="318"/>
      <c r="BU444" s="318"/>
      <c r="BV444" s="318"/>
      <c r="BW444" s="318"/>
      <c r="BX444" s="318"/>
      <c r="BY444" s="318"/>
      <c r="BZ444" s="318"/>
      <c r="CA444" s="318"/>
      <c r="CB444" s="318"/>
      <c r="CC444" s="318"/>
      <c r="CD444" s="318"/>
      <c r="CE444" s="318"/>
      <c r="CF444" s="318"/>
      <c r="CG444" s="318"/>
      <c r="CH444" s="318"/>
      <c r="CI444" s="318"/>
      <c r="CJ444" s="318"/>
      <c r="CK444" s="318"/>
      <c r="CL444" s="318"/>
      <c r="CM444" s="318"/>
      <c r="CN444" s="318"/>
      <c r="CO444" s="318"/>
      <c r="CP444" s="318"/>
      <c r="CQ444" s="318"/>
      <c r="CR444" s="318"/>
      <c r="CS444" s="318"/>
      <c r="CT444" s="318"/>
      <c r="CU444" s="318"/>
      <c r="CV444" s="318"/>
      <c r="CW444" s="318"/>
      <c r="CX444" s="318"/>
      <c r="CY444" s="318"/>
      <c r="CZ444" s="318"/>
      <c r="DA444" s="318"/>
      <c r="DB444" s="318"/>
      <c r="DC444" s="318"/>
      <c r="DD444" s="318"/>
      <c r="DE444" s="318"/>
      <c r="DF444" s="318"/>
      <c r="DG444" s="318"/>
      <c r="DH444" s="318"/>
      <c r="DI444" s="318"/>
      <c r="DJ444" s="318"/>
      <c r="DK444" s="318"/>
      <c r="DL444" s="318"/>
      <c r="DM444" s="318"/>
      <c r="DN444" s="318"/>
      <c r="DO444" s="318"/>
      <c r="DP444" s="318"/>
      <c r="DQ444" s="318"/>
      <c r="DR444" s="318"/>
      <c r="DS444" s="318"/>
    </row>
    <row r="445" spans="2:123" ht="15.75" x14ac:dyDescent="0.25">
      <c r="B445" s="476" t="s">
        <v>639</v>
      </c>
      <c r="C445" s="508"/>
      <c r="D445" s="497">
        <f>IF(O445="No","",C148)</f>
        <v>0</v>
      </c>
      <c r="E445" s="497">
        <f>IF(O445="No","",C144)</f>
        <v>0</v>
      </c>
      <c r="F445" s="506">
        <f t="shared" si="60"/>
        <v>0</v>
      </c>
      <c r="G445" s="351">
        <f>IF(O445="No","",C149)</f>
        <v>0</v>
      </c>
      <c r="H445" s="351">
        <f>IF(O445="No","",MAX(H427:H444)+(G445*(1-MAX(H427:H444))))</f>
        <v>0</v>
      </c>
      <c r="I445" s="497">
        <f>IF(O445="No","",MIN(I$426:I444)*(1-G445))</f>
        <v>0</v>
      </c>
      <c r="J445" s="507">
        <f t="shared" si="62"/>
        <v>0</v>
      </c>
      <c r="K445" s="497">
        <f t="shared" si="65"/>
        <v>0</v>
      </c>
      <c r="L445" s="504">
        <f t="shared" si="63"/>
        <v>0</v>
      </c>
      <c r="M445" s="356">
        <f t="shared" si="64"/>
        <v>0</v>
      </c>
      <c r="N445" s="351">
        <f t="shared" si="61"/>
        <v>0</v>
      </c>
      <c r="O445" s="334" t="s">
        <v>428</v>
      </c>
      <c r="P445" s="463"/>
      <c r="Q445" s="317"/>
      <c r="R445" s="317"/>
      <c r="S445" s="317"/>
      <c r="T445" s="468"/>
      <c r="U445" s="317"/>
      <c r="V445" s="317"/>
      <c r="W445" s="317"/>
      <c r="X445" s="317"/>
      <c r="Y445" s="317"/>
      <c r="Z445" s="317"/>
      <c r="AA445" s="317"/>
      <c r="AB445" s="317"/>
      <c r="AC445" s="317"/>
      <c r="AD445" s="317"/>
      <c r="AE445" s="317"/>
      <c r="BR445" s="318"/>
      <c r="BS445" s="318"/>
      <c r="BT445" s="318"/>
      <c r="BU445" s="318"/>
      <c r="BV445" s="318"/>
      <c r="BW445" s="318"/>
      <c r="BX445" s="318"/>
      <c r="BY445" s="318"/>
      <c r="BZ445" s="318"/>
      <c r="CA445" s="318"/>
      <c r="CB445" s="318"/>
      <c r="CC445" s="318"/>
      <c r="CD445" s="318"/>
      <c r="CE445" s="318"/>
      <c r="CF445" s="318"/>
      <c r="CG445" s="318"/>
      <c r="CH445" s="318"/>
      <c r="CI445" s="318"/>
      <c r="CJ445" s="318"/>
      <c r="CK445" s="318"/>
      <c r="CL445" s="318"/>
      <c r="CM445" s="318"/>
      <c r="CN445" s="318"/>
      <c r="CO445" s="318"/>
      <c r="CP445" s="318"/>
      <c r="CQ445" s="318"/>
      <c r="CR445" s="318"/>
      <c r="CS445" s="318"/>
      <c r="CT445" s="318"/>
      <c r="CU445" s="318"/>
      <c r="CV445" s="318"/>
      <c r="CW445" s="318"/>
      <c r="CX445" s="318"/>
      <c r="CY445" s="318"/>
      <c r="CZ445" s="318"/>
      <c r="DA445" s="318"/>
      <c r="DB445" s="318"/>
      <c r="DC445" s="318"/>
      <c r="DD445" s="318"/>
      <c r="DE445" s="318"/>
      <c r="DF445" s="318"/>
      <c r="DG445" s="318"/>
      <c r="DH445" s="318"/>
      <c r="DI445" s="318"/>
      <c r="DJ445" s="318"/>
      <c r="DK445" s="318"/>
      <c r="DL445" s="318"/>
      <c r="DM445" s="318"/>
      <c r="DN445" s="318"/>
      <c r="DO445" s="318"/>
      <c r="DP445" s="318"/>
      <c r="DQ445" s="318"/>
      <c r="DR445" s="318"/>
      <c r="DS445" s="318"/>
    </row>
    <row r="446" spans="2:123" ht="15.75" x14ac:dyDescent="0.25">
      <c r="B446" s="476" t="s">
        <v>1391</v>
      </c>
      <c r="C446" s="431" t="s">
        <v>1120</v>
      </c>
      <c r="D446" s="497">
        <f>IF(O446="No","",C367)</f>
        <v>0</v>
      </c>
      <c r="E446" s="497">
        <f>IF(O446="No","",C366)</f>
        <v>16333.999999999996</v>
      </c>
      <c r="F446" s="506">
        <f t="shared" si="60"/>
        <v>0</v>
      </c>
      <c r="G446" s="351">
        <f>IF(O446="No","",C370)</f>
        <v>0</v>
      </c>
      <c r="H446" s="351">
        <f>IF(O446="No",0,MAX(H427:H445)+(G446*(1-MAX(H427:H445))))</f>
        <v>0</v>
      </c>
      <c r="I446" s="497">
        <f>IF(O446="No","",MIN(I$426:I445)*(1-G446))</f>
        <v>0</v>
      </c>
      <c r="J446" s="507">
        <f t="shared" si="62"/>
        <v>0</v>
      </c>
      <c r="K446" s="497">
        <f>IF(O446="No","",IFERROR($I$426-I446+D373,0)*(1-$C$451))</f>
        <v>0</v>
      </c>
      <c r="L446" s="504">
        <f t="shared" si="63"/>
        <v>16333.999999999996</v>
      </c>
      <c r="M446" s="356">
        <f t="shared" si="64"/>
        <v>0</v>
      </c>
      <c r="N446" s="351">
        <f t="shared" si="61"/>
        <v>0</v>
      </c>
      <c r="O446" s="334" t="s">
        <v>428</v>
      </c>
      <c r="P446" s="463"/>
      <c r="Q446" s="317"/>
      <c r="R446" s="317"/>
      <c r="S446" s="317"/>
      <c r="T446" s="468"/>
      <c r="U446" s="317"/>
      <c r="V446" s="317"/>
      <c r="W446" s="317"/>
      <c r="X446" s="317"/>
      <c r="Y446" s="317"/>
      <c r="Z446" s="317"/>
      <c r="AA446" s="317"/>
      <c r="AB446" s="317"/>
      <c r="AC446" s="317"/>
      <c r="AD446" s="317"/>
      <c r="AE446" s="317"/>
      <c r="BR446" s="318"/>
      <c r="BS446" s="318"/>
      <c r="BT446" s="318"/>
      <c r="BU446" s="318"/>
      <c r="BV446" s="318"/>
      <c r="BW446" s="318"/>
      <c r="BX446" s="318"/>
      <c r="BY446" s="318"/>
      <c r="BZ446" s="318"/>
      <c r="CA446" s="318"/>
      <c r="CB446" s="318"/>
      <c r="CC446" s="318"/>
      <c r="CD446" s="318"/>
      <c r="CE446" s="318"/>
      <c r="CF446" s="318"/>
      <c r="CG446" s="318"/>
      <c r="CH446" s="318"/>
      <c r="CI446" s="318"/>
      <c r="CJ446" s="318"/>
      <c r="CK446" s="318"/>
      <c r="CL446" s="318"/>
      <c r="CM446" s="318"/>
      <c r="CN446" s="318"/>
      <c r="CO446" s="318"/>
      <c r="CP446" s="318"/>
      <c r="CQ446" s="318"/>
      <c r="CR446" s="318"/>
      <c r="CS446" s="318"/>
      <c r="CT446" s="318"/>
      <c r="CU446" s="318"/>
      <c r="CV446" s="318"/>
      <c r="CW446" s="318"/>
      <c r="CX446" s="318"/>
      <c r="CY446" s="318"/>
      <c r="CZ446" s="318"/>
      <c r="DA446" s="318"/>
      <c r="DB446" s="318"/>
      <c r="DC446" s="318"/>
      <c r="DD446" s="318"/>
      <c r="DE446" s="318"/>
      <c r="DF446" s="318"/>
      <c r="DG446" s="318"/>
      <c r="DH446" s="318"/>
      <c r="DI446" s="318"/>
      <c r="DJ446" s="318"/>
      <c r="DK446" s="318"/>
      <c r="DL446" s="318"/>
      <c r="DM446" s="318"/>
      <c r="DN446" s="318"/>
      <c r="DO446" s="318"/>
      <c r="DP446" s="318"/>
      <c r="DQ446" s="318"/>
      <c r="DR446" s="318"/>
      <c r="DS446" s="318"/>
    </row>
    <row r="447" spans="2:123" ht="15.75" x14ac:dyDescent="0.25">
      <c r="B447" s="476" t="s">
        <v>1189</v>
      </c>
      <c r="C447" s="431" t="s">
        <v>1120</v>
      </c>
      <c r="D447" s="497">
        <f>IF(O447="No","",C391)</f>
        <v>0</v>
      </c>
      <c r="E447" s="497">
        <f>IF(O447="No","",C387)</f>
        <v>0</v>
      </c>
      <c r="F447" s="506">
        <f t="shared" si="60"/>
        <v>0</v>
      </c>
      <c r="G447" s="351">
        <f>IF(O447="No","",C392)</f>
        <v>0</v>
      </c>
      <c r="H447" s="351">
        <f>IF(O447="No","",MAX(H427:H446)+(G447*(1-MAX(H427:H446))))</f>
        <v>0</v>
      </c>
      <c r="I447" s="497">
        <f>IF(O447="No","",MIN(I$426:I446)*(1-G447))</f>
        <v>0</v>
      </c>
      <c r="J447" s="507">
        <f t="shared" si="62"/>
        <v>0</v>
      </c>
      <c r="K447" s="497">
        <f>IF(O447="No","",IFERROR($I$426-I447+D373,0)*(1-$C$451))</f>
        <v>0</v>
      </c>
      <c r="L447" s="504">
        <f t="shared" si="63"/>
        <v>16333.999999999996</v>
      </c>
      <c r="M447" s="356">
        <f t="shared" si="64"/>
        <v>0</v>
      </c>
      <c r="N447" s="351">
        <f t="shared" si="61"/>
        <v>0</v>
      </c>
      <c r="O447" s="334" t="s">
        <v>428</v>
      </c>
      <c r="P447" s="463"/>
      <c r="Q447" s="317"/>
      <c r="R447" s="317"/>
      <c r="S447" s="317"/>
      <c r="T447" s="468"/>
      <c r="U447" s="317"/>
      <c r="V447" s="317"/>
      <c r="W447" s="317"/>
      <c r="X447" s="317"/>
      <c r="Y447" s="317"/>
      <c r="Z447" s="317"/>
      <c r="AA447" s="317"/>
      <c r="AB447" s="317"/>
      <c r="AC447" s="317"/>
      <c r="AD447" s="317"/>
      <c r="AE447" s="317"/>
      <c r="BR447" s="318"/>
      <c r="BS447" s="318"/>
      <c r="BT447" s="318"/>
      <c r="BU447" s="318"/>
      <c r="BV447" s="318"/>
      <c r="BW447" s="318"/>
      <c r="BX447" s="318"/>
      <c r="BY447" s="318"/>
      <c r="BZ447" s="318"/>
      <c r="CA447" s="318"/>
      <c r="CB447" s="318"/>
      <c r="CC447" s="318"/>
      <c r="CD447" s="318"/>
      <c r="CE447" s="318"/>
      <c r="CF447" s="318"/>
      <c r="CG447" s="318"/>
      <c r="CH447" s="318"/>
      <c r="CI447" s="318"/>
      <c r="CJ447" s="318"/>
      <c r="CK447" s="318"/>
      <c r="CL447" s="318"/>
      <c r="CM447" s="318"/>
      <c r="CN447" s="318"/>
      <c r="CO447" s="318"/>
      <c r="CP447" s="318"/>
      <c r="CQ447" s="318"/>
      <c r="CR447" s="318"/>
      <c r="CS447" s="318"/>
      <c r="CT447" s="318"/>
      <c r="CU447" s="318"/>
      <c r="CV447" s="318"/>
      <c r="CW447" s="318"/>
      <c r="CX447" s="318"/>
      <c r="CY447" s="318"/>
      <c r="CZ447" s="318"/>
      <c r="DA447" s="318"/>
      <c r="DB447" s="318"/>
      <c r="DC447" s="318"/>
      <c r="DD447" s="318"/>
      <c r="DE447" s="318"/>
      <c r="DF447" s="318"/>
      <c r="DG447" s="318"/>
      <c r="DH447" s="318"/>
      <c r="DI447" s="318"/>
      <c r="DJ447" s="318"/>
      <c r="DK447" s="318"/>
      <c r="DL447" s="318"/>
      <c r="DM447" s="318"/>
      <c r="DN447" s="318"/>
      <c r="DO447" s="318"/>
      <c r="DP447" s="318"/>
      <c r="DQ447" s="318"/>
      <c r="DR447" s="318"/>
      <c r="DS447" s="318"/>
    </row>
    <row r="448" spans="2:123" ht="15.75" x14ac:dyDescent="0.25">
      <c r="B448" s="476" t="s">
        <v>640</v>
      </c>
      <c r="C448" s="431" t="s">
        <v>1120</v>
      </c>
      <c r="D448" s="497">
        <f>IF(O448="No","",I346)</f>
        <v>0</v>
      </c>
      <c r="E448" s="497">
        <f>IF(O448="No","",C352)</f>
        <v>0</v>
      </c>
      <c r="F448" s="506">
        <f t="shared" si="60"/>
        <v>0</v>
      </c>
      <c r="G448" s="351">
        <f>IF(O448="No","",I347)</f>
        <v>0</v>
      </c>
      <c r="H448" s="351">
        <f>IF(O448="No","",H447+G448)</f>
        <v>0</v>
      </c>
      <c r="I448" s="497">
        <f>IF(O448="No","",MIN(I426:I447)-D448-F351)</f>
        <v>0</v>
      </c>
      <c r="J448" s="507">
        <f t="shared" si="62"/>
        <v>0</v>
      </c>
      <c r="K448" s="497">
        <f>IF(O448="No","",IFERROR($I$426-I448+D373,0)*(1-$C$451))</f>
        <v>0</v>
      </c>
      <c r="L448" s="504">
        <f t="shared" si="63"/>
        <v>16333.999999999996</v>
      </c>
      <c r="M448" s="356">
        <f t="shared" si="64"/>
        <v>0</v>
      </c>
      <c r="N448" s="351">
        <f t="shared" si="61"/>
        <v>0</v>
      </c>
      <c r="O448" s="334" t="s">
        <v>428</v>
      </c>
      <c r="P448" s="463"/>
      <c r="Q448" s="317"/>
      <c r="R448" s="317"/>
      <c r="S448" s="317"/>
      <c r="T448" s="468"/>
      <c r="U448" s="317"/>
      <c r="V448" s="317"/>
      <c r="W448" s="317"/>
      <c r="X448" s="317"/>
      <c r="Y448" s="317"/>
      <c r="Z448" s="317"/>
      <c r="AA448" s="317"/>
      <c r="AB448" s="317"/>
      <c r="AC448" s="317"/>
      <c r="AD448" s="317"/>
      <c r="AE448" s="317"/>
      <c r="BR448" s="318"/>
      <c r="BS448" s="318"/>
      <c r="BT448" s="318"/>
      <c r="BU448" s="318"/>
      <c r="BV448" s="318"/>
      <c r="BW448" s="318"/>
      <c r="BX448" s="318"/>
      <c r="BY448" s="318"/>
      <c r="BZ448" s="318"/>
      <c r="CA448" s="318"/>
      <c r="CB448" s="318"/>
      <c r="CC448" s="318"/>
      <c r="CD448" s="318"/>
      <c r="CE448" s="318"/>
      <c r="CF448" s="318"/>
      <c r="CG448" s="318"/>
      <c r="CH448" s="318"/>
      <c r="CI448" s="318"/>
      <c r="CJ448" s="318"/>
      <c r="CK448" s="318"/>
      <c r="CL448" s="318"/>
      <c r="CM448" s="318"/>
      <c r="CN448" s="318"/>
      <c r="CO448" s="318"/>
      <c r="CP448" s="318"/>
      <c r="CQ448" s="318"/>
      <c r="CR448" s="318"/>
      <c r="CS448" s="318"/>
      <c r="CT448" s="318"/>
      <c r="CU448" s="318"/>
      <c r="CV448" s="318"/>
      <c r="CW448" s="318"/>
      <c r="CX448" s="318"/>
      <c r="CY448" s="318"/>
      <c r="CZ448" s="318"/>
      <c r="DA448" s="318"/>
      <c r="DB448" s="318"/>
      <c r="DC448" s="318"/>
      <c r="DD448" s="318"/>
      <c r="DE448" s="318"/>
      <c r="DF448" s="318"/>
      <c r="DG448" s="318"/>
      <c r="DH448" s="318"/>
      <c r="DI448" s="318"/>
      <c r="DJ448" s="318"/>
      <c r="DK448" s="318"/>
      <c r="DL448" s="318"/>
      <c r="DM448" s="318"/>
      <c r="DN448" s="318"/>
      <c r="DO448" s="318"/>
      <c r="DP448" s="318"/>
      <c r="DQ448" s="318"/>
      <c r="DR448" s="318"/>
      <c r="DS448" s="318"/>
    </row>
    <row r="449" spans="1:123" ht="15.75" x14ac:dyDescent="0.25">
      <c r="B449" s="476" t="s">
        <v>167</v>
      </c>
      <c r="C449" s="431"/>
      <c r="D449" s="497">
        <f>SUM(D427:D448)</f>
        <v>0</v>
      </c>
      <c r="E449" s="497">
        <f>SUM(E427:E448)</f>
        <v>16333.999999999996</v>
      </c>
      <c r="F449" s="429"/>
      <c r="G449" s="429"/>
      <c r="H449" s="509">
        <f>MAX(H427:H448)*(1-C451)</f>
        <v>0</v>
      </c>
      <c r="I449" s="429"/>
      <c r="J449" s="510">
        <f>IFERROR((H449-$H$427)*$F$5,0)</f>
        <v>0</v>
      </c>
      <c r="K449" s="511">
        <f>MAX(K427:K448)*(1-C451)</f>
        <v>0</v>
      </c>
      <c r="L449" s="512">
        <f>MAX(L426:L448)</f>
        <v>16333.999999999996</v>
      </c>
      <c r="M449" s="513">
        <f>IFERROR(L449/K449,0)</f>
        <v>0</v>
      </c>
      <c r="N449" s="509">
        <f t="shared" ref="N449" si="66">IFERROR(1/M449,0)</f>
        <v>0</v>
      </c>
      <c r="O449" s="317"/>
      <c r="P449" s="317"/>
      <c r="Q449" s="317"/>
      <c r="R449" s="317"/>
      <c r="S449" s="317"/>
      <c r="T449" s="317"/>
      <c r="U449" s="317"/>
      <c r="V449" s="317"/>
      <c r="W449" s="317"/>
      <c r="X449" s="317"/>
      <c r="Y449" s="317"/>
      <c r="Z449" s="317"/>
      <c r="AA449" s="317"/>
      <c r="AB449" s="317"/>
      <c r="AC449" s="317"/>
      <c r="AD449" s="317"/>
      <c r="AE449" s="317"/>
      <c r="BR449" s="318"/>
      <c r="BS449" s="318"/>
      <c r="BT449" s="318"/>
      <c r="BU449" s="318"/>
      <c r="BV449" s="318"/>
      <c r="BW449" s="318"/>
      <c r="BX449" s="318"/>
      <c r="BY449" s="318"/>
      <c r="BZ449" s="318"/>
      <c r="CA449" s="318"/>
      <c r="CB449" s="318"/>
      <c r="CC449" s="318"/>
      <c r="CD449" s="318"/>
      <c r="CE449" s="318"/>
      <c r="CF449" s="318"/>
      <c r="CG449" s="318"/>
      <c r="CH449" s="318"/>
      <c r="CI449" s="318"/>
      <c r="CJ449" s="318"/>
      <c r="CK449" s="318"/>
      <c r="CL449" s="318"/>
      <c r="CM449" s="318"/>
      <c r="CN449" s="318"/>
      <c r="CO449" s="318"/>
      <c r="CP449" s="318"/>
      <c r="CQ449" s="318"/>
      <c r="CR449" s="318"/>
      <c r="CS449" s="318"/>
      <c r="CT449" s="318"/>
      <c r="CU449" s="318"/>
      <c r="CV449" s="318"/>
      <c r="CW449" s="318"/>
      <c r="CX449" s="318"/>
      <c r="CY449" s="318"/>
      <c r="CZ449" s="318"/>
      <c r="DA449" s="318"/>
      <c r="DB449" s="318"/>
      <c r="DC449" s="318"/>
      <c r="DD449" s="318"/>
      <c r="DE449" s="318"/>
      <c r="DF449" s="318"/>
      <c r="DG449" s="318"/>
      <c r="DH449" s="318"/>
      <c r="DI449" s="318"/>
      <c r="DJ449" s="318"/>
      <c r="DK449" s="318"/>
      <c r="DL449" s="318"/>
      <c r="DM449" s="318"/>
      <c r="DN449" s="318"/>
      <c r="DO449" s="318"/>
      <c r="DP449" s="318"/>
      <c r="DQ449" s="318"/>
      <c r="DR449" s="318"/>
      <c r="DS449" s="318"/>
    </row>
    <row r="450" spans="1:123" ht="15.75" x14ac:dyDescent="0.25">
      <c r="B450" s="476" t="s">
        <v>1340</v>
      </c>
      <c r="C450" s="431"/>
      <c r="D450" s="497">
        <f>C419</f>
        <v>0</v>
      </c>
      <c r="E450" s="454"/>
      <c r="F450" s="454"/>
      <c r="G450" s="454"/>
      <c r="H450" s="454"/>
      <c r="I450" s="454"/>
      <c r="J450" s="454"/>
      <c r="K450" s="454"/>
      <c r="L450" s="454"/>
      <c r="M450" s="454"/>
      <c r="N450" s="454"/>
      <c r="O450" s="454"/>
      <c r="P450" s="317"/>
      <c r="Q450" s="317"/>
      <c r="R450" s="317"/>
      <c r="S450" s="317"/>
      <c r="T450" s="317"/>
      <c r="U450" s="317"/>
      <c r="V450" s="317"/>
      <c r="W450" s="317"/>
      <c r="X450" s="317"/>
      <c r="Y450" s="317"/>
      <c r="Z450" s="317"/>
      <c r="AA450" s="317"/>
      <c r="AB450" s="317"/>
      <c r="AC450" s="317"/>
      <c r="AD450" s="317"/>
      <c r="AE450" s="317"/>
      <c r="BR450" s="318"/>
      <c r="BS450" s="318"/>
      <c r="BT450" s="318"/>
      <c r="BU450" s="318"/>
      <c r="BV450" s="318"/>
      <c r="BW450" s="318"/>
      <c r="BX450" s="318"/>
      <c r="BY450" s="318"/>
      <c r="BZ450" s="318"/>
      <c r="CA450" s="318"/>
      <c r="CB450" s="318"/>
      <c r="CC450" s="318"/>
      <c r="CD450" s="318"/>
      <c r="CE450" s="318"/>
      <c r="CF450" s="318"/>
      <c r="CG450" s="318"/>
      <c r="CH450" s="318"/>
      <c r="CI450" s="318"/>
      <c r="CJ450" s="318"/>
      <c r="CK450" s="318"/>
      <c r="CL450" s="318"/>
      <c r="CM450" s="318"/>
      <c r="CN450" s="318"/>
      <c r="CO450" s="318"/>
      <c r="CP450" s="318"/>
      <c r="CQ450" s="318"/>
      <c r="CR450" s="318"/>
      <c r="CS450" s="318"/>
      <c r="CT450" s="318"/>
      <c r="CU450" s="318"/>
      <c r="CV450" s="318"/>
      <c r="CW450" s="318"/>
      <c r="CX450" s="318"/>
      <c r="CY450" s="318"/>
      <c r="CZ450" s="318"/>
      <c r="DA450" s="318"/>
      <c r="DB450" s="318"/>
      <c r="DC450" s="318"/>
      <c r="DD450" s="318"/>
      <c r="DE450" s="318"/>
      <c r="DF450" s="318"/>
      <c r="DG450" s="318"/>
      <c r="DH450" s="318"/>
      <c r="DI450" s="318"/>
      <c r="DJ450" s="318"/>
      <c r="DK450" s="318"/>
      <c r="DL450" s="318"/>
      <c r="DM450" s="318"/>
      <c r="DN450" s="318"/>
      <c r="DO450" s="318"/>
      <c r="DP450" s="318"/>
      <c r="DQ450" s="318"/>
      <c r="DR450" s="318"/>
      <c r="DS450" s="318"/>
    </row>
    <row r="451" spans="1:123" ht="31.5" x14ac:dyDescent="0.25">
      <c r="B451" s="476" t="s">
        <v>1177</v>
      </c>
      <c r="C451" s="388">
        <v>0</v>
      </c>
      <c r="D451" s="473"/>
      <c r="E451" s="454"/>
      <c r="F451" s="454"/>
      <c r="G451" s="476" t="s">
        <v>1446</v>
      </c>
      <c r="H451" s="351">
        <f>H449/(1-C451)</f>
        <v>0</v>
      </c>
      <c r="I451" s="454"/>
      <c r="J451" s="454"/>
      <c r="K451" s="666">
        <f>K449/(1-C451)</f>
        <v>0</v>
      </c>
      <c r="L451" s="504">
        <f>L449</f>
        <v>16333.999999999996</v>
      </c>
      <c r="M451" s="356">
        <f>IFERROR(L451/K451,0)</f>
        <v>0</v>
      </c>
      <c r="N451" s="351">
        <f>IFERROR(1/M451,0)</f>
        <v>0</v>
      </c>
      <c r="O451" s="454"/>
      <c r="P451" s="317"/>
      <c r="Q451" s="317"/>
      <c r="R451" s="317"/>
      <c r="S451" s="317"/>
      <c r="T451" s="317"/>
      <c r="U451" s="317"/>
      <c r="V451" s="317"/>
      <c r="W451" s="317"/>
      <c r="X451" s="317"/>
      <c r="Y451" s="317"/>
      <c r="Z451" s="317"/>
      <c r="AA451" s="317"/>
      <c r="AB451" s="317"/>
      <c r="AC451" s="317"/>
      <c r="AD451" s="317"/>
      <c r="AE451" s="317"/>
      <c r="BR451" s="318"/>
      <c r="BS451" s="318"/>
      <c r="BT451" s="318"/>
      <c r="BU451" s="318"/>
      <c r="BV451" s="318"/>
      <c r="BW451" s="318"/>
      <c r="BX451" s="318"/>
      <c r="BY451" s="318"/>
      <c r="BZ451" s="318"/>
      <c r="CA451" s="318"/>
      <c r="CB451" s="318"/>
      <c r="CC451" s="318"/>
      <c r="CD451" s="318"/>
      <c r="CE451" s="318"/>
      <c r="CF451" s="318"/>
      <c r="CG451" s="318"/>
      <c r="CH451" s="318"/>
      <c r="CI451" s="318"/>
      <c r="CJ451" s="318"/>
      <c r="CK451" s="318"/>
      <c r="CL451" s="318"/>
      <c r="CM451" s="318"/>
      <c r="CN451" s="318"/>
      <c r="CO451" s="318"/>
      <c r="CP451" s="318"/>
      <c r="CQ451" s="318"/>
      <c r="CR451" s="318"/>
      <c r="CS451" s="318"/>
      <c r="CT451" s="318"/>
      <c r="CU451" s="318"/>
      <c r="CV451" s="318"/>
      <c r="CW451" s="318"/>
      <c r="CX451" s="318"/>
      <c r="CY451" s="318"/>
      <c r="CZ451" s="318"/>
      <c r="DA451" s="318"/>
      <c r="DB451" s="318"/>
      <c r="DC451" s="318"/>
      <c r="DD451" s="318"/>
      <c r="DE451" s="318"/>
      <c r="DF451" s="318"/>
      <c r="DG451" s="318"/>
      <c r="DH451" s="318"/>
      <c r="DI451" s="318"/>
      <c r="DJ451" s="318"/>
      <c r="DK451" s="318"/>
      <c r="DL451" s="318"/>
      <c r="DM451" s="318"/>
      <c r="DN451" s="318"/>
      <c r="DO451" s="318"/>
      <c r="DP451" s="318"/>
      <c r="DQ451" s="318"/>
      <c r="DR451" s="318"/>
      <c r="DS451" s="318"/>
    </row>
    <row r="452" spans="1:123" s="317" customFormat="1" ht="15.75" x14ac:dyDescent="0.25">
      <c r="B452" s="315"/>
      <c r="C452" s="454"/>
      <c r="D452" s="454"/>
      <c r="E452" s="454"/>
      <c r="F452" s="429"/>
      <c r="G452" s="443"/>
      <c r="H452" s="429"/>
      <c r="I452" s="455"/>
      <c r="J452" s="456"/>
      <c r="K452" s="456"/>
      <c r="L452" s="457"/>
      <c r="M452" s="458"/>
      <c r="N452" s="315"/>
    </row>
    <row r="453" spans="1:123" s="317" customFormat="1" x14ac:dyDescent="0.2">
      <c r="C453" s="429"/>
      <c r="D453" s="453"/>
    </row>
    <row r="454" spans="1:123" ht="15.95" customHeight="1" x14ac:dyDescent="0.25">
      <c r="B454" s="495" t="s">
        <v>242</v>
      </c>
      <c r="C454" s="429"/>
      <c r="D454" s="317"/>
      <c r="E454" s="495" t="s">
        <v>243</v>
      </c>
      <c r="F454" s="317"/>
      <c r="G454" s="317"/>
      <c r="H454" s="317"/>
      <c r="I454" s="686" t="s">
        <v>1013</v>
      </c>
      <c r="J454" s="687"/>
      <c r="K454" s="429"/>
      <c r="L454" s="317"/>
      <c r="M454" s="317"/>
      <c r="N454" s="317"/>
      <c r="O454" s="317"/>
      <c r="P454" s="317"/>
      <c r="Q454" s="317"/>
      <c r="R454" s="317"/>
      <c r="S454" s="317"/>
      <c r="T454" s="317"/>
      <c r="U454" s="317"/>
      <c r="V454" s="317"/>
      <c r="W454" s="317"/>
      <c r="X454" s="317"/>
      <c r="Y454" s="317"/>
      <c r="Z454" s="317"/>
      <c r="AA454" s="317"/>
      <c r="AB454" s="317"/>
      <c r="AC454" s="317"/>
      <c r="AD454" s="317"/>
      <c r="AE454" s="317"/>
      <c r="BR454" s="318"/>
      <c r="BS454" s="318"/>
      <c r="BT454" s="318"/>
      <c r="BU454" s="318"/>
      <c r="BV454" s="318"/>
      <c r="BW454" s="318"/>
      <c r="BX454" s="318"/>
      <c r="BY454" s="318"/>
      <c r="BZ454" s="318"/>
      <c r="CA454" s="318"/>
      <c r="CB454" s="318"/>
      <c r="CC454" s="318"/>
      <c r="CD454" s="318"/>
      <c r="CE454" s="318"/>
      <c r="CF454" s="318"/>
      <c r="CG454" s="318"/>
      <c r="CH454" s="318"/>
      <c r="CI454" s="318"/>
      <c r="CJ454" s="318"/>
      <c r="CK454" s="318"/>
      <c r="CL454" s="318"/>
      <c r="CM454" s="318"/>
      <c r="CN454" s="318"/>
      <c r="CO454" s="318"/>
      <c r="CP454" s="318"/>
      <c r="CQ454" s="318"/>
      <c r="CR454" s="318"/>
      <c r="CS454" s="318"/>
      <c r="CT454" s="318"/>
      <c r="CU454" s="318"/>
      <c r="CV454" s="318"/>
      <c r="CW454" s="318"/>
      <c r="CX454" s="318"/>
      <c r="CY454" s="318"/>
      <c r="CZ454" s="318"/>
      <c r="DA454" s="318"/>
      <c r="DB454" s="318"/>
      <c r="DC454" s="318"/>
      <c r="DD454" s="318"/>
      <c r="DE454" s="318"/>
      <c r="DF454" s="318"/>
      <c r="DG454" s="318"/>
      <c r="DH454" s="318"/>
      <c r="DI454" s="318"/>
      <c r="DJ454" s="318"/>
      <c r="DK454" s="318"/>
      <c r="DL454" s="318"/>
      <c r="DM454" s="318"/>
      <c r="DN454" s="318"/>
      <c r="DO454" s="318"/>
      <c r="DP454" s="318"/>
      <c r="DQ454" s="318"/>
    </row>
    <row r="455" spans="1:123" ht="15.95" customHeight="1" x14ac:dyDescent="0.25">
      <c r="B455" s="476" t="s">
        <v>200</v>
      </c>
      <c r="C455" s="497">
        <f>K449/12</f>
        <v>0</v>
      </c>
      <c r="D455" s="317"/>
      <c r="E455" s="684" t="s">
        <v>244</v>
      </c>
      <c r="F455" s="685"/>
      <c r="G455" s="482">
        <f>$J$449</f>
        <v>0</v>
      </c>
      <c r="H455" s="317"/>
      <c r="I455" s="684">
        <v>50</v>
      </c>
      <c r="J455" s="685"/>
      <c r="K455" s="499">
        <f>IFERROR(50/($K$449/(365*24)),0)</f>
        <v>0</v>
      </c>
      <c r="L455" s="317"/>
      <c r="M455" s="317"/>
      <c r="N455" s="317"/>
      <c r="O455" s="317"/>
      <c r="P455" s="317"/>
      <c r="Q455" s="317"/>
      <c r="R455" s="317"/>
      <c r="S455" s="317"/>
      <c r="T455" s="317"/>
      <c r="U455" s="317"/>
      <c r="V455" s="317"/>
      <c r="W455" s="317"/>
      <c r="X455" s="317"/>
      <c r="Y455" s="317"/>
      <c r="Z455" s="317"/>
      <c r="AA455" s="317"/>
      <c r="AB455" s="317"/>
      <c r="AC455" s="317"/>
      <c r="AD455" s="317"/>
      <c r="AE455" s="317"/>
      <c r="BR455" s="318"/>
      <c r="BS455" s="318"/>
      <c r="BT455" s="318"/>
      <c r="BU455" s="318"/>
      <c r="BV455" s="318"/>
      <c r="BW455" s="318"/>
      <c r="BX455" s="318"/>
      <c r="BY455" s="318"/>
      <c r="BZ455" s="318"/>
      <c r="CA455" s="318"/>
      <c r="CB455" s="318"/>
      <c r="CC455" s="318"/>
      <c r="CD455" s="318"/>
      <c r="CE455" s="318"/>
      <c r="CF455" s="318"/>
      <c r="CG455" s="318"/>
      <c r="CH455" s="318"/>
      <c r="CI455" s="318"/>
      <c r="CJ455" s="318"/>
      <c r="CK455" s="318"/>
      <c r="CL455" s="318"/>
      <c r="CM455" s="318"/>
      <c r="CN455" s="318"/>
      <c r="CO455" s="318"/>
      <c r="CP455" s="318"/>
      <c r="CQ455" s="318"/>
      <c r="CR455" s="318"/>
      <c r="CS455" s="318"/>
      <c r="CT455" s="318"/>
      <c r="CU455" s="318"/>
      <c r="CV455" s="318"/>
      <c r="CW455" s="318"/>
      <c r="CX455" s="318"/>
      <c r="CY455" s="318"/>
      <c r="CZ455" s="318"/>
      <c r="DA455" s="318"/>
      <c r="DB455" s="318"/>
      <c r="DC455" s="318"/>
      <c r="DD455" s="318"/>
      <c r="DE455" s="318"/>
      <c r="DF455" s="318"/>
      <c r="DG455" s="318"/>
      <c r="DH455" s="318"/>
      <c r="DI455" s="318"/>
      <c r="DJ455" s="318"/>
      <c r="DK455" s="318"/>
      <c r="DL455" s="318"/>
      <c r="DM455" s="318"/>
      <c r="DN455" s="318"/>
      <c r="DO455" s="318"/>
      <c r="DP455" s="318"/>
      <c r="DQ455" s="318"/>
    </row>
    <row r="456" spans="1:123" ht="15.95" customHeight="1" x14ac:dyDescent="0.25">
      <c r="B456" s="476" t="s">
        <v>1163</v>
      </c>
      <c r="C456" s="382"/>
      <c r="D456" s="317"/>
      <c r="E456" s="684" t="s">
        <v>245</v>
      </c>
      <c r="F456" s="685"/>
      <c r="G456" s="482">
        <f>G455*10</f>
        <v>0</v>
      </c>
      <c r="H456" s="317"/>
      <c r="I456" s="684">
        <v>100</v>
      </c>
      <c r="J456" s="685"/>
      <c r="K456" s="499">
        <f>IFERROR(100/($K$449/(365*24)),0)</f>
        <v>0</v>
      </c>
      <c r="L456" s="317"/>
      <c r="M456" s="474"/>
      <c r="N456" s="317"/>
      <c r="O456" s="317"/>
      <c r="P456" s="317"/>
      <c r="Q456" s="317"/>
      <c r="R456" s="317"/>
      <c r="S456" s="317"/>
      <c r="T456" s="317"/>
      <c r="U456" s="317"/>
      <c r="V456" s="317"/>
      <c r="W456" s="317"/>
      <c r="X456" s="317"/>
      <c r="Y456" s="317"/>
      <c r="Z456" s="317"/>
      <c r="AA456" s="317"/>
      <c r="AB456" s="317"/>
      <c r="AC456" s="317"/>
      <c r="AD456" s="317"/>
      <c r="AE456" s="317"/>
      <c r="BR456" s="318"/>
      <c r="BS456" s="318"/>
      <c r="BT456" s="318"/>
      <c r="BU456" s="318"/>
      <c r="BV456" s="318"/>
      <c r="BW456" s="318"/>
      <c r="BX456" s="318"/>
      <c r="BY456" s="318"/>
      <c r="BZ456" s="318"/>
      <c r="CA456" s="318"/>
      <c r="CB456" s="318"/>
      <c r="CC456" s="318"/>
      <c r="CD456" s="318"/>
      <c r="CE456" s="318"/>
      <c r="CF456" s="318"/>
      <c r="CG456" s="318"/>
      <c r="CH456" s="318"/>
      <c r="CI456" s="318"/>
      <c r="CJ456" s="318"/>
      <c r="CK456" s="318"/>
      <c r="CL456" s="318"/>
      <c r="CM456" s="318"/>
      <c r="CN456" s="318"/>
      <c r="CO456" s="318"/>
      <c r="CP456" s="318"/>
      <c r="CQ456" s="318"/>
      <c r="CR456" s="318"/>
      <c r="CS456" s="318"/>
      <c r="CT456" s="318"/>
      <c r="CU456" s="318"/>
      <c r="CV456" s="318"/>
      <c r="CW456" s="318"/>
      <c r="CX456" s="318"/>
      <c r="CY456" s="318"/>
      <c r="CZ456" s="318"/>
      <c r="DA456" s="318"/>
      <c r="DB456" s="318"/>
      <c r="DC456" s="318"/>
      <c r="DD456" s="318"/>
      <c r="DE456" s="318"/>
      <c r="DF456" s="318"/>
      <c r="DG456" s="318"/>
      <c r="DH456" s="318"/>
      <c r="DI456" s="318"/>
      <c r="DJ456" s="318"/>
      <c r="DK456" s="318"/>
      <c r="DL456" s="318"/>
      <c r="DM456" s="318"/>
      <c r="DN456" s="318"/>
      <c r="DO456" s="318"/>
      <c r="DP456" s="318"/>
      <c r="DQ456" s="318"/>
    </row>
    <row r="457" spans="1:123" ht="15.95" customHeight="1" x14ac:dyDescent="0.25">
      <c r="B457" s="476" t="s">
        <v>1164</v>
      </c>
      <c r="C457" s="334">
        <f>IFERROR(L449/100000*C456,0)</f>
        <v>0</v>
      </c>
      <c r="D457" s="317"/>
      <c r="E457" s="317"/>
      <c r="F457" s="317"/>
      <c r="G457" s="317"/>
      <c r="H457" s="317"/>
      <c r="I457" s="317"/>
      <c r="J457" s="317"/>
      <c r="K457" s="317"/>
      <c r="L457" s="317"/>
      <c r="M457" s="474"/>
      <c r="N457" s="317"/>
      <c r="O457" s="317"/>
      <c r="P457" s="317"/>
      <c r="Q457" s="317"/>
      <c r="R457" s="317"/>
      <c r="S457" s="317"/>
      <c r="T457" s="317"/>
      <c r="U457" s="317"/>
      <c r="V457" s="317"/>
      <c r="W457" s="317"/>
      <c r="X457" s="317"/>
      <c r="Y457" s="317"/>
      <c r="Z457" s="317"/>
      <c r="AA457" s="317"/>
      <c r="AB457" s="317"/>
      <c r="AC457" s="317"/>
      <c r="AD457" s="317"/>
      <c r="AE457" s="317"/>
      <c r="BR457" s="318"/>
      <c r="BS457" s="318"/>
      <c r="BT457" s="318"/>
      <c r="BU457" s="318"/>
      <c r="BV457" s="318"/>
      <c r="BW457" s="318"/>
      <c r="BX457" s="318"/>
      <c r="BY457" s="318"/>
      <c r="BZ457" s="318"/>
      <c r="CA457" s="318"/>
      <c r="CB457" s="318"/>
      <c r="CC457" s="318"/>
      <c r="CD457" s="318"/>
      <c r="CE457" s="318"/>
      <c r="CF457" s="318"/>
      <c r="CG457" s="318"/>
      <c r="CH457" s="318"/>
      <c r="CI457" s="318"/>
      <c r="CJ457" s="318"/>
      <c r="CK457" s="318"/>
      <c r="CL457" s="318"/>
      <c r="CM457" s="318"/>
      <c r="CN457" s="318"/>
      <c r="CO457" s="318"/>
      <c r="CP457" s="318"/>
      <c r="CQ457" s="318"/>
      <c r="CR457" s="318"/>
      <c r="CS457" s="318"/>
      <c r="CT457" s="318"/>
      <c r="CU457" s="318"/>
      <c r="CV457" s="318"/>
      <c r="CW457" s="318"/>
      <c r="CX457" s="318"/>
      <c r="CY457" s="318"/>
      <c r="CZ457" s="318"/>
      <c r="DA457" s="318"/>
      <c r="DB457" s="318"/>
      <c r="DC457" s="318"/>
      <c r="DD457" s="318"/>
      <c r="DE457" s="318"/>
      <c r="DF457" s="318"/>
      <c r="DG457" s="318"/>
      <c r="DH457" s="318"/>
      <c r="DI457" s="318"/>
      <c r="DJ457" s="318"/>
      <c r="DK457" s="318"/>
      <c r="DL457" s="318"/>
      <c r="DM457" s="318"/>
      <c r="DN457" s="318"/>
      <c r="DO457" s="318"/>
      <c r="DP457" s="318"/>
      <c r="DQ457" s="318"/>
    </row>
    <row r="458" spans="1:123" ht="15.95" customHeight="1" x14ac:dyDescent="0.25">
      <c r="B458" s="476" t="s">
        <v>662</v>
      </c>
      <c r="C458" s="391" t="s">
        <v>428</v>
      </c>
      <c r="D458" s="317"/>
      <c r="E458" s="495" t="s">
        <v>246</v>
      </c>
      <c r="F458" s="317"/>
      <c r="G458" s="317"/>
      <c r="H458" s="317"/>
      <c r="I458" s="686" t="s">
        <v>673</v>
      </c>
      <c r="J458" s="687"/>
      <c r="K458" s="317"/>
      <c r="L458" s="317"/>
      <c r="M458" s="474"/>
      <c r="N458" s="317"/>
      <c r="O458" s="317"/>
      <c r="P458" s="317"/>
      <c r="Q458" s="317"/>
      <c r="R458" s="317"/>
      <c r="S458" s="317"/>
      <c r="T458" s="317"/>
      <c r="U458" s="317"/>
      <c r="V458" s="317"/>
      <c r="W458" s="317"/>
      <c r="X458" s="317"/>
      <c r="Y458" s="317"/>
      <c r="Z458" s="317"/>
      <c r="AA458" s="317"/>
      <c r="AB458" s="317"/>
      <c r="AC458" s="317"/>
      <c r="AD458" s="317"/>
      <c r="AE458" s="317"/>
      <c r="BR458" s="318"/>
      <c r="BS458" s="318"/>
      <c r="BT458" s="318"/>
      <c r="BU458" s="318"/>
      <c r="BV458" s="318"/>
      <c r="BW458" s="318"/>
      <c r="BX458" s="318"/>
      <c r="BY458" s="318"/>
      <c r="BZ458" s="318"/>
      <c r="CA458" s="318"/>
      <c r="CB458" s="318"/>
      <c r="CC458" s="318"/>
      <c r="CD458" s="318"/>
      <c r="CE458" s="318"/>
      <c r="CF458" s="318"/>
      <c r="CG458" s="318"/>
      <c r="CH458" s="318"/>
      <c r="CI458" s="318"/>
      <c r="CJ458" s="318"/>
      <c r="CK458" s="318"/>
      <c r="CL458" s="318"/>
      <c r="CM458" s="318"/>
      <c r="CN458" s="318"/>
      <c r="CO458" s="318"/>
      <c r="CP458" s="318"/>
      <c r="CQ458" s="318"/>
      <c r="CR458" s="318"/>
      <c r="CS458" s="318"/>
      <c r="CT458" s="318"/>
      <c r="CU458" s="318"/>
      <c r="CV458" s="318"/>
      <c r="CW458" s="318"/>
      <c r="CX458" s="318"/>
      <c r="CY458" s="318"/>
      <c r="CZ458" s="318"/>
      <c r="DA458" s="318"/>
      <c r="DB458" s="318"/>
      <c r="DC458" s="318"/>
      <c r="DD458" s="318"/>
      <c r="DE458" s="318"/>
      <c r="DF458" s="318"/>
      <c r="DG458" s="318"/>
      <c r="DH458" s="318"/>
      <c r="DI458" s="318"/>
      <c r="DJ458" s="318"/>
      <c r="DK458" s="318"/>
      <c r="DL458" s="318"/>
      <c r="DM458" s="318"/>
      <c r="DN458" s="318"/>
      <c r="DO458" s="318"/>
      <c r="DP458" s="318"/>
      <c r="DQ458" s="318"/>
    </row>
    <row r="459" spans="1:123" ht="15.95" customHeight="1" x14ac:dyDescent="0.25">
      <c r="B459" s="476" t="s">
        <v>201</v>
      </c>
      <c r="C459" s="497">
        <f>C455-C457</f>
        <v>0</v>
      </c>
      <c r="D459" s="317"/>
      <c r="E459" s="684" t="s">
        <v>247</v>
      </c>
      <c r="F459" s="685"/>
      <c r="G459" s="482">
        <f>IFERROR($C$20*G455,0)</f>
        <v>0</v>
      </c>
      <c r="H459" s="317"/>
      <c r="I459" s="684" t="s">
        <v>674</v>
      </c>
      <c r="J459" s="685"/>
      <c r="K459" s="334">
        <f>$K$449/52</f>
        <v>0</v>
      </c>
      <c r="L459" s="317"/>
      <c r="M459" s="317"/>
      <c r="N459" s="317"/>
      <c r="O459" s="317"/>
      <c r="P459" s="317"/>
      <c r="Q459" s="317"/>
      <c r="R459" s="317"/>
      <c r="S459" s="317"/>
      <c r="T459" s="317"/>
      <c r="U459" s="317"/>
      <c r="V459" s="317"/>
      <c r="W459" s="317"/>
      <c r="X459" s="317"/>
      <c r="Y459" s="317"/>
      <c r="Z459" s="317"/>
      <c r="AA459" s="317"/>
      <c r="AB459" s="317"/>
      <c r="AC459" s="317"/>
      <c r="AD459" s="317"/>
      <c r="AE459" s="317"/>
      <c r="BR459" s="318"/>
      <c r="BS459" s="318"/>
      <c r="BT459" s="318"/>
      <c r="BU459" s="318"/>
      <c r="BV459" s="318"/>
      <c r="BW459" s="318"/>
      <c r="BX459" s="318"/>
      <c r="BY459" s="318"/>
      <c r="BZ459" s="318"/>
      <c r="CA459" s="318"/>
      <c r="CB459" s="318"/>
      <c r="CC459" s="318"/>
      <c r="CD459" s="318"/>
      <c r="CE459" s="318"/>
      <c r="CF459" s="318"/>
      <c r="CG459" s="318"/>
      <c r="CH459" s="318"/>
      <c r="CI459" s="318"/>
      <c r="CJ459" s="318"/>
      <c r="CK459" s="318"/>
      <c r="CL459" s="318"/>
      <c r="CM459" s="318"/>
      <c r="CN459" s="318"/>
      <c r="CO459" s="318"/>
      <c r="CP459" s="318"/>
      <c r="CQ459" s="318"/>
      <c r="CR459" s="318"/>
      <c r="CS459" s="318"/>
      <c r="CT459" s="318"/>
      <c r="CU459" s="318"/>
      <c r="CV459" s="318"/>
      <c r="CW459" s="318"/>
      <c r="CX459" s="318"/>
      <c r="CY459" s="318"/>
      <c r="CZ459" s="318"/>
      <c r="DA459" s="318"/>
      <c r="DB459" s="318"/>
      <c r="DC459" s="318"/>
      <c r="DD459" s="318"/>
      <c r="DE459" s="318"/>
      <c r="DF459" s="318"/>
      <c r="DG459" s="318"/>
      <c r="DH459" s="318"/>
      <c r="DI459" s="318"/>
      <c r="DJ459" s="318"/>
      <c r="DK459" s="318"/>
      <c r="DL459" s="318"/>
      <c r="DM459" s="318"/>
      <c r="DN459" s="318"/>
      <c r="DO459" s="318"/>
      <c r="DP459" s="318"/>
      <c r="DQ459" s="318"/>
    </row>
    <row r="460" spans="1:123" ht="15.95" customHeight="1" x14ac:dyDescent="0.25">
      <c r="B460" s="476" t="s">
        <v>672</v>
      </c>
      <c r="C460" s="497">
        <f>C459*12</f>
        <v>0</v>
      </c>
      <c r="D460" s="317"/>
      <c r="E460" s="684" t="s">
        <v>248</v>
      </c>
      <c r="F460" s="685"/>
      <c r="G460" s="482">
        <f>G459*10</f>
        <v>0</v>
      </c>
      <c r="H460" s="317"/>
      <c r="I460" s="684" t="s">
        <v>675</v>
      </c>
      <c r="J460" s="685"/>
      <c r="K460" s="334">
        <f>$K$449/12</f>
        <v>0</v>
      </c>
      <c r="L460" s="317"/>
      <c r="M460" s="317"/>
      <c r="N460" s="317"/>
      <c r="O460" s="317"/>
      <c r="P460" s="317"/>
      <c r="Q460" s="317"/>
      <c r="R460" s="317"/>
      <c r="S460" s="317"/>
      <c r="T460" s="317"/>
      <c r="U460" s="317"/>
      <c r="V460" s="317"/>
      <c r="W460" s="317"/>
      <c r="X460" s="317"/>
      <c r="Y460" s="317"/>
      <c r="Z460" s="317"/>
      <c r="AA460" s="317"/>
      <c r="AB460" s="317"/>
      <c r="AC460" s="317"/>
      <c r="AD460" s="317"/>
      <c r="AE460" s="317"/>
      <c r="BR460" s="318"/>
      <c r="BS460" s="318"/>
      <c r="BT460" s="318"/>
      <c r="BU460" s="318"/>
      <c r="BV460" s="318"/>
      <c r="BW460" s="318"/>
      <c r="BX460" s="318"/>
      <c r="BY460" s="318"/>
      <c r="BZ460" s="318"/>
      <c r="CA460" s="318"/>
      <c r="CB460" s="318"/>
      <c r="CC460" s="318"/>
      <c r="CD460" s="318"/>
      <c r="CE460" s="318"/>
      <c r="CF460" s="318"/>
      <c r="CG460" s="318"/>
      <c r="CH460" s="318"/>
      <c r="CI460" s="318"/>
      <c r="CJ460" s="318"/>
      <c r="CK460" s="318"/>
      <c r="CL460" s="318"/>
      <c r="CM460" s="318"/>
      <c r="CN460" s="318"/>
      <c r="CO460" s="318"/>
      <c r="CP460" s="318"/>
      <c r="CQ460" s="318"/>
      <c r="CR460" s="318"/>
      <c r="CS460" s="318"/>
      <c r="CT460" s="318"/>
      <c r="CU460" s="318"/>
      <c r="CV460" s="318"/>
      <c r="CW460" s="318"/>
      <c r="CX460" s="318"/>
      <c r="CY460" s="318"/>
      <c r="CZ460" s="318"/>
      <c r="DA460" s="318"/>
      <c r="DB460" s="318"/>
      <c r="DC460" s="318"/>
      <c r="DD460" s="318"/>
      <c r="DE460" s="318"/>
      <c r="DF460" s="318"/>
      <c r="DG460" s="318"/>
      <c r="DH460" s="318"/>
      <c r="DI460" s="318"/>
      <c r="DJ460" s="318"/>
      <c r="DK460" s="318"/>
      <c r="DL460" s="318"/>
      <c r="DM460" s="318"/>
      <c r="DN460" s="318"/>
      <c r="DO460" s="318"/>
      <c r="DP460" s="318"/>
      <c r="DQ460" s="318"/>
    </row>
    <row r="461" spans="1:123" s="318" customFormat="1" ht="15.95" customHeight="1" x14ac:dyDescent="0.25">
      <c r="A461" s="317"/>
      <c r="B461" s="476" t="s">
        <v>236</v>
      </c>
      <c r="C461" s="498">
        <f>IFERROR(C455/C457,0)</f>
        <v>0</v>
      </c>
      <c r="D461" s="317"/>
      <c r="E461" s="684" t="s">
        <v>270</v>
      </c>
      <c r="F461" s="685"/>
      <c r="G461" s="487">
        <f>IFERROR(G459/$L$449,0)</f>
        <v>0</v>
      </c>
      <c r="H461" s="317"/>
      <c r="I461" s="684" t="s">
        <v>676</v>
      </c>
      <c r="J461" s="685"/>
      <c r="K461" s="497">
        <f>$K$449</f>
        <v>0</v>
      </c>
      <c r="L461" s="317"/>
      <c r="M461" s="317"/>
      <c r="N461" s="317"/>
      <c r="O461" s="317"/>
      <c r="P461" s="317"/>
      <c r="Q461" s="317"/>
      <c r="R461" s="317"/>
      <c r="S461" s="317"/>
      <c r="T461" s="317"/>
      <c r="U461" s="317"/>
      <c r="V461" s="317"/>
      <c r="W461" s="317"/>
      <c r="X461" s="317"/>
      <c r="Y461" s="317"/>
      <c r="Z461" s="317"/>
      <c r="AA461" s="317"/>
      <c r="AB461" s="317"/>
      <c r="AC461" s="317"/>
      <c r="AD461" s="317"/>
      <c r="AE461" s="317"/>
      <c r="AF461" s="317"/>
      <c r="AG461" s="317"/>
      <c r="AH461" s="317"/>
      <c r="AI461" s="317"/>
      <c r="AJ461" s="317"/>
      <c r="AK461" s="317"/>
      <c r="AL461" s="317"/>
      <c r="AM461" s="317"/>
      <c r="AN461" s="317"/>
      <c r="AO461" s="317"/>
      <c r="AP461" s="317"/>
      <c r="AQ461" s="317"/>
      <c r="AR461" s="317"/>
      <c r="AS461" s="317"/>
      <c r="AT461" s="317"/>
      <c r="AU461" s="317"/>
      <c r="AV461" s="317"/>
      <c r="AW461" s="317"/>
      <c r="AX461" s="317"/>
      <c r="AY461" s="317"/>
      <c r="AZ461" s="317"/>
      <c r="BA461" s="317"/>
      <c r="BB461" s="317"/>
      <c r="BC461" s="317"/>
      <c r="BD461" s="317"/>
      <c r="BE461" s="317"/>
      <c r="BF461" s="317"/>
      <c r="BG461" s="317"/>
      <c r="BH461" s="317"/>
      <c r="BI461" s="317"/>
      <c r="BJ461" s="317"/>
      <c r="BK461" s="317"/>
      <c r="BL461" s="317"/>
      <c r="BM461" s="317"/>
      <c r="BN461" s="317"/>
      <c r="BO461" s="317"/>
      <c r="BP461" s="317"/>
      <c r="BQ461" s="317"/>
    </row>
    <row r="462" spans="1:123" ht="15.95" customHeight="1" x14ac:dyDescent="0.2">
      <c r="B462" s="315"/>
      <c r="C462" s="445"/>
      <c r="D462" s="317"/>
      <c r="E462" s="317"/>
      <c r="F462" s="317"/>
      <c r="G462" s="317"/>
      <c r="H462" s="317"/>
      <c r="I462" s="317"/>
      <c r="J462" s="317"/>
      <c r="K462" s="317"/>
      <c r="L462" s="317"/>
      <c r="M462" s="317"/>
      <c r="N462" s="317"/>
      <c r="O462" s="317"/>
      <c r="P462" s="317"/>
      <c r="Q462" s="317"/>
      <c r="R462" s="317"/>
      <c r="S462" s="317"/>
      <c r="T462" s="317"/>
      <c r="U462" s="317"/>
      <c r="V462" s="317"/>
      <c r="W462" s="317"/>
      <c r="X462" s="317"/>
      <c r="Y462" s="317"/>
      <c r="Z462" s="317"/>
      <c r="AA462" s="317"/>
      <c r="AB462" s="317"/>
      <c r="AC462" s="317"/>
      <c r="AD462" s="317"/>
      <c r="AE462" s="317"/>
      <c r="BR462" s="318"/>
      <c r="BS462" s="318"/>
      <c r="BT462" s="318"/>
      <c r="BU462" s="318"/>
      <c r="BV462" s="318"/>
      <c r="BW462" s="318"/>
      <c r="BX462" s="318"/>
      <c r="BY462" s="318"/>
      <c r="BZ462" s="318"/>
      <c r="CA462" s="318"/>
      <c r="CB462" s="318"/>
      <c r="CC462" s="318"/>
      <c r="CD462" s="318"/>
      <c r="CE462" s="318"/>
      <c r="CF462" s="318"/>
      <c r="CG462" s="318"/>
      <c r="CH462" s="318"/>
      <c r="CI462" s="318"/>
      <c r="CJ462" s="318"/>
      <c r="CK462" s="318"/>
      <c r="CL462" s="318"/>
      <c r="CM462" s="318"/>
      <c r="CN462" s="318"/>
      <c r="CO462" s="318"/>
      <c r="CP462" s="318"/>
      <c r="CQ462" s="318"/>
      <c r="CR462" s="318"/>
      <c r="CS462" s="318"/>
      <c r="CT462" s="318"/>
      <c r="CU462" s="318"/>
      <c r="CV462" s="318"/>
      <c r="CW462" s="318"/>
      <c r="CX462" s="318"/>
      <c r="CY462" s="318"/>
      <c r="CZ462" s="318"/>
      <c r="DA462" s="318"/>
      <c r="DB462" s="318"/>
      <c r="DC462" s="318"/>
      <c r="DD462" s="318"/>
      <c r="DE462" s="318"/>
      <c r="DF462" s="318"/>
      <c r="DG462" s="318"/>
      <c r="DH462" s="318"/>
      <c r="DI462" s="318"/>
      <c r="DJ462" s="318"/>
      <c r="DK462" s="318"/>
      <c r="DL462" s="318"/>
      <c r="DM462" s="318"/>
      <c r="DN462" s="318"/>
      <c r="DO462" s="318"/>
      <c r="DP462" s="318"/>
      <c r="DQ462" s="318"/>
    </row>
    <row r="463" spans="1:123" ht="15.95" customHeight="1" x14ac:dyDescent="0.25">
      <c r="B463" s="495" t="s">
        <v>1016</v>
      </c>
      <c r="C463" s="317"/>
      <c r="D463" s="317"/>
      <c r="E463" s="686" t="s">
        <v>1173</v>
      </c>
      <c r="F463" s="687"/>
      <c r="G463" s="317"/>
      <c r="H463" s="317"/>
      <c r="I463" s="317"/>
      <c r="J463" s="317"/>
      <c r="K463" s="317"/>
      <c r="L463" s="317"/>
      <c r="M463" s="317"/>
      <c r="N463" s="317"/>
      <c r="O463" s="317"/>
      <c r="P463" s="317"/>
      <c r="Q463" s="317"/>
      <c r="R463" s="317"/>
      <c r="S463" s="317"/>
      <c r="T463" s="317"/>
      <c r="U463" s="317"/>
      <c r="V463" s="317"/>
      <c r="W463" s="317"/>
      <c r="X463" s="317"/>
      <c r="Y463" s="317"/>
      <c r="Z463" s="317"/>
      <c r="AA463" s="317"/>
      <c r="AB463" s="317"/>
      <c r="AC463" s="317"/>
      <c r="AD463" s="317"/>
      <c r="AE463" s="317"/>
      <c r="BR463" s="318"/>
      <c r="BS463" s="318"/>
      <c r="BT463" s="318"/>
      <c r="BU463" s="318"/>
      <c r="BV463" s="318"/>
      <c r="BW463" s="318"/>
      <c r="BX463" s="318"/>
      <c r="BY463" s="318"/>
      <c r="BZ463" s="318"/>
      <c r="CA463" s="318"/>
      <c r="CB463" s="318"/>
      <c r="CC463" s="318"/>
      <c r="CD463" s="318"/>
      <c r="CE463" s="318"/>
      <c r="CF463" s="318"/>
      <c r="CG463" s="318"/>
      <c r="CH463" s="318"/>
      <c r="CI463" s="318"/>
      <c r="CJ463" s="318"/>
      <c r="CK463" s="318"/>
      <c r="CL463" s="318"/>
      <c r="CM463" s="318"/>
      <c r="CN463" s="318"/>
      <c r="CO463" s="318"/>
      <c r="CP463" s="318"/>
      <c r="CQ463" s="318"/>
      <c r="CR463" s="318"/>
      <c r="CS463" s="318"/>
      <c r="CT463" s="318"/>
      <c r="CU463" s="318"/>
      <c r="CV463" s="318"/>
      <c r="CW463" s="318"/>
      <c r="CX463" s="318"/>
      <c r="CY463" s="318"/>
      <c r="CZ463" s="318"/>
      <c r="DA463" s="318"/>
      <c r="DB463" s="318"/>
      <c r="DC463" s="318"/>
      <c r="DD463" s="318"/>
      <c r="DE463" s="318"/>
      <c r="DF463" s="318"/>
      <c r="DG463" s="318"/>
      <c r="DH463" s="318"/>
      <c r="DI463" s="318"/>
      <c r="DJ463" s="318"/>
      <c r="DK463" s="318"/>
      <c r="DL463" s="318"/>
      <c r="DM463" s="318"/>
      <c r="DN463" s="318"/>
      <c r="DO463" s="318"/>
      <c r="DP463" s="318"/>
      <c r="DQ463" s="318"/>
    </row>
    <row r="464" spans="1:123" ht="15.95" customHeight="1" x14ac:dyDescent="0.25">
      <c r="B464" s="476" t="s">
        <v>251</v>
      </c>
      <c r="C464" s="496">
        <f>IFERROR(Tables!$O$70,0)</f>
        <v>0</v>
      </c>
      <c r="D464" s="317"/>
      <c r="E464" s="475" t="s">
        <v>1015</v>
      </c>
      <c r="F464" s="477"/>
      <c r="G464" s="496">
        <f>IFERROR(Tables!$F$70,0)</f>
        <v>0</v>
      </c>
      <c r="H464" s="317"/>
      <c r="I464" s="317"/>
      <c r="J464" s="317"/>
      <c r="K464" s="317"/>
      <c r="L464" s="317"/>
      <c r="M464" s="317"/>
      <c r="N464" s="317"/>
      <c r="O464" s="317"/>
      <c r="P464" s="317"/>
      <c r="Q464" s="317"/>
      <c r="R464" s="317"/>
      <c r="S464" s="317"/>
      <c r="T464" s="317"/>
      <c r="U464" s="317"/>
      <c r="V464" s="317"/>
      <c r="W464" s="317"/>
      <c r="X464" s="317"/>
      <c r="Y464" s="317"/>
      <c r="Z464" s="317"/>
      <c r="AA464" s="317"/>
      <c r="AB464" s="317"/>
      <c r="AC464" s="317"/>
      <c r="AD464" s="317"/>
      <c r="AE464" s="317"/>
      <c r="BR464" s="318"/>
      <c r="BS464" s="318"/>
      <c r="BT464" s="318"/>
      <c r="BU464" s="318"/>
      <c r="BV464" s="318"/>
      <c r="BW464" s="318"/>
      <c r="BX464" s="318"/>
      <c r="BY464" s="318"/>
      <c r="BZ464" s="318"/>
      <c r="CA464" s="318"/>
      <c r="CB464" s="318"/>
      <c r="CC464" s="318"/>
      <c r="CD464" s="318"/>
      <c r="CE464" s="318"/>
      <c r="CF464" s="318"/>
      <c r="CG464" s="318"/>
      <c r="CH464" s="318"/>
      <c r="CI464" s="318"/>
      <c r="CJ464" s="318"/>
      <c r="CK464" s="318"/>
      <c r="CL464" s="318"/>
      <c r="CM464" s="318"/>
      <c r="CN464" s="318"/>
      <c r="CO464" s="318"/>
      <c r="CP464" s="318"/>
      <c r="CQ464" s="318"/>
      <c r="CR464" s="318"/>
      <c r="CS464" s="318"/>
      <c r="CT464" s="318"/>
      <c r="CU464" s="318"/>
      <c r="CV464" s="318"/>
      <c r="CW464" s="318"/>
      <c r="CX464" s="318"/>
      <c r="CY464" s="318"/>
      <c r="CZ464" s="318"/>
      <c r="DA464" s="318"/>
      <c r="DB464" s="318"/>
      <c r="DC464" s="318"/>
      <c r="DD464" s="318"/>
      <c r="DE464" s="318"/>
      <c r="DF464" s="318"/>
      <c r="DG464" s="318"/>
      <c r="DH464" s="318"/>
      <c r="DI464" s="318"/>
      <c r="DJ464" s="318"/>
      <c r="DK464" s="318"/>
      <c r="DL464" s="318"/>
      <c r="DM464" s="318"/>
      <c r="DN464" s="318"/>
      <c r="DO464" s="318"/>
      <c r="DP464" s="318"/>
      <c r="DQ464" s="318"/>
    </row>
    <row r="465" spans="1:122" ht="15.95" customHeight="1" x14ac:dyDescent="0.25">
      <c r="B465" s="476" t="s">
        <v>202</v>
      </c>
      <c r="C465" s="496">
        <f>IFERROR(Tables!$O$75,0)</f>
        <v>0</v>
      </c>
      <c r="D465" s="317"/>
      <c r="E465" s="684" t="s">
        <v>1014</v>
      </c>
      <c r="F465" s="685"/>
      <c r="G465" s="496">
        <f>IFERROR(Tables!$F$75,0)</f>
        <v>0</v>
      </c>
      <c r="H465" s="317"/>
      <c r="I465" s="317"/>
      <c r="J465" s="317"/>
      <c r="K465" s="317"/>
      <c r="L465" s="317"/>
      <c r="M465" s="317"/>
      <c r="N465" s="317"/>
      <c r="O465" s="317"/>
      <c r="P465" s="317"/>
      <c r="Q465" s="317"/>
      <c r="R465" s="317"/>
      <c r="S465" s="317"/>
      <c r="T465" s="317"/>
      <c r="U465" s="317"/>
      <c r="V465" s="317"/>
      <c r="W465" s="317"/>
      <c r="X465" s="317"/>
      <c r="Y465" s="317"/>
      <c r="Z465" s="317"/>
      <c r="AA465" s="317"/>
      <c r="AB465" s="317"/>
      <c r="AC465" s="317"/>
      <c r="AD465" s="317"/>
      <c r="AE465" s="317"/>
      <c r="BR465" s="318"/>
      <c r="BS465" s="318"/>
      <c r="BT465" s="318"/>
      <c r="BU465" s="318"/>
      <c r="BV465" s="318"/>
      <c r="BW465" s="318"/>
      <c r="BX465" s="318"/>
      <c r="BY465" s="318"/>
      <c r="BZ465" s="318"/>
      <c r="CA465" s="318"/>
      <c r="CB465" s="318"/>
      <c r="CC465" s="318"/>
      <c r="CD465" s="318"/>
      <c r="CE465" s="318"/>
      <c r="CF465" s="318"/>
      <c r="CG465" s="318"/>
      <c r="CH465" s="318"/>
      <c r="CI465" s="318"/>
      <c r="CJ465" s="318"/>
      <c r="CK465" s="318"/>
      <c r="CL465" s="318"/>
      <c r="CM465" s="318"/>
      <c r="CN465" s="318"/>
      <c r="CO465" s="318"/>
      <c r="CP465" s="318"/>
      <c r="CQ465" s="318"/>
      <c r="CR465" s="318"/>
      <c r="CS465" s="318"/>
      <c r="CT465" s="318"/>
      <c r="CU465" s="318"/>
      <c r="CV465" s="318"/>
      <c r="CW465" s="318"/>
      <c r="CX465" s="318"/>
      <c r="CY465" s="318"/>
      <c r="CZ465" s="318"/>
      <c r="DA465" s="318"/>
      <c r="DB465" s="318"/>
      <c r="DC465" s="318"/>
      <c r="DD465" s="318"/>
      <c r="DE465" s="318"/>
      <c r="DF465" s="318"/>
      <c r="DG465" s="318"/>
      <c r="DH465" s="318"/>
      <c r="DI465" s="318"/>
      <c r="DJ465" s="318"/>
      <c r="DK465" s="318"/>
      <c r="DL465" s="318"/>
      <c r="DM465" s="318"/>
      <c r="DN465" s="318"/>
      <c r="DO465" s="318"/>
      <c r="DP465" s="318"/>
      <c r="DQ465" s="318"/>
    </row>
    <row r="466" spans="1:122" ht="15.95" customHeight="1" x14ac:dyDescent="0.25">
      <c r="B466" s="495" t="s">
        <v>1017</v>
      </c>
      <c r="C466" s="317"/>
      <c r="D466" s="317"/>
      <c r="E466" s="317"/>
      <c r="F466" s="317"/>
      <c r="G466" s="317"/>
      <c r="H466" s="317"/>
      <c r="I466" s="317"/>
      <c r="J466" s="317"/>
      <c r="K466" s="317"/>
      <c r="L466" s="317"/>
      <c r="M466" s="317"/>
      <c r="N466" s="317"/>
      <c r="O466" s="317"/>
      <c r="P466" s="317"/>
      <c r="Q466" s="317"/>
      <c r="R466" s="317"/>
      <c r="S466" s="317"/>
      <c r="T466" s="317"/>
      <c r="U466" s="317"/>
      <c r="V466" s="317"/>
      <c r="W466" s="317"/>
      <c r="X466" s="317"/>
      <c r="Y466" s="317"/>
      <c r="Z466" s="317"/>
      <c r="AA466" s="317"/>
      <c r="AB466" s="317"/>
      <c r="AC466" s="317"/>
      <c r="AD466" s="317"/>
      <c r="AE466" s="317"/>
      <c r="BR466" s="318"/>
      <c r="BS466" s="318"/>
      <c r="BT466" s="318"/>
      <c r="BU466" s="318"/>
      <c r="BV466" s="318"/>
      <c r="BW466" s="318"/>
      <c r="BX466" s="318"/>
      <c r="BY466" s="318"/>
      <c r="BZ466" s="318"/>
      <c r="CA466" s="318"/>
      <c r="CB466" s="318"/>
      <c r="CC466" s="318"/>
      <c r="CD466" s="318"/>
      <c r="CE466" s="318"/>
      <c r="CF466" s="318"/>
      <c r="CG466" s="318"/>
      <c r="CH466" s="318"/>
      <c r="CI466" s="318"/>
      <c r="CJ466" s="318"/>
      <c r="CK466" s="318"/>
      <c r="CL466" s="318"/>
      <c r="CM466" s="318"/>
      <c r="CN466" s="318"/>
      <c r="CO466" s="318"/>
      <c r="CP466" s="318"/>
      <c r="CQ466" s="318"/>
      <c r="CR466" s="318"/>
      <c r="CS466" s="318"/>
      <c r="CT466" s="318"/>
      <c r="CU466" s="318"/>
      <c r="CV466" s="318"/>
      <c r="CW466" s="318"/>
      <c r="CX466" s="318"/>
      <c r="CY466" s="318"/>
      <c r="CZ466" s="318"/>
      <c r="DA466" s="318"/>
      <c r="DB466" s="318"/>
      <c r="DC466" s="318"/>
      <c r="DD466" s="318"/>
      <c r="DE466" s="318"/>
      <c r="DF466" s="318"/>
      <c r="DG466" s="318"/>
      <c r="DH466" s="318"/>
      <c r="DI466" s="318"/>
      <c r="DJ466" s="318"/>
      <c r="DK466" s="318"/>
      <c r="DL466" s="318"/>
      <c r="DM466" s="318"/>
      <c r="DN466" s="318"/>
      <c r="DO466" s="318"/>
      <c r="DP466" s="318"/>
      <c r="DQ466" s="318"/>
    </row>
    <row r="467" spans="1:122" ht="31.5" x14ac:dyDescent="0.25">
      <c r="B467" s="476" t="s">
        <v>659</v>
      </c>
      <c r="C467" s="496">
        <f>IF(C458=7,"",IFERROR(Tables!$R$70,0))</f>
        <v>0</v>
      </c>
      <c r="D467" s="317"/>
      <c r="E467" s="317"/>
      <c r="F467" s="317"/>
      <c r="G467" s="317"/>
      <c r="H467" s="317"/>
      <c r="I467" s="317"/>
      <c r="J467" s="317"/>
      <c r="K467" s="317"/>
      <c r="L467" s="317"/>
      <c r="M467" s="317"/>
      <c r="N467" s="317"/>
      <c r="O467" s="317"/>
      <c r="P467" s="317"/>
      <c r="Q467" s="317"/>
      <c r="R467" s="317"/>
      <c r="S467" s="317"/>
      <c r="T467" s="317"/>
      <c r="U467" s="317"/>
      <c r="V467" s="317"/>
      <c r="W467" s="317"/>
      <c r="X467" s="317"/>
      <c r="Y467" s="317"/>
      <c r="Z467" s="317"/>
      <c r="AA467" s="317"/>
      <c r="AB467" s="317"/>
      <c r="AC467" s="317"/>
      <c r="AD467" s="317"/>
      <c r="AE467" s="317"/>
      <c r="BR467" s="318"/>
      <c r="BS467" s="318"/>
      <c r="BT467" s="318"/>
      <c r="BU467" s="318"/>
      <c r="BV467" s="318"/>
      <c r="BW467" s="318"/>
      <c r="BX467" s="318"/>
      <c r="BY467" s="318"/>
      <c r="BZ467" s="318"/>
      <c r="CA467" s="318"/>
      <c r="CB467" s="318"/>
      <c r="CC467" s="318"/>
      <c r="CD467" s="318"/>
      <c r="CE467" s="318"/>
      <c r="CF467" s="318"/>
      <c r="CG467" s="318"/>
      <c r="CH467" s="318"/>
      <c r="CI467" s="318"/>
      <c r="CJ467" s="318"/>
      <c r="CK467" s="318"/>
      <c r="CL467" s="318"/>
      <c r="CM467" s="318"/>
      <c r="CN467" s="318"/>
      <c r="CO467" s="318"/>
      <c r="CP467" s="318"/>
      <c r="CQ467" s="318"/>
      <c r="CR467" s="318"/>
      <c r="CS467" s="318"/>
      <c r="CT467" s="318"/>
      <c r="CU467" s="318"/>
      <c r="CV467" s="318"/>
      <c r="CW467" s="318"/>
      <c r="CX467" s="318"/>
      <c r="CY467" s="318"/>
      <c r="CZ467" s="318"/>
      <c r="DA467" s="318"/>
      <c r="DB467" s="318"/>
      <c r="DC467" s="318"/>
      <c r="DD467" s="318"/>
      <c r="DE467" s="318"/>
      <c r="DF467" s="318"/>
      <c r="DG467" s="318"/>
      <c r="DH467" s="318"/>
      <c r="DI467" s="318"/>
      <c r="DJ467" s="318"/>
      <c r="DK467" s="318"/>
      <c r="DL467" s="318"/>
      <c r="DM467" s="318"/>
      <c r="DN467" s="318"/>
      <c r="DO467" s="318"/>
      <c r="DP467" s="318"/>
      <c r="DQ467" s="318"/>
    </row>
    <row r="468" spans="1:122" ht="31.5" x14ac:dyDescent="0.25">
      <c r="B468" s="476" t="s">
        <v>660</v>
      </c>
      <c r="C468" s="496">
        <f>IF(C458=7,"",IFERROR(Tables!$R$75,0))</f>
        <v>0</v>
      </c>
      <c r="D468" s="317"/>
      <c r="E468" s="317"/>
      <c r="F468" s="317"/>
      <c r="G468" s="317"/>
      <c r="H468" s="317"/>
      <c r="I468" s="317"/>
      <c r="J468" s="317"/>
      <c r="K468" s="317"/>
      <c r="L468" s="317"/>
      <c r="M468" s="317"/>
      <c r="N468" s="317"/>
      <c r="O468" s="317"/>
      <c r="P468" s="317"/>
      <c r="Q468" s="317"/>
      <c r="R468" s="317"/>
      <c r="S468" s="317"/>
      <c r="T468" s="317"/>
      <c r="U468" s="317"/>
      <c r="V468" s="317"/>
      <c r="W468" s="317"/>
      <c r="X468" s="317"/>
      <c r="Y468" s="317"/>
      <c r="Z468" s="317"/>
      <c r="AA468" s="317"/>
      <c r="AB468" s="317"/>
      <c r="AC468" s="317"/>
      <c r="AD468" s="317"/>
      <c r="AE468" s="317"/>
      <c r="BR468" s="318"/>
      <c r="BS468" s="318"/>
      <c r="BT468" s="318"/>
      <c r="BU468" s="318"/>
      <c r="BV468" s="318"/>
      <c r="BW468" s="318"/>
      <c r="BX468" s="318"/>
      <c r="BY468" s="318"/>
      <c r="BZ468" s="318"/>
      <c r="CA468" s="318"/>
      <c r="CB468" s="318"/>
      <c r="CC468" s="318"/>
      <c r="CD468" s="318"/>
      <c r="CE468" s="318"/>
      <c r="CF468" s="318"/>
      <c r="CG468" s="318"/>
      <c r="CH468" s="318"/>
      <c r="CI468" s="318"/>
      <c r="CJ468" s="318"/>
      <c r="CK468" s="318"/>
      <c r="CL468" s="318"/>
      <c r="CM468" s="318"/>
      <c r="CN468" s="318"/>
      <c r="CO468" s="318"/>
      <c r="CP468" s="318"/>
      <c r="CQ468" s="318"/>
      <c r="CR468" s="318"/>
      <c r="CS468" s="318"/>
      <c r="CT468" s="318"/>
      <c r="CU468" s="318"/>
      <c r="CV468" s="318"/>
      <c r="CW468" s="318"/>
      <c r="CX468" s="318"/>
      <c r="CY468" s="318"/>
      <c r="CZ468" s="318"/>
      <c r="DA468" s="318"/>
      <c r="DB468" s="318"/>
      <c r="DC468" s="318"/>
      <c r="DD468" s="318"/>
      <c r="DE468" s="318"/>
      <c r="DF468" s="318"/>
      <c r="DG468" s="318"/>
      <c r="DH468" s="318"/>
      <c r="DI468" s="318"/>
      <c r="DJ468" s="318"/>
      <c r="DK468" s="318"/>
      <c r="DL468" s="318"/>
      <c r="DM468" s="318"/>
      <c r="DN468" s="318"/>
      <c r="DO468" s="318"/>
      <c r="DP468" s="318"/>
      <c r="DQ468" s="318"/>
      <c r="DR468" s="318"/>
    </row>
    <row r="469" spans="1:122" s="318" customFormat="1" ht="31.5" x14ac:dyDescent="0.25">
      <c r="A469" s="317"/>
      <c r="B469" s="476" t="s">
        <v>661</v>
      </c>
      <c r="C469" s="496">
        <f>IF(C458=5,"",IFERROR(Tables!$U$75,0))</f>
        <v>0</v>
      </c>
      <c r="D469" s="317"/>
      <c r="E469" s="317"/>
      <c r="F469" s="317"/>
      <c r="G469" s="317"/>
      <c r="H469" s="317"/>
      <c r="I469" s="317"/>
      <c r="J469" s="317"/>
      <c r="K469" s="317"/>
      <c r="L469" s="317"/>
      <c r="M469" s="317"/>
      <c r="N469" s="317"/>
      <c r="O469" s="317"/>
      <c r="P469" s="317"/>
      <c r="Q469" s="317"/>
      <c r="R469" s="317"/>
      <c r="S469" s="317"/>
      <c r="T469" s="317"/>
      <c r="U469" s="317"/>
      <c r="V469" s="317"/>
      <c r="W469" s="317"/>
      <c r="X469" s="317"/>
      <c r="Y469" s="317"/>
      <c r="Z469" s="317"/>
      <c r="AA469" s="317"/>
      <c r="AB469" s="317"/>
      <c r="AC469" s="317"/>
      <c r="AD469" s="317"/>
      <c r="AE469" s="317"/>
      <c r="AF469" s="317"/>
      <c r="AG469" s="317"/>
      <c r="AH469" s="317"/>
      <c r="AI469" s="317"/>
      <c r="AJ469" s="317"/>
      <c r="AK469" s="317"/>
      <c r="AL469" s="317"/>
      <c r="AM469" s="317"/>
      <c r="AN469" s="317"/>
      <c r="AO469" s="317"/>
      <c r="AP469" s="317"/>
      <c r="AQ469" s="317"/>
      <c r="AR469" s="317"/>
      <c r="AS469" s="317"/>
      <c r="AT469" s="317"/>
      <c r="AU469" s="317"/>
      <c r="AV469" s="317"/>
      <c r="AW469" s="317"/>
      <c r="AX469" s="317"/>
      <c r="AY469" s="317"/>
      <c r="AZ469" s="317"/>
      <c r="BA469" s="317"/>
      <c r="BB469" s="317"/>
      <c r="BC469" s="317"/>
      <c r="BD469" s="317"/>
      <c r="BE469" s="317"/>
      <c r="BF469" s="317"/>
      <c r="BG469" s="317"/>
      <c r="BH469" s="317"/>
      <c r="BI469" s="317"/>
      <c r="BJ469" s="317"/>
      <c r="BK469" s="317"/>
      <c r="BL469" s="317"/>
      <c r="BM469" s="317"/>
      <c r="BN469" s="317"/>
      <c r="BO469" s="317"/>
      <c r="BP469" s="317"/>
      <c r="BQ469" s="317"/>
    </row>
    <row r="470" spans="1:122" s="317" customFormat="1" x14ac:dyDescent="0.2">
      <c r="C470" s="429"/>
    </row>
    <row r="471" spans="1:122" s="318" customFormat="1" ht="15.75" x14ac:dyDescent="0.25">
      <c r="A471" s="317"/>
      <c r="B471" s="495" t="s">
        <v>1382</v>
      </c>
      <c r="C471" s="317"/>
      <c r="D471" s="317"/>
      <c r="E471" s="317"/>
      <c r="F471" s="317"/>
      <c r="G471" s="317"/>
      <c r="H471" s="317"/>
      <c r="I471" s="317"/>
      <c r="J471" s="317"/>
      <c r="K471" s="317"/>
      <c r="L471" s="317"/>
      <c r="M471" s="317"/>
      <c r="N471" s="317"/>
      <c r="O471" s="317"/>
      <c r="P471" s="317"/>
      <c r="Q471" s="317"/>
      <c r="R471" s="317"/>
      <c r="S471" s="317"/>
      <c r="T471" s="317"/>
      <c r="U471" s="317"/>
      <c r="V471" s="317"/>
      <c r="W471" s="317"/>
      <c r="X471" s="317"/>
      <c r="Y471" s="317"/>
      <c r="Z471" s="317"/>
      <c r="AA471" s="317"/>
      <c r="AB471" s="317"/>
      <c r="AC471" s="317"/>
      <c r="AD471" s="317"/>
      <c r="AE471" s="317"/>
      <c r="AF471" s="317"/>
      <c r="AG471" s="317"/>
      <c r="AH471" s="317"/>
      <c r="AI471" s="317"/>
      <c r="AJ471" s="317"/>
      <c r="AK471" s="317"/>
      <c r="AL471" s="317"/>
      <c r="AM471" s="317"/>
      <c r="AN471" s="317"/>
      <c r="AO471" s="317"/>
      <c r="AP471" s="317"/>
      <c r="AQ471" s="317"/>
      <c r="AR471" s="317"/>
      <c r="AS471" s="317"/>
      <c r="AT471" s="317"/>
      <c r="AU471" s="317"/>
      <c r="AV471" s="317"/>
      <c r="AW471" s="317"/>
      <c r="AX471" s="317"/>
      <c r="AY471" s="317"/>
      <c r="AZ471" s="317"/>
      <c r="BA471" s="317"/>
      <c r="BB471" s="317"/>
      <c r="BC471" s="317"/>
      <c r="BD471" s="317"/>
      <c r="BE471" s="317"/>
      <c r="BF471" s="317"/>
      <c r="BG471" s="317"/>
      <c r="BH471" s="317"/>
      <c r="BI471" s="317"/>
      <c r="BJ471" s="317"/>
      <c r="BK471" s="317"/>
      <c r="BL471" s="317"/>
      <c r="BM471" s="317"/>
      <c r="BN471" s="317"/>
      <c r="BO471" s="317"/>
      <c r="BP471" s="317"/>
      <c r="BQ471" s="317"/>
    </row>
    <row r="472" spans="1:122" s="318" customFormat="1" ht="15.75" x14ac:dyDescent="0.25">
      <c r="A472" s="317"/>
      <c r="B472" s="476" t="s">
        <v>1353</v>
      </c>
      <c r="C472" s="382" t="s">
        <v>428</v>
      </c>
      <c r="D472" s="317"/>
      <c r="E472" s="317"/>
      <c r="F472" s="317"/>
      <c r="G472" s="317"/>
      <c r="H472" s="317"/>
      <c r="I472" s="317"/>
      <c r="J472" s="317"/>
      <c r="K472" s="317"/>
      <c r="L472" s="317"/>
      <c r="M472" s="317"/>
      <c r="N472" s="317"/>
      <c r="O472" s="317"/>
      <c r="P472" s="317"/>
      <c r="Q472" s="317"/>
      <c r="R472" s="317"/>
      <c r="S472" s="317"/>
      <c r="T472" s="317"/>
      <c r="U472" s="317"/>
      <c r="V472" s="317"/>
      <c r="W472" s="317"/>
      <c r="X472" s="317"/>
      <c r="Y472" s="317"/>
      <c r="Z472" s="317"/>
      <c r="AA472" s="317"/>
      <c r="AB472" s="317"/>
      <c r="AC472" s="317"/>
      <c r="AD472" s="317"/>
      <c r="AE472" s="317"/>
      <c r="AF472" s="317"/>
      <c r="AG472" s="317"/>
      <c r="AH472" s="317"/>
      <c r="AI472" s="317"/>
      <c r="AJ472" s="317"/>
      <c r="AK472" s="317"/>
      <c r="AL472" s="317"/>
      <c r="AM472" s="317"/>
      <c r="AN472" s="317"/>
      <c r="AO472" s="317"/>
      <c r="AP472" s="317"/>
      <c r="AQ472" s="317"/>
      <c r="AR472" s="317"/>
      <c r="AS472" s="317"/>
      <c r="AT472" s="317"/>
      <c r="AU472" s="317"/>
      <c r="AV472" s="317"/>
      <c r="AW472" s="317"/>
      <c r="AX472" s="317"/>
      <c r="AY472" s="317"/>
      <c r="AZ472" s="317"/>
      <c r="BA472" s="317"/>
      <c r="BB472" s="317"/>
      <c r="BC472" s="317"/>
      <c r="BD472" s="317"/>
      <c r="BE472" s="317"/>
      <c r="BF472" s="317"/>
      <c r="BG472" s="317"/>
      <c r="BH472" s="317"/>
      <c r="BI472" s="317"/>
      <c r="BJ472" s="317"/>
      <c r="BK472" s="317"/>
      <c r="BL472" s="317"/>
      <c r="BM472" s="317"/>
      <c r="BN472" s="317"/>
      <c r="BO472" s="317"/>
      <c r="BP472" s="317"/>
      <c r="BQ472" s="317"/>
    </row>
    <row r="473" spans="1:122" s="318" customFormat="1" ht="31.5" x14ac:dyDescent="0.25">
      <c r="A473" s="317"/>
      <c r="B473" s="476" t="s">
        <v>1349</v>
      </c>
      <c r="C473" s="681"/>
      <c r="D473" s="682"/>
      <c r="E473" s="682"/>
      <c r="F473" s="682"/>
      <c r="G473" s="682"/>
      <c r="H473" s="682"/>
      <c r="I473" s="682"/>
      <c r="J473" s="682"/>
      <c r="K473" s="682"/>
      <c r="L473" s="682"/>
      <c r="M473" s="682"/>
      <c r="N473" s="682"/>
      <c r="O473" s="682"/>
      <c r="P473" s="683"/>
      <c r="Q473" s="317"/>
      <c r="R473" s="317"/>
      <c r="S473" s="317"/>
      <c r="T473" s="317"/>
      <c r="U473" s="317"/>
      <c r="V473" s="317"/>
      <c r="W473" s="317"/>
      <c r="X473" s="317"/>
      <c r="Y473" s="317"/>
      <c r="Z473" s="317"/>
      <c r="AA473" s="317"/>
      <c r="AB473" s="317"/>
      <c r="AC473" s="317"/>
      <c r="AD473" s="317"/>
      <c r="AE473" s="317"/>
      <c r="AF473" s="317"/>
      <c r="AG473" s="317"/>
      <c r="AH473" s="317"/>
      <c r="AI473" s="317"/>
      <c r="AJ473" s="317"/>
      <c r="AK473" s="317"/>
      <c r="AL473" s="317"/>
      <c r="AM473" s="317"/>
      <c r="AN473" s="317"/>
      <c r="AO473" s="317"/>
      <c r="AP473" s="317"/>
      <c r="AQ473" s="317"/>
      <c r="AR473" s="317"/>
      <c r="AS473" s="317"/>
      <c r="AT473" s="317"/>
      <c r="AU473" s="317"/>
      <c r="AV473" s="317"/>
      <c r="AW473" s="317"/>
      <c r="AX473" s="317"/>
      <c r="AY473" s="317"/>
      <c r="AZ473" s="317"/>
      <c r="BA473" s="317"/>
      <c r="BB473" s="317"/>
      <c r="BC473" s="317"/>
      <c r="BD473" s="317"/>
      <c r="BE473" s="317"/>
      <c r="BF473" s="317"/>
      <c r="BG473" s="317"/>
      <c r="BH473" s="317"/>
      <c r="BI473" s="317"/>
      <c r="BJ473" s="317"/>
      <c r="BK473" s="317"/>
      <c r="BL473" s="317"/>
      <c r="BM473" s="317"/>
      <c r="BN473" s="317"/>
      <c r="BO473" s="317"/>
      <c r="BP473" s="317"/>
      <c r="BQ473" s="317"/>
    </row>
    <row r="474" spans="1:122" s="318" customFormat="1" ht="15.75" x14ac:dyDescent="0.25">
      <c r="A474" s="317"/>
      <c r="B474" s="476" t="s">
        <v>1350</v>
      </c>
      <c r="C474" s="681"/>
      <c r="D474" s="682"/>
      <c r="E474" s="682"/>
      <c r="F474" s="682"/>
      <c r="G474" s="682"/>
      <c r="H474" s="682"/>
      <c r="I474" s="682"/>
      <c r="J474" s="682"/>
      <c r="K474" s="682"/>
      <c r="L474" s="682"/>
      <c r="M474" s="682"/>
      <c r="N474" s="682"/>
      <c r="O474" s="682"/>
      <c r="P474" s="683"/>
      <c r="Q474" s="317"/>
      <c r="R474" s="317"/>
      <c r="S474" s="317"/>
      <c r="T474" s="317"/>
      <c r="U474" s="317"/>
      <c r="V474" s="317"/>
      <c r="W474" s="317"/>
      <c r="X474" s="317"/>
      <c r="Y474" s="317"/>
      <c r="Z474" s="317"/>
      <c r="AA474" s="317"/>
      <c r="AB474" s="317"/>
      <c r="AC474" s="317"/>
      <c r="AD474" s="317"/>
      <c r="AE474" s="317"/>
      <c r="AF474" s="317"/>
      <c r="AG474" s="317"/>
      <c r="AH474" s="317"/>
      <c r="AI474" s="317"/>
      <c r="AJ474" s="317"/>
      <c r="AK474" s="317"/>
      <c r="AL474" s="317"/>
      <c r="AM474" s="317"/>
      <c r="AN474" s="317"/>
      <c r="AO474" s="317"/>
      <c r="AP474" s="317"/>
      <c r="AQ474" s="317"/>
      <c r="AR474" s="317"/>
      <c r="AS474" s="317"/>
      <c r="AT474" s="317"/>
      <c r="AU474" s="317"/>
      <c r="AV474" s="317"/>
      <c r="AW474" s="317"/>
      <c r="AX474" s="317"/>
      <c r="AY474" s="317"/>
      <c r="AZ474" s="317"/>
      <c r="BA474" s="317"/>
      <c r="BB474" s="317"/>
      <c r="BC474" s="317"/>
      <c r="BD474" s="317"/>
      <c r="BE474" s="317"/>
      <c r="BF474" s="317"/>
      <c r="BG474" s="317"/>
      <c r="BH474" s="317"/>
      <c r="BI474" s="317"/>
      <c r="BJ474" s="317"/>
      <c r="BK474" s="317"/>
      <c r="BL474" s="317"/>
      <c r="BM474" s="317"/>
      <c r="BN474" s="317"/>
      <c r="BO474" s="317"/>
      <c r="BP474" s="317"/>
      <c r="BQ474" s="317"/>
    </row>
    <row r="475" spans="1:122" s="318" customFormat="1" ht="31.5" x14ac:dyDescent="0.25">
      <c r="A475" s="317"/>
      <c r="B475" s="476" t="s">
        <v>1351</v>
      </c>
      <c r="C475" s="481"/>
      <c r="D475" s="317"/>
      <c r="E475" s="317"/>
      <c r="F475" s="317"/>
      <c r="G475" s="317"/>
      <c r="H475" s="317"/>
      <c r="I475" s="317"/>
      <c r="J475" s="317"/>
      <c r="K475" s="317"/>
      <c r="L475" s="317"/>
      <c r="M475" s="317"/>
      <c r="N475" s="317"/>
      <c r="O475" s="317"/>
      <c r="P475" s="317"/>
      <c r="Q475" s="317"/>
      <c r="R475" s="317"/>
      <c r="S475" s="317"/>
      <c r="T475" s="317"/>
      <c r="U475" s="317"/>
      <c r="V475" s="317"/>
      <c r="W475" s="317"/>
      <c r="X475" s="317"/>
      <c r="Y475" s="317"/>
      <c r="Z475" s="317"/>
      <c r="AA475" s="317"/>
      <c r="AB475" s="317"/>
      <c r="AC475" s="317"/>
      <c r="AD475" s="317"/>
      <c r="AE475" s="317"/>
      <c r="AF475" s="317"/>
      <c r="AG475" s="317"/>
      <c r="AH475" s="317"/>
      <c r="AI475" s="317"/>
      <c r="AJ475" s="317"/>
      <c r="AK475" s="317"/>
      <c r="AL475" s="317"/>
      <c r="AM475" s="317"/>
      <c r="AN475" s="317"/>
      <c r="AO475" s="317"/>
      <c r="AP475" s="317"/>
      <c r="AQ475" s="317"/>
      <c r="AR475" s="317"/>
      <c r="AS475" s="317"/>
      <c r="AT475" s="317"/>
      <c r="AU475" s="317"/>
      <c r="AV475" s="317"/>
      <c r="AW475" s="317"/>
      <c r="AX475" s="317"/>
      <c r="AY475" s="317"/>
      <c r="AZ475" s="317"/>
      <c r="BA475" s="317"/>
      <c r="BB475" s="317"/>
      <c r="BC475" s="317"/>
      <c r="BD475" s="317"/>
      <c r="BE475" s="317"/>
      <c r="BF475" s="317"/>
      <c r="BG475" s="317"/>
      <c r="BH475" s="317"/>
      <c r="BI475" s="317"/>
      <c r="BJ475" s="317"/>
      <c r="BK475" s="317"/>
      <c r="BL475" s="317"/>
      <c r="BM475" s="317"/>
      <c r="BN475" s="317"/>
      <c r="BO475" s="317"/>
      <c r="BP475" s="317"/>
      <c r="BQ475" s="317"/>
    </row>
    <row r="476" spans="1:122" s="318" customFormat="1" ht="15.75" x14ac:dyDescent="0.25">
      <c r="A476" s="317"/>
      <c r="B476" s="476" t="s">
        <v>1352</v>
      </c>
      <c r="C476" s="681"/>
      <c r="D476" s="682"/>
      <c r="E476" s="682"/>
      <c r="F476" s="682"/>
      <c r="G476" s="682"/>
      <c r="H476" s="682"/>
      <c r="I476" s="682"/>
      <c r="J476" s="682"/>
      <c r="K476" s="682"/>
      <c r="L476" s="682"/>
      <c r="M476" s="682"/>
      <c r="N476" s="682"/>
      <c r="O476" s="682"/>
      <c r="P476" s="683"/>
      <c r="Q476" s="317"/>
      <c r="R476" s="317"/>
      <c r="S476" s="317"/>
      <c r="T476" s="317"/>
      <c r="U476" s="317"/>
      <c r="V476" s="317"/>
      <c r="W476" s="317"/>
      <c r="X476" s="317"/>
      <c r="Y476" s="317"/>
      <c r="Z476" s="317"/>
      <c r="AA476" s="317"/>
      <c r="AB476" s="317"/>
      <c r="AC476" s="317"/>
      <c r="AD476" s="317"/>
      <c r="AE476" s="317"/>
      <c r="AF476" s="317"/>
      <c r="AG476" s="317"/>
      <c r="AH476" s="317"/>
      <c r="AI476" s="317"/>
      <c r="AJ476" s="317"/>
      <c r="AK476" s="317"/>
      <c r="AL476" s="317"/>
      <c r="AM476" s="317"/>
      <c r="AN476" s="317"/>
      <c r="AO476" s="317"/>
      <c r="AP476" s="317"/>
      <c r="AQ476" s="317"/>
      <c r="AR476" s="317"/>
      <c r="AS476" s="317"/>
      <c r="AT476" s="317"/>
      <c r="AU476" s="317"/>
      <c r="AV476" s="317"/>
      <c r="AW476" s="317"/>
      <c r="AX476" s="317"/>
      <c r="AY476" s="317"/>
      <c r="AZ476" s="317"/>
      <c r="BA476" s="317"/>
      <c r="BB476" s="317"/>
      <c r="BC476" s="317"/>
      <c r="BD476" s="317"/>
      <c r="BE476" s="317"/>
      <c r="BF476" s="317"/>
      <c r="BG476" s="317"/>
      <c r="BH476" s="317"/>
      <c r="BI476" s="317"/>
      <c r="BJ476" s="317"/>
      <c r="BK476" s="317"/>
      <c r="BL476" s="317"/>
      <c r="BM476" s="317"/>
      <c r="BN476" s="317"/>
      <c r="BO476" s="317"/>
      <c r="BP476" s="317"/>
      <c r="BQ476" s="317"/>
    </row>
    <row r="477" spans="1:122" s="318" customFormat="1" ht="15.75" x14ac:dyDescent="0.25">
      <c r="A477" s="317"/>
      <c r="B477" s="476" t="s">
        <v>1381</v>
      </c>
      <c r="C477" s="382" t="s">
        <v>428</v>
      </c>
      <c r="D477" s="317"/>
      <c r="E477" s="317"/>
      <c r="F477" s="317"/>
      <c r="G477" s="317"/>
      <c r="H477" s="317"/>
      <c r="I477" s="317"/>
      <c r="J477" s="317"/>
      <c r="K477" s="317"/>
      <c r="L477" s="317"/>
      <c r="M477" s="317"/>
      <c r="N477" s="317"/>
      <c r="O477" s="317"/>
      <c r="P477" s="317"/>
      <c r="Q477" s="317"/>
      <c r="R477" s="317"/>
      <c r="S477" s="317"/>
      <c r="T477" s="317"/>
      <c r="U477" s="317"/>
      <c r="V477" s="317"/>
      <c r="W477" s="317"/>
      <c r="X477" s="317"/>
      <c r="Y477" s="317"/>
      <c r="Z477" s="317"/>
      <c r="AA477" s="317"/>
      <c r="AB477" s="317"/>
      <c r="AC477" s="317"/>
      <c r="AD477" s="317"/>
      <c r="AE477" s="317"/>
      <c r="AF477" s="317"/>
      <c r="AG477" s="317"/>
      <c r="AH477" s="317"/>
      <c r="AI477" s="317"/>
      <c r="AJ477" s="317"/>
      <c r="AK477" s="317"/>
      <c r="AL477" s="317"/>
      <c r="AM477" s="317"/>
      <c r="AN477" s="317"/>
      <c r="AO477" s="317"/>
      <c r="AP477" s="317"/>
      <c r="AQ477" s="317"/>
      <c r="AR477" s="317"/>
      <c r="AS477" s="317"/>
      <c r="AT477" s="317"/>
      <c r="AU477" s="317"/>
      <c r="AV477" s="317"/>
      <c r="AW477" s="317"/>
      <c r="AX477" s="317"/>
      <c r="AY477" s="317"/>
      <c r="AZ477" s="317"/>
      <c r="BA477" s="317"/>
      <c r="BB477" s="317"/>
      <c r="BC477" s="317"/>
      <c r="BD477" s="317"/>
      <c r="BE477" s="317"/>
      <c r="BF477" s="317"/>
      <c r="BG477" s="317"/>
      <c r="BH477" s="317"/>
      <c r="BI477" s="317"/>
      <c r="BJ477" s="317"/>
      <c r="BK477" s="317"/>
      <c r="BL477" s="317"/>
      <c r="BM477" s="317"/>
      <c r="BN477" s="317"/>
      <c r="BO477" s="317"/>
      <c r="BP477" s="317"/>
      <c r="BQ477" s="317"/>
    </row>
    <row r="478" spans="1:122" s="318" customFormat="1" ht="15.75" x14ac:dyDescent="0.25">
      <c r="A478" s="317"/>
      <c r="B478" s="476" t="s">
        <v>1415</v>
      </c>
      <c r="C478" s="675"/>
      <c r="D478" s="676"/>
      <c r="E478" s="677"/>
      <c r="F478" s="317"/>
      <c r="G478" s="317"/>
      <c r="H478" s="317"/>
      <c r="I478" s="317"/>
      <c r="J478" s="317"/>
      <c r="K478" s="317"/>
      <c r="L478" s="317"/>
      <c r="M478" s="317"/>
      <c r="N478" s="317"/>
      <c r="O478" s="317"/>
      <c r="P478" s="317"/>
      <c r="Q478" s="317"/>
      <c r="R478" s="317"/>
      <c r="S478" s="317"/>
      <c r="T478" s="317"/>
      <c r="U478" s="317"/>
      <c r="V478" s="317"/>
      <c r="W478" s="317"/>
      <c r="X478" s="317"/>
      <c r="Y478" s="317"/>
      <c r="Z478" s="317"/>
      <c r="AA478" s="317"/>
      <c r="AB478" s="317"/>
      <c r="AC478" s="317"/>
      <c r="AD478" s="317"/>
      <c r="AE478" s="317"/>
      <c r="AF478" s="317"/>
      <c r="AG478" s="317"/>
      <c r="AH478" s="317"/>
      <c r="AI478" s="317"/>
      <c r="AJ478" s="317"/>
      <c r="AK478" s="317"/>
      <c r="AL478" s="317"/>
      <c r="AM478" s="317"/>
      <c r="AN478" s="317"/>
      <c r="AO478" s="317"/>
      <c r="AP478" s="317"/>
      <c r="AQ478" s="317"/>
      <c r="AR478" s="317"/>
      <c r="AS478" s="317"/>
      <c r="AT478" s="317"/>
      <c r="AU478" s="317"/>
      <c r="AV478" s="317"/>
      <c r="AW478" s="317"/>
      <c r="AX478" s="317"/>
      <c r="AY478" s="317"/>
      <c r="AZ478" s="317"/>
      <c r="BA478" s="317"/>
      <c r="BB478" s="317"/>
      <c r="BC478" s="317"/>
      <c r="BD478" s="317"/>
      <c r="BE478" s="317"/>
      <c r="BF478" s="317"/>
      <c r="BG478" s="317"/>
      <c r="BH478" s="317"/>
      <c r="BI478" s="317"/>
      <c r="BJ478" s="317"/>
      <c r="BK478" s="317"/>
      <c r="BL478" s="317"/>
      <c r="BM478" s="317"/>
      <c r="BN478" s="317"/>
      <c r="BO478" s="317"/>
      <c r="BP478" s="317"/>
      <c r="BQ478" s="317"/>
    </row>
    <row r="479" spans="1:122" s="317" customFormat="1" x14ac:dyDescent="0.2"/>
    <row r="480" spans="1:122" s="317" customFormat="1" x14ac:dyDescent="0.2"/>
    <row r="481" s="317" customFormat="1" x14ac:dyDescent="0.2"/>
    <row r="482" s="317" customFormat="1" x14ac:dyDescent="0.2"/>
    <row r="483" s="317" customFormat="1" x14ac:dyDescent="0.2"/>
    <row r="484" s="317" customFormat="1" x14ac:dyDescent="0.2"/>
    <row r="485" s="317" customFormat="1" x14ac:dyDescent="0.2"/>
    <row r="486" s="317" customFormat="1" x14ac:dyDescent="0.2"/>
    <row r="487" s="317" customFormat="1" x14ac:dyDescent="0.2"/>
    <row r="488" s="317" customFormat="1" x14ac:dyDescent="0.2"/>
    <row r="489" s="317" customFormat="1" x14ac:dyDescent="0.2"/>
    <row r="490" s="317" customFormat="1" x14ac:dyDescent="0.2"/>
    <row r="491" s="317" customFormat="1" x14ac:dyDescent="0.2"/>
    <row r="492" s="317" customFormat="1" x14ac:dyDescent="0.2"/>
    <row r="493" s="317" customFormat="1" x14ac:dyDescent="0.2"/>
    <row r="494" s="317" customFormat="1" x14ac:dyDescent="0.2"/>
    <row r="495" s="317" customFormat="1" x14ac:dyDescent="0.2"/>
    <row r="496" s="317" customFormat="1" x14ac:dyDescent="0.2"/>
    <row r="497" s="317" customFormat="1" x14ac:dyDescent="0.2"/>
    <row r="498" s="317" customFormat="1" x14ac:dyDescent="0.2"/>
    <row r="499" s="317" customFormat="1" x14ac:dyDescent="0.2"/>
    <row r="500" s="317" customFormat="1" x14ac:dyDescent="0.2"/>
    <row r="501" s="317" customFormat="1" x14ac:dyDescent="0.2"/>
    <row r="502" s="317" customFormat="1" x14ac:dyDescent="0.2"/>
    <row r="503" s="317" customFormat="1" x14ac:dyDescent="0.2"/>
    <row r="504" s="317" customFormat="1" x14ac:dyDescent="0.2"/>
    <row r="505" s="317" customFormat="1" x14ac:dyDescent="0.2"/>
    <row r="506" s="317" customFormat="1" x14ac:dyDescent="0.2"/>
    <row r="507" s="317" customFormat="1" x14ac:dyDescent="0.2"/>
    <row r="508" s="317" customFormat="1" x14ac:dyDescent="0.2"/>
    <row r="509" s="317" customFormat="1" x14ac:dyDescent="0.2"/>
    <row r="510" s="317" customFormat="1" x14ac:dyDescent="0.2"/>
    <row r="511" s="317" customFormat="1" x14ac:dyDescent="0.2"/>
    <row r="512" s="317" customFormat="1" x14ac:dyDescent="0.2"/>
    <row r="513" s="317" customFormat="1" x14ac:dyDescent="0.2"/>
    <row r="514" s="317" customFormat="1" x14ac:dyDescent="0.2"/>
    <row r="515" s="317" customFormat="1" x14ac:dyDescent="0.2"/>
    <row r="516" s="317" customFormat="1" x14ac:dyDescent="0.2"/>
    <row r="517" s="317" customFormat="1" x14ac:dyDescent="0.2"/>
    <row r="518" s="317" customFormat="1" x14ac:dyDescent="0.2"/>
    <row r="519" s="317" customFormat="1" x14ac:dyDescent="0.2"/>
    <row r="520" s="317" customFormat="1" x14ac:dyDescent="0.2"/>
    <row r="521" s="317" customFormat="1" x14ac:dyDescent="0.2"/>
    <row r="522" s="317" customFormat="1" x14ac:dyDescent="0.2"/>
    <row r="523" s="317" customFormat="1" x14ac:dyDescent="0.2"/>
    <row r="524" s="317" customFormat="1" x14ac:dyDescent="0.2"/>
    <row r="525" s="317" customFormat="1" x14ac:dyDescent="0.2"/>
    <row r="526" s="317" customFormat="1" x14ac:dyDescent="0.2"/>
    <row r="527" s="317" customFormat="1" x14ac:dyDescent="0.2"/>
    <row r="528" s="317" customFormat="1" x14ac:dyDescent="0.2"/>
    <row r="529" s="317" customFormat="1" x14ac:dyDescent="0.2"/>
    <row r="530" s="317" customFormat="1" x14ac:dyDescent="0.2"/>
    <row r="531" s="317" customFormat="1" x14ac:dyDescent="0.2"/>
    <row r="532" s="317" customFormat="1" x14ac:dyDescent="0.2"/>
    <row r="533" s="317" customFormat="1" x14ac:dyDescent="0.2"/>
    <row r="534" s="317" customFormat="1" x14ac:dyDescent="0.2"/>
    <row r="535" s="317" customFormat="1" x14ac:dyDescent="0.2"/>
    <row r="536" s="317" customFormat="1" x14ac:dyDescent="0.2"/>
    <row r="537" s="317" customFormat="1" x14ac:dyDescent="0.2"/>
    <row r="538" s="317" customFormat="1" x14ac:dyDescent="0.2"/>
    <row r="539" s="317" customFormat="1" x14ac:dyDescent="0.2"/>
    <row r="540" s="317" customFormat="1" x14ac:dyDescent="0.2"/>
    <row r="541" s="317" customFormat="1" x14ac:dyDescent="0.2"/>
    <row r="542" s="317" customFormat="1" x14ac:dyDescent="0.2"/>
    <row r="543" s="317" customFormat="1" x14ac:dyDescent="0.2"/>
    <row r="544" s="317" customFormat="1" x14ac:dyDescent="0.2"/>
    <row r="545" s="317" customFormat="1" x14ac:dyDescent="0.2"/>
    <row r="546" s="317" customFormat="1" x14ac:dyDescent="0.2"/>
    <row r="547" s="317" customFormat="1" x14ac:dyDescent="0.2"/>
    <row r="548" s="317" customFormat="1" x14ac:dyDescent="0.2"/>
    <row r="549" s="317" customFormat="1" x14ac:dyDescent="0.2"/>
    <row r="550" s="317" customFormat="1" x14ac:dyDescent="0.2"/>
    <row r="551" s="317" customFormat="1" x14ac:dyDescent="0.2"/>
    <row r="552" s="317" customFormat="1" x14ac:dyDescent="0.2"/>
    <row r="553" s="317" customFormat="1" x14ac:dyDescent="0.2"/>
    <row r="554" s="317" customFormat="1" x14ac:dyDescent="0.2"/>
    <row r="555" s="317" customFormat="1" x14ac:dyDescent="0.2"/>
    <row r="556" s="317" customFormat="1" x14ac:dyDescent="0.2"/>
    <row r="557" s="317" customFormat="1" x14ac:dyDescent="0.2"/>
    <row r="558" s="317" customFormat="1" x14ac:dyDescent="0.2"/>
    <row r="559" s="317" customFormat="1" x14ac:dyDescent="0.2"/>
    <row r="560" s="317" customFormat="1" x14ac:dyDescent="0.2"/>
    <row r="561" spans="2:3" s="317" customFormat="1" x14ac:dyDescent="0.2"/>
    <row r="562" spans="2:3" s="317" customFormat="1" x14ac:dyDescent="0.2"/>
    <row r="563" spans="2:3" s="317" customFormat="1" x14ac:dyDescent="0.2"/>
    <row r="564" spans="2:3" s="317" customFormat="1" x14ac:dyDescent="0.2"/>
    <row r="565" spans="2:3" s="317" customFormat="1" x14ac:dyDescent="0.2"/>
    <row r="566" spans="2:3" s="317" customFormat="1" x14ac:dyDescent="0.2"/>
    <row r="567" spans="2:3" s="317" customFormat="1" x14ac:dyDescent="0.2"/>
    <row r="568" spans="2:3" s="317" customFormat="1" x14ac:dyDescent="0.2"/>
    <row r="569" spans="2:3" s="317" customFormat="1" x14ac:dyDescent="0.2">
      <c r="C569" s="429"/>
    </row>
    <row r="570" spans="2:3" s="317" customFormat="1" x14ac:dyDescent="0.2">
      <c r="C570" s="429"/>
    </row>
    <row r="571" spans="2:3" s="317" customFormat="1" ht="15.75" x14ac:dyDescent="0.25">
      <c r="B571" s="413"/>
      <c r="C571" s="429"/>
    </row>
    <row r="572" spans="2:3" s="317" customFormat="1" x14ac:dyDescent="0.2">
      <c r="C572" s="429"/>
    </row>
    <row r="573" spans="2:3" s="317" customFormat="1" x14ac:dyDescent="0.2">
      <c r="B573" s="459"/>
      <c r="C573" s="429"/>
    </row>
    <row r="574" spans="2:3" s="317" customFormat="1" x14ac:dyDescent="0.2">
      <c r="C574" s="429"/>
    </row>
    <row r="575" spans="2:3" s="317" customFormat="1" x14ac:dyDescent="0.2">
      <c r="C575" s="429"/>
    </row>
    <row r="576" spans="2:3" s="317" customFormat="1" x14ac:dyDescent="0.2">
      <c r="C576" s="429"/>
    </row>
    <row r="577" spans="3:3" s="317" customFormat="1" x14ac:dyDescent="0.2">
      <c r="C577" s="429"/>
    </row>
    <row r="578" spans="3:3" s="317" customFormat="1" x14ac:dyDescent="0.2">
      <c r="C578" s="429"/>
    </row>
    <row r="579" spans="3:3" s="317" customFormat="1" x14ac:dyDescent="0.2">
      <c r="C579" s="429"/>
    </row>
    <row r="580" spans="3:3" s="317" customFormat="1" x14ac:dyDescent="0.2">
      <c r="C580" s="429"/>
    </row>
    <row r="581" spans="3:3" s="317" customFormat="1" x14ac:dyDescent="0.2">
      <c r="C581" s="429"/>
    </row>
    <row r="582" spans="3:3" s="317" customFormat="1" x14ac:dyDescent="0.2">
      <c r="C582" s="429"/>
    </row>
    <row r="583" spans="3:3" s="317" customFormat="1" x14ac:dyDescent="0.2">
      <c r="C583" s="429"/>
    </row>
    <row r="584" spans="3:3" s="317" customFormat="1" x14ac:dyDescent="0.2">
      <c r="C584" s="429"/>
    </row>
    <row r="585" spans="3:3" s="317" customFormat="1" x14ac:dyDescent="0.2">
      <c r="C585" s="429"/>
    </row>
    <row r="586" spans="3:3" s="317" customFormat="1" x14ac:dyDescent="0.2">
      <c r="C586" s="429"/>
    </row>
    <row r="587" spans="3:3" s="317" customFormat="1" x14ac:dyDescent="0.2">
      <c r="C587" s="429"/>
    </row>
    <row r="588" spans="3:3" s="317" customFormat="1" x14ac:dyDescent="0.2">
      <c r="C588" s="429"/>
    </row>
    <row r="589" spans="3:3" s="317" customFormat="1" x14ac:dyDescent="0.2">
      <c r="C589" s="429"/>
    </row>
    <row r="590" spans="3:3" s="317" customFormat="1" x14ac:dyDescent="0.2">
      <c r="C590" s="429"/>
    </row>
    <row r="591" spans="3:3" s="317" customFormat="1" x14ac:dyDescent="0.2">
      <c r="C591" s="429"/>
    </row>
    <row r="592" spans="3:3" s="317" customFormat="1" x14ac:dyDescent="0.2">
      <c r="C592" s="429"/>
    </row>
    <row r="593" spans="3:3" s="317" customFormat="1" x14ac:dyDescent="0.2">
      <c r="C593" s="429"/>
    </row>
    <row r="594" spans="3:3" s="317" customFormat="1" x14ac:dyDescent="0.2">
      <c r="C594" s="429"/>
    </row>
    <row r="595" spans="3:3" s="317" customFormat="1" x14ac:dyDescent="0.2">
      <c r="C595" s="429"/>
    </row>
    <row r="596" spans="3:3" s="317" customFormat="1" x14ac:dyDescent="0.2">
      <c r="C596" s="429"/>
    </row>
    <row r="597" spans="3:3" s="317" customFormat="1" x14ac:dyDescent="0.2">
      <c r="C597" s="429"/>
    </row>
    <row r="598" spans="3:3" s="317" customFormat="1" x14ac:dyDescent="0.2">
      <c r="C598" s="429"/>
    </row>
    <row r="599" spans="3:3" s="317" customFormat="1" x14ac:dyDescent="0.2">
      <c r="C599" s="429"/>
    </row>
    <row r="600" spans="3:3" s="317" customFormat="1" x14ac:dyDescent="0.2">
      <c r="C600" s="429"/>
    </row>
    <row r="601" spans="3:3" s="317" customFormat="1" x14ac:dyDescent="0.2">
      <c r="C601" s="429"/>
    </row>
    <row r="602" spans="3:3" s="317" customFormat="1" x14ac:dyDescent="0.2">
      <c r="C602" s="429"/>
    </row>
    <row r="603" spans="3:3" s="317" customFormat="1" x14ac:dyDescent="0.2">
      <c r="C603" s="429"/>
    </row>
    <row r="604" spans="3:3" s="317" customFormat="1" x14ac:dyDescent="0.2">
      <c r="C604" s="429"/>
    </row>
    <row r="605" spans="3:3" s="317" customFormat="1" x14ac:dyDescent="0.2">
      <c r="C605" s="429"/>
    </row>
    <row r="606" spans="3:3" s="317" customFormat="1" x14ac:dyDescent="0.2">
      <c r="C606" s="429"/>
    </row>
    <row r="607" spans="3:3" s="317" customFormat="1" x14ac:dyDescent="0.2">
      <c r="C607" s="429"/>
    </row>
    <row r="608" spans="3:3" s="317" customFormat="1" x14ac:dyDescent="0.2">
      <c r="C608" s="429"/>
    </row>
    <row r="609" spans="2:122" s="317" customFormat="1" x14ac:dyDescent="0.2">
      <c r="C609" s="429"/>
    </row>
    <row r="610" spans="2:122" s="317" customFormat="1" x14ac:dyDescent="0.2">
      <c r="C610" s="429"/>
    </row>
    <row r="611" spans="2:122" s="317" customFormat="1" x14ac:dyDescent="0.2">
      <c r="C611" s="429"/>
    </row>
    <row r="612" spans="2:122" s="317" customFormat="1" x14ac:dyDescent="0.2">
      <c r="C612" s="429"/>
    </row>
    <row r="613" spans="2:122" s="317" customFormat="1" x14ac:dyDescent="0.2">
      <c r="C613" s="429"/>
    </row>
    <row r="614" spans="2:122" ht="63" x14ac:dyDescent="0.25">
      <c r="B614" s="405" t="str">
        <f>B424</f>
        <v>SOLUTIONS</v>
      </c>
      <c r="C614" s="406" t="str">
        <f t="shared" ref="C614:M614" si="67">D424</f>
        <v>Individual Cashflow Savings (p.a.)</v>
      </c>
      <c r="D614" s="406" t="str">
        <f t="shared" si="67"/>
        <v>Individual Capital Investment</v>
      </c>
      <c r="E614" s="406" t="str">
        <f t="shared" si="67"/>
        <v>Individual Payback</v>
      </c>
      <c r="F614" s="406" t="str">
        <f t="shared" si="67"/>
        <v xml:space="preserve"> Electricity cost savings % from individual product</v>
      </c>
      <c r="G614" s="406" t="str">
        <f t="shared" si="67"/>
        <v>Cumulative electricity cost savings %</v>
      </c>
      <c r="H614" s="406" t="str">
        <f t="shared" si="67"/>
        <v>Yearly total elec spend less savings</v>
      </c>
      <c r="I614" s="406" t="str">
        <f t="shared" si="67"/>
        <v>kWh savings p.a.</v>
      </c>
      <c r="J614" s="406" t="str">
        <f t="shared" si="67"/>
        <v>Cumulative Savings</v>
      </c>
      <c r="K614" s="406" t="str">
        <f t="shared" si="67"/>
        <v>Total Capital Investment</v>
      </c>
      <c r="L614" s="406" t="str">
        <f t="shared" si="67"/>
        <v>Financial Payback</v>
      </c>
      <c r="M614" s="406" t="str">
        <f t="shared" si="67"/>
        <v>ROI</v>
      </c>
      <c r="N614" s="318"/>
      <c r="O614" s="318"/>
      <c r="P614" s="318"/>
      <c r="Q614" s="318"/>
      <c r="R614" s="318"/>
      <c r="S614" s="318"/>
      <c r="T614" s="318"/>
      <c r="U614" s="318"/>
      <c r="V614" s="318"/>
      <c r="W614" s="318"/>
      <c r="X614" s="318"/>
      <c r="Y614" s="318"/>
      <c r="Z614" s="318"/>
      <c r="AA614" s="318"/>
      <c r="AB614" s="318"/>
      <c r="AC614" s="318"/>
      <c r="AD614" s="318"/>
      <c r="AE614" s="318"/>
      <c r="BR614" s="318"/>
      <c r="BS614" s="318"/>
      <c r="BT614" s="318"/>
      <c r="BU614" s="318"/>
      <c r="BV614" s="318"/>
      <c r="BW614" s="318"/>
      <c r="BX614" s="318"/>
      <c r="BY614" s="318"/>
      <c r="BZ614" s="318"/>
      <c r="CA614" s="318"/>
      <c r="CB614" s="318"/>
      <c r="CC614" s="318"/>
      <c r="CD614" s="318"/>
      <c r="CE614" s="318"/>
      <c r="CF614" s="318"/>
      <c r="CG614" s="318"/>
      <c r="CH614" s="318"/>
      <c r="CI614" s="318"/>
      <c r="CJ614" s="318"/>
      <c r="CK614" s="318"/>
      <c r="CL614" s="318"/>
      <c r="CM614" s="318"/>
      <c r="CN614" s="318"/>
      <c r="CO614" s="318"/>
      <c r="CP614" s="318"/>
      <c r="CQ614" s="318"/>
      <c r="CR614" s="318"/>
      <c r="CS614" s="318"/>
      <c r="CT614" s="318"/>
      <c r="CU614" s="318"/>
      <c r="CV614" s="318"/>
      <c r="CW614" s="318"/>
      <c r="CX614" s="318"/>
      <c r="CY614" s="318"/>
      <c r="CZ614" s="318"/>
      <c r="DA614" s="318"/>
      <c r="DB614" s="318"/>
      <c r="DC614" s="318"/>
      <c r="DD614" s="318"/>
      <c r="DE614" s="318"/>
      <c r="DF614" s="318"/>
      <c r="DG614" s="318"/>
      <c r="DH614" s="318"/>
      <c r="DI614" s="318"/>
      <c r="DJ614" s="318"/>
      <c r="DK614" s="318"/>
      <c r="DL614" s="318"/>
      <c r="DM614" s="318"/>
      <c r="DN614" s="318"/>
      <c r="DO614" s="318"/>
      <c r="DP614" s="318"/>
      <c r="DQ614" s="318"/>
      <c r="DR614" s="318"/>
    </row>
    <row r="615" spans="2:122" ht="15.75" x14ac:dyDescent="0.25">
      <c r="B615" s="407" t="s">
        <v>431</v>
      </c>
      <c r="C615" s="401"/>
      <c r="D615" s="401"/>
      <c r="E615" s="403"/>
      <c r="F615" s="402"/>
      <c r="G615" s="402">
        <f>G448</f>
        <v>0</v>
      </c>
      <c r="H615" s="408"/>
      <c r="I615" s="409"/>
      <c r="J615" s="408">
        <f>D448</f>
        <v>0</v>
      </c>
      <c r="K615" s="408">
        <f>E448</f>
        <v>0</v>
      </c>
      <c r="L615" s="410">
        <f>F448</f>
        <v>0</v>
      </c>
      <c r="M615" s="411">
        <f>IFERROR(1/L615,0)</f>
        <v>0</v>
      </c>
      <c r="N615" s="318"/>
      <c r="O615" s="318"/>
      <c r="P615" s="318"/>
      <c r="Q615" s="318"/>
      <c r="R615" s="318"/>
      <c r="S615" s="318"/>
      <c r="T615" s="318"/>
      <c r="U615" s="318"/>
      <c r="V615" s="318"/>
      <c r="W615" s="318"/>
      <c r="X615" s="318"/>
      <c r="Y615" s="318"/>
      <c r="Z615" s="318"/>
      <c r="AA615" s="318"/>
      <c r="AB615" s="318"/>
      <c r="AC615" s="318"/>
      <c r="AD615" s="318"/>
      <c r="AE615" s="318"/>
      <c r="BR615" s="318"/>
      <c r="BS615" s="318"/>
      <c r="BT615" s="318"/>
      <c r="BU615" s="318"/>
      <c r="BV615" s="318"/>
      <c r="BW615" s="318"/>
      <c r="BX615" s="318"/>
      <c r="BY615" s="318"/>
      <c r="BZ615" s="318"/>
      <c r="CA615" s="318"/>
      <c r="CB615" s="318"/>
      <c r="CC615" s="318"/>
      <c r="CD615" s="318"/>
      <c r="CE615" s="318"/>
      <c r="CF615" s="318"/>
      <c r="CG615" s="318"/>
      <c r="CH615" s="318"/>
      <c r="CI615" s="318"/>
      <c r="CJ615" s="318"/>
      <c r="CK615" s="318"/>
      <c r="CL615" s="318"/>
      <c r="CM615" s="318"/>
      <c r="CN615" s="318"/>
      <c r="CO615" s="318"/>
      <c r="CP615" s="318"/>
      <c r="CQ615" s="318"/>
      <c r="CR615" s="318"/>
      <c r="CS615" s="318"/>
      <c r="CT615" s="318"/>
      <c r="CU615" s="318"/>
      <c r="CV615" s="318"/>
      <c r="CW615" s="318"/>
      <c r="CX615" s="318"/>
      <c r="CY615" s="318"/>
      <c r="CZ615" s="318"/>
      <c r="DA615" s="318"/>
      <c r="DB615" s="318"/>
      <c r="DC615" s="318"/>
      <c r="DD615" s="318"/>
      <c r="DE615" s="318"/>
      <c r="DF615" s="318"/>
      <c r="DG615" s="318"/>
      <c r="DH615" s="318"/>
      <c r="DI615" s="318"/>
      <c r="DJ615" s="318"/>
      <c r="DK615" s="318"/>
      <c r="DL615" s="318"/>
      <c r="DM615" s="318"/>
      <c r="DN615" s="318"/>
      <c r="DO615" s="318"/>
      <c r="DP615" s="318"/>
      <c r="DQ615" s="318"/>
      <c r="DR615" s="318"/>
    </row>
    <row r="616" spans="2:122" ht="15.75" x14ac:dyDescent="0.25">
      <c r="B616" s="407" t="s">
        <v>432</v>
      </c>
      <c r="C616" s="401"/>
      <c r="D616" s="401"/>
      <c r="E616" s="403"/>
      <c r="F616" s="402"/>
      <c r="G616" s="402">
        <f>H447</f>
        <v>0</v>
      </c>
      <c r="H616" s="408"/>
      <c r="I616" s="409"/>
      <c r="J616" s="408" t="str">
        <f>J640</f>
        <v/>
      </c>
      <c r="K616" s="408" t="str">
        <f>K640</f>
        <v/>
      </c>
      <c r="L616" s="410">
        <f>IFERROR(K616/J616,0)</f>
        <v>0</v>
      </c>
      <c r="M616" s="411">
        <f>IFERROR(1/L616,0)</f>
        <v>0</v>
      </c>
      <c r="N616" s="318"/>
      <c r="O616" s="318"/>
      <c r="P616" s="318"/>
      <c r="Q616" s="318"/>
      <c r="R616" s="318"/>
      <c r="S616" s="318"/>
      <c r="T616" s="318"/>
      <c r="U616" s="318"/>
      <c r="V616" s="318"/>
      <c r="W616" s="318"/>
      <c r="X616" s="318"/>
      <c r="Y616" s="318"/>
      <c r="Z616" s="318"/>
      <c r="AA616" s="318"/>
      <c r="AB616" s="318"/>
      <c r="AC616" s="318"/>
      <c r="AD616" s="318"/>
      <c r="AE616" s="318"/>
      <c r="BR616" s="318"/>
      <c r="BS616" s="318"/>
      <c r="BT616" s="318"/>
      <c r="BU616" s="318"/>
      <c r="BV616" s="318"/>
      <c r="BW616" s="318"/>
      <c r="BX616" s="318"/>
      <c r="BY616" s="318"/>
      <c r="BZ616" s="318"/>
      <c r="CA616" s="318"/>
      <c r="CB616" s="318"/>
      <c r="CC616" s="318"/>
      <c r="CD616" s="318"/>
      <c r="CE616" s="318"/>
      <c r="CF616" s="318"/>
      <c r="CG616" s="318"/>
      <c r="CH616" s="318"/>
      <c r="CI616" s="318"/>
      <c r="CJ616" s="318"/>
      <c r="CK616" s="318"/>
      <c r="CL616" s="318"/>
      <c r="CM616" s="318"/>
      <c r="CN616" s="318"/>
      <c r="CO616" s="318"/>
      <c r="CP616" s="318"/>
      <c r="CQ616" s="318"/>
      <c r="CR616" s="318"/>
      <c r="CS616" s="318"/>
      <c r="CT616" s="318"/>
      <c r="CU616" s="318"/>
      <c r="CV616" s="318"/>
      <c r="CW616" s="318"/>
      <c r="CX616" s="318"/>
      <c r="CY616" s="318"/>
      <c r="CZ616" s="318"/>
      <c r="DA616" s="318"/>
      <c r="DB616" s="318"/>
      <c r="DC616" s="318"/>
      <c r="DD616" s="318"/>
      <c r="DE616" s="318"/>
      <c r="DF616" s="318"/>
      <c r="DG616" s="318"/>
      <c r="DH616" s="318"/>
      <c r="DI616" s="318"/>
      <c r="DJ616" s="318"/>
      <c r="DK616" s="318"/>
      <c r="DL616" s="318"/>
      <c r="DM616" s="318"/>
      <c r="DN616" s="318"/>
      <c r="DO616" s="318"/>
      <c r="DP616" s="318"/>
      <c r="DQ616" s="318"/>
      <c r="DR616" s="318"/>
    </row>
    <row r="617" spans="2:122" ht="15.75" x14ac:dyDescent="0.25">
      <c r="B617" s="407" t="s">
        <v>433</v>
      </c>
      <c r="C617" s="401"/>
      <c r="D617" s="401"/>
      <c r="E617" s="403"/>
      <c r="F617" s="402"/>
      <c r="G617" s="402">
        <f>H449</f>
        <v>0</v>
      </c>
      <c r="H617" s="408"/>
      <c r="I617" s="409"/>
      <c r="J617" s="408">
        <f>J642</f>
        <v>0</v>
      </c>
      <c r="K617" s="408">
        <f>K642</f>
        <v>16333.999999999996</v>
      </c>
      <c r="L617" s="410">
        <f>L642</f>
        <v>0</v>
      </c>
      <c r="M617" s="411">
        <f>M642</f>
        <v>0</v>
      </c>
      <c r="N617" s="318"/>
      <c r="O617" s="318"/>
      <c r="P617" s="318"/>
      <c r="Q617" s="318"/>
      <c r="R617" s="318"/>
      <c r="S617" s="318"/>
      <c r="T617" s="318"/>
      <c r="U617" s="318"/>
      <c r="V617" s="318"/>
      <c r="W617" s="318"/>
      <c r="X617" s="318"/>
      <c r="Y617" s="318"/>
      <c r="Z617" s="318"/>
      <c r="AA617" s="318"/>
      <c r="AB617" s="318"/>
      <c r="AC617" s="318"/>
      <c r="AD617" s="318"/>
      <c r="AE617" s="318"/>
      <c r="BR617" s="318"/>
      <c r="BS617" s="318"/>
      <c r="BT617" s="318"/>
      <c r="BU617" s="318"/>
      <c r="BV617" s="318"/>
      <c r="BW617" s="318"/>
      <c r="BX617" s="318"/>
      <c r="BY617" s="318"/>
      <c r="BZ617" s="318"/>
      <c r="CA617" s="318"/>
      <c r="CB617" s="318"/>
      <c r="CC617" s="318"/>
      <c r="CD617" s="318"/>
      <c r="CE617" s="318"/>
      <c r="CF617" s="318"/>
      <c r="CG617" s="318"/>
      <c r="CH617" s="318"/>
      <c r="CI617" s="318"/>
      <c r="CJ617" s="318"/>
      <c r="CK617" s="318"/>
      <c r="CL617" s="318"/>
      <c r="CM617" s="318"/>
      <c r="CN617" s="318"/>
      <c r="CO617" s="318"/>
      <c r="CP617" s="318"/>
      <c r="CQ617" s="318"/>
      <c r="CR617" s="318"/>
      <c r="CS617" s="318"/>
      <c r="CT617" s="318"/>
      <c r="CU617" s="318"/>
      <c r="CV617" s="318"/>
      <c r="CW617" s="318"/>
      <c r="CX617" s="318"/>
      <c r="CY617" s="318"/>
      <c r="CZ617" s="318"/>
      <c r="DA617" s="318"/>
      <c r="DB617" s="318"/>
      <c r="DC617" s="318"/>
      <c r="DD617" s="318"/>
      <c r="DE617" s="318"/>
      <c r="DF617" s="318"/>
      <c r="DG617" s="318"/>
      <c r="DH617" s="318"/>
      <c r="DI617" s="318"/>
      <c r="DJ617" s="318"/>
      <c r="DK617" s="318"/>
      <c r="DL617" s="318"/>
      <c r="DM617" s="318"/>
      <c r="DN617" s="318"/>
      <c r="DO617" s="318"/>
      <c r="DP617" s="318"/>
      <c r="DQ617" s="318"/>
      <c r="DR617" s="318"/>
    </row>
    <row r="618" spans="2:122" ht="15.75" x14ac:dyDescent="0.25">
      <c r="B618" s="367"/>
      <c r="C618" s="401"/>
      <c r="D618" s="401"/>
      <c r="E618" s="403"/>
      <c r="F618" s="402"/>
      <c r="G618" s="402"/>
      <c r="H618" s="408"/>
      <c r="I618" s="409"/>
      <c r="J618" s="408"/>
      <c r="K618" s="408"/>
      <c r="L618" s="410"/>
      <c r="M618" s="411"/>
      <c r="N618" s="318"/>
      <c r="O618" s="318"/>
      <c r="P618" s="318"/>
      <c r="Q618" s="318"/>
      <c r="R618" s="318"/>
      <c r="S618" s="318"/>
      <c r="T618" s="318"/>
      <c r="U618" s="318"/>
      <c r="V618" s="318"/>
      <c r="W618" s="318"/>
      <c r="X618" s="318"/>
      <c r="Y618" s="318"/>
      <c r="Z618" s="318"/>
      <c r="AA618" s="318"/>
      <c r="AB618" s="318"/>
      <c r="AC618" s="318"/>
      <c r="AD618" s="318"/>
      <c r="AE618" s="318"/>
      <c r="BR618" s="318"/>
      <c r="BS618" s="318"/>
      <c r="BT618" s="318"/>
      <c r="BU618" s="318"/>
      <c r="BV618" s="318"/>
      <c r="BW618" s="318"/>
      <c r="BX618" s="318"/>
      <c r="BY618" s="318"/>
      <c r="BZ618" s="318"/>
      <c r="CA618" s="318"/>
      <c r="CB618" s="318"/>
      <c r="CC618" s="318"/>
      <c r="CD618" s="318"/>
      <c r="CE618" s="318"/>
      <c r="CF618" s="318"/>
      <c r="CG618" s="318"/>
      <c r="CH618" s="318"/>
      <c r="CI618" s="318"/>
      <c r="CJ618" s="318"/>
      <c r="CK618" s="318"/>
      <c r="CL618" s="318"/>
      <c r="CM618" s="318"/>
      <c r="CN618" s="318"/>
      <c r="CO618" s="318"/>
      <c r="CP618" s="318"/>
      <c r="CQ618" s="318"/>
      <c r="CR618" s="318"/>
      <c r="CS618" s="318"/>
      <c r="CT618" s="318"/>
      <c r="CU618" s="318"/>
      <c r="CV618" s="318"/>
      <c r="CW618" s="318"/>
      <c r="CX618" s="318"/>
      <c r="CY618" s="318"/>
      <c r="CZ618" s="318"/>
      <c r="DA618" s="318"/>
      <c r="DB618" s="318"/>
      <c r="DC618" s="318"/>
      <c r="DD618" s="318"/>
      <c r="DE618" s="318"/>
      <c r="DF618" s="318"/>
      <c r="DG618" s="318"/>
      <c r="DH618" s="318"/>
      <c r="DI618" s="318"/>
      <c r="DJ618" s="318"/>
      <c r="DK618" s="318"/>
      <c r="DL618" s="318"/>
      <c r="DM618" s="318"/>
      <c r="DN618" s="318"/>
      <c r="DO618" s="318"/>
      <c r="DP618" s="318"/>
      <c r="DQ618" s="318"/>
      <c r="DR618" s="318"/>
    </row>
    <row r="619" spans="2:122" ht="15.75" x14ac:dyDescent="0.25">
      <c r="B619" s="367" t="s">
        <v>436</v>
      </c>
      <c r="C619" s="401"/>
      <c r="D619" s="401"/>
      <c r="E619" s="403"/>
      <c r="F619" s="402"/>
      <c r="G619" s="402"/>
      <c r="H619" s="408"/>
      <c r="I619" s="409"/>
      <c r="J619" s="408"/>
      <c r="K619" s="408"/>
      <c r="L619" s="410"/>
      <c r="M619" s="411"/>
      <c r="N619" s="318"/>
      <c r="O619" s="318"/>
      <c r="P619" s="318"/>
      <c r="Q619" s="318"/>
      <c r="R619" s="318"/>
      <c r="S619" s="318"/>
      <c r="T619" s="318"/>
      <c r="U619" s="318"/>
      <c r="V619" s="318"/>
      <c r="W619" s="318"/>
      <c r="X619" s="318"/>
      <c r="Y619" s="318"/>
      <c r="Z619" s="318"/>
      <c r="AA619" s="318"/>
      <c r="AB619" s="318"/>
      <c r="AC619" s="318"/>
      <c r="AD619" s="318"/>
      <c r="AE619" s="318"/>
      <c r="BR619" s="318"/>
      <c r="BS619" s="318"/>
      <c r="BT619" s="318"/>
      <c r="BU619" s="318"/>
      <c r="BV619" s="318"/>
      <c r="BW619" s="318"/>
      <c r="BX619" s="318"/>
      <c r="BY619" s="318"/>
      <c r="BZ619" s="318"/>
      <c r="CA619" s="318"/>
      <c r="CB619" s="318"/>
      <c r="CC619" s="318"/>
      <c r="CD619" s="318"/>
      <c r="CE619" s="318"/>
      <c r="CF619" s="318"/>
      <c r="CG619" s="318"/>
      <c r="CH619" s="318"/>
      <c r="CI619" s="318"/>
      <c r="CJ619" s="318"/>
      <c r="CK619" s="318"/>
      <c r="CL619" s="318"/>
      <c r="CM619" s="318"/>
      <c r="CN619" s="318"/>
      <c r="CO619" s="318"/>
      <c r="CP619" s="318"/>
      <c r="CQ619" s="318"/>
      <c r="CR619" s="318"/>
      <c r="CS619" s="318"/>
      <c r="CT619" s="318"/>
      <c r="CU619" s="318"/>
      <c r="CV619" s="318"/>
      <c r="CW619" s="318"/>
      <c r="CX619" s="318"/>
      <c r="CY619" s="318"/>
      <c r="CZ619" s="318"/>
      <c r="DA619" s="318"/>
      <c r="DB619" s="318"/>
      <c r="DC619" s="318"/>
      <c r="DD619" s="318"/>
      <c r="DE619" s="318"/>
      <c r="DF619" s="318"/>
      <c r="DG619" s="318"/>
      <c r="DH619" s="318"/>
      <c r="DI619" s="318"/>
      <c r="DJ619" s="318"/>
      <c r="DK619" s="318"/>
      <c r="DL619" s="318"/>
      <c r="DM619" s="318"/>
      <c r="DN619" s="318"/>
      <c r="DO619" s="318"/>
      <c r="DP619" s="318"/>
      <c r="DQ619" s="318"/>
      <c r="DR619" s="318"/>
    </row>
    <row r="620" spans="2:122" ht="15.75" x14ac:dyDescent="0.25">
      <c r="B620" s="367" t="str">
        <f t="shared" ref="B620:B639" si="68">B426</f>
        <v>Variable electricity expenditure p.a.</v>
      </c>
      <c r="C620" s="401" t="str">
        <f t="shared" ref="C620:M620" si="69">IF($O426="Yes",D426,"")</f>
        <v/>
      </c>
      <c r="D620" s="401" t="str">
        <f t="shared" si="69"/>
        <v/>
      </c>
      <c r="E620" s="403" t="str">
        <f t="shared" si="69"/>
        <v/>
      </c>
      <c r="F620" s="402" t="str">
        <f t="shared" si="69"/>
        <v/>
      </c>
      <c r="G620" s="402" t="str">
        <f t="shared" si="69"/>
        <v/>
      </c>
      <c r="H620" s="401" t="str">
        <f t="shared" si="69"/>
        <v/>
      </c>
      <c r="I620" s="401" t="str">
        <f t="shared" si="69"/>
        <v/>
      </c>
      <c r="J620" s="401" t="str">
        <f t="shared" si="69"/>
        <v/>
      </c>
      <c r="K620" s="401" t="str">
        <f t="shared" si="69"/>
        <v/>
      </c>
      <c r="L620" s="403" t="str">
        <f t="shared" si="69"/>
        <v/>
      </c>
      <c r="M620" s="402" t="str">
        <f t="shared" si="69"/>
        <v/>
      </c>
      <c r="N620" s="318"/>
      <c r="O620" s="318"/>
      <c r="P620" s="318"/>
      <c r="Q620" s="318"/>
      <c r="R620" s="318"/>
      <c r="S620" s="318"/>
      <c r="T620" s="318"/>
      <c r="U620" s="318"/>
      <c r="V620" s="318"/>
      <c r="W620" s="318"/>
      <c r="X620" s="318"/>
      <c r="Y620" s="318"/>
      <c r="Z620" s="318"/>
      <c r="AA620" s="318"/>
      <c r="AB620" s="318"/>
      <c r="AC620" s="318"/>
      <c r="AD620" s="318"/>
      <c r="AE620" s="318"/>
      <c r="BR620" s="318"/>
      <c r="BS620" s="318"/>
      <c r="BT620" s="318"/>
      <c r="BU620" s="318"/>
      <c r="BV620" s="318"/>
      <c r="BW620" s="318"/>
      <c r="BX620" s="318"/>
      <c r="BY620" s="318"/>
      <c r="BZ620" s="318"/>
      <c r="CA620" s="318"/>
      <c r="CB620" s="318"/>
      <c r="CC620" s="318"/>
      <c r="CD620" s="318"/>
      <c r="CE620" s="318"/>
      <c r="CF620" s="318"/>
      <c r="CG620" s="318"/>
      <c r="CH620" s="318"/>
      <c r="CI620" s="318"/>
      <c r="CJ620" s="318"/>
      <c r="CK620" s="318"/>
      <c r="CL620" s="318"/>
      <c r="CM620" s="318"/>
      <c r="CN620" s="318"/>
      <c r="CO620" s="318"/>
      <c r="CP620" s="318"/>
      <c r="CQ620" s="318"/>
      <c r="CR620" s="318"/>
      <c r="CS620" s="318"/>
      <c r="CT620" s="318"/>
      <c r="CU620" s="318"/>
      <c r="CV620" s="318"/>
      <c r="CW620" s="318"/>
      <c r="CX620" s="318"/>
      <c r="CY620" s="318"/>
      <c r="CZ620" s="318"/>
      <c r="DA620" s="318"/>
      <c r="DB620" s="318"/>
      <c r="DC620" s="318"/>
      <c r="DD620" s="318"/>
      <c r="DE620" s="318"/>
      <c r="DF620" s="318"/>
      <c r="DG620" s="318"/>
      <c r="DH620" s="318"/>
      <c r="DI620" s="318"/>
      <c r="DJ620" s="318"/>
      <c r="DK620" s="318"/>
      <c r="DL620" s="318"/>
      <c r="DM620" s="318"/>
      <c r="DN620" s="318"/>
      <c r="DO620" s="318"/>
      <c r="DP620" s="318"/>
      <c r="DQ620" s="318"/>
      <c r="DR620" s="318"/>
    </row>
    <row r="621" spans="2:122" ht="15.75" x14ac:dyDescent="0.25">
      <c r="B621" s="367" t="str">
        <f t="shared" si="68"/>
        <v>Electricity Brokering</v>
      </c>
      <c r="C621" s="401" t="str">
        <f t="shared" ref="C621:M621" si="70">IF($O427="Yes",D427,"")</f>
        <v/>
      </c>
      <c r="D621" s="401" t="str">
        <f t="shared" si="70"/>
        <v/>
      </c>
      <c r="E621" s="403" t="str">
        <f t="shared" si="70"/>
        <v/>
      </c>
      <c r="F621" s="402" t="str">
        <f t="shared" si="70"/>
        <v/>
      </c>
      <c r="G621" s="402" t="str">
        <f t="shared" si="70"/>
        <v/>
      </c>
      <c r="H621" s="401" t="str">
        <f t="shared" si="70"/>
        <v/>
      </c>
      <c r="I621" s="401" t="str">
        <f t="shared" si="70"/>
        <v/>
      </c>
      <c r="J621" s="401" t="str">
        <f t="shared" si="70"/>
        <v/>
      </c>
      <c r="K621" s="401" t="str">
        <f t="shared" si="70"/>
        <v/>
      </c>
      <c r="L621" s="403" t="str">
        <f t="shared" si="70"/>
        <v/>
      </c>
      <c r="M621" s="402" t="str">
        <f t="shared" si="70"/>
        <v/>
      </c>
      <c r="N621" s="318"/>
      <c r="O621" s="318"/>
      <c r="P621" s="318"/>
      <c r="Q621" s="318"/>
      <c r="R621" s="318"/>
      <c r="S621" s="318"/>
      <c r="T621" s="318"/>
      <c r="U621" s="318"/>
      <c r="V621" s="318"/>
      <c r="W621" s="318"/>
      <c r="X621" s="318"/>
      <c r="Y621" s="318"/>
      <c r="Z621" s="318"/>
      <c r="AA621" s="318"/>
      <c r="AB621" s="318"/>
      <c r="AC621" s="318"/>
      <c r="AD621" s="318"/>
      <c r="AE621" s="318"/>
      <c r="BR621" s="318"/>
      <c r="BS621" s="318"/>
      <c r="BT621" s="318"/>
      <c r="BU621" s="318"/>
      <c r="BV621" s="318"/>
      <c r="BW621" s="318"/>
      <c r="BX621" s="318"/>
      <c r="BY621" s="318"/>
      <c r="BZ621" s="318"/>
      <c r="CA621" s="318"/>
      <c r="CB621" s="318"/>
      <c r="CC621" s="318"/>
      <c r="CD621" s="318"/>
      <c r="CE621" s="318"/>
      <c r="CF621" s="318"/>
      <c r="CG621" s="318"/>
      <c r="CH621" s="318"/>
      <c r="CI621" s="318"/>
      <c r="CJ621" s="318"/>
      <c r="CK621" s="318"/>
      <c r="CL621" s="318"/>
      <c r="CM621" s="318"/>
      <c r="CN621" s="318"/>
      <c r="CO621" s="318"/>
      <c r="CP621" s="318"/>
      <c r="CQ621" s="318"/>
      <c r="CR621" s="318"/>
      <c r="CS621" s="318"/>
      <c r="CT621" s="318"/>
      <c r="CU621" s="318"/>
      <c r="CV621" s="318"/>
      <c r="CW621" s="318"/>
      <c r="CX621" s="318"/>
      <c r="CY621" s="318"/>
      <c r="CZ621" s="318"/>
      <c r="DA621" s="318"/>
      <c r="DB621" s="318"/>
      <c r="DC621" s="318"/>
      <c r="DD621" s="318"/>
      <c r="DE621" s="318"/>
      <c r="DF621" s="318"/>
      <c r="DG621" s="318"/>
      <c r="DH621" s="318"/>
      <c r="DI621" s="318"/>
      <c r="DJ621" s="318"/>
      <c r="DK621" s="318"/>
      <c r="DL621" s="318"/>
      <c r="DM621" s="318"/>
      <c r="DN621" s="318"/>
      <c r="DO621" s="318"/>
      <c r="DP621" s="318"/>
      <c r="DQ621" s="318"/>
      <c r="DR621" s="318"/>
    </row>
    <row r="622" spans="2:122" ht="15.75" x14ac:dyDescent="0.25">
      <c r="B622" s="367" t="str">
        <f t="shared" si="68"/>
        <v>Energy Monitoring with Analytics</v>
      </c>
      <c r="C622" s="401" t="str">
        <f t="shared" ref="C622:M622" si="71">IF($O428="Yes",D428,"")</f>
        <v/>
      </c>
      <c r="D622" s="401" t="str">
        <f t="shared" si="71"/>
        <v/>
      </c>
      <c r="E622" s="403" t="str">
        <f t="shared" si="71"/>
        <v/>
      </c>
      <c r="F622" s="402" t="str">
        <f t="shared" si="71"/>
        <v/>
      </c>
      <c r="G622" s="402" t="str">
        <f t="shared" si="71"/>
        <v/>
      </c>
      <c r="H622" s="401" t="str">
        <f t="shared" si="71"/>
        <v/>
      </c>
      <c r="I622" s="401" t="str">
        <f t="shared" si="71"/>
        <v/>
      </c>
      <c r="J622" s="401" t="str">
        <f t="shared" si="71"/>
        <v/>
      </c>
      <c r="K622" s="401" t="str">
        <f t="shared" si="71"/>
        <v/>
      </c>
      <c r="L622" s="403" t="str">
        <f t="shared" si="71"/>
        <v/>
      </c>
      <c r="M622" s="402" t="str">
        <f t="shared" si="71"/>
        <v/>
      </c>
      <c r="N622" s="318"/>
      <c r="O622" s="318"/>
      <c r="P622" s="318"/>
      <c r="Q622" s="318"/>
      <c r="R622" s="318"/>
      <c r="S622" s="318"/>
      <c r="T622" s="318"/>
      <c r="U622" s="318"/>
      <c r="V622" s="318"/>
      <c r="W622" s="318"/>
      <c r="X622" s="318"/>
      <c r="Y622" s="318"/>
      <c r="Z622" s="318"/>
      <c r="AA622" s="318"/>
      <c r="AB622" s="318"/>
      <c r="AC622" s="318"/>
      <c r="AD622" s="318"/>
      <c r="AE622" s="318"/>
      <c r="BR622" s="318"/>
      <c r="BS622" s="318"/>
      <c r="BT622" s="318"/>
      <c r="BU622" s="318"/>
      <c r="BV622" s="318"/>
      <c r="BW622" s="318"/>
      <c r="BX622" s="318"/>
      <c r="BY622" s="318"/>
      <c r="BZ622" s="318"/>
      <c r="CA622" s="318"/>
      <c r="CB622" s="318"/>
      <c r="CC622" s="318"/>
      <c r="CD622" s="318"/>
      <c r="CE622" s="318"/>
      <c r="CF622" s="318"/>
      <c r="CG622" s="318"/>
      <c r="CH622" s="318"/>
      <c r="CI622" s="318"/>
      <c r="CJ622" s="318"/>
      <c r="CK622" s="318"/>
      <c r="CL622" s="318"/>
      <c r="CM622" s="318"/>
      <c r="CN622" s="318"/>
      <c r="CO622" s="318"/>
      <c r="CP622" s="318"/>
      <c r="CQ622" s="318"/>
      <c r="CR622" s="318"/>
      <c r="CS622" s="318"/>
      <c r="CT622" s="318"/>
      <c r="CU622" s="318"/>
      <c r="CV622" s="318"/>
      <c r="CW622" s="318"/>
      <c r="CX622" s="318"/>
      <c r="CY622" s="318"/>
      <c r="CZ622" s="318"/>
      <c r="DA622" s="318"/>
      <c r="DB622" s="318"/>
      <c r="DC622" s="318"/>
      <c r="DD622" s="318"/>
      <c r="DE622" s="318"/>
      <c r="DF622" s="318"/>
      <c r="DG622" s="318"/>
      <c r="DH622" s="318"/>
      <c r="DI622" s="318"/>
      <c r="DJ622" s="318"/>
      <c r="DK622" s="318"/>
      <c r="DL622" s="318"/>
      <c r="DM622" s="318"/>
      <c r="DN622" s="318"/>
      <c r="DO622" s="318"/>
      <c r="DP622" s="318"/>
      <c r="DQ622" s="318"/>
      <c r="DR622" s="318"/>
    </row>
    <row r="623" spans="2:122" ht="15.75" x14ac:dyDescent="0.25">
      <c r="B623" s="367" t="str">
        <f t="shared" si="68"/>
        <v>Power Factor Correction</v>
      </c>
      <c r="C623" s="401" t="str">
        <f t="shared" ref="C623:M623" si="72">IF($O429="Yes",D429,"")</f>
        <v/>
      </c>
      <c r="D623" s="401" t="str">
        <f t="shared" si="72"/>
        <v/>
      </c>
      <c r="E623" s="403" t="str">
        <f t="shared" si="72"/>
        <v/>
      </c>
      <c r="F623" s="402" t="str">
        <f t="shared" si="72"/>
        <v/>
      </c>
      <c r="G623" s="402" t="str">
        <f t="shared" si="72"/>
        <v/>
      </c>
      <c r="H623" s="401" t="str">
        <f t="shared" si="72"/>
        <v/>
      </c>
      <c r="I623" s="401" t="str">
        <f t="shared" si="72"/>
        <v/>
      </c>
      <c r="J623" s="401" t="str">
        <f t="shared" si="72"/>
        <v/>
      </c>
      <c r="K623" s="401" t="str">
        <f t="shared" si="72"/>
        <v/>
      </c>
      <c r="L623" s="403" t="str">
        <f t="shared" si="72"/>
        <v/>
      </c>
      <c r="M623" s="402" t="str">
        <f t="shared" si="72"/>
        <v/>
      </c>
      <c r="N623" s="318"/>
      <c r="O623" s="318"/>
      <c r="P623" s="318"/>
      <c r="Q623" s="318"/>
      <c r="R623" s="318"/>
      <c r="S623" s="318"/>
      <c r="T623" s="318"/>
      <c r="U623" s="318"/>
      <c r="V623" s="318"/>
      <c r="W623" s="318"/>
      <c r="X623" s="318"/>
      <c r="Y623" s="318"/>
      <c r="Z623" s="318"/>
      <c r="AA623" s="318"/>
      <c r="AB623" s="318"/>
      <c r="AC623" s="318"/>
      <c r="AD623" s="318"/>
      <c r="AE623" s="318"/>
      <c r="BR623" s="318"/>
      <c r="BS623" s="318"/>
      <c r="BT623" s="318"/>
      <c r="BU623" s="318"/>
      <c r="BV623" s="318"/>
      <c r="BW623" s="318"/>
      <c r="BX623" s="318"/>
      <c r="BY623" s="318"/>
      <c r="BZ623" s="318"/>
      <c r="CA623" s="318"/>
      <c r="CB623" s="318"/>
      <c r="CC623" s="318"/>
      <c r="CD623" s="318"/>
      <c r="CE623" s="318"/>
      <c r="CF623" s="318"/>
      <c r="CG623" s="318"/>
      <c r="CH623" s="318"/>
      <c r="CI623" s="318"/>
      <c r="CJ623" s="318"/>
      <c r="CK623" s="318"/>
      <c r="CL623" s="318"/>
      <c r="CM623" s="318"/>
      <c r="CN623" s="318"/>
      <c r="CO623" s="318"/>
      <c r="CP623" s="318"/>
      <c r="CQ623" s="318"/>
      <c r="CR623" s="318"/>
      <c r="CS623" s="318"/>
      <c r="CT623" s="318"/>
      <c r="CU623" s="318"/>
      <c r="CV623" s="318"/>
      <c r="CW623" s="318"/>
      <c r="CX623" s="318"/>
      <c r="CY623" s="318"/>
      <c r="CZ623" s="318"/>
      <c r="DA623" s="318"/>
      <c r="DB623" s="318"/>
      <c r="DC623" s="318"/>
      <c r="DD623" s="318"/>
      <c r="DE623" s="318"/>
      <c r="DF623" s="318"/>
      <c r="DG623" s="318"/>
      <c r="DH623" s="318"/>
      <c r="DI623" s="318"/>
      <c r="DJ623" s="318"/>
      <c r="DK623" s="318"/>
      <c r="DL623" s="318"/>
      <c r="DM623" s="318"/>
      <c r="DN623" s="318"/>
      <c r="DO623" s="318"/>
      <c r="DP623" s="318"/>
      <c r="DQ623" s="318"/>
      <c r="DR623" s="318"/>
    </row>
    <row r="624" spans="2:122" ht="15.75" x14ac:dyDescent="0.25">
      <c r="B624" s="367" t="str">
        <f t="shared" si="68"/>
        <v>Voltage Optimisation</v>
      </c>
      <c r="C624" s="401" t="str">
        <f t="shared" ref="C624:M624" si="73">IF($O430="Yes",D430,"")</f>
        <v/>
      </c>
      <c r="D624" s="401" t="str">
        <f t="shared" si="73"/>
        <v/>
      </c>
      <c r="E624" s="403" t="str">
        <f t="shared" si="73"/>
        <v/>
      </c>
      <c r="F624" s="402" t="str">
        <f t="shared" si="73"/>
        <v/>
      </c>
      <c r="G624" s="402" t="str">
        <f t="shared" si="73"/>
        <v/>
      </c>
      <c r="H624" s="401" t="str">
        <f t="shared" si="73"/>
        <v/>
      </c>
      <c r="I624" s="401" t="str">
        <f t="shared" si="73"/>
        <v/>
      </c>
      <c r="J624" s="401" t="str">
        <f t="shared" si="73"/>
        <v/>
      </c>
      <c r="K624" s="401" t="str">
        <f t="shared" si="73"/>
        <v/>
      </c>
      <c r="L624" s="403" t="str">
        <f t="shared" si="73"/>
        <v/>
      </c>
      <c r="M624" s="402" t="str">
        <f t="shared" si="73"/>
        <v/>
      </c>
      <c r="N624" s="318"/>
      <c r="O624" s="318"/>
      <c r="P624" s="318"/>
      <c r="Q624" s="318"/>
      <c r="R624" s="318"/>
      <c r="S624" s="318"/>
      <c r="T624" s="318"/>
      <c r="U624" s="318"/>
      <c r="V624" s="318"/>
      <c r="W624" s="318"/>
      <c r="X624" s="318"/>
      <c r="Y624" s="318"/>
      <c r="Z624" s="318"/>
      <c r="AA624" s="318"/>
      <c r="AB624" s="318"/>
      <c r="AC624" s="318"/>
      <c r="AD624" s="318"/>
      <c r="AE624" s="318"/>
      <c r="BR624" s="318"/>
      <c r="BS624" s="318"/>
      <c r="BT624" s="318"/>
      <c r="BU624" s="318"/>
      <c r="BV624" s="318"/>
      <c r="BW624" s="318"/>
      <c r="BX624" s="318"/>
      <c r="BY624" s="318"/>
      <c r="BZ624" s="318"/>
      <c r="CA624" s="318"/>
      <c r="CB624" s="318"/>
      <c r="CC624" s="318"/>
      <c r="CD624" s="318"/>
      <c r="CE624" s="318"/>
      <c r="CF624" s="318"/>
      <c r="CG624" s="318"/>
      <c r="CH624" s="318"/>
      <c r="CI624" s="318"/>
      <c r="CJ624" s="318"/>
      <c r="CK624" s="318"/>
      <c r="CL624" s="318"/>
      <c r="CM624" s="318"/>
      <c r="CN624" s="318"/>
      <c r="CO624" s="318"/>
      <c r="CP624" s="318"/>
      <c r="CQ624" s="318"/>
      <c r="CR624" s="318"/>
      <c r="CS624" s="318"/>
      <c r="CT624" s="318"/>
      <c r="CU624" s="318"/>
      <c r="CV624" s="318"/>
      <c r="CW624" s="318"/>
      <c r="CX624" s="318"/>
      <c r="CY624" s="318"/>
      <c r="CZ624" s="318"/>
      <c r="DA624" s="318"/>
      <c r="DB624" s="318"/>
      <c r="DC624" s="318"/>
      <c r="DD624" s="318"/>
      <c r="DE624" s="318"/>
      <c r="DF624" s="318"/>
      <c r="DG624" s="318"/>
      <c r="DH624" s="318"/>
      <c r="DI624" s="318"/>
      <c r="DJ624" s="318"/>
      <c r="DK624" s="318"/>
      <c r="DL624" s="318"/>
      <c r="DM624" s="318"/>
      <c r="DN624" s="318"/>
      <c r="DO624" s="318"/>
      <c r="DP624" s="318"/>
      <c r="DQ624" s="318"/>
      <c r="DR624" s="318"/>
    </row>
    <row r="625" spans="1:122" ht="15.75" x14ac:dyDescent="0.25">
      <c r="B625" s="367" t="str">
        <f t="shared" si="68"/>
        <v>Variable Speed Drives - Refrigeration</v>
      </c>
      <c r="C625" s="401" t="str">
        <f t="shared" ref="C625:M625" si="74">IF($O431="Yes",D431,"")</f>
        <v/>
      </c>
      <c r="D625" s="401" t="str">
        <f t="shared" si="74"/>
        <v/>
      </c>
      <c r="E625" s="403" t="str">
        <f t="shared" si="74"/>
        <v/>
      </c>
      <c r="F625" s="402" t="str">
        <f t="shared" si="74"/>
        <v/>
      </c>
      <c r="G625" s="402" t="str">
        <f t="shared" si="74"/>
        <v/>
      </c>
      <c r="H625" s="401" t="str">
        <f t="shared" si="74"/>
        <v/>
      </c>
      <c r="I625" s="401" t="str">
        <f t="shared" si="74"/>
        <v/>
      </c>
      <c r="J625" s="401" t="str">
        <f t="shared" si="74"/>
        <v/>
      </c>
      <c r="K625" s="401" t="str">
        <f t="shared" si="74"/>
        <v/>
      </c>
      <c r="L625" s="403" t="str">
        <f t="shared" si="74"/>
        <v/>
      </c>
      <c r="M625" s="402" t="str">
        <f t="shared" si="74"/>
        <v/>
      </c>
      <c r="N625" s="318"/>
      <c r="O625" s="318"/>
      <c r="P625" s="318"/>
      <c r="Q625" s="318"/>
      <c r="R625" s="318"/>
      <c r="S625" s="318"/>
      <c r="T625" s="318"/>
      <c r="U625" s="318"/>
      <c r="V625" s="318"/>
      <c r="W625" s="318"/>
      <c r="X625" s="318"/>
      <c r="Y625" s="318"/>
      <c r="Z625" s="318"/>
      <c r="AA625" s="318"/>
      <c r="AB625" s="318"/>
      <c r="AC625" s="318"/>
      <c r="AD625" s="318"/>
      <c r="AE625" s="318"/>
      <c r="BR625" s="318"/>
      <c r="BS625" s="318"/>
      <c r="BT625" s="318"/>
      <c r="BU625" s="318"/>
      <c r="BV625" s="318"/>
      <c r="BW625" s="318"/>
      <c r="BX625" s="318"/>
      <c r="BY625" s="318"/>
      <c r="BZ625" s="318"/>
      <c r="CA625" s="318"/>
      <c r="CB625" s="318"/>
      <c r="CC625" s="318"/>
      <c r="CD625" s="318"/>
      <c r="CE625" s="318"/>
      <c r="CF625" s="318"/>
      <c r="CG625" s="318"/>
      <c r="CH625" s="318"/>
      <c r="CI625" s="318"/>
      <c r="CJ625" s="318"/>
      <c r="CK625" s="318"/>
      <c r="CL625" s="318"/>
      <c r="CM625" s="318"/>
      <c r="CN625" s="318"/>
      <c r="CO625" s="318"/>
      <c r="CP625" s="318"/>
      <c r="CQ625" s="318"/>
      <c r="CR625" s="318"/>
      <c r="CS625" s="318"/>
      <c r="CT625" s="318"/>
      <c r="CU625" s="318"/>
      <c r="CV625" s="318"/>
      <c r="CW625" s="318"/>
      <c r="CX625" s="318"/>
      <c r="CY625" s="318"/>
      <c r="CZ625" s="318"/>
      <c r="DA625" s="318"/>
      <c r="DB625" s="318"/>
      <c r="DC625" s="318"/>
      <c r="DD625" s="318"/>
      <c r="DE625" s="318"/>
      <c r="DF625" s="318"/>
      <c r="DG625" s="318"/>
      <c r="DH625" s="318"/>
      <c r="DI625" s="318"/>
      <c r="DJ625" s="318"/>
      <c r="DK625" s="318"/>
      <c r="DL625" s="318"/>
      <c r="DM625" s="318"/>
      <c r="DN625" s="318"/>
      <c r="DO625" s="318"/>
      <c r="DP625" s="318"/>
      <c r="DQ625" s="318"/>
      <c r="DR625" s="318"/>
    </row>
    <row r="626" spans="1:122" ht="15.75" x14ac:dyDescent="0.25">
      <c r="B626" s="367" t="str">
        <f t="shared" si="68"/>
        <v>Variables Speed Drives - HVAC</v>
      </c>
      <c r="C626" s="401" t="str">
        <f t="shared" ref="C626:M626" si="75">IF($O432="Yes",D432,"")</f>
        <v/>
      </c>
      <c r="D626" s="401" t="str">
        <f t="shared" si="75"/>
        <v/>
      </c>
      <c r="E626" s="403" t="str">
        <f t="shared" si="75"/>
        <v/>
      </c>
      <c r="F626" s="402" t="str">
        <f t="shared" si="75"/>
        <v/>
      </c>
      <c r="G626" s="402" t="str">
        <f t="shared" si="75"/>
        <v/>
      </c>
      <c r="H626" s="401" t="str">
        <f t="shared" si="75"/>
        <v/>
      </c>
      <c r="I626" s="401" t="str">
        <f t="shared" si="75"/>
        <v/>
      </c>
      <c r="J626" s="401" t="str">
        <f t="shared" si="75"/>
        <v/>
      </c>
      <c r="K626" s="401" t="str">
        <f t="shared" si="75"/>
        <v/>
      </c>
      <c r="L626" s="403" t="str">
        <f t="shared" si="75"/>
        <v/>
      </c>
      <c r="M626" s="402" t="str">
        <f t="shared" si="75"/>
        <v/>
      </c>
      <c r="N626" s="318"/>
      <c r="O626" s="318"/>
      <c r="P626" s="318"/>
      <c r="Q626" s="318"/>
      <c r="R626" s="318"/>
      <c r="S626" s="318"/>
      <c r="T626" s="318"/>
      <c r="U626" s="318"/>
      <c r="V626" s="318"/>
      <c r="W626" s="318"/>
      <c r="X626" s="318"/>
      <c r="Y626" s="318"/>
      <c r="Z626" s="318"/>
      <c r="AA626" s="318"/>
      <c r="AB626" s="318"/>
      <c r="AC626" s="318"/>
      <c r="AD626" s="318"/>
      <c r="AE626" s="318"/>
      <c r="BR626" s="318"/>
      <c r="BS626" s="318"/>
      <c r="BT626" s="318"/>
      <c r="BU626" s="318"/>
      <c r="BV626" s="318"/>
      <c r="BW626" s="318"/>
      <c r="BX626" s="318"/>
      <c r="BY626" s="318"/>
      <c r="BZ626" s="318"/>
      <c r="CA626" s="318"/>
      <c r="CB626" s="318"/>
      <c r="CC626" s="318"/>
      <c r="CD626" s="318"/>
      <c r="CE626" s="318"/>
      <c r="CF626" s="318"/>
      <c r="CG626" s="318"/>
      <c r="CH626" s="318"/>
      <c r="CI626" s="318"/>
      <c r="CJ626" s="318"/>
      <c r="CK626" s="318"/>
      <c r="CL626" s="318"/>
      <c r="CM626" s="318"/>
      <c r="CN626" s="318"/>
      <c r="CO626" s="318"/>
      <c r="CP626" s="318"/>
      <c r="CQ626" s="318"/>
      <c r="CR626" s="318"/>
      <c r="CS626" s="318"/>
      <c r="CT626" s="318"/>
      <c r="CU626" s="318"/>
      <c r="CV626" s="318"/>
      <c r="CW626" s="318"/>
      <c r="CX626" s="318"/>
      <c r="CY626" s="318"/>
      <c r="CZ626" s="318"/>
      <c r="DA626" s="318"/>
      <c r="DB626" s="318"/>
      <c r="DC626" s="318"/>
      <c r="DD626" s="318"/>
      <c r="DE626" s="318"/>
      <c r="DF626" s="318"/>
      <c r="DG626" s="318"/>
      <c r="DH626" s="318"/>
      <c r="DI626" s="318"/>
      <c r="DJ626" s="318"/>
      <c r="DK626" s="318"/>
      <c r="DL626" s="318"/>
      <c r="DM626" s="318"/>
      <c r="DN626" s="318"/>
      <c r="DO626" s="318"/>
      <c r="DP626" s="318"/>
      <c r="DQ626" s="318"/>
      <c r="DR626" s="318"/>
    </row>
    <row r="627" spans="1:122" ht="15.75" x14ac:dyDescent="0.25">
      <c r="B627" s="367" t="str">
        <f t="shared" si="68"/>
        <v>Motor Optimisation - Refrigeration</v>
      </c>
      <c r="C627" s="401">
        <f t="shared" ref="C627:M627" si="76">IF($O433="Yes",D433,"")</f>
        <v>0</v>
      </c>
      <c r="D627" s="401">
        <f t="shared" si="76"/>
        <v>0</v>
      </c>
      <c r="E627" s="403">
        <f t="shared" si="76"/>
        <v>0</v>
      </c>
      <c r="F627" s="402">
        <f t="shared" si="76"/>
        <v>0</v>
      </c>
      <c r="G627" s="402">
        <f t="shared" si="76"/>
        <v>0</v>
      </c>
      <c r="H627" s="401">
        <f t="shared" si="76"/>
        <v>0</v>
      </c>
      <c r="I627" s="401">
        <f t="shared" si="76"/>
        <v>0</v>
      </c>
      <c r="J627" s="401">
        <f t="shared" si="76"/>
        <v>0</v>
      </c>
      <c r="K627" s="401">
        <f t="shared" si="76"/>
        <v>0</v>
      </c>
      <c r="L627" s="403">
        <f t="shared" si="76"/>
        <v>0</v>
      </c>
      <c r="M627" s="402">
        <f t="shared" si="76"/>
        <v>0</v>
      </c>
      <c r="N627" s="318"/>
      <c r="O627" s="318"/>
      <c r="P627" s="318"/>
      <c r="Q627" s="318"/>
      <c r="R627" s="318"/>
      <c r="S627" s="318"/>
      <c r="T627" s="318"/>
      <c r="U627" s="318"/>
      <c r="V627" s="318"/>
      <c r="W627" s="318"/>
      <c r="X627" s="318"/>
      <c r="Y627" s="318"/>
      <c r="Z627" s="318"/>
      <c r="AA627" s="318"/>
      <c r="AB627" s="318"/>
      <c r="AC627" s="318"/>
      <c r="AD627" s="318"/>
      <c r="AE627" s="318"/>
      <c r="BR627" s="318"/>
      <c r="BS627" s="318"/>
      <c r="BT627" s="318"/>
      <c r="BU627" s="318"/>
      <c r="BV627" s="318"/>
      <c r="BW627" s="318"/>
      <c r="BX627" s="318"/>
      <c r="BY627" s="318"/>
      <c r="BZ627" s="318"/>
      <c r="CA627" s="318"/>
      <c r="CB627" s="318"/>
      <c r="CC627" s="318"/>
      <c r="CD627" s="318"/>
      <c r="CE627" s="318"/>
      <c r="CF627" s="318"/>
      <c r="CG627" s="318"/>
      <c r="CH627" s="318"/>
      <c r="CI627" s="318"/>
      <c r="CJ627" s="318"/>
      <c r="CK627" s="318"/>
      <c r="CL627" s="318"/>
      <c r="CM627" s="318"/>
      <c r="CN627" s="318"/>
      <c r="CO627" s="318"/>
      <c r="CP627" s="318"/>
      <c r="CQ627" s="318"/>
      <c r="CR627" s="318"/>
      <c r="CS627" s="318"/>
      <c r="CT627" s="318"/>
      <c r="CU627" s="318"/>
      <c r="CV627" s="318"/>
      <c r="CW627" s="318"/>
      <c r="CX627" s="318"/>
      <c r="CY627" s="318"/>
      <c r="CZ627" s="318"/>
      <c r="DA627" s="318"/>
      <c r="DB627" s="318"/>
      <c r="DC627" s="318"/>
      <c r="DD627" s="318"/>
      <c r="DE627" s="318"/>
      <c r="DF627" s="318"/>
      <c r="DG627" s="318"/>
      <c r="DH627" s="318"/>
      <c r="DI627" s="318"/>
      <c r="DJ627" s="318"/>
      <c r="DK627" s="318"/>
      <c r="DL627" s="318"/>
      <c r="DM627" s="318"/>
      <c r="DN627" s="318"/>
      <c r="DO627" s="318"/>
      <c r="DP627" s="318"/>
      <c r="DQ627" s="318"/>
      <c r="DR627" s="318"/>
    </row>
    <row r="628" spans="1:122" ht="15.75" x14ac:dyDescent="0.25">
      <c r="B628" s="367" t="str">
        <f t="shared" si="68"/>
        <v>Motor Optimisation - HVAC</v>
      </c>
      <c r="C628" s="401" t="str">
        <f t="shared" ref="C628:M628" si="77">IF($O434="Yes",D434,"")</f>
        <v/>
      </c>
      <c r="D628" s="401" t="str">
        <f t="shared" si="77"/>
        <v/>
      </c>
      <c r="E628" s="403" t="str">
        <f t="shared" si="77"/>
        <v/>
      </c>
      <c r="F628" s="402" t="str">
        <f t="shared" si="77"/>
        <v/>
      </c>
      <c r="G628" s="402" t="str">
        <f t="shared" si="77"/>
        <v/>
      </c>
      <c r="H628" s="401" t="str">
        <f t="shared" si="77"/>
        <v/>
      </c>
      <c r="I628" s="401" t="str">
        <f t="shared" si="77"/>
        <v/>
      </c>
      <c r="J628" s="401" t="str">
        <f t="shared" si="77"/>
        <v/>
      </c>
      <c r="K628" s="401" t="str">
        <f t="shared" si="77"/>
        <v/>
      </c>
      <c r="L628" s="403" t="str">
        <f t="shared" si="77"/>
        <v/>
      </c>
      <c r="M628" s="402" t="str">
        <f t="shared" si="77"/>
        <v/>
      </c>
      <c r="N628" s="318"/>
      <c r="O628" s="318"/>
      <c r="P628" s="318"/>
      <c r="Q628" s="318"/>
      <c r="R628" s="318"/>
      <c r="S628" s="318"/>
      <c r="T628" s="318"/>
      <c r="U628" s="318"/>
      <c r="V628" s="318"/>
      <c r="W628" s="318"/>
      <c r="X628" s="318"/>
      <c r="Y628" s="318"/>
      <c r="Z628" s="318"/>
      <c r="AA628" s="318"/>
      <c r="AB628" s="318"/>
      <c r="AC628" s="318"/>
      <c r="AD628" s="318"/>
      <c r="AE628" s="318"/>
      <c r="BR628" s="318"/>
      <c r="BS628" s="318"/>
      <c r="BT628" s="318"/>
      <c r="BU628" s="318"/>
      <c r="BV628" s="318"/>
      <c r="BW628" s="318"/>
      <c r="BX628" s="318"/>
      <c r="BY628" s="318"/>
      <c r="BZ628" s="318"/>
      <c r="CA628" s="318"/>
      <c r="CB628" s="318"/>
      <c r="CC628" s="318"/>
      <c r="CD628" s="318"/>
      <c r="CE628" s="318"/>
      <c r="CF628" s="318"/>
      <c r="CG628" s="318"/>
      <c r="CH628" s="318"/>
      <c r="CI628" s="318"/>
      <c r="CJ628" s="318"/>
      <c r="CK628" s="318"/>
      <c r="CL628" s="318"/>
      <c r="CM628" s="318"/>
      <c r="CN628" s="318"/>
      <c r="CO628" s="318"/>
      <c r="CP628" s="318"/>
      <c r="CQ628" s="318"/>
      <c r="CR628" s="318"/>
      <c r="CS628" s="318"/>
      <c r="CT628" s="318"/>
      <c r="CU628" s="318"/>
      <c r="CV628" s="318"/>
      <c r="CW628" s="318"/>
      <c r="CX628" s="318"/>
      <c r="CY628" s="318"/>
      <c r="CZ628" s="318"/>
      <c r="DA628" s="318"/>
      <c r="DB628" s="318"/>
      <c r="DC628" s="318"/>
      <c r="DD628" s="318"/>
      <c r="DE628" s="318"/>
      <c r="DF628" s="318"/>
      <c r="DG628" s="318"/>
      <c r="DH628" s="318"/>
      <c r="DI628" s="318"/>
      <c r="DJ628" s="318"/>
      <c r="DK628" s="318"/>
      <c r="DL628" s="318"/>
      <c r="DM628" s="318"/>
      <c r="DN628" s="318"/>
      <c r="DO628" s="318"/>
      <c r="DP628" s="318"/>
      <c r="DQ628" s="318"/>
      <c r="DR628" s="318"/>
    </row>
    <row r="629" spans="1:122" ht="15.75" x14ac:dyDescent="0.25">
      <c r="B629" s="367" t="str">
        <f t="shared" si="68"/>
        <v>Air Destratification</v>
      </c>
      <c r="C629" s="401" t="str">
        <f t="shared" ref="C629:M629" si="78">IF($O435="Yes",D435,"")</f>
        <v/>
      </c>
      <c r="D629" s="401" t="str">
        <f t="shared" si="78"/>
        <v/>
      </c>
      <c r="E629" s="403" t="str">
        <f t="shared" si="78"/>
        <v/>
      </c>
      <c r="F629" s="402" t="str">
        <f t="shared" si="78"/>
        <v/>
      </c>
      <c r="G629" s="402" t="str">
        <f t="shared" si="78"/>
        <v/>
      </c>
      <c r="H629" s="401" t="str">
        <f t="shared" si="78"/>
        <v/>
      </c>
      <c r="I629" s="401" t="str">
        <f t="shared" si="78"/>
        <v/>
      </c>
      <c r="J629" s="401" t="str">
        <f t="shared" si="78"/>
        <v/>
      </c>
      <c r="K629" s="401" t="str">
        <f t="shared" si="78"/>
        <v/>
      </c>
      <c r="L629" s="403" t="str">
        <f t="shared" si="78"/>
        <v/>
      </c>
      <c r="M629" s="402" t="str">
        <f t="shared" si="78"/>
        <v/>
      </c>
      <c r="N629" s="318"/>
      <c r="O629" s="318"/>
      <c r="P629" s="318"/>
      <c r="Q629" s="318"/>
      <c r="R629" s="318"/>
      <c r="S629" s="318"/>
      <c r="T629" s="318"/>
      <c r="U629" s="318"/>
      <c r="V629" s="318"/>
      <c r="W629" s="318"/>
      <c r="X629" s="318"/>
      <c r="Y629" s="318"/>
      <c r="Z629" s="318"/>
      <c r="AA629" s="318"/>
      <c r="AB629" s="318"/>
      <c r="AC629" s="318"/>
      <c r="AD629" s="318"/>
      <c r="AE629" s="318"/>
      <c r="BR629" s="318"/>
      <c r="BS629" s="318"/>
      <c r="BT629" s="318"/>
      <c r="BU629" s="318"/>
      <c r="BV629" s="318"/>
      <c r="BW629" s="318"/>
      <c r="BX629" s="318"/>
      <c r="BY629" s="318"/>
      <c r="BZ629" s="318"/>
      <c r="CA629" s="318"/>
      <c r="CB629" s="318"/>
      <c r="CC629" s="318"/>
      <c r="CD629" s="318"/>
      <c r="CE629" s="318"/>
      <c r="CF629" s="318"/>
      <c r="CG629" s="318"/>
      <c r="CH629" s="318"/>
      <c r="CI629" s="318"/>
      <c r="CJ629" s="318"/>
      <c r="CK629" s="318"/>
      <c r="CL629" s="318"/>
      <c r="CM629" s="318"/>
      <c r="CN629" s="318"/>
      <c r="CO629" s="318"/>
      <c r="CP629" s="318"/>
      <c r="CQ629" s="318"/>
      <c r="CR629" s="318"/>
      <c r="CS629" s="318"/>
      <c r="CT629" s="318"/>
      <c r="CU629" s="318"/>
      <c r="CV629" s="318"/>
      <c r="CW629" s="318"/>
      <c r="CX629" s="318"/>
      <c r="CY629" s="318"/>
      <c r="CZ629" s="318"/>
      <c r="DA629" s="318"/>
      <c r="DB629" s="318"/>
      <c r="DC629" s="318"/>
      <c r="DD629" s="318"/>
      <c r="DE629" s="318"/>
      <c r="DF629" s="318"/>
      <c r="DG629" s="318"/>
      <c r="DH629" s="318"/>
      <c r="DI629" s="318"/>
      <c r="DJ629" s="318"/>
      <c r="DK629" s="318"/>
      <c r="DL629" s="318"/>
      <c r="DM629" s="318"/>
      <c r="DN629" s="318"/>
      <c r="DO629" s="318"/>
      <c r="DP629" s="318"/>
      <c r="DQ629" s="318"/>
      <c r="DR629" s="318"/>
    </row>
    <row r="630" spans="1:122" ht="15.75" x14ac:dyDescent="0.25">
      <c r="B630" s="367" t="str">
        <f t="shared" si="68"/>
        <v>Energy Management System</v>
      </c>
      <c r="C630" s="401" t="str">
        <f t="shared" ref="C630:M630" si="79">IF($O436="Yes",D436,"")</f>
        <v/>
      </c>
      <c r="D630" s="401" t="str">
        <f t="shared" si="79"/>
        <v/>
      </c>
      <c r="E630" s="403" t="str">
        <f t="shared" si="79"/>
        <v/>
      </c>
      <c r="F630" s="402" t="str">
        <f t="shared" si="79"/>
        <v/>
      </c>
      <c r="G630" s="402" t="str">
        <f t="shared" si="79"/>
        <v/>
      </c>
      <c r="H630" s="401" t="str">
        <f t="shared" si="79"/>
        <v/>
      </c>
      <c r="I630" s="401" t="str">
        <f t="shared" si="79"/>
        <v/>
      </c>
      <c r="J630" s="401" t="str">
        <f t="shared" si="79"/>
        <v/>
      </c>
      <c r="K630" s="401" t="str">
        <f t="shared" si="79"/>
        <v/>
      </c>
      <c r="L630" s="403" t="str">
        <f t="shared" si="79"/>
        <v/>
      </c>
      <c r="M630" s="402" t="str">
        <f t="shared" si="79"/>
        <v/>
      </c>
      <c r="N630" s="318"/>
      <c r="O630" s="318"/>
      <c r="P630" s="318"/>
      <c r="Q630" s="318"/>
      <c r="R630" s="318"/>
      <c r="S630" s="318"/>
      <c r="T630" s="318"/>
      <c r="U630" s="318"/>
      <c r="V630" s="318"/>
      <c r="W630" s="318"/>
      <c r="X630" s="318"/>
      <c r="Y630" s="318"/>
      <c r="Z630" s="318"/>
      <c r="AA630" s="318"/>
      <c r="AB630" s="318"/>
      <c r="AC630" s="318"/>
      <c r="AD630" s="318"/>
      <c r="AE630" s="318"/>
      <c r="BR630" s="318"/>
      <c r="BS630" s="318"/>
      <c r="BT630" s="318"/>
      <c r="BU630" s="318"/>
      <c r="BV630" s="318"/>
      <c r="BW630" s="318"/>
      <c r="BX630" s="318"/>
      <c r="BY630" s="318"/>
      <c r="BZ630" s="318"/>
      <c r="CA630" s="318"/>
      <c r="CB630" s="318"/>
      <c r="CC630" s="318"/>
      <c r="CD630" s="318"/>
      <c r="CE630" s="318"/>
      <c r="CF630" s="318"/>
      <c r="CG630" s="318"/>
      <c r="CH630" s="318"/>
      <c r="CI630" s="318"/>
      <c r="CJ630" s="318"/>
      <c r="CK630" s="318"/>
      <c r="CL630" s="318"/>
      <c r="CM630" s="318"/>
      <c r="CN630" s="318"/>
      <c r="CO630" s="318"/>
      <c r="CP630" s="318"/>
      <c r="CQ630" s="318"/>
      <c r="CR630" s="318"/>
      <c r="CS630" s="318"/>
      <c r="CT630" s="318"/>
      <c r="CU630" s="318"/>
      <c r="CV630" s="318"/>
      <c r="CW630" s="318"/>
      <c r="CX630" s="318"/>
      <c r="CY630" s="318"/>
      <c r="CZ630" s="318"/>
      <c r="DA630" s="318"/>
      <c r="DB630" s="318"/>
      <c r="DC630" s="318"/>
      <c r="DD630" s="318"/>
      <c r="DE630" s="318"/>
      <c r="DF630" s="318"/>
      <c r="DG630" s="318"/>
      <c r="DH630" s="318"/>
      <c r="DI630" s="318"/>
      <c r="DJ630" s="318"/>
      <c r="DK630" s="318"/>
      <c r="DL630" s="318"/>
      <c r="DM630" s="318"/>
      <c r="DN630" s="318"/>
      <c r="DO630" s="318"/>
      <c r="DP630" s="318"/>
      <c r="DQ630" s="318"/>
      <c r="DR630" s="318"/>
    </row>
    <row r="631" spans="1:122" ht="15.75" x14ac:dyDescent="0.25">
      <c r="B631" s="367" t="str">
        <f t="shared" si="68"/>
        <v>Refrigeration Thermostat Probes</v>
      </c>
      <c r="C631" s="401" t="str">
        <f t="shared" ref="C631:M631" si="80">IF($O437="Yes",D437,"")</f>
        <v/>
      </c>
      <c r="D631" s="401" t="str">
        <f t="shared" si="80"/>
        <v/>
      </c>
      <c r="E631" s="403" t="str">
        <f t="shared" si="80"/>
        <v/>
      </c>
      <c r="F631" s="402" t="str">
        <f t="shared" si="80"/>
        <v/>
      </c>
      <c r="G631" s="402" t="str">
        <f t="shared" si="80"/>
        <v/>
      </c>
      <c r="H631" s="401" t="str">
        <f t="shared" si="80"/>
        <v/>
      </c>
      <c r="I631" s="401" t="str">
        <f t="shared" si="80"/>
        <v/>
      </c>
      <c r="J631" s="401" t="str">
        <f t="shared" si="80"/>
        <v/>
      </c>
      <c r="K631" s="401" t="str">
        <f t="shared" si="80"/>
        <v/>
      </c>
      <c r="L631" s="403" t="str">
        <f t="shared" si="80"/>
        <v/>
      </c>
      <c r="M631" s="402" t="str">
        <f t="shared" si="80"/>
        <v/>
      </c>
      <c r="N631" s="318"/>
      <c r="O631" s="318"/>
      <c r="P631" s="318"/>
      <c r="Q631" s="318"/>
      <c r="R631" s="318"/>
      <c r="S631" s="318"/>
      <c r="T631" s="318"/>
      <c r="U631" s="318"/>
      <c r="V631" s="318"/>
      <c r="W631" s="318"/>
      <c r="X631" s="318"/>
      <c r="Y631" s="318"/>
      <c r="Z631" s="318"/>
      <c r="AA631" s="318"/>
      <c r="AB631" s="318"/>
      <c r="AC631" s="318"/>
      <c r="AD631" s="318"/>
      <c r="AE631" s="318"/>
      <c r="BR631" s="318"/>
      <c r="BS631" s="318"/>
      <c r="BT631" s="318"/>
      <c r="BU631" s="318"/>
      <c r="BV631" s="318"/>
      <c r="BW631" s="318"/>
      <c r="BX631" s="318"/>
      <c r="BY631" s="318"/>
      <c r="BZ631" s="318"/>
      <c r="CA631" s="318"/>
      <c r="CB631" s="318"/>
      <c r="CC631" s="318"/>
      <c r="CD631" s="318"/>
      <c r="CE631" s="318"/>
      <c r="CF631" s="318"/>
      <c r="CG631" s="318"/>
      <c r="CH631" s="318"/>
      <c r="CI631" s="318"/>
      <c r="CJ631" s="318"/>
      <c r="CK631" s="318"/>
      <c r="CL631" s="318"/>
      <c r="CM631" s="318"/>
      <c r="CN631" s="318"/>
      <c r="CO631" s="318"/>
      <c r="CP631" s="318"/>
      <c r="CQ631" s="318"/>
      <c r="CR631" s="318"/>
      <c r="CS631" s="318"/>
      <c r="CT631" s="318"/>
      <c r="CU631" s="318"/>
      <c r="CV631" s="318"/>
      <c r="CW631" s="318"/>
      <c r="CX631" s="318"/>
      <c r="CY631" s="318"/>
      <c r="CZ631" s="318"/>
      <c r="DA631" s="318"/>
      <c r="DB631" s="318"/>
      <c r="DC631" s="318"/>
      <c r="DD631" s="318"/>
      <c r="DE631" s="318"/>
      <c r="DF631" s="318"/>
      <c r="DG631" s="318"/>
      <c r="DH631" s="318"/>
      <c r="DI631" s="318"/>
      <c r="DJ631" s="318"/>
      <c r="DK631" s="318"/>
      <c r="DL631" s="318"/>
      <c r="DM631" s="318"/>
      <c r="DN631" s="318"/>
      <c r="DO631" s="318"/>
      <c r="DP631" s="318"/>
      <c r="DQ631" s="318"/>
      <c r="DR631" s="318"/>
    </row>
    <row r="632" spans="1:122" ht="15.75" x14ac:dyDescent="0.25">
      <c r="B632" s="367" t="str">
        <f t="shared" si="68"/>
        <v>Fridge Timers</v>
      </c>
      <c r="C632" s="401" t="str">
        <f t="shared" ref="C632:M632" si="81">IF($O438="Yes",D438,"")</f>
        <v/>
      </c>
      <c r="D632" s="401" t="str">
        <f t="shared" si="81"/>
        <v/>
      </c>
      <c r="E632" s="403" t="str">
        <f t="shared" si="81"/>
        <v/>
      </c>
      <c r="F632" s="402" t="str">
        <f t="shared" si="81"/>
        <v/>
      </c>
      <c r="G632" s="402" t="str">
        <f t="shared" si="81"/>
        <v/>
      </c>
      <c r="H632" s="401" t="str">
        <f t="shared" si="81"/>
        <v/>
      </c>
      <c r="I632" s="401" t="str">
        <f t="shared" si="81"/>
        <v/>
      </c>
      <c r="J632" s="401" t="str">
        <f t="shared" si="81"/>
        <v/>
      </c>
      <c r="K632" s="401" t="str">
        <f t="shared" si="81"/>
        <v/>
      </c>
      <c r="L632" s="403" t="str">
        <f t="shared" si="81"/>
        <v/>
      </c>
      <c r="M632" s="402" t="str">
        <f t="shared" si="81"/>
        <v/>
      </c>
      <c r="N632" s="318"/>
      <c r="O632" s="318"/>
      <c r="P632" s="318"/>
      <c r="Q632" s="318"/>
      <c r="R632" s="318"/>
      <c r="S632" s="318"/>
      <c r="T632" s="318"/>
      <c r="U632" s="318"/>
      <c r="V632" s="318"/>
      <c r="W632" s="318"/>
      <c r="X632" s="318"/>
      <c r="Y632" s="318"/>
      <c r="Z632" s="318"/>
      <c r="AA632" s="318"/>
      <c r="AB632" s="318"/>
      <c r="AC632" s="318"/>
      <c r="AD632" s="318"/>
      <c r="AE632" s="318"/>
      <c r="BR632" s="318"/>
      <c r="BS632" s="318"/>
      <c r="BT632" s="318"/>
      <c r="BU632" s="318"/>
      <c r="BV632" s="318"/>
      <c r="BW632" s="318"/>
      <c r="BX632" s="318"/>
      <c r="BY632" s="318"/>
      <c r="BZ632" s="318"/>
      <c r="CA632" s="318"/>
      <c r="CB632" s="318"/>
      <c r="CC632" s="318"/>
      <c r="CD632" s="318"/>
      <c r="CE632" s="318"/>
      <c r="CF632" s="318"/>
      <c r="CG632" s="318"/>
      <c r="CH632" s="318"/>
      <c r="CI632" s="318"/>
      <c r="CJ632" s="318"/>
      <c r="CK632" s="318"/>
      <c r="CL632" s="318"/>
      <c r="CM632" s="318"/>
      <c r="CN632" s="318"/>
      <c r="CO632" s="318"/>
      <c r="CP632" s="318"/>
      <c r="CQ632" s="318"/>
      <c r="CR632" s="318"/>
      <c r="CS632" s="318"/>
      <c r="CT632" s="318"/>
      <c r="CU632" s="318"/>
      <c r="CV632" s="318"/>
      <c r="CW632" s="318"/>
      <c r="CX632" s="318"/>
      <c r="CY632" s="318"/>
      <c r="CZ632" s="318"/>
      <c r="DA632" s="318"/>
      <c r="DB632" s="318"/>
      <c r="DC632" s="318"/>
      <c r="DD632" s="318"/>
      <c r="DE632" s="318"/>
      <c r="DF632" s="318"/>
      <c r="DG632" s="318"/>
      <c r="DH632" s="318"/>
      <c r="DI632" s="318"/>
      <c r="DJ632" s="318"/>
      <c r="DK632" s="318"/>
      <c r="DL632" s="318"/>
      <c r="DM632" s="318"/>
      <c r="DN632" s="318"/>
      <c r="DO632" s="318"/>
      <c r="DP632" s="318"/>
      <c r="DQ632" s="318"/>
      <c r="DR632" s="318"/>
    </row>
    <row r="633" spans="1:122" ht="15.75" x14ac:dyDescent="0.25">
      <c r="B633" s="367" t="str">
        <f t="shared" si="68"/>
        <v>Air Curtains - Refrigeration</v>
      </c>
      <c r="C633" s="401" t="str">
        <f t="shared" ref="C633:M633" si="82">IF($O439="Yes",D439,"")</f>
        <v/>
      </c>
      <c r="D633" s="401" t="str">
        <f t="shared" si="82"/>
        <v/>
      </c>
      <c r="E633" s="403" t="str">
        <f t="shared" si="82"/>
        <v/>
      </c>
      <c r="F633" s="402" t="str">
        <f t="shared" si="82"/>
        <v/>
      </c>
      <c r="G633" s="402" t="str">
        <f t="shared" si="82"/>
        <v/>
      </c>
      <c r="H633" s="401" t="str">
        <f t="shared" si="82"/>
        <v/>
      </c>
      <c r="I633" s="401" t="str">
        <f t="shared" si="82"/>
        <v/>
      </c>
      <c r="J633" s="401" t="str">
        <f t="shared" si="82"/>
        <v/>
      </c>
      <c r="K633" s="401" t="str">
        <f t="shared" si="82"/>
        <v/>
      </c>
      <c r="L633" s="403" t="str">
        <f t="shared" si="82"/>
        <v/>
      </c>
      <c r="M633" s="402" t="str">
        <f t="shared" si="82"/>
        <v/>
      </c>
      <c r="N633" s="318"/>
      <c r="O633" s="318"/>
      <c r="P633" s="318"/>
      <c r="Q633" s="318"/>
      <c r="R633" s="318"/>
      <c r="S633" s="318"/>
      <c r="T633" s="318"/>
      <c r="U633" s="318"/>
      <c r="V633" s="318"/>
      <c r="W633" s="318"/>
      <c r="X633" s="318"/>
      <c r="Y633" s="318"/>
      <c r="Z633" s="318"/>
      <c r="AA633" s="318"/>
      <c r="AB633" s="318"/>
      <c r="AC633" s="318"/>
      <c r="AD633" s="318"/>
      <c r="AE633" s="318"/>
      <c r="BR633" s="318"/>
      <c r="BS633" s="318"/>
      <c r="BT633" s="318"/>
      <c r="BU633" s="318"/>
      <c r="BV633" s="318"/>
      <c r="BW633" s="318"/>
      <c r="BX633" s="318"/>
      <c r="BY633" s="318"/>
      <c r="BZ633" s="318"/>
      <c r="CA633" s="318"/>
      <c r="CB633" s="318"/>
      <c r="CC633" s="318"/>
      <c r="CD633" s="318"/>
      <c r="CE633" s="318"/>
      <c r="CF633" s="318"/>
      <c r="CG633" s="318"/>
      <c r="CH633" s="318"/>
      <c r="CI633" s="318"/>
      <c r="CJ633" s="318"/>
      <c r="CK633" s="318"/>
      <c r="CL633" s="318"/>
      <c r="CM633" s="318"/>
      <c r="CN633" s="318"/>
      <c r="CO633" s="318"/>
      <c r="CP633" s="318"/>
      <c r="CQ633" s="318"/>
      <c r="CR633" s="318"/>
      <c r="CS633" s="318"/>
      <c r="CT633" s="318"/>
      <c r="CU633" s="318"/>
      <c r="CV633" s="318"/>
      <c r="CW633" s="318"/>
      <c r="CX633" s="318"/>
      <c r="CY633" s="318"/>
      <c r="CZ633" s="318"/>
      <c r="DA633" s="318"/>
      <c r="DB633" s="318"/>
      <c r="DC633" s="318"/>
      <c r="DD633" s="318"/>
      <c r="DE633" s="318"/>
      <c r="DF633" s="318"/>
      <c r="DG633" s="318"/>
      <c r="DH633" s="318"/>
      <c r="DI633" s="318"/>
      <c r="DJ633" s="318"/>
      <c r="DK633" s="318"/>
      <c r="DL633" s="318"/>
      <c r="DM633" s="318"/>
      <c r="DN633" s="318"/>
      <c r="DO633" s="318"/>
      <c r="DP633" s="318"/>
      <c r="DQ633" s="318"/>
      <c r="DR633" s="318"/>
    </row>
    <row r="634" spans="1:122" ht="15.75" x14ac:dyDescent="0.25">
      <c r="B634" s="367" t="str">
        <f t="shared" si="68"/>
        <v>Fridge Door Alarms</v>
      </c>
      <c r="C634" s="401" t="str">
        <f t="shared" ref="C634:M634" si="83">IF($O440="Yes",D440,"")</f>
        <v/>
      </c>
      <c r="D634" s="401" t="str">
        <f t="shared" si="83"/>
        <v/>
      </c>
      <c r="E634" s="403" t="str">
        <f t="shared" si="83"/>
        <v/>
      </c>
      <c r="F634" s="402" t="str">
        <f t="shared" si="83"/>
        <v/>
      </c>
      <c r="G634" s="402" t="str">
        <f t="shared" si="83"/>
        <v/>
      </c>
      <c r="H634" s="401" t="str">
        <f t="shared" si="83"/>
        <v/>
      </c>
      <c r="I634" s="401" t="str">
        <f t="shared" si="83"/>
        <v/>
      </c>
      <c r="J634" s="401" t="str">
        <f t="shared" si="83"/>
        <v/>
      </c>
      <c r="K634" s="401" t="str">
        <f t="shared" si="83"/>
        <v/>
      </c>
      <c r="L634" s="403" t="str">
        <f t="shared" si="83"/>
        <v/>
      </c>
      <c r="M634" s="402" t="str">
        <f t="shared" si="83"/>
        <v/>
      </c>
      <c r="N634" s="318"/>
      <c r="O634" s="318"/>
      <c r="P634" s="318"/>
      <c r="Q634" s="318"/>
      <c r="R634" s="318"/>
      <c r="S634" s="318"/>
      <c r="T634" s="318"/>
      <c r="U634" s="318"/>
      <c r="V634" s="318"/>
      <c r="W634" s="318"/>
      <c r="X634" s="318"/>
      <c r="Y634" s="318"/>
      <c r="Z634" s="318"/>
      <c r="AA634" s="318"/>
      <c r="AB634" s="318"/>
      <c r="AC634" s="318"/>
      <c r="AD634" s="318"/>
      <c r="AE634" s="318"/>
      <c r="BR634" s="318"/>
      <c r="BS634" s="318"/>
      <c r="BT634" s="318"/>
      <c r="BU634" s="318"/>
      <c r="BV634" s="318"/>
      <c r="BW634" s="318"/>
      <c r="BX634" s="318"/>
      <c r="BY634" s="318"/>
      <c r="BZ634" s="318"/>
      <c r="CA634" s="318"/>
      <c r="CB634" s="318"/>
      <c r="CC634" s="318"/>
      <c r="CD634" s="318"/>
      <c r="CE634" s="318"/>
      <c r="CF634" s="318"/>
      <c r="CG634" s="318"/>
      <c r="CH634" s="318"/>
      <c r="CI634" s="318"/>
      <c r="CJ634" s="318"/>
      <c r="CK634" s="318"/>
      <c r="CL634" s="318"/>
      <c r="CM634" s="318"/>
      <c r="CN634" s="318"/>
      <c r="CO634" s="318"/>
      <c r="CP634" s="318"/>
      <c r="CQ634" s="318"/>
      <c r="CR634" s="318"/>
      <c r="CS634" s="318"/>
      <c r="CT634" s="318"/>
      <c r="CU634" s="318"/>
      <c r="CV634" s="318"/>
      <c r="CW634" s="318"/>
      <c r="CX634" s="318"/>
      <c r="CY634" s="318"/>
      <c r="CZ634" s="318"/>
      <c r="DA634" s="318"/>
      <c r="DB634" s="318"/>
      <c r="DC634" s="318"/>
      <c r="DD634" s="318"/>
      <c r="DE634" s="318"/>
      <c r="DF634" s="318"/>
      <c r="DG634" s="318"/>
      <c r="DH634" s="318"/>
      <c r="DI634" s="318"/>
      <c r="DJ634" s="318"/>
      <c r="DK634" s="318"/>
      <c r="DL634" s="318"/>
      <c r="DM634" s="318"/>
      <c r="DN634" s="318"/>
      <c r="DO634" s="318"/>
      <c r="DP634" s="318"/>
      <c r="DQ634" s="318"/>
      <c r="DR634" s="318"/>
    </row>
    <row r="635" spans="1:122" ht="15.75" x14ac:dyDescent="0.25">
      <c r="B635" s="367" t="str">
        <f t="shared" si="68"/>
        <v>Heat Reflective Roof Paint</v>
      </c>
      <c r="C635" s="401" t="str">
        <f t="shared" ref="C635:M635" si="84">IF($O441="Yes",D441,"")</f>
        <v/>
      </c>
      <c r="D635" s="401" t="str">
        <f t="shared" si="84"/>
        <v/>
      </c>
      <c r="E635" s="403" t="str">
        <f t="shared" si="84"/>
        <v/>
      </c>
      <c r="F635" s="402" t="str">
        <f t="shared" si="84"/>
        <v/>
      </c>
      <c r="G635" s="402" t="str">
        <f t="shared" si="84"/>
        <v/>
      </c>
      <c r="H635" s="401" t="str">
        <f t="shared" si="84"/>
        <v/>
      </c>
      <c r="I635" s="401" t="str">
        <f t="shared" si="84"/>
        <v/>
      </c>
      <c r="J635" s="401" t="str">
        <f t="shared" si="84"/>
        <v/>
      </c>
      <c r="K635" s="401" t="str">
        <f t="shared" si="84"/>
        <v/>
      </c>
      <c r="L635" s="403" t="str">
        <f t="shared" si="84"/>
        <v/>
      </c>
      <c r="M635" s="402" t="str">
        <f t="shared" si="84"/>
        <v/>
      </c>
      <c r="N635" s="318"/>
      <c r="O635" s="318"/>
      <c r="P635" s="318"/>
      <c r="Q635" s="318"/>
      <c r="R635" s="318"/>
      <c r="S635" s="318"/>
      <c r="T635" s="318"/>
      <c r="U635" s="318"/>
      <c r="V635" s="318"/>
      <c r="W635" s="318"/>
      <c r="X635" s="318"/>
      <c r="Y635" s="318"/>
      <c r="Z635" s="318"/>
      <c r="AA635" s="318"/>
      <c r="AB635" s="318"/>
      <c r="AC635" s="318"/>
      <c r="AD635" s="318"/>
      <c r="AE635" s="318"/>
      <c r="BR635" s="318"/>
      <c r="BS635" s="318"/>
      <c r="BT635" s="318"/>
      <c r="BU635" s="318"/>
      <c r="BV635" s="318"/>
      <c r="BW635" s="318"/>
      <c r="BX635" s="318"/>
      <c r="BY635" s="318"/>
      <c r="BZ635" s="318"/>
      <c r="CA635" s="318"/>
      <c r="CB635" s="318"/>
      <c r="CC635" s="318"/>
      <c r="CD635" s="318"/>
      <c r="CE635" s="318"/>
      <c r="CF635" s="318"/>
      <c r="CG635" s="318"/>
      <c r="CH635" s="318"/>
      <c r="CI635" s="318"/>
      <c r="CJ635" s="318"/>
      <c r="CK635" s="318"/>
      <c r="CL635" s="318"/>
      <c r="CM635" s="318"/>
      <c r="CN635" s="318"/>
      <c r="CO635" s="318"/>
      <c r="CP635" s="318"/>
      <c r="CQ635" s="318"/>
      <c r="CR635" s="318"/>
      <c r="CS635" s="318"/>
      <c r="CT635" s="318"/>
      <c r="CU635" s="318"/>
      <c r="CV635" s="318"/>
      <c r="CW635" s="318"/>
      <c r="CX635" s="318"/>
      <c r="CY635" s="318"/>
      <c r="CZ635" s="318"/>
      <c r="DA635" s="318"/>
      <c r="DB635" s="318"/>
      <c r="DC635" s="318"/>
      <c r="DD635" s="318"/>
      <c r="DE635" s="318"/>
      <c r="DF635" s="318"/>
      <c r="DG635" s="318"/>
      <c r="DH635" s="318"/>
      <c r="DI635" s="318"/>
      <c r="DJ635" s="318"/>
      <c r="DK635" s="318"/>
      <c r="DL635" s="318"/>
      <c r="DM635" s="318"/>
      <c r="DN635" s="318"/>
      <c r="DO635" s="318"/>
      <c r="DP635" s="318"/>
      <c r="DQ635" s="318"/>
      <c r="DR635" s="318"/>
    </row>
    <row r="636" spans="1:122" ht="15.75" x14ac:dyDescent="0.25">
      <c r="B636" s="367" t="str">
        <f t="shared" si="68"/>
        <v>Air Conditioning Occupancy Sensors</v>
      </c>
      <c r="C636" s="401" t="str">
        <f t="shared" ref="C636:M636" si="85">IF($O442="Yes",D442,"")</f>
        <v/>
      </c>
      <c r="D636" s="401" t="str">
        <f t="shared" si="85"/>
        <v/>
      </c>
      <c r="E636" s="403" t="str">
        <f t="shared" si="85"/>
        <v/>
      </c>
      <c r="F636" s="402" t="str">
        <f t="shared" si="85"/>
        <v/>
      </c>
      <c r="G636" s="402" t="str">
        <f t="shared" si="85"/>
        <v/>
      </c>
      <c r="H636" s="401" t="str">
        <f t="shared" si="85"/>
        <v/>
      </c>
      <c r="I636" s="401" t="str">
        <f t="shared" si="85"/>
        <v/>
      </c>
      <c r="J636" s="401" t="str">
        <f t="shared" si="85"/>
        <v/>
      </c>
      <c r="K636" s="401" t="str">
        <f t="shared" si="85"/>
        <v/>
      </c>
      <c r="L636" s="403" t="str">
        <f t="shared" si="85"/>
        <v/>
      </c>
      <c r="M636" s="402" t="str">
        <f t="shared" si="85"/>
        <v/>
      </c>
      <c r="N636" s="318"/>
      <c r="O636" s="318"/>
      <c r="P636" s="318"/>
      <c r="Q636" s="318"/>
      <c r="R636" s="318"/>
      <c r="S636" s="318"/>
      <c r="T636" s="318"/>
      <c r="U636" s="318"/>
      <c r="V636" s="318"/>
      <c r="W636" s="318"/>
      <c r="X636" s="318"/>
      <c r="Y636" s="318"/>
      <c r="Z636" s="318"/>
      <c r="AA636" s="318"/>
      <c r="AB636" s="318"/>
      <c r="AC636" s="318"/>
      <c r="AD636" s="318"/>
      <c r="AE636" s="318"/>
      <c r="BR636" s="318"/>
      <c r="BS636" s="318"/>
      <c r="BT636" s="318"/>
      <c r="BU636" s="318"/>
      <c r="BV636" s="318"/>
      <c r="BW636" s="318"/>
      <c r="BX636" s="318"/>
      <c r="BY636" s="318"/>
      <c r="BZ636" s="318"/>
      <c r="CA636" s="318"/>
      <c r="CB636" s="318"/>
      <c r="CC636" s="318"/>
      <c r="CD636" s="318"/>
      <c r="CE636" s="318"/>
      <c r="CF636" s="318"/>
      <c r="CG636" s="318"/>
      <c r="CH636" s="318"/>
      <c r="CI636" s="318"/>
      <c r="CJ636" s="318"/>
      <c r="CK636" s="318"/>
      <c r="CL636" s="318"/>
      <c r="CM636" s="318"/>
      <c r="CN636" s="318"/>
      <c r="CO636" s="318"/>
      <c r="CP636" s="318"/>
      <c r="CQ636" s="318"/>
      <c r="CR636" s="318"/>
      <c r="CS636" s="318"/>
      <c r="CT636" s="318"/>
      <c r="CU636" s="318"/>
      <c r="CV636" s="318"/>
      <c r="CW636" s="318"/>
      <c r="CX636" s="318"/>
      <c r="CY636" s="318"/>
      <c r="CZ636" s="318"/>
      <c r="DA636" s="318"/>
      <c r="DB636" s="318"/>
      <c r="DC636" s="318"/>
      <c r="DD636" s="318"/>
      <c r="DE636" s="318"/>
      <c r="DF636" s="318"/>
      <c r="DG636" s="318"/>
      <c r="DH636" s="318"/>
      <c r="DI636" s="318"/>
      <c r="DJ636" s="318"/>
      <c r="DK636" s="318"/>
      <c r="DL636" s="318"/>
      <c r="DM636" s="318"/>
      <c r="DN636" s="318"/>
      <c r="DO636" s="318"/>
      <c r="DP636" s="318"/>
      <c r="DQ636" s="318"/>
      <c r="DR636" s="318"/>
    </row>
    <row r="637" spans="1:122" ht="15.75" x14ac:dyDescent="0.25">
      <c r="B637" s="367" t="str">
        <f t="shared" si="68"/>
        <v>TBC 1</v>
      </c>
      <c r="C637" s="401" t="str">
        <f t="shared" ref="C637:M637" si="86">IF($O443="Yes",D443,"")</f>
        <v/>
      </c>
      <c r="D637" s="401" t="str">
        <f t="shared" si="86"/>
        <v/>
      </c>
      <c r="E637" s="403" t="str">
        <f t="shared" si="86"/>
        <v/>
      </c>
      <c r="F637" s="402" t="str">
        <f t="shared" si="86"/>
        <v/>
      </c>
      <c r="G637" s="402" t="str">
        <f t="shared" si="86"/>
        <v/>
      </c>
      <c r="H637" s="401" t="str">
        <f t="shared" si="86"/>
        <v/>
      </c>
      <c r="I637" s="401" t="str">
        <f t="shared" si="86"/>
        <v/>
      </c>
      <c r="J637" s="401" t="str">
        <f t="shared" si="86"/>
        <v/>
      </c>
      <c r="K637" s="401" t="str">
        <f t="shared" si="86"/>
        <v/>
      </c>
      <c r="L637" s="403" t="str">
        <f t="shared" si="86"/>
        <v/>
      </c>
      <c r="M637" s="402" t="str">
        <f t="shared" si="86"/>
        <v/>
      </c>
      <c r="N637" s="318"/>
      <c r="O637" s="318"/>
      <c r="P637" s="318"/>
      <c r="Q637" s="318"/>
      <c r="R637" s="318"/>
      <c r="S637" s="318"/>
      <c r="T637" s="318"/>
      <c r="U637" s="318"/>
      <c r="V637" s="318"/>
      <c r="W637" s="318"/>
      <c r="X637" s="318"/>
      <c r="Y637" s="318"/>
      <c r="Z637" s="318"/>
      <c r="AA637" s="318"/>
      <c r="AB637" s="318"/>
      <c r="AC637" s="318"/>
      <c r="AD637" s="318"/>
      <c r="AE637" s="318"/>
      <c r="BR637" s="318"/>
      <c r="BS637" s="318"/>
      <c r="BT637" s="318"/>
      <c r="BU637" s="318"/>
      <c r="BV637" s="318"/>
      <c r="BW637" s="318"/>
      <c r="BX637" s="318"/>
      <c r="BY637" s="318"/>
      <c r="BZ637" s="318"/>
      <c r="CA637" s="318"/>
      <c r="CB637" s="318"/>
      <c r="CC637" s="318"/>
      <c r="CD637" s="318"/>
      <c r="CE637" s="318"/>
      <c r="CF637" s="318"/>
      <c r="CG637" s="318"/>
      <c r="CH637" s="318"/>
      <c r="CI637" s="318"/>
      <c r="CJ637" s="318"/>
      <c r="CK637" s="318"/>
      <c r="CL637" s="318"/>
      <c r="CM637" s="318"/>
      <c r="CN637" s="318"/>
      <c r="CO637" s="318"/>
      <c r="CP637" s="318"/>
      <c r="CQ637" s="318"/>
      <c r="CR637" s="318"/>
      <c r="CS637" s="318"/>
      <c r="CT637" s="318"/>
      <c r="CU637" s="318"/>
      <c r="CV637" s="318"/>
      <c r="CW637" s="318"/>
      <c r="CX637" s="318"/>
      <c r="CY637" s="318"/>
      <c r="CZ637" s="318"/>
      <c r="DA637" s="318"/>
      <c r="DB637" s="318"/>
      <c r="DC637" s="318"/>
      <c r="DD637" s="318"/>
      <c r="DE637" s="318"/>
      <c r="DF637" s="318"/>
      <c r="DG637" s="318"/>
      <c r="DH637" s="318"/>
      <c r="DI637" s="318"/>
      <c r="DJ637" s="318"/>
      <c r="DK637" s="318"/>
      <c r="DL637" s="318"/>
      <c r="DM637" s="318"/>
      <c r="DN637" s="318"/>
      <c r="DO637" s="318"/>
      <c r="DP637" s="318"/>
      <c r="DQ637" s="318"/>
      <c r="DR637" s="318"/>
    </row>
    <row r="638" spans="1:122" ht="15.75" x14ac:dyDescent="0.25">
      <c r="B638" s="367" t="str">
        <f t="shared" si="68"/>
        <v>TBC 2</v>
      </c>
      <c r="C638" s="401" t="str">
        <f t="shared" ref="C638:M638" si="87">IF($O444="Yes",D444,"")</f>
        <v/>
      </c>
      <c r="D638" s="401" t="str">
        <f t="shared" si="87"/>
        <v/>
      </c>
      <c r="E638" s="403" t="str">
        <f t="shared" si="87"/>
        <v/>
      </c>
      <c r="F638" s="402" t="str">
        <f t="shared" si="87"/>
        <v/>
      </c>
      <c r="G638" s="402" t="str">
        <f t="shared" si="87"/>
        <v/>
      </c>
      <c r="H638" s="401" t="str">
        <f t="shared" si="87"/>
        <v/>
      </c>
      <c r="I638" s="401" t="str">
        <f t="shared" si="87"/>
        <v/>
      </c>
      <c r="J638" s="401" t="str">
        <f t="shared" si="87"/>
        <v/>
      </c>
      <c r="K638" s="401" t="str">
        <f t="shared" si="87"/>
        <v/>
      </c>
      <c r="L638" s="403" t="str">
        <f t="shared" si="87"/>
        <v/>
      </c>
      <c r="M638" s="402" t="str">
        <f t="shared" si="87"/>
        <v/>
      </c>
      <c r="N638" s="318"/>
      <c r="O638" s="318"/>
      <c r="P638" s="318"/>
      <c r="Q638" s="318"/>
      <c r="R638" s="318"/>
      <c r="S638" s="318"/>
      <c r="T638" s="318"/>
      <c r="U638" s="318"/>
      <c r="V638" s="318"/>
      <c r="W638" s="318"/>
      <c r="X638" s="318"/>
      <c r="Y638" s="318"/>
      <c r="Z638" s="318"/>
      <c r="AA638" s="318"/>
      <c r="AB638" s="318"/>
      <c r="AC638" s="318"/>
      <c r="AD638" s="318"/>
      <c r="AE638" s="318"/>
      <c r="BR638" s="318"/>
      <c r="BS638" s="318"/>
      <c r="BT638" s="318"/>
      <c r="BU638" s="318"/>
      <c r="BV638" s="318"/>
      <c r="BW638" s="318"/>
      <c r="BX638" s="318"/>
      <c r="BY638" s="318"/>
      <c r="BZ638" s="318"/>
      <c r="CA638" s="318"/>
      <c r="CB638" s="318"/>
      <c r="CC638" s="318"/>
      <c r="CD638" s="318"/>
      <c r="CE638" s="318"/>
      <c r="CF638" s="318"/>
      <c r="CG638" s="318"/>
      <c r="CH638" s="318"/>
      <c r="CI638" s="318"/>
      <c r="CJ638" s="318"/>
      <c r="CK638" s="318"/>
      <c r="CL638" s="318"/>
      <c r="CM638" s="318"/>
      <c r="CN638" s="318"/>
      <c r="CO638" s="318"/>
      <c r="CP638" s="318"/>
      <c r="CQ638" s="318"/>
      <c r="CR638" s="318"/>
      <c r="CS638" s="318"/>
      <c r="CT638" s="318"/>
      <c r="CU638" s="318"/>
      <c r="CV638" s="318"/>
      <c r="CW638" s="318"/>
      <c r="CX638" s="318"/>
      <c r="CY638" s="318"/>
      <c r="CZ638" s="318"/>
      <c r="DA638" s="318"/>
      <c r="DB638" s="318"/>
      <c r="DC638" s="318"/>
      <c r="DD638" s="318"/>
      <c r="DE638" s="318"/>
      <c r="DF638" s="318"/>
      <c r="DG638" s="318"/>
      <c r="DH638" s="318"/>
      <c r="DI638" s="318"/>
      <c r="DJ638" s="318"/>
      <c r="DK638" s="318"/>
      <c r="DL638" s="318"/>
      <c r="DM638" s="318"/>
      <c r="DN638" s="318"/>
      <c r="DO638" s="318"/>
      <c r="DP638" s="318"/>
      <c r="DQ638" s="318"/>
      <c r="DR638" s="318"/>
    </row>
    <row r="639" spans="1:122" ht="15.75" x14ac:dyDescent="0.25">
      <c r="B639" s="367" t="str">
        <f t="shared" si="68"/>
        <v>Air Conditoner Remotes</v>
      </c>
      <c r="C639" s="401" t="str">
        <f t="shared" ref="C639:M639" si="88">IF($O445="Yes",D445,"")</f>
        <v/>
      </c>
      <c r="D639" s="401" t="str">
        <f t="shared" si="88"/>
        <v/>
      </c>
      <c r="E639" s="403" t="str">
        <f t="shared" si="88"/>
        <v/>
      </c>
      <c r="F639" s="402" t="str">
        <f t="shared" si="88"/>
        <v/>
      </c>
      <c r="G639" s="402" t="str">
        <f t="shared" si="88"/>
        <v/>
      </c>
      <c r="H639" s="401" t="str">
        <f t="shared" si="88"/>
        <v/>
      </c>
      <c r="I639" s="401" t="str">
        <f t="shared" si="88"/>
        <v/>
      </c>
      <c r="J639" s="401" t="str">
        <f t="shared" si="88"/>
        <v/>
      </c>
      <c r="K639" s="401" t="str">
        <f t="shared" si="88"/>
        <v/>
      </c>
      <c r="L639" s="403" t="str">
        <f t="shared" si="88"/>
        <v/>
      </c>
      <c r="M639" s="402" t="str">
        <f t="shared" si="88"/>
        <v/>
      </c>
      <c r="N639" s="318"/>
      <c r="O639" s="318"/>
      <c r="P639" s="318"/>
      <c r="Q639" s="318"/>
      <c r="R639" s="318"/>
      <c r="S639" s="318"/>
      <c r="T639" s="318"/>
      <c r="U639" s="318"/>
      <c r="V639" s="318"/>
      <c r="W639" s="318"/>
      <c r="X639" s="318"/>
      <c r="Y639" s="318"/>
      <c r="Z639" s="318"/>
      <c r="AA639" s="318"/>
      <c r="AB639" s="318"/>
      <c r="AC639" s="318"/>
      <c r="AD639" s="318"/>
      <c r="AE639" s="318"/>
      <c r="BR639" s="318"/>
      <c r="BS639" s="318"/>
      <c r="BT639" s="318"/>
      <c r="BU639" s="318"/>
      <c r="BV639" s="318"/>
      <c r="BW639" s="318"/>
      <c r="BX639" s="318"/>
      <c r="BY639" s="318"/>
      <c r="BZ639" s="318"/>
      <c r="CA639" s="318"/>
      <c r="CB639" s="318"/>
      <c r="CC639" s="318"/>
      <c r="CD639" s="318"/>
      <c r="CE639" s="318"/>
      <c r="CF639" s="318"/>
      <c r="CG639" s="318"/>
      <c r="CH639" s="318"/>
      <c r="CI639" s="318"/>
      <c r="CJ639" s="318"/>
      <c r="CK639" s="318"/>
      <c r="CL639" s="318"/>
      <c r="CM639" s="318"/>
      <c r="CN639" s="318"/>
      <c r="CO639" s="318"/>
      <c r="CP639" s="318"/>
      <c r="CQ639" s="318"/>
      <c r="CR639" s="318"/>
      <c r="CS639" s="318"/>
      <c r="CT639" s="318"/>
      <c r="CU639" s="318"/>
      <c r="CV639" s="318"/>
      <c r="CW639" s="318"/>
      <c r="CX639" s="318"/>
      <c r="CY639" s="318"/>
      <c r="CZ639" s="318"/>
      <c r="DA639" s="318"/>
      <c r="DB639" s="318"/>
      <c r="DC639" s="318"/>
      <c r="DD639" s="318"/>
      <c r="DE639" s="318"/>
      <c r="DF639" s="318"/>
      <c r="DG639" s="318"/>
      <c r="DH639" s="318"/>
      <c r="DI639" s="318"/>
      <c r="DJ639" s="318"/>
      <c r="DK639" s="318"/>
      <c r="DL639" s="318"/>
      <c r="DM639" s="318"/>
      <c r="DN639" s="318"/>
      <c r="DO639" s="318"/>
      <c r="DP639" s="318"/>
      <c r="DQ639" s="318"/>
      <c r="DR639" s="318"/>
    </row>
    <row r="640" spans="1:122" s="412" customFormat="1" ht="15.75" x14ac:dyDescent="0.25">
      <c r="A640" s="317"/>
      <c r="B640" s="367" t="str">
        <f>B447</f>
        <v>Lighting controls without lighting retrofit</v>
      </c>
      <c r="C640" s="401" t="str">
        <f t="shared" ref="C640:M640" si="89">IF($O447="Yes",D447,"")</f>
        <v/>
      </c>
      <c r="D640" s="401" t="str">
        <f t="shared" si="89"/>
        <v/>
      </c>
      <c r="E640" s="403" t="str">
        <f t="shared" si="89"/>
        <v/>
      </c>
      <c r="F640" s="402" t="str">
        <f t="shared" si="89"/>
        <v/>
      </c>
      <c r="G640" s="402" t="str">
        <f t="shared" si="89"/>
        <v/>
      </c>
      <c r="H640" s="401" t="str">
        <f t="shared" si="89"/>
        <v/>
      </c>
      <c r="I640" s="401" t="str">
        <f t="shared" si="89"/>
        <v/>
      </c>
      <c r="J640" s="401" t="str">
        <f t="shared" si="89"/>
        <v/>
      </c>
      <c r="K640" s="401" t="str">
        <f t="shared" si="89"/>
        <v/>
      </c>
      <c r="L640" s="403" t="str">
        <f t="shared" si="89"/>
        <v/>
      </c>
      <c r="M640" s="402" t="str">
        <f t="shared" si="89"/>
        <v/>
      </c>
      <c r="N640" s="318"/>
      <c r="O640" s="318"/>
      <c r="P640" s="318"/>
      <c r="Q640" s="318"/>
      <c r="R640" s="318"/>
      <c r="S640" s="318"/>
      <c r="T640" s="318"/>
      <c r="U640" s="318"/>
      <c r="V640" s="318"/>
      <c r="W640" s="318"/>
      <c r="X640" s="318"/>
      <c r="Y640" s="318"/>
      <c r="Z640" s="318"/>
      <c r="AA640" s="318"/>
      <c r="AB640" s="318"/>
      <c r="AC640" s="318"/>
      <c r="AD640" s="318"/>
      <c r="AE640" s="318"/>
      <c r="AF640" s="317"/>
      <c r="AG640" s="317"/>
      <c r="AH640" s="317"/>
      <c r="AI640" s="317"/>
      <c r="AJ640" s="317"/>
      <c r="AK640" s="317"/>
      <c r="AL640" s="317"/>
      <c r="AM640" s="317"/>
      <c r="AN640" s="317"/>
      <c r="AO640" s="317"/>
      <c r="AP640" s="317"/>
      <c r="AQ640" s="317"/>
      <c r="AR640" s="317"/>
      <c r="AS640" s="317"/>
      <c r="AT640" s="317"/>
      <c r="AU640" s="317"/>
      <c r="AV640" s="317"/>
      <c r="AW640" s="317"/>
      <c r="AX640" s="317"/>
      <c r="AY640" s="317"/>
      <c r="AZ640" s="317"/>
      <c r="BA640" s="317"/>
      <c r="BB640" s="317"/>
      <c r="BC640" s="317"/>
      <c r="BD640" s="317"/>
      <c r="BE640" s="317"/>
      <c r="BF640" s="317"/>
      <c r="BG640" s="317"/>
      <c r="BH640" s="317"/>
      <c r="BI640" s="317"/>
      <c r="BJ640" s="317"/>
      <c r="BK640" s="317"/>
      <c r="BL640" s="317"/>
      <c r="BM640" s="317"/>
      <c r="BN640" s="317"/>
      <c r="BO640" s="317"/>
      <c r="BP640" s="317"/>
      <c r="BQ640" s="317"/>
      <c r="BR640" s="318"/>
      <c r="BS640" s="318"/>
      <c r="BT640" s="318"/>
      <c r="BU640" s="318"/>
      <c r="BV640" s="318"/>
      <c r="BW640" s="404"/>
      <c r="BX640" s="404"/>
      <c r="BY640" s="404"/>
      <c r="BZ640" s="404"/>
      <c r="CA640" s="404"/>
      <c r="CB640" s="404"/>
      <c r="CC640" s="404"/>
      <c r="CD640" s="404"/>
      <c r="CE640" s="404"/>
      <c r="CF640" s="404"/>
      <c r="CG640" s="404"/>
      <c r="CH640" s="404"/>
      <c r="CI640" s="404"/>
      <c r="CJ640" s="404"/>
      <c r="CK640" s="404"/>
      <c r="CL640" s="404"/>
      <c r="CM640" s="404"/>
      <c r="CN640" s="404"/>
      <c r="CO640" s="404"/>
      <c r="CP640" s="404"/>
      <c r="CQ640" s="404"/>
      <c r="CR640" s="404"/>
      <c r="CS640" s="404"/>
      <c r="CT640" s="404"/>
      <c r="CU640" s="404"/>
      <c r="CV640" s="404"/>
      <c r="CW640" s="404"/>
      <c r="CX640" s="404"/>
      <c r="CY640" s="404"/>
      <c r="CZ640" s="404"/>
      <c r="DA640" s="404"/>
      <c r="DB640" s="404"/>
      <c r="DC640" s="404"/>
      <c r="DD640" s="404"/>
      <c r="DE640" s="404"/>
      <c r="DF640" s="404"/>
      <c r="DG640" s="404"/>
      <c r="DH640" s="404"/>
      <c r="DI640" s="404"/>
      <c r="DJ640" s="404"/>
      <c r="DK640" s="404"/>
      <c r="DL640" s="404"/>
      <c r="DM640" s="404"/>
      <c r="DN640" s="404"/>
      <c r="DO640" s="404"/>
      <c r="DP640" s="404"/>
      <c r="DQ640" s="404"/>
      <c r="DR640" s="404"/>
    </row>
    <row r="641" spans="1:122" ht="15.75" x14ac:dyDescent="0.25">
      <c r="A641" s="413"/>
      <c r="B641" s="367" t="str">
        <f>B448</f>
        <v>Solar PV</v>
      </c>
      <c r="C641" s="401" t="str">
        <f t="shared" ref="C641:M641" si="90">IF($O448="Yes",D448,"")</f>
        <v/>
      </c>
      <c r="D641" s="401" t="str">
        <f t="shared" si="90"/>
        <v/>
      </c>
      <c r="E641" s="403" t="str">
        <f t="shared" si="90"/>
        <v/>
      </c>
      <c r="F641" s="402" t="str">
        <f t="shared" si="90"/>
        <v/>
      </c>
      <c r="G641" s="402" t="str">
        <f t="shared" si="90"/>
        <v/>
      </c>
      <c r="H641" s="401" t="str">
        <f t="shared" si="90"/>
        <v/>
      </c>
      <c r="I641" s="401" t="str">
        <f t="shared" si="90"/>
        <v/>
      </c>
      <c r="J641" s="401" t="str">
        <f t="shared" si="90"/>
        <v/>
      </c>
      <c r="K641" s="401" t="str">
        <f t="shared" si="90"/>
        <v/>
      </c>
      <c r="L641" s="403" t="str">
        <f t="shared" si="90"/>
        <v/>
      </c>
      <c r="M641" s="402" t="str">
        <f t="shared" si="90"/>
        <v/>
      </c>
      <c r="N641" s="404"/>
      <c r="O641" s="404"/>
      <c r="P641" s="404"/>
      <c r="Q641" s="404"/>
      <c r="R641" s="404"/>
      <c r="S641" s="404"/>
      <c r="T641" s="404"/>
      <c r="U641" s="404"/>
      <c r="V641" s="404"/>
      <c r="W641" s="404"/>
      <c r="X641" s="404"/>
      <c r="Y641" s="404"/>
      <c r="Z641" s="404"/>
      <c r="AA641" s="404"/>
      <c r="AB641" s="404"/>
      <c r="AC641" s="404"/>
      <c r="AD641" s="404"/>
      <c r="AE641" s="404"/>
      <c r="AF641" s="413"/>
      <c r="AG641" s="413"/>
      <c r="AH641" s="413"/>
      <c r="AI641" s="413"/>
      <c r="AJ641" s="413"/>
      <c r="AK641" s="413"/>
      <c r="AL641" s="413"/>
      <c r="AM641" s="413"/>
      <c r="AN641" s="413"/>
      <c r="AO641" s="413"/>
      <c r="AP641" s="413"/>
      <c r="AQ641" s="413"/>
      <c r="AR641" s="413"/>
      <c r="AS641" s="413"/>
      <c r="AT641" s="413"/>
      <c r="AU641" s="413"/>
      <c r="AV641" s="413"/>
      <c r="AW641" s="413"/>
      <c r="AX641" s="413"/>
      <c r="AY641" s="413"/>
      <c r="AZ641" s="413"/>
      <c r="BA641" s="413"/>
      <c r="BB641" s="413"/>
      <c r="BC641" s="413"/>
      <c r="BD641" s="413"/>
      <c r="BE641" s="413"/>
      <c r="BF641" s="413"/>
      <c r="BG641" s="413"/>
      <c r="BH641" s="413"/>
      <c r="BI641" s="413"/>
      <c r="BJ641" s="413"/>
      <c r="BK641" s="413"/>
      <c r="BL641" s="413"/>
      <c r="BM641" s="413"/>
      <c r="BN641" s="413"/>
      <c r="BO641" s="413"/>
      <c r="BP641" s="413"/>
      <c r="BQ641" s="413"/>
      <c r="BR641" s="404"/>
      <c r="BS641" s="404"/>
      <c r="BT641" s="404"/>
      <c r="BU641" s="404"/>
      <c r="BV641" s="404"/>
      <c r="BW641" s="318"/>
      <c r="BX641" s="318"/>
      <c r="BY641" s="318"/>
      <c r="BZ641" s="318"/>
      <c r="CA641" s="318"/>
      <c r="CB641" s="318"/>
      <c r="CC641" s="318"/>
      <c r="CD641" s="318"/>
      <c r="CE641" s="318"/>
      <c r="CF641" s="318"/>
      <c r="CG641" s="318"/>
      <c r="CH641" s="318"/>
      <c r="CI641" s="318"/>
      <c r="CJ641" s="318"/>
      <c r="CK641" s="318"/>
      <c r="CL641" s="318"/>
      <c r="CM641" s="318"/>
      <c r="CN641" s="318"/>
      <c r="CO641" s="318"/>
      <c r="CP641" s="318"/>
      <c r="CQ641" s="318"/>
      <c r="CR641" s="318"/>
      <c r="CS641" s="318"/>
      <c r="CT641" s="318"/>
      <c r="CU641" s="318"/>
      <c r="CV641" s="318"/>
      <c r="CW641" s="318"/>
      <c r="CX641" s="318"/>
      <c r="CY641" s="318"/>
      <c r="CZ641" s="318"/>
      <c r="DA641" s="318"/>
      <c r="DB641" s="318"/>
      <c r="DC641" s="318"/>
      <c r="DD641" s="318"/>
      <c r="DE641" s="318"/>
      <c r="DF641" s="318"/>
      <c r="DG641" s="318"/>
      <c r="DH641" s="318"/>
      <c r="DI641" s="318"/>
      <c r="DJ641" s="318"/>
      <c r="DK641" s="318"/>
      <c r="DL641" s="318"/>
      <c r="DM641" s="318"/>
      <c r="DN641" s="318"/>
      <c r="DO641" s="318"/>
      <c r="DP641" s="318"/>
      <c r="DQ641" s="318"/>
      <c r="DR641" s="318"/>
    </row>
    <row r="642" spans="1:122" s="318" customFormat="1" ht="15.75" x14ac:dyDescent="0.25">
      <c r="A642" s="317"/>
      <c r="B642" s="367" t="str">
        <f>B449</f>
        <v>Total</v>
      </c>
      <c r="C642" s="408">
        <f>D449</f>
        <v>0</v>
      </c>
      <c r="D642" s="408">
        <f>E449</f>
        <v>16333.999999999996</v>
      </c>
      <c r="E642" s="414"/>
      <c r="F642" s="414"/>
      <c r="G642" s="402">
        <f>H449</f>
        <v>0</v>
      </c>
      <c r="H642" s="414"/>
      <c r="I642" s="409">
        <f>J449</f>
        <v>0</v>
      </c>
      <c r="J642" s="408">
        <f>K449</f>
        <v>0</v>
      </c>
      <c r="K642" s="408">
        <f>L449</f>
        <v>16333.999999999996</v>
      </c>
      <c r="L642" s="410">
        <f>M449</f>
        <v>0</v>
      </c>
      <c r="M642" s="411">
        <f>N449</f>
        <v>0</v>
      </c>
      <c r="AF642" s="317"/>
      <c r="AG642" s="317"/>
      <c r="AH642" s="317"/>
      <c r="AI642" s="317"/>
      <c r="AJ642" s="317"/>
      <c r="AK642" s="317"/>
      <c r="AL642" s="317"/>
      <c r="AM642" s="317"/>
      <c r="AN642" s="317"/>
      <c r="AO642" s="317"/>
      <c r="AP642" s="317"/>
      <c r="AQ642" s="317"/>
      <c r="AR642" s="317"/>
      <c r="AS642" s="317"/>
      <c r="AT642" s="317"/>
      <c r="AU642" s="317"/>
      <c r="AV642" s="317"/>
      <c r="AW642" s="317"/>
      <c r="AX642" s="317"/>
      <c r="AY642" s="317"/>
      <c r="AZ642" s="317"/>
      <c r="BA642" s="317"/>
      <c r="BB642" s="317"/>
      <c r="BC642" s="317"/>
      <c r="BD642" s="317"/>
      <c r="BE642" s="317"/>
      <c r="BF642" s="317"/>
      <c r="BG642" s="317"/>
      <c r="BH642" s="317"/>
      <c r="BI642" s="317"/>
      <c r="BJ642" s="317"/>
      <c r="BK642" s="317"/>
      <c r="BL642" s="317"/>
      <c r="BM642" s="317"/>
      <c r="BN642" s="317"/>
      <c r="BO642" s="317"/>
      <c r="BP642" s="317"/>
      <c r="BQ642" s="317"/>
    </row>
    <row r="643" spans="1:122" s="318" customFormat="1" ht="15.75" x14ac:dyDescent="0.25">
      <c r="A643" s="317"/>
      <c r="B643" s="404"/>
      <c r="C643" s="380"/>
      <c r="M643" s="376"/>
      <c r="AF643" s="317"/>
      <c r="AG643" s="317"/>
      <c r="AH643" s="317"/>
      <c r="AI643" s="317"/>
      <c r="AJ643" s="317"/>
      <c r="AK643" s="317"/>
      <c r="AL643" s="317"/>
      <c r="AM643" s="317"/>
      <c r="AN643" s="317"/>
      <c r="AO643" s="317"/>
      <c r="AP643" s="317"/>
      <c r="AQ643" s="317"/>
      <c r="AR643" s="317"/>
      <c r="AS643" s="317"/>
      <c r="AT643" s="317"/>
      <c r="AU643" s="317"/>
      <c r="AV643" s="317"/>
      <c r="AW643" s="317"/>
      <c r="AX643" s="317"/>
      <c r="AY643" s="317"/>
      <c r="AZ643" s="317"/>
      <c r="BA643" s="317"/>
      <c r="BB643" s="317"/>
      <c r="BC643" s="317"/>
      <c r="BD643" s="317"/>
      <c r="BE643" s="317"/>
      <c r="BF643" s="317"/>
      <c r="BG643" s="317"/>
      <c r="BH643" s="317"/>
      <c r="BI643" s="317"/>
      <c r="BJ643" s="317"/>
      <c r="BK643" s="317"/>
      <c r="BL643" s="317"/>
      <c r="BM643" s="317"/>
      <c r="BN643" s="317"/>
      <c r="BO643" s="317"/>
      <c r="BP643" s="317"/>
      <c r="BQ643" s="317"/>
    </row>
    <row r="644" spans="1:122" s="318" customFormat="1" x14ac:dyDescent="0.2">
      <c r="A644" s="317"/>
      <c r="C644" s="380"/>
      <c r="AF644" s="317"/>
      <c r="AG644" s="317"/>
      <c r="AH644" s="317"/>
      <c r="AI644" s="317"/>
      <c r="AJ644" s="317"/>
      <c r="AK644" s="317"/>
      <c r="AL644" s="317"/>
      <c r="AM644" s="317"/>
      <c r="AN644" s="317"/>
      <c r="AO644" s="317"/>
      <c r="AP644" s="317"/>
      <c r="AQ644" s="317"/>
      <c r="AR644" s="317"/>
      <c r="AS644" s="317"/>
      <c r="AT644" s="317"/>
      <c r="AU644" s="317"/>
      <c r="AV644" s="317"/>
      <c r="AW644" s="317"/>
      <c r="AX644" s="317"/>
      <c r="AY644" s="317"/>
      <c r="AZ644" s="317"/>
      <c r="BA644" s="317"/>
      <c r="BB644" s="317"/>
      <c r="BC644" s="317"/>
      <c r="BD644" s="317"/>
      <c r="BE644" s="317"/>
      <c r="BF644" s="317"/>
      <c r="BG644" s="317"/>
      <c r="BH644" s="317"/>
      <c r="BI644" s="317"/>
      <c r="BJ644" s="317"/>
      <c r="BK644" s="317"/>
      <c r="BL644" s="317"/>
      <c r="BM644" s="317"/>
      <c r="BN644" s="317"/>
      <c r="BO644" s="317"/>
      <c r="BP644" s="317"/>
      <c r="BQ644" s="317"/>
    </row>
    <row r="645" spans="1:122" s="318" customFormat="1" x14ac:dyDescent="0.2">
      <c r="A645" s="317"/>
      <c r="C645" s="380"/>
      <c r="AF645" s="317"/>
      <c r="AG645" s="317"/>
      <c r="AH645" s="317"/>
      <c r="AI645" s="317"/>
      <c r="AJ645" s="317"/>
      <c r="AK645" s="317"/>
      <c r="AL645" s="317"/>
      <c r="AM645" s="317"/>
      <c r="AN645" s="317"/>
      <c r="AO645" s="317"/>
      <c r="AP645" s="317"/>
      <c r="AQ645" s="317"/>
      <c r="AR645" s="317"/>
      <c r="AS645" s="317"/>
      <c r="AT645" s="317"/>
      <c r="AU645" s="317"/>
      <c r="AV645" s="317"/>
      <c r="AW645" s="317"/>
      <c r="AX645" s="317"/>
      <c r="AY645" s="317"/>
      <c r="AZ645" s="317"/>
      <c r="BA645" s="317"/>
      <c r="BB645" s="317"/>
      <c r="BC645" s="317"/>
      <c r="BD645" s="317"/>
      <c r="BE645" s="317"/>
      <c r="BF645" s="317"/>
      <c r="BG645" s="317"/>
      <c r="BH645" s="317"/>
      <c r="BI645" s="317"/>
      <c r="BJ645" s="317"/>
      <c r="BK645" s="317"/>
      <c r="BL645" s="317"/>
      <c r="BM645" s="317"/>
      <c r="BN645" s="317"/>
      <c r="BO645" s="317"/>
      <c r="BP645" s="317"/>
      <c r="BQ645" s="317"/>
    </row>
    <row r="646" spans="1:122" s="318" customFormat="1" x14ac:dyDescent="0.2">
      <c r="A646" s="317"/>
      <c r="C646" s="380"/>
      <c r="AF646" s="317"/>
      <c r="AG646" s="317"/>
      <c r="AH646" s="317"/>
      <c r="AI646" s="317"/>
      <c r="AJ646" s="317"/>
      <c r="AK646" s="317"/>
      <c r="AL646" s="317"/>
      <c r="AM646" s="317"/>
      <c r="AN646" s="317"/>
      <c r="AO646" s="317"/>
      <c r="AP646" s="317"/>
      <c r="AQ646" s="317"/>
      <c r="AR646" s="317"/>
      <c r="AS646" s="317"/>
      <c r="AT646" s="317"/>
      <c r="AU646" s="317"/>
      <c r="AV646" s="317"/>
      <c r="AW646" s="317"/>
      <c r="AX646" s="317"/>
      <c r="AY646" s="317"/>
      <c r="AZ646" s="317"/>
      <c r="BA646" s="317"/>
      <c r="BB646" s="317"/>
      <c r="BC646" s="317"/>
      <c r="BD646" s="317"/>
      <c r="BE646" s="317"/>
      <c r="BF646" s="317"/>
      <c r="BG646" s="317"/>
      <c r="BH646" s="317"/>
      <c r="BI646" s="317"/>
      <c r="BJ646" s="317"/>
      <c r="BK646" s="317"/>
      <c r="BL646" s="317"/>
      <c r="BM646" s="317"/>
      <c r="BN646" s="317"/>
      <c r="BO646" s="317"/>
      <c r="BP646" s="317"/>
      <c r="BQ646" s="317"/>
    </row>
    <row r="647" spans="1:122" s="318" customFormat="1" x14ac:dyDescent="0.2">
      <c r="A647" s="317"/>
      <c r="C647" s="380"/>
      <c r="AF647" s="317"/>
      <c r="AG647" s="317"/>
      <c r="AH647" s="317"/>
      <c r="AI647" s="317"/>
      <c r="AJ647" s="317"/>
      <c r="AK647" s="317"/>
      <c r="AL647" s="317"/>
      <c r="AM647" s="317"/>
      <c r="AN647" s="317"/>
      <c r="AO647" s="317"/>
      <c r="AP647" s="317"/>
      <c r="AQ647" s="317"/>
      <c r="AR647" s="317"/>
      <c r="AS647" s="317"/>
      <c r="AT647" s="317"/>
      <c r="AU647" s="317"/>
      <c r="AV647" s="317"/>
      <c r="AW647" s="317"/>
      <c r="AX647" s="317"/>
      <c r="AY647" s="317"/>
      <c r="AZ647" s="317"/>
      <c r="BA647" s="317"/>
      <c r="BB647" s="317"/>
      <c r="BC647" s="317"/>
      <c r="BD647" s="317"/>
      <c r="BE647" s="317"/>
      <c r="BF647" s="317"/>
      <c r="BG647" s="317"/>
      <c r="BH647" s="317"/>
      <c r="BI647" s="317"/>
      <c r="BJ647" s="317"/>
      <c r="BK647" s="317"/>
      <c r="BL647" s="317"/>
      <c r="BM647" s="317"/>
      <c r="BN647" s="317"/>
      <c r="BO647" s="317"/>
      <c r="BP647" s="317"/>
      <c r="BQ647" s="317"/>
    </row>
    <row r="648" spans="1:122" s="318" customFormat="1" x14ac:dyDescent="0.2">
      <c r="A648" s="317"/>
      <c r="C648" s="380"/>
      <c r="AF648" s="317"/>
      <c r="AG648" s="317"/>
      <c r="AH648" s="317"/>
      <c r="AI648" s="317"/>
      <c r="AJ648" s="317"/>
      <c r="AK648" s="317"/>
      <c r="AL648" s="317"/>
      <c r="AM648" s="317"/>
      <c r="AN648" s="317"/>
      <c r="AO648" s="317"/>
      <c r="AP648" s="317"/>
      <c r="AQ648" s="317"/>
      <c r="AR648" s="317"/>
      <c r="AS648" s="317"/>
      <c r="AT648" s="317"/>
      <c r="AU648" s="317"/>
      <c r="AV648" s="317"/>
      <c r="AW648" s="317"/>
      <c r="AX648" s="317"/>
      <c r="AY648" s="317"/>
      <c r="AZ648" s="317"/>
      <c r="BA648" s="317"/>
      <c r="BB648" s="317"/>
      <c r="BC648" s="317"/>
      <c r="BD648" s="317"/>
      <c r="BE648" s="317"/>
      <c r="BF648" s="317"/>
      <c r="BG648" s="317"/>
      <c r="BH648" s="317"/>
      <c r="BI648" s="317"/>
      <c r="BJ648" s="317"/>
      <c r="BK648" s="317"/>
      <c r="BL648" s="317"/>
      <c r="BM648" s="317"/>
      <c r="BN648" s="317"/>
      <c r="BO648" s="317"/>
      <c r="BP648" s="317"/>
      <c r="BQ648" s="317"/>
    </row>
    <row r="649" spans="1:122" s="318" customFormat="1" x14ac:dyDescent="0.2">
      <c r="A649" s="317"/>
      <c r="C649" s="380"/>
      <c r="AF649" s="317"/>
      <c r="AG649" s="317"/>
      <c r="AH649" s="317"/>
      <c r="AI649" s="317"/>
      <c r="AJ649" s="317"/>
      <c r="AK649" s="317"/>
      <c r="AL649" s="317"/>
      <c r="AM649" s="317"/>
      <c r="AN649" s="317"/>
      <c r="AO649" s="317"/>
      <c r="AP649" s="317"/>
      <c r="AQ649" s="317"/>
      <c r="AR649" s="317"/>
      <c r="AS649" s="317"/>
      <c r="AT649" s="317"/>
      <c r="AU649" s="317"/>
      <c r="AV649" s="317"/>
      <c r="AW649" s="317"/>
      <c r="AX649" s="317"/>
      <c r="AY649" s="317"/>
      <c r="AZ649" s="317"/>
      <c r="BA649" s="317"/>
      <c r="BB649" s="317"/>
      <c r="BC649" s="317"/>
      <c r="BD649" s="317"/>
      <c r="BE649" s="317"/>
      <c r="BF649" s="317"/>
      <c r="BG649" s="317"/>
      <c r="BH649" s="317"/>
      <c r="BI649" s="317"/>
      <c r="BJ649" s="317"/>
      <c r="BK649" s="317"/>
      <c r="BL649" s="317"/>
      <c r="BM649" s="317"/>
      <c r="BN649" s="317"/>
      <c r="BO649" s="317"/>
      <c r="BP649" s="317"/>
      <c r="BQ649" s="317"/>
    </row>
    <row r="650" spans="1:122" s="318" customFormat="1" ht="15.75" x14ac:dyDescent="0.25">
      <c r="A650" s="317"/>
      <c r="B650" s="404"/>
      <c r="C650" s="380"/>
      <c r="AF650" s="317"/>
      <c r="AG650" s="317"/>
      <c r="AH650" s="317"/>
      <c r="AI650" s="317"/>
      <c r="AJ650" s="317"/>
      <c r="AK650" s="317"/>
      <c r="AL650" s="317"/>
      <c r="AM650" s="317"/>
      <c r="AN650" s="317"/>
      <c r="AO650" s="317"/>
      <c r="AP650" s="317"/>
      <c r="AQ650" s="317"/>
      <c r="AR650" s="317"/>
      <c r="AS650" s="317"/>
      <c r="AT650" s="317"/>
      <c r="AU650" s="317"/>
      <c r="AV650" s="317"/>
      <c r="AW650" s="317"/>
      <c r="AX650" s="317"/>
      <c r="AY650" s="317"/>
      <c r="AZ650" s="317"/>
      <c r="BA650" s="317"/>
      <c r="BB650" s="317"/>
      <c r="BC650" s="317"/>
      <c r="BD650" s="317"/>
      <c r="BE650" s="317"/>
      <c r="BF650" s="317"/>
      <c r="BG650" s="317"/>
      <c r="BH650" s="317"/>
      <c r="BI650" s="317"/>
      <c r="BJ650" s="317"/>
      <c r="BK650" s="317"/>
      <c r="BL650" s="317"/>
      <c r="BM650" s="317"/>
      <c r="BN650" s="317"/>
      <c r="BO650" s="317"/>
      <c r="BP650" s="317"/>
      <c r="BQ650" s="317"/>
    </row>
    <row r="651" spans="1:122" s="318" customFormat="1" x14ac:dyDescent="0.2">
      <c r="A651" s="317"/>
      <c r="B651" s="415"/>
      <c r="C651" s="380"/>
      <c r="AF651" s="317"/>
      <c r="AG651" s="317"/>
      <c r="AH651" s="317"/>
      <c r="AI651" s="317"/>
      <c r="AJ651" s="317"/>
      <c r="AK651" s="317"/>
      <c r="AL651" s="317"/>
      <c r="AM651" s="317"/>
      <c r="AN651" s="317"/>
      <c r="AO651" s="317"/>
      <c r="AP651" s="317"/>
      <c r="AQ651" s="317"/>
      <c r="AR651" s="317"/>
      <c r="AS651" s="317"/>
      <c r="AT651" s="317"/>
      <c r="AU651" s="317"/>
      <c r="AV651" s="317"/>
      <c r="AW651" s="317"/>
      <c r="AX651" s="317"/>
      <c r="AY651" s="317"/>
      <c r="AZ651" s="317"/>
      <c r="BA651" s="317"/>
      <c r="BB651" s="317"/>
      <c r="BC651" s="317"/>
      <c r="BD651" s="317"/>
      <c r="BE651" s="317"/>
      <c r="BF651" s="317"/>
      <c r="BG651" s="317"/>
      <c r="BH651" s="317"/>
      <c r="BI651" s="317"/>
      <c r="BJ651" s="317"/>
      <c r="BK651" s="317"/>
      <c r="BL651" s="317"/>
      <c r="BM651" s="317"/>
      <c r="BN651" s="317"/>
      <c r="BO651" s="317"/>
      <c r="BP651" s="317"/>
      <c r="BQ651" s="317"/>
    </row>
    <row r="652" spans="1:122" s="318" customFormat="1" x14ac:dyDescent="0.2">
      <c r="A652" s="317"/>
      <c r="B652" s="415"/>
      <c r="C652" s="380"/>
      <c r="AF652" s="317"/>
      <c r="AG652" s="317"/>
      <c r="AH652" s="317"/>
      <c r="AI652" s="317"/>
      <c r="AJ652" s="317"/>
      <c r="AK652" s="317"/>
      <c r="AL652" s="317"/>
      <c r="AM652" s="317"/>
      <c r="AN652" s="317"/>
      <c r="AO652" s="317"/>
      <c r="AP652" s="317"/>
      <c r="AQ652" s="317"/>
      <c r="AR652" s="317"/>
      <c r="AS652" s="317"/>
      <c r="AT652" s="317"/>
      <c r="AU652" s="317"/>
      <c r="AV652" s="317"/>
      <c r="AW652" s="317"/>
      <c r="AX652" s="317"/>
      <c r="AY652" s="317"/>
      <c r="AZ652" s="317"/>
      <c r="BA652" s="317"/>
      <c r="BB652" s="317"/>
      <c r="BC652" s="317"/>
      <c r="BD652" s="317"/>
      <c r="BE652" s="317"/>
      <c r="BF652" s="317"/>
      <c r="BG652" s="317"/>
      <c r="BH652" s="317"/>
      <c r="BI652" s="317"/>
      <c r="BJ652" s="317"/>
      <c r="BK652" s="317"/>
      <c r="BL652" s="317"/>
      <c r="BM652" s="317"/>
      <c r="BN652" s="317"/>
      <c r="BO652" s="317"/>
      <c r="BP652" s="317"/>
      <c r="BQ652" s="317"/>
    </row>
    <row r="653" spans="1:122" s="318" customFormat="1" x14ac:dyDescent="0.2">
      <c r="A653" s="317"/>
      <c r="B653" s="415"/>
      <c r="C653" s="380"/>
      <c r="AF653" s="317"/>
      <c r="AG653" s="317"/>
      <c r="AH653" s="317"/>
      <c r="AI653" s="317"/>
      <c r="AJ653" s="317"/>
      <c r="AK653" s="317"/>
      <c r="AL653" s="317"/>
      <c r="AM653" s="317"/>
      <c r="AN653" s="317"/>
      <c r="AO653" s="317"/>
      <c r="AP653" s="317"/>
      <c r="AQ653" s="317"/>
      <c r="AR653" s="317"/>
      <c r="AS653" s="317"/>
      <c r="AT653" s="317"/>
      <c r="AU653" s="317"/>
      <c r="AV653" s="317"/>
      <c r="AW653" s="317"/>
      <c r="AX653" s="317"/>
      <c r="AY653" s="317"/>
      <c r="AZ653" s="317"/>
      <c r="BA653" s="317"/>
      <c r="BB653" s="317"/>
      <c r="BC653" s="317"/>
      <c r="BD653" s="317"/>
      <c r="BE653" s="317"/>
      <c r="BF653" s="317"/>
      <c r="BG653" s="317"/>
      <c r="BH653" s="317"/>
      <c r="BI653" s="317"/>
      <c r="BJ653" s="317"/>
      <c r="BK653" s="317"/>
      <c r="BL653" s="317"/>
      <c r="BM653" s="317"/>
      <c r="BN653" s="317"/>
      <c r="BO653" s="317"/>
      <c r="BP653" s="317"/>
      <c r="BQ653" s="317"/>
    </row>
    <row r="654" spans="1:122" s="318" customFormat="1" x14ac:dyDescent="0.2">
      <c r="A654" s="317"/>
      <c r="B654" s="415"/>
      <c r="C654" s="380"/>
      <c r="AF654" s="317"/>
      <c r="AG654" s="317"/>
      <c r="AH654" s="317"/>
      <c r="AI654" s="317"/>
      <c r="AJ654" s="317"/>
      <c r="AK654" s="317"/>
      <c r="AL654" s="317"/>
      <c r="AM654" s="317"/>
      <c r="AN654" s="317"/>
      <c r="AO654" s="317"/>
      <c r="AP654" s="317"/>
      <c r="AQ654" s="317"/>
      <c r="AR654" s="317"/>
      <c r="AS654" s="317"/>
      <c r="AT654" s="317"/>
      <c r="AU654" s="317"/>
      <c r="AV654" s="317"/>
      <c r="AW654" s="317"/>
      <c r="AX654" s="317"/>
      <c r="AY654" s="317"/>
      <c r="AZ654" s="317"/>
      <c r="BA654" s="317"/>
      <c r="BB654" s="317"/>
      <c r="BC654" s="317"/>
      <c r="BD654" s="317"/>
      <c r="BE654" s="317"/>
      <c r="BF654" s="317"/>
      <c r="BG654" s="317"/>
      <c r="BH654" s="317"/>
      <c r="BI654" s="317"/>
      <c r="BJ654" s="317"/>
      <c r="BK654" s="317"/>
      <c r="BL654" s="317"/>
      <c r="BM654" s="317"/>
      <c r="BN654" s="317"/>
      <c r="BO654" s="317"/>
      <c r="BP654" s="317"/>
      <c r="BQ654" s="317"/>
    </row>
    <row r="655" spans="1:122" s="318" customFormat="1" x14ac:dyDescent="0.2">
      <c r="A655" s="317"/>
      <c r="B655" s="415"/>
      <c r="C655" s="380"/>
      <c r="AF655" s="317"/>
      <c r="AG655" s="317"/>
      <c r="AH655" s="317"/>
      <c r="AI655" s="317"/>
      <c r="AJ655" s="317"/>
      <c r="AK655" s="317"/>
      <c r="AL655" s="317"/>
      <c r="AM655" s="317"/>
      <c r="AN655" s="317"/>
      <c r="AO655" s="317"/>
      <c r="AP655" s="317"/>
      <c r="AQ655" s="317"/>
      <c r="AR655" s="317"/>
      <c r="AS655" s="317"/>
      <c r="AT655" s="317"/>
      <c r="AU655" s="317"/>
      <c r="AV655" s="317"/>
      <c r="AW655" s="317"/>
      <c r="AX655" s="317"/>
      <c r="AY655" s="317"/>
      <c r="AZ655" s="317"/>
      <c r="BA655" s="317"/>
      <c r="BB655" s="317"/>
      <c r="BC655" s="317"/>
      <c r="BD655" s="317"/>
      <c r="BE655" s="317"/>
      <c r="BF655" s="317"/>
      <c r="BG655" s="317"/>
      <c r="BH655" s="317"/>
      <c r="BI655" s="317"/>
      <c r="BJ655" s="317"/>
      <c r="BK655" s="317"/>
      <c r="BL655" s="317"/>
      <c r="BM655" s="317"/>
      <c r="BN655" s="317"/>
      <c r="BO655" s="317"/>
      <c r="BP655" s="317"/>
      <c r="BQ655" s="317"/>
    </row>
    <row r="656" spans="1:122" s="318" customFormat="1" x14ac:dyDescent="0.2">
      <c r="A656" s="317"/>
      <c r="B656" s="415"/>
      <c r="C656" s="380"/>
      <c r="AF656" s="317"/>
      <c r="AG656" s="317"/>
      <c r="AH656" s="317"/>
      <c r="AI656" s="317"/>
      <c r="AJ656" s="317"/>
      <c r="AK656" s="317"/>
      <c r="AL656" s="317"/>
      <c r="AM656" s="317"/>
      <c r="AN656" s="317"/>
      <c r="AO656" s="317"/>
      <c r="AP656" s="317"/>
      <c r="AQ656" s="317"/>
      <c r="AR656" s="317"/>
      <c r="AS656" s="317"/>
      <c r="AT656" s="317"/>
      <c r="AU656" s="317"/>
      <c r="AV656" s="317"/>
      <c r="AW656" s="317"/>
      <c r="AX656" s="317"/>
      <c r="AY656" s="317"/>
      <c r="AZ656" s="317"/>
      <c r="BA656" s="317"/>
      <c r="BB656" s="317"/>
      <c r="BC656" s="317"/>
      <c r="BD656" s="317"/>
      <c r="BE656" s="317"/>
      <c r="BF656" s="317"/>
      <c r="BG656" s="317"/>
      <c r="BH656" s="317"/>
      <c r="BI656" s="317"/>
      <c r="BJ656" s="317"/>
      <c r="BK656" s="317"/>
      <c r="BL656" s="317"/>
      <c r="BM656" s="317"/>
      <c r="BN656" s="317"/>
      <c r="BO656" s="317"/>
      <c r="BP656" s="317"/>
      <c r="BQ656" s="317"/>
    </row>
    <row r="657" spans="1:69" s="318" customFormat="1" x14ac:dyDescent="0.2">
      <c r="A657" s="317"/>
      <c r="B657" s="415"/>
      <c r="C657" s="380"/>
      <c r="AF657" s="317"/>
      <c r="AG657" s="317"/>
      <c r="AH657" s="317"/>
      <c r="AI657" s="317"/>
      <c r="AJ657" s="317"/>
      <c r="AK657" s="317"/>
      <c r="AL657" s="317"/>
      <c r="AM657" s="317"/>
      <c r="AN657" s="317"/>
      <c r="AO657" s="317"/>
      <c r="AP657" s="317"/>
      <c r="AQ657" s="317"/>
      <c r="AR657" s="317"/>
      <c r="AS657" s="317"/>
      <c r="AT657" s="317"/>
      <c r="AU657" s="317"/>
      <c r="AV657" s="317"/>
      <c r="AW657" s="317"/>
      <c r="AX657" s="317"/>
      <c r="AY657" s="317"/>
      <c r="AZ657" s="317"/>
      <c r="BA657" s="317"/>
      <c r="BB657" s="317"/>
      <c r="BC657" s="317"/>
      <c r="BD657" s="317"/>
      <c r="BE657" s="317"/>
      <c r="BF657" s="317"/>
      <c r="BG657" s="317"/>
      <c r="BH657" s="317"/>
      <c r="BI657" s="317"/>
      <c r="BJ657" s="317"/>
      <c r="BK657" s="317"/>
      <c r="BL657" s="317"/>
      <c r="BM657" s="317"/>
      <c r="BN657" s="317"/>
      <c r="BO657" s="317"/>
      <c r="BP657" s="317"/>
      <c r="BQ657" s="317"/>
    </row>
    <row r="658" spans="1:69" s="318" customFormat="1" x14ac:dyDescent="0.2">
      <c r="A658" s="317"/>
      <c r="B658" s="415"/>
      <c r="C658" s="380"/>
      <c r="AF658" s="317"/>
      <c r="AG658" s="317"/>
      <c r="AH658" s="317"/>
      <c r="AI658" s="317"/>
      <c r="AJ658" s="317"/>
      <c r="AK658" s="317"/>
      <c r="AL658" s="317"/>
      <c r="AM658" s="317"/>
      <c r="AN658" s="317"/>
      <c r="AO658" s="317"/>
      <c r="AP658" s="317"/>
      <c r="AQ658" s="317"/>
      <c r="AR658" s="317"/>
      <c r="AS658" s="317"/>
      <c r="AT658" s="317"/>
      <c r="AU658" s="317"/>
      <c r="AV658" s="317"/>
      <c r="AW658" s="317"/>
      <c r="AX658" s="317"/>
      <c r="AY658" s="317"/>
      <c r="AZ658" s="317"/>
      <c r="BA658" s="317"/>
      <c r="BB658" s="317"/>
      <c r="BC658" s="317"/>
      <c r="BD658" s="317"/>
      <c r="BE658" s="317"/>
      <c r="BF658" s="317"/>
      <c r="BG658" s="317"/>
      <c r="BH658" s="317"/>
      <c r="BI658" s="317"/>
      <c r="BJ658" s="317"/>
      <c r="BK658" s="317"/>
      <c r="BL658" s="317"/>
      <c r="BM658" s="317"/>
      <c r="BN658" s="317"/>
      <c r="BO658" s="317"/>
      <c r="BP658" s="317"/>
      <c r="BQ658" s="317"/>
    </row>
    <row r="659" spans="1:69" s="318" customFormat="1" x14ac:dyDescent="0.2">
      <c r="A659" s="317"/>
      <c r="C659" s="380"/>
      <c r="AF659" s="317"/>
      <c r="AG659" s="317"/>
      <c r="AH659" s="317"/>
      <c r="AI659" s="317"/>
      <c r="AJ659" s="317"/>
      <c r="AK659" s="317"/>
      <c r="AL659" s="317"/>
      <c r="AM659" s="317"/>
      <c r="AN659" s="317"/>
      <c r="AO659" s="317"/>
      <c r="AP659" s="317"/>
      <c r="AQ659" s="317"/>
      <c r="AR659" s="317"/>
      <c r="AS659" s="317"/>
      <c r="AT659" s="317"/>
      <c r="AU659" s="317"/>
      <c r="AV659" s="317"/>
      <c r="AW659" s="317"/>
      <c r="AX659" s="317"/>
      <c r="AY659" s="317"/>
      <c r="AZ659" s="317"/>
      <c r="BA659" s="317"/>
      <c r="BB659" s="317"/>
      <c r="BC659" s="317"/>
      <c r="BD659" s="317"/>
      <c r="BE659" s="317"/>
      <c r="BF659" s="317"/>
      <c r="BG659" s="317"/>
      <c r="BH659" s="317"/>
      <c r="BI659" s="317"/>
      <c r="BJ659" s="317"/>
      <c r="BK659" s="317"/>
      <c r="BL659" s="317"/>
      <c r="BM659" s="317"/>
      <c r="BN659" s="317"/>
      <c r="BO659" s="317"/>
      <c r="BP659" s="317"/>
      <c r="BQ659" s="317"/>
    </row>
    <row r="660" spans="1:69" s="318" customFormat="1" x14ac:dyDescent="0.2">
      <c r="A660" s="317"/>
      <c r="B660" s="376"/>
      <c r="C660" s="380"/>
      <c r="AF660" s="317"/>
      <c r="AG660" s="317"/>
      <c r="AH660" s="317"/>
      <c r="AI660" s="317"/>
      <c r="AJ660" s="317"/>
      <c r="AK660" s="317"/>
      <c r="AL660" s="317"/>
      <c r="AM660" s="317"/>
      <c r="AN660" s="317"/>
      <c r="AO660" s="317"/>
      <c r="AP660" s="317"/>
      <c r="AQ660" s="317"/>
      <c r="AR660" s="317"/>
      <c r="AS660" s="317"/>
      <c r="AT660" s="317"/>
      <c r="AU660" s="317"/>
      <c r="AV660" s="317"/>
      <c r="AW660" s="317"/>
      <c r="AX660" s="317"/>
      <c r="AY660" s="317"/>
      <c r="AZ660" s="317"/>
      <c r="BA660" s="317"/>
      <c r="BB660" s="317"/>
      <c r="BC660" s="317"/>
      <c r="BD660" s="317"/>
      <c r="BE660" s="317"/>
      <c r="BF660" s="317"/>
      <c r="BG660" s="317"/>
      <c r="BH660" s="317"/>
      <c r="BI660" s="317"/>
      <c r="BJ660" s="317"/>
      <c r="BK660" s="317"/>
      <c r="BL660" s="317"/>
      <c r="BM660" s="317"/>
      <c r="BN660" s="317"/>
      <c r="BO660" s="317"/>
      <c r="BP660" s="317"/>
      <c r="BQ660" s="317"/>
    </row>
    <row r="661" spans="1:69" s="318" customFormat="1" x14ac:dyDescent="0.2">
      <c r="A661" s="317"/>
      <c r="C661" s="380"/>
      <c r="AF661" s="317"/>
      <c r="AG661" s="317"/>
      <c r="AH661" s="317"/>
      <c r="AI661" s="317"/>
      <c r="AJ661" s="317"/>
      <c r="AK661" s="317"/>
      <c r="AL661" s="317"/>
      <c r="AM661" s="317"/>
      <c r="AN661" s="317"/>
      <c r="AO661" s="317"/>
      <c r="AP661" s="317"/>
      <c r="AQ661" s="317"/>
      <c r="AR661" s="317"/>
      <c r="AS661" s="317"/>
      <c r="AT661" s="317"/>
      <c r="AU661" s="317"/>
      <c r="AV661" s="317"/>
      <c r="AW661" s="317"/>
      <c r="AX661" s="317"/>
      <c r="AY661" s="317"/>
      <c r="AZ661" s="317"/>
      <c r="BA661" s="317"/>
      <c r="BB661" s="317"/>
      <c r="BC661" s="317"/>
      <c r="BD661" s="317"/>
      <c r="BE661" s="317"/>
      <c r="BF661" s="317"/>
      <c r="BG661" s="317"/>
      <c r="BH661" s="317"/>
      <c r="BI661" s="317"/>
      <c r="BJ661" s="317"/>
      <c r="BK661" s="317"/>
      <c r="BL661" s="317"/>
      <c r="BM661" s="317"/>
      <c r="BN661" s="317"/>
      <c r="BO661" s="317"/>
      <c r="BP661" s="317"/>
      <c r="BQ661" s="317"/>
    </row>
    <row r="662" spans="1:69" s="318" customFormat="1" x14ac:dyDescent="0.2">
      <c r="A662" s="317"/>
      <c r="C662" s="380"/>
      <c r="AF662" s="317"/>
      <c r="AG662" s="317"/>
      <c r="AH662" s="317"/>
      <c r="AI662" s="317"/>
      <c r="AJ662" s="317"/>
      <c r="AK662" s="317"/>
      <c r="AL662" s="317"/>
      <c r="AM662" s="317"/>
      <c r="AN662" s="317"/>
      <c r="AO662" s="317"/>
      <c r="AP662" s="317"/>
      <c r="AQ662" s="317"/>
      <c r="AR662" s="317"/>
      <c r="AS662" s="317"/>
      <c r="AT662" s="317"/>
      <c r="AU662" s="317"/>
      <c r="AV662" s="317"/>
      <c r="AW662" s="317"/>
      <c r="AX662" s="317"/>
      <c r="AY662" s="317"/>
      <c r="AZ662" s="317"/>
      <c r="BA662" s="317"/>
      <c r="BB662" s="317"/>
      <c r="BC662" s="317"/>
      <c r="BD662" s="317"/>
      <c r="BE662" s="317"/>
      <c r="BF662" s="317"/>
      <c r="BG662" s="317"/>
      <c r="BH662" s="317"/>
      <c r="BI662" s="317"/>
      <c r="BJ662" s="317"/>
      <c r="BK662" s="317"/>
      <c r="BL662" s="317"/>
      <c r="BM662" s="317"/>
      <c r="BN662" s="317"/>
      <c r="BO662" s="317"/>
      <c r="BP662" s="317"/>
      <c r="BQ662" s="317"/>
    </row>
    <row r="663" spans="1:69" s="318" customFormat="1" x14ac:dyDescent="0.2">
      <c r="A663" s="317"/>
      <c r="C663" s="380"/>
      <c r="AF663" s="317"/>
      <c r="AG663" s="317"/>
      <c r="AH663" s="317"/>
      <c r="AI663" s="317"/>
      <c r="AJ663" s="317"/>
      <c r="AK663" s="317"/>
      <c r="AL663" s="317"/>
      <c r="AM663" s="317"/>
      <c r="AN663" s="317"/>
      <c r="AO663" s="317"/>
      <c r="AP663" s="317"/>
      <c r="AQ663" s="317"/>
      <c r="AR663" s="317"/>
      <c r="AS663" s="317"/>
      <c r="AT663" s="317"/>
      <c r="AU663" s="317"/>
      <c r="AV663" s="317"/>
      <c r="AW663" s="317"/>
      <c r="AX663" s="317"/>
      <c r="AY663" s="317"/>
      <c r="AZ663" s="317"/>
      <c r="BA663" s="317"/>
      <c r="BB663" s="317"/>
      <c r="BC663" s="317"/>
      <c r="BD663" s="317"/>
      <c r="BE663" s="317"/>
      <c r="BF663" s="317"/>
      <c r="BG663" s="317"/>
      <c r="BH663" s="317"/>
      <c r="BI663" s="317"/>
      <c r="BJ663" s="317"/>
      <c r="BK663" s="317"/>
      <c r="BL663" s="317"/>
      <c r="BM663" s="317"/>
      <c r="BN663" s="317"/>
      <c r="BO663" s="317"/>
      <c r="BP663" s="317"/>
      <c r="BQ663" s="317"/>
    </row>
    <row r="664" spans="1:69" s="318" customFormat="1" x14ac:dyDescent="0.2">
      <c r="A664" s="317"/>
      <c r="C664" s="380"/>
      <c r="AF664" s="317"/>
      <c r="AG664" s="317"/>
      <c r="AH664" s="317"/>
      <c r="AI664" s="317"/>
      <c r="AJ664" s="317"/>
      <c r="AK664" s="317"/>
      <c r="AL664" s="317"/>
      <c r="AM664" s="317"/>
      <c r="AN664" s="317"/>
      <c r="AO664" s="317"/>
      <c r="AP664" s="317"/>
      <c r="AQ664" s="317"/>
      <c r="AR664" s="317"/>
      <c r="AS664" s="317"/>
      <c r="AT664" s="317"/>
      <c r="AU664" s="317"/>
      <c r="AV664" s="317"/>
      <c r="AW664" s="317"/>
      <c r="AX664" s="317"/>
      <c r="AY664" s="317"/>
      <c r="AZ664" s="317"/>
      <c r="BA664" s="317"/>
      <c r="BB664" s="317"/>
      <c r="BC664" s="317"/>
      <c r="BD664" s="317"/>
      <c r="BE664" s="317"/>
      <c r="BF664" s="317"/>
      <c r="BG664" s="317"/>
      <c r="BH664" s="317"/>
      <c r="BI664" s="317"/>
      <c r="BJ664" s="317"/>
      <c r="BK664" s="317"/>
      <c r="BL664" s="317"/>
      <c r="BM664" s="317"/>
      <c r="BN664" s="317"/>
      <c r="BO664" s="317"/>
      <c r="BP664" s="317"/>
      <c r="BQ664" s="317"/>
    </row>
    <row r="665" spans="1:69" s="318" customFormat="1" x14ac:dyDescent="0.2">
      <c r="A665" s="317"/>
      <c r="C665" s="380"/>
      <c r="AF665" s="317"/>
      <c r="AG665" s="317"/>
      <c r="AH665" s="317"/>
      <c r="AI665" s="317"/>
      <c r="AJ665" s="317"/>
      <c r="AK665" s="317"/>
      <c r="AL665" s="317"/>
      <c r="AM665" s="317"/>
      <c r="AN665" s="317"/>
      <c r="AO665" s="317"/>
      <c r="AP665" s="317"/>
      <c r="AQ665" s="317"/>
      <c r="AR665" s="317"/>
      <c r="AS665" s="317"/>
      <c r="AT665" s="317"/>
      <c r="AU665" s="317"/>
      <c r="AV665" s="317"/>
      <c r="AW665" s="317"/>
      <c r="AX665" s="317"/>
      <c r="AY665" s="317"/>
      <c r="AZ665" s="317"/>
      <c r="BA665" s="317"/>
      <c r="BB665" s="317"/>
      <c r="BC665" s="317"/>
      <c r="BD665" s="317"/>
      <c r="BE665" s="317"/>
      <c r="BF665" s="317"/>
      <c r="BG665" s="317"/>
      <c r="BH665" s="317"/>
      <c r="BI665" s="317"/>
      <c r="BJ665" s="317"/>
      <c r="BK665" s="317"/>
      <c r="BL665" s="317"/>
      <c r="BM665" s="317"/>
      <c r="BN665" s="317"/>
      <c r="BO665" s="317"/>
      <c r="BP665" s="317"/>
      <c r="BQ665" s="317"/>
    </row>
    <row r="666" spans="1:69" s="318" customFormat="1" x14ac:dyDescent="0.2">
      <c r="A666" s="317"/>
      <c r="C666" s="380"/>
      <c r="AF666" s="317"/>
      <c r="AG666" s="317"/>
      <c r="AH666" s="317"/>
      <c r="AI666" s="317"/>
      <c r="AJ666" s="317"/>
      <c r="AK666" s="317"/>
      <c r="AL666" s="317"/>
      <c r="AM666" s="317"/>
      <c r="AN666" s="317"/>
      <c r="AO666" s="317"/>
      <c r="AP666" s="317"/>
      <c r="AQ666" s="317"/>
      <c r="AR666" s="317"/>
      <c r="AS666" s="317"/>
      <c r="AT666" s="317"/>
      <c r="AU666" s="317"/>
      <c r="AV666" s="317"/>
      <c r="AW666" s="317"/>
      <c r="AX666" s="317"/>
      <c r="AY666" s="317"/>
      <c r="AZ666" s="317"/>
      <c r="BA666" s="317"/>
      <c r="BB666" s="317"/>
      <c r="BC666" s="317"/>
      <c r="BD666" s="317"/>
      <c r="BE666" s="317"/>
      <c r="BF666" s="317"/>
      <c r="BG666" s="317"/>
      <c r="BH666" s="317"/>
      <c r="BI666" s="317"/>
      <c r="BJ666" s="317"/>
      <c r="BK666" s="317"/>
      <c r="BL666" s="317"/>
      <c r="BM666" s="317"/>
      <c r="BN666" s="317"/>
      <c r="BO666" s="317"/>
      <c r="BP666" s="317"/>
      <c r="BQ666" s="317"/>
    </row>
    <row r="667" spans="1:69" s="318" customFormat="1" x14ac:dyDescent="0.2">
      <c r="A667" s="317"/>
      <c r="C667" s="380"/>
      <c r="AF667" s="317"/>
      <c r="AG667" s="317"/>
      <c r="AH667" s="317"/>
      <c r="AI667" s="317"/>
      <c r="AJ667" s="317"/>
      <c r="AK667" s="317"/>
      <c r="AL667" s="317"/>
      <c r="AM667" s="317"/>
      <c r="AN667" s="317"/>
      <c r="AO667" s="317"/>
      <c r="AP667" s="317"/>
      <c r="AQ667" s="317"/>
      <c r="AR667" s="317"/>
      <c r="AS667" s="317"/>
      <c r="AT667" s="317"/>
      <c r="AU667" s="317"/>
      <c r="AV667" s="317"/>
      <c r="AW667" s="317"/>
      <c r="AX667" s="317"/>
      <c r="AY667" s="317"/>
      <c r="AZ667" s="317"/>
      <c r="BA667" s="317"/>
      <c r="BB667" s="317"/>
      <c r="BC667" s="317"/>
      <c r="BD667" s="317"/>
      <c r="BE667" s="317"/>
      <c r="BF667" s="317"/>
      <c r="BG667" s="317"/>
      <c r="BH667" s="317"/>
      <c r="BI667" s="317"/>
      <c r="BJ667" s="317"/>
      <c r="BK667" s="317"/>
      <c r="BL667" s="317"/>
      <c r="BM667" s="317"/>
      <c r="BN667" s="317"/>
      <c r="BO667" s="317"/>
      <c r="BP667" s="317"/>
      <c r="BQ667" s="317"/>
    </row>
    <row r="668" spans="1:69" s="318" customFormat="1" x14ac:dyDescent="0.2">
      <c r="A668" s="317"/>
      <c r="C668" s="380"/>
      <c r="AF668" s="317"/>
      <c r="AG668" s="317"/>
      <c r="AH668" s="317"/>
      <c r="AI668" s="317"/>
      <c r="AJ668" s="317"/>
      <c r="AK668" s="317"/>
      <c r="AL668" s="317"/>
      <c r="AM668" s="317"/>
      <c r="AN668" s="317"/>
      <c r="AO668" s="317"/>
      <c r="AP668" s="317"/>
      <c r="AQ668" s="317"/>
      <c r="AR668" s="317"/>
      <c r="AS668" s="317"/>
      <c r="AT668" s="317"/>
      <c r="AU668" s="317"/>
      <c r="AV668" s="317"/>
      <c r="AW668" s="317"/>
      <c r="AX668" s="317"/>
      <c r="AY668" s="317"/>
      <c r="AZ668" s="317"/>
      <c r="BA668" s="317"/>
      <c r="BB668" s="317"/>
      <c r="BC668" s="317"/>
      <c r="BD668" s="317"/>
      <c r="BE668" s="317"/>
      <c r="BF668" s="317"/>
      <c r="BG668" s="317"/>
      <c r="BH668" s="317"/>
      <c r="BI668" s="317"/>
      <c r="BJ668" s="317"/>
      <c r="BK668" s="317"/>
      <c r="BL668" s="317"/>
      <c r="BM668" s="317"/>
      <c r="BN668" s="317"/>
      <c r="BO668" s="317"/>
      <c r="BP668" s="317"/>
      <c r="BQ668" s="317"/>
    </row>
    <row r="669" spans="1:69" s="318" customFormat="1" x14ac:dyDescent="0.2">
      <c r="A669" s="317"/>
      <c r="C669" s="380"/>
      <c r="AF669" s="317"/>
      <c r="AG669" s="317"/>
      <c r="AH669" s="317"/>
      <c r="AI669" s="317"/>
      <c r="AJ669" s="317"/>
      <c r="AK669" s="317"/>
      <c r="AL669" s="317"/>
      <c r="AM669" s="317"/>
      <c r="AN669" s="317"/>
      <c r="AO669" s="317"/>
      <c r="AP669" s="317"/>
      <c r="AQ669" s="317"/>
      <c r="AR669" s="317"/>
      <c r="AS669" s="317"/>
      <c r="AT669" s="317"/>
      <c r="AU669" s="317"/>
      <c r="AV669" s="317"/>
      <c r="AW669" s="317"/>
      <c r="AX669" s="317"/>
      <c r="AY669" s="317"/>
      <c r="AZ669" s="317"/>
      <c r="BA669" s="317"/>
      <c r="BB669" s="317"/>
      <c r="BC669" s="317"/>
      <c r="BD669" s="317"/>
      <c r="BE669" s="317"/>
      <c r="BF669" s="317"/>
      <c r="BG669" s="317"/>
      <c r="BH669" s="317"/>
      <c r="BI669" s="317"/>
      <c r="BJ669" s="317"/>
      <c r="BK669" s="317"/>
      <c r="BL669" s="317"/>
      <c r="BM669" s="317"/>
      <c r="BN669" s="317"/>
      <c r="BO669" s="317"/>
      <c r="BP669" s="317"/>
      <c r="BQ669" s="317"/>
    </row>
    <row r="670" spans="1:69" s="318" customFormat="1" x14ac:dyDescent="0.2">
      <c r="A670" s="317"/>
      <c r="C670" s="380"/>
      <c r="AF670" s="317"/>
      <c r="AG670" s="317"/>
      <c r="AH670" s="317"/>
      <c r="AI670" s="317"/>
      <c r="AJ670" s="317"/>
      <c r="AK670" s="317"/>
      <c r="AL670" s="317"/>
      <c r="AM670" s="317"/>
      <c r="AN670" s="317"/>
      <c r="AO670" s="317"/>
      <c r="AP670" s="317"/>
      <c r="AQ670" s="317"/>
      <c r="AR670" s="317"/>
      <c r="AS670" s="317"/>
      <c r="AT670" s="317"/>
      <c r="AU670" s="317"/>
      <c r="AV670" s="317"/>
      <c r="AW670" s="317"/>
      <c r="AX670" s="317"/>
      <c r="AY670" s="317"/>
      <c r="AZ670" s="317"/>
      <c r="BA670" s="317"/>
      <c r="BB670" s="317"/>
      <c r="BC670" s="317"/>
      <c r="BD670" s="317"/>
      <c r="BE670" s="317"/>
      <c r="BF670" s="317"/>
      <c r="BG670" s="317"/>
      <c r="BH670" s="317"/>
      <c r="BI670" s="317"/>
      <c r="BJ670" s="317"/>
      <c r="BK670" s="317"/>
      <c r="BL670" s="317"/>
      <c r="BM670" s="317"/>
      <c r="BN670" s="317"/>
      <c r="BO670" s="317"/>
      <c r="BP670" s="317"/>
      <c r="BQ670" s="317"/>
    </row>
    <row r="671" spans="1:69" s="318" customFormat="1" x14ac:dyDescent="0.2">
      <c r="A671" s="317"/>
      <c r="C671" s="380"/>
      <c r="AF671" s="317"/>
      <c r="AG671" s="317"/>
      <c r="AH671" s="317"/>
      <c r="AI671" s="317"/>
      <c r="AJ671" s="317"/>
      <c r="AK671" s="317"/>
      <c r="AL671" s="317"/>
      <c r="AM671" s="317"/>
      <c r="AN671" s="317"/>
      <c r="AO671" s="317"/>
      <c r="AP671" s="317"/>
      <c r="AQ671" s="317"/>
      <c r="AR671" s="317"/>
      <c r="AS671" s="317"/>
      <c r="AT671" s="317"/>
      <c r="AU671" s="317"/>
      <c r="AV671" s="317"/>
      <c r="AW671" s="317"/>
      <c r="AX671" s="317"/>
      <c r="AY671" s="317"/>
      <c r="AZ671" s="317"/>
      <c r="BA671" s="317"/>
      <c r="BB671" s="317"/>
      <c r="BC671" s="317"/>
      <c r="BD671" s="317"/>
      <c r="BE671" s="317"/>
      <c r="BF671" s="317"/>
      <c r="BG671" s="317"/>
      <c r="BH671" s="317"/>
      <c r="BI671" s="317"/>
      <c r="BJ671" s="317"/>
      <c r="BK671" s="317"/>
      <c r="BL671" s="317"/>
      <c r="BM671" s="317"/>
      <c r="BN671" s="317"/>
      <c r="BO671" s="317"/>
      <c r="BP671" s="317"/>
      <c r="BQ671" s="317"/>
    </row>
    <row r="672" spans="1:69" s="318" customFormat="1" x14ac:dyDescent="0.2">
      <c r="A672" s="317"/>
      <c r="C672" s="380"/>
      <c r="AF672" s="317"/>
      <c r="AG672" s="317"/>
      <c r="AH672" s="317"/>
      <c r="AI672" s="317"/>
      <c r="AJ672" s="317"/>
      <c r="AK672" s="317"/>
      <c r="AL672" s="317"/>
      <c r="AM672" s="317"/>
      <c r="AN672" s="317"/>
      <c r="AO672" s="317"/>
      <c r="AP672" s="317"/>
      <c r="AQ672" s="317"/>
      <c r="AR672" s="317"/>
      <c r="AS672" s="317"/>
      <c r="AT672" s="317"/>
      <c r="AU672" s="317"/>
      <c r="AV672" s="317"/>
      <c r="AW672" s="317"/>
      <c r="AX672" s="317"/>
      <c r="AY672" s="317"/>
      <c r="AZ672" s="317"/>
      <c r="BA672" s="317"/>
      <c r="BB672" s="317"/>
      <c r="BC672" s="317"/>
      <c r="BD672" s="317"/>
      <c r="BE672" s="317"/>
      <c r="BF672" s="317"/>
      <c r="BG672" s="317"/>
      <c r="BH672" s="317"/>
      <c r="BI672" s="317"/>
      <c r="BJ672" s="317"/>
      <c r="BK672" s="317"/>
      <c r="BL672" s="317"/>
      <c r="BM672" s="317"/>
      <c r="BN672" s="317"/>
      <c r="BO672" s="317"/>
      <c r="BP672" s="317"/>
      <c r="BQ672" s="317"/>
    </row>
    <row r="673" spans="1:69" s="318" customFormat="1" x14ac:dyDescent="0.2">
      <c r="A673" s="317"/>
      <c r="C673" s="380"/>
      <c r="AF673" s="317"/>
      <c r="AG673" s="317"/>
      <c r="AH673" s="317"/>
      <c r="AI673" s="317"/>
      <c r="AJ673" s="317"/>
      <c r="AK673" s="317"/>
      <c r="AL673" s="317"/>
      <c r="AM673" s="317"/>
      <c r="AN673" s="317"/>
      <c r="AO673" s="317"/>
      <c r="AP673" s="317"/>
      <c r="AQ673" s="317"/>
      <c r="AR673" s="317"/>
      <c r="AS673" s="317"/>
      <c r="AT673" s="317"/>
      <c r="AU673" s="317"/>
      <c r="AV673" s="317"/>
      <c r="AW673" s="317"/>
      <c r="AX673" s="317"/>
      <c r="AY673" s="317"/>
      <c r="AZ673" s="317"/>
      <c r="BA673" s="317"/>
      <c r="BB673" s="317"/>
      <c r="BC673" s="317"/>
      <c r="BD673" s="317"/>
      <c r="BE673" s="317"/>
      <c r="BF673" s="317"/>
      <c r="BG673" s="317"/>
      <c r="BH673" s="317"/>
      <c r="BI673" s="317"/>
      <c r="BJ673" s="317"/>
      <c r="BK673" s="317"/>
      <c r="BL673" s="317"/>
      <c r="BM673" s="317"/>
      <c r="BN673" s="317"/>
      <c r="BO673" s="317"/>
      <c r="BP673" s="317"/>
      <c r="BQ673" s="317"/>
    </row>
    <row r="674" spans="1:69" s="318" customFormat="1" x14ac:dyDescent="0.2">
      <c r="A674" s="317"/>
      <c r="C674" s="380"/>
      <c r="AF674" s="317"/>
      <c r="AG674" s="317"/>
      <c r="AH674" s="317"/>
      <c r="AI674" s="317"/>
      <c r="AJ674" s="317"/>
      <c r="AK674" s="317"/>
      <c r="AL674" s="317"/>
      <c r="AM674" s="317"/>
      <c r="AN674" s="317"/>
      <c r="AO674" s="317"/>
      <c r="AP674" s="317"/>
      <c r="AQ674" s="317"/>
      <c r="AR674" s="317"/>
      <c r="AS674" s="317"/>
      <c r="AT674" s="317"/>
      <c r="AU674" s="317"/>
      <c r="AV674" s="317"/>
      <c r="AW674" s="317"/>
      <c r="AX674" s="317"/>
      <c r="AY674" s="317"/>
      <c r="AZ674" s="317"/>
      <c r="BA674" s="317"/>
      <c r="BB674" s="317"/>
      <c r="BC674" s="317"/>
      <c r="BD674" s="317"/>
      <c r="BE674" s="317"/>
      <c r="BF674" s="317"/>
      <c r="BG674" s="317"/>
      <c r="BH674" s="317"/>
      <c r="BI674" s="317"/>
      <c r="BJ674" s="317"/>
      <c r="BK674" s="317"/>
      <c r="BL674" s="317"/>
      <c r="BM674" s="317"/>
      <c r="BN674" s="317"/>
      <c r="BO674" s="317"/>
      <c r="BP674" s="317"/>
      <c r="BQ674" s="317"/>
    </row>
    <row r="675" spans="1:69" s="318" customFormat="1" x14ac:dyDescent="0.2">
      <c r="A675" s="317"/>
      <c r="C675" s="380"/>
      <c r="AF675" s="317"/>
      <c r="AG675" s="317"/>
      <c r="AH675" s="317"/>
      <c r="AI675" s="317"/>
      <c r="AJ675" s="317"/>
      <c r="AK675" s="317"/>
      <c r="AL675" s="317"/>
      <c r="AM675" s="317"/>
      <c r="AN675" s="317"/>
      <c r="AO675" s="317"/>
      <c r="AP675" s="317"/>
      <c r="AQ675" s="317"/>
      <c r="AR675" s="317"/>
      <c r="AS675" s="317"/>
      <c r="AT675" s="317"/>
      <c r="AU675" s="317"/>
      <c r="AV675" s="317"/>
      <c r="AW675" s="317"/>
      <c r="AX675" s="317"/>
      <c r="AY675" s="317"/>
      <c r="AZ675" s="317"/>
      <c r="BA675" s="317"/>
      <c r="BB675" s="317"/>
      <c r="BC675" s="317"/>
      <c r="BD675" s="317"/>
      <c r="BE675" s="317"/>
      <c r="BF675" s="317"/>
      <c r="BG675" s="317"/>
      <c r="BH675" s="317"/>
      <c r="BI675" s="317"/>
      <c r="BJ675" s="317"/>
      <c r="BK675" s="317"/>
      <c r="BL675" s="317"/>
      <c r="BM675" s="317"/>
      <c r="BN675" s="317"/>
      <c r="BO675" s="317"/>
      <c r="BP675" s="317"/>
      <c r="BQ675" s="317"/>
    </row>
    <row r="676" spans="1:69" s="318" customFormat="1" x14ac:dyDescent="0.2">
      <c r="A676" s="317"/>
      <c r="C676" s="380"/>
      <c r="AF676" s="317"/>
      <c r="AG676" s="317"/>
      <c r="AH676" s="317"/>
      <c r="AI676" s="317"/>
      <c r="AJ676" s="317"/>
      <c r="AK676" s="317"/>
      <c r="AL676" s="317"/>
      <c r="AM676" s="317"/>
      <c r="AN676" s="317"/>
      <c r="AO676" s="317"/>
      <c r="AP676" s="317"/>
      <c r="AQ676" s="317"/>
      <c r="AR676" s="317"/>
      <c r="AS676" s="317"/>
      <c r="AT676" s="317"/>
      <c r="AU676" s="317"/>
      <c r="AV676" s="317"/>
      <c r="AW676" s="317"/>
      <c r="AX676" s="317"/>
      <c r="AY676" s="317"/>
      <c r="AZ676" s="317"/>
      <c r="BA676" s="317"/>
      <c r="BB676" s="317"/>
      <c r="BC676" s="317"/>
      <c r="BD676" s="317"/>
      <c r="BE676" s="317"/>
      <c r="BF676" s="317"/>
      <c r="BG676" s="317"/>
      <c r="BH676" s="317"/>
      <c r="BI676" s="317"/>
      <c r="BJ676" s="317"/>
      <c r="BK676" s="317"/>
      <c r="BL676" s="317"/>
      <c r="BM676" s="317"/>
      <c r="BN676" s="317"/>
      <c r="BO676" s="317"/>
      <c r="BP676" s="317"/>
      <c r="BQ676" s="317"/>
    </row>
    <row r="677" spans="1:69" s="318" customFormat="1" x14ac:dyDescent="0.2">
      <c r="A677" s="317"/>
      <c r="C677" s="380"/>
      <c r="AF677" s="317"/>
      <c r="AG677" s="317"/>
      <c r="AH677" s="317"/>
      <c r="AI677" s="317"/>
      <c r="AJ677" s="317"/>
      <c r="AK677" s="317"/>
      <c r="AL677" s="317"/>
      <c r="AM677" s="317"/>
      <c r="AN677" s="317"/>
      <c r="AO677" s="317"/>
      <c r="AP677" s="317"/>
      <c r="AQ677" s="317"/>
      <c r="AR677" s="317"/>
      <c r="AS677" s="317"/>
      <c r="AT677" s="317"/>
      <c r="AU677" s="317"/>
      <c r="AV677" s="317"/>
      <c r="AW677" s="317"/>
      <c r="AX677" s="317"/>
      <c r="AY677" s="317"/>
      <c r="AZ677" s="317"/>
      <c r="BA677" s="317"/>
      <c r="BB677" s="317"/>
      <c r="BC677" s="317"/>
      <c r="BD677" s="317"/>
      <c r="BE677" s="317"/>
      <c r="BF677" s="317"/>
      <c r="BG677" s="317"/>
      <c r="BH677" s="317"/>
      <c r="BI677" s="317"/>
      <c r="BJ677" s="317"/>
      <c r="BK677" s="317"/>
      <c r="BL677" s="317"/>
      <c r="BM677" s="317"/>
      <c r="BN677" s="317"/>
      <c r="BO677" s="317"/>
      <c r="BP677" s="317"/>
      <c r="BQ677" s="317"/>
    </row>
    <row r="678" spans="1:69" s="318" customFormat="1" x14ac:dyDescent="0.2">
      <c r="A678" s="317"/>
      <c r="C678" s="380"/>
      <c r="AF678" s="317"/>
      <c r="AG678" s="317"/>
      <c r="AH678" s="317"/>
      <c r="AI678" s="317"/>
      <c r="AJ678" s="317"/>
      <c r="AK678" s="317"/>
      <c r="AL678" s="317"/>
      <c r="AM678" s="317"/>
      <c r="AN678" s="317"/>
      <c r="AO678" s="317"/>
      <c r="AP678" s="317"/>
      <c r="AQ678" s="317"/>
      <c r="AR678" s="317"/>
      <c r="AS678" s="317"/>
      <c r="AT678" s="317"/>
      <c r="AU678" s="317"/>
      <c r="AV678" s="317"/>
      <c r="AW678" s="317"/>
      <c r="AX678" s="317"/>
      <c r="AY678" s="317"/>
      <c r="AZ678" s="317"/>
      <c r="BA678" s="317"/>
      <c r="BB678" s="317"/>
      <c r="BC678" s="317"/>
      <c r="BD678" s="317"/>
      <c r="BE678" s="317"/>
      <c r="BF678" s="317"/>
      <c r="BG678" s="317"/>
      <c r="BH678" s="317"/>
      <c r="BI678" s="317"/>
      <c r="BJ678" s="317"/>
      <c r="BK678" s="317"/>
      <c r="BL678" s="317"/>
      <c r="BM678" s="317"/>
      <c r="BN678" s="317"/>
      <c r="BO678" s="317"/>
      <c r="BP678" s="317"/>
      <c r="BQ678" s="317"/>
    </row>
    <row r="679" spans="1:69" s="318" customFormat="1" x14ac:dyDescent="0.2">
      <c r="A679" s="317"/>
      <c r="C679" s="380"/>
      <c r="AF679" s="317"/>
      <c r="AG679" s="317"/>
      <c r="AH679" s="317"/>
      <c r="AI679" s="317"/>
      <c r="AJ679" s="317"/>
      <c r="AK679" s="317"/>
      <c r="AL679" s="317"/>
      <c r="AM679" s="317"/>
      <c r="AN679" s="317"/>
      <c r="AO679" s="317"/>
      <c r="AP679" s="317"/>
      <c r="AQ679" s="317"/>
      <c r="AR679" s="317"/>
      <c r="AS679" s="317"/>
      <c r="AT679" s="317"/>
      <c r="AU679" s="317"/>
      <c r="AV679" s="317"/>
      <c r="AW679" s="317"/>
      <c r="AX679" s="317"/>
      <c r="AY679" s="317"/>
      <c r="AZ679" s="317"/>
      <c r="BA679" s="317"/>
      <c r="BB679" s="317"/>
      <c r="BC679" s="317"/>
      <c r="BD679" s="317"/>
      <c r="BE679" s="317"/>
      <c r="BF679" s="317"/>
      <c r="BG679" s="317"/>
      <c r="BH679" s="317"/>
      <c r="BI679" s="317"/>
      <c r="BJ679" s="317"/>
      <c r="BK679" s="317"/>
      <c r="BL679" s="317"/>
      <c r="BM679" s="317"/>
      <c r="BN679" s="317"/>
      <c r="BO679" s="317"/>
      <c r="BP679" s="317"/>
      <c r="BQ679" s="317"/>
    </row>
    <row r="680" spans="1:69" s="318" customFormat="1" x14ac:dyDescent="0.2">
      <c r="A680" s="317"/>
      <c r="C680" s="380"/>
      <c r="AF680" s="317"/>
      <c r="AG680" s="317"/>
      <c r="AH680" s="317"/>
      <c r="AI680" s="317"/>
      <c r="AJ680" s="317"/>
      <c r="AK680" s="317"/>
      <c r="AL680" s="317"/>
      <c r="AM680" s="317"/>
      <c r="AN680" s="317"/>
      <c r="AO680" s="317"/>
      <c r="AP680" s="317"/>
      <c r="AQ680" s="317"/>
      <c r="AR680" s="317"/>
      <c r="AS680" s="317"/>
      <c r="AT680" s="317"/>
      <c r="AU680" s="317"/>
      <c r="AV680" s="317"/>
      <c r="AW680" s="317"/>
      <c r="AX680" s="317"/>
      <c r="AY680" s="317"/>
      <c r="AZ680" s="317"/>
      <c r="BA680" s="317"/>
      <c r="BB680" s="317"/>
      <c r="BC680" s="317"/>
      <c r="BD680" s="317"/>
      <c r="BE680" s="317"/>
      <c r="BF680" s="317"/>
      <c r="BG680" s="317"/>
      <c r="BH680" s="317"/>
      <c r="BI680" s="317"/>
      <c r="BJ680" s="317"/>
      <c r="BK680" s="317"/>
      <c r="BL680" s="317"/>
      <c r="BM680" s="317"/>
      <c r="BN680" s="317"/>
      <c r="BO680" s="317"/>
      <c r="BP680" s="317"/>
      <c r="BQ680" s="317"/>
    </row>
    <row r="681" spans="1:69" s="318" customFormat="1" x14ac:dyDescent="0.2">
      <c r="A681" s="317"/>
      <c r="C681" s="380"/>
      <c r="AF681" s="317"/>
      <c r="AG681" s="317"/>
      <c r="AH681" s="317"/>
      <c r="AI681" s="317"/>
      <c r="AJ681" s="317"/>
      <c r="AK681" s="317"/>
      <c r="AL681" s="317"/>
      <c r="AM681" s="317"/>
      <c r="AN681" s="317"/>
      <c r="AO681" s="317"/>
      <c r="AP681" s="317"/>
      <c r="AQ681" s="317"/>
      <c r="AR681" s="317"/>
      <c r="AS681" s="317"/>
      <c r="AT681" s="317"/>
      <c r="AU681" s="317"/>
      <c r="AV681" s="317"/>
      <c r="AW681" s="317"/>
      <c r="AX681" s="317"/>
      <c r="AY681" s="317"/>
      <c r="AZ681" s="317"/>
      <c r="BA681" s="317"/>
      <c r="BB681" s="317"/>
      <c r="BC681" s="317"/>
      <c r="BD681" s="317"/>
      <c r="BE681" s="317"/>
      <c r="BF681" s="317"/>
      <c r="BG681" s="317"/>
      <c r="BH681" s="317"/>
      <c r="BI681" s="317"/>
      <c r="BJ681" s="317"/>
      <c r="BK681" s="317"/>
      <c r="BL681" s="317"/>
      <c r="BM681" s="317"/>
      <c r="BN681" s="317"/>
      <c r="BO681" s="317"/>
      <c r="BP681" s="317"/>
      <c r="BQ681" s="317"/>
    </row>
    <row r="682" spans="1:69" s="318" customFormat="1" x14ac:dyDescent="0.2">
      <c r="A682" s="317"/>
      <c r="C682" s="380"/>
      <c r="AF682" s="317"/>
      <c r="AG682" s="317"/>
      <c r="AH682" s="317"/>
      <c r="AI682" s="317"/>
      <c r="AJ682" s="317"/>
      <c r="AK682" s="317"/>
      <c r="AL682" s="317"/>
      <c r="AM682" s="317"/>
      <c r="AN682" s="317"/>
      <c r="AO682" s="317"/>
      <c r="AP682" s="317"/>
      <c r="AQ682" s="317"/>
      <c r="AR682" s="317"/>
      <c r="AS682" s="317"/>
      <c r="AT682" s="317"/>
      <c r="AU682" s="317"/>
      <c r="AV682" s="317"/>
      <c r="AW682" s="317"/>
      <c r="AX682" s="317"/>
      <c r="AY682" s="317"/>
      <c r="AZ682" s="317"/>
      <c r="BA682" s="317"/>
      <c r="BB682" s="317"/>
      <c r="BC682" s="317"/>
      <c r="BD682" s="317"/>
      <c r="BE682" s="317"/>
      <c r="BF682" s="317"/>
      <c r="BG682" s="317"/>
      <c r="BH682" s="317"/>
      <c r="BI682" s="317"/>
      <c r="BJ682" s="317"/>
      <c r="BK682" s="317"/>
      <c r="BL682" s="317"/>
      <c r="BM682" s="317"/>
      <c r="BN682" s="317"/>
      <c r="BO682" s="317"/>
      <c r="BP682" s="317"/>
      <c r="BQ682" s="317"/>
    </row>
    <row r="683" spans="1:69" s="318" customFormat="1" x14ac:dyDescent="0.2">
      <c r="A683" s="317"/>
      <c r="C683" s="380"/>
      <c r="AF683" s="317"/>
      <c r="AG683" s="317"/>
      <c r="AH683" s="317"/>
      <c r="AI683" s="317"/>
      <c r="AJ683" s="317"/>
      <c r="AK683" s="317"/>
      <c r="AL683" s="317"/>
      <c r="AM683" s="317"/>
      <c r="AN683" s="317"/>
      <c r="AO683" s="317"/>
      <c r="AP683" s="317"/>
      <c r="AQ683" s="317"/>
      <c r="AR683" s="317"/>
      <c r="AS683" s="317"/>
      <c r="AT683" s="317"/>
      <c r="AU683" s="317"/>
      <c r="AV683" s="317"/>
      <c r="AW683" s="317"/>
      <c r="AX683" s="317"/>
      <c r="AY683" s="317"/>
      <c r="AZ683" s="317"/>
      <c r="BA683" s="317"/>
      <c r="BB683" s="317"/>
      <c r="BC683" s="317"/>
      <c r="BD683" s="317"/>
      <c r="BE683" s="317"/>
      <c r="BF683" s="317"/>
      <c r="BG683" s="317"/>
      <c r="BH683" s="317"/>
      <c r="BI683" s="317"/>
      <c r="BJ683" s="317"/>
      <c r="BK683" s="317"/>
      <c r="BL683" s="317"/>
      <c r="BM683" s="317"/>
      <c r="BN683" s="317"/>
      <c r="BO683" s="317"/>
      <c r="BP683" s="317"/>
      <c r="BQ683" s="317"/>
    </row>
    <row r="684" spans="1:69" s="318" customFormat="1" x14ac:dyDescent="0.2">
      <c r="A684" s="317"/>
      <c r="C684" s="380"/>
      <c r="AF684" s="317"/>
      <c r="AG684" s="317"/>
      <c r="AH684" s="317"/>
      <c r="AI684" s="317"/>
      <c r="AJ684" s="317"/>
      <c r="AK684" s="317"/>
      <c r="AL684" s="317"/>
      <c r="AM684" s="317"/>
      <c r="AN684" s="317"/>
      <c r="AO684" s="317"/>
      <c r="AP684" s="317"/>
      <c r="AQ684" s="317"/>
      <c r="AR684" s="317"/>
      <c r="AS684" s="317"/>
      <c r="AT684" s="317"/>
      <c r="AU684" s="317"/>
      <c r="AV684" s="317"/>
      <c r="AW684" s="317"/>
      <c r="AX684" s="317"/>
      <c r="AY684" s="317"/>
      <c r="AZ684" s="317"/>
      <c r="BA684" s="317"/>
      <c r="BB684" s="317"/>
      <c r="BC684" s="317"/>
      <c r="BD684" s="317"/>
      <c r="BE684" s="317"/>
      <c r="BF684" s="317"/>
      <c r="BG684" s="317"/>
      <c r="BH684" s="317"/>
      <c r="BI684" s="317"/>
      <c r="BJ684" s="317"/>
      <c r="BK684" s="317"/>
      <c r="BL684" s="317"/>
      <c r="BM684" s="317"/>
      <c r="BN684" s="317"/>
      <c r="BO684" s="317"/>
      <c r="BP684" s="317"/>
      <c r="BQ684" s="317"/>
    </row>
    <row r="685" spans="1:69" s="318" customFormat="1" x14ac:dyDescent="0.2">
      <c r="A685" s="317"/>
      <c r="C685" s="380"/>
      <c r="AF685" s="317"/>
      <c r="AG685" s="317"/>
      <c r="AH685" s="317"/>
      <c r="AI685" s="317"/>
      <c r="AJ685" s="317"/>
      <c r="AK685" s="317"/>
      <c r="AL685" s="317"/>
      <c r="AM685" s="317"/>
      <c r="AN685" s="317"/>
      <c r="AO685" s="317"/>
      <c r="AP685" s="317"/>
      <c r="AQ685" s="317"/>
      <c r="AR685" s="317"/>
      <c r="AS685" s="317"/>
      <c r="AT685" s="317"/>
      <c r="AU685" s="317"/>
      <c r="AV685" s="317"/>
      <c r="AW685" s="317"/>
      <c r="AX685" s="317"/>
      <c r="AY685" s="317"/>
      <c r="AZ685" s="317"/>
      <c r="BA685" s="317"/>
      <c r="BB685" s="317"/>
      <c r="BC685" s="317"/>
      <c r="BD685" s="317"/>
      <c r="BE685" s="317"/>
      <c r="BF685" s="317"/>
      <c r="BG685" s="317"/>
      <c r="BH685" s="317"/>
      <c r="BI685" s="317"/>
      <c r="BJ685" s="317"/>
      <c r="BK685" s="317"/>
      <c r="BL685" s="317"/>
      <c r="BM685" s="317"/>
      <c r="BN685" s="317"/>
      <c r="BO685" s="317"/>
      <c r="BP685" s="317"/>
      <c r="BQ685" s="317"/>
    </row>
    <row r="686" spans="1:69" s="318" customFormat="1" x14ac:dyDescent="0.2">
      <c r="A686" s="317"/>
      <c r="C686" s="380"/>
      <c r="AF686" s="317"/>
      <c r="AG686" s="317"/>
      <c r="AH686" s="317"/>
      <c r="AI686" s="317"/>
      <c r="AJ686" s="317"/>
      <c r="AK686" s="317"/>
      <c r="AL686" s="317"/>
      <c r="AM686" s="317"/>
      <c r="AN686" s="317"/>
      <c r="AO686" s="317"/>
      <c r="AP686" s="317"/>
      <c r="AQ686" s="317"/>
      <c r="AR686" s="317"/>
      <c r="AS686" s="317"/>
      <c r="AT686" s="317"/>
      <c r="AU686" s="317"/>
      <c r="AV686" s="317"/>
      <c r="AW686" s="317"/>
      <c r="AX686" s="317"/>
      <c r="AY686" s="317"/>
      <c r="AZ686" s="317"/>
      <c r="BA686" s="317"/>
      <c r="BB686" s="317"/>
      <c r="BC686" s="317"/>
      <c r="BD686" s="317"/>
      <c r="BE686" s="317"/>
      <c r="BF686" s="317"/>
      <c r="BG686" s="317"/>
      <c r="BH686" s="317"/>
      <c r="BI686" s="317"/>
      <c r="BJ686" s="317"/>
      <c r="BK686" s="317"/>
      <c r="BL686" s="317"/>
      <c r="BM686" s="317"/>
      <c r="BN686" s="317"/>
      <c r="BO686" s="317"/>
      <c r="BP686" s="317"/>
      <c r="BQ686" s="317"/>
    </row>
    <row r="687" spans="1:69" s="318" customFormat="1" x14ac:dyDescent="0.2">
      <c r="A687" s="317"/>
      <c r="C687" s="380"/>
      <c r="AF687" s="317"/>
      <c r="AG687" s="317"/>
      <c r="AH687" s="317"/>
      <c r="AI687" s="317"/>
      <c r="AJ687" s="317"/>
      <c r="AK687" s="317"/>
      <c r="AL687" s="317"/>
      <c r="AM687" s="317"/>
      <c r="AN687" s="317"/>
      <c r="AO687" s="317"/>
      <c r="AP687" s="317"/>
      <c r="AQ687" s="317"/>
      <c r="AR687" s="317"/>
      <c r="AS687" s="317"/>
      <c r="AT687" s="317"/>
      <c r="AU687" s="317"/>
      <c r="AV687" s="317"/>
      <c r="AW687" s="317"/>
      <c r="AX687" s="317"/>
      <c r="AY687" s="317"/>
      <c r="AZ687" s="317"/>
      <c r="BA687" s="317"/>
      <c r="BB687" s="317"/>
      <c r="BC687" s="317"/>
      <c r="BD687" s="317"/>
      <c r="BE687" s="317"/>
      <c r="BF687" s="317"/>
      <c r="BG687" s="317"/>
      <c r="BH687" s="317"/>
      <c r="BI687" s="317"/>
      <c r="BJ687" s="317"/>
      <c r="BK687" s="317"/>
      <c r="BL687" s="317"/>
      <c r="BM687" s="317"/>
      <c r="BN687" s="317"/>
      <c r="BO687" s="317"/>
      <c r="BP687" s="317"/>
      <c r="BQ687" s="317"/>
    </row>
    <row r="688" spans="1:69" s="318" customFormat="1" x14ac:dyDescent="0.2">
      <c r="A688" s="317"/>
      <c r="C688" s="380"/>
      <c r="AF688" s="317"/>
      <c r="AG688" s="317"/>
      <c r="AH688" s="317"/>
      <c r="AI688" s="317"/>
      <c r="AJ688" s="317"/>
      <c r="AK688" s="317"/>
      <c r="AL688" s="317"/>
      <c r="AM688" s="317"/>
      <c r="AN688" s="317"/>
      <c r="AO688" s="317"/>
      <c r="AP688" s="317"/>
      <c r="AQ688" s="317"/>
      <c r="AR688" s="317"/>
      <c r="AS688" s="317"/>
      <c r="AT688" s="317"/>
      <c r="AU688" s="317"/>
      <c r="AV688" s="317"/>
      <c r="AW688" s="317"/>
      <c r="AX688" s="317"/>
      <c r="AY688" s="317"/>
      <c r="AZ688" s="317"/>
      <c r="BA688" s="317"/>
      <c r="BB688" s="317"/>
      <c r="BC688" s="317"/>
      <c r="BD688" s="317"/>
      <c r="BE688" s="317"/>
      <c r="BF688" s="317"/>
      <c r="BG688" s="317"/>
      <c r="BH688" s="317"/>
      <c r="BI688" s="317"/>
      <c r="BJ688" s="317"/>
      <c r="BK688" s="317"/>
      <c r="BL688" s="317"/>
      <c r="BM688" s="317"/>
      <c r="BN688" s="317"/>
      <c r="BO688" s="317"/>
      <c r="BP688" s="317"/>
      <c r="BQ688" s="317"/>
    </row>
    <row r="689" spans="1:122" s="318" customFormat="1" x14ac:dyDescent="0.2">
      <c r="A689" s="317"/>
      <c r="C689" s="380"/>
      <c r="AF689" s="317"/>
      <c r="AG689" s="317"/>
      <c r="AH689" s="317"/>
      <c r="AI689" s="317"/>
      <c r="AJ689" s="317"/>
      <c r="AK689" s="317"/>
      <c r="AL689" s="317"/>
      <c r="AM689" s="317"/>
      <c r="AN689" s="317"/>
      <c r="AO689" s="317"/>
      <c r="AP689" s="317"/>
      <c r="AQ689" s="317"/>
      <c r="AR689" s="317"/>
      <c r="AS689" s="317"/>
      <c r="AT689" s="317"/>
      <c r="AU689" s="317"/>
      <c r="AV689" s="317"/>
      <c r="AW689" s="317"/>
      <c r="AX689" s="317"/>
      <c r="AY689" s="317"/>
      <c r="AZ689" s="317"/>
      <c r="BA689" s="317"/>
      <c r="BB689" s="317"/>
      <c r="BC689" s="317"/>
      <c r="BD689" s="317"/>
      <c r="BE689" s="317"/>
      <c r="BF689" s="317"/>
      <c r="BG689" s="317"/>
      <c r="BH689" s="317"/>
      <c r="BI689" s="317"/>
      <c r="BJ689" s="317"/>
      <c r="BK689" s="317"/>
      <c r="BL689" s="317"/>
      <c r="BM689" s="317"/>
      <c r="BN689" s="317"/>
      <c r="BO689" s="317"/>
      <c r="BP689" s="317"/>
      <c r="BQ689" s="317"/>
    </row>
    <row r="690" spans="1:122" s="318" customFormat="1" x14ac:dyDescent="0.2">
      <c r="A690" s="317"/>
      <c r="C690" s="380"/>
      <c r="AF690" s="317"/>
      <c r="AG690" s="317"/>
      <c r="AH690" s="317"/>
      <c r="AI690" s="317"/>
      <c r="AJ690" s="317"/>
      <c r="AK690" s="317"/>
      <c r="AL690" s="317"/>
      <c r="AM690" s="317"/>
      <c r="AN690" s="317"/>
      <c r="AO690" s="317"/>
      <c r="AP690" s="317"/>
      <c r="AQ690" s="317"/>
      <c r="AR690" s="317"/>
      <c r="AS690" s="317"/>
      <c r="AT690" s="317"/>
      <c r="AU690" s="317"/>
      <c r="AV690" s="317"/>
      <c r="AW690" s="317"/>
      <c r="AX690" s="317"/>
      <c r="AY690" s="317"/>
      <c r="AZ690" s="317"/>
      <c r="BA690" s="317"/>
      <c r="BB690" s="317"/>
      <c r="BC690" s="317"/>
      <c r="BD690" s="317"/>
      <c r="BE690" s="317"/>
      <c r="BF690" s="317"/>
      <c r="BG690" s="317"/>
      <c r="BH690" s="317"/>
      <c r="BI690" s="317"/>
      <c r="BJ690" s="317"/>
      <c r="BK690" s="317"/>
      <c r="BL690" s="317"/>
      <c r="BM690" s="317"/>
      <c r="BN690" s="317"/>
      <c r="BO690" s="317"/>
      <c r="BP690" s="317"/>
      <c r="BQ690" s="317"/>
    </row>
    <row r="691" spans="1:122" s="318" customFormat="1" x14ac:dyDescent="0.2">
      <c r="A691" s="317"/>
      <c r="C691" s="380"/>
      <c r="AF691" s="317"/>
      <c r="AG691" s="317"/>
      <c r="AH691" s="317"/>
      <c r="AI691" s="317"/>
      <c r="AJ691" s="317"/>
      <c r="AK691" s="317"/>
      <c r="AL691" s="317"/>
      <c r="AM691" s="317"/>
      <c r="AN691" s="317"/>
      <c r="AO691" s="317"/>
      <c r="AP691" s="317"/>
      <c r="AQ691" s="317"/>
      <c r="AR691" s="317"/>
      <c r="AS691" s="317"/>
      <c r="AT691" s="317"/>
      <c r="AU691" s="317"/>
      <c r="AV691" s="317"/>
      <c r="AW691" s="317"/>
      <c r="AX691" s="317"/>
      <c r="AY691" s="317"/>
      <c r="AZ691" s="317"/>
      <c r="BA691" s="317"/>
      <c r="BB691" s="317"/>
      <c r="BC691" s="317"/>
      <c r="BD691" s="317"/>
      <c r="BE691" s="317"/>
      <c r="BF691" s="317"/>
      <c r="BG691" s="317"/>
      <c r="BH691" s="317"/>
      <c r="BI691" s="317"/>
      <c r="BJ691" s="317"/>
      <c r="BK691" s="317"/>
      <c r="BL691" s="317"/>
      <c r="BM691" s="317"/>
      <c r="BN691" s="317"/>
      <c r="BO691" s="317"/>
      <c r="BP691" s="317"/>
      <c r="BQ691" s="317"/>
    </row>
    <row r="692" spans="1:122" s="318" customFormat="1" x14ac:dyDescent="0.2">
      <c r="A692" s="317"/>
      <c r="C692" s="380"/>
      <c r="AF692" s="317"/>
      <c r="AG692" s="317"/>
      <c r="AH692" s="317"/>
      <c r="AI692" s="317"/>
      <c r="AJ692" s="317"/>
      <c r="AK692" s="317"/>
      <c r="AL692" s="317"/>
      <c r="AM692" s="317"/>
      <c r="AN692" s="317"/>
      <c r="AO692" s="317"/>
      <c r="AP692" s="317"/>
      <c r="AQ692" s="317"/>
      <c r="AR692" s="317"/>
      <c r="AS692" s="317"/>
      <c r="AT692" s="317"/>
      <c r="AU692" s="317"/>
      <c r="AV692" s="317"/>
      <c r="AW692" s="317"/>
      <c r="AX692" s="317"/>
      <c r="AY692" s="317"/>
      <c r="AZ692" s="317"/>
      <c r="BA692" s="317"/>
      <c r="BB692" s="317"/>
      <c r="BC692" s="317"/>
      <c r="BD692" s="317"/>
      <c r="BE692" s="317"/>
      <c r="BF692" s="317"/>
      <c r="BG692" s="317"/>
      <c r="BH692" s="317"/>
      <c r="BI692" s="317"/>
      <c r="BJ692" s="317"/>
      <c r="BK692" s="317"/>
      <c r="BL692" s="317"/>
      <c r="BM692" s="317"/>
      <c r="BN692" s="317"/>
      <c r="BO692" s="317"/>
      <c r="BP692" s="317"/>
      <c r="BQ692" s="317"/>
    </row>
    <row r="693" spans="1:122" s="318" customFormat="1" x14ac:dyDescent="0.2">
      <c r="A693" s="317"/>
      <c r="C693" s="380"/>
      <c r="AF693" s="317"/>
      <c r="AG693" s="317"/>
      <c r="AH693" s="317"/>
      <c r="AI693" s="317"/>
      <c r="AJ693" s="317"/>
      <c r="AK693" s="317"/>
      <c r="AL693" s="317"/>
      <c r="AM693" s="317"/>
      <c r="AN693" s="317"/>
      <c r="AO693" s="317"/>
      <c r="AP693" s="317"/>
      <c r="AQ693" s="317"/>
      <c r="AR693" s="317"/>
      <c r="AS693" s="317"/>
      <c r="AT693" s="317"/>
      <c r="AU693" s="317"/>
      <c r="AV693" s="317"/>
      <c r="AW693" s="317"/>
      <c r="AX693" s="317"/>
      <c r="AY693" s="317"/>
      <c r="AZ693" s="317"/>
      <c r="BA693" s="317"/>
      <c r="BB693" s="317"/>
      <c r="BC693" s="317"/>
      <c r="BD693" s="317"/>
      <c r="BE693" s="317"/>
      <c r="BF693" s="317"/>
      <c r="BG693" s="317"/>
      <c r="BH693" s="317"/>
      <c r="BI693" s="317"/>
      <c r="BJ693" s="317"/>
      <c r="BK693" s="317"/>
      <c r="BL693" s="317"/>
      <c r="BM693" s="317"/>
      <c r="BN693" s="317"/>
      <c r="BO693" s="317"/>
      <c r="BP693" s="317"/>
      <c r="BQ693" s="317"/>
    </row>
    <row r="694" spans="1:122" s="318" customFormat="1" x14ac:dyDescent="0.2">
      <c r="A694" s="317"/>
      <c r="C694" s="380"/>
      <c r="AF694" s="317"/>
      <c r="AG694" s="317"/>
      <c r="AH694" s="317"/>
      <c r="AI694" s="317"/>
      <c r="AJ694" s="317"/>
      <c r="AK694" s="317"/>
      <c r="AL694" s="317"/>
      <c r="AM694" s="317"/>
      <c r="AN694" s="317"/>
      <c r="AO694" s="317"/>
      <c r="AP694" s="317"/>
      <c r="AQ694" s="317"/>
      <c r="AR694" s="317"/>
      <c r="AS694" s="317"/>
      <c r="AT694" s="317"/>
      <c r="AU694" s="317"/>
      <c r="AV694" s="317"/>
      <c r="AW694" s="317"/>
      <c r="AX694" s="317"/>
      <c r="AY694" s="317"/>
      <c r="AZ694" s="317"/>
      <c r="BA694" s="317"/>
      <c r="BB694" s="317"/>
      <c r="BC694" s="317"/>
      <c r="BD694" s="317"/>
      <c r="BE694" s="317"/>
      <c r="BF694" s="317"/>
      <c r="BG694" s="317"/>
      <c r="BH694" s="317"/>
      <c r="BI694" s="317"/>
      <c r="BJ694" s="317"/>
      <c r="BK694" s="317"/>
      <c r="BL694" s="317"/>
      <c r="BM694" s="317"/>
      <c r="BN694" s="317"/>
      <c r="BO694" s="317"/>
      <c r="BP694" s="317"/>
      <c r="BQ694" s="317"/>
    </row>
    <row r="695" spans="1:122" s="318" customFormat="1" x14ac:dyDescent="0.2">
      <c r="A695" s="317"/>
      <c r="C695" s="380"/>
      <c r="AF695" s="317"/>
      <c r="AG695" s="317"/>
      <c r="AH695" s="317"/>
      <c r="AI695" s="317"/>
      <c r="AJ695" s="317"/>
      <c r="AK695" s="317"/>
      <c r="AL695" s="317"/>
      <c r="AM695" s="317"/>
      <c r="AN695" s="317"/>
      <c r="AO695" s="317"/>
      <c r="AP695" s="317"/>
      <c r="AQ695" s="317"/>
      <c r="AR695" s="317"/>
      <c r="AS695" s="317"/>
      <c r="AT695" s="317"/>
      <c r="AU695" s="317"/>
      <c r="AV695" s="317"/>
      <c r="AW695" s="317"/>
      <c r="AX695" s="317"/>
      <c r="AY695" s="317"/>
      <c r="AZ695" s="317"/>
      <c r="BA695" s="317"/>
      <c r="BB695" s="317"/>
      <c r="BC695" s="317"/>
      <c r="BD695" s="317"/>
      <c r="BE695" s="317"/>
      <c r="BF695" s="317"/>
      <c r="BG695" s="317"/>
      <c r="BH695" s="317"/>
      <c r="BI695" s="317"/>
      <c r="BJ695" s="317"/>
      <c r="BK695" s="317"/>
      <c r="BL695" s="317"/>
      <c r="BM695" s="317"/>
      <c r="BN695" s="317"/>
      <c r="BO695" s="317"/>
      <c r="BP695" s="317"/>
      <c r="BQ695" s="317"/>
    </row>
    <row r="696" spans="1:122" s="318" customFormat="1" x14ac:dyDescent="0.2">
      <c r="A696" s="317"/>
      <c r="C696" s="380"/>
      <c r="AF696" s="317"/>
      <c r="AG696" s="317"/>
      <c r="AH696" s="317"/>
      <c r="AI696" s="317"/>
      <c r="AJ696" s="317"/>
      <c r="AK696" s="317"/>
      <c r="AL696" s="317"/>
      <c r="AM696" s="317"/>
      <c r="AN696" s="317"/>
      <c r="AO696" s="317"/>
      <c r="AP696" s="317"/>
      <c r="AQ696" s="317"/>
      <c r="AR696" s="317"/>
      <c r="AS696" s="317"/>
      <c r="AT696" s="317"/>
      <c r="AU696" s="317"/>
      <c r="AV696" s="317"/>
      <c r="AW696" s="317"/>
      <c r="AX696" s="317"/>
      <c r="AY696" s="317"/>
      <c r="AZ696" s="317"/>
      <c r="BA696" s="317"/>
      <c r="BB696" s="317"/>
      <c r="BC696" s="317"/>
      <c r="BD696" s="317"/>
      <c r="BE696" s="317"/>
      <c r="BF696" s="317"/>
      <c r="BG696" s="317"/>
      <c r="BH696" s="317"/>
      <c r="BI696" s="317"/>
      <c r="BJ696" s="317"/>
      <c r="BK696" s="317"/>
      <c r="BL696" s="317"/>
      <c r="BM696" s="317"/>
      <c r="BN696" s="317"/>
      <c r="BO696" s="317"/>
      <c r="BP696" s="317"/>
      <c r="BQ696" s="317"/>
    </row>
    <row r="697" spans="1:122" s="318" customFormat="1" x14ac:dyDescent="0.2">
      <c r="A697" s="317"/>
      <c r="C697" s="380"/>
      <c r="AF697" s="317"/>
      <c r="AG697" s="317"/>
      <c r="AH697" s="317"/>
      <c r="AI697" s="317"/>
      <c r="AJ697" s="317"/>
      <c r="AK697" s="317"/>
      <c r="AL697" s="317"/>
      <c r="AM697" s="317"/>
      <c r="AN697" s="317"/>
      <c r="AO697" s="317"/>
      <c r="AP697" s="317"/>
      <c r="AQ697" s="317"/>
      <c r="AR697" s="317"/>
      <c r="AS697" s="317"/>
      <c r="AT697" s="317"/>
      <c r="AU697" s="317"/>
      <c r="AV697" s="317"/>
      <c r="AW697" s="317"/>
      <c r="AX697" s="317"/>
      <c r="AY697" s="317"/>
      <c r="AZ697" s="317"/>
      <c r="BA697" s="317"/>
      <c r="BB697" s="317"/>
      <c r="BC697" s="317"/>
      <c r="BD697" s="317"/>
      <c r="BE697" s="317"/>
      <c r="BF697" s="317"/>
      <c r="BG697" s="317"/>
      <c r="BH697" s="317"/>
      <c r="BI697" s="317"/>
      <c r="BJ697" s="317"/>
      <c r="BK697" s="317"/>
      <c r="BL697" s="317"/>
      <c r="BM697" s="317"/>
      <c r="BN697" s="317"/>
      <c r="BO697" s="317"/>
      <c r="BP697" s="317"/>
      <c r="BQ697" s="317"/>
    </row>
    <row r="698" spans="1:122" s="318" customFormat="1" x14ac:dyDescent="0.2">
      <c r="A698" s="317"/>
      <c r="C698" s="380"/>
      <c r="AF698" s="317"/>
      <c r="AG698" s="317"/>
      <c r="AH698" s="317"/>
      <c r="AI698" s="317"/>
      <c r="AJ698" s="317"/>
      <c r="AK698" s="317"/>
      <c r="AL698" s="317"/>
      <c r="AM698" s="317"/>
      <c r="AN698" s="317"/>
      <c r="AO698" s="317"/>
      <c r="AP698" s="317"/>
      <c r="AQ698" s="317"/>
      <c r="AR698" s="317"/>
      <c r="AS698" s="317"/>
      <c r="AT698" s="317"/>
      <c r="AU698" s="317"/>
      <c r="AV698" s="317"/>
      <c r="AW698" s="317"/>
      <c r="AX698" s="317"/>
      <c r="AY698" s="317"/>
      <c r="AZ698" s="317"/>
      <c r="BA698" s="317"/>
      <c r="BB698" s="317"/>
      <c r="BC698" s="317"/>
      <c r="BD698" s="317"/>
      <c r="BE698" s="317"/>
      <c r="BF698" s="317"/>
      <c r="BG698" s="317"/>
      <c r="BH698" s="317"/>
      <c r="BI698" s="317"/>
      <c r="BJ698" s="317"/>
      <c r="BK698" s="317"/>
      <c r="BL698" s="317"/>
      <c r="BM698" s="317"/>
      <c r="BN698" s="317"/>
      <c r="BO698" s="317"/>
      <c r="BP698" s="317"/>
      <c r="BQ698" s="317"/>
    </row>
    <row r="699" spans="1:122" s="318" customFormat="1" x14ac:dyDescent="0.2">
      <c r="A699" s="317"/>
      <c r="C699" s="380"/>
      <c r="AF699" s="317"/>
      <c r="AG699" s="317"/>
      <c r="AH699" s="317"/>
      <c r="AI699" s="317"/>
      <c r="AJ699" s="317"/>
      <c r="AK699" s="317"/>
      <c r="AL699" s="317"/>
      <c r="AM699" s="317"/>
      <c r="AN699" s="317"/>
      <c r="AO699" s="317"/>
      <c r="AP699" s="317"/>
      <c r="AQ699" s="317"/>
      <c r="AR699" s="317"/>
      <c r="AS699" s="317"/>
      <c r="AT699" s="317"/>
      <c r="AU699" s="317"/>
      <c r="AV699" s="317"/>
      <c r="AW699" s="317"/>
      <c r="AX699" s="317"/>
      <c r="AY699" s="317"/>
      <c r="AZ699" s="317"/>
      <c r="BA699" s="317"/>
      <c r="BB699" s="317"/>
      <c r="BC699" s="317"/>
      <c r="BD699" s="317"/>
      <c r="BE699" s="317"/>
      <c r="BF699" s="317"/>
      <c r="BG699" s="317"/>
      <c r="BH699" s="317"/>
      <c r="BI699" s="317"/>
      <c r="BJ699" s="317"/>
      <c r="BK699" s="317"/>
      <c r="BL699" s="317"/>
      <c r="BM699" s="317"/>
      <c r="BN699" s="317"/>
      <c r="BO699" s="317"/>
      <c r="BP699" s="317"/>
      <c r="BQ699" s="317"/>
    </row>
    <row r="700" spans="1:122" s="318" customFormat="1" x14ac:dyDescent="0.2">
      <c r="A700" s="317"/>
      <c r="C700" s="380"/>
      <c r="AF700" s="317"/>
      <c r="AG700" s="317"/>
      <c r="AH700" s="317"/>
      <c r="AI700" s="317"/>
      <c r="AJ700" s="317"/>
      <c r="AK700" s="317"/>
      <c r="AL700" s="317"/>
      <c r="AM700" s="317"/>
      <c r="AN700" s="317"/>
      <c r="AO700" s="317"/>
      <c r="AP700" s="317"/>
      <c r="AQ700" s="317"/>
      <c r="AR700" s="317"/>
      <c r="AS700" s="317"/>
      <c r="AT700" s="317"/>
      <c r="AU700" s="317"/>
      <c r="AV700" s="317"/>
      <c r="AW700" s="317"/>
      <c r="AX700" s="317"/>
      <c r="AY700" s="317"/>
      <c r="AZ700" s="317"/>
      <c r="BA700" s="317"/>
      <c r="BB700" s="317"/>
      <c r="BC700" s="317"/>
      <c r="BD700" s="317"/>
      <c r="BE700" s="317"/>
      <c r="BF700" s="317"/>
      <c r="BG700" s="317"/>
      <c r="BH700" s="317"/>
      <c r="BI700" s="317"/>
      <c r="BJ700" s="317"/>
      <c r="BK700" s="317"/>
      <c r="BL700" s="317"/>
      <c r="BM700" s="317"/>
      <c r="BN700" s="317"/>
      <c r="BO700" s="317"/>
      <c r="BP700" s="317"/>
      <c r="BQ700" s="317"/>
    </row>
    <row r="701" spans="1:122" s="318" customFormat="1" x14ac:dyDescent="0.2">
      <c r="A701" s="317"/>
      <c r="C701" s="380"/>
      <c r="AF701" s="317"/>
      <c r="AG701" s="317"/>
      <c r="AH701" s="317"/>
      <c r="AI701" s="317"/>
      <c r="AJ701" s="317"/>
      <c r="AK701" s="317"/>
      <c r="AL701" s="317"/>
      <c r="AM701" s="317"/>
      <c r="AN701" s="317"/>
      <c r="AO701" s="317"/>
      <c r="AP701" s="317"/>
      <c r="AQ701" s="317"/>
      <c r="AR701" s="317"/>
      <c r="AS701" s="317"/>
      <c r="AT701" s="317"/>
      <c r="AU701" s="317"/>
      <c r="AV701" s="317"/>
      <c r="AW701" s="317"/>
      <c r="AX701" s="317"/>
      <c r="AY701" s="317"/>
      <c r="AZ701" s="317"/>
      <c r="BA701" s="317"/>
      <c r="BB701" s="317"/>
      <c r="BC701" s="317"/>
      <c r="BD701" s="317"/>
      <c r="BE701" s="317"/>
      <c r="BF701" s="317"/>
      <c r="BG701" s="317"/>
      <c r="BH701" s="317"/>
      <c r="BI701" s="317"/>
      <c r="BJ701" s="317"/>
      <c r="BK701" s="317"/>
      <c r="BL701" s="317"/>
      <c r="BM701" s="317"/>
      <c r="BN701" s="317"/>
      <c r="BO701" s="317"/>
      <c r="BP701" s="317"/>
      <c r="BQ701" s="317"/>
    </row>
    <row r="702" spans="1:122" x14ac:dyDescent="0.2">
      <c r="B702" s="318"/>
      <c r="C702" s="380"/>
      <c r="D702" s="318"/>
      <c r="E702" s="318"/>
      <c r="F702" s="318"/>
      <c r="G702" s="318"/>
      <c r="H702" s="318"/>
      <c r="I702" s="318"/>
      <c r="J702" s="318"/>
      <c r="K702" s="318"/>
      <c r="L702" s="318"/>
      <c r="M702" s="318"/>
      <c r="O702" s="318"/>
      <c r="P702" s="318"/>
      <c r="Q702" s="318"/>
      <c r="R702" s="318"/>
      <c r="S702" s="318"/>
      <c r="T702" s="318"/>
      <c r="U702" s="318"/>
      <c r="V702" s="318"/>
      <c r="W702" s="318"/>
      <c r="X702" s="318"/>
      <c r="Y702" s="318"/>
      <c r="Z702" s="318"/>
      <c r="AA702" s="318"/>
      <c r="AB702" s="318"/>
      <c r="AC702" s="318"/>
      <c r="AD702" s="318"/>
      <c r="AE702" s="318"/>
      <c r="BR702" s="318"/>
      <c r="BS702" s="318"/>
      <c r="BT702" s="318"/>
      <c r="BU702" s="318"/>
      <c r="BV702" s="318"/>
      <c r="BW702" s="318"/>
      <c r="BX702" s="318"/>
      <c r="BY702" s="318"/>
      <c r="BZ702" s="318"/>
      <c r="CA702" s="318"/>
      <c r="CB702" s="318"/>
      <c r="CC702" s="318"/>
      <c r="CD702" s="318"/>
      <c r="CE702" s="318"/>
      <c r="CF702" s="318"/>
      <c r="CG702" s="318"/>
      <c r="CH702" s="318"/>
      <c r="CI702" s="318"/>
      <c r="CJ702" s="318"/>
      <c r="CK702" s="318"/>
      <c r="CL702" s="318"/>
      <c r="CM702" s="318"/>
      <c r="CN702" s="318"/>
      <c r="CO702" s="318"/>
      <c r="CP702" s="318"/>
      <c r="CQ702" s="318"/>
      <c r="CR702" s="318"/>
      <c r="CS702" s="318"/>
      <c r="CT702" s="318"/>
      <c r="CU702" s="318"/>
      <c r="CV702" s="318"/>
      <c r="CW702" s="318"/>
      <c r="CX702" s="318"/>
      <c r="CY702" s="318"/>
      <c r="CZ702" s="318"/>
      <c r="DA702" s="318"/>
      <c r="DB702" s="318"/>
      <c r="DC702" s="318"/>
      <c r="DD702" s="318"/>
      <c r="DE702" s="318"/>
      <c r="DF702" s="318"/>
      <c r="DG702" s="318"/>
      <c r="DH702" s="318"/>
      <c r="DI702" s="318"/>
      <c r="DJ702" s="318"/>
      <c r="DK702" s="318"/>
      <c r="DL702" s="318"/>
      <c r="DM702" s="318"/>
      <c r="DN702" s="318"/>
      <c r="DO702" s="318"/>
      <c r="DP702" s="318"/>
      <c r="DQ702" s="318"/>
      <c r="DR702" s="318"/>
    </row>
    <row r="703" spans="1:122" x14ac:dyDescent="0.2">
      <c r="O703" s="318"/>
      <c r="P703" s="318"/>
      <c r="Q703" s="318"/>
      <c r="R703" s="318"/>
      <c r="S703" s="318"/>
      <c r="T703" s="318"/>
      <c r="U703" s="318"/>
      <c r="V703" s="318"/>
      <c r="W703" s="318"/>
      <c r="X703" s="318"/>
      <c r="Y703" s="318"/>
      <c r="Z703" s="318"/>
      <c r="AA703" s="318"/>
      <c r="AB703" s="318"/>
      <c r="AC703" s="318"/>
      <c r="AD703" s="318"/>
      <c r="AE703" s="318"/>
      <c r="BR703" s="318"/>
      <c r="BS703" s="318"/>
      <c r="BT703" s="318"/>
      <c r="BU703" s="318"/>
      <c r="BV703" s="318"/>
      <c r="BW703" s="318"/>
      <c r="BX703" s="318"/>
      <c r="BY703" s="318"/>
      <c r="BZ703" s="318"/>
      <c r="CA703" s="318"/>
      <c r="CB703" s="318"/>
      <c r="CC703" s="318"/>
      <c r="CD703" s="318"/>
      <c r="CE703" s="318"/>
      <c r="CF703" s="318"/>
      <c r="CG703" s="318"/>
      <c r="CH703" s="318"/>
      <c r="CI703" s="318"/>
      <c r="CJ703" s="318"/>
      <c r="CK703" s="318"/>
      <c r="CL703" s="318"/>
      <c r="CM703" s="318"/>
      <c r="CN703" s="318"/>
      <c r="CO703" s="318"/>
      <c r="CP703" s="318"/>
      <c r="CQ703" s="318"/>
      <c r="CR703" s="318"/>
      <c r="CS703" s="318"/>
      <c r="CT703" s="318"/>
      <c r="CU703" s="318"/>
      <c r="CV703" s="318"/>
      <c r="CW703" s="318"/>
      <c r="CX703" s="318"/>
      <c r="CY703" s="318"/>
      <c r="CZ703" s="318"/>
      <c r="DA703" s="318"/>
      <c r="DB703" s="318"/>
      <c r="DC703" s="318"/>
      <c r="DD703" s="318"/>
      <c r="DE703" s="318"/>
      <c r="DF703" s="318"/>
      <c r="DG703" s="318"/>
      <c r="DH703" s="318"/>
      <c r="DI703" s="318"/>
      <c r="DJ703" s="318"/>
      <c r="DK703" s="318"/>
      <c r="DL703" s="318"/>
      <c r="DM703" s="318"/>
      <c r="DN703" s="318"/>
      <c r="DO703" s="318"/>
      <c r="DP703" s="318"/>
      <c r="DQ703" s="318"/>
      <c r="DR703" s="318"/>
    </row>
    <row r="704" spans="1:122" x14ac:dyDescent="0.2">
      <c r="O704" s="318"/>
      <c r="P704" s="318"/>
      <c r="Q704" s="318"/>
      <c r="R704" s="318"/>
      <c r="S704" s="318"/>
      <c r="T704" s="318"/>
      <c r="U704" s="318"/>
      <c r="V704" s="318"/>
      <c r="W704" s="318"/>
      <c r="X704" s="318"/>
      <c r="Y704" s="318"/>
      <c r="Z704" s="318"/>
      <c r="AA704" s="318"/>
      <c r="AB704" s="318"/>
      <c r="AC704" s="318"/>
      <c r="AD704" s="318"/>
      <c r="AE704" s="318"/>
      <c r="BR704" s="318"/>
      <c r="BS704" s="318"/>
      <c r="BT704" s="318"/>
      <c r="BU704" s="318"/>
      <c r="BV704" s="318"/>
      <c r="BW704" s="318"/>
      <c r="BX704" s="318"/>
      <c r="BY704" s="318"/>
      <c r="BZ704" s="318"/>
      <c r="CA704" s="318"/>
      <c r="CB704" s="318"/>
      <c r="CC704" s="318"/>
      <c r="CD704" s="318"/>
      <c r="CE704" s="318"/>
      <c r="CF704" s="318"/>
      <c r="CG704" s="318"/>
      <c r="CH704" s="318"/>
      <c r="CI704" s="318"/>
      <c r="CJ704" s="318"/>
      <c r="CK704" s="318"/>
      <c r="CL704" s="318"/>
      <c r="CM704" s="318"/>
      <c r="CN704" s="318"/>
      <c r="CO704" s="318"/>
      <c r="CP704" s="318"/>
      <c r="CQ704" s="318"/>
      <c r="CR704" s="318"/>
      <c r="CS704" s="318"/>
      <c r="CT704" s="318"/>
      <c r="CU704" s="318"/>
      <c r="CV704" s="318"/>
      <c r="CW704" s="318"/>
      <c r="CX704" s="318"/>
      <c r="CY704" s="318"/>
      <c r="CZ704" s="318"/>
      <c r="DA704" s="318"/>
      <c r="DB704" s="318"/>
      <c r="DC704" s="318"/>
      <c r="DD704" s="318"/>
      <c r="DE704" s="318"/>
      <c r="DF704" s="318"/>
      <c r="DG704" s="318"/>
      <c r="DH704" s="318"/>
      <c r="DI704" s="318"/>
      <c r="DJ704" s="318"/>
      <c r="DK704" s="318"/>
      <c r="DL704" s="318"/>
      <c r="DM704" s="318"/>
      <c r="DN704" s="318"/>
      <c r="DO704" s="318"/>
      <c r="DP704" s="318"/>
      <c r="DQ704" s="318"/>
      <c r="DR704" s="318"/>
    </row>
    <row r="705" spans="2:122" x14ac:dyDescent="0.2">
      <c r="O705" s="318"/>
      <c r="P705" s="318"/>
      <c r="Q705" s="318"/>
      <c r="R705" s="318"/>
      <c r="S705" s="318"/>
      <c r="T705" s="318"/>
      <c r="U705" s="318"/>
      <c r="V705" s="318"/>
      <c r="W705" s="318"/>
      <c r="X705" s="318"/>
      <c r="Y705" s="318"/>
      <c r="Z705" s="318"/>
      <c r="AA705" s="318"/>
      <c r="AB705" s="318"/>
      <c r="AC705" s="318"/>
      <c r="AD705" s="318"/>
      <c r="AE705" s="318"/>
      <c r="BR705" s="318"/>
      <c r="BS705" s="318"/>
      <c r="BT705" s="318"/>
      <c r="BU705" s="318"/>
      <c r="BV705" s="318"/>
      <c r="BW705" s="318"/>
      <c r="BX705" s="318"/>
      <c r="BY705" s="318"/>
      <c r="BZ705" s="318"/>
      <c r="CA705" s="318"/>
      <c r="CB705" s="318"/>
      <c r="CC705" s="318"/>
      <c r="CD705" s="318"/>
      <c r="CE705" s="318"/>
      <c r="CF705" s="318"/>
      <c r="CG705" s="318"/>
      <c r="CH705" s="318"/>
      <c r="CI705" s="318"/>
      <c r="CJ705" s="318"/>
      <c r="CK705" s="318"/>
      <c r="CL705" s="318"/>
      <c r="CM705" s="318"/>
      <c r="CN705" s="318"/>
      <c r="CO705" s="318"/>
      <c r="CP705" s="318"/>
      <c r="CQ705" s="318"/>
      <c r="CR705" s="318"/>
      <c r="CS705" s="318"/>
      <c r="CT705" s="318"/>
      <c r="CU705" s="318"/>
      <c r="CV705" s="318"/>
      <c r="CW705" s="318"/>
      <c r="CX705" s="318"/>
      <c r="CY705" s="318"/>
      <c r="CZ705" s="318"/>
      <c r="DA705" s="318"/>
      <c r="DB705" s="318"/>
      <c r="DC705" s="318"/>
      <c r="DD705" s="318"/>
      <c r="DE705" s="318"/>
      <c r="DF705" s="318"/>
      <c r="DG705" s="318"/>
      <c r="DH705" s="318"/>
      <c r="DI705" s="318"/>
      <c r="DJ705" s="318"/>
      <c r="DK705" s="318"/>
      <c r="DL705" s="318"/>
      <c r="DM705" s="318"/>
      <c r="DN705" s="318"/>
      <c r="DO705" s="318"/>
      <c r="DP705" s="318"/>
      <c r="DQ705" s="318"/>
      <c r="DR705" s="318"/>
    </row>
    <row r="706" spans="2:122" x14ac:dyDescent="0.2">
      <c r="O706" s="318"/>
      <c r="P706" s="318"/>
      <c r="Q706" s="318"/>
      <c r="R706" s="318"/>
      <c r="S706" s="318"/>
      <c r="T706" s="318"/>
      <c r="U706" s="318"/>
      <c r="V706" s="318"/>
      <c r="W706" s="318"/>
      <c r="X706" s="318"/>
      <c r="Y706" s="318"/>
      <c r="Z706" s="318"/>
      <c r="AA706" s="318"/>
      <c r="AB706" s="318"/>
      <c r="AC706" s="318"/>
      <c r="AD706" s="318"/>
      <c r="AE706" s="318"/>
      <c r="BR706" s="318"/>
      <c r="BS706" s="318"/>
      <c r="BT706" s="318"/>
      <c r="BU706" s="318"/>
      <c r="BV706" s="318"/>
      <c r="BW706" s="318"/>
      <c r="BX706" s="318"/>
      <c r="BY706" s="318"/>
      <c r="BZ706" s="318"/>
      <c r="CA706" s="318"/>
      <c r="CB706" s="318"/>
      <c r="CC706" s="318"/>
      <c r="CD706" s="318"/>
      <c r="CE706" s="318"/>
      <c r="CF706" s="318"/>
      <c r="CG706" s="318"/>
      <c r="CH706" s="318"/>
      <c r="CI706" s="318"/>
      <c r="CJ706" s="318"/>
      <c r="CK706" s="318"/>
      <c r="CL706" s="318"/>
      <c r="CM706" s="318"/>
      <c r="CN706" s="318"/>
      <c r="CO706" s="318"/>
      <c r="CP706" s="318"/>
      <c r="CQ706" s="318"/>
      <c r="CR706" s="318"/>
      <c r="CS706" s="318"/>
      <c r="CT706" s="318"/>
      <c r="CU706" s="318"/>
      <c r="CV706" s="318"/>
      <c r="CW706" s="318"/>
      <c r="CX706" s="318"/>
      <c r="CY706" s="318"/>
      <c r="CZ706" s="318"/>
      <c r="DA706" s="318"/>
      <c r="DB706" s="318"/>
      <c r="DC706" s="318"/>
      <c r="DD706" s="318"/>
      <c r="DE706" s="318"/>
      <c r="DF706" s="318"/>
      <c r="DG706" s="318"/>
      <c r="DH706" s="318"/>
      <c r="DI706" s="318"/>
      <c r="DJ706" s="318"/>
      <c r="DK706" s="318"/>
      <c r="DL706" s="318"/>
      <c r="DM706" s="318"/>
      <c r="DN706" s="318"/>
      <c r="DO706" s="318"/>
      <c r="DP706" s="318"/>
      <c r="DQ706" s="318"/>
      <c r="DR706" s="318"/>
    </row>
    <row r="707" spans="2:122" x14ac:dyDescent="0.2">
      <c r="O707" s="318"/>
      <c r="P707" s="318"/>
      <c r="Q707" s="318"/>
      <c r="R707" s="318"/>
      <c r="S707" s="318"/>
      <c r="T707" s="318"/>
      <c r="U707" s="318"/>
      <c r="V707" s="318"/>
      <c r="W707" s="318"/>
      <c r="X707" s="318"/>
      <c r="Y707" s="318"/>
      <c r="Z707" s="318"/>
      <c r="AA707" s="318"/>
      <c r="AB707" s="318"/>
      <c r="AC707" s="318"/>
      <c r="AD707" s="318"/>
      <c r="AE707" s="318"/>
      <c r="BR707" s="318"/>
      <c r="BS707" s="318"/>
      <c r="BT707" s="318"/>
      <c r="BU707" s="318"/>
      <c r="BV707" s="318"/>
      <c r="BW707" s="318"/>
      <c r="BX707" s="318"/>
      <c r="BY707" s="318"/>
      <c r="BZ707" s="318"/>
      <c r="CA707" s="318"/>
      <c r="CB707" s="318"/>
      <c r="CC707" s="318"/>
      <c r="CD707" s="318"/>
      <c r="CE707" s="318"/>
      <c r="CF707" s="318"/>
      <c r="CG707" s="318"/>
      <c r="CH707" s="318"/>
      <c r="CI707" s="318"/>
      <c r="CJ707" s="318"/>
      <c r="CK707" s="318"/>
      <c r="CL707" s="318"/>
      <c r="CM707" s="318"/>
      <c r="CN707" s="318"/>
      <c r="CO707" s="318"/>
      <c r="CP707" s="318"/>
      <c r="CQ707" s="318"/>
      <c r="CR707" s="318"/>
      <c r="CS707" s="318"/>
      <c r="CT707" s="318"/>
      <c r="CU707" s="318"/>
      <c r="CV707" s="318"/>
      <c r="CW707" s="318"/>
      <c r="CX707" s="318"/>
      <c r="CY707" s="318"/>
      <c r="CZ707" s="318"/>
      <c r="DA707" s="318"/>
      <c r="DB707" s="318"/>
      <c r="DC707" s="318"/>
      <c r="DD707" s="318"/>
      <c r="DE707" s="318"/>
      <c r="DF707" s="318"/>
      <c r="DG707" s="318"/>
      <c r="DH707" s="318"/>
      <c r="DI707" s="318"/>
      <c r="DJ707" s="318"/>
      <c r="DK707" s="318"/>
      <c r="DL707" s="318"/>
      <c r="DM707" s="318"/>
      <c r="DN707" s="318"/>
      <c r="DO707" s="318"/>
      <c r="DP707" s="318"/>
      <c r="DQ707" s="318"/>
      <c r="DR707" s="318"/>
    </row>
    <row r="708" spans="2:122" x14ac:dyDescent="0.2">
      <c r="B708" s="417"/>
      <c r="C708" s="418"/>
      <c r="D708" s="417"/>
      <c r="O708" s="318"/>
      <c r="P708" s="318"/>
      <c r="Q708" s="318"/>
      <c r="R708" s="318"/>
      <c r="S708" s="318"/>
      <c r="T708" s="318"/>
      <c r="U708" s="318"/>
      <c r="V708" s="318"/>
      <c r="W708" s="318"/>
      <c r="X708" s="318"/>
      <c r="Y708" s="318"/>
      <c r="Z708" s="318"/>
      <c r="AA708" s="318"/>
      <c r="AB708" s="318"/>
      <c r="AC708" s="318"/>
      <c r="AD708" s="318"/>
      <c r="AE708" s="318"/>
      <c r="BR708" s="318"/>
      <c r="BS708" s="318"/>
      <c r="BT708" s="318"/>
      <c r="BU708" s="318"/>
      <c r="BV708" s="318"/>
      <c r="BW708" s="318"/>
      <c r="BX708" s="318"/>
      <c r="BY708" s="318"/>
      <c r="BZ708" s="318"/>
      <c r="CA708" s="318"/>
      <c r="CB708" s="318"/>
      <c r="CC708" s="318"/>
      <c r="CD708" s="318"/>
      <c r="CE708" s="318"/>
      <c r="CF708" s="318"/>
      <c r="CG708" s="318"/>
      <c r="CH708" s="318"/>
      <c r="CI708" s="318"/>
      <c r="CJ708" s="318"/>
      <c r="CK708" s="318"/>
      <c r="CL708" s="318"/>
      <c r="CM708" s="318"/>
      <c r="CN708" s="318"/>
      <c r="CO708" s="318"/>
      <c r="CP708" s="318"/>
      <c r="CQ708" s="318"/>
      <c r="CR708" s="318"/>
      <c r="CS708" s="318"/>
      <c r="CT708" s="318"/>
      <c r="CU708" s="318"/>
      <c r="CV708" s="318"/>
      <c r="CW708" s="318"/>
      <c r="CX708" s="318"/>
      <c r="CY708" s="318"/>
      <c r="CZ708" s="318"/>
      <c r="DA708" s="318"/>
      <c r="DB708" s="318"/>
      <c r="DC708" s="318"/>
      <c r="DD708" s="318"/>
      <c r="DE708" s="318"/>
      <c r="DF708" s="318"/>
      <c r="DG708" s="318"/>
      <c r="DH708" s="318"/>
      <c r="DI708" s="318"/>
      <c r="DJ708" s="318"/>
      <c r="DK708" s="318"/>
      <c r="DL708" s="318"/>
      <c r="DM708" s="318"/>
      <c r="DN708" s="318"/>
      <c r="DO708" s="318"/>
      <c r="DP708" s="318"/>
      <c r="DQ708" s="318"/>
      <c r="DR708" s="318"/>
    </row>
    <row r="709" spans="2:122" x14ac:dyDescent="0.2">
      <c r="B709" s="417"/>
      <c r="C709" s="418"/>
      <c r="D709" s="417"/>
      <c r="O709" s="318"/>
      <c r="P709" s="318"/>
      <c r="Q709" s="318"/>
      <c r="R709" s="318"/>
      <c r="S709" s="318"/>
      <c r="T709" s="318"/>
      <c r="U709" s="318"/>
      <c r="V709" s="318"/>
      <c r="W709" s="318"/>
      <c r="X709" s="318"/>
      <c r="Y709" s="318"/>
      <c r="Z709" s="318"/>
      <c r="AA709" s="318"/>
      <c r="AB709" s="318"/>
      <c r="AC709" s="318"/>
      <c r="AD709" s="318"/>
      <c r="AE709" s="318"/>
      <c r="BR709" s="318"/>
      <c r="BS709" s="318"/>
      <c r="BT709" s="318"/>
      <c r="BU709" s="318"/>
      <c r="BV709" s="318"/>
      <c r="BW709" s="318"/>
      <c r="BX709" s="318"/>
      <c r="BY709" s="318"/>
      <c r="BZ709" s="318"/>
      <c r="CA709" s="318"/>
      <c r="CB709" s="318"/>
      <c r="CC709" s="318"/>
      <c r="CD709" s="318"/>
      <c r="CE709" s="318"/>
      <c r="CF709" s="318"/>
      <c r="CG709" s="318"/>
      <c r="CH709" s="318"/>
      <c r="CI709" s="318"/>
      <c r="CJ709" s="318"/>
      <c r="CK709" s="318"/>
      <c r="CL709" s="318"/>
      <c r="CM709" s="318"/>
      <c r="CN709" s="318"/>
      <c r="CO709" s="318"/>
      <c r="CP709" s="318"/>
      <c r="CQ709" s="318"/>
      <c r="CR709" s="318"/>
      <c r="CS709" s="318"/>
      <c r="CT709" s="318"/>
      <c r="CU709" s="318"/>
      <c r="CV709" s="318"/>
      <c r="CW709" s="318"/>
      <c r="CX709" s="318"/>
      <c r="CY709" s="318"/>
      <c r="CZ709" s="318"/>
      <c r="DA709" s="318"/>
      <c r="DB709" s="318"/>
      <c r="DC709" s="318"/>
      <c r="DD709" s="318"/>
      <c r="DE709" s="318"/>
      <c r="DF709" s="318"/>
      <c r="DG709" s="318"/>
      <c r="DH709" s="318"/>
      <c r="DI709" s="318"/>
      <c r="DJ709" s="318"/>
      <c r="DK709" s="318"/>
      <c r="DL709" s="318"/>
      <c r="DM709" s="318"/>
      <c r="DN709" s="318"/>
      <c r="DO709" s="318"/>
      <c r="DP709" s="318"/>
      <c r="DQ709" s="318"/>
      <c r="DR709" s="318"/>
    </row>
    <row r="710" spans="2:122" x14ac:dyDescent="0.2">
      <c r="B710" s="417"/>
      <c r="C710" s="418"/>
      <c r="D710" s="417"/>
      <c r="O710" s="318"/>
      <c r="P710" s="318"/>
      <c r="Q710" s="318"/>
      <c r="R710" s="318"/>
      <c r="S710" s="318"/>
      <c r="T710" s="318"/>
      <c r="U710" s="318"/>
      <c r="V710" s="318"/>
      <c r="W710" s="318"/>
      <c r="X710" s="318"/>
      <c r="Y710" s="318"/>
      <c r="Z710" s="318"/>
      <c r="AA710" s="318"/>
      <c r="AB710" s="318"/>
      <c r="AC710" s="318"/>
      <c r="AD710" s="318"/>
      <c r="AE710" s="318"/>
      <c r="BR710" s="318"/>
      <c r="BS710" s="318"/>
      <c r="BT710" s="318"/>
      <c r="BU710" s="318"/>
      <c r="BV710" s="318"/>
      <c r="BW710" s="318"/>
      <c r="BX710" s="318"/>
      <c r="BY710" s="318"/>
      <c r="BZ710" s="318"/>
      <c r="CA710" s="318"/>
      <c r="CB710" s="318"/>
      <c r="CC710" s="318"/>
      <c r="CD710" s="318"/>
      <c r="CE710" s="318"/>
      <c r="CF710" s="318"/>
      <c r="CG710" s="318"/>
      <c r="CH710" s="318"/>
      <c r="CI710" s="318"/>
      <c r="CJ710" s="318"/>
      <c r="CK710" s="318"/>
      <c r="CL710" s="318"/>
      <c r="CM710" s="318"/>
      <c r="CN710" s="318"/>
      <c r="CO710" s="318"/>
      <c r="CP710" s="318"/>
      <c r="CQ710" s="318"/>
      <c r="CR710" s="318"/>
      <c r="CS710" s="318"/>
      <c r="CT710" s="318"/>
      <c r="CU710" s="318"/>
      <c r="CV710" s="318"/>
      <c r="CW710" s="318"/>
      <c r="CX710" s="318"/>
      <c r="CY710" s="318"/>
      <c r="CZ710" s="318"/>
      <c r="DA710" s="318"/>
      <c r="DB710" s="318"/>
      <c r="DC710" s="318"/>
      <c r="DD710" s="318"/>
      <c r="DE710" s="318"/>
      <c r="DF710" s="318"/>
      <c r="DG710" s="318"/>
      <c r="DH710" s="318"/>
      <c r="DI710" s="318"/>
      <c r="DJ710" s="318"/>
      <c r="DK710" s="318"/>
      <c r="DL710" s="318"/>
      <c r="DM710" s="318"/>
      <c r="DN710" s="318"/>
      <c r="DO710" s="318"/>
      <c r="DP710" s="318"/>
      <c r="DQ710" s="318"/>
      <c r="DR710" s="318"/>
    </row>
    <row r="711" spans="2:122" x14ac:dyDescent="0.2">
      <c r="B711" s="417"/>
      <c r="C711" s="418"/>
      <c r="D711" s="417"/>
      <c r="O711" s="318"/>
      <c r="P711" s="318"/>
      <c r="Q711" s="318"/>
      <c r="R711" s="318"/>
      <c r="S711" s="318"/>
      <c r="T711" s="318"/>
      <c r="U711" s="318"/>
      <c r="V711" s="318"/>
      <c r="W711" s="318"/>
      <c r="X711" s="318"/>
      <c r="Y711" s="318"/>
      <c r="Z711" s="318"/>
      <c r="AA711" s="318"/>
      <c r="AB711" s="318"/>
      <c r="AC711" s="318"/>
      <c r="AD711" s="318"/>
      <c r="AE711" s="318"/>
      <c r="BR711" s="318"/>
      <c r="BS711" s="318"/>
      <c r="BT711" s="318"/>
      <c r="BU711" s="318"/>
      <c r="BV711" s="318"/>
      <c r="BW711" s="318"/>
      <c r="BX711" s="318"/>
      <c r="BY711" s="318"/>
      <c r="BZ711" s="318"/>
      <c r="CA711" s="318"/>
      <c r="CB711" s="318"/>
      <c r="CC711" s="318"/>
      <c r="CD711" s="318"/>
      <c r="CE711" s="318"/>
      <c r="CF711" s="318"/>
      <c r="CG711" s="318"/>
      <c r="CH711" s="318"/>
      <c r="CI711" s="318"/>
      <c r="CJ711" s="318"/>
      <c r="CK711" s="318"/>
      <c r="CL711" s="318"/>
      <c r="CM711" s="318"/>
      <c r="CN711" s="318"/>
      <c r="CO711" s="318"/>
      <c r="CP711" s="318"/>
      <c r="CQ711" s="318"/>
      <c r="CR711" s="318"/>
      <c r="CS711" s="318"/>
      <c r="CT711" s="318"/>
      <c r="CU711" s="318"/>
      <c r="CV711" s="318"/>
      <c r="CW711" s="318"/>
      <c r="CX711" s="318"/>
      <c r="CY711" s="318"/>
      <c r="CZ711" s="318"/>
      <c r="DA711" s="318"/>
      <c r="DB711" s="318"/>
      <c r="DC711" s="318"/>
      <c r="DD711" s="318"/>
      <c r="DE711" s="318"/>
      <c r="DF711" s="318"/>
      <c r="DG711" s="318"/>
      <c r="DH711" s="318"/>
      <c r="DI711" s="318"/>
      <c r="DJ711" s="318"/>
      <c r="DK711" s="318"/>
      <c r="DL711" s="318"/>
      <c r="DM711" s="318"/>
      <c r="DN711" s="318"/>
      <c r="DO711" s="318"/>
      <c r="DP711" s="318"/>
      <c r="DQ711" s="318"/>
      <c r="DR711" s="318"/>
    </row>
    <row r="712" spans="2:122" x14ac:dyDescent="0.2">
      <c r="B712" s="417"/>
      <c r="C712" s="418"/>
      <c r="D712" s="417"/>
      <c r="O712" s="318"/>
      <c r="P712" s="318"/>
      <c r="Q712" s="318"/>
      <c r="R712" s="318"/>
      <c r="S712" s="318"/>
      <c r="T712" s="318"/>
      <c r="U712" s="318"/>
      <c r="V712" s="318"/>
      <c r="W712" s="318"/>
      <c r="X712" s="318"/>
      <c r="Y712" s="318"/>
      <c r="Z712" s="318"/>
      <c r="AA712" s="318"/>
      <c r="AB712" s="318"/>
      <c r="AC712" s="318"/>
      <c r="AD712" s="318"/>
      <c r="AE712" s="318"/>
      <c r="BR712" s="318"/>
      <c r="BS712" s="318"/>
      <c r="BT712" s="318"/>
      <c r="BU712" s="318"/>
      <c r="BV712" s="318"/>
      <c r="BW712" s="318"/>
      <c r="BX712" s="318"/>
      <c r="BY712" s="318"/>
      <c r="BZ712" s="318"/>
      <c r="CA712" s="318"/>
      <c r="CB712" s="318"/>
      <c r="CC712" s="318"/>
      <c r="CD712" s="318"/>
      <c r="CE712" s="318"/>
      <c r="CF712" s="318"/>
      <c r="CG712" s="318"/>
      <c r="CH712" s="318"/>
      <c r="CI712" s="318"/>
      <c r="CJ712" s="318"/>
      <c r="CK712" s="318"/>
      <c r="CL712" s="318"/>
      <c r="CM712" s="318"/>
      <c r="CN712" s="318"/>
      <c r="CO712" s="318"/>
      <c r="CP712" s="318"/>
      <c r="CQ712" s="318"/>
      <c r="CR712" s="318"/>
      <c r="CS712" s="318"/>
      <c r="CT712" s="318"/>
      <c r="CU712" s="318"/>
      <c r="CV712" s="318"/>
      <c r="CW712" s="318"/>
      <c r="CX712" s="318"/>
      <c r="CY712" s="318"/>
      <c r="CZ712" s="318"/>
      <c r="DA712" s="318"/>
      <c r="DB712" s="318"/>
      <c r="DC712" s="318"/>
      <c r="DD712" s="318"/>
      <c r="DE712" s="318"/>
      <c r="DF712" s="318"/>
      <c r="DG712" s="318"/>
      <c r="DH712" s="318"/>
      <c r="DI712" s="318"/>
      <c r="DJ712" s="318"/>
      <c r="DK712" s="318"/>
      <c r="DL712" s="318"/>
      <c r="DM712" s="318"/>
      <c r="DN712" s="318"/>
      <c r="DO712" s="318"/>
      <c r="DP712" s="318"/>
      <c r="DQ712" s="318"/>
      <c r="DR712" s="318"/>
    </row>
    <row r="713" spans="2:122" x14ac:dyDescent="0.2">
      <c r="B713" s="417"/>
      <c r="C713" s="418"/>
      <c r="D713" s="417"/>
      <c r="O713" s="318"/>
      <c r="P713" s="318"/>
      <c r="Q713" s="318"/>
      <c r="R713" s="318"/>
      <c r="S713" s="318"/>
      <c r="T713" s="318"/>
      <c r="U713" s="318"/>
      <c r="V713" s="318"/>
      <c r="W713" s="318"/>
      <c r="X713" s="318"/>
      <c r="Y713" s="318"/>
      <c r="Z713" s="318"/>
      <c r="AA713" s="318"/>
      <c r="AB713" s="318"/>
      <c r="AC713" s="318"/>
      <c r="AD713" s="318"/>
      <c r="AE713" s="318"/>
      <c r="BR713" s="318"/>
      <c r="BS713" s="318"/>
      <c r="BT713" s="318"/>
      <c r="BU713" s="318"/>
      <c r="BV713" s="318"/>
      <c r="BW713" s="318"/>
      <c r="BX713" s="318"/>
      <c r="BY713" s="318"/>
      <c r="BZ713" s="318"/>
      <c r="CA713" s="318"/>
      <c r="CB713" s="318"/>
      <c r="CC713" s="318"/>
      <c r="CD713" s="318"/>
      <c r="CE713" s="318"/>
      <c r="CF713" s="318"/>
      <c r="CG713" s="318"/>
      <c r="CH713" s="318"/>
      <c r="CI713" s="318"/>
      <c r="CJ713" s="318"/>
      <c r="CK713" s="318"/>
      <c r="CL713" s="318"/>
      <c r="CM713" s="318"/>
      <c r="CN713" s="318"/>
      <c r="CO713" s="318"/>
      <c r="CP713" s="318"/>
      <c r="CQ713" s="318"/>
      <c r="CR713" s="318"/>
      <c r="CS713" s="318"/>
      <c r="CT713" s="318"/>
      <c r="CU713" s="318"/>
      <c r="CV713" s="318"/>
      <c r="CW713" s="318"/>
      <c r="CX713" s="318"/>
      <c r="CY713" s="318"/>
      <c r="CZ713" s="318"/>
      <c r="DA713" s="318"/>
      <c r="DB713" s="318"/>
      <c r="DC713" s="318"/>
      <c r="DD713" s="318"/>
      <c r="DE713" s="318"/>
      <c r="DF713" s="318"/>
      <c r="DG713" s="318"/>
      <c r="DH713" s="318"/>
      <c r="DI713" s="318"/>
      <c r="DJ713" s="318"/>
      <c r="DK713" s="318"/>
      <c r="DL713" s="318"/>
      <c r="DM713" s="318"/>
      <c r="DN713" s="318"/>
      <c r="DO713" s="318"/>
      <c r="DP713" s="318"/>
      <c r="DQ713" s="318"/>
      <c r="DR713" s="318"/>
    </row>
    <row r="714" spans="2:122" x14ac:dyDescent="0.2">
      <c r="B714" s="417"/>
      <c r="C714" s="418"/>
      <c r="D714" s="417"/>
      <c r="O714" s="318"/>
      <c r="P714" s="318"/>
      <c r="Q714" s="318"/>
      <c r="R714" s="318"/>
      <c r="S714" s="318"/>
      <c r="T714" s="318"/>
      <c r="U714" s="318"/>
      <c r="V714" s="318"/>
      <c r="W714" s="318"/>
      <c r="X714" s="318"/>
      <c r="Y714" s="318"/>
      <c r="Z714" s="318"/>
      <c r="AA714" s="318"/>
      <c r="AB714" s="318"/>
      <c r="AC714" s="318"/>
      <c r="AD714" s="318"/>
      <c r="AE714" s="318"/>
      <c r="BR714" s="318"/>
      <c r="BS714" s="318"/>
      <c r="BT714" s="318"/>
      <c r="BU714" s="318"/>
      <c r="BV714" s="318"/>
      <c r="BW714" s="318"/>
      <c r="BX714" s="318"/>
      <c r="BY714" s="318"/>
      <c r="BZ714" s="318"/>
      <c r="CA714" s="318"/>
      <c r="CB714" s="318"/>
      <c r="CC714" s="318"/>
      <c r="CD714" s="318"/>
      <c r="CE714" s="318"/>
      <c r="CF714" s="318"/>
      <c r="CG714" s="318"/>
      <c r="CH714" s="318"/>
      <c r="CI714" s="318"/>
      <c r="CJ714" s="318"/>
      <c r="CK714" s="318"/>
      <c r="CL714" s="318"/>
      <c r="CM714" s="318"/>
      <c r="CN714" s="318"/>
      <c r="CO714" s="318"/>
      <c r="CP714" s="318"/>
      <c r="CQ714" s="318"/>
      <c r="CR714" s="318"/>
      <c r="CS714" s="318"/>
      <c r="CT714" s="318"/>
      <c r="CU714" s="318"/>
      <c r="CV714" s="318"/>
      <c r="CW714" s="318"/>
      <c r="CX714" s="318"/>
      <c r="CY714" s="318"/>
      <c r="CZ714" s="318"/>
      <c r="DA714" s="318"/>
      <c r="DB714" s="318"/>
      <c r="DC714" s="318"/>
      <c r="DD714" s="318"/>
      <c r="DE714" s="318"/>
      <c r="DF714" s="318"/>
      <c r="DG714" s="318"/>
      <c r="DH714" s="318"/>
      <c r="DI714" s="318"/>
      <c r="DJ714" s="318"/>
      <c r="DK714" s="318"/>
      <c r="DL714" s="318"/>
      <c r="DM714" s="318"/>
      <c r="DN714" s="318"/>
      <c r="DO714" s="318"/>
      <c r="DP714" s="318"/>
      <c r="DQ714" s="318"/>
      <c r="DR714" s="318"/>
    </row>
    <row r="715" spans="2:122" x14ac:dyDescent="0.2">
      <c r="B715" s="417"/>
      <c r="C715" s="418"/>
      <c r="D715" s="417"/>
      <c r="E715" s="419"/>
      <c r="O715" s="318"/>
      <c r="P715" s="318"/>
      <c r="Q715" s="318"/>
      <c r="R715" s="318"/>
      <c r="S715" s="318"/>
      <c r="T715" s="318"/>
      <c r="U715" s="318"/>
      <c r="V715" s="318"/>
      <c r="W715" s="318"/>
      <c r="X715" s="318"/>
      <c r="Y715" s="318"/>
      <c r="Z715" s="318"/>
      <c r="AA715" s="318"/>
      <c r="AB715" s="318"/>
      <c r="AC715" s="318"/>
      <c r="AD715" s="318"/>
      <c r="AE715" s="318"/>
      <c r="BR715" s="318"/>
      <c r="BS715" s="318"/>
      <c r="BT715" s="318"/>
      <c r="BU715" s="318"/>
      <c r="BV715" s="318"/>
      <c r="BW715" s="318"/>
      <c r="BX715" s="318"/>
      <c r="BY715" s="318"/>
      <c r="BZ715" s="318"/>
      <c r="CA715" s="318"/>
      <c r="CB715" s="318"/>
      <c r="CC715" s="318"/>
      <c r="CD715" s="318"/>
      <c r="CE715" s="318"/>
      <c r="CF715" s="318"/>
      <c r="CG715" s="318"/>
      <c r="CH715" s="318"/>
      <c r="CI715" s="318"/>
      <c r="CJ715" s="318"/>
      <c r="CK715" s="318"/>
      <c r="CL715" s="318"/>
      <c r="CM715" s="318"/>
      <c r="CN715" s="318"/>
      <c r="CO715" s="318"/>
      <c r="CP715" s="318"/>
      <c r="CQ715" s="318"/>
      <c r="CR715" s="318"/>
      <c r="CS715" s="318"/>
      <c r="CT715" s="318"/>
      <c r="CU715" s="318"/>
      <c r="CV715" s="318"/>
      <c r="CW715" s="318"/>
      <c r="CX715" s="318"/>
      <c r="CY715" s="318"/>
      <c r="CZ715" s="318"/>
      <c r="DA715" s="318"/>
      <c r="DB715" s="318"/>
      <c r="DC715" s="318"/>
      <c r="DD715" s="318"/>
      <c r="DE715" s="318"/>
      <c r="DF715" s="318"/>
      <c r="DG715" s="318"/>
      <c r="DH715" s="318"/>
      <c r="DI715" s="318"/>
      <c r="DJ715" s="318"/>
      <c r="DK715" s="318"/>
      <c r="DL715" s="318"/>
      <c r="DM715" s="318"/>
      <c r="DN715" s="318"/>
      <c r="DO715" s="318"/>
      <c r="DP715" s="318"/>
      <c r="DQ715" s="318"/>
      <c r="DR715" s="318"/>
    </row>
    <row r="716" spans="2:122" x14ac:dyDescent="0.2">
      <c r="B716" s="417"/>
      <c r="C716" s="418"/>
      <c r="D716" s="417"/>
      <c r="O716" s="318"/>
      <c r="P716" s="318"/>
      <c r="Q716" s="318"/>
      <c r="R716" s="318"/>
      <c r="S716" s="318"/>
      <c r="T716" s="318"/>
      <c r="U716" s="318"/>
      <c r="V716" s="318"/>
      <c r="W716" s="318"/>
      <c r="X716" s="318"/>
      <c r="Y716" s="318"/>
      <c r="Z716" s="318"/>
      <c r="AA716" s="318"/>
      <c r="AB716" s="318"/>
      <c r="AC716" s="318"/>
      <c r="AD716" s="318"/>
      <c r="AE716" s="318"/>
      <c r="BR716" s="318"/>
      <c r="BS716" s="318"/>
      <c r="BT716" s="318"/>
      <c r="BU716" s="318"/>
      <c r="BV716" s="318"/>
      <c r="BW716" s="318"/>
      <c r="BX716" s="318"/>
      <c r="BY716" s="318"/>
      <c r="BZ716" s="318"/>
      <c r="CA716" s="318"/>
      <c r="CB716" s="318"/>
      <c r="CC716" s="318"/>
      <c r="CD716" s="318"/>
      <c r="CE716" s="318"/>
      <c r="CF716" s="318"/>
      <c r="CG716" s="318"/>
      <c r="CH716" s="318"/>
      <c r="CI716" s="318"/>
      <c r="CJ716" s="318"/>
      <c r="CK716" s="318"/>
      <c r="CL716" s="318"/>
      <c r="CM716" s="318"/>
      <c r="CN716" s="318"/>
      <c r="CO716" s="318"/>
      <c r="CP716" s="318"/>
      <c r="CQ716" s="318"/>
      <c r="CR716" s="318"/>
      <c r="CS716" s="318"/>
      <c r="CT716" s="318"/>
      <c r="CU716" s="318"/>
      <c r="CV716" s="318"/>
      <c r="CW716" s="318"/>
      <c r="CX716" s="318"/>
      <c r="CY716" s="318"/>
      <c r="CZ716" s="318"/>
      <c r="DA716" s="318"/>
      <c r="DB716" s="318"/>
      <c r="DC716" s="318"/>
      <c r="DD716" s="318"/>
      <c r="DE716" s="318"/>
      <c r="DF716" s="318"/>
      <c r="DG716" s="318"/>
      <c r="DH716" s="318"/>
      <c r="DI716" s="318"/>
      <c r="DJ716" s="318"/>
      <c r="DK716" s="318"/>
      <c r="DL716" s="318"/>
      <c r="DM716" s="318"/>
      <c r="DN716" s="318"/>
      <c r="DO716" s="318"/>
      <c r="DP716" s="318"/>
      <c r="DQ716" s="318"/>
      <c r="DR716" s="318"/>
    </row>
    <row r="717" spans="2:122" x14ac:dyDescent="0.2">
      <c r="B717" s="417"/>
      <c r="C717" s="418"/>
      <c r="D717" s="417"/>
      <c r="O717" s="318"/>
      <c r="P717" s="318"/>
      <c r="Q717" s="318"/>
      <c r="R717" s="318"/>
      <c r="S717" s="318"/>
      <c r="T717" s="318"/>
      <c r="U717" s="318"/>
      <c r="V717" s="318"/>
      <c r="W717" s="318"/>
      <c r="X717" s="318"/>
      <c r="Y717" s="318"/>
      <c r="Z717" s="318"/>
      <c r="AA717" s="318"/>
      <c r="AB717" s="318"/>
      <c r="AC717" s="318"/>
      <c r="AD717" s="318"/>
      <c r="AE717" s="318"/>
      <c r="BR717" s="318"/>
      <c r="BS717" s="318"/>
      <c r="BT717" s="318"/>
      <c r="BU717" s="318"/>
      <c r="BV717" s="318"/>
      <c r="BW717" s="318"/>
      <c r="BX717" s="318"/>
      <c r="BY717" s="318"/>
      <c r="BZ717" s="318"/>
      <c r="CA717" s="318"/>
      <c r="CB717" s="318"/>
      <c r="CC717" s="318"/>
      <c r="CD717" s="318"/>
      <c r="CE717" s="318"/>
      <c r="CF717" s="318"/>
      <c r="CG717" s="318"/>
      <c r="CH717" s="318"/>
      <c r="CI717" s="318"/>
      <c r="CJ717" s="318"/>
      <c r="CK717" s="318"/>
      <c r="CL717" s="318"/>
      <c r="CM717" s="318"/>
      <c r="CN717" s="318"/>
      <c r="CO717" s="318"/>
      <c r="CP717" s="318"/>
      <c r="CQ717" s="318"/>
      <c r="CR717" s="318"/>
      <c r="CS717" s="318"/>
      <c r="CT717" s="318"/>
      <c r="CU717" s="318"/>
      <c r="CV717" s="318"/>
      <c r="CW717" s="318"/>
      <c r="CX717" s="318"/>
      <c r="CY717" s="318"/>
      <c r="CZ717" s="318"/>
      <c r="DA717" s="318"/>
      <c r="DB717" s="318"/>
      <c r="DC717" s="318"/>
      <c r="DD717" s="318"/>
      <c r="DE717" s="318"/>
      <c r="DF717" s="318"/>
      <c r="DG717" s="318"/>
      <c r="DH717" s="318"/>
      <c r="DI717" s="318"/>
      <c r="DJ717" s="318"/>
      <c r="DK717" s="318"/>
      <c r="DL717" s="318"/>
      <c r="DM717" s="318"/>
      <c r="DN717" s="318"/>
      <c r="DO717" s="318"/>
      <c r="DP717" s="318"/>
      <c r="DQ717" s="318"/>
      <c r="DR717" s="318"/>
    </row>
    <row r="718" spans="2:122" x14ac:dyDescent="0.2">
      <c r="B718" s="417"/>
      <c r="C718" s="418"/>
      <c r="D718" s="417"/>
      <c r="O718" s="318"/>
      <c r="P718" s="318"/>
      <c r="Q718" s="318"/>
      <c r="R718" s="318"/>
      <c r="S718" s="318"/>
      <c r="T718" s="318"/>
      <c r="U718" s="318"/>
      <c r="V718" s="318"/>
      <c r="W718" s="318"/>
      <c r="X718" s="318"/>
      <c r="Y718" s="318"/>
      <c r="Z718" s="318"/>
      <c r="AA718" s="318"/>
      <c r="AB718" s="318"/>
      <c r="AC718" s="318"/>
      <c r="AD718" s="318"/>
      <c r="AE718" s="318"/>
      <c r="BR718" s="318"/>
      <c r="BS718" s="318"/>
      <c r="BT718" s="318"/>
      <c r="BU718" s="318"/>
      <c r="BV718" s="318"/>
      <c r="BW718" s="318"/>
      <c r="BX718" s="318"/>
      <c r="BY718" s="318"/>
      <c r="BZ718" s="318"/>
      <c r="CA718" s="318"/>
      <c r="CB718" s="318"/>
      <c r="CC718" s="318"/>
      <c r="CD718" s="318"/>
      <c r="CE718" s="318"/>
      <c r="CF718" s="318"/>
      <c r="CG718" s="318"/>
      <c r="CH718" s="318"/>
      <c r="CI718" s="318"/>
      <c r="CJ718" s="318"/>
      <c r="CK718" s="318"/>
      <c r="CL718" s="318"/>
      <c r="CM718" s="318"/>
      <c r="CN718" s="318"/>
      <c r="CO718" s="318"/>
      <c r="CP718" s="318"/>
      <c r="CQ718" s="318"/>
      <c r="CR718" s="318"/>
      <c r="CS718" s="318"/>
      <c r="CT718" s="318"/>
      <c r="CU718" s="318"/>
      <c r="CV718" s="318"/>
      <c r="CW718" s="318"/>
      <c r="CX718" s="318"/>
      <c r="CY718" s="318"/>
      <c r="CZ718" s="318"/>
      <c r="DA718" s="318"/>
      <c r="DB718" s="318"/>
      <c r="DC718" s="318"/>
      <c r="DD718" s="318"/>
      <c r="DE718" s="318"/>
      <c r="DF718" s="318"/>
      <c r="DG718" s="318"/>
      <c r="DH718" s="318"/>
      <c r="DI718" s="318"/>
      <c r="DJ718" s="318"/>
      <c r="DK718" s="318"/>
      <c r="DL718" s="318"/>
      <c r="DM718" s="318"/>
      <c r="DN718" s="318"/>
      <c r="DO718" s="318"/>
      <c r="DP718" s="318"/>
      <c r="DQ718" s="318"/>
      <c r="DR718" s="318"/>
    </row>
    <row r="719" spans="2:122" x14ac:dyDescent="0.2">
      <c r="B719" s="417"/>
      <c r="C719" s="418"/>
      <c r="D719" s="417"/>
      <c r="E719" s="419"/>
      <c r="O719" s="318"/>
      <c r="P719" s="318"/>
      <c r="Q719" s="318"/>
      <c r="R719" s="318"/>
      <c r="S719" s="318"/>
      <c r="T719" s="318"/>
      <c r="U719" s="318"/>
      <c r="V719" s="318"/>
      <c r="W719" s="318"/>
      <c r="X719" s="318"/>
      <c r="Y719" s="318"/>
      <c r="Z719" s="318"/>
      <c r="AA719" s="318"/>
      <c r="AB719" s="318"/>
      <c r="AC719" s="318"/>
      <c r="AD719" s="318"/>
      <c r="AE719" s="318"/>
      <c r="BR719" s="318"/>
      <c r="BS719" s="318"/>
      <c r="BT719" s="318"/>
      <c r="BU719" s="318"/>
      <c r="BV719" s="318"/>
      <c r="BW719" s="318"/>
      <c r="BX719" s="318"/>
      <c r="BY719" s="318"/>
      <c r="BZ719" s="318"/>
      <c r="CA719" s="318"/>
      <c r="CB719" s="318"/>
      <c r="CC719" s="318"/>
      <c r="CD719" s="318"/>
      <c r="CE719" s="318"/>
      <c r="CF719" s="318"/>
      <c r="CG719" s="318"/>
      <c r="CH719" s="318"/>
      <c r="CI719" s="318"/>
      <c r="CJ719" s="318"/>
      <c r="CK719" s="318"/>
      <c r="CL719" s="318"/>
      <c r="CM719" s="318"/>
      <c r="CN719" s="318"/>
      <c r="CO719" s="318"/>
      <c r="CP719" s="318"/>
      <c r="CQ719" s="318"/>
      <c r="CR719" s="318"/>
      <c r="CS719" s="318"/>
      <c r="CT719" s="318"/>
      <c r="CU719" s="318"/>
      <c r="CV719" s="318"/>
      <c r="CW719" s="318"/>
      <c r="CX719" s="318"/>
      <c r="CY719" s="318"/>
      <c r="CZ719" s="318"/>
      <c r="DA719" s="318"/>
      <c r="DB719" s="318"/>
      <c r="DC719" s="318"/>
      <c r="DD719" s="318"/>
      <c r="DE719" s="318"/>
      <c r="DF719" s="318"/>
      <c r="DG719" s="318"/>
      <c r="DH719" s="318"/>
      <c r="DI719" s="318"/>
      <c r="DJ719" s="318"/>
      <c r="DK719" s="318"/>
      <c r="DL719" s="318"/>
      <c r="DM719" s="318"/>
      <c r="DN719" s="318"/>
      <c r="DO719" s="318"/>
      <c r="DP719" s="318"/>
      <c r="DQ719" s="318"/>
      <c r="DR719" s="318"/>
    </row>
    <row r="720" spans="2:122" x14ac:dyDescent="0.2">
      <c r="B720" s="417"/>
      <c r="C720" s="418"/>
      <c r="D720" s="417"/>
      <c r="O720" s="318"/>
      <c r="P720" s="318"/>
      <c r="Q720" s="318"/>
      <c r="R720" s="318"/>
      <c r="S720" s="318"/>
      <c r="T720" s="318"/>
      <c r="U720" s="318"/>
      <c r="V720" s="318"/>
      <c r="W720" s="318"/>
      <c r="X720" s="318"/>
      <c r="Y720" s="318"/>
      <c r="Z720" s="318"/>
      <c r="AA720" s="318"/>
      <c r="AB720" s="318"/>
      <c r="AC720" s="318"/>
      <c r="AD720" s="318"/>
      <c r="AE720" s="318"/>
      <c r="BR720" s="318"/>
      <c r="BS720" s="318"/>
      <c r="BT720" s="318"/>
      <c r="BU720" s="318"/>
      <c r="BV720" s="318"/>
      <c r="BW720" s="318"/>
      <c r="BX720" s="318"/>
      <c r="BY720" s="318"/>
      <c r="BZ720" s="318"/>
      <c r="CA720" s="318"/>
      <c r="CB720" s="318"/>
      <c r="CC720" s="318"/>
      <c r="CD720" s="318"/>
      <c r="CE720" s="318"/>
      <c r="CF720" s="318"/>
      <c r="CG720" s="318"/>
      <c r="CH720" s="318"/>
      <c r="CI720" s="318"/>
      <c r="CJ720" s="318"/>
      <c r="CK720" s="318"/>
      <c r="CL720" s="318"/>
      <c r="CM720" s="318"/>
      <c r="CN720" s="318"/>
      <c r="CO720" s="318"/>
      <c r="CP720" s="318"/>
      <c r="CQ720" s="318"/>
      <c r="CR720" s="318"/>
      <c r="CS720" s="318"/>
      <c r="CT720" s="318"/>
      <c r="CU720" s="318"/>
      <c r="CV720" s="318"/>
      <c r="CW720" s="318"/>
      <c r="CX720" s="318"/>
      <c r="CY720" s="318"/>
      <c r="CZ720" s="318"/>
      <c r="DA720" s="318"/>
      <c r="DB720" s="318"/>
      <c r="DC720" s="318"/>
      <c r="DD720" s="318"/>
      <c r="DE720" s="318"/>
      <c r="DF720" s="318"/>
      <c r="DG720" s="318"/>
      <c r="DH720" s="318"/>
      <c r="DI720" s="318"/>
      <c r="DJ720" s="318"/>
      <c r="DK720" s="318"/>
      <c r="DL720" s="318"/>
      <c r="DM720" s="318"/>
      <c r="DN720" s="318"/>
      <c r="DO720" s="318"/>
      <c r="DP720" s="318"/>
      <c r="DQ720" s="318"/>
      <c r="DR720" s="318"/>
    </row>
    <row r="721" spans="2:122" x14ac:dyDescent="0.2">
      <c r="B721" s="417"/>
      <c r="C721" s="418"/>
      <c r="D721" s="417"/>
      <c r="O721" s="318"/>
      <c r="P721" s="318"/>
      <c r="Q721" s="318"/>
      <c r="R721" s="318"/>
      <c r="S721" s="318"/>
      <c r="T721" s="318"/>
      <c r="U721" s="318"/>
      <c r="V721" s="318"/>
      <c r="W721" s="318"/>
      <c r="X721" s="318"/>
      <c r="Y721" s="318"/>
      <c r="Z721" s="318"/>
      <c r="AA721" s="318"/>
      <c r="AB721" s="318"/>
      <c r="AC721" s="318"/>
      <c r="AD721" s="318"/>
      <c r="AE721" s="318"/>
      <c r="BR721" s="318"/>
      <c r="BS721" s="318"/>
      <c r="BT721" s="318"/>
      <c r="BU721" s="318"/>
      <c r="BV721" s="318"/>
      <c r="BW721" s="318"/>
      <c r="BX721" s="318"/>
      <c r="BY721" s="318"/>
      <c r="BZ721" s="318"/>
      <c r="CA721" s="318"/>
      <c r="CB721" s="318"/>
      <c r="CC721" s="318"/>
      <c r="CD721" s="318"/>
      <c r="CE721" s="318"/>
      <c r="CF721" s="318"/>
      <c r="CG721" s="318"/>
      <c r="CH721" s="318"/>
      <c r="CI721" s="318"/>
      <c r="CJ721" s="318"/>
      <c r="CK721" s="318"/>
      <c r="CL721" s="318"/>
      <c r="CM721" s="318"/>
      <c r="CN721" s="318"/>
      <c r="CO721" s="318"/>
      <c r="CP721" s="318"/>
      <c r="CQ721" s="318"/>
      <c r="CR721" s="318"/>
      <c r="CS721" s="318"/>
      <c r="CT721" s="318"/>
      <c r="CU721" s="318"/>
      <c r="CV721" s="318"/>
      <c r="CW721" s="318"/>
      <c r="CX721" s="318"/>
      <c r="CY721" s="318"/>
      <c r="CZ721" s="318"/>
      <c r="DA721" s="318"/>
      <c r="DB721" s="318"/>
      <c r="DC721" s="318"/>
      <c r="DD721" s="318"/>
      <c r="DE721" s="318"/>
      <c r="DF721" s="318"/>
      <c r="DG721" s="318"/>
      <c r="DH721" s="318"/>
      <c r="DI721" s="318"/>
      <c r="DJ721" s="318"/>
      <c r="DK721" s="318"/>
      <c r="DL721" s="318"/>
      <c r="DM721" s="318"/>
      <c r="DN721" s="318"/>
      <c r="DO721" s="318"/>
      <c r="DP721" s="318"/>
      <c r="DQ721" s="318"/>
      <c r="DR721" s="318"/>
    </row>
    <row r="722" spans="2:122" x14ac:dyDescent="0.2">
      <c r="B722" s="417"/>
      <c r="C722" s="418"/>
      <c r="D722" s="417"/>
      <c r="O722" s="318"/>
      <c r="P722" s="318"/>
      <c r="Q722" s="318"/>
      <c r="R722" s="318"/>
      <c r="S722" s="318"/>
      <c r="T722" s="318"/>
      <c r="U722" s="318"/>
      <c r="V722" s="318"/>
      <c r="W722" s="318"/>
      <c r="X722" s="318"/>
      <c r="Y722" s="318"/>
      <c r="Z722" s="318"/>
      <c r="AA722" s="318"/>
      <c r="AB722" s="318"/>
      <c r="AC722" s="318"/>
      <c r="AD722" s="318"/>
      <c r="AE722" s="318"/>
      <c r="BR722" s="318"/>
      <c r="BS722" s="318"/>
      <c r="BT722" s="318"/>
      <c r="BU722" s="318"/>
      <c r="BV722" s="318"/>
      <c r="BW722" s="318"/>
      <c r="BX722" s="318"/>
      <c r="BY722" s="318"/>
      <c r="BZ722" s="318"/>
      <c r="CA722" s="318"/>
      <c r="CB722" s="318"/>
      <c r="CC722" s="318"/>
      <c r="CD722" s="318"/>
      <c r="CE722" s="318"/>
      <c r="CF722" s="318"/>
      <c r="CG722" s="318"/>
      <c r="CH722" s="318"/>
      <c r="CI722" s="318"/>
      <c r="CJ722" s="318"/>
      <c r="CK722" s="318"/>
      <c r="CL722" s="318"/>
      <c r="CM722" s="318"/>
      <c r="CN722" s="318"/>
      <c r="CO722" s="318"/>
      <c r="CP722" s="318"/>
      <c r="CQ722" s="318"/>
      <c r="CR722" s="318"/>
      <c r="CS722" s="318"/>
      <c r="CT722" s="318"/>
      <c r="CU722" s="318"/>
      <c r="CV722" s="318"/>
      <c r="CW722" s="318"/>
      <c r="CX722" s="318"/>
      <c r="CY722" s="318"/>
      <c r="CZ722" s="318"/>
      <c r="DA722" s="318"/>
      <c r="DB722" s="318"/>
      <c r="DC722" s="318"/>
      <c r="DD722" s="318"/>
      <c r="DE722" s="318"/>
      <c r="DF722" s="318"/>
      <c r="DG722" s="318"/>
      <c r="DH722" s="318"/>
      <c r="DI722" s="318"/>
      <c r="DJ722" s="318"/>
      <c r="DK722" s="318"/>
      <c r="DL722" s="318"/>
      <c r="DM722" s="318"/>
      <c r="DN722" s="318"/>
      <c r="DO722" s="318"/>
      <c r="DP722" s="318"/>
      <c r="DQ722" s="318"/>
      <c r="DR722" s="318"/>
    </row>
    <row r="723" spans="2:122" x14ac:dyDescent="0.2">
      <c r="B723" s="417"/>
      <c r="C723" s="418"/>
      <c r="D723" s="417"/>
      <c r="O723" s="318"/>
      <c r="P723" s="318"/>
      <c r="Q723" s="318"/>
      <c r="R723" s="318"/>
      <c r="S723" s="318"/>
      <c r="T723" s="318"/>
      <c r="U723" s="318"/>
      <c r="V723" s="318"/>
      <c r="W723" s="318"/>
      <c r="X723" s="318"/>
      <c r="Y723" s="318"/>
      <c r="Z723" s="318"/>
      <c r="AA723" s="318"/>
      <c r="AB723" s="318"/>
      <c r="AC723" s="318"/>
      <c r="AD723" s="318"/>
      <c r="AE723" s="318"/>
      <c r="BR723" s="318"/>
      <c r="BS723" s="318"/>
      <c r="BT723" s="318"/>
      <c r="BU723" s="318"/>
      <c r="BV723" s="318"/>
      <c r="BW723" s="318"/>
      <c r="BX723" s="318"/>
      <c r="BY723" s="318"/>
      <c r="BZ723" s="318"/>
      <c r="CA723" s="318"/>
      <c r="CB723" s="318"/>
      <c r="CC723" s="318"/>
      <c r="CD723" s="318"/>
      <c r="CE723" s="318"/>
      <c r="CF723" s="318"/>
      <c r="CG723" s="318"/>
      <c r="CH723" s="318"/>
      <c r="CI723" s="318"/>
      <c r="CJ723" s="318"/>
      <c r="CK723" s="318"/>
      <c r="CL723" s="318"/>
      <c r="CM723" s="318"/>
      <c r="CN723" s="318"/>
      <c r="CO723" s="318"/>
      <c r="CP723" s="318"/>
      <c r="CQ723" s="318"/>
      <c r="CR723" s="318"/>
      <c r="CS723" s="318"/>
      <c r="CT723" s="318"/>
      <c r="CU723" s="318"/>
      <c r="CV723" s="318"/>
      <c r="CW723" s="318"/>
      <c r="CX723" s="318"/>
      <c r="CY723" s="318"/>
      <c r="CZ723" s="318"/>
      <c r="DA723" s="318"/>
      <c r="DB723" s="318"/>
      <c r="DC723" s="318"/>
      <c r="DD723" s="318"/>
      <c r="DE723" s="318"/>
      <c r="DF723" s="318"/>
      <c r="DG723" s="318"/>
      <c r="DH723" s="318"/>
      <c r="DI723" s="318"/>
      <c r="DJ723" s="318"/>
      <c r="DK723" s="318"/>
      <c r="DL723" s="318"/>
      <c r="DM723" s="318"/>
      <c r="DN723" s="318"/>
      <c r="DO723" s="318"/>
      <c r="DP723" s="318"/>
      <c r="DQ723" s="318"/>
      <c r="DR723" s="318"/>
    </row>
    <row r="724" spans="2:122" x14ac:dyDescent="0.2">
      <c r="B724" s="417"/>
      <c r="C724" s="418"/>
      <c r="D724" s="417"/>
      <c r="O724" s="318"/>
      <c r="P724" s="318"/>
      <c r="Q724" s="318"/>
      <c r="R724" s="318"/>
      <c r="S724" s="318"/>
      <c r="T724" s="318"/>
      <c r="U724" s="318"/>
      <c r="V724" s="318"/>
      <c r="W724" s="318"/>
      <c r="X724" s="318"/>
      <c r="Y724" s="318"/>
      <c r="Z724" s="318"/>
      <c r="AA724" s="318"/>
      <c r="AB724" s="318"/>
      <c r="AC724" s="318"/>
      <c r="AD724" s="318"/>
      <c r="AE724" s="318"/>
      <c r="BR724" s="318"/>
      <c r="BS724" s="318"/>
      <c r="BT724" s="318"/>
      <c r="BU724" s="318"/>
      <c r="BV724" s="318"/>
      <c r="BW724" s="318"/>
      <c r="BX724" s="318"/>
      <c r="BY724" s="318"/>
      <c r="BZ724" s="318"/>
      <c r="CA724" s="318"/>
      <c r="CB724" s="318"/>
      <c r="CC724" s="318"/>
      <c r="CD724" s="318"/>
      <c r="CE724" s="318"/>
      <c r="CF724" s="318"/>
      <c r="CG724" s="318"/>
      <c r="CH724" s="318"/>
      <c r="CI724" s="318"/>
      <c r="CJ724" s="318"/>
      <c r="CK724" s="318"/>
      <c r="CL724" s="318"/>
      <c r="CM724" s="318"/>
      <c r="CN724" s="318"/>
      <c r="CO724" s="318"/>
      <c r="CP724" s="318"/>
      <c r="CQ724" s="318"/>
      <c r="CR724" s="318"/>
      <c r="CS724" s="318"/>
      <c r="CT724" s="318"/>
      <c r="CU724" s="318"/>
      <c r="CV724" s="318"/>
      <c r="CW724" s="318"/>
      <c r="CX724" s="318"/>
      <c r="CY724" s="318"/>
      <c r="CZ724" s="318"/>
      <c r="DA724" s="318"/>
      <c r="DB724" s="318"/>
      <c r="DC724" s="318"/>
      <c r="DD724" s="318"/>
      <c r="DE724" s="318"/>
      <c r="DF724" s="318"/>
      <c r="DG724" s="318"/>
      <c r="DH724" s="318"/>
      <c r="DI724" s="318"/>
      <c r="DJ724" s="318"/>
      <c r="DK724" s="318"/>
      <c r="DL724" s="318"/>
      <c r="DM724" s="318"/>
      <c r="DN724" s="318"/>
      <c r="DO724" s="318"/>
      <c r="DP724" s="318"/>
      <c r="DQ724" s="318"/>
      <c r="DR724" s="318"/>
    </row>
    <row r="725" spans="2:122" x14ac:dyDescent="0.2">
      <c r="B725" s="417"/>
      <c r="C725" s="418"/>
      <c r="D725" s="417"/>
      <c r="O725" s="318"/>
      <c r="P725" s="318"/>
      <c r="Q725" s="318"/>
      <c r="R725" s="318"/>
      <c r="S725" s="318"/>
      <c r="T725" s="318"/>
      <c r="U725" s="318"/>
      <c r="V725" s="318"/>
      <c r="W725" s="318"/>
      <c r="X725" s="318"/>
      <c r="Y725" s="318"/>
      <c r="Z725" s="318"/>
      <c r="AA725" s="318"/>
      <c r="AB725" s="318"/>
      <c r="AC725" s="318"/>
      <c r="AD725" s="318"/>
      <c r="AE725" s="318"/>
      <c r="BR725" s="318"/>
      <c r="BS725" s="318"/>
      <c r="BT725" s="318"/>
      <c r="BU725" s="318"/>
      <c r="BV725" s="318"/>
      <c r="BW725" s="318"/>
      <c r="BX725" s="318"/>
      <c r="BY725" s="318"/>
      <c r="BZ725" s="318"/>
      <c r="CA725" s="318"/>
      <c r="CB725" s="318"/>
      <c r="CC725" s="318"/>
      <c r="CD725" s="318"/>
      <c r="CE725" s="318"/>
      <c r="CF725" s="318"/>
      <c r="CG725" s="318"/>
      <c r="CH725" s="318"/>
      <c r="CI725" s="318"/>
      <c r="CJ725" s="318"/>
      <c r="CK725" s="318"/>
      <c r="CL725" s="318"/>
      <c r="CM725" s="318"/>
      <c r="CN725" s="318"/>
      <c r="CO725" s="318"/>
      <c r="CP725" s="318"/>
      <c r="CQ725" s="318"/>
      <c r="CR725" s="318"/>
      <c r="CS725" s="318"/>
      <c r="CT725" s="318"/>
      <c r="CU725" s="318"/>
      <c r="CV725" s="318"/>
      <c r="CW725" s="318"/>
      <c r="CX725" s="318"/>
      <c r="CY725" s="318"/>
      <c r="CZ725" s="318"/>
      <c r="DA725" s="318"/>
      <c r="DB725" s="318"/>
      <c r="DC725" s="318"/>
      <c r="DD725" s="318"/>
      <c r="DE725" s="318"/>
      <c r="DF725" s="318"/>
      <c r="DG725" s="318"/>
      <c r="DH725" s="318"/>
      <c r="DI725" s="318"/>
      <c r="DJ725" s="318"/>
      <c r="DK725" s="318"/>
      <c r="DL725" s="318"/>
      <c r="DM725" s="318"/>
      <c r="DN725" s="318"/>
      <c r="DO725" s="318"/>
      <c r="DP725" s="318"/>
      <c r="DQ725" s="318"/>
      <c r="DR725" s="318"/>
    </row>
    <row r="726" spans="2:122" x14ac:dyDescent="0.2">
      <c r="B726" s="417"/>
      <c r="C726" s="418"/>
      <c r="D726" s="417"/>
      <c r="O726" s="318"/>
      <c r="P726" s="318"/>
      <c r="Q726" s="318"/>
      <c r="R726" s="318"/>
      <c r="S726" s="318"/>
      <c r="T726" s="318"/>
      <c r="U726" s="318"/>
      <c r="V726" s="318"/>
      <c r="W726" s="318"/>
      <c r="X726" s="318"/>
      <c r="Y726" s="318"/>
      <c r="Z726" s="318"/>
      <c r="AA726" s="318"/>
      <c r="AB726" s="318"/>
      <c r="AC726" s="318"/>
      <c r="AD726" s="318"/>
      <c r="AE726" s="318"/>
      <c r="BR726" s="318"/>
      <c r="BS726" s="318"/>
      <c r="BT726" s="318"/>
      <c r="BU726" s="318"/>
      <c r="BV726" s="318"/>
      <c r="BW726" s="318"/>
      <c r="BX726" s="318"/>
      <c r="BY726" s="318"/>
      <c r="BZ726" s="318"/>
      <c r="CA726" s="318"/>
      <c r="CB726" s="318"/>
      <c r="CC726" s="318"/>
      <c r="CD726" s="318"/>
      <c r="CE726" s="318"/>
      <c r="CF726" s="318"/>
      <c r="CG726" s="318"/>
      <c r="CH726" s="318"/>
      <c r="CI726" s="318"/>
      <c r="CJ726" s="318"/>
      <c r="CK726" s="318"/>
      <c r="CL726" s="318"/>
      <c r="CM726" s="318"/>
      <c r="CN726" s="318"/>
      <c r="CO726" s="318"/>
      <c r="CP726" s="318"/>
      <c r="CQ726" s="318"/>
      <c r="CR726" s="318"/>
      <c r="CS726" s="318"/>
      <c r="CT726" s="318"/>
      <c r="CU726" s="318"/>
      <c r="CV726" s="318"/>
      <c r="CW726" s="318"/>
      <c r="CX726" s="318"/>
      <c r="CY726" s="318"/>
      <c r="CZ726" s="318"/>
      <c r="DA726" s="318"/>
      <c r="DB726" s="318"/>
      <c r="DC726" s="318"/>
      <c r="DD726" s="318"/>
      <c r="DE726" s="318"/>
      <c r="DF726" s="318"/>
      <c r="DG726" s="318"/>
      <c r="DH726" s="318"/>
      <c r="DI726" s="318"/>
      <c r="DJ726" s="318"/>
      <c r="DK726" s="318"/>
      <c r="DL726" s="318"/>
      <c r="DM726" s="318"/>
      <c r="DN726" s="318"/>
      <c r="DO726" s="318"/>
      <c r="DP726" s="318"/>
      <c r="DQ726" s="318"/>
      <c r="DR726" s="318"/>
    </row>
    <row r="727" spans="2:122" x14ac:dyDescent="0.2">
      <c r="B727" s="417"/>
      <c r="C727" s="418"/>
      <c r="D727" s="417"/>
      <c r="O727" s="318"/>
      <c r="P727" s="318"/>
      <c r="Q727" s="318"/>
      <c r="R727" s="318"/>
      <c r="S727" s="318"/>
      <c r="T727" s="318"/>
      <c r="U727" s="318"/>
      <c r="V727" s="318"/>
      <c r="W727" s="318"/>
      <c r="X727" s="318"/>
      <c r="Y727" s="318"/>
      <c r="Z727" s="318"/>
      <c r="AA727" s="318"/>
      <c r="AB727" s="318"/>
      <c r="AC727" s="318"/>
      <c r="AD727" s="318"/>
      <c r="AE727" s="318"/>
      <c r="BR727" s="318"/>
      <c r="BS727" s="318"/>
      <c r="BT727" s="318"/>
      <c r="BU727" s="318"/>
      <c r="BV727" s="318"/>
      <c r="BW727" s="318"/>
      <c r="BX727" s="318"/>
      <c r="BY727" s="318"/>
      <c r="BZ727" s="318"/>
      <c r="CA727" s="318"/>
      <c r="CB727" s="318"/>
      <c r="CC727" s="318"/>
      <c r="CD727" s="318"/>
      <c r="CE727" s="318"/>
      <c r="CF727" s="318"/>
      <c r="CG727" s="318"/>
      <c r="CH727" s="318"/>
      <c r="CI727" s="318"/>
      <c r="CJ727" s="318"/>
      <c r="CK727" s="318"/>
      <c r="CL727" s="318"/>
      <c r="CM727" s="318"/>
      <c r="CN727" s="318"/>
      <c r="CO727" s="318"/>
      <c r="CP727" s="318"/>
      <c r="CQ727" s="318"/>
      <c r="CR727" s="318"/>
      <c r="CS727" s="318"/>
      <c r="CT727" s="318"/>
      <c r="CU727" s="318"/>
      <c r="CV727" s="318"/>
      <c r="CW727" s="318"/>
      <c r="CX727" s="318"/>
      <c r="CY727" s="318"/>
      <c r="CZ727" s="318"/>
      <c r="DA727" s="318"/>
      <c r="DB727" s="318"/>
      <c r="DC727" s="318"/>
      <c r="DD727" s="318"/>
      <c r="DE727" s="318"/>
      <c r="DF727" s="318"/>
      <c r="DG727" s="318"/>
      <c r="DH727" s="318"/>
      <c r="DI727" s="318"/>
      <c r="DJ727" s="318"/>
      <c r="DK727" s="318"/>
      <c r="DL727" s="318"/>
      <c r="DM727" s="318"/>
      <c r="DN727" s="318"/>
      <c r="DO727" s="318"/>
      <c r="DP727" s="318"/>
      <c r="DQ727" s="318"/>
      <c r="DR727" s="318"/>
    </row>
    <row r="728" spans="2:122" x14ac:dyDescent="0.2">
      <c r="B728" s="417"/>
      <c r="C728" s="418"/>
      <c r="D728" s="417"/>
      <c r="O728" s="318"/>
      <c r="P728" s="318"/>
      <c r="Q728" s="318"/>
      <c r="R728" s="318"/>
      <c r="S728" s="318"/>
      <c r="T728" s="318"/>
      <c r="U728" s="318"/>
      <c r="V728" s="318"/>
      <c r="W728" s="318"/>
      <c r="X728" s="318"/>
      <c r="Y728" s="318"/>
      <c r="Z728" s="318"/>
      <c r="AA728" s="318"/>
      <c r="AB728" s="318"/>
      <c r="AC728" s="318"/>
      <c r="AD728" s="318"/>
      <c r="AE728" s="318"/>
      <c r="BR728" s="318"/>
      <c r="BS728" s="318"/>
      <c r="BT728" s="318"/>
      <c r="BU728" s="318"/>
      <c r="BV728" s="318"/>
      <c r="BW728" s="318"/>
      <c r="BX728" s="318"/>
      <c r="BY728" s="318"/>
      <c r="BZ728" s="318"/>
      <c r="CA728" s="318"/>
      <c r="CB728" s="318"/>
      <c r="CC728" s="318"/>
      <c r="CD728" s="318"/>
      <c r="CE728" s="318"/>
      <c r="CF728" s="318"/>
      <c r="CG728" s="318"/>
      <c r="CH728" s="318"/>
      <c r="CI728" s="318"/>
      <c r="CJ728" s="318"/>
      <c r="CK728" s="318"/>
      <c r="CL728" s="318"/>
      <c r="CM728" s="318"/>
      <c r="CN728" s="318"/>
      <c r="CO728" s="318"/>
      <c r="CP728" s="318"/>
      <c r="CQ728" s="318"/>
      <c r="CR728" s="318"/>
      <c r="CS728" s="318"/>
      <c r="CT728" s="318"/>
      <c r="CU728" s="318"/>
      <c r="CV728" s="318"/>
      <c r="CW728" s="318"/>
      <c r="CX728" s="318"/>
      <c r="CY728" s="318"/>
      <c r="CZ728" s="318"/>
      <c r="DA728" s="318"/>
      <c r="DB728" s="318"/>
      <c r="DC728" s="318"/>
      <c r="DD728" s="318"/>
      <c r="DE728" s="318"/>
      <c r="DF728" s="318"/>
      <c r="DG728" s="318"/>
      <c r="DH728" s="318"/>
      <c r="DI728" s="318"/>
      <c r="DJ728" s="318"/>
      <c r="DK728" s="318"/>
      <c r="DL728" s="318"/>
      <c r="DM728" s="318"/>
      <c r="DN728" s="318"/>
      <c r="DO728" s="318"/>
      <c r="DP728" s="318"/>
      <c r="DQ728" s="318"/>
      <c r="DR728" s="318"/>
    </row>
    <row r="729" spans="2:122" x14ac:dyDescent="0.2">
      <c r="B729" s="417"/>
      <c r="C729" s="418"/>
      <c r="D729" s="417"/>
      <c r="O729" s="318"/>
      <c r="P729" s="318"/>
      <c r="Q729" s="318"/>
      <c r="R729" s="318"/>
      <c r="S729" s="318"/>
      <c r="T729" s="318"/>
      <c r="U729" s="318"/>
      <c r="V729" s="318"/>
      <c r="W729" s="318"/>
      <c r="X729" s="318"/>
      <c r="Y729" s="318"/>
      <c r="Z729" s="318"/>
      <c r="AA729" s="318"/>
      <c r="AB729" s="318"/>
      <c r="AC729" s="318"/>
      <c r="AD729" s="318"/>
      <c r="AE729" s="318"/>
      <c r="BR729" s="318"/>
      <c r="BS729" s="318"/>
      <c r="BT729" s="318"/>
      <c r="BU729" s="318"/>
      <c r="BV729" s="318"/>
      <c r="BW729" s="318"/>
      <c r="BX729" s="318"/>
      <c r="BY729" s="318"/>
      <c r="BZ729" s="318"/>
      <c r="CA729" s="318"/>
      <c r="CB729" s="318"/>
      <c r="CC729" s="318"/>
      <c r="CD729" s="318"/>
      <c r="CE729" s="318"/>
      <c r="CF729" s="318"/>
      <c r="CG729" s="318"/>
      <c r="CH729" s="318"/>
      <c r="CI729" s="318"/>
      <c r="CJ729" s="318"/>
      <c r="CK729" s="318"/>
      <c r="CL729" s="318"/>
      <c r="CM729" s="318"/>
      <c r="CN729" s="318"/>
      <c r="CO729" s="318"/>
      <c r="CP729" s="318"/>
      <c r="CQ729" s="318"/>
      <c r="CR729" s="318"/>
      <c r="CS729" s="318"/>
      <c r="CT729" s="318"/>
      <c r="CU729" s="318"/>
      <c r="CV729" s="318"/>
      <c r="CW729" s="318"/>
      <c r="CX729" s="318"/>
      <c r="CY729" s="318"/>
      <c r="CZ729" s="318"/>
      <c r="DA729" s="318"/>
      <c r="DB729" s="318"/>
      <c r="DC729" s="318"/>
      <c r="DD729" s="318"/>
      <c r="DE729" s="318"/>
      <c r="DF729" s="318"/>
      <c r="DG729" s="318"/>
      <c r="DH729" s="318"/>
      <c r="DI729" s="318"/>
      <c r="DJ729" s="318"/>
      <c r="DK729" s="318"/>
      <c r="DL729" s="318"/>
      <c r="DM729" s="318"/>
      <c r="DN729" s="318"/>
      <c r="DO729" s="318"/>
      <c r="DP729" s="318"/>
      <c r="DQ729" s="318"/>
      <c r="DR729" s="318"/>
    </row>
    <row r="730" spans="2:122" x14ac:dyDescent="0.2">
      <c r="B730" s="417"/>
      <c r="C730" s="418"/>
      <c r="D730" s="417"/>
      <c r="O730" s="318"/>
      <c r="P730" s="318"/>
      <c r="Q730" s="318"/>
      <c r="R730" s="318"/>
      <c r="S730" s="318"/>
      <c r="T730" s="318"/>
      <c r="U730" s="318"/>
      <c r="V730" s="318"/>
      <c r="W730" s="318"/>
      <c r="X730" s="318"/>
      <c r="Y730" s="318"/>
      <c r="Z730" s="318"/>
      <c r="AA730" s="318"/>
      <c r="AB730" s="318"/>
      <c r="AC730" s="318"/>
      <c r="AD730" s="318"/>
      <c r="AE730" s="318"/>
      <c r="BR730" s="318"/>
      <c r="BS730" s="318"/>
      <c r="BT730" s="318"/>
      <c r="BU730" s="318"/>
      <c r="BV730" s="318"/>
      <c r="BW730" s="318"/>
      <c r="BX730" s="318"/>
      <c r="BY730" s="318"/>
      <c r="BZ730" s="318"/>
      <c r="CA730" s="318"/>
      <c r="CB730" s="318"/>
      <c r="CC730" s="318"/>
      <c r="CD730" s="318"/>
      <c r="CE730" s="318"/>
      <c r="CF730" s="318"/>
      <c r="CG730" s="318"/>
      <c r="CH730" s="318"/>
      <c r="CI730" s="318"/>
      <c r="CJ730" s="318"/>
      <c r="CK730" s="318"/>
      <c r="CL730" s="318"/>
      <c r="CM730" s="318"/>
      <c r="CN730" s="318"/>
      <c r="CO730" s="318"/>
      <c r="CP730" s="318"/>
      <c r="CQ730" s="318"/>
      <c r="CR730" s="318"/>
      <c r="CS730" s="318"/>
      <c r="CT730" s="318"/>
      <c r="CU730" s="318"/>
      <c r="CV730" s="318"/>
      <c r="CW730" s="318"/>
      <c r="CX730" s="318"/>
      <c r="CY730" s="318"/>
      <c r="CZ730" s="318"/>
      <c r="DA730" s="318"/>
      <c r="DB730" s="318"/>
      <c r="DC730" s="318"/>
      <c r="DD730" s="318"/>
      <c r="DE730" s="318"/>
      <c r="DF730" s="318"/>
      <c r="DG730" s="318"/>
      <c r="DH730" s="318"/>
      <c r="DI730" s="318"/>
      <c r="DJ730" s="318"/>
      <c r="DK730" s="318"/>
      <c r="DL730" s="318"/>
      <c r="DM730" s="318"/>
      <c r="DN730" s="318"/>
      <c r="DO730" s="318"/>
      <c r="DP730" s="318"/>
      <c r="DQ730" s="318"/>
      <c r="DR730" s="318"/>
    </row>
    <row r="731" spans="2:122" x14ac:dyDescent="0.2">
      <c r="B731" s="417"/>
      <c r="C731" s="418"/>
      <c r="D731" s="386"/>
      <c r="E731" s="386"/>
      <c r="O731" s="318"/>
      <c r="P731" s="318"/>
      <c r="Q731" s="318"/>
      <c r="R731" s="318"/>
      <c r="S731" s="318"/>
      <c r="T731" s="318"/>
      <c r="U731" s="318"/>
      <c r="V731" s="318"/>
      <c r="W731" s="318"/>
      <c r="X731" s="318"/>
      <c r="Y731" s="318"/>
      <c r="Z731" s="318"/>
      <c r="AA731" s="318"/>
      <c r="AB731" s="318"/>
      <c r="AC731" s="318"/>
      <c r="AD731" s="318"/>
      <c r="AE731" s="318"/>
      <c r="BR731" s="318"/>
      <c r="BS731" s="318"/>
      <c r="BT731" s="318"/>
      <c r="BU731" s="318"/>
      <c r="BV731" s="318"/>
      <c r="BW731" s="318"/>
      <c r="BX731" s="318"/>
      <c r="BY731" s="318"/>
      <c r="BZ731" s="318"/>
      <c r="CA731" s="318"/>
      <c r="CB731" s="318"/>
      <c r="CC731" s="318"/>
      <c r="CD731" s="318"/>
      <c r="CE731" s="318"/>
      <c r="CF731" s="318"/>
      <c r="CG731" s="318"/>
      <c r="CH731" s="318"/>
      <c r="CI731" s="318"/>
      <c r="CJ731" s="318"/>
      <c r="CK731" s="318"/>
      <c r="CL731" s="318"/>
      <c r="CM731" s="318"/>
      <c r="CN731" s="318"/>
      <c r="CO731" s="318"/>
      <c r="CP731" s="318"/>
      <c r="CQ731" s="318"/>
      <c r="CR731" s="318"/>
      <c r="CS731" s="318"/>
      <c r="CT731" s="318"/>
      <c r="CU731" s="318"/>
      <c r="CV731" s="318"/>
      <c r="CW731" s="318"/>
      <c r="CX731" s="318"/>
      <c r="CY731" s="318"/>
      <c r="CZ731" s="318"/>
      <c r="DA731" s="318"/>
      <c r="DB731" s="318"/>
      <c r="DC731" s="318"/>
      <c r="DD731" s="318"/>
      <c r="DE731" s="318"/>
      <c r="DF731" s="318"/>
      <c r="DG731" s="318"/>
      <c r="DH731" s="318"/>
      <c r="DI731" s="318"/>
      <c r="DJ731" s="318"/>
      <c r="DK731" s="318"/>
      <c r="DL731" s="318"/>
      <c r="DM731" s="318"/>
      <c r="DN731" s="318"/>
      <c r="DO731" s="318"/>
      <c r="DP731" s="318"/>
      <c r="DQ731" s="318"/>
      <c r="DR731" s="318"/>
    </row>
    <row r="732" spans="2:122" x14ac:dyDescent="0.2">
      <c r="O732" s="318"/>
      <c r="P732" s="318"/>
      <c r="Q732" s="318"/>
      <c r="R732" s="318"/>
      <c r="S732" s="318"/>
      <c r="T732" s="318"/>
      <c r="U732" s="318"/>
      <c r="V732" s="318"/>
      <c r="W732" s="318"/>
      <c r="X732" s="318"/>
      <c r="Y732" s="318"/>
      <c r="Z732" s="318"/>
      <c r="AA732" s="318"/>
      <c r="AB732" s="318"/>
      <c r="AC732" s="318"/>
      <c r="AD732" s="318"/>
      <c r="AE732" s="318"/>
      <c r="BR732" s="318"/>
      <c r="BS732" s="318"/>
      <c r="BT732" s="318"/>
      <c r="BU732" s="318"/>
      <c r="BV732" s="318"/>
      <c r="BW732" s="318"/>
      <c r="BX732" s="318"/>
      <c r="BY732" s="318"/>
      <c r="BZ732" s="318"/>
      <c r="CA732" s="318"/>
      <c r="CB732" s="318"/>
      <c r="CC732" s="318"/>
      <c r="CD732" s="318"/>
      <c r="CE732" s="318"/>
      <c r="CF732" s="318"/>
      <c r="CG732" s="318"/>
      <c r="CH732" s="318"/>
      <c r="CI732" s="318"/>
      <c r="CJ732" s="318"/>
      <c r="CK732" s="318"/>
      <c r="CL732" s="318"/>
      <c r="CM732" s="318"/>
      <c r="CN732" s="318"/>
      <c r="CO732" s="318"/>
      <c r="CP732" s="318"/>
      <c r="CQ732" s="318"/>
      <c r="CR732" s="318"/>
      <c r="CS732" s="318"/>
      <c r="CT732" s="318"/>
      <c r="CU732" s="318"/>
      <c r="CV732" s="318"/>
      <c r="CW732" s="318"/>
      <c r="CX732" s="318"/>
      <c r="CY732" s="318"/>
      <c r="CZ732" s="318"/>
      <c r="DA732" s="318"/>
      <c r="DB732" s="318"/>
      <c r="DC732" s="318"/>
      <c r="DD732" s="318"/>
      <c r="DE732" s="318"/>
      <c r="DF732" s="318"/>
      <c r="DG732" s="318"/>
      <c r="DH732" s="318"/>
      <c r="DI732" s="318"/>
      <c r="DJ732" s="318"/>
      <c r="DK732" s="318"/>
      <c r="DL732" s="318"/>
      <c r="DM732" s="318"/>
      <c r="DN732" s="318"/>
      <c r="DO732" s="318"/>
      <c r="DP732" s="318"/>
      <c r="DQ732" s="318"/>
      <c r="DR732" s="318"/>
    </row>
    <row r="733" spans="2:122" x14ac:dyDescent="0.2">
      <c r="O733" s="318"/>
      <c r="P733" s="318"/>
      <c r="Q733" s="318"/>
      <c r="R733" s="318"/>
      <c r="S733" s="318"/>
      <c r="T733" s="318"/>
      <c r="U733" s="318"/>
      <c r="V733" s="318"/>
      <c r="W733" s="318"/>
      <c r="X733" s="318"/>
      <c r="Y733" s="318"/>
      <c r="Z733" s="318"/>
      <c r="AA733" s="318"/>
      <c r="AB733" s="318"/>
      <c r="AC733" s="318"/>
      <c r="AD733" s="318"/>
      <c r="AE733" s="318"/>
      <c r="BR733" s="318"/>
      <c r="BS733" s="318"/>
      <c r="BT733" s="318"/>
      <c r="BU733" s="318"/>
      <c r="BV733" s="318"/>
      <c r="BW733" s="318"/>
      <c r="BX733" s="318"/>
      <c r="BY733" s="318"/>
      <c r="BZ733" s="318"/>
      <c r="CA733" s="318"/>
      <c r="CB733" s="318"/>
      <c r="CC733" s="318"/>
      <c r="CD733" s="318"/>
      <c r="CE733" s="318"/>
      <c r="CF733" s="318"/>
      <c r="CG733" s="318"/>
      <c r="CH733" s="318"/>
      <c r="CI733" s="318"/>
      <c r="CJ733" s="318"/>
      <c r="CK733" s="318"/>
      <c r="CL733" s="318"/>
      <c r="CM733" s="318"/>
      <c r="CN733" s="318"/>
      <c r="CO733" s="318"/>
      <c r="CP733" s="318"/>
      <c r="CQ733" s="318"/>
      <c r="CR733" s="318"/>
      <c r="CS733" s="318"/>
      <c r="CT733" s="318"/>
      <c r="CU733" s="318"/>
      <c r="CV733" s="318"/>
      <c r="CW733" s="318"/>
      <c r="CX733" s="318"/>
      <c r="CY733" s="318"/>
      <c r="CZ733" s="318"/>
      <c r="DA733" s="318"/>
      <c r="DB733" s="318"/>
      <c r="DC733" s="318"/>
      <c r="DD733" s="318"/>
      <c r="DE733" s="318"/>
      <c r="DF733" s="318"/>
      <c r="DG733" s="318"/>
      <c r="DH733" s="318"/>
      <c r="DI733" s="318"/>
      <c r="DJ733" s="318"/>
      <c r="DK733" s="318"/>
      <c r="DL733" s="318"/>
      <c r="DM733" s="318"/>
      <c r="DN733" s="318"/>
      <c r="DO733" s="318"/>
      <c r="DP733" s="318"/>
      <c r="DQ733" s="318"/>
      <c r="DR733" s="318"/>
    </row>
    <row r="734" spans="2:122" x14ac:dyDescent="0.2">
      <c r="O734" s="318"/>
      <c r="P734" s="318"/>
      <c r="Q734" s="318"/>
      <c r="R734" s="318"/>
      <c r="S734" s="318"/>
      <c r="T734" s="318"/>
      <c r="U734" s="318"/>
      <c r="V734" s="318"/>
      <c r="W734" s="318"/>
      <c r="X734" s="318"/>
      <c r="Y734" s="318"/>
      <c r="Z734" s="318"/>
      <c r="AA734" s="318"/>
      <c r="AB734" s="318"/>
      <c r="AC734" s="318"/>
      <c r="AD734" s="318"/>
      <c r="AE734" s="318"/>
      <c r="BR734" s="318"/>
      <c r="BS734" s="318"/>
      <c r="BT734" s="318"/>
      <c r="BU734" s="318"/>
      <c r="BV734" s="318"/>
      <c r="BW734" s="318"/>
      <c r="BX734" s="318"/>
      <c r="BY734" s="318"/>
      <c r="BZ734" s="318"/>
      <c r="CA734" s="318"/>
      <c r="CB734" s="318"/>
      <c r="CC734" s="318"/>
      <c r="CD734" s="318"/>
      <c r="CE734" s="318"/>
      <c r="CF734" s="318"/>
      <c r="CG734" s="318"/>
      <c r="CH734" s="318"/>
      <c r="CI734" s="318"/>
      <c r="CJ734" s="318"/>
      <c r="CK734" s="318"/>
      <c r="CL734" s="318"/>
      <c r="CM734" s="318"/>
      <c r="CN734" s="318"/>
      <c r="CO734" s="318"/>
      <c r="CP734" s="318"/>
      <c r="CQ734" s="318"/>
      <c r="CR734" s="318"/>
      <c r="CS734" s="318"/>
      <c r="CT734" s="318"/>
      <c r="CU734" s="318"/>
      <c r="CV734" s="318"/>
      <c r="CW734" s="318"/>
      <c r="CX734" s="318"/>
      <c r="CY734" s="318"/>
      <c r="CZ734" s="318"/>
      <c r="DA734" s="318"/>
      <c r="DB734" s="318"/>
      <c r="DC734" s="318"/>
      <c r="DD734" s="318"/>
      <c r="DE734" s="318"/>
      <c r="DF734" s="318"/>
      <c r="DG734" s="318"/>
      <c r="DH734" s="318"/>
      <c r="DI734" s="318"/>
      <c r="DJ734" s="318"/>
      <c r="DK734" s="318"/>
      <c r="DL734" s="318"/>
      <c r="DM734" s="318"/>
      <c r="DN734" s="318"/>
      <c r="DO734" s="318"/>
      <c r="DP734" s="318"/>
      <c r="DQ734" s="318"/>
      <c r="DR734" s="318"/>
    </row>
    <row r="735" spans="2:122" x14ac:dyDescent="0.2">
      <c r="O735" s="318"/>
      <c r="P735" s="318"/>
      <c r="Q735" s="318"/>
      <c r="R735" s="318"/>
      <c r="S735" s="318"/>
      <c r="T735" s="318"/>
      <c r="U735" s="318"/>
      <c r="V735" s="318"/>
      <c r="W735" s="318"/>
      <c r="X735" s="318"/>
      <c r="Y735" s="318"/>
      <c r="Z735" s="318"/>
      <c r="AA735" s="318"/>
      <c r="AB735" s="318"/>
      <c r="AC735" s="318"/>
      <c r="AD735" s="318"/>
      <c r="AE735" s="318"/>
      <c r="BR735" s="318"/>
      <c r="BS735" s="318"/>
      <c r="BT735" s="318"/>
      <c r="BU735" s="318"/>
      <c r="BV735" s="318"/>
      <c r="BW735" s="318"/>
      <c r="BX735" s="318"/>
      <c r="BY735" s="318"/>
      <c r="BZ735" s="318"/>
      <c r="CA735" s="318"/>
      <c r="CB735" s="318"/>
      <c r="CC735" s="318"/>
      <c r="CD735" s="318"/>
      <c r="CE735" s="318"/>
      <c r="CF735" s="318"/>
      <c r="CG735" s="318"/>
      <c r="CH735" s="318"/>
      <c r="CI735" s="318"/>
      <c r="CJ735" s="318"/>
      <c r="CK735" s="318"/>
      <c r="CL735" s="318"/>
      <c r="CM735" s="318"/>
      <c r="CN735" s="318"/>
      <c r="CO735" s="318"/>
      <c r="CP735" s="318"/>
      <c r="CQ735" s="318"/>
      <c r="CR735" s="318"/>
      <c r="CS735" s="318"/>
      <c r="CT735" s="318"/>
      <c r="CU735" s="318"/>
      <c r="CV735" s="318"/>
      <c r="CW735" s="318"/>
      <c r="CX735" s="318"/>
      <c r="CY735" s="318"/>
      <c r="CZ735" s="318"/>
      <c r="DA735" s="318"/>
      <c r="DB735" s="318"/>
      <c r="DC735" s="318"/>
      <c r="DD735" s="318"/>
      <c r="DE735" s="318"/>
      <c r="DF735" s="318"/>
      <c r="DG735" s="318"/>
      <c r="DH735" s="318"/>
      <c r="DI735" s="318"/>
      <c r="DJ735" s="318"/>
      <c r="DK735" s="318"/>
      <c r="DL735" s="318"/>
      <c r="DM735" s="318"/>
      <c r="DN735" s="318"/>
      <c r="DO735" s="318"/>
      <c r="DP735" s="318"/>
      <c r="DQ735" s="318"/>
      <c r="DR735" s="318"/>
    </row>
    <row r="736" spans="2:122" x14ac:dyDescent="0.2">
      <c r="O736" s="318"/>
      <c r="P736" s="318"/>
      <c r="Q736" s="318"/>
      <c r="R736" s="318"/>
      <c r="S736" s="318"/>
      <c r="T736" s="318"/>
      <c r="U736" s="318"/>
      <c r="V736" s="318"/>
      <c r="W736" s="318"/>
      <c r="X736" s="318"/>
      <c r="Y736" s="318"/>
      <c r="Z736" s="318"/>
      <c r="AA736" s="318"/>
      <c r="AB736" s="318"/>
      <c r="AC736" s="318"/>
      <c r="AD736" s="318"/>
      <c r="AE736" s="318"/>
      <c r="BR736" s="318"/>
      <c r="BS736" s="318"/>
      <c r="BT736" s="318"/>
      <c r="BU736" s="318"/>
      <c r="BV736" s="318"/>
      <c r="BW736" s="318"/>
      <c r="BX736" s="318"/>
      <c r="BY736" s="318"/>
      <c r="BZ736" s="318"/>
      <c r="CA736" s="318"/>
      <c r="CB736" s="318"/>
      <c r="CC736" s="318"/>
      <c r="CD736" s="318"/>
      <c r="CE736" s="318"/>
      <c r="CF736" s="318"/>
      <c r="CG736" s="318"/>
      <c r="CH736" s="318"/>
      <c r="CI736" s="318"/>
      <c r="CJ736" s="318"/>
      <c r="CK736" s="318"/>
      <c r="CL736" s="318"/>
      <c r="CM736" s="318"/>
      <c r="CN736" s="318"/>
      <c r="CO736" s="318"/>
      <c r="CP736" s="318"/>
      <c r="CQ736" s="318"/>
      <c r="CR736" s="318"/>
      <c r="CS736" s="318"/>
      <c r="CT736" s="318"/>
      <c r="CU736" s="318"/>
      <c r="CV736" s="318"/>
      <c r="CW736" s="318"/>
      <c r="CX736" s="318"/>
      <c r="CY736" s="318"/>
      <c r="CZ736" s="318"/>
      <c r="DA736" s="318"/>
      <c r="DB736" s="318"/>
      <c r="DC736" s="318"/>
      <c r="DD736" s="318"/>
      <c r="DE736" s="318"/>
      <c r="DF736" s="318"/>
      <c r="DG736" s="318"/>
      <c r="DH736" s="318"/>
      <c r="DI736" s="318"/>
      <c r="DJ736" s="318"/>
      <c r="DK736" s="318"/>
      <c r="DL736" s="318"/>
      <c r="DM736" s="318"/>
      <c r="DN736" s="318"/>
      <c r="DO736" s="318"/>
      <c r="DP736" s="318"/>
      <c r="DQ736" s="318"/>
      <c r="DR736" s="318"/>
    </row>
    <row r="737" spans="15:122" x14ac:dyDescent="0.2">
      <c r="O737" s="318"/>
      <c r="P737" s="318"/>
      <c r="Q737" s="318"/>
      <c r="R737" s="318"/>
      <c r="S737" s="318"/>
      <c r="T737" s="318"/>
      <c r="U737" s="318"/>
      <c r="V737" s="318"/>
      <c r="W737" s="318"/>
      <c r="X737" s="318"/>
      <c r="Y737" s="318"/>
      <c r="Z737" s="318"/>
      <c r="AA737" s="318"/>
      <c r="AB737" s="318"/>
      <c r="AC737" s="318"/>
      <c r="AD737" s="318"/>
      <c r="AE737" s="318"/>
      <c r="BR737" s="318"/>
      <c r="BS737" s="318"/>
      <c r="BT737" s="318"/>
      <c r="BU737" s="318"/>
      <c r="BV737" s="318"/>
      <c r="BW737" s="318"/>
      <c r="BX737" s="318"/>
      <c r="BY737" s="318"/>
      <c r="BZ737" s="318"/>
      <c r="CA737" s="318"/>
      <c r="CB737" s="318"/>
      <c r="CC737" s="318"/>
      <c r="CD737" s="318"/>
      <c r="CE737" s="318"/>
      <c r="CF737" s="318"/>
      <c r="CG737" s="318"/>
      <c r="CH737" s="318"/>
      <c r="CI737" s="318"/>
      <c r="CJ737" s="318"/>
      <c r="CK737" s="318"/>
      <c r="CL737" s="318"/>
      <c r="CM737" s="318"/>
      <c r="CN737" s="318"/>
      <c r="CO737" s="318"/>
      <c r="CP737" s="318"/>
      <c r="CQ737" s="318"/>
      <c r="CR737" s="318"/>
      <c r="CS737" s="318"/>
      <c r="CT737" s="318"/>
      <c r="CU737" s="318"/>
      <c r="CV737" s="318"/>
      <c r="CW737" s="318"/>
      <c r="CX737" s="318"/>
      <c r="CY737" s="318"/>
      <c r="CZ737" s="318"/>
      <c r="DA737" s="318"/>
      <c r="DB737" s="318"/>
      <c r="DC737" s="318"/>
      <c r="DD737" s="318"/>
      <c r="DE737" s="318"/>
      <c r="DF737" s="318"/>
      <c r="DG737" s="318"/>
      <c r="DH737" s="318"/>
      <c r="DI737" s="318"/>
      <c r="DJ737" s="318"/>
      <c r="DK737" s="318"/>
      <c r="DL737" s="318"/>
      <c r="DM737" s="318"/>
      <c r="DN737" s="318"/>
      <c r="DO737" s="318"/>
      <c r="DP737" s="318"/>
      <c r="DQ737" s="318"/>
      <c r="DR737" s="318"/>
    </row>
    <row r="738" spans="15:122" x14ac:dyDescent="0.2">
      <c r="O738" s="318"/>
      <c r="P738" s="318"/>
      <c r="Q738" s="318"/>
      <c r="R738" s="318"/>
      <c r="S738" s="318"/>
      <c r="T738" s="318"/>
      <c r="U738" s="318"/>
      <c r="V738" s="318"/>
      <c r="W738" s="318"/>
      <c r="X738" s="318"/>
      <c r="Y738" s="318"/>
      <c r="Z738" s="318"/>
      <c r="AA738" s="318"/>
      <c r="AB738" s="318"/>
      <c r="AC738" s="318"/>
      <c r="AD738" s="318"/>
      <c r="AE738" s="318"/>
      <c r="BR738" s="318"/>
      <c r="BS738" s="318"/>
      <c r="BT738" s="318"/>
      <c r="BU738" s="318"/>
      <c r="BV738" s="318"/>
      <c r="BW738" s="318"/>
      <c r="BX738" s="318"/>
      <c r="BY738" s="318"/>
      <c r="BZ738" s="318"/>
      <c r="CA738" s="318"/>
      <c r="CB738" s="318"/>
      <c r="CC738" s="318"/>
      <c r="CD738" s="318"/>
      <c r="CE738" s="318"/>
      <c r="CF738" s="318"/>
      <c r="CG738" s="318"/>
      <c r="CH738" s="318"/>
      <c r="CI738" s="318"/>
      <c r="CJ738" s="318"/>
      <c r="CK738" s="318"/>
      <c r="CL738" s="318"/>
      <c r="CM738" s="318"/>
      <c r="CN738" s="318"/>
      <c r="CO738" s="318"/>
      <c r="CP738" s="318"/>
      <c r="CQ738" s="318"/>
      <c r="CR738" s="318"/>
      <c r="CS738" s="318"/>
      <c r="CT738" s="318"/>
      <c r="CU738" s="318"/>
      <c r="CV738" s="318"/>
      <c r="CW738" s="318"/>
      <c r="CX738" s="318"/>
      <c r="CY738" s="318"/>
      <c r="CZ738" s="318"/>
      <c r="DA738" s="318"/>
      <c r="DB738" s="318"/>
      <c r="DC738" s="318"/>
      <c r="DD738" s="318"/>
      <c r="DE738" s="318"/>
      <c r="DF738" s="318"/>
      <c r="DG738" s="318"/>
      <c r="DH738" s="318"/>
      <c r="DI738" s="318"/>
      <c r="DJ738" s="318"/>
      <c r="DK738" s="318"/>
      <c r="DL738" s="318"/>
      <c r="DM738" s="318"/>
      <c r="DN738" s="318"/>
      <c r="DO738" s="318"/>
      <c r="DP738" s="318"/>
      <c r="DQ738" s="318"/>
      <c r="DR738" s="318"/>
    </row>
    <row r="739" spans="15:122" x14ac:dyDescent="0.2">
      <c r="O739" s="318"/>
      <c r="P739" s="318"/>
      <c r="Q739" s="318"/>
      <c r="R739" s="318"/>
      <c r="S739" s="318"/>
      <c r="T739" s="318"/>
      <c r="U739" s="318"/>
      <c r="V739" s="318"/>
      <c r="W739" s="318"/>
      <c r="X739" s="318"/>
      <c r="Y739" s="318"/>
      <c r="Z739" s="318"/>
      <c r="AA739" s="318"/>
      <c r="AB739" s="318"/>
      <c r="AC739" s="318"/>
      <c r="AD739" s="318"/>
      <c r="AE739" s="318"/>
      <c r="BR739" s="318"/>
      <c r="BS739" s="318"/>
      <c r="BT739" s="318"/>
      <c r="BU739" s="318"/>
      <c r="BV739" s="318"/>
      <c r="BW739" s="318"/>
      <c r="BX739" s="318"/>
      <c r="BY739" s="318"/>
      <c r="BZ739" s="318"/>
      <c r="CA739" s="318"/>
      <c r="CB739" s="318"/>
      <c r="CC739" s="318"/>
      <c r="CD739" s="318"/>
      <c r="CE739" s="318"/>
      <c r="CF739" s="318"/>
      <c r="CG739" s="318"/>
      <c r="CH739" s="318"/>
      <c r="CI739" s="318"/>
      <c r="CJ739" s="318"/>
      <c r="CK739" s="318"/>
      <c r="CL739" s="318"/>
      <c r="CM739" s="318"/>
      <c r="CN739" s="318"/>
      <c r="CO739" s="318"/>
      <c r="CP739" s="318"/>
      <c r="CQ739" s="318"/>
      <c r="CR739" s="318"/>
      <c r="CS739" s="318"/>
      <c r="CT739" s="318"/>
      <c r="CU739" s="318"/>
      <c r="CV739" s="318"/>
      <c r="CW739" s="318"/>
      <c r="CX739" s="318"/>
      <c r="CY739" s="318"/>
      <c r="CZ739" s="318"/>
      <c r="DA739" s="318"/>
      <c r="DB739" s="318"/>
      <c r="DC739" s="318"/>
      <c r="DD739" s="318"/>
      <c r="DE739" s="318"/>
      <c r="DF739" s="318"/>
      <c r="DG739" s="318"/>
      <c r="DH739" s="318"/>
      <c r="DI739" s="318"/>
      <c r="DJ739" s="318"/>
      <c r="DK739" s="318"/>
      <c r="DL739" s="318"/>
      <c r="DM739" s="318"/>
      <c r="DN739" s="318"/>
      <c r="DO739" s="318"/>
      <c r="DP739" s="318"/>
      <c r="DQ739" s="318"/>
      <c r="DR739" s="318"/>
    </row>
    <row r="740" spans="15:122" x14ac:dyDescent="0.2">
      <c r="O740" s="318"/>
      <c r="P740" s="318"/>
      <c r="Q740" s="318"/>
      <c r="R740" s="318"/>
      <c r="S740" s="318"/>
      <c r="T740" s="318"/>
      <c r="U740" s="318"/>
      <c r="V740" s="318"/>
      <c r="W740" s="318"/>
      <c r="X740" s="318"/>
      <c r="Y740" s="318"/>
      <c r="Z740" s="318"/>
      <c r="AA740" s="318"/>
      <c r="AB740" s="318"/>
      <c r="AC740" s="318"/>
      <c r="AD740" s="318"/>
      <c r="AE740" s="318"/>
      <c r="BR740" s="318"/>
      <c r="BS740" s="318"/>
      <c r="BT740" s="318"/>
      <c r="BU740" s="318"/>
      <c r="BV740" s="318"/>
      <c r="BW740" s="318"/>
      <c r="BX740" s="318"/>
      <c r="BY740" s="318"/>
      <c r="BZ740" s="318"/>
      <c r="CA740" s="318"/>
      <c r="CB740" s="318"/>
      <c r="CC740" s="318"/>
      <c r="CD740" s="318"/>
      <c r="CE740" s="318"/>
      <c r="CF740" s="318"/>
      <c r="CG740" s="318"/>
      <c r="CH740" s="318"/>
      <c r="CI740" s="318"/>
      <c r="CJ740" s="318"/>
      <c r="CK740" s="318"/>
      <c r="CL740" s="318"/>
      <c r="CM740" s="318"/>
      <c r="CN740" s="318"/>
      <c r="CO740" s="318"/>
      <c r="CP740" s="318"/>
      <c r="CQ740" s="318"/>
      <c r="CR740" s="318"/>
      <c r="CS740" s="318"/>
      <c r="CT740" s="318"/>
      <c r="CU740" s="318"/>
      <c r="CV740" s="318"/>
      <c r="CW740" s="318"/>
      <c r="CX740" s="318"/>
      <c r="CY740" s="318"/>
      <c r="CZ740" s="318"/>
      <c r="DA740" s="318"/>
      <c r="DB740" s="318"/>
      <c r="DC740" s="318"/>
      <c r="DD740" s="318"/>
      <c r="DE740" s="318"/>
      <c r="DF740" s="318"/>
      <c r="DG740" s="318"/>
      <c r="DH740" s="318"/>
      <c r="DI740" s="318"/>
      <c r="DJ740" s="318"/>
      <c r="DK740" s="318"/>
      <c r="DL740" s="318"/>
      <c r="DM740" s="318"/>
      <c r="DN740" s="318"/>
      <c r="DO740" s="318"/>
      <c r="DP740" s="318"/>
      <c r="DQ740" s="318"/>
      <c r="DR740" s="318"/>
    </row>
    <row r="741" spans="15:122" x14ac:dyDescent="0.2">
      <c r="O741" s="318"/>
      <c r="P741" s="318"/>
      <c r="Q741" s="318"/>
      <c r="R741" s="318"/>
      <c r="S741" s="318"/>
      <c r="T741" s="318"/>
      <c r="U741" s="318"/>
      <c r="V741" s="318"/>
      <c r="W741" s="318"/>
      <c r="X741" s="318"/>
      <c r="Y741" s="318"/>
      <c r="Z741" s="318"/>
      <c r="AA741" s="318"/>
      <c r="AB741" s="318"/>
      <c r="AC741" s="318"/>
      <c r="AD741" s="318"/>
      <c r="AE741" s="318"/>
      <c r="BR741" s="318"/>
      <c r="BS741" s="318"/>
      <c r="BT741" s="318"/>
      <c r="BU741" s="318"/>
      <c r="BV741" s="318"/>
      <c r="BW741" s="318"/>
      <c r="BX741" s="318"/>
      <c r="BY741" s="318"/>
      <c r="BZ741" s="318"/>
      <c r="CA741" s="318"/>
      <c r="CB741" s="318"/>
      <c r="CC741" s="318"/>
      <c r="CD741" s="318"/>
      <c r="CE741" s="318"/>
      <c r="CF741" s="318"/>
      <c r="CG741" s="318"/>
      <c r="CH741" s="318"/>
      <c r="CI741" s="318"/>
      <c r="CJ741" s="318"/>
      <c r="CK741" s="318"/>
      <c r="CL741" s="318"/>
      <c r="CM741" s="318"/>
      <c r="CN741" s="318"/>
      <c r="CO741" s="318"/>
      <c r="CP741" s="318"/>
      <c r="CQ741" s="318"/>
      <c r="CR741" s="318"/>
      <c r="CS741" s="318"/>
      <c r="CT741" s="318"/>
      <c r="CU741" s="318"/>
      <c r="CV741" s="318"/>
      <c r="CW741" s="318"/>
      <c r="CX741" s="318"/>
      <c r="CY741" s="318"/>
      <c r="CZ741" s="318"/>
      <c r="DA741" s="318"/>
      <c r="DB741" s="318"/>
      <c r="DC741" s="318"/>
      <c r="DD741" s="318"/>
      <c r="DE741" s="318"/>
      <c r="DF741" s="318"/>
      <c r="DG741" s="318"/>
      <c r="DH741" s="318"/>
      <c r="DI741" s="318"/>
      <c r="DJ741" s="318"/>
      <c r="DK741" s="318"/>
      <c r="DL741" s="318"/>
      <c r="DM741" s="318"/>
      <c r="DN741" s="318"/>
      <c r="DO741" s="318"/>
      <c r="DP741" s="318"/>
      <c r="DQ741" s="318"/>
      <c r="DR741" s="318"/>
    </row>
    <row r="742" spans="15:122" x14ac:dyDescent="0.2">
      <c r="O742" s="318"/>
      <c r="P742" s="318"/>
      <c r="Q742" s="318"/>
      <c r="R742" s="318"/>
      <c r="S742" s="318"/>
      <c r="T742" s="318"/>
      <c r="U742" s="318"/>
      <c r="V742" s="318"/>
      <c r="W742" s="318"/>
      <c r="X742" s="318"/>
      <c r="Y742" s="318"/>
      <c r="Z742" s="318"/>
      <c r="AA742" s="318"/>
      <c r="AB742" s="318"/>
      <c r="AC742" s="318"/>
      <c r="AD742" s="318"/>
      <c r="AE742" s="318"/>
      <c r="BR742" s="318"/>
      <c r="BS742" s="318"/>
      <c r="BT742" s="318"/>
      <c r="BU742" s="318"/>
      <c r="BV742" s="318"/>
      <c r="BW742" s="318"/>
      <c r="BX742" s="318"/>
      <c r="BY742" s="318"/>
      <c r="BZ742" s="318"/>
      <c r="CA742" s="318"/>
      <c r="CB742" s="318"/>
      <c r="CC742" s="318"/>
      <c r="CD742" s="318"/>
      <c r="CE742" s="318"/>
      <c r="CF742" s="318"/>
      <c r="CG742" s="318"/>
      <c r="CH742" s="318"/>
      <c r="CI742" s="318"/>
      <c r="CJ742" s="318"/>
      <c r="CK742" s="318"/>
      <c r="CL742" s="318"/>
      <c r="CM742" s="318"/>
      <c r="CN742" s="318"/>
      <c r="CO742" s="318"/>
      <c r="CP742" s="318"/>
      <c r="CQ742" s="318"/>
      <c r="CR742" s="318"/>
      <c r="CS742" s="318"/>
      <c r="CT742" s="318"/>
      <c r="CU742" s="318"/>
      <c r="CV742" s="318"/>
      <c r="CW742" s="318"/>
      <c r="CX742" s="318"/>
      <c r="CY742" s="318"/>
      <c r="CZ742" s="318"/>
      <c r="DA742" s="318"/>
      <c r="DB742" s="318"/>
      <c r="DC742" s="318"/>
      <c r="DD742" s="318"/>
      <c r="DE742" s="318"/>
      <c r="DF742" s="318"/>
      <c r="DG742" s="318"/>
      <c r="DH742" s="318"/>
      <c r="DI742" s="318"/>
      <c r="DJ742" s="318"/>
      <c r="DK742" s="318"/>
      <c r="DL742" s="318"/>
      <c r="DM742" s="318"/>
      <c r="DN742" s="318"/>
      <c r="DO742" s="318"/>
      <c r="DP742" s="318"/>
      <c r="DQ742" s="318"/>
      <c r="DR742" s="318"/>
    </row>
    <row r="743" spans="15:122" x14ac:dyDescent="0.2">
      <c r="O743" s="318"/>
      <c r="P743" s="318"/>
      <c r="Q743" s="318"/>
      <c r="R743" s="318"/>
      <c r="S743" s="318"/>
      <c r="T743" s="318"/>
      <c r="U743" s="318"/>
      <c r="V743" s="318"/>
      <c r="W743" s="318"/>
      <c r="X743" s="318"/>
      <c r="Y743" s="318"/>
      <c r="Z743" s="318"/>
      <c r="AA743" s="318"/>
      <c r="AB743" s="318"/>
      <c r="AC743" s="318"/>
      <c r="AD743" s="318"/>
      <c r="AE743" s="318"/>
      <c r="BR743" s="318"/>
      <c r="BS743" s="318"/>
      <c r="BT743" s="318"/>
      <c r="BU743" s="318"/>
      <c r="BV743" s="318"/>
      <c r="BW743" s="318"/>
      <c r="BX743" s="318"/>
      <c r="BY743" s="318"/>
      <c r="BZ743" s="318"/>
      <c r="CA743" s="318"/>
      <c r="CB743" s="318"/>
      <c r="CC743" s="318"/>
      <c r="CD743" s="318"/>
      <c r="CE743" s="318"/>
      <c r="CF743" s="318"/>
      <c r="CG743" s="318"/>
      <c r="CH743" s="318"/>
      <c r="CI743" s="318"/>
      <c r="CJ743" s="318"/>
      <c r="CK743" s="318"/>
      <c r="CL743" s="318"/>
      <c r="CM743" s="318"/>
      <c r="CN743" s="318"/>
      <c r="CO743" s="318"/>
      <c r="CP743" s="318"/>
      <c r="CQ743" s="318"/>
      <c r="CR743" s="318"/>
      <c r="CS743" s="318"/>
      <c r="CT743" s="318"/>
      <c r="CU743" s="318"/>
      <c r="CV743" s="318"/>
      <c r="CW743" s="318"/>
      <c r="CX743" s="318"/>
      <c r="CY743" s="318"/>
      <c r="CZ743" s="318"/>
      <c r="DA743" s="318"/>
      <c r="DB743" s="318"/>
      <c r="DC743" s="318"/>
      <c r="DD743" s="318"/>
      <c r="DE743" s="318"/>
      <c r="DF743" s="318"/>
      <c r="DG743" s="318"/>
      <c r="DH743" s="318"/>
      <c r="DI743" s="318"/>
      <c r="DJ743" s="318"/>
      <c r="DK743" s="318"/>
      <c r="DL743" s="318"/>
      <c r="DM743" s="318"/>
      <c r="DN743" s="318"/>
      <c r="DO743" s="318"/>
      <c r="DP743" s="318"/>
      <c r="DQ743" s="318"/>
      <c r="DR743" s="318"/>
    </row>
    <row r="744" spans="15:122" x14ac:dyDescent="0.2">
      <c r="O744" s="318"/>
      <c r="P744" s="318"/>
      <c r="Q744" s="318"/>
      <c r="R744" s="318"/>
      <c r="S744" s="318"/>
      <c r="T744" s="318"/>
      <c r="U744" s="318"/>
      <c r="V744" s="318"/>
      <c r="W744" s="318"/>
      <c r="X744" s="318"/>
      <c r="Y744" s="318"/>
      <c r="Z744" s="318"/>
      <c r="AA744" s="318"/>
      <c r="AB744" s="318"/>
      <c r="AC744" s="318"/>
      <c r="AD744" s="318"/>
      <c r="AE744" s="318"/>
      <c r="BR744" s="318"/>
      <c r="BS744" s="318"/>
      <c r="BT744" s="318"/>
      <c r="BU744" s="318"/>
      <c r="BV744" s="318"/>
      <c r="BW744" s="318"/>
      <c r="BX744" s="318"/>
      <c r="BY744" s="318"/>
      <c r="BZ744" s="318"/>
      <c r="CA744" s="318"/>
      <c r="CB744" s="318"/>
      <c r="CC744" s="318"/>
      <c r="CD744" s="318"/>
      <c r="CE744" s="318"/>
      <c r="CF744" s="318"/>
      <c r="CG744" s="318"/>
      <c r="CH744" s="318"/>
      <c r="CI744" s="318"/>
      <c r="CJ744" s="318"/>
      <c r="CK744" s="318"/>
      <c r="CL744" s="318"/>
      <c r="CM744" s="318"/>
      <c r="CN744" s="318"/>
      <c r="CO744" s="318"/>
      <c r="CP744" s="318"/>
      <c r="CQ744" s="318"/>
      <c r="CR744" s="318"/>
      <c r="CS744" s="318"/>
      <c r="CT744" s="318"/>
      <c r="CU744" s="318"/>
      <c r="CV744" s="318"/>
      <c r="CW744" s="318"/>
      <c r="CX744" s="318"/>
      <c r="CY744" s="318"/>
      <c r="CZ744" s="318"/>
      <c r="DA744" s="318"/>
      <c r="DB744" s="318"/>
      <c r="DC744" s="318"/>
      <c r="DD744" s="318"/>
      <c r="DE744" s="318"/>
      <c r="DF744" s="318"/>
      <c r="DG744" s="318"/>
      <c r="DH744" s="318"/>
      <c r="DI744" s="318"/>
      <c r="DJ744" s="318"/>
      <c r="DK744" s="318"/>
      <c r="DL744" s="318"/>
      <c r="DM744" s="318"/>
      <c r="DN744" s="318"/>
      <c r="DO744" s="318"/>
      <c r="DP744" s="318"/>
      <c r="DQ744" s="318"/>
      <c r="DR744" s="318"/>
    </row>
    <row r="745" spans="15:122" x14ac:dyDescent="0.2">
      <c r="O745" s="318"/>
      <c r="P745" s="318"/>
      <c r="Q745" s="318"/>
      <c r="R745" s="318"/>
      <c r="S745" s="318"/>
      <c r="T745" s="318"/>
      <c r="U745" s="318"/>
      <c r="V745" s="318"/>
      <c r="W745" s="318"/>
      <c r="X745" s="318"/>
      <c r="Y745" s="318"/>
      <c r="Z745" s="318"/>
      <c r="AA745" s="318"/>
      <c r="AB745" s="318"/>
      <c r="AC745" s="318"/>
      <c r="AD745" s="318"/>
      <c r="AE745" s="318"/>
      <c r="BR745" s="318"/>
      <c r="BS745" s="318"/>
      <c r="BT745" s="318"/>
      <c r="BU745" s="318"/>
      <c r="BV745" s="318"/>
      <c r="BW745" s="318"/>
      <c r="BX745" s="318"/>
      <c r="BY745" s="318"/>
      <c r="BZ745" s="318"/>
      <c r="CA745" s="318"/>
      <c r="CB745" s="318"/>
      <c r="CC745" s="318"/>
      <c r="CD745" s="318"/>
      <c r="CE745" s="318"/>
      <c r="CF745" s="318"/>
      <c r="CG745" s="318"/>
      <c r="CH745" s="318"/>
      <c r="CI745" s="318"/>
      <c r="CJ745" s="318"/>
      <c r="CK745" s="318"/>
      <c r="CL745" s="318"/>
      <c r="CM745" s="318"/>
      <c r="CN745" s="318"/>
      <c r="CO745" s="318"/>
      <c r="CP745" s="318"/>
      <c r="CQ745" s="318"/>
      <c r="CR745" s="318"/>
      <c r="CS745" s="318"/>
      <c r="CT745" s="318"/>
      <c r="CU745" s="318"/>
      <c r="CV745" s="318"/>
      <c r="CW745" s="318"/>
      <c r="CX745" s="318"/>
      <c r="CY745" s="318"/>
      <c r="CZ745" s="318"/>
      <c r="DA745" s="318"/>
      <c r="DB745" s="318"/>
      <c r="DC745" s="318"/>
      <c r="DD745" s="318"/>
      <c r="DE745" s="318"/>
      <c r="DF745" s="318"/>
      <c r="DG745" s="318"/>
      <c r="DH745" s="318"/>
      <c r="DI745" s="318"/>
      <c r="DJ745" s="318"/>
      <c r="DK745" s="318"/>
      <c r="DL745" s="318"/>
      <c r="DM745" s="318"/>
      <c r="DN745" s="318"/>
      <c r="DO745" s="318"/>
      <c r="DP745" s="318"/>
      <c r="DQ745" s="318"/>
      <c r="DR745" s="318"/>
    </row>
    <row r="746" spans="15:122" x14ac:dyDescent="0.2">
      <c r="O746" s="318"/>
      <c r="P746" s="318"/>
      <c r="Q746" s="318"/>
      <c r="R746" s="318"/>
      <c r="S746" s="318"/>
      <c r="T746" s="318"/>
      <c r="U746" s="318"/>
      <c r="V746" s="318"/>
      <c r="W746" s="318"/>
      <c r="X746" s="318"/>
      <c r="Y746" s="318"/>
      <c r="Z746" s="318"/>
      <c r="AA746" s="318"/>
      <c r="AB746" s="318"/>
      <c r="AC746" s="318"/>
      <c r="AD746" s="318"/>
      <c r="AE746" s="318"/>
      <c r="BR746" s="318"/>
      <c r="BS746" s="318"/>
      <c r="BT746" s="318"/>
      <c r="BU746" s="318"/>
      <c r="BV746" s="318"/>
      <c r="BW746" s="318"/>
      <c r="BX746" s="318"/>
      <c r="BY746" s="318"/>
      <c r="BZ746" s="318"/>
      <c r="CA746" s="318"/>
      <c r="CB746" s="318"/>
      <c r="CC746" s="318"/>
      <c r="CD746" s="318"/>
      <c r="CE746" s="318"/>
      <c r="CF746" s="318"/>
      <c r="CG746" s="318"/>
      <c r="CH746" s="318"/>
      <c r="CI746" s="318"/>
      <c r="CJ746" s="318"/>
      <c r="CK746" s="318"/>
      <c r="CL746" s="318"/>
      <c r="CM746" s="318"/>
      <c r="CN746" s="318"/>
      <c r="CO746" s="318"/>
      <c r="CP746" s="318"/>
      <c r="CQ746" s="318"/>
      <c r="CR746" s="318"/>
      <c r="CS746" s="318"/>
      <c r="CT746" s="318"/>
      <c r="CU746" s="318"/>
      <c r="CV746" s="318"/>
      <c r="CW746" s="318"/>
      <c r="CX746" s="318"/>
      <c r="CY746" s="318"/>
      <c r="CZ746" s="318"/>
      <c r="DA746" s="318"/>
      <c r="DB746" s="318"/>
      <c r="DC746" s="318"/>
      <c r="DD746" s="318"/>
      <c r="DE746" s="318"/>
      <c r="DF746" s="318"/>
      <c r="DG746" s="318"/>
      <c r="DH746" s="318"/>
      <c r="DI746" s="318"/>
      <c r="DJ746" s="318"/>
      <c r="DK746" s="318"/>
      <c r="DL746" s="318"/>
      <c r="DM746" s="318"/>
      <c r="DN746" s="318"/>
      <c r="DO746" s="318"/>
      <c r="DP746" s="318"/>
      <c r="DQ746" s="318"/>
      <c r="DR746" s="318"/>
    </row>
    <row r="747" spans="15:122" x14ac:dyDescent="0.2">
      <c r="O747" s="318"/>
      <c r="P747" s="318"/>
      <c r="Q747" s="318"/>
      <c r="R747" s="318"/>
      <c r="S747" s="318"/>
      <c r="T747" s="318"/>
      <c r="U747" s="318"/>
      <c r="V747" s="318"/>
      <c r="W747" s="318"/>
      <c r="X747" s="318"/>
      <c r="Y747" s="318"/>
      <c r="Z747" s="318"/>
      <c r="AA747" s="318"/>
      <c r="AB747" s="318"/>
      <c r="AC747" s="318"/>
      <c r="AD747" s="318"/>
      <c r="AE747" s="318"/>
      <c r="BR747" s="318"/>
      <c r="BS747" s="318"/>
      <c r="BT747" s="318"/>
      <c r="BU747" s="318"/>
      <c r="BV747" s="318"/>
      <c r="BW747" s="318"/>
      <c r="BX747" s="318"/>
      <c r="BY747" s="318"/>
      <c r="BZ747" s="318"/>
      <c r="CA747" s="318"/>
      <c r="CB747" s="318"/>
      <c r="CC747" s="318"/>
      <c r="CD747" s="318"/>
      <c r="CE747" s="318"/>
      <c r="CF747" s="318"/>
      <c r="CG747" s="318"/>
      <c r="CH747" s="318"/>
      <c r="CI747" s="318"/>
      <c r="CJ747" s="318"/>
      <c r="CK747" s="318"/>
      <c r="CL747" s="318"/>
      <c r="CM747" s="318"/>
      <c r="CN747" s="318"/>
      <c r="CO747" s="318"/>
      <c r="CP747" s="318"/>
      <c r="CQ747" s="318"/>
      <c r="CR747" s="318"/>
      <c r="CS747" s="318"/>
      <c r="CT747" s="318"/>
      <c r="CU747" s="318"/>
      <c r="CV747" s="318"/>
      <c r="CW747" s="318"/>
      <c r="CX747" s="318"/>
      <c r="CY747" s="318"/>
      <c r="CZ747" s="318"/>
      <c r="DA747" s="318"/>
      <c r="DB747" s="318"/>
      <c r="DC747" s="318"/>
      <c r="DD747" s="318"/>
      <c r="DE747" s="318"/>
      <c r="DF747" s="318"/>
      <c r="DG747" s="318"/>
      <c r="DH747" s="318"/>
      <c r="DI747" s="318"/>
      <c r="DJ747" s="318"/>
      <c r="DK747" s="318"/>
      <c r="DL747" s="318"/>
      <c r="DM747" s="318"/>
      <c r="DN747" s="318"/>
      <c r="DO747" s="318"/>
      <c r="DP747" s="318"/>
      <c r="DQ747" s="318"/>
      <c r="DR747" s="318"/>
    </row>
    <row r="748" spans="15:122" x14ac:dyDescent="0.2">
      <c r="O748" s="318"/>
      <c r="P748" s="318"/>
      <c r="Q748" s="318"/>
      <c r="R748" s="318"/>
      <c r="S748" s="318"/>
      <c r="T748" s="318"/>
      <c r="U748" s="318"/>
      <c r="V748" s="318"/>
      <c r="W748" s="318"/>
      <c r="X748" s="318"/>
      <c r="Y748" s="318"/>
      <c r="Z748" s="318"/>
      <c r="AA748" s="318"/>
      <c r="AB748" s="318"/>
      <c r="AC748" s="318"/>
      <c r="AD748" s="318"/>
      <c r="AE748" s="318"/>
      <c r="BR748" s="318"/>
      <c r="BS748" s="318"/>
      <c r="BT748" s="318"/>
      <c r="BU748" s="318"/>
      <c r="BV748" s="318"/>
      <c r="BW748" s="318"/>
      <c r="BX748" s="318"/>
      <c r="BY748" s="318"/>
      <c r="BZ748" s="318"/>
      <c r="CA748" s="318"/>
      <c r="CB748" s="318"/>
      <c r="CC748" s="318"/>
      <c r="CD748" s="318"/>
      <c r="CE748" s="318"/>
      <c r="CF748" s="318"/>
      <c r="CG748" s="318"/>
      <c r="CH748" s="318"/>
      <c r="CI748" s="318"/>
      <c r="CJ748" s="318"/>
      <c r="CK748" s="318"/>
      <c r="CL748" s="318"/>
      <c r="CM748" s="318"/>
      <c r="CN748" s="318"/>
      <c r="CO748" s="318"/>
      <c r="CP748" s="318"/>
      <c r="CQ748" s="318"/>
      <c r="CR748" s="318"/>
      <c r="CS748" s="318"/>
      <c r="CT748" s="318"/>
      <c r="CU748" s="318"/>
      <c r="CV748" s="318"/>
      <c r="CW748" s="318"/>
      <c r="CX748" s="318"/>
      <c r="CY748" s="318"/>
      <c r="CZ748" s="318"/>
      <c r="DA748" s="318"/>
      <c r="DB748" s="318"/>
      <c r="DC748" s="318"/>
      <c r="DD748" s="318"/>
      <c r="DE748" s="318"/>
      <c r="DF748" s="318"/>
      <c r="DG748" s="318"/>
      <c r="DH748" s="318"/>
      <c r="DI748" s="318"/>
      <c r="DJ748" s="318"/>
      <c r="DK748" s="318"/>
      <c r="DL748" s="318"/>
      <c r="DM748" s="318"/>
      <c r="DN748" s="318"/>
      <c r="DO748" s="318"/>
      <c r="DP748" s="318"/>
      <c r="DQ748" s="318"/>
      <c r="DR748" s="318"/>
    </row>
    <row r="749" spans="15:122" x14ac:dyDescent="0.2">
      <c r="O749" s="318"/>
      <c r="P749" s="318"/>
      <c r="Q749" s="318"/>
      <c r="R749" s="318"/>
      <c r="S749" s="318"/>
      <c r="T749" s="318"/>
      <c r="U749" s="318"/>
      <c r="V749" s="318"/>
      <c r="W749" s="318"/>
      <c r="X749" s="318"/>
      <c r="Y749" s="318"/>
      <c r="Z749" s="318"/>
      <c r="AA749" s="318"/>
      <c r="AB749" s="318"/>
      <c r="AC749" s="318"/>
      <c r="AD749" s="318"/>
      <c r="AE749" s="318"/>
      <c r="BR749" s="318"/>
      <c r="BS749" s="318"/>
      <c r="BT749" s="318"/>
      <c r="BU749" s="318"/>
      <c r="BV749" s="318"/>
      <c r="BW749" s="318"/>
      <c r="BX749" s="318"/>
      <c r="BY749" s="318"/>
      <c r="BZ749" s="318"/>
      <c r="CA749" s="318"/>
      <c r="CB749" s="318"/>
      <c r="CC749" s="318"/>
      <c r="CD749" s="318"/>
      <c r="CE749" s="318"/>
      <c r="CF749" s="318"/>
      <c r="CG749" s="318"/>
      <c r="CH749" s="318"/>
      <c r="CI749" s="318"/>
      <c r="CJ749" s="318"/>
      <c r="CK749" s="318"/>
      <c r="CL749" s="318"/>
      <c r="CM749" s="318"/>
      <c r="CN749" s="318"/>
      <c r="CO749" s="318"/>
      <c r="CP749" s="318"/>
      <c r="CQ749" s="318"/>
      <c r="CR749" s="318"/>
      <c r="CS749" s="318"/>
      <c r="CT749" s="318"/>
      <c r="CU749" s="318"/>
      <c r="CV749" s="318"/>
      <c r="CW749" s="318"/>
      <c r="CX749" s="318"/>
      <c r="CY749" s="318"/>
      <c r="CZ749" s="318"/>
      <c r="DA749" s="318"/>
      <c r="DB749" s="318"/>
      <c r="DC749" s="318"/>
      <c r="DD749" s="318"/>
      <c r="DE749" s="318"/>
      <c r="DF749" s="318"/>
      <c r="DG749" s="318"/>
      <c r="DH749" s="318"/>
      <c r="DI749" s="318"/>
      <c r="DJ749" s="318"/>
      <c r="DK749" s="318"/>
      <c r="DL749" s="318"/>
      <c r="DM749" s="318"/>
      <c r="DN749" s="318"/>
      <c r="DO749" s="318"/>
      <c r="DP749" s="318"/>
      <c r="DQ749" s="318"/>
      <c r="DR749" s="318"/>
    </row>
    <row r="750" spans="15:122" x14ac:dyDescent="0.2">
      <c r="O750" s="318"/>
      <c r="P750" s="318"/>
      <c r="Q750" s="318"/>
      <c r="R750" s="318"/>
      <c r="S750" s="318"/>
      <c r="T750" s="318"/>
      <c r="U750" s="318"/>
      <c r="V750" s="318"/>
      <c r="W750" s="318"/>
      <c r="X750" s="318"/>
      <c r="Y750" s="318"/>
      <c r="Z750" s="318"/>
      <c r="AA750" s="318"/>
      <c r="AB750" s="318"/>
      <c r="AC750" s="318"/>
      <c r="AD750" s="318"/>
      <c r="AE750" s="318"/>
      <c r="BR750" s="318"/>
      <c r="BS750" s="318"/>
      <c r="BT750" s="318"/>
      <c r="BU750" s="318"/>
      <c r="BV750" s="318"/>
      <c r="BW750" s="318"/>
      <c r="BX750" s="318"/>
      <c r="BY750" s="318"/>
      <c r="BZ750" s="318"/>
      <c r="CA750" s="318"/>
      <c r="CB750" s="318"/>
      <c r="CC750" s="318"/>
      <c r="CD750" s="318"/>
      <c r="CE750" s="318"/>
      <c r="CF750" s="318"/>
      <c r="CG750" s="318"/>
      <c r="CH750" s="318"/>
      <c r="CI750" s="318"/>
      <c r="CJ750" s="318"/>
      <c r="CK750" s="318"/>
      <c r="CL750" s="318"/>
      <c r="CM750" s="318"/>
      <c r="CN750" s="318"/>
      <c r="CO750" s="318"/>
      <c r="CP750" s="318"/>
      <c r="CQ750" s="318"/>
      <c r="CR750" s="318"/>
      <c r="CS750" s="318"/>
      <c r="CT750" s="318"/>
      <c r="CU750" s="318"/>
      <c r="CV750" s="318"/>
      <c r="CW750" s="318"/>
      <c r="CX750" s="318"/>
      <c r="CY750" s="318"/>
      <c r="CZ750" s="318"/>
      <c r="DA750" s="318"/>
      <c r="DB750" s="318"/>
      <c r="DC750" s="318"/>
      <c r="DD750" s="318"/>
      <c r="DE750" s="318"/>
      <c r="DF750" s="318"/>
      <c r="DG750" s="318"/>
      <c r="DH750" s="318"/>
      <c r="DI750" s="318"/>
      <c r="DJ750" s="318"/>
      <c r="DK750" s="318"/>
      <c r="DL750" s="318"/>
      <c r="DM750" s="318"/>
      <c r="DN750" s="318"/>
      <c r="DO750" s="318"/>
      <c r="DP750" s="318"/>
      <c r="DQ750" s="318"/>
      <c r="DR750" s="318"/>
    </row>
    <row r="751" spans="15:122" x14ac:dyDescent="0.2">
      <c r="O751" s="318"/>
      <c r="P751" s="318"/>
      <c r="Q751" s="318"/>
      <c r="R751" s="318"/>
      <c r="S751" s="318"/>
      <c r="T751" s="318"/>
      <c r="U751" s="318"/>
      <c r="V751" s="318"/>
      <c r="W751" s="318"/>
      <c r="X751" s="318"/>
      <c r="Y751" s="318"/>
      <c r="Z751" s="318"/>
      <c r="AA751" s="318"/>
      <c r="AB751" s="318"/>
      <c r="AC751" s="318"/>
      <c r="AD751" s="318"/>
      <c r="AE751" s="318"/>
      <c r="BR751" s="318"/>
      <c r="BS751" s="318"/>
      <c r="BT751" s="318"/>
      <c r="BU751" s="318"/>
      <c r="BV751" s="318"/>
      <c r="BW751" s="318"/>
      <c r="BX751" s="318"/>
      <c r="BY751" s="318"/>
      <c r="BZ751" s="318"/>
      <c r="CA751" s="318"/>
      <c r="CB751" s="318"/>
      <c r="CC751" s="318"/>
      <c r="CD751" s="318"/>
      <c r="CE751" s="318"/>
      <c r="CF751" s="318"/>
      <c r="CG751" s="318"/>
      <c r="CH751" s="318"/>
      <c r="CI751" s="318"/>
      <c r="CJ751" s="318"/>
      <c r="CK751" s="318"/>
      <c r="CL751" s="318"/>
      <c r="CM751" s="318"/>
      <c r="CN751" s="318"/>
      <c r="CO751" s="318"/>
      <c r="CP751" s="318"/>
      <c r="CQ751" s="318"/>
      <c r="CR751" s="318"/>
      <c r="CS751" s="318"/>
      <c r="CT751" s="318"/>
      <c r="CU751" s="318"/>
      <c r="CV751" s="318"/>
      <c r="CW751" s="318"/>
      <c r="CX751" s="318"/>
      <c r="CY751" s="318"/>
      <c r="CZ751" s="318"/>
      <c r="DA751" s="318"/>
      <c r="DB751" s="318"/>
      <c r="DC751" s="318"/>
      <c r="DD751" s="318"/>
      <c r="DE751" s="318"/>
      <c r="DF751" s="318"/>
      <c r="DG751" s="318"/>
      <c r="DH751" s="318"/>
      <c r="DI751" s="318"/>
      <c r="DJ751" s="318"/>
      <c r="DK751" s="318"/>
      <c r="DL751" s="318"/>
      <c r="DM751" s="318"/>
      <c r="DN751" s="318"/>
      <c r="DO751" s="318"/>
      <c r="DP751" s="318"/>
      <c r="DQ751" s="318"/>
      <c r="DR751" s="318"/>
    </row>
    <row r="752" spans="15:122" x14ac:dyDescent="0.2">
      <c r="O752" s="318"/>
      <c r="P752" s="318"/>
      <c r="Q752" s="318"/>
      <c r="R752" s="318"/>
      <c r="S752" s="318"/>
      <c r="T752" s="318"/>
      <c r="U752" s="318"/>
      <c r="V752" s="318"/>
      <c r="W752" s="318"/>
      <c r="X752" s="318"/>
      <c r="Y752" s="318"/>
      <c r="Z752" s="318"/>
      <c r="AA752" s="318"/>
      <c r="AB752" s="318"/>
      <c r="AC752" s="318"/>
      <c r="AD752" s="318"/>
      <c r="AE752" s="318"/>
      <c r="BR752" s="318"/>
      <c r="BS752" s="318"/>
      <c r="BT752" s="318"/>
      <c r="BU752" s="318"/>
      <c r="BV752" s="318"/>
      <c r="BW752" s="318"/>
      <c r="BX752" s="318"/>
      <c r="BY752" s="318"/>
      <c r="BZ752" s="318"/>
      <c r="CA752" s="318"/>
      <c r="CB752" s="318"/>
      <c r="CC752" s="318"/>
      <c r="CD752" s="318"/>
      <c r="CE752" s="318"/>
      <c r="CF752" s="318"/>
      <c r="CG752" s="318"/>
      <c r="CH752" s="318"/>
      <c r="CI752" s="318"/>
      <c r="CJ752" s="318"/>
      <c r="CK752" s="318"/>
      <c r="CL752" s="318"/>
      <c r="CM752" s="318"/>
      <c r="CN752" s="318"/>
      <c r="CO752" s="318"/>
      <c r="CP752" s="318"/>
      <c r="CQ752" s="318"/>
      <c r="CR752" s="318"/>
      <c r="CS752" s="318"/>
      <c r="CT752" s="318"/>
      <c r="CU752" s="318"/>
      <c r="CV752" s="318"/>
      <c r="CW752" s="318"/>
      <c r="CX752" s="318"/>
      <c r="CY752" s="318"/>
      <c r="CZ752" s="318"/>
      <c r="DA752" s="318"/>
      <c r="DB752" s="318"/>
      <c r="DC752" s="318"/>
      <c r="DD752" s="318"/>
      <c r="DE752" s="318"/>
      <c r="DF752" s="318"/>
      <c r="DG752" s="318"/>
      <c r="DH752" s="318"/>
      <c r="DI752" s="318"/>
      <c r="DJ752" s="318"/>
      <c r="DK752" s="318"/>
      <c r="DL752" s="318"/>
      <c r="DM752" s="318"/>
      <c r="DN752" s="318"/>
      <c r="DO752" s="318"/>
      <c r="DP752" s="318"/>
      <c r="DQ752" s="318"/>
      <c r="DR752" s="318"/>
    </row>
    <row r="753" spans="15:122" x14ac:dyDescent="0.2">
      <c r="O753" s="318"/>
      <c r="P753" s="318"/>
      <c r="Q753" s="318"/>
      <c r="R753" s="318"/>
      <c r="S753" s="318"/>
      <c r="T753" s="318"/>
      <c r="U753" s="318"/>
      <c r="V753" s="318"/>
      <c r="W753" s="318"/>
      <c r="X753" s="318"/>
      <c r="Y753" s="318"/>
      <c r="Z753" s="318"/>
      <c r="AA753" s="318"/>
      <c r="AB753" s="318"/>
      <c r="AC753" s="318"/>
      <c r="AD753" s="318"/>
      <c r="AE753" s="318"/>
      <c r="BR753" s="318"/>
      <c r="BS753" s="318"/>
      <c r="BT753" s="318"/>
      <c r="BU753" s="318"/>
      <c r="BV753" s="318"/>
      <c r="BW753" s="318"/>
      <c r="BX753" s="318"/>
      <c r="BY753" s="318"/>
      <c r="BZ753" s="318"/>
      <c r="CA753" s="318"/>
      <c r="CB753" s="318"/>
      <c r="CC753" s="318"/>
      <c r="CD753" s="318"/>
      <c r="CE753" s="318"/>
      <c r="CF753" s="318"/>
      <c r="CG753" s="318"/>
      <c r="CH753" s="318"/>
      <c r="CI753" s="318"/>
      <c r="CJ753" s="318"/>
      <c r="CK753" s="318"/>
      <c r="CL753" s="318"/>
      <c r="CM753" s="318"/>
      <c r="CN753" s="318"/>
      <c r="CO753" s="318"/>
      <c r="CP753" s="318"/>
      <c r="CQ753" s="318"/>
      <c r="CR753" s="318"/>
      <c r="CS753" s="318"/>
      <c r="CT753" s="318"/>
      <c r="CU753" s="318"/>
      <c r="CV753" s="318"/>
      <c r="CW753" s="318"/>
      <c r="CX753" s="318"/>
      <c r="CY753" s="318"/>
      <c r="CZ753" s="318"/>
      <c r="DA753" s="318"/>
      <c r="DB753" s="318"/>
      <c r="DC753" s="318"/>
      <c r="DD753" s="318"/>
      <c r="DE753" s="318"/>
      <c r="DF753" s="318"/>
      <c r="DG753" s="318"/>
      <c r="DH753" s="318"/>
      <c r="DI753" s="318"/>
      <c r="DJ753" s="318"/>
      <c r="DK753" s="318"/>
      <c r="DL753" s="318"/>
      <c r="DM753" s="318"/>
      <c r="DN753" s="318"/>
      <c r="DO753" s="318"/>
      <c r="DP753" s="318"/>
      <c r="DQ753" s="318"/>
      <c r="DR753" s="318"/>
    </row>
    <row r="754" spans="15:122" x14ac:dyDescent="0.2">
      <c r="O754" s="318"/>
      <c r="P754" s="318"/>
      <c r="Q754" s="318"/>
      <c r="R754" s="318"/>
      <c r="S754" s="318"/>
      <c r="T754" s="318"/>
      <c r="U754" s="318"/>
      <c r="V754" s="318"/>
      <c r="W754" s="318"/>
      <c r="X754" s="318"/>
      <c r="Y754" s="318"/>
      <c r="Z754" s="318"/>
      <c r="AA754" s="318"/>
      <c r="AB754" s="318"/>
      <c r="AC754" s="318"/>
      <c r="AD754" s="318"/>
      <c r="AE754" s="318"/>
      <c r="BR754" s="318"/>
      <c r="BS754" s="318"/>
      <c r="BT754" s="318"/>
      <c r="BU754" s="318"/>
      <c r="BV754" s="318"/>
      <c r="BW754" s="318"/>
      <c r="BX754" s="318"/>
      <c r="BY754" s="318"/>
      <c r="BZ754" s="318"/>
      <c r="CA754" s="318"/>
      <c r="CB754" s="318"/>
      <c r="CC754" s="318"/>
      <c r="CD754" s="318"/>
      <c r="CE754" s="318"/>
      <c r="CF754" s="318"/>
      <c r="CG754" s="318"/>
      <c r="CH754" s="318"/>
      <c r="CI754" s="318"/>
      <c r="CJ754" s="318"/>
      <c r="CK754" s="318"/>
      <c r="CL754" s="318"/>
      <c r="CM754" s="318"/>
      <c r="CN754" s="318"/>
      <c r="CO754" s="318"/>
      <c r="CP754" s="318"/>
      <c r="CQ754" s="318"/>
      <c r="CR754" s="318"/>
      <c r="CS754" s="318"/>
      <c r="CT754" s="318"/>
      <c r="CU754" s="318"/>
      <c r="CV754" s="318"/>
      <c r="CW754" s="318"/>
      <c r="CX754" s="318"/>
      <c r="CY754" s="318"/>
      <c r="CZ754" s="318"/>
      <c r="DA754" s="318"/>
      <c r="DB754" s="318"/>
      <c r="DC754" s="318"/>
      <c r="DD754" s="318"/>
      <c r="DE754" s="318"/>
      <c r="DF754" s="318"/>
      <c r="DG754" s="318"/>
      <c r="DH754" s="318"/>
      <c r="DI754" s="318"/>
      <c r="DJ754" s="318"/>
      <c r="DK754" s="318"/>
      <c r="DL754" s="318"/>
      <c r="DM754" s="318"/>
      <c r="DN754" s="318"/>
      <c r="DO754" s="318"/>
      <c r="DP754" s="318"/>
      <c r="DQ754" s="318"/>
      <c r="DR754" s="318"/>
    </row>
    <row r="755" spans="15:122" x14ac:dyDescent="0.2">
      <c r="O755" s="318"/>
      <c r="P755" s="318"/>
      <c r="Q755" s="318"/>
      <c r="R755" s="318"/>
      <c r="S755" s="318"/>
      <c r="T755" s="318"/>
      <c r="U755" s="318"/>
      <c r="V755" s="318"/>
      <c r="W755" s="318"/>
      <c r="X755" s="318"/>
      <c r="Y755" s="318"/>
      <c r="Z755" s="318"/>
      <c r="AA755" s="318"/>
      <c r="AB755" s="318"/>
      <c r="AC755" s="318"/>
      <c r="AD755" s="318"/>
      <c r="AE755" s="318"/>
      <c r="BR755" s="318"/>
      <c r="BS755" s="318"/>
      <c r="BT755" s="318"/>
      <c r="BU755" s="318"/>
      <c r="BV755" s="318"/>
      <c r="BW755" s="318"/>
      <c r="BX755" s="318"/>
      <c r="BY755" s="318"/>
      <c r="BZ755" s="318"/>
      <c r="CA755" s="318"/>
      <c r="CB755" s="318"/>
      <c r="CC755" s="318"/>
      <c r="CD755" s="318"/>
      <c r="CE755" s="318"/>
      <c r="CF755" s="318"/>
      <c r="CG755" s="318"/>
      <c r="CH755" s="318"/>
      <c r="CI755" s="318"/>
      <c r="CJ755" s="318"/>
      <c r="CK755" s="318"/>
      <c r="CL755" s="318"/>
      <c r="CM755" s="318"/>
      <c r="CN755" s="318"/>
      <c r="CO755" s="318"/>
      <c r="CP755" s="318"/>
      <c r="CQ755" s="318"/>
      <c r="CR755" s="318"/>
      <c r="CS755" s="318"/>
      <c r="CT755" s="318"/>
      <c r="CU755" s="318"/>
      <c r="CV755" s="318"/>
      <c r="CW755" s="318"/>
      <c r="CX755" s="318"/>
      <c r="CY755" s="318"/>
      <c r="CZ755" s="318"/>
      <c r="DA755" s="318"/>
      <c r="DB755" s="318"/>
      <c r="DC755" s="318"/>
      <c r="DD755" s="318"/>
      <c r="DE755" s="318"/>
      <c r="DF755" s="318"/>
      <c r="DG755" s="318"/>
      <c r="DH755" s="318"/>
      <c r="DI755" s="318"/>
      <c r="DJ755" s="318"/>
      <c r="DK755" s="318"/>
      <c r="DL755" s="318"/>
      <c r="DM755" s="318"/>
      <c r="DN755" s="318"/>
      <c r="DO755" s="318"/>
      <c r="DP755" s="318"/>
      <c r="DQ755" s="318"/>
      <c r="DR755" s="318"/>
    </row>
    <row r="756" spans="15:122" x14ac:dyDescent="0.2">
      <c r="O756" s="318"/>
      <c r="P756" s="318"/>
      <c r="Q756" s="318"/>
      <c r="R756" s="318"/>
      <c r="S756" s="318"/>
      <c r="T756" s="318"/>
      <c r="U756" s="318"/>
      <c r="V756" s="318"/>
      <c r="W756" s="318"/>
      <c r="X756" s="318"/>
      <c r="Y756" s="318"/>
      <c r="Z756" s="318"/>
      <c r="AA756" s="318"/>
      <c r="AB756" s="318"/>
      <c r="AC756" s="318"/>
      <c r="AD756" s="318"/>
      <c r="AE756" s="318"/>
      <c r="BR756" s="318"/>
      <c r="BS756" s="318"/>
      <c r="BT756" s="318"/>
      <c r="BU756" s="318"/>
      <c r="BV756" s="318"/>
      <c r="BW756" s="318"/>
      <c r="BX756" s="318"/>
      <c r="BY756" s="318"/>
      <c r="BZ756" s="318"/>
      <c r="CA756" s="318"/>
      <c r="CB756" s="318"/>
      <c r="CC756" s="318"/>
      <c r="CD756" s="318"/>
      <c r="CE756" s="318"/>
      <c r="CF756" s="318"/>
      <c r="CG756" s="318"/>
      <c r="CH756" s="318"/>
      <c r="CI756" s="318"/>
      <c r="CJ756" s="318"/>
      <c r="CK756" s="318"/>
      <c r="CL756" s="318"/>
      <c r="CM756" s="318"/>
      <c r="CN756" s="318"/>
      <c r="CO756" s="318"/>
      <c r="CP756" s="318"/>
      <c r="CQ756" s="318"/>
      <c r="CR756" s="318"/>
      <c r="CS756" s="318"/>
      <c r="CT756" s="318"/>
      <c r="CU756" s="318"/>
      <c r="CV756" s="318"/>
      <c r="CW756" s="318"/>
      <c r="CX756" s="318"/>
      <c r="CY756" s="318"/>
      <c r="CZ756" s="318"/>
      <c r="DA756" s="318"/>
      <c r="DB756" s="318"/>
      <c r="DC756" s="318"/>
      <c r="DD756" s="318"/>
      <c r="DE756" s="318"/>
      <c r="DF756" s="318"/>
      <c r="DG756" s="318"/>
      <c r="DH756" s="318"/>
      <c r="DI756" s="318"/>
      <c r="DJ756" s="318"/>
      <c r="DK756" s="318"/>
      <c r="DL756" s="318"/>
      <c r="DM756" s="318"/>
      <c r="DN756" s="318"/>
      <c r="DO756" s="318"/>
      <c r="DP756" s="318"/>
      <c r="DQ756" s="318"/>
      <c r="DR756" s="318"/>
    </row>
    <row r="757" spans="15:122" x14ac:dyDescent="0.2">
      <c r="O757" s="318"/>
      <c r="P757" s="318"/>
      <c r="Q757" s="318"/>
      <c r="R757" s="318"/>
      <c r="S757" s="318"/>
      <c r="T757" s="318"/>
      <c r="U757" s="318"/>
      <c r="V757" s="318"/>
      <c r="W757" s="318"/>
      <c r="X757" s="318"/>
      <c r="Y757" s="318"/>
      <c r="Z757" s="318"/>
      <c r="AA757" s="318"/>
      <c r="AB757" s="318"/>
      <c r="AC757" s="318"/>
      <c r="AD757" s="318"/>
      <c r="AE757" s="318"/>
      <c r="BR757" s="318"/>
      <c r="BS757" s="318"/>
      <c r="BT757" s="318"/>
      <c r="BU757" s="318"/>
      <c r="BV757" s="318"/>
      <c r="BW757" s="318"/>
      <c r="BX757" s="318"/>
      <c r="BY757" s="318"/>
      <c r="BZ757" s="318"/>
      <c r="CA757" s="318"/>
      <c r="CB757" s="318"/>
      <c r="CC757" s="318"/>
      <c r="CD757" s="318"/>
      <c r="CE757" s="318"/>
      <c r="CF757" s="318"/>
      <c r="CG757" s="318"/>
      <c r="CH757" s="318"/>
      <c r="CI757" s="318"/>
      <c r="CJ757" s="318"/>
      <c r="CK757" s="318"/>
      <c r="CL757" s="318"/>
      <c r="CM757" s="318"/>
      <c r="CN757" s="318"/>
      <c r="CO757" s="318"/>
      <c r="CP757" s="318"/>
      <c r="CQ757" s="318"/>
      <c r="CR757" s="318"/>
      <c r="CS757" s="318"/>
      <c r="CT757" s="318"/>
      <c r="CU757" s="318"/>
      <c r="CV757" s="318"/>
      <c r="CW757" s="318"/>
      <c r="CX757" s="318"/>
      <c r="CY757" s="318"/>
      <c r="CZ757" s="318"/>
      <c r="DA757" s="318"/>
      <c r="DB757" s="318"/>
      <c r="DC757" s="318"/>
      <c r="DD757" s="318"/>
      <c r="DE757" s="318"/>
      <c r="DF757" s="318"/>
      <c r="DG757" s="318"/>
      <c r="DH757" s="318"/>
      <c r="DI757" s="318"/>
      <c r="DJ757" s="318"/>
      <c r="DK757" s="318"/>
      <c r="DL757" s="318"/>
      <c r="DM757" s="318"/>
      <c r="DN757" s="318"/>
      <c r="DO757" s="318"/>
      <c r="DP757" s="318"/>
      <c r="DQ757" s="318"/>
      <c r="DR757" s="318"/>
    </row>
    <row r="758" spans="15:122" x14ac:dyDescent="0.2">
      <c r="O758" s="318"/>
      <c r="P758" s="318"/>
      <c r="Q758" s="318"/>
      <c r="R758" s="318"/>
      <c r="S758" s="318"/>
      <c r="T758" s="318"/>
      <c r="U758" s="318"/>
      <c r="V758" s="318"/>
      <c r="W758" s="318"/>
      <c r="X758" s="318"/>
      <c r="Y758" s="318"/>
      <c r="Z758" s="318"/>
      <c r="AA758" s="318"/>
      <c r="AB758" s="318"/>
      <c r="AC758" s="318"/>
      <c r="AD758" s="318"/>
      <c r="AE758" s="318"/>
      <c r="BR758" s="318"/>
      <c r="BS758" s="318"/>
      <c r="BT758" s="318"/>
      <c r="BU758" s="318"/>
      <c r="BV758" s="318"/>
      <c r="BW758" s="318"/>
      <c r="BX758" s="318"/>
      <c r="BY758" s="318"/>
      <c r="BZ758" s="318"/>
      <c r="CA758" s="318"/>
      <c r="CB758" s="318"/>
      <c r="CC758" s="318"/>
      <c r="CD758" s="318"/>
      <c r="CE758" s="318"/>
      <c r="CF758" s="318"/>
      <c r="CG758" s="318"/>
      <c r="CH758" s="318"/>
      <c r="CI758" s="318"/>
      <c r="CJ758" s="318"/>
      <c r="CK758" s="318"/>
      <c r="CL758" s="318"/>
      <c r="CM758" s="318"/>
      <c r="CN758" s="318"/>
      <c r="CO758" s="318"/>
      <c r="CP758" s="318"/>
      <c r="CQ758" s="318"/>
      <c r="CR758" s="318"/>
      <c r="CS758" s="318"/>
      <c r="CT758" s="318"/>
      <c r="CU758" s="318"/>
      <c r="CV758" s="318"/>
      <c r="CW758" s="318"/>
      <c r="CX758" s="318"/>
      <c r="CY758" s="318"/>
      <c r="CZ758" s="318"/>
      <c r="DA758" s="318"/>
      <c r="DB758" s="318"/>
      <c r="DC758" s="318"/>
      <c r="DD758" s="318"/>
      <c r="DE758" s="318"/>
      <c r="DF758" s="318"/>
      <c r="DG758" s="318"/>
      <c r="DH758" s="318"/>
      <c r="DI758" s="318"/>
      <c r="DJ758" s="318"/>
      <c r="DK758" s="318"/>
      <c r="DL758" s="318"/>
      <c r="DM758" s="318"/>
      <c r="DN758" s="318"/>
      <c r="DO758" s="318"/>
      <c r="DP758" s="318"/>
      <c r="DQ758" s="318"/>
      <c r="DR758" s="318"/>
    </row>
    <row r="759" spans="15:122" x14ac:dyDescent="0.2">
      <c r="O759" s="318"/>
      <c r="P759" s="318"/>
      <c r="Q759" s="318"/>
      <c r="R759" s="318"/>
      <c r="S759" s="318"/>
      <c r="T759" s="318"/>
      <c r="U759" s="318"/>
      <c r="V759" s="318"/>
      <c r="W759" s="318"/>
      <c r="X759" s="318"/>
      <c r="Y759" s="318"/>
      <c r="Z759" s="318"/>
      <c r="AA759" s="318"/>
      <c r="AB759" s="318"/>
      <c r="AC759" s="318"/>
      <c r="AD759" s="318"/>
      <c r="AE759" s="318"/>
      <c r="BR759" s="318"/>
      <c r="BS759" s="318"/>
      <c r="BT759" s="318"/>
      <c r="BU759" s="318"/>
      <c r="BV759" s="318"/>
      <c r="BW759" s="318"/>
      <c r="BX759" s="318"/>
      <c r="BY759" s="318"/>
      <c r="BZ759" s="318"/>
      <c r="CA759" s="318"/>
      <c r="CB759" s="318"/>
      <c r="CC759" s="318"/>
      <c r="CD759" s="318"/>
      <c r="CE759" s="318"/>
      <c r="CF759" s="318"/>
      <c r="CG759" s="318"/>
      <c r="CH759" s="318"/>
      <c r="CI759" s="318"/>
      <c r="CJ759" s="318"/>
      <c r="CK759" s="318"/>
      <c r="CL759" s="318"/>
      <c r="CM759" s="318"/>
      <c r="CN759" s="318"/>
      <c r="CO759" s="318"/>
      <c r="CP759" s="318"/>
      <c r="CQ759" s="318"/>
      <c r="CR759" s="318"/>
      <c r="CS759" s="318"/>
      <c r="CT759" s="318"/>
      <c r="CU759" s="318"/>
      <c r="CV759" s="318"/>
      <c r="CW759" s="318"/>
      <c r="CX759" s="318"/>
      <c r="CY759" s="318"/>
      <c r="CZ759" s="318"/>
      <c r="DA759" s="318"/>
      <c r="DB759" s="318"/>
      <c r="DC759" s="318"/>
      <c r="DD759" s="318"/>
      <c r="DE759" s="318"/>
      <c r="DF759" s="318"/>
      <c r="DG759" s="318"/>
      <c r="DH759" s="318"/>
      <c r="DI759" s="318"/>
      <c r="DJ759" s="318"/>
      <c r="DK759" s="318"/>
      <c r="DL759" s="318"/>
      <c r="DM759" s="318"/>
      <c r="DN759" s="318"/>
      <c r="DO759" s="318"/>
      <c r="DP759" s="318"/>
      <c r="DQ759" s="318"/>
      <c r="DR759" s="318"/>
    </row>
    <row r="760" spans="15:122" x14ac:dyDescent="0.2">
      <c r="O760" s="318"/>
      <c r="P760" s="318"/>
      <c r="Q760" s="318"/>
      <c r="R760" s="318"/>
      <c r="S760" s="318"/>
      <c r="T760" s="318"/>
      <c r="U760" s="318"/>
      <c r="V760" s="318"/>
      <c r="W760" s="318"/>
      <c r="X760" s="318"/>
      <c r="Y760" s="318"/>
      <c r="Z760" s="318"/>
      <c r="AA760" s="318"/>
      <c r="AB760" s="318"/>
      <c r="AC760" s="318"/>
      <c r="AD760" s="318"/>
      <c r="AE760" s="318"/>
      <c r="BR760" s="318"/>
      <c r="BS760" s="318"/>
      <c r="BT760" s="318"/>
      <c r="BU760" s="318"/>
      <c r="BV760" s="318"/>
      <c r="BW760" s="318"/>
      <c r="BX760" s="318"/>
      <c r="BY760" s="318"/>
      <c r="BZ760" s="318"/>
      <c r="CA760" s="318"/>
      <c r="CB760" s="318"/>
      <c r="CC760" s="318"/>
      <c r="CD760" s="318"/>
      <c r="CE760" s="318"/>
      <c r="CF760" s="318"/>
      <c r="CG760" s="318"/>
      <c r="CH760" s="318"/>
      <c r="CI760" s="318"/>
      <c r="CJ760" s="318"/>
      <c r="CK760" s="318"/>
      <c r="CL760" s="318"/>
      <c r="CM760" s="318"/>
      <c r="CN760" s="318"/>
      <c r="CO760" s="318"/>
      <c r="CP760" s="318"/>
      <c r="CQ760" s="318"/>
      <c r="CR760" s="318"/>
      <c r="CS760" s="318"/>
      <c r="CT760" s="318"/>
      <c r="CU760" s="318"/>
      <c r="CV760" s="318"/>
      <c r="CW760" s="318"/>
      <c r="CX760" s="318"/>
      <c r="CY760" s="318"/>
      <c r="CZ760" s="318"/>
      <c r="DA760" s="318"/>
      <c r="DB760" s="318"/>
      <c r="DC760" s="318"/>
      <c r="DD760" s="318"/>
      <c r="DE760" s="318"/>
      <c r="DF760" s="318"/>
      <c r="DG760" s="318"/>
      <c r="DH760" s="318"/>
      <c r="DI760" s="318"/>
      <c r="DJ760" s="318"/>
      <c r="DK760" s="318"/>
      <c r="DL760" s="318"/>
      <c r="DM760" s="318"/>
      <c r="DN760" s="318"/>
      <c r="DO760" s="318"/>
      <c r="DP760" s="318"/>
      <c r="DQ760" s="318"/>
      <c r="DR760" s="318"/>
    </row>
    <row r="761" spans="15:122" x14ac:dyDescent="0.2">
      <c r="O761" s="318"/>
      <c r="P761" s="318"/>
      <c r="Q761" s="318"/>
      <c r="R761" s="318"/>
      <c r="S761" s="318"/>
      <c r="T761" s="318"/>
      <c r="U761" s="318"/>
      <c r="V761" s="318"/>
      <c r="W761" s="318"/>
      <c r="X761" s="318"/>
      <c r="Y761" s="318"/>
      <c r="Z761" s="318"/>
      <c r="AA761" s="318"/>
      <c r="AB761" s="318"/>
      <c r="AC761" s="318"/>
      <c r="AD761" s="318"/>
      <c r="AE761" s="318"/>
      <c r="BR761" s="318"/>
      <c r="BS761" s="318"/>
      <c r="BT761" s="318"/>
      <c r="BU761" s="318"/>
      <c r="BV761" s="318"/>
      <c r="BW761" s="318"/>
      <c r="BX761" s="318"/>
      <c r="BY761" s="318"/>
      <c r="BZ761" s="318"/>
      <c r="CA761" s="318"/>
      <c r="CB761" s="318"/>
      <c r="CC761" s="318"/>
      <c r="CD761" s="318"/>
      <c r="CE761" s="318"/>
      <c r="CF761" s="318"/>
      <c r="CG761" s="318"/>
      <c r="CH761" s="318"/>
      <c r="CI761" s="318"/>
      <c r="CJ761" s="318"/>
      <c r="CK761" s="318"/>
      <c r="CL761" s="318"/>
      <c r="CM761" s="318"/>
      <c r="CN761" s="318"/>
      <c r="CO761" s="318"/>
      <c r="CP761" s="318"/>
      <c r="CQ761" s="318"/>
      <c r="CR761" s="318"/>
      <c r="CS761" s="318"/>
      <c r="CT761" s="318"/>
      <c r="CU761" s="318"/>
      <c r="CV761" s="318"/>
      <c r="CW761" s="318"/>
      <c r="CX761" s="318"/>
      <c r="CY761" s="318"/>
      <c r="CZ761" s="318"/>
      <c r="DA761" s="318"/>
      <c r="DB761" s="318"/>
      <c r="DC761" s="318"/>
      <c r="DD761" s="318"/>
      <c r="DE761" s="318"/>
      <c r="DF761" s="318"/>
      <c r="DG761" s="318"/>
      <c r="DH761" s="318"/>
      <c r="DI761" s="318"/>
      <c r="DJ761" s="318"/>
      <c r="DK761" s="318"/>
      <c r="DL761" s="318"/>
      <c r="DM761" s="318"/>
      <c r="DN761" s="318"/>
      <c r="DO761" s="318"/>
      <c r="DP761" s="318"/>
      <c r="DQ761" s="318"/>
      <c r="DR761" s="318"/>
    </row>
    <row r="762" spans="15:122" x14ac:dyDescent="0.2">
      <c r="O762" s="318"/>
      <c r="P762" s="318"/>
      <c r="Q762" s="318"/>
      <c r="R762" s="318"/>
      <c r="S762" s="318"/>
      <c r="T762" s="318"/>
      <c r="U762" s="318"/>
      <c r="V762" s="318"/>
      <c r="W762" s="318"/>
      <c r="X762" s="318"/>
      <c r="Y762" s="318"/>
      <c r="Z762" s="318"/>
      <c r="AA762" s="318"/>
      <c r="AB762" s="318"/>
      <c r="AC762" s="318"/>
      <c r="AD762" s="318"/>
      <c r="AE762" s="318"/>
      <c r="BR762" s="318"/>
      <c r="BS762" s="318"/>
      <c r="BT762" s="318"/>
      <c r="BU762" s="318"/>
      <c r="BV762" s="318"/>
      <c r="BW762" s="318"/>
      <c r="BX762" s="318"/>
      <c r="BY762" s="318"/>
      <c r="BZ762" s="318"/>
      <c r="CA762" s="318"/>
      <c r="CB762" s="318"/>
      <c r="CC762" s="318"/>
      <c r="CD762" s="318"/>
      <c r="CE762" s="318"/>
      <c r="CF762" s="318"/>
      <c r="CG762" s="318"/>
      <c r="CH762" s="318"/>
      <c r="CI762" s="318"/>
      <c r="CJ762" s="318"/>
      <c r="CK762" s="318"/>
      <c r="CL762" s="318"/>
      <c r="CM762" s="318"/>
      <c r="CN762" s="318"/>
      <c r="CO762" s="318"/>
      <c r="CP762" s="318"/>
      <c r="CQ762" s="318"/>
      <c r="CR762" s="318"/>
      <c r="CS762" s="318"/>
      <c r="CT762" s="318"/>
      <c r="CU762" s="318"/>
      <c r="CV762" s="318"/>
      <c r="CW762" s="318"/>
      <c r="CX762" s="318"/>
      <c r="CY762" s="318"/>
      <c r="CZ762" s="318"/>
      <c r="DA762" s="318"/>
      <c r="DB762" s="318"/>
      <c r="DC762" s="318"/>
      <c r="DD762" s="318"/>
      <c r="DE762" s="318"/>
      <c r="DF762" s="318"/>
      <c r="DG762" s="318"/>
      <c r="DH762" s="318"/>
      <c r="DI762" s="318"/>
      <c r="DJ762" s="318"/>
      <c r="DK762" s="318"/>
      <c r="DL762" s="318"/>
      <c r="DM762" s="318"/>
      <c r="DN762" s="318"/>
      <c r="DO762" s="318"/>
      <c r="DP762" s="318"/>
      <c r="DQ762" s="318"/>
      <c r="DR762" s="318"/>
    </row>
    <row r="763" spans="15:122" x14ac:dyDescent="0.2">
      <c r="O763" s="318"/>
      <c r="P763" s="318"/>
      <c r="Q763" s="318"/>
      <c r="R763" s="318"/>
      <c r="S763" s="318"/>
      <c r="T763" s="318"/>
      <c r="U763" s="318"/>
      <c r="V763" s="318"/>
      <c r="W763" s="318"/>
      <c r="X763" s="318"/>
      <c r="Y763" s="318"/>
      <c r="Z763" s="318"/>
      <c r="AA763" s="318"/>
      <c r="AB763" s="318"/>
      <c r="AC763" s="318"/>
      <c r="AD763" s="318"/>
      <c r="AE763" s="318"/>
      <c r="BR763" s="318"/>
      <c r="BS763" s="318"/>
      <c r="BT763" s="318"/>
      <c r="BU763" s="318"/>
      <c r="BV763" s="318"/>
      <c r="BW763" s="318"/>
      <c r="BX763" s="318"/>
      <c r="BY763" s="318"/>
      <c r="BZ763" s="318"/>
      <c r="CA763" s="318"/>
      <c r="CB763" s="318"/>
      <c r="CC763" s="318"/>
      <c r="CD763" s="318"/>
      <c r="CE763" s="318"/>
      <c r="CF763" s="318"/>
      <c r="CG763" s="318"/>
      <c r="CH763" s="318"/>
      <c r="CI763" s="318"/>
      <c r="CJ763" s="318"/>
      <c r="CK763" s="318"/>
      <c r="CL763" s="318"/>
      <c r="CM763" s="318"/>
      <c r="CN763" s="318"/>
      <c r="CO763" s="318"/>
      <c r="CP763" s="318"/>
      <c r="CQ763" s="318"/>
      <c r="CR763" s="318"/>
      <c r="CS763" s="318"/>
      <c r="CT763" s="318"/>
      <c r="CU763" s="318"/>
      <c r="CV763" s="318"/>
      <c r="CW763" s="318"/>
      <c r="CX763" s="318"/>
      <c r="CY763" s="318"/>
      <c r="CZ763" s="318"/>
      <c r="DA763" s="318"/>
      <c r="DB763" s="318"/>
      <c r="DC763" s="318"/>
      <c r="DD763" s="318"/>
      <c r="DE763" s="318"/>
      <c r="DF763" s="318"/>
      <c r="DG763" s="318"/>
      <c r="DH763" s="318"/>
      <c r="DI763" s="318"/>
      <c r="DJ763" s="318"/>
      <c r="DK763" s="318"/>
      <c r="DL763" s="318"/>
      <c r="DM763" s="318"/>
      <c r="DN763" s="318"/>
      <c r="DO763" s="318"/>
      <c r="DP763" s="318"/>
      <c r="DQ763" s="318"/>
      <c r="DR763" s="318"/>
    </row>
    <row r="764" spans="15:122" x14ac:dyDescent="0.2">
      <c r="O764" s="318"/>
      <c r="P764" s="318"/>
      <c r="Q764" s="318"/>
      <c r="R764" s="318"/>
      <c r="S764" s="318"/>
      <c r="T764" s="318"/>
      <c r="U764" s="318"/>
      <c r="V764" s="318"/>
      <c r="W764" s="318"/>
      <c r="X764" s="318"/>
      <c r="Y764" s="318"/>
      <c r="Z764" s="318"/>
      <c r="AA764" s="318"/>
      <c r="AB764" s="318"/>
      <c r="AC764" s="318"/>
      <c r="AD764" s="318"/>
      <c r="AE764" s="318"/>
      <c r="BR764" s="318"/>
      <c r="BS764" s="318"/>
      <c r="BT764" s="318"/>
      <c r="BU764" s="318"/>
      <c r="BV764" s="318"/>
      <c r="BW764" s="318"/>
      <c r="BX764" s="318"/>
      <c r="BY764" s="318"/>
      <c r="BZ764" s="318"/>
      <c r="CA764" s="318"/>
      <c r="CB764" s="318"/>
      <c r="CC764" s="318"/>
      <c r="CD764" s="318"/>
      <c r="CE764" s="318"/>
      <c r="CF764" s="318"/>
      <c r="CG764" s="318"/>
      <c r="CH764" s="318"/>
      <c r="CI764" s="318"/>
      <c r="CJ764" s="318"/>
      <c r="CK764" s="318"/>
      <c r="CL764" s="318"/>
      <c r="CM764" s="318"/>
      <c r="CN764" s="318"/>
      <c r="CO764" s="318"/>
      <c r="CP764" s="318"/>
      <c r="CQ764" s="318"/>
      <c r="CR764" s="318"/>
      <c r="CS764" s="318"/>
      <c r="CT764" s="318"/>
      <c r="CU764" s="318"/>
      <c r="CV764" s="318"/>
      <c r="CW764" s="318"/>
      <c r="CX764" s="318"/>
      <c r="CY764" s="318"/>
      <c r="CZ764" s="318"/>
      <c r="DA764" s="318"/>
      <c r="DB764" s="318"/>
      <c r="DC764" s="318"/>
      <c r="DD764" s="318"/>
      <c r="DE764" s="318"/>
      <c r="DF764" s="318"/>
      <c r="DG764" s="318"/>
      <c r="DH764" s="318"/>
      <c r="DI764" s="318"/>
      <c r="DJ764" s="318"/>
      <c r="DK764" s="318"/>
      <c r="DL764" s="318"/>
      <c r="DM764" s="318"/>
      <c r="DN764" s="318"/>
      <c r="DO764" s="318"/>
      <c r="DP764" s="318"/>
      <c r="DQ764" s="318"/>
      <c r="DR764" s="318"/>
    </row>
    <row r="765" spans="15:122" x14ac:dyDescent="0.2">
      <c r="O765" s="318"/>
      <c r="P765" s="318"/>
      <c r="Q765" s="318"/>
      <c r="R765" s="318"/>
      <c r="S765" s="318"/>
      <c r="T765" s="318"/>
      <c r="U765" s="318"/>
      <c r="V765" s="318"/>
      <c r="W765" s="318"/>
      <c r="X765" s="318"/>
      <c r="Y765" s="318"/>
      <c r="Z765" s="318"/>
      <c r="AA765" s="318"/>
      <c r="AB765" s="318"/>
      <c r="AC765" s="318"/>
      <c r="AD765" s="318"/>
      <c r="AE765" s="318"/>
      <c r="BR765" s="318"/>
      <c r="BS765" s="318"/>
      <c r="BT765" s="318"/>
      <c r="BU765" s="318"/>
      <c r="BV765" s="318"/>
      <c r="BW765" s="318"/>
      <c r="BX765" s="318"/>
      <c r="BY765" s="318"/>
      <c r="BZ765" s="318"/>
      <c r="CA765" s="318"/>
      <c r="CB765" s="318"/>
      <c r="CC765" s="318"/>
      <c r="CD765" s="318"/>
      <c r="CE765" s="318"/>
      <c r="CF765" s="318"/>
      <c r="CG765" s="318"/>
      <c r="CH765" s="318"/>
      <c r="CI765" s="318"/>
      <c r="CJ765" s="318"/>
      <c r="CK765" s="318"/>
      <c r="CL765" s="318"/>
      <c r="CM765" s="318"/>
      <c r="CN765" s="318"/>
      <c r="CO765" s="318"/>
      <c r="CP765" s="318"/>
      <c r="CQ765" s="318"/>
      <c r="CR765" s="318"/>
      <c r="CS765" s="318"/>
      <c r="CT765" s="318"/>
      <c r="CU765" s="318"/>
      <c r="CV765" s="318"/>
      <c r="CW765" s="318"/>
      <c r="CX765" s="318"/>
      <c r="CY765" s="318"/>
      <c r="CZ765" s="318"/>
      <c r="DA765" s="318"/>
      <c r="DB765" s="318"/>
      <c r="DC765" s="318"/>
      <c r="DD765" s="318"/>
      <c r="DE765" s="318"/>
      <c r="DF765" s="318"/>
      <c r="DG765" s="318"/>
      <c r="DH765" s="318"/>
      <c r="DI765" s="318"/>
      <c r="DJ765" s="318"/>
      <c r="DK765" s="318"/>
      <c r="DL765" s="318"/>
      <c r="DM765" s="318"/>
      <c r="DN765" s="318"/>
      <c r="DO765" s="318"/>
      <c r="DP765" s="318"/>
      <c r="DQ765" s="318"/>
      <c r="DR765" s="318"/>
    </row>
    <row r="766" spans="15:122" x14ac:dyDescent="0.2">
      <c r="O766" s="318"/>
      <c r="P766" s="318"/>
      <c r="Q766" s="318"/>
      <c r="R766" s="318"/>
      <c r="S766" s="318"/>
      <c r="T766" s="318"/>
      <c r="U766" s="318"/>
      <c r="V766" s="318"/>
      <c r="W766" s="318"/>
      <c r="X766" s="318"/>
      <c r="Y766" s="318"/>
      <c r="Z766" s="318"/>
      <c r="AA766" s="318"/>
      <c r="AB766" s="318"/>
      <c r="AC766" s="318"/>
      <c r="AD766" s="318"/>
      <c r="AE766" s="318"/>
      <c r="BR766" s="318"/>
      <c r="BS766" s="318"/>
      <c r="BT766" s="318"/>
      <c r="BU766" s="318"/>
      <c r="BV766" s="318"/>
      <c r="BW766" s="318"/>
      <c r="BX766" s="318"/>
      <c r="BY766" s="318"/>
      <c r="BZ766" s="318"/>
      <c r="CA766" s="318"/>
      <c r="CB766" s="318"/>
      <c r="CC766" s="318"/>
      <c r="CD766" s="318"/>
      <c r="CE766" s="318"/>
      <c r="CF766" s="318"/>
      <c r="CG766" s="318"/>
      <c r="CH766" s="318"/>
      <c r="CI766" s="318"/>
      <c r="CJ766" s="318"/>
      <c r="CK766" s="318"/>
      <c r="CL766" s="318"/>
      <c r="CM766" s="318"/>
      <c r="CN766" s="318"/>
      <c r="CO766" s="318"/>
      <c r="CP766" s="318"/>
      <c r="CQ766" s="318"/>
      <c r="CR766" s="318"/>
      <c r="CS766" s="318"/>
      <c r="CT766" s="318"/>
      <c r="CU766" s="318"/>
      <c r="CV766" s="318"/>
      <c r="CW766" s="318"/>
      <c r="CX766" s="318"/>
      <c r="CY766" s="318"/>
      <c r="CZ766" s="318"/>
      <c r="DA766" s="318"/>
      <c r="DB766" s="318"/>
      <c r="DC766" s="318"/>
      <c r="DD766" s="318"/>
      <c r="DE766" s="318"/>
      <c r="DF766" s="318"/>
      <c r="DG766" s="318"/>
      <c r="DH766" s="318"/>
      <c r="DI766" s="318"/>
      <c r="DJ766" s="318"/>
      <c r="DK766" s="318"/>
      <c r="DL766" s="318"/>
      <c r="DM766" s="318"/>
      <c r="DN766" s="318"/>
      <c r="DO766" s="318"/>
      <c r="DP766" s="318"/>
      <c r="DQ766" s="318"/>
      <c r="DR766" s="318"/>
    </row>
    <row r="767" spans="15:122" x14ac:dyDescent="0.2">
      <c r="O767" s="318"/>
      <c r="P767" s="318"/>
      <c r="Q767" s="318"/>
      <c r="R767" s="318"/>
      <c r="S767" s="318"/>
      <c r="T767" s="318"/>
      <c r="U767" s="318"/>
      <c r="V767" s="318"/>
      <c r="W767" s="318"/>
      <c r="X767" s="318"/>
      <c r="Y767" s="318"/>
      <c r="Z767" s="318"/>
      <c r="AA767" s="318"/>
      <c r="AB767" s="318"/>
      <c r="AC767" s="318"/>
      <c r="AD767" s="318"/>
      <c r="AE767" s="318"/>
      <c r="BR767" s="318"/>
      <c r="BS767" s="318"/>
      <c r="BT767" s="318"/>
      <c r="BU767" s="318"/>
      <c r="BV767" s="318"/>
      <c r="BW767" s="318"/>
      <c r="BX767" s="318"/>
      <c r="BY767" s="318"/>
      <c r="BZ767" s="318"/>
      <c r="CA767" s="318"/>
      <c r="CB767" s="318"/>
      <c r="CC767" s="318"/>
      <c r="CD767" s="318"/>
      <c r="CE767" s="318"/>
      <c r="CF767" s="318"/>
      <c r="CG767" s="318"/>
      <c r="CH767" s="318"/>
      <c r="CI767" s="318"/>
      <c r="CJ767" s="318"/>
      <c r="CK767" s="318"/>
      <c r="CL767" s="318"/>
      <c r="CM767" s="318"/>
      <c r="CN767" s="318"/>
      <c r="CO767" s="318"/>
      <c r="CP767" s="318"/>
      <c r="CQ767" s="318"/>
      <c r="CR767" s="318"/>
      <c r="CS767" s="318"/>
      <c r="CT767" s="318"/>
      <c r="CU767" s="318"/>
      <c r="CV767" s="318"/>
      <c r="CW767" s="318"/>
      <c r="CX767" s="318"/>
      <c r="CY767" s="318"/>
      <c r="CZ767" s="318"/>
      <c r="DA767" s="318"/>
      <c r="DB767" s="318"/>
      <c r="DC767" s="318"/>
      <c r="DD767" s="318"/>
      <c r="DE767" s="318"/>
      <c r="DF767" s="318"/>
      <c r="DG767" s="318"/>
      <c r="DH767" s="318"/>
      <c r="DI767" s="318"/>
      <c r="DJ767" s="318"/>
      <c r="DK767" s="318"/>
      <c r="DL767" s="318"/>
      <c r="DM767" s="318"/>
      <c r="DN767" s="318"/>
      <c r="DO767" s="318"/>
      <c r="DP767" s="318"/>
      <c r="DQ767" s="318"/>
      <c r="DR767" s="318"/>
    </row>
    <row r="768" spans="15:122" x14ac:dyDescent="0.2">
      <c r="O768" s="318"/>
      <c r="P768" s="318"/>
      <c r="Q768" s="318"/>
      <c r="R768" s="318"/>
      <c r="S768" s="318"/>
      <c r="T768" s="318"/>
      <c r="U768" s="318"/>
      <c r="V768" s="318"/>
      <c r="W768" s="318"/>
      <c r="X768" s="318"/>
      <c r="Y768" s="318"/>
      <c r="Z768" s="318"/>
      <c r="AA768" s="318"/>
      <c r="AB768" s="318"/>
      <c r="AC768" s="318"/>
      <c r="AD768" s="318"/>
      <c r="AE768" s="318"/>
      <c r="BR768" s="318"/>
      <c r="BS768" s="318"/>
      <c r="BT768" s="318"/>
      <c r="BU768" s="318"/>
      <c r="BV768" s="318"/>
      <c r="BW768" s="318"/>
      <c r="BX768" s="318"/>
      <c r="BY768" s="318"/>
      <c r="BZ768" s="318"/>
      <c r="CA768" s="318"/>
      <c r="CB768" s="318"/>
      <c r="CC768" s="318"/>
      <c r="CD768" s="318"/>
      <c r="CE768" s="318"/>
      <c r="CF768" s="318"/>
      <c r="CG768" s="318"/>
      <c r="CH768" s="318"/>
      <c r="CI768" s="318"/>
      <c r="CJ768" s="318"/>
      <c r="CK768" s="318"/>
      <c r="CL768" s="318"/>
      <c r="CM768" s="318"/>
      <c r="CN768" s="318"/>
      <c r="CO768" s="318"/>
      <c r="CP768" s="318"/>
      <c r="CQ768" s="318"/>
      <c r="CR768" s="318"/>
      <c r="CS768" s="318"/>
      <c r="CT768" s="318"/>
      <c r="CU768" s="318"/>
      <c r="CV768" s="318"/>
      <c r="CW768" s="318"/>
      <c r="CX768" s="318"/>
      <c r="CY768" s="318"/>
      <c r="CZ768" s="318"/>
      <c r="DA768" s="318"/>
      <c r="DB768" s="318"/>
      <c r="DC768" s="318"/>
      <c r="DD768" s="318"/>
      <c r="DE768" s="318"/>
      <c r="DF768" s="318"/>
      <c r="DG768" s="318"/>
      <c r="DH768" s="318"/>
      <c r="DI768" s="318"/>
      <c r="DJ768" s="318"/>
      <c r="DK768" s="318"/>
      <c r="DL768" s="318"/>
      <c r="DM768" s="318"/>
      <c r="DN768" s="318"/>
      <c r="DO768" s="318"/>
      <c r="DP768" s="318"/>
      <c r="DQ768" s="318"/>
      <c r="DR768" s="318"/>
    </row>
    <row r="769" spans="15:122" x14ac:dyDescent="0.2">
      <c r="O769" s="318"/>
      <c r="P769" s="318"/>
      <c r="Q769" s="318"/>
      <c r="R769" s="318"/>
      <c r="S769" s="318"/>
      <c r="T769" s="318"/>
      <c r="U769" s="318"/>
      <c r="V769" s="318"/>
      <c r="W769" s="318"/>
      <c r="X769" s="318"/>
      <c r="Y769" s="318"/>
      <c r="Z769" s="318"/>
      <c r="AA769" s="318"/>
      <c r="AB769" s="318"/>
      <c r="AC769" s="318"/>
      <c r="AD769" s="318"/>
      <c r="AE769" s="318"/>
      <c r="BR769" s="318"/>
      <c r="BS769" s="318"/>
      <c r="BT769" s="318"/>
      <c r="BU769" s="318"/>
      <c r="BV769" s="318"/>
      <c r="BW769" s="318"/>
      <c r="BX769" s="318"/>
      <c r="BY769" s="318"/>
      <c r="BZ769" s="318"/>
      <c r="CA769" s="318"/>
      <c r="CB769" s="318"/>
      <c r="CC769" s="318"/>
      <c r="CD769" s="318"/>
      <c r="CE769" s="318"/>
      <c r="CF769" s="318"/>
      <c r="CG769" s="318"/>
      <c r="CH769" s="318"/>
      <c r="CI769" s="318"/>
      <c r="CJ769" s="318"/>
      <c r="CK769" s="318"/>
      <c r="CL769" s="318"/>
      <c r="CM769" s="318"/>
      <c r="CN769" s="318"/>
      <c r="CO769" s="318"/>
      <c r="CP769" s="318"/>
      <c r="CQ769" s="318"/>
      <c r="CR769" s="318"/>
      <c r="CS769" s="318"/>
      <c r="CT769" s="318"/>
      <c r="CU769" s="318"/>
      <c r="CV769" s="318"/>
      <c r="CW769" s="318"/>
      <c r="CX769" s="318"/>
      <c r="CY769" s="318"/>
      <c r="CZ769" s="318"/>
      <c r="DA769" s="318"/>
      <c r="DB769" s="318"/>
      <c r="DC769" s="318"/>
      <c r="DD769" s="318"/>
      <c r="DE769" s="318"/>
      <c r="DF769" s="318"/>
      <c r="DG769" s="318"/>
      <c r="DH769" s="318"/>
      <c r="DI769" s="318"/>
      <c r="DJ769" s="318"/>
      <c r="DK769" s="318"/>
      <c r="DL769" s="318"/>
      <c r="DM769" s="318"/>
      <c r="DN769" s="318"/>
      <c r="DO769" s="318"/>
      <c r="DP769" s="318"/>
      <c r="DQ769" s="318"/>
      <c r="DR769" s="318"/>
    </row>
    <row r="770" spans="15:122" x14ac:dyDescent="0.2">
      <c r="O770" s="318"/>
      <c r="P770" s="318"/>
      <c r="Q770" s="318"/>
      <c r="R770" s="318"/>
      <c r="S770" s="318"/>
      <c r="T770" s="318"/>
      <c r="U770" s="318"/>
      <c r="V770" s="318"/>
      <c r="W770" s="318"/>
      <c r="X770" s="318"/>
      <c r="Y770" s="318"/>
      <c r="Z770" s="318"/>
      <c r="AA770" s="318"/>
      <c r="AB770" s="318"/>
      <c r="AC770" s="318"/>
      <c r="AD770" s="318"/>
      <c r="AE770" s="318"/>
      <c r="BR770" s="318"/>
      <c r="BS770" s="318"/>
      <c r="BT770" s="318"/>
      <c r="BU770" s="318"/>
      <c r="BV770" s="318"/>
      <c r="BW770" s="318"/>
      <c r="BX770" s="318"/>
      <c r="BY770" s="318"/>
      <c r="BZ770" s="318"/>
      <c r="CA770" s="318"/>
      <c r="CB770" s="318"/>
      <c r="CC770" s="318"/>
      <c r="CD770" s="318"/>
      <c r="CE770" s="318"/>
      <c r="CF770" s="318"/>
      <c r="CG770" s="318"/>
      <c r="CH770" s="318"/>
      <c r="CI770" s="318"/>
      <c r="CJ770" s="318"/>
      <c r="CK770" s="318"/>
      <c r="CL770" s="318"/>
      <c r="CM770" s="318"/>
      <c r="CN770" s="318"/>
      <c r="CO770" s="318"/>
      <c r="CP770" s="318"/>
      <c r="CQ770" s="318"/>
      <c r="CR770" s="318"/>
      <c r="CS770" s="318"/>
      <c r="CT770" s="318"/>
      <c r="CU770" s="318"/>
      <c r="CV770" s="318"/>
      <c r="CW770" s="318"/>
      <c r="CX770" s="318"/>
      <c r="CY770" s="318"/>
      <c r="CZ770" s="318"/>
      <c r="DA770" s="318"/>
      <c r="DB770" s="318"/>
      <c r="DC770" s="318"/>
      <c r="DD770" s="318"/>
      <c r="DE770" s="318"/>
      <c r="DF770" s="318"/>
      <c r="DG770" s="318"/>
      <c r="DH770" s="318"/>
      <c r="DI770" s="318"/>
      <c r="DJ770" s="318"/>
      <c r="DK770" s="318"/>
      <c r="DL770" s="318"/>
      <c r="DM770" s="318"/>
      <c r="DN770" s="318"/>
      <c r="DO770" s="318"/>
      <c r="DP770" s="318"/>
      <c r="DQ770" s="318"/>
      <c r="DR770" s="318"/>
    </row>
    <row r="771" spans="15:122" x14ac:dyDescent="0.2">
      <c r="O771" s="318"/>
      <c r="P771" s="318"/>
      <c r="Q771" s="318"/>
      <c r="R771" s="318"/>
      <c r="S771" s="318"/>
      <c r="T771" s="318"/>
      <c r="U771" s="318"/>
      <c r="V771" s="318"/>
      <c r="W771" s="318"/>
      <c r="X771" s="318"/>
      <c r="Y771" s="318"/>
      <c r="Z771" s="318"/>
      <c r="AA771" s="318"/>
      <c r="AB771" s="318"/>
      <c r="AC771" s="318"/>
      <c r="AD771" s="318"/>
      <c r="AE771" s="318"/>
      <c r="BR771" s="318"/>
      <c r="BS771" s="318"/>
      <c r="BT771" s="318"/>
      <c r="BU771" s="318"/>
      <c r="BV771" s="318"/>
      <c r="BW771" s="318"/>
      <c r="BX771" s="318"/>
      <c r="BY771" s="318"/>
      <c r="BZ771" s="318"/>
      <c r="CA771" s="318"/>
      <c r="CB771" s="318"/>
      <c r="CC771" s="318"/>
      <c r="CD771" s="318"/>
      <c r="CE771" s="318"/>
      <c r="CF771" s="318"/>
      <c r="CG771" s="318"/>
      <c r="CH771" s="318"/>
      <c r="CI771" s="318"/>
      <c r="CJ771" s="318"/>
      <c r="CK771" s="318"/>
      <c r="CL771" s="318"/>
      <c r="CM771" s="318"/>
      <c r="CN771" s="318"/>
      <c r="CO771" s="318"/>
      <c r="CP771" s="318"/>
      <c r="CQ771" s="318"/>
      <c r="CR771" s="318"/>
      <c r="CS771" s="318"/>
      <c r="CT771" s="318"/>
      <c r="CU771" s="318"/>
      <c r="CV771" s="318"/>
      <c r="CW771" s="318"/>
      <c r="CX771" s="318"/>
      <c r="CY771" s="318"/>
      <c r="CZ771" s="318"/>
      <c r="DA771" s="318"/>
      <c r="DB771" s="318"/>
      <c r="DC771" s="318"/>
      <c r="DD771" s="318"/>
      <c r="DE771" s="318"/>
      <c r="DF771" s="318"/>
      <c r="DG771" s="318"/>
      <c r="DH771" s="318"/>
      <c r="DI771" s="318"/>
      <c r="DJ771" s="318"/>
      <c r="DK771" s="318"/>
      <c r="DL771" s="318"/>
      <c r="DM771" s="318"/>
      <c r="DN771" s="318"/>
      <c r="DO771" s="318"/>
      <c r="DP771" s="318"/>
      <c r="DQ771" s="318"/>
      <c r="DR771" s="318"/>
    </row>
    <row r="772" spans="15:122" x14ac:dyDescent="0.2">
      <c r="O772" s="318"/>
      <c r="P772" s="318"/>
      <c r="Q772" s="318"/>
      <c r="R772" s="318"/>
      <c r="S772" s="318"/>
      <c r="T772" s="318"/>
      <c r="U772" s="318"/>
      <c r="V772" s="318"/>
      <c r="W772" s="318"/>
      <c r="X772" s="318"/>
      <c r="Y772" s="318"/>
      <c r="Z772" s="318"/>
      <c r="AA772" s="318"/>
      <c r="AB772" s="318"/>
      <c r="AC772" s="318"/>
      <c r="AD772" s="318"/>
      <c r="AE772" s="318"/>
      <c r="BR772" s="318"/>
      <c r="BS772" s="318"/>
      <c r="BT772" s="318"/>
      <c r="BU772" s="318"/>
      <c r="BV772" s="318"/>
      <c r="BW772" s="318"/>
      <c r="BX772" s="318"/>
      <c r="BY772" s="318"/>
      <c r="BZ772" s="318"/>
      <c r="CA772" s="318"/>
      <c r="CB772" s="318"/>
      <c r="CC772" s="318"/>
      <c r="CD772" s="318"/>
      <c r="CE772" s="318"/>
      <c r="CF772" s="318"/>
      <c r="CG772" s="318"/>
      <c r="CH772" s="318"/>
      <c r="CI772" s="318"/>
      <c r="CJ772" s="318"/>
      <c r="CK772" s="318"/>
      <c r="CL772" s="318"/>
      <c r="CM772" s="318"/>
      <c r="CN772" s="318"/>
      <c r="CO772" s="318"/>
      <c r="CP772" s="318"/>
      <c r="CQ772" s="318"/>
      <c r="CR772" s="318"/>
      <c r="CS772" s="318"/>
      <c r="CT772" s="318"/>
      <c r="CU772" s="318"/>
      <c r="CV772" s="318"/>
      <c r="CW772" s="318"/>
      <c r="CX772" s="318"/>
      <c r="CY772" s="318"/>
      <c r="CZ772" s="318"/>
      <c r="DA772" s="318"/>
      <c r="DB772" s="318"/>
      <c r="DC772" s="318"/>
      <c r="DD772" s="318"/>
      <c r="DE772" s="318"/>
      <c r="DF772" s="318"/>
      <c r="DG772" s="318"/>
      <c r="DH772" s="318"/>
      <c r="DI772" s="318"/>
      <c r="DJ772" s="318"/>
      <c r="DK772" s="318"/>
      <c r="DL772" s="318"/>
      <c r="DM772" s="318"/>
      <c r="DN772" s="318"/>
      <c r="DO772" s="318"/>
      <c r="DP772" s="318"/>
      <c r="DQ772" s="318"/>
      <c r="DR772" s="318"/>
    </row>
    <row r="773" spans="15:122" x14ac:dyDescent="0.2">
      <c r="O773" s="318"/>
      <c r="P773" s="318"/>
      <c r="Q773" s="318"/>
      <c r="R773" s="318"/>
      <c r="S773" s="318"/>
      <c r="T773" s="318"/>
      <c r="U773" s="318"/>
      <c r="V773" s="318"/>
      <c r="W773" s="318"/>
      <c r="X773" s="318"/>
      <c r="Y773" s="318"/>
      <c r="Z773" s="318"/>
      <c r="AA773" s="318"/>
      <c r="AB773" s="318"/>
      <c r="AC773" s="318"/>
      <c r="AD773" s="318"/>
      <c r="AE773" s="318"/>
      <c r="BR773" s="318"/>
      <c r="BS773" s="318"/>
      <c r="BT773" s="318"/>
      <c r="BU773" s="318"/>
      <c r="BV773" s="318"/>
      <c r="BW773" s="318"/>
      <c r="BX773" s="318"/>
      <c r="BY773" s="318"/>
      <c r="BZ773" s="318"/>
      <c r="CA773" s="318"/>
      <c r="CB773" s="318"/>
      <c r="CC773" s="318"/>
      <c r="CD773" s="318"/>
      <c r="CE773" s="318"/>
      <c r="CF773" s="318"/>
      <c r="CG773" s="318"/>
      <c r="CH773" s="318"/>
      <c r="CI773" s="318"/>
      <c r="CJ773" s="318"/>
      <c r="CK773" s="318"/>
      <c r="CL773" s="318"/>
      <c r="CM773" s="318"/>
      <c r="CN773" s="318"/>
      <c r="CO773" s="318"/>
      <c r="CP773" s="318"/>
      <c r="CQ773" s="318"/>
      <c r="CR773" s="318"/>
      <c r="CS773" s="318"/>
      <c r="CT773" s="318"/>
      <c r="CU773" s="318"/>
      <c r="CV773" s="318"/>
      <c r="CW773" s="318"/>
      <c r="CX773" s="318"/>
      <c r="CY773" s="318"/>
      <c r="CZ773" s="318"/>
      <c r="DA773" s="318"/>
      <c r="DB773" s="318"/>
      <c r="DC773" s="318"/>
      <c r="DD773" s="318"/>
      <c r="DE773" s="318"/>
      <c r="DF773" s="318"/>
      <c r="DG773" s="318"/>
      <c r="DH773" s="318"/>
      <c r="DI773" s="318"/>
      <c r="DJ773" s="318"/>
      <c r="DK773" s="318"/>
      <c r="DL773" s="318"/>
      <c r="DM773" s="318"/>
      <c r="DN773" s="318"/>
      <c r="DO773" s="318"/>
      <c r="DP773" s="318"/>
      <c r="DQ773" s="318"/>
      <c r="DR773" s="318"/>
    </row>
    <row r="774" spans="15:122" x14ac:dyDescent="0.2">
      <c r="O774" s="318"/>
      <c r="P774" s="318"/>
      <c r="Q774" s="318"/>
      <c r="R774" s="318"/>
      <c r="S774" s="318"/>
      <c r="T774" s="318"/>
      <c r="U774" s="318"/>
      <c r="V774" s="318"/>
      <c r="W774" s="318"/>
      <c r="X774" s="318"/>
      <c r="Y774" s="318"/>
      <c r="Z774" s="318"/>
      <c r="AA774" s="318"/>
      <c r="AB774" s="318"/>
      <c r="AC774" s="318"/>
      <c r="AD774" s="318"/>
      <c r="AE774" s="318"/>
      <c r="BR774" s="318"/>
      <c r="BS774" s="318"/>
      <c r="BT774" s="318"/>
      <c r="BU774" s="318"/>
      <c r="BV774" s="318"/>
      <c r="BW774" s="318"/>
      <c r="BX774" s="318"/>
      <c r="BY774" s="318"/>
      <c r="BZ774" s="318"/>
      <c r="CA774" s="318"/>
      <c r="CB774" s="318"/>
      <c r="CC774" s="318"/>
      <c r="CD774" s="318"/>
      <c r="CE774" s="318"/>
      <c r="CF774" s="318"/>
      <c r="CG774" s="318"/>
      <c r="CH774" s="318"/>
      <c r="CI774" s="318"/>
      <c r="CJ774" s="318"/>
      <c r="CK774" s="318"/>
      <c r="CL774" s="318"/>
      <c r="CM774" s="318"/>
      <c r="CN774" s="318"/>
      <c r="CO774" s="318"/>
      <c r="CP774" s="318"/>
      <c r="CQ774" s="318"/>
      <c r="CR774" s="318"/>
      <c r="CS774" s="318"/>
      <c r="CT774" s="318"/>
      <c r="CU774" s="318"/>
      <c r="CV774" s="318"/>
      <c r="CW774" s="318"/>
      <c r="CX774" s="318"/>
      <c r="CY774" s="318"/>
      <c r="CZ774" s="318"/>
      <c r="DA774" s="318"/>
      <c r="DB774" s="318"/>
      <c r="DC774" s="318"/>
      <c r="DD774" s="318"/>
      <c r="DE774" s="318"/>
      <c r="DF774" s="318"/>
      <c r="DG774" s="318"/>
      <c r="DH774" s="318"/>
      <c r="DI774" s="318"/>
      <c r="DJ774" s="318"/>
      <c r="DK774" s="318"/>
      <c r="DL774" s="318"/>
      <c r="DM774" s="318"/>
      <c r="DN774" s="318"/>
      <c r="DO774" s="318"/>
      <c r="DP774" s="318"/>
      <c r="DQ774" s="318"/>
      <c r="DR774" s="318"/>
    </row>
    <row r="775" spans="15:122" x14ac:dyDescent="0.2">
      <c r="O775" s="318"/>
      <c r="P775" s="318"/>
      <c r="Q775" s="318"/>
      <c r="R775" s="318"/>
      <c r="S775" s="318"/>
      <c r="T775" s="318"/>
      <c r="U775" s="318"/>
      <c r="V775" s="318"/>
      <c r="W775" s="318"/>
      <c r="X775" s="318"/>
      <c r="Y775" s="318"/>
      <c r="Z775" s="318"/>
      <c r="AA775" s="318"/>
      <c r="AB775" s="318"/>
      <c r="AC775" s="318"/>
      <c r="AD775" s="318"/>
      <c r="AE775" s="318"/>
      <c r="BR775" s="318"/>
      <c r="BS775" s="318"/>
      <c r="BT775" s="318"/>
      <c r="BU775" s="318"/>
      <c r="BV775" s="318"/>
      <c r="BW775" s="318"/>
      <c r="BX775" s="318"/>
      <c r="BY775" s="318"/>
      <c r="BZ775" s="318"/>
      <c r="CA775" s="318"/>
      <c r="CB775" s="318"/>
      <c r="CC775" s="318"/>
      <c r="CD775" s="318"/>
      <c r="CE775" s="318"/>
      <c r="CF775" s="318"/>
      <c r="CG775" s="318"/>
      <c r="CH775" s="318"/>
      <c r="CI775" s="318"/>
      <c r="CJ775" s="318"/>
      <c r="CK775" s="318"/>
      <c r="CL775" s="318"/>
      <c r="CM775" s="318"/>
      <c r="CN775" s="318"/>
      <c r="CO775" s="318"/>
      <c r="CP775" s="318"/>
      <c r="CQ775" s="318"/>
      <c r="CR775" s="318"/>
      <c r="CS775" s="318"/>
      <c r="CT775" s="318"/>
      <c r="CU775" s="318"/>
      <c r="CV775" s="318"/>
      <c r="CW775" s="318"/>
      <c r="CX775" s="318"/>
      <c r="CY775" s="318"/>
      <c r="CZ775" s="318"/>
      <c r="DA775" s="318"/>
      <c r="DB775" s="318"/>
      <c r="DC775" s="318"/>
      <c r="DD775" s="318"/>
      <c r="DE775" s="318"/>
      <c r="DF775" s="318"/>
      <c r="DG775" s="318"/>
      <c r="DH775" s="318"/>
      <c r="DI775" s="318"/>
      <c r="DJ775" s="318"/>
      <c r="DK775" s="318"/>
      <c r="DL775" s="318"/>
      <c r="DM775" s="318"/>
      <c r="DN775" s="318"/>
      <c r="DO775" s="318"/>
      <c r="DP775" s="318"/>
      <c r="DQ775" s="318"/>
      <c r="DR775" s="318"/>
    </row>
    <row r="776" spans="15:122" x14ac:dyDescent="0.2">
      <c r="O776" s="318"/>
      <c r="P776" s="318"/>
      <c r="Q776" s="318"/>
      <c r="R776" s="318"/>
      <c r="S776" s="318"/>
      <c r="T776" s="318"/>
      <c r="U776" s="318"/>
      <c r="V776" s="318"/>
      <c r="W776" s="318"/>
      <c r="X776" s="318"/>
      <c r="Y776" s="318"/>
      <c r="Z776" s="318"/>
      <c r="AA776" s="318"/>
      <c r="AB776" s="318"/>
      <c r="AC776" s="318"/>
      <c r="AD776" s="318"/>
      <c r="AE776" s="318"/>
      <c r="BR776" s="318"/>
      <c r="BS776" s="318"/>
      <c r="BT776" s="318"/>
      <c r="BU776" s="318"/>
      <c r="BV776" s="318"/>
      <c r="BW776" s="318"/>
      <c r="BX776" s="318"/>
      <c r="BY776" s="318"/>
      <c r="BZ776" s="318"/>
      <c r="CA776" s="318"/>
      <c r="CB776" s="318"/>
      <c r="CC776" s="318"/>
      <c r="CD776" s="318"/>
      <c r="CE776" s="318"/>
      <c r="CF776" s="318"/>
      <c r="CG776" s="318"/>
      <c r="CH776" s="318"/>
      <c r="CI776" s="318"/>
      <c r="CJ776" s="318"/>
      <c r="CK776" s="318"/>
      <c r="CL776" s="318"/>
      <c r="CM776" s="318"/>
      <c r="CN776" s="318"/>
      <c r="CO776" s="318"/>
      <c r="CP776" s="318"/>
      <c r="CQ776" s="318"/>
      <c r="CR776" s="318"/>
      <c r="CS776" s="318"/>
      <c r="CT776" s="318"/>
      <c r="CU776" s="318"/>
      <c r="CV776" s="318"/>
      <c r="CW776" s="318"/>
      <c r="CX776" s="318"/>
      <c r="CY776" s="318"/>
      <c r="CZ776" s="318"/>
      <c r="DA776" s="318"/>
      <c r="DB776" s="318"/>
      <c r="DC776" s="318"/>
      <c r="DD776" s="318"/>
      <c r="DE776" s="318"/>
      <c r="DF776" s="318"/>
      <c r="DG776" s="318"/>
      <c r="DH776" s="318"/>
      <c r="DI776" s="318"/>
      <c r="DJ776" s="318"/>
      <c r="DK776" s="318"/>
      <c r="DL776" s="318"/>
      <c r="DM776" s="318"/>
      <c r="DN776" s="318"/>
      <c r="DO776" s="318"/>
      <c r="DP776" s="318"/>
      <c r="DQ776" s="318"/>
      <c r="DR776" s="318"/>
    </row>
  </sheetData>
  <mergeCells count="114">
    <mergeCell ref="F2:F3"/>
    <mergeCell ref="E465:F465"/>
    <mergeCell ref="E463:F463"/>
    <mergeCell ref="E421:N421"/>
    <mergeCell ref="E83:N83"/>
    <mergeCell ref="B39:C39"/>
    <mergeCell ref="E316:N316"/>
    <mergeCell ref="E329:N329"/>
    <mergeCell ref="E342:N342"/>
    <mergeCell ref="E353:N353"/>
    <mergeCell ref="E379:N379"/>
    <mergeCell ref="E213:N213"/>
    <mergeCell ref="E238:N238"/>
    <mergeCell ref="E269:N269"/>
    <mergeCell ref="E286:N286"/>
    <mergeCell ref="E303:N303"/>
    <mergeCell ref="E100:N100"/>
    <mergeCell ref="E65:N65"/>
    <mergeCell ref="E410:N410"/>
    <mergeCell ref="C3:E3"/>
    <mergeCell ref="E43:F43"/>
    <mergeCell ref="H43:I43"/>
    <mergeCell ref="B35:C35"/>
    <mergeCell ref="B37:C37"/>
    <mergeCell ref="B38:C38"/>
    <mergeCell ref="B40:C40"/>
    <mergeCell ref="B36:C36"/>
    <mergeCell ref="B34:C34"/>
    <mergeCell ref="C247:D247"/>
    <mergeCell ref="C248:D248"/>
    <mergeCell ref="C199:N199"/>
    <mergeCell ref="E168:N168"/>
    <mergeCell ref="E183:N183"/>
    <mergeCell ref="E198:N198"/>
    <mergeCell ref="E115:N115"/>
    <mergeCell ref="E134:N134"/>
    <mergeCell ref="E151:N151"/>
    <mergeCell ref="C246:D246"/>
    <mergeCell ref="C227:D227"/>
    <mergeCell ref="C228:D228"/>
    <mergeCell ref="C229:D229"/>
    <mergeCell ref="C230:D230"/>
    <mergeCell ref="C241:D241"/>
    <mergeCell ref="C214:N214"/>
    <mergeCell ref="C239:N239"/>
    <mergeCell ref="C245:D245"/>
    <mergeCell ref="C216:D216"/>
    <mergeCell ref="C218:D218"/>
    <mergeCell ref="C219:D219"/>
    <mergeCell ref="C220:D220"/>
    <mergeCell ref="C221:D221"/>
    <mergeCell ref="C222:D222"/>
    <mergeCell ref="C223:D223"/>
    <mergeCell ref="C224:D224"/>
    <mergeCell ref="C225:D225"/>
    <mergeCell ref="C304:N304"/>
    <mergeCell ref="E394:N394"/>
    <mergeCell ref="C242:D242"/>
    <mergeCell ref="C243:D243"/>
    <mergeCell ref="C244:D244"/>
    <mergeCell ref="C256:D256"/>
    <mergeCell ref="C252:D252"/>
    <mergeCell ref="C253:D253"/>
    <mergeCell ref="C261:D261"/>
    <mergeCell ref="C258:D258"/>
    <mergeCell ref="C254:D254"/>
    <mergeCell ref="C249:D249"/>
    <mergeCell ref="C250:D250"/>
    <mergeCell ref="C251:D251"/>
    <mergeCell ref="S232:U232"/>
    <mergeCell ref="N403:P403"/>
    <mergeCell ref="C411:N411"/>
    <mergeCell ref="C422:N422"/>
    <mergeCell ref="C66:N66"/>
    <mergeCell ref="C84:N84"/>
    <mergeCell ref="C101:N101"/>
    <mergeCell ref="C116:N116"/>
    <mergeCell ref="C135:N135"/>
    <mergeCell ref="C152:N152"/>
    <mergeCell ref="C169:N169"/>
    <mergeCell ref="C184:N184"/>
    <mergeCell ref="C257:D257"/>
    <mergeCell ref="C259:D259"/>
    <mergeCell ref="C260:D260"/>
    <mergeCell ref="Q280:S280"/>
    <mergeCell ref="Q298:S298"/>
    <mergeCell ref="S263:U263"/>
    <mergeCell ref="C270:N270"/>
    <mergeCell ref="C287:N287"/>
    <mergeCell ref="C395:N395"/>
    <mergeCell ref="C255:D255"/>
    <mergeCell ref="C217:D217"/>
    <mergeCell ref="C226:D226"/>
    <mergeCell ref="C478:E478"/>
    <mergeCell ref="C317:N317"/>
    <mergeCell ref="C330:N330"/>
    <mergeCell ref="C343:N343"/>
    <mergeCell ref="C354:N354"/>
    <mergeCell ref="C380:N380"/>
    <mergeCell ref="C473:P473"/>
    <mergeCell ref="C474:P474"/>
    <mergeCell ref="C476:P476"/>
    <mergeCell ref="E461:F461"/>
    <mergeCell ref="E456:F456"/>
    <mergeCell ref="E459:F459"/>
    <mergeCell ref="E460:F460"/>
    <mergeCell ref="E455:F455"/>
    <mergeCell ref="I459:J459"/>
    <mergeCell ref="I460:J460"/>
    <mergeCell ref="I461:J461"/>
    <mergeCell ref="I454:J454"/>
    <mergeCell ref="I455:J455"/>
    <mergeCell ref="I456:J456"/>
    <mergeCell ref="I458:J458"/>
  </mergeCells>
  <phoneticPr fontId="8" type="noConversion"/>
  <conditionalFormatting sqref="C63">
    <cfRule type="expression" dxfId="130" priority="22">
      <formula>AND($C$63&lt;$C$64,$C$61&lt;&gt;"Select")</formula>
    </cfRule>
  </conditionalFormatting>
  <conditionalFormatting sqref="C234">
    <cfRule type="expression" dxfId="129" priority="132">
      <formula>F234&lt;&gt;Y231</formula>
    </cfRule>
  </conditionalFormatting>
  <conditionalFormatting sqref="AE242:AE261">
    <cfRule type="expression" dxfId="128" priority="12">
      <formula>AND(AE242&lt;&gt;O242*$F$266,C242&lt;&gt;"",C242&lt;&gt;"Select")</formula>
    </cfRule>
  </conditionalFormatting>
  <conditionalFormatting sqref="AE273:AE278">
    <cfRule type="expression" dxfId="127" priority="11">
      <formula>AND(AE273&lt;&gt;M273*$F$266,C273&lt;&gt;"",C273&lt;&gt;"Select")</formula>
    </cfRule>
  </conditionalFormatting>
  <conditionalFormatting sqref="AE290:AE295">
    <cfRule type="expression" dxfId="126" priority="10">
      <formula>AND(AE290&lt;&gt;M290*$F$266,C290&lt;&gt;"",C290&lt;&gt;"Select")</formula>
    </cfRule>
  </conditionalFormatting>
  <conditionalFormatting sqref="C150">
    <cfRule type="expression" dxfId="125" priority="9">
      <formula>C150="No"</formula>
    </cfRule>
  </conditionalFormatting>
  <conditionalFormatting sqref="C237">
    <cfRule type="expression" dxfId="124" priority="8">
      <formula>C237="No"</formula>
    </cfRule>
  </conditionalFormatting>
  <conditionalFormatting sqref="C268">
    <cfRule type="expression" dxfId="123" priority="7">
      <formula>C268="No"</formula>
    </cfRule>
  </conditionalFormatting>
  <conditionalFormatting sqref="C285">
    <cfRule type="expression" dxfId="122" priority="6">
      <formula>C285="No"</formula>
    </cfRule>
  </conditionalFormatting>
  <conditionalFormatting sqref="C302">
    <cfRule type="expression" dxfId="121" priority="5">
      <formula>C302="No"</formula>
    </cfRule>
  </conditionalFormatting>
  <conditionalFormatting sqref="C378">
    <cfRule type="expression" dxfId="120" priority="4">
      <formula>C378="No"</formula>
    </cfRule>
  </conditionalFormatting>
  <conditionalFormatting sqref="C409">
    <cfRule type="expression" dxfId="119" priority="3">
      <formula>C409="No"</formula>
    </cfRule>
  </conditionalFormatting>
  <conditionalFormatting sqref="F5">
    <cfRule type="expression" dxfId="118" priority="133">
      <formula>ABS($F$5/$F$22-1)&gt;$F$4</formula>
    </cfRule>
  </conditionalFormatting>
  <conditionalFormatting sqref="AE217:AE230">
    <cfRule type="expression" dxfId="117" priority="2">
      <formula>AND(AE217&lt;&gt;O217*$F$266,C217&lt;&gt;"",C217&lt;&gt;"Select")</formula>
    </cfRule>
  </conditionalFormatting>
  <dataValidations count="6">
    <dataValidation type="list" allowBlank="1" showInputMessage="1" showErrorMessage="1" sqref="Q18">
      <formula1>#REF!</formula1>
    </dataValidation>
    <dataValidation type="list" allowBlank="1" showInputMessage="1" showErrorMessage="1" sqref="F53:F55">
      <formula1>"Yes,No"</formula1>
    </dataValidation>
    <dataValidation type="list" allowBlank="1" showInputMessage="1" showErrorMessage="1" sqref="C373 O425:O451 C414 C472 C421 C100 C65 C115 C134 C150:C151 C168 C183 C198 C213 C237:C238 C268:C269 C285:C286 C302:C303 C316 C329 C342 C353 C378:C379 C394 C409:C410 C82:C83">
      <formula1>"Select, Yes, No"</formula1>
    </dataValidation>
    <dataValidation type="list" allowBlank="1" showInputMessage="1" showErrorMessage="1" sqref="C458">
      <formula1>"Select, 3, 5, 7"</formula1>
    </dataValidation>
    <dataValidation type="list" allowBlank="1" showInputMessage="1" showErrorMessage="1" sqref="E217:F230 E242:F261 D273:D278">
      <formula1>"Select,Y,N"</formula1>
    </dataValidation>
    <dataValidation type="list" allowBlank="1" showInputMessage="1" showErrorMessage="1" sqref="D290:D295">
      <formula1>"Select, Y,N"</formula1>
    </dataValidation>
  </dataValidations>
  <pageMargins left="0.75" right="0.75" top="1" bottom="1" header="0.5" footer="0.5"/>
  <pageSetup paperSize="9" orientation="portrait" horizontalDpi="4294967292" verticalDpi="4294967292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Service!$E$2:$E$8</xm:f>
          </x14:formula1>
          <xm:sqref>C19</xm:sqref>
        </x14:dataValidation>
        <x14:dataValidation type="list" allowBlank="1" showInputMessage="1" showErrorMessage="1">
          <x14:formula1>
            <xm:f>Service!$H$2:$H$7</xm:f>
          </x14:formula1>
          <xm:sqref>I29</xm:sqref>
        </x14:dataValidation>
        <x14:dataValidation type="list" allowBlank="1" showInputMessage="1" showErrorMessage="1">
          <x14:formula1>
            <xm:f>Service!$P$2:$P$7</xm:f>
          </x14:formula1>
          <xm:sqref>C49</xm:sqref>
        </x14:dataValidation>
        <x14:dataValidation type="list" allowBlank="1" showInputMessage="1" showErrorMessage="1">
          <x14:formula1>
            <xm:f>Service!$K$3:$K$28</xm:f>
          </x14:formula1>
          <xm:sqref>C61</xm:sqref>
        </x14:dataValidation>
        <x14:dataValidation type="list" allowBlank="1" showInputMessage="1" showErrorMessage="1">
          <x14:formula1>
            <xm:f>Service!$E$11:$E$20</xm:f>
          </x14:formula1>
          <xm:sqref>C56</xm:sqref>
        </x14:dataValidation>
        <x14:dataValidation type="list" allowBlank="1" showInputMessage="1" showErrorMessage="1">
          <x14:formula1>
            <xm:f>Service!$B$43:$B$62</xm:f>
          </x14:formula1>
          <xm:sqref>C290:C295 C273:C278 E217:E230 E242:F261</xm:sqref>
        </x14:dataValidation>
        <x14:dataValidation type="list" allowBlank="1" showInputMessage="1" showErrorMessage="1">
          <x14:formula1>
            <xm:f>Service!$F$138:$I$138</xm:f>
          </x14:formula1>
          <xm:sqref>C87</xm:sqref>
        </x14:dataValidation>
        <x14:dataValidation type="list" allowBlank="1" showInputMessage="1" showErrorMessage="1">
          <x14:formula1>
            <xm:f>Service!$B$147:$B$150</xm:f>
          </x14:formula1>
          <xm:sqref>C398:C401</xm:sqref>
        </x14:dataValidation>
        <x14:dataValidation type="list" allowBlank="1" showInputMessage="1" showErrorMessage="1">
          <x14:formula1>
            <xm:f>Service!$G$147:$G$150</xm:f>
          </x14:formula1>
          <xm:sqref>D398:D401</xm:sqref>
        </x14:dataValidation>
        <x14:dataValidation type="list" allowBlank="1" showInputMessage="1" showErrorMessage="1">
          <x14:formula1>
            <xm:f>Service!$B$67:$B$102</xm:f>
          </x14:formula1>
          <xm:sqref>C217:C230 C242:C261</xm:sqref>
        </x14:dataValidation>
        <x14:dataValidation type="list" allowBlank="1" showInputMessage="1" showErrorMessage="1">
          <x14:formula1>
            <xm:f>Service!$B$154:$B$157</xm:f>
          </x14:formula1>
          <xm:sqref>C477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W585"/>
  <sheetViews>
    <sheetView workbookViewId="0">
      <selection activeCell="G1" sqref="G1:G1048576"/>
    </sheetView>
  </sheetViews>
  <sheetFormatPr defaultColWidth="10.85546875" defaultRowHeight="15" x14ac:dyDescent="0.2"/>
  <cols>
    <col min="1" max="1" width="4.7109375" style="1" customWidth="1"/>
    <col min="2" max="2" width="40.7109375" style="1" customWidth="1"/>
    <col min="3" max="3" width="10.85546875" style="137" customWidth="1"/>
    <col min="4" max="4" width="10.85546875" style="1"/>
    <col min="5" max="5" width="10.85546875" style="145"/>
    <col min="6" max="6" width="10.85546875" style="1"/>
    <col min="7" max="7" width="21.85546875" style="1" customWidth="1"/>
    <col min="8" max="8" width="38.140625" style="1" customWidth="1"/>
    <col min="9" max="9" width="11.42578125" style="1" customWidth="1"/>
    <col min="10" max="10" width="10.85546875" style="1"/>
    <col min="11" max="11" width="18" style="137" customWidth="1"/>
    <col min="12" max="12" width="23.28515625" style="134" customWidth="1"/>
    <col min="13" max="13" width="16.85546875" style="134" customWidth="1"/>
    <col min="14" max="14" width="14.7109375" style="134" customWidth="1"/>
    <col min="15" max="16384" width="10.85546875" style="1"/>
  </cols>
  <sheetData>
    <row r="1" spans="1:15" ht="31.5" x14ac:dyDescent="0.25">
      <c r="B1" s="9" t="s">
        <v>858</v>
      </c>
      <c r="C1" s="149" t="s">
        <v>681</v>
      </c>
      <c r="D1" s="81">
        <f>'Enter Data'!C357</f>
        <v>0.25</v>
      </c>
      <c r="E1" s="141"/>
      <c r="F1" s="3"/>
      <c r="G1" s="84" t="str">
        <f>'Enter Data'!F29</f>
        <v/>
      </c>
      <c r="H1" s="3" t="s">
        <v>909</v>
      </c>
      <c r="I1" s="84">
        <v>18</v>
      </c>
      <c r="J1" s="3" t="s">
        <v>910</v>
      </c>
      <c r="K1" s="21">
        <v>3000</v>
      </c>
      <c r="L1" s="84"/>
      <c r="M1" s="84"/>
      <c r="N1" s="84"/>
    </row>
    <row r="2" spans="1:15" ht="15.75" x14ac:dyDescent="0.25">
      <c r="B2" s="9" t="s">
        <v>919</v>
      </c>
      <c r="C2" s="149"/>
      <c r="D2" s="81"/>
      <c r="E2" s="141"/>
      <c r="F2" s="3"/>
      <c r="G2" s="84"/>
      <c r="H2" s="3"/>
      <c r="I2" s="84"/>
      <c r="J2" s="3"/>
      <c r="K2" s="21"/>
      <c r="L2" s="84"/>
      <c r="M2" s="84"/>
      <c r="N2" s="84"/>
    </row>
    <row r="3" spans="1:15" ht="15.75" x14ac:dyDescent="0.25">
      <c r="B3" s="9" t="s">
        <v>428</v>
      </c>
      <c r="C3" s="149"/>
      <c r="D3" s="146"/>
      <c r="E3" s="141"/>
      <c r="F3" s="3"/>
      <c r="G3" s="84"/>
      <c r="H3" s="3"/>
      <c r="I3" s="84"/>
      <c r="J3" s="3"/>
      <c r="K3" s="21"/>
      <c r="L3" s="84"/>
      <c r="M3" s="84"/>
      <c r="N3" s="84"/>
    </row>
    <row r="4" spans="1:15" ht="31.5" x14ac:dyDescent="0.25">
      <c r="B4" s="2" t="s">
        <v>927</v>
      </c>
      <c r="C4" s="121" t="s">
        <v>996</v>
      </c>
      <c r="D4" s="2" t="s">
        <v>513</v>
      </c>
      <c r="E4" s="147" t="s">
        <v>336</v>
      </c>
      <c r="F4" s="142" t="s">
        <v>678</v>
      </c>
      <c r="G4" s="121" t="s">
        <v>1012</v>
      </c>
      <c r="H4" s="84"/>
      <c r="I4" s="3"/>
      <c r="J4" s="84"/>
      <c r="K4" s="3"/>
      <c r="L4" s="21"/>
      <c r="M4" s="84"/>
      <c r="N4" s="84"/>
      <c r="O4" s="84"/>
    </row>
    <row r="5" spans="1:15" ht="15.75" x14ac:dyDescent="0.25">
      <c r="A5" s="137" t="str">
        <f>C5</f>
        <v>F025</v>
      </c>
      <c r="B5" s="8" t="s">
        <v>686</v>
      </c>
      <c r="C5" s="121" t="s">
        <v>1137</v>
      </c>
      <c r="D5" s="25">
        <v>6800</v>
      </c>
      <c r="E5" s="24">
        <v>90</v>
      </c>
      <c r="F5" s="27">
        <v>10</v>
      </c>
      <c r="G5" s="25"/>
      <c r="H5" s="84"/>
      <c r="I5" s="3"/>
      <c r="J5" s="84"/>
      <c r="K5" s="3"/>
      <c r="L5" s="21"/>
      <c r="M5" s="84"/>
      <c r="N5" s="84"/>
      <c r="O5" s="84"/>
    </row>
    <row r="6" spans="1:15" ht="15.75" x14ac:dyDescent="0.25">
      <c r="A6" s="137" t="str">
        <f t="shared" ref="A6:A69" si="0">C6</f>
        <v>F011</v>
      </c>
      <c r="B6" s="8" t="s">
        <v>687</v>
      </c>
      <c r="C6" s="121" t="s">
        <v>1138</v>
      </c>
      <c r="D6" s="25">
        <v>6800</v>
      </c>
      <c r="E6" s="24">
        <v>45</v>
      </c>
      <c r="F6" s="27">
        <v>10</v>
      </c>
      <c r="G6" s="25"/>
      <c r="H6" s="84"/>
      <c r="I6" s="3"/>
      <c r="J6" s="84"/>
      <c r="K6" s="3"/>
      <c r="L6" s="21"/>
      <c r="M6" s="84"/>
      <c r="N6" s="84"/>
      <c r="O6" s="84"/>
    </row>
    <row r="7" spans="1:15" ht="15.75" x14ac:dyDescent="0.25">
      <c r="A7" s="137" t="str">
        <f t="shared" si="0"/>
        <v>F020</v>
      </c>
      <c r="B7" s="8" t="s">
        <v>688</v>
      </c>
      <c r="C7" s="121" t="s">
        <v>1139</v>
      </c>
      <c r="D7" s="25">
        <v>6800</v>
      </c>
      <c r="E7" s="24">
        <v>45</v>
      </c>
      <c r="F7" s="27">
        <v>5</v>
      </c>
      <c r="G7" s="25"/>
      <c r="K7" s="1"/>
      <c r="L7" s="1"/>
      <c r="M7" s="1"/>
      <c r="N7" s="1"/>
    </row>
    <row r="8" spans="1:15" ht="15.75" x14ac:dyDescent="0.25">
      <c r="A8" s="137" t="str">
        <f t="shared" si="0"/>
        <v>F050</v>
      </c>
      <c r="B8" s="8" t="s">
        <v>689</v>
      </c>
      <c r="C8" s="121" t="s">
        <v>1140</v>
      </c>
      <c r="D8" s="25">
        <v>6800</v>
      </c>
      <c r="E8" s="24">
        <v>22.5</v>
      </c>
      <c r="F8" s="27">
        <v>5</v>
      </c>
      <c r="G8" s="25"/>
      <c r="K8" s="1"/>
      <c r="L8" s="1"/>
      <c r="M8" s="1"/>
      <c r="N8" s="1"/>
    </row>
    <row r="9" spans="1:15" ht="15.75" x14ac:dyDescent="0.25">
      <c r="A9" s="137" t="str">
        <f t="shared" si="0"/>
        <v>F089</v>
      </c>
      <c r="B9" s="8" t="s">
        <v>690</v>
      </c>
      <c r="C9" s="121" t="s">
        <v>1144</v>
      </c>
      <c r="D9" s="25">
        <v>6800</v>
      </c>
      <c r="E9" s="24">
        <v>90</v>
      </c>
      <c r="F9" s="27">
        <v>10</v>
      </c>
      <c r="G9" s="25"/>
      <c r="K9" s="1"/>
      <c r="L9" s="1"/>
      <c r="M9" s="1"/>
      <c r="N9" s="1"/>
    </row>
    <row r="10" spans="1:15" ht="15.75" x14ac:dyDescent="0.25">
      <c r="A10" s="137" t="str">
        <f t="shared" si="0"/>
        <v>F097</v>
      </c>
      <c r="B10" s="8" t="s">
        <v>691</v>
      </c>
      <c r="C10" s="121" t="s">
        <v>1142</v>
      </c>
      <c r="D10" s="25">
        <v>6800</v>
      </c>
      <c r="E10" s="24">
        <v>45</v>
      </c>
      <c r="F10" s="27">
        <v>10</v>
      </c>
      <c r="G10" s="25"/>
      <c r="K10" s="1"/>
      <c r="L10" s="1"/>
      <c r="M10" s="1"/>
      <c r="N10" s="1"/>
    </row>
    <row r="11" spans="1:15" ht="15.75" x14ac:dyDescent="0.25">
      <c r="A11" s="137" t="str">
        <f t="shared" si="0"/>
        <v>F107</v>
      </c>
      <c r="B11" s="8" t="s">
        <v>840</v>
      </c>
      <c r="C11" s="121" t="s">
        <v>1143</v>
      </c>
      <c r="D11" s="25">
        <v>6800</v>
      </c>
      <c r="E11" s="24">
        <v>45</v>
      </c>
      <c r="F11" s="27">
        <v>5</v>
      </c>
      <c r="G11" s="25"/>
      <c r="K11" s="1"/>
      <c r="L11" s="1"/>
      <c r="M11" s="1"/>
      <c r="N11" s="1"/>
    </row>
    <row r="12" spans="1:15" ht="30.75" x14ac:dyDescent="0.25">
      <c r="A12" s="137" t="str">
        <f t="shared" si="0"/>
        <v>F096</v>
      </c>
      <c r="B12" s="8" t="s">
        <v>841</v>
      </c>
      <c r="C12" s="121" t="s">
        <v>1141</v>
      </c>
      <c r="D12" s="25">
        <v>6800</v>
      </c>
      <c r="E12" s="24">
        <v>22.5</v>
      </c>
      <c r="F12" s="27">
        <v>5</v>
      </c>
      <c r="G12" s="25"/>
      <c r="K12" s="1"/>
      <c r="L12" s="1"/>
      <c r="M12" s="1"/>
      <c r="N12" s="1"/>
    </row>
    <row r="13" spans="1:15" ht="15.75" x14ac:dyDescent="0.25">
      <c r="A13" s="137">
        <f t="shared" si="0"/>
        <v>0</v>
      </c>
      <c r="B13" s="2" t="s">
        <v>928</v>
      </c>
      <c r="C13" s="121"/>
      <c r="D13" s="25"/>
      <c r="E13" s="24"/>
      <c r="F13" s="27"/>
      <c r="G13" s="25"/>
      <c r="K13" s="1"/>
      <c r="L13" s="1"/>
      <c r="M13" s="1"/>
      <c r="N13" s="1"/>
    </row>
    <row r="14" spans="1:15" ht="15.75" x14ac:dyDescent="0.25">
      <c r="A14" s="137" t="str">
        <f t="shared" si="0"/>
        <v>F024</v>
      </c>
      <c r="B14" s="8" t="s">
        <v>896</v>
      </c>
      <c r="C14" s="121" t="s">
        <v>1145</v>
      </c>
      <c r="D14" s="25">
        <v>6800</v>
      </c>
      <c r="E14" s="24">
        <v>90</v>
      </c>
      <c r="F14" s="27">
        <v>10</v>
      </c>
      <c r="G14" s="25"/>
      <c r="K14" s="1"/>
      <c r="L14" s="1"/>
      <c r="M14" s="1"/>
      <c r="N14" s="1"/>
    </row>
    <row r="15" spans="1:15" ht="15.75" x14ac:dyDescent="0.25">
      <c r="A15" s="137" t="str">
        <f t="shared" si="0"/>
        <v>F010</v>
      </c>
      <c r="B15" s="8" t="s">
        <v>897</v>
      </c>
      <c r="C15" s="121" t="s">
        <v>1146</v>
      </c>
      <c r="D15" s="25">
        <v>6800</v>
      </c>
      <c r="E15" s="24">
        <v>45</v>
      </c>
      <c r="F15" s="27">
        <v>10</v>
      </c>
      <c r="G15" s="25"/>
      <c r="K15" s="1"/>
      <c r="L15" s="1"/>
      <c r="M15" s="1"/>
      <c r="N15" s="1"/>
    </row>
    <row r="16" spans="1:15" ht="15.75" x14ac:dyDescent="0.25">
      <c r="A16" s="137" t="str">
        <f t="shared" si="0"/>
        <v>F060</v>
      </c>
      <c r="B16" s="8" t="s">
        <v>898</v>
      </c>
      <c r="C16" s="121" t="s">
        <v>1147</v>
      </c>
      <c r="D16" s="25">
        <v>6800</v>
      </c>
      <c r="E16" s="24">
        <v>45</v>
      </c>
      <c r="F16" s="27">
        <v>5</v>
      </c>
      <c r="G16" s="25"/>
      <c r="K16" s="1"/>
      <c r="L16" s="1"/>
      <c r="M16" s="1"/>
      <c r="N16" s="1"/>
    </row>
    <row r="17" spans="1:15" ht="15.75" x14ac:dyDescent="0.25">
      <c r="A17" s="137" t="str">
        <f t="shared" si="0"/>
        <v>F046</v>
      </c>
      <c r="B17" s="8" t="s">
        <v>899</v>
      </c>
      <c r="C17" s="121" t="s">
        <v>1148</v>
      </c>
      <c r="D17" s="25">
        <v>6800</v>
      </c>
      <c r="E17" s="24">
        <v>22.5</v>
      </c>
      <c r="F17" s="27">
        <v>5</v>
      </c>
      <c r="G17" s="25"/>
      <c r="K17" s="1"/>
      <c r="L17" s="1"/>
      <c r="M17" s="1"/>
      <c r="N17" s="1"/>
    </row>
    <row r="18" spans="1:15" ht="15.75" x14ac:dyDescent="0.25">
      <c r="A18" s="137" t="str">
        <f t="shared" si="0"/>
        <v>F017</v>
      </c>
      <c r="B18" s="8" t="s">
        <v>901</v>
      </c>
      <c r="C18" s="121" t="s">
        <v>1150</v>
      </c>
      <c r="D18" s="25">
        <v>6800</v>
      </c>
      <c r="E18" s="24">
        <v>90</v>
      </c>
      <c r="F18" s="27">
        <v>10</v>
      </c>
      <c r="G18" s="25"/>
      <c r="K18" s="1"/>
      <c r="L18" s="1"/>
      <c r="M18" s="1"/>
      <c r="N18" s="1"/>
    </row>
    <row r="19" spans="1:15" ht="15.75" x14ac:dyDescent="0.25">
      <c r="A19" s="137" t="str">
        <f t="shared" si="0"/>
        <v>F093</v>
      </c>
      <c r="B19" s="8" t="s">
        <v>904</v>
      </c>
      <c r="C19" s="121" t="s">
        <v>1149</v>
      </c>
      <c r="D19" s="25">
        <v>6800</v>
      </c>
      <c r="E19" s="24">
        <v>135</v>
      </c>
      <c r="F19" s="27">
        <v>20</v>
      </c>
      <c r="G19" s="25"/>
      <c r="K19" s="1"/>
      <c r="L19" s="1"/>
      <c r="M19" s="1"/>
      <c r="N19" s="1"/>
    </row>
    <row r="20" spans="1:15" ht="15.75" x14ac:dyDescent="0.25">
      <c r="A20" s="137">
        <f t="shared" si="0"/>
        <v>0</v>
      </c>
      <c r="B20" s="2" t="s">
        <v>929</v>
      </c>
      <c r="C20" s="121"/>
      <c r="D20" s="25"/>
      <c r="E20" s="24"/>
      <c r="F20" s="27"/>
      <c r="G20" s="25"/>
      <c r="K20" s="1"/>
      <c r="L20" s="1"/>
      <c r="M20" s="1"/>
      <c r="N20" s="1"/>
    </row>
    <row r="21" spans="1:15" ht="15.75" x14ac:dyDescent="0.25">
      <c r="A21" s="137" t="str">
        <f t="shared" si="0"/>
        <v>F023</v>
      </c>
      <c r="B21" s="8" t="s">
        <v>920</v>
      </c>
      <c r="C21" s="121" t="s">
        <v>1151</v>
      </c>
      <c r="D21" s="25">
        <v>6800</v>
      </c>
      <c r="E21" s="24">
        <v>90</v>
      </c>
      <c r="F21" s="27">
        <v>10</v>
      </c>
      <c r="G21" s="25"/>
      <c r="K21" s="1"/>
      <c r="L21" s="1"/>
      <c r="M21" s="1"/>
      <c r="N21" s="1"/>
    </row>
    <row r="22" spans="1:15" ht="15.75" x14ac:dyDescent="0.25">
      <c r="A22" s="137" t="str">
        <f t="shared" si="0"/>
        <v>F044</v>
      </c>
      <c r="B22" s="8" t="s">
        <v>921</v>
      </c>
      <c r="C22" s="121" t="s">
        <v>1152</v>
      </c>
      <c r="D22" s="25">
        <v>6800</v>
      </c>
      <c r="E22" s="24">
        <v>45</v>
      </c>
      <c r="F22" s="27">
        <v>10</v>
      </c>
      <c r="G22" s="25"/>
      <c r="K22" s="1"/>
      <c r="L22" s="1"/>
      <c r="M22" s="1"/>
      <c r="N22" s="1"/>
    </row>
    <row r="23" spans="1:15" ht="15.75" x14ac:dyDescent="0.25">
      <c r="A23" s="137" t="str">
        <f t="shared" si="0"/>
        <v>F056</v>
      </c>
      <c r="B23" s="8" t="s">
        <v>922</v>
      </c>
      <c r="C23" s="121" t="s">
        <v>1153</v>
      </c>
      <c r="D23" s="25">
        <v>6800</v>
      </c>
      <c r="E23" s="24">
        <v>45</v>
      </c>
      <c r="F23" s="27">
        <v>5</v>
      </c>
      <c r="G23" s="25"/>
      <c r="K23" s="1"/>
      <c r="L23" s="1"/>
      <c r="M23" s="1"/>
      <c r="N23" s="1"/>
    </row>
    <row r="24" spans="1:15" ht="15.75" x14ac:dyDescent="0.25">
      <c r="A24" s="137" t="str">
        <f t="shared" si="0"/>
        <v>F043</v>
      </c>
      <c r="B24" s="8" t="s">
        <v>923</v>
      </c>
      <c r="C24" s="121" t="s">
        <v>1154</v>
      </c>
      <c r="D24" s="25">
        <v>6800</v>
      </c>
      <c r="E24" s="24">
        <v>22.5</v>
      </c>
      <c r="F24" s="27">
        <v>5</v>
      </c>
      <c r="G24" s="25"/>
      <c r="K24" s="1"/>
      <c r="L24" s="1"/>
      <c r="M24" s="1"/>
      <c r="N24" s="1"/>
    </row>
    <row r="25" spans="1:15" ht="15.75" x14ac:dyDescent="0.25">
      <c r="A25" s="137" t="str">
        <f t="shared" si="0"/>
        <v>F015</v>
      </c>
      <c r="B25" s="8" t="s">
        <v>925</v>
      </c>
      <c r="C25" s="121" t="s">
        <v>1155</v>
      </c>
      <c r="D25" s="25">
        <v>6800</v>
      </c>
      <c r="E25" s="24">
        <v>90</v>
      </c>
      <c r="F25" s="27">
        <v>10</v>
      </c>
      <c r="G25" s="25"/>
      <c r="K25" s="1"/>
      <c r="L25" s="1"/>
      <c r="M25" s="1"/>
      <c r="N25" s="1"/>
    </row>
    <row r="26" spans="1:15" ht="15.75" x14ac:dyDescent="0.25">
      <c r="A26" s="137" t="str">
        <f t="shared" si="0"/>
        <v>F059</v>
      </c>
      <c r="B26" s="8" t="s">
        <v>926</v>
      </c>
      <c r="C26" s="121" t="s">
        <v>1156</v>
      </c>
      <c r="D26" s="25">
        <v>6800</v>
      </c>
      <c r="E26" s="24">
        <v>135</v>
      </c>
      <c r="F26" s="27">
        <v>20</v>
      </c>
      <c r="G26" s="25"/>
      <c r="K26" s="1"/>
      <c r="L26" s="1"/>
      <c r="M26" s="1"/>
      <c r="N26" s="1"/>
    </row>
    <row r="27" spans="1:15" ht="15.75" x14ac:dyDescent="0.25">
      <c r="A27" s="137">
        <f t="shared" si="0"/>
        <v>0</v>
      </c>
      <c r="B27" s="2" t="s">
        <v>930</v>
      </c>
      <c r="C27" s="121"/>
      <c r="D27" s="25"/>
      <c r="E27" s="24"/>
      <c r="F27" s="27"/>
      <c r="G27" s="25"/>
      <c r="K27" s="1"/>
      <c r="L27" s="1"/>
      <c r="M27" s="1"/>
      <c r="N27" s="1"/>
    </row>
    <row r="28" spans="1:15" ht="15.75" x14ac:dyDescent="0.25">
      <c r="A28" s="137">
        <f t="shared" si="0"/>
        <v>21</v>
      </c>
      <c r="B28" s="8" t="s">
        <v>931</v>
      </c>
      <c r="C28" s="121">
        <v>21</v>
      </c>
      <c r="D28" s="25">
        <v>6800</v>
      </c>
      <c r="E28" s="24">
        <v>90</v>
      </c>
      <c r="F28" s="27">
        <v>10</v>
      </c>
      <c r="G28" s="25"/>
      <c r="K28" s="1"/>
      <c r="L28" s="1"/>
      <c r="M28" s="1"/>
      <c r="N28" s="1"/>
    </row>
    <row r="29" spans="1:15" ht="15.75" x14ac:dyDescent="0.25">
      <c r="A29" s="137">
        <f t="shared" si="0"/>
        <v>22</v>
      </c>
      <c r="B29" s="8" t="s">
        <v>932</v>
      </c>
      <c r="C29" s="121">
        <v>22</v>
      </c>
      <c r="D29" s="25">
        <v>6800</v>
      </c>
      <c r="E29" s="24">
        <v>45</v>
      </c>
      <c r="F29" s="27">
        <v>10</v>
      </c>
      <c r="G29" s="25"/>
      <c r="H29" s="84"/>
      <c r="I29" s="3"/>
      <c r="J29" s="84"/>
      <c r="K29" s="3"/>
      <c r="L29" s="21"/>
      <c r="M29" s="84"/>
      <c r="N29" s="84"/>
      <c r="O29" s="84"/>
    </row>
    <row r="30" spans="1:15" ht="30.75" x14ac:dyDescent="0.25">
      <c r="A30" s="137">
        <f t="shared" si="0"/>
        <v>23</v>
      </c>
      <c r="B30" s="8" t="s">
        <v>933</v>
      </c>
      <c r="C30" s="121">
        <v>23</v>
      </c>
      <c r="D30" s="25">
        <v>6800</v>
      </c>
      <c r="E30" s="24">
        <v>45</v>
      </c>
      <c r="F30" s="27">
        <v>5</v>
      </c>
      <c r="G30" s="25"/>
      <c r="H30" s="84"/>
      <c r="I30" s="3"/>
      <c r="J30" s="84"/>
      <c r="K30" s="3"/>
      <c r="L30" s="21"/>
      <c r="M30" s="84"/>
      <c r="N30" s="84"/>
      <c r="O30" s="84"/>
    </row>
    <row r="31" spans="1:15" ht="30.75" x14ac:dyDescent="0.25">
      <c r="A31" s="137">
        <f t="shared" si="0"/>
        <v>24</v>
      </c>
      <c r="B31" s="8" t="s">
        <v>934</v>
      </c>
      <c r="C31" s="121">
        <v>24</v>
      </c>
      <c r="D31" s="25">
        <v>6800</v>
      </c>
      <c r="E31" s="24">
        <v>22.5</v>
      </c>
      <c r="F31" s="27">
        <v>5</v>
      </c>
      <c r="G31" s="25"/>
      <c r="H31" s="84"/>
      <c r="I31" s="3"/>
      <c r="J31" s="84"/>
      <c r="K31" s="3"/>
      <c r="L31" s="21"/>
      <c r="M31" s="84"/>
      <c r="N31" s="84"/>
      <c r="O31" s="84"/>
    </row>
    <row r="32" spans="1:15" ht="15.75" x14ac:dyDescent="0.25">
      <c r="A32" s="137">
        <f t="shared" si="0"/>
        <v>25</v>
      </c>
      <c r="B32" s="8" t="s">
        <v>935</v>
      </c>
      <c r="C32" s="121">
        <v>25</v>
      </c>
      <c r="D32" s="25">
        <v>6800</v>
      </c>
      <c r="E32" s="24">
        <v>90</v>
      </c>
      <c r="F32" s="27">
        <v>10</v>
      </c>
      <c r="G32" s="25"/>
      <c r="H32" s="84"/>
      <c r="I32" s="3"/>
      <c r="J32" s="84"/>
      <c r="K32" s="3"/>
      <c r="L32" s="21"/>
      <c r="M32" s="84"/>
      <c r="N32" s="84"/>
      <c r="O32" s="84"/>
    </row>
    <row r="33" spans="1:15" ht="15.75" x14ac:dyDescent="0.25">
      <c r="A33" s="137">
        <f t="shared" si="0"/>
        <v>26</v>
      </c>
      <c r="B33" s="8" t="s">
        <v>936</v>
      </c>
      <c r="C33" s="121">
        <v>26</v>
      </c>
      <c r="D33" s="25">
        <v>6800</v>
      </c>
      <c r="E33" s="24">
        <v>135</v>
      </c>
      <c r="F33" s="27">
        <v>20</v>
      </c>
      <c r="G33" s="25"/>
      <c r="H33" s="84"/>
      <c r="I33" s="3"/>
      <c r="J33" s="84"/>
      <c r="K33" s="3"/>
      <c r="L33" s="21"/>
      <c r="M33" s="84"/>
      <c r="N33" s="84"/>
      <c r="O33" s="84"/>
    </row>
    <row r="34" spans="1:15" ht="15.75" x14ac:dyDescent="0.25">
      <c r="A34" s="137">
        <f t="shared" si="0"/>
        <v>0</v>
      </c>
      <c r="B34" s="2" t="s">
        <v>937</v>
      </c>
      <c r="C34" s="121"/>
      <c r="D34" s="25"/>
      <c r="E34" s="24"/>
      <c r="F34" s="27"/>
      <c r="G34" s="25"/>
      <c r="H34" s="84"/>
      <c r="I34" s="3"/>
      <c r="J34" s="84"/>
      <c r="K34" s="3"/>
      <c r="L34" s="21"/>
      <c r="M34" s="84"/>
      <c r="N34" s="84"/>
      <c r="O34" s="84"/>
    </row>
    <row r="35" spans="1:15" ht="15.75" x14ac:dyDescent="0.25">
      <c r="A35" s="137" t="str">
        <f t="shared" si="0"/>
        <v>D006</v>
      </c>
      <c r="B35" s="8" t="s">
        <v>344</v>
      </c>
      <c r="C35" s="121" t="s">
        <v>1157</v>
      </c>
      <c r="D35" s="25">
        <v>2000</v>
      </c>
      <c r="E35" s="24">
        <v>65</v>
      </c>
      <c r="F35" s="27">
        <v>3</v>
      </c>
      <c r="G35" s="25"/>
      <c r="H35" s="84"/>
      <c r="I35" s="3"/>
      <c r="J35" s="84"/>
      <c r="K35" s="3"/>
      <c r="L35" s="21"/>
      <c r="M35" s="84"/>
      <c r="N35" s="84"/>
      <c r="O35" s="84"/>
    </row>
    <row r="36" spans="1:15" ht="15.75" x14ac:dyDescent="0.25">
      <c r="A36" s="137" t="str">
        <f t="shared" si="0"/>
        <v>PL004</v>
      </c>
      <c r="B36" s="8" t="s">
        <v>843</v>
      </c>
      <c r="C36" s="121" t="s">
        <v>1160</v>
      </c>
      <c r="D36" s="25">
        <v>6800</v>
      </c>
      <c r="E36" s="24">
        <v>18</v>
      </c>
      <c r="F36" s="27">
        <v>8</v>
      </c>
      <c r="G36" s="25"/>
      <c r="H36" s="84"/>
      <c r="I36" s="3"/>
      <c r="J36" s="84"/>
      <c r="K36" s="3"/>
      <c r="L36" s="21"/>
      <c r="M36" s="84"/>
      <c r="N36" s="84"/>
      <c r="O36" s="84"/>
    </row>
    <row r="37" spans="1:15" ht="15.75" x14ac:dyDescent="0.25">
      <c r="A37" s="137" t="str">
        <f t="shared" si="0"/>
        <v>PL007</v>
      </c>
      <c r="B37" s="8" t="s">
        <v>844</v>
      </c>
      <c r="C37" s="121" t="s">
        <v>1158</v>
      </c>
      <c r="D37" s="25">
        <v>6800</v>
      </c>
      <c r="E37" s="24">
        <v>24</v>
      </c>
      <c r="F37" s="27">
        <v>10</v>
      </c>
      <c r="G37" s="25"/>
      <c r="H37" s="84"/>
      <c r="I37" s="3"/>
      <c r="J37" s="84"/>
      <c r="K37" s="3"/>
      <c r="L37" s="21"/>
      <c r="M37" s="84"/>
      <c r="N37" s="84"/>
      <c r="O37" s="84"/>
    </row>
    <row r="38" spans="1:15" ht="15.75" x14ac:dyDescent="0.25">
      <c r="A38" s="137">
        <f t="shared" si="0"/>
        <v>0</v>
      </c>
      <c r="B38" s="8" t="s">
        <v>845</v>
      </c>
      <c r="C38" s="121"/>
      <c r="D38" s="25">
        <v>6800</v>
      </c>
      <c r="E38" s="24">
        <v>32</v>
      </c>
      <c r="F38" s="27">
        <v>12</v>
      </c>
      <c r="G38" s="25"/>
      <c r="H38" s="84"/>
      <c r="I38" s="3"/>
      <c r="J38" s="84"/>
      <c r="K38" s="3"/>
      <c r="L38" s="21"/>
      <c r="M38" s="84"/>
      <c r="N38" s="84"/>
      <c r="O38" s="84"/>
    </row>
    <row r="39" spans="1:15" ht="15.75" x14ac:dyDescent="0.25">
      <c r="A39" s="137">
        <f t="shared" si="0"/>
        <v>31</v>
      </c>
      <c r="B39" s="8" t="s">
        <v>846</v>
      </c>
      <c r="C39" s="121">
        <v>31</v>
      </c>
      <c r="D39" s="25">
        <v>6800</v>
      </c>
      <c r="E39" s="24">
        <v>38</v>
      </c>
      <c r="F39" s="27">
        <v>14</v>
      </c>
      <c r="G39" s="25"/>
      <c r="H39" s="84"/>
      <c r="I39" s="3"/>
      <c r="J39" s="84"/>
      <c r="K39" s="3"/>
      <c r="L39" s="21"/>
      <c r="M39" s="84"/>
      <c r="N39" s="84"/>
      <c r="O39" s="84"/>
    </row>
    <row r="40" spans="1:15" ht="15.75" x14ac:dyDescent="0.25">
      <c r="A40" s="137">
        <f t="shared" si="0"/>
        <v>32</v>
      </c>
      <c r="B40" s="8" t="s">
        <v>847</v>
      </c>
      <c r="C40" s="121">
        <v>32</v>
      </c>
      <c r="D40" s="25">
        <v>6800</v>
      </c>
      <c r="E40" s="24">
        <v>36</v>
      </c>
      <c r="F40" s="27">
        <v>16</v>
      </c>
      <c r="G40" s="25"/>
      <c r="H40" s="84"/>
      <c r="I40" s="3"/>
      <c r="J40" s="84"/>
      <c r="K40" s="3"/>
      <c r="L40" s="21"/>
      <c r="M40" s="84"/>
      <c r="N40" s="84"/>
      <c r="O40" s="84"/>
    </row>
    <row r="41" spans="1:15" ht="15.75" x14ac:dyDescent="0.25">
      <c r="A41" s="137" t="str">
        <f t="shared" si="0"/>
        <v>PL008</v>
      </c>
      <c r="B41" s="8" t="s">
        <v>848</v>
      </c>
      <c r="C41" s="121" t="s">
        <v>1159</v>
      </c>
      <c r="D41" s="25">
        <v>6800</v>
      </c>
      <c r="E41" s="24">
        <v>48</v>
      </c>
      <c r="F41" s="27">
        <v>20</v>
      </c>
      <c r="G41" s="25"/>
      <c r="H41" s="84"/>
      <c r="I41" s="3"/>
      <c r="J41" s="84"/>
      <c r="K41" s="3"/>
      <c r="L41" s="21"/>
      <c r="M41" s="84"/>
      <c r="N41" s="84"/>
      <c r="O41" s="84"/>
    </row>
    <row r="42" spans="1:15" ht="15.75" x14ac:dyDescent="0.25">
      <c r="A42" s="137">
        <f t="shared" si="0"/>
        <v>34</v>
      </c>
      <c r="B42" s="8" t="s">
        <v>849</v>
      </c>
      <c r="C42" s="121">
        <v>34</v>
      </c>
      <c r="D42" s="25">
        <v>6800</v>
      </c>
      <c r="E42" s="24">
        <v>64</v>
      </c>
      <c r="F42" s="27">
        <v>24</v>
      </c>
      <c r="G42" s="25"/>
      <c r="H42" s="84"/>
      <c r="I42" s="3"/>
      <c r="J42" s="84"/>
      <c r="K42" s="3"/>
      <c r="L42" s="21"/>
      <c r="M42" s="84"/>
      <c r="N42" s="84"/>
      <c r="O42" s="84"/>
    </row>
    <row r="43" spans="1:15" ht="15.75" x14ac:dyDescent="0.25">
      <c r="A43" s="137">
        <f t="shared" si="0"/>
        <v>35</v>
      </c>
      <c r="B43" s="8" t="s">
        <v>850</v>
      </c>
      <c r="C43" s="121">
        <v>35</v>
      </c>
      <c r="D43" s="25">
        <v>6800</v>
      </c>
      <c r="E43" s="24">
        <v>76</v>
      </c>
      <c r="F43" s="27">
        <v>28</v>
      </c>
      <c r="G43" s="25"/>
      <c r="H43" s="84"/>
      <c r="I43" s="3"/>
      <c r="J43" s="84"/>
      <c r="K43" s="3"/>
      <c r="L43" s="21"/>
      <c r="M43" s="84"/>
      <c r="N43" s="84"/>
      <c r="O43" s="84"/>
    </row>
    <row r="44" spans="1:15" ht="15.75" x14ac:dyDescent="0.25">
      <c r="A44" s="137">
        <f t="shared" si="0"/>
        <v>0</v>
      </c>
      <c r="B44" s="2" t="s">
        <v>938</v>
      </c>
      <c r="C44" s="121"/>
      <c r="D44" s="25"/>
      <c r="E44" s="24"/>
      <c r="F44" s="27"/>
      <c r="G44" s="25"/>
      <c r="H44" s="84"/>
      <c r="I44" s="3"/>
      <c r="J44" s="84"/>
      <c r="K44" s="3"/>
      <c r="L44" s="21"/>
      <c r="M44" s="84"/>
      <c r="N44" s="84"/>
      <c r="O44" s="84"/>
    </row>
    <row r="45" spans="1:15" ht="15.75" x14ac:dyDescent="0.25">
      <c r="A45" s="137">
        <f t="shared" si="0"/>
        <v>36</v>
      </c>
      <c r="B45" s="8" t="s">
        <v>962</v>
      </c>
      <c r="C45" s="121">
        <v>36</v>
      </c>
      <c r="D45" s="25">
        <v>12800</v>
      </c>
      <c r="E45" s="24">
        <v>170</v>
      </c>
      <c r="F45" s="27">
        <v>40</v>
      </c>
      <c r="G45" s="25"/>
      <c r="H45" s="84"/>
      <c r="I45" s="3"/>
      <c r="J45" s="84"/>
      <c r="K45" s="3"/>
      <c r="L45" s="21"/>
      <c r="M45" s="84"/>
      <c r="N45" s="84"/>
      <c r="O45" s="84"/>
    </row>
    <row r="46" spans="1:15" ht="30.75" x14ac:dyDescent="0.25">
      <c r="A46" s="137">
        <f t="shared" si="0"/>
        <v>37</v>
      </c>
      <c r="B46" s="8" t="s">
        <v>963</v>
      </c>
      <c r="C46" s="121">
        <v>37</v>
      </c>
      <c r="D46" s="25">
        <v>12800</v>
      </c>
      <c r="E46" s="24">
        <v>280</v>
      </c>
      <c r="F46" s="27">
        <v>50</v>
      </c>
      <c r="G46" s="25"/>
      <c r="H46" s="84"/>
      <c r="I46" s="3"/>
      <c r="J46" s="84"/>
      <c r="K46" s="3"/>
      <c r="L46" s="21"/>
      <c r="M46" s="84"/>
      <c r="N46" s="84"/>
      <c r="O46" s="84"/>
    </row>
    <row r="47" spans="1:15" ht="30.75" x14ac:dyDescent="0.25">
      <c r="A47" s="137" t="str">
        <f t="shared" si="0"/>
        <v>HB006</v>
      </c>
      <c r="B47" s="8" t="s">
        <v>964</v>
      </c>
      <c r="C47" s="121" t="s">
        <v>1161</v>
      </c>
      <c r="D47" s="25">
        <v>12800</v>
      </c>
      <c r="E47" s="24">
        <v>440</v>
      </c>
      <c r="F47" s="27">
        <v>60</v>
      </c>
      <c r="G47" s="25"/>
      <c r="H47" s="84"/>
      <c r="I47" s="3"/>
      <c r="J47" s="84"/>
      <c r="K47" s="3"/>
      <c r="L47" s="21"/>
      <c r="M47" s="84"/>
      <c r="N47" s="84"/>
      <c r="O47" s="84"/>
    </row>
    <row r="48" spans="1:15" ht="15.75" x14ac:dyDescent="0.25">
      <c r="A48" s="137">
        <f t="shared" si="0"/>
        <v>0</v>
      </c>
      <c r="B48" s="2" t="s">
        <v>939</v>
      </c>
      <c r="C48" s="121"/>
      <c r="D48" s="25"/>
      <c r="E48" s="24"/>
      <c r="F48" s="27"/>
      <c r="G48" s="25"/>
      <c r="H48" s="84"/>
      <c r="I48" s="3"/>
      <c r="J48" s="84"/>
      <c r="K48" s="3"/>
      <c r="L48" s="21"/>
      <c r="M48" s="84"/>
      <c r="N48" s="84"/>
      <c r="O48" s="84"/>
    </row>
    <row r="49" spans="1:15" ht="15.75" x14ac:dyDescent="0.25">
      <c r="A49" s="137">
        <f t="shared" si="0"/>
        <v>39</v>
      </c>
      <c r="B49" s="8" t="s">
        <v>853</v>
      </c>
      <c r="C49" s="121">
        <v>39</v>
      </c>
      <c r="D49" s="25">
        <v>6800</v>
      </c>
      <c r="E49" s="24">
        <v>85</v>
      </c>
      <c r="F49" s="27">
        <v>20</v>
      </c>
      <c r="G49" s="25"/>
      <c r="H49" s="84"/>
      <c r="I49" s="3"/>
      <c r="J49" s="84"/>
      <c r="K49" s="3"/>
      <c r="L49" s="21"/>
      <c r="M49" s="84"/>
      <c r="N49" s="84"/>
      <c r="O49" s="84"/>
    </row>
    <row r="50" spans="1:15" ht="15.75" x14ac:dyDescent="0.25">
      <c r="A50" s="137">
        <f t="shared" si="0"/>
        <v>40</v>
      </c>
      <c r="B50" s="8" t="s">
        <v>854</v>
      </c>
      <c r="C50" s="121">
        <v>40</v>
      </c>
      <c r="D50" s="25">
        <v>6800</v>
      </c>
      <c r="E50" s="24">
        <v>170</v>
      </c>
      <c r="F50" s="27">
        <v>30</v>
      </c>
      <c r="G50" s="25"/>
      <c r="H50" s="84"/>
      <c r="I50" s="3"/>
      <c r="J50" s="84"/>
      <c r="K50" s="3"/>
      <c r="L50" s="21"/>
      <c r="M50" s="84"/>
      <c r="N50" s="84"/>
      <c r="O50" s="84"/>
    </row>
    <row r="51" spans="1:15" ht="15.75" x14ac:dyDescent="0.25">
      <c r="A51" s="137">
        <f t="shared" si="0"/>
        <v>41</v>
      </c>
      <c r="B51" s="8" t="s">
        <v>855</v>
      </c>
      <c r="C51" s="121">
        <v>41</v>
      </c>
      <c r="D51" s="25">
        <v>6800</v>
      </c>
      <c r="E51" s="24">
        <v>280</v>
      </c>
      <c r="F51" s="27">
        <v>40</v>
      </c>
      <c r="G51" s="25"/>
      <c r="H51" s="84"/>
      <c r="I51" s="3"/>
      <c r="J51" s="84"/>
      <c r="K51" s="3"/>
      <c r="L51" s="21"/>
      <c r="M51" s="84"/>
      <c r="N51" s="84"/>
      <c r="O51" s="84"/>
    </row>
    <row r="52" spans="1:15" ht="15.75" x14ac:dyDescent="0.25">
      <c r="A52" s="137">
        <f t="shared" si="0"/>
        <v>42</v>
      </c>
      <c r="B52" s="8" t="s">
        <v>856</v>
      </c>
      <c r="C52" s="121">
        <v>42</v>
      </c>
      <c r="D52" s="25">
        <v>6800</v>
      </c>
      <c r="E52" s="24">
        <v>440</v>
      </c>
      <c r="F52" s="27">
        <v>50</v>
      </c>
      <c r="G52" s="25"/>
      <c r="H52" s="84"/>
      <c r="I52" s="3"/>
      <c r="J52" s="84"/>
      <c r="K52" s="3"/>
      <c r="L52" s="21"/>
      <c r="M52" s="84"/>
      <c r="N52" s="84"/>
      <c r="O52" s="84"/>
    </row>
    <row r="53" spans="1:15" ht="15.75" x14ac:dyDescent="0.25">
      <c r="A53" s="137">
        <f t="shared" si="0"/>
        <v>43</v>
      </c>
      <c r="B53" s="8" t="s">
        <v>857</v>
      </c>
      <c r="C53" s="121">
        <v>43</v>
      </c>
      <c r="D53" s="25">
        <v>6800</v>
      </c>
      <c r="E53" s="24">
        <v>1100</v>
      </c>
      <c r="F53" s="27">
        <v>60</v>
      </c>
      <c r="G53" s="25"/>
      <c r="H53" s="84"/>
      <c r="I53" s="3"/>
      <c r="J53" s="84"/>
      <c r="K53" s="3"/>
      <c r="L53" s="21"/>
      <c r="M53" s="84"/>
      <c r="N53" s="84"/>
      <c r="O53" s="84"/>
    </row>
    <row r="54" spans="1:15" ht="15.75" x14ac:dyDescent="0.25">
      <c r="A54" s="137">
        <f t="shared" si="0"/>
        <v>0</v>
      </c>
      <c r="B54" s="2" t="s">
        <v>916</v>
      </c>
      <c r="C54" s="121"/>
      <c r="D54" s="25"/>
      <c r="E54" s="24"/>
      <c r="F54" s="27"/>
      <c r="G54" s="25"/>
      <c r="H54" s="84"/>
      <c r="I54" s="3"/>
      <c r="J54" s="84"/>
      <c r="K54" s="3"/>
      <c r="L54" s="21"/>
      <c r="M54" s="84"/>
      <c r="N54" s="84"/>
      <c r="O54" s="84"/>
    </row>
    <row r="55" spans="1:15" ht="15.75" x14ac:dyDescent="0.25">
      <c r="A55" s="137">
        <f t="shared" si="0"/>
        <v>44</v>
      </c>
      <c r="B55" s="8" t="s">
        <v>965</v>
      </c>
      <c r="C55" s="121">
        <v>44</v>
      </c>
      <c r="D55" s="25">
        <v>6800</v>
      </c>
      <c r="E55" s="24">
        <v>45</v>
      </c>
      <c r="F55" s="27">
        <v>8</v>
      </c>
      <c r="G55" s="25"/>
      <c r="H55" s="84"/>
      <c r="I55" s="3"/>
      <c r="J55" s="84"/>
      <c r="K55" s="3"/>
      <c r="L55" s="21"/>
      <c r="M55" s="84"/>
      <c r="N55" s="84"/>
      <c r="O55" s="84"/>
    </row>
    <row r="56" spans="1:15" ht="15.75" x14ac:dyDescent="0.25">
      <c r="A56" s="137">
        <f t="shared" si="0"/>
        <v>0</v>
      </c>
      <c r="B56" s="2" t="s">
        <v>1278</v>
      </c>
      <c r="C56" s="121"/>
      <c r="D56" s="25"/>
      <c r="E56" s="24"/>
      <c r="F56" s="27"/>
      <c r="G56" s="25"/>
      <c r="H56" s="84"/>
      <c r="I56" s="3"/>
      <c r="J56" s="84"/>
      <c r="K56" s="3"/>
      <c r="L56" s="21"/>
      <c r="M56" s="84"/>
      <c r="N56" s="84"/>
      <c r="O56" s="84"/>
    </row>
    <row r="57" spans="1:15" ht="15.75" x14ac:dyDescent="0.25">
      <c r="A57" s="137">
        <f t="shared" si="0"/>
        <v>45</v>
      </c>
      <c r="B57" s="8" t="s">
        <v>1122</v>
      </c>
      <c r="C57" s="121">
        <v>45</v>
      </c>
      <c r="D57" s="25">
        <v>6800</v>
      </c>
      <c r="E57" s="24">
        <v>18</v>
      </c>
      <c r="F57" s="27">
        <v>8</v>
      </c>
      <c r="G57" s="25"/>
      <c r="H57" s="84"/>
      <c r="I57" s="3"/>
      <c r="J57" s="84"/>
      <c r="K57" s="3"/>
      <c r="L57" s="21"/>
      <c r="M57" s="84"/>
      <c r="N57" s="84"/>
      <c r="O57" s="84"/>
    </row>
    <row r="58" spans="1:15" ht="15.75" x14ac:dyDescent="0.25">
      <c r="A58" s="137">
        <f t="shared" si="0"/>
        <v>46</v>
      </c>
      <c r="B58" s="8" t="s">
        <v>1123</v>
      </c>
      <c r="C58" s="121">
        <v>46</v>
      </c>
      <c r="D58" s="25">
        <v>6800</v>
      </c>
      <c r="E58" s="24">
        <v>24</v>
      </c>
      <c r="F58" s="27">
        <v>10</v>
      </c>
      <c r="G58" s="25"/>
      <c r="H58" s="84"/>
      <c r="I58" s="3"/>
      <c r="J58" s="84"/>
      <c r="K58" s="3"/>
      <c r="L58" s="21"/>
      <c r="M58" s="84"/>
      <c r="N58" s="84"/>
      <c r="O58" s="84"/>
    </row>
    <row r="59" spans="1:15" ht="15.75" x14ac:dyDescent="0.25">
      <c r="A59" s="137">
        <f t="shared" si="0"/>
        <v>47</v>
      </c>
      <c r="B59" s="8" t="s">
        <v>1109</v>
      </c>
      <c r="C59" s="121">
        <v>47</v>
      </c>
      <c r="D59" s="25">
        <v>6800</v>
      </c>
      <c r="E59" s="24">
        <v>32</v>
      </c>
      <c r="F59" s="27">
        <v>12</v>
      </c>
      <c r="G59" s="25"/>
      <c r="H59" s="84"/>
      <c r="I59" s="3"/>
      <c r="J59" s="84"/>
      <c r="K59" s="3"/>
      <c r="L59" s="21"/>
      <c r="M59" s="84"/>
      <c r="N59" s="84"/>
      <c r="O59" s="84"/>
    </row>
    <row r="60" spans="1:15" ht="15.75" x14ac:dyDescent="0.25">
      <c r="A60" s="137">
        <f t="shared" si="0"/>
        <v>48</v>
      </c>
      <c r="B60" s="8" t="s">
        <v>1110</v>
      </c>
      <c r="C60" s="121">
        <v>48</v>
      </c>
      <c r="D60" s="25">
        <v>6800</v>
      </c>
      <c r="E60" s="24">
        <v>38</v>
      </c>
      <c r="F60" s="27">
        <v>14</v>
      </c>
      <c r="G60" s="25"/>
      <c r="H60" s="84"/>
      <c r="I60" s="3"/>
      <c r="J60" s="84"/>
      <c r="K60" s="3"/>
      <c r="L60" s="21"/>
      <c r="M60" s="84"/>
      <c r="N60" s="84"/>
      <c r="O60" s="84"/>
    </row>
    <row r="61" spans="1:15" ht="15.75" x14ac:dyDescent="0.25">
      <c r="A61" s="137">
        <f t="shared" si="0"/>
        <v>49</v>
      </c>
      <c r="B61" s="8" t="s">
        <v>1114</v>
      </c>
      <c r="C61" s="121">
        <v>49</v>
      </c>
      <c r="D61" s="25">
        <v>6800</v>
      </c>
      <c r="E61" s="24">
        <v>18</v>
      </c>
      <c r="F61" s="27">
        <v>8</v>
      </c>
      <c r="G61" s="25"/>
      <c r="H61" s="84"/>
      <c r="I61" s="3"/>
      <c r="J61" s="84"/>
      <c r="K61" s="3"/>
      <c r="L61" s="21"/>
      <c r="M61" s="84"/>
      <c r="N61" s="84"/>
      <c r="O61" s="84"/>
    </row>
    <row r="62" spans="1:15" ht="15.75" x14ac:dyDescent="0.25">
      <c r="A62" s="137">
        <f t="shared" si="0"/>
        <v>50</v>
      </c>
      <c r="B62" s="8" t="s">
        <v>1115</v>
      </c>
      <c r="C62" s="121">
        <v>50</v>
      </c>
      <c r="D62" s="25">
        <v>6800</v>
      </c>
      <c r="E62" s="24">
        <v>32</v>
      </c>
      <c r="F62" s="27">
        <v>10</v>
      </c>
      <c r="G62" s="25"/>
      <c r="H62" s="84"/>
      <c r="I62" s="3"/>
      <c r="J62" s="84"/>
      <c r="K62" s="3"/>
      <c r="L62" s="21"/>
      <c r="M62" s="84"/>
      <c r="N62" s="84"/>
      <c r="O62" s="84"/>
    </row>
    <row r="63" spans="1:15" ht="15.75" x14ac:dyDescent="0.25">
      <c r="A63" s="1">
        <f t="shared" si="0"/>
        <v>51</v>
      </c>
      <c r="B63" s="8" t="s">
        <v>1279</v>
      </c>
      <c r="C63" s="121">
        <v>51</v>
      </c>
      <c r="D63" s="25">
        <v>6800</v>
      </c>
      <c r="E63" s="24">
        <v>22.5</v>
      </c>
      <c r="F63" s="27">
        <v>5</v>
      </c>
      <c r="G63" s="25"/>
      <c r="H63" s="84"/>
      <c r="I63" s="3"/>
      <c r="J63" s="84"/>
      <c r="K63" s="3"/>
      <c r="L63" s="21"/>
      <c r="M63" s="84"/>
      <c r="N63" s="84"/>
      <c r="O63" s="84"/>
    </row>
    <row r="64" spans="1:15" ht="15.75" x14ac:dyDescent="0.25">
      <c r="A64" s="1">
        <f t="shared" si="0"/>
        <v>52</v>
      </c>
      <c r="B64" s="8" t="s">
        <v>1280</v>
      </c>
      <c r="C64" s="121">
        <v>52</v>
      </c>
      <c r="D64" s="25">
        <v>6800</v>
      </c>
      <c r="E64" s="24">
        <v>45</v>
      </c>
      <c r="F64" s="27">
        <v>5</v>
      </c>
      <c r="G64" s="25"/>
      <c r="H64" s="84"/>
      <c r="I64" s="3"/>
      <c r="J64" s="84"/>
      <c r="K64" s="3"/>
      <c r="L64" s="21"/>
      <c r="M64" s="84"/>
      <c r="N64" s="84"/>
      <c r="O64" s="84"/>
    </row>
    <row r="65" spans="1:23" ht="15.75" x14ac:dyDescent="0.25">
      <c r="A65" s="1">
        <f t="shared" si="0"/>
        <v>0</v>
      </c>
      <c r="B65" s="8" t="s">
        <v>509</v>
      </c>
      <c r="C65" s="121"/>
      <c r="D65" s="25"/>
      <c r="E65" s="24"/>
      <c r="F65" s="27"/>
      <c r="G65" s="25"/>
      <c r="H65" s="84"/>
      <c r="I65" s="3"/>
      <c r="J65" s="84"/>
      <c r="K65" s="3"/>
      <c r="L65" s="21"/>
      <c r="M65" s="84"/>
      <c r="N65" s="84"/>
      <c r="O65" s="84"/>
    </row>
    <row r="66" spans="1:23" ht="15.75" x14ac:dyDescent="0.25">
      <c r="A66" s="1">
        <f t="shared" si="0"/>
        <v>0</v>
      </c>
      <c r="B66" s="8" t="s">
        <v>510</v>
      </c>
      <c r="C66" s="121"/>
      <c r="D66" s="25"/>
      <c r="E66" s="24"/>
      <c r="F66" s="27"/>
      <c r="G66" s="25"/>
      <c r="H66" s="84"/>
      <c r="I66" s="3"/>
      <c r="J66" s="84"/>
      <c r="K66" s="3"/>
      <c r="L66" s="21"/>
      <c r="M66" s="84"/>
      <c r="N66" s="84"/>
      <c r="O66" s="84"/>
    </row>
    <row r="67" spans="1:23" ht="15.75" x14ac:dyDescent="0.25">
      <c r="A67" s="1">
        <f t="shared" si="0"/>
        <v>0</v>
      </c>
      <c r="B67" s="8" t="s">
        <v>1124</v>
      </c>
      <c r="C67" s="121"/>
      <c r="D67" s="25"/>
      <c r="E67" s="24"/>
      <c r="F67" s="27"/>
      <c r="G67" s="25"/>
      <c r="H67" s="84"/>
      <c r="I67" s="3"/>
      <c r="J67" s="84"/>
      <c r="K67" s="3"/>
      <c r="L67" s="21"/>
      <c r="M67" s="84"/>
      <c r="N67" s="84"/>
      <c r="O67" s="84"/>
    </row>
    <row r="68" spans="1:23" ht="15.75" x14ac:dyDescent="0.25">
      <c r="A68" s="1">
        <f t="shared" si="0"/>
        <v>0</v>
      </c>
      <c r="B68" s="8" t="s">
        <v>1125</v>
      </c>
      <c r="C68" s="121"/>
      <c r="D68" s="25"/>
      <c r="E68" s="24"/>
      <c r="F68" s="27"/>
      <c r="G68" s="25"/>
      <c r="H68" s="84"/>
      <c r="I68" s="3"/>
      <c r="J68" s="84"/>
      <c r="K68" s="3"/>
      <c r="L68" s="21"/>
      <c r="M68" s="84"/>
      <c r="N68" s="84"/>
      <c r="O68" s="84"/>
    </row>
    <row r="69" spans="1:23" ht="15.75" x14ac:dyDescent="0.25">
      <c r="A69" s="1">
        <f t="shared" si="0"/>
        <v>0</v>
      </c>
      <c r="B69" s="8" t="s">
        <v>1126</v>
      </c>
      <c r="C69" s="121"/>
      <c r="D69" s="25"/>
      <c r="E69" s="24"/>
      <c r="F69" s="27"/>
      <c r="G69" s="25"/>
      <c r="H69" s="84"/>
      <c r="I69" s="3"/>
      <c r="J69" s="84"/>
      <c r="K69" s="3"/>
      <c r="L69" s="21"/>
      <c r="M69" s="84"/>
      <c r="N69" s="84"/>
      <c r="O69" s="84"/>
    </row>
    <row r="70" spans="1:23" ht="15.75" x14ac:dyDescent="0.25">
      <c r="A70" s="1">
        <f>C70</f>
        <v>0</v>
      </c>
      <c r="B70" s="2" t="s">
        <v>1335</v>
      </c>
      <c r="C70" s="121"/>
      <c r="D70" s="25"/>
      <c r="E70" s="24"/>
      <c r="F70" s="27"/>
      <c r="G70" s="25"/>
      <c r="H70" s="84"/>
      <c r="I70" s="3"/>
      <c r="J70" s="84"/>
      <c r="K70" s="3"/>
      <c r="L70" s="21"/>
      <c r="M70" s="84"/>
      <c r="N70" s="84"/>
      <c r="O70" s="84"/>
    </row>
    <row r="71" spans="1:23" ht="15.75" x14ac:dyDescent="0.25">
      <c r="B71" s="9"/>
      <c r="C71" s="149"/>
      <c r="D71" s="81"/>
      <c r="E71" s="141"/>
      <c r="F71" s="3"/>
      <c r="G71" s="84"/>
      <c r="H71" s="3"/>
      <c r="I71" s="84"/>
      <c r="J71" s="3"/>
      <c r="K71" s="21"/>
      <c r="L71" s="84"/>
      <c r="M71" s="84"/>
      <c r="N71" s="84"/>
    </row>
    <row r="72" spans="1:23" ht="15.75" x14ac:dyDescent="0.25">
      <c r="B72" s="9"/>
      <c r="C72" s="149"/>
      <c r="D72" s="81"/>
      <c r="E72" s="141"/>
      <c r="F72" s="3"/>
      <c r="G72" s="84"/>
      <c r="H72" s="3"/>
      <c r="I72" s="84"/>
      <c r="J72" s="3"/>
      <c r="K72" s="21"/>
      <c r="L72" s="84"/>
      <c r="M72" s="84"/>
      <c r="N72" s="84"/>
    </row>
    <row r="73" spans="1:23" ht="15.75" x14ac:dyDescent="0.25">
      <c r="B73" s="9"/>
      <c r="C73" s="149"/>
      <c r="D73" s="81"/>
      <c r="E73" s="141"/>
      <c r="F73" s="3"/>
      <c r="G73" s="3"/>
      <c r="H73" s="3"/>
      <c r="I73" s="3"/>
      <c r="J73" s="3"/>
      <c r="K73" s="21"/>
      <c r="L73" s="84"/>
      <c r="M73" s="84"/>
      <c r="N73" s="84"/>
    </row>
    <row r="74" spans="1:23" ht="15.75" x14ac:dyDescent="0.25">
      <c r="B74" s="9" t="s">
        <v>940</v>
      </c>
      <c r="C74" s="21"/>
      <c r="D74" s="3"/>
      <c r="E74" s="141"/>
      <c r="F74" s="3"/>
      <c r="G74" s="116" t="s">
        <v>679</v>
      </c>
      <c r="H74" s="3"/>
      <c r="I74" s="3"/>
      <c r="J74" s="3"/>
      <c r="K74" s="21"/>
      <c r="L74" s="84"/>
      <c r="M74" s="84"/>
      <c r="N74" s="84"/>
      <c r="P74" s="129" t="s">
        <v>975</v>
      </c>
    </row>
    <row r="75" spans="1:23" ht="60.75" x14ac:dyDescent="0.25">
      <c r="B75" s="87" t="s">
        <v>685</v>
      </c>
      <c r="C75" s="150" t="s">
        <v>335</v>
      </c>
      <c r="D75" s="126" t="s">
        <v>336</v>
      </c>
      <c r="E75" s="143" t="s">
        <v>678</v>
      </c>
      <c r="F75" s="87" t="s">
        <v>338</v>
      </c>
      <c r="G75" s="130" t="s">
        <v>959</v>
      </c>
      <c r="H75" s="130" t="s">
        <v>684</v>
      </c>
      <c r="I75" s="130" t="s">
        <v>621</v>
      </c>
      <c r="J75" s="130" t="s">
        <v>483</v>
      </c>
      <c r="K75" s="135" t="s">
        <v>335</v>
      </c>
      <c r="L75" s="130" t="s">
        <v>487</v>
      </c>
      <c r="M75" s="131" t="s">
        <v>680</v>
      </c>
      <c r="N75" s="131" t="s">
        <v>683</v>
      </c>
      <c r="O75" s="131" t="s">
        <v>377</v>
      </c>
      <c r="P75" s="140" t="s">
        <v>976</v>
      </c>
      <c r="Q75" s="140" t="s">
        <v>974</v>
      </c>
      <c r="R75" s="140"/>
      <c r="W75" s="138" t="s">
        <v>693</v>
      </c>
    </row>
    <row r="76" spans="1:23" ht="15.75" x14ac:dyDescent="0.25">
      <c r="B76" s="127" t="s">
        <v>692</v>
      </c>
      <c r="C76" s="151"/>
      <c r="D76" s="132"/>
      <c r="E76" s="144"/>
      <c r="F76" s="127"/>
      <c r="G76" s="127"/>
      <c r="H76" s="127"/>
      <c r="I76" s="127"/>
      <c r="J76" s="127"/>
      <c r="K76" s="136"/>
      <c r="L76" s="127"/>
      <c r="M76" s="128"/>
      <c r="N76" s="128"/>
      <c r="O76" s="128"/>
      <c r="P76" s="65"/>
      <c r="Q76" s="65"/>
      <c r="R76" s="65"/>
      <c r="W76" s="138" t="s">
        <v>694</v>
      </c>
    </row>
    <row r="77" spans="1:23" x14ac:dyDescent="0.2">
      <c r="A77" s="1" t="str">
        <f t="shared" ref="A77:A140" si="1">B77&amp;G77</f>
        <v>4ft Twin Surface Mount BattenLumaled</v>
      </c>
      <c r="B77" s="8" t="s">
        <v>686</v>
      </c>
      <c r="C77" s="25">
        <v>6800</v>
      </c>
      <c r="D77" s="8">
        <v>90</v>
      </c>
      <c r="E77" s="27">
        <v>10</v>
      </c>
      <c r="F77" s="8"/>
      <c r="G77" s="8" t="s">
        <v>515</v>
      </c>
      <c r="H77" s="8" t="s">
        <v>868</v>
      </c>
      <c r="I77" s="8" t="s">
        <v>518</v>
      </c>
      <c r="J77" s="8">
        <v>40</v>
      </c>
      <c r="K77" s="120">
        <v>50000</v>
      </c>
      <c r="L77" s="65" t="s">
        <v>870</v>
      </c>
      <c r="M77" s="85">
        <v>81.849999999999994</v>
      </c>
      <c r="N77" s="85">
        <f>M77/(1-$D$1)</f>
        <v>109.13333333333333</v>
      </c>
      <c r="O77" s="85">
        <v>30</v>
      </c>
      <c r="P77" s="65">
        <v>15</v>
      </c>
      <c r="Q77" s="65">
        <v>1</v>
      </c>
      <c r="R77" s="65"/>
      <c r="W77" s="138" t="s">
        <v>695</v>
      </c>
    </row>
    <row r="78" spans="1:23" x14ac:dyDescent="0.2">
      <c r="A78" s="1" t="str">
        <f t="shared" si="1"/>
        <v>4ft Twin Surface Mount BattenLumex</v>
      </c>
      <c r="B78" s="8" t="s">
        <v>686</v>
      </c>
      <c r="C78" s="25">
        <v>6800</v>
      </c>
      <c r="D78" s="8">
        <v>90</v>
      </c>
      <c r="E78" s="27">
        <v>10</v>
      </c>
      <c r="F78" s="65"/>
      <c r="G78" s="65" t="s">
        <v>511</v>
      </c>
      <c r="H78" s="65" t="s">
        <v>970</v>
      </c>
      <c r="I78" s="8" t="s">
        <v>518</v>
      </c>
      <c r="J78" s="65">
        <v>40</v>
      </c>
      <c r="K78" s="120">
        <v>50000</v>
      </c>
      <c r="L78" s="65" t="s">
        <v>1051</v>
      </c>
      <c r="M78" s="117">
        <v>80</v>
      </c>
      <c r="N78" s="85">
        <f t="shared" ref="N78:N141" si="2">M78/(1-$D$1)</f>
        <v>106.66666666666667</v>
      </c>
      <c r="O78" s="117">
        <v>30</v>
      </c>
      <c r="P78" s="65">
        <v>15</v>
      </c>
      <c r="Q78" s="65">
        <v>1</v>
      </c>
      <c r="R78" s="65"/>
      <c r="W78" s="138" t="s">
        <v>696</v>
      </c>
    </row>
    <row r="79" spans="1:23" x14ac:dyDescent="0.2">
      <c r="A79" s="1" t="str">
        <f t="shared" si="1"/>
        <v>4ft Twin Surface Mount BattenThorn</v>
      </c>
      <c r="B79" s="8" t="s">
        <v>686</v>
      </c>
      <c r="C79" s="25">
        <v>6800</v>
      </c>
      <c r="D79" s="8">
        <v>90</v>
      </c>
      <c r="E79" s="27">
        <v>10</v>
      </c>
      <c r="F79" s="65"/>
      <c r="G79" s="65" t="s">
        <v>990</v>
      </c>
      <c r="H79" s="65" t="s">
        <v>991</v>
      </c>
      <c r="I79" s="8" t="s">
        <v>518</v>
      </c>
      <c r="J79" s="65">
        <v>41</v>
      </c>
      <c r="K79" s="120">
        <v>50000</v>
      </c>
      <c r="L79" s="65" t="s">
        <v>992</v>
      </c>
      <c r="M79" s="117">
        <v>80</v>
      </c>
      <c r="N79" s="85">
        <f t="shared" si="2"/>
        <v>106.66666666666667</v>
      </c>
      <c r="O79" s="117">
        <v>30</v>
      </c>
      <c r="P79" s="65">
        <v>15</v>
      </c>
      <c r="Q79" s="65">
        <v>1</v>
      </c>
      <c r="R79" s="65"/>
      <c r="W79" s="138" t="s">
        <v>697</v>
      </c>
    </row>
    <row r="80" spans="1:23" x14ac:dyDescent="0.2">
      <c r="A80" s="1" t="str">
        <f t="shared" si="1"/>
        <v>4ft Twin Surface Mount Batten</v>
      </c>
      <c r="B80" s="8" t="s">
        <v>686</v>
      </c>
      <c r="C80" s="25">
        <v>6800</v>
      </c>
      <c r="D80" s="8">
        <v>90</v>
      </c>
      <c r="E80" s="27">
        <v>10</v>
      </c>
      <c r="F80" s="65"/>
      <c r="G80" s="65"/>
      <c r="H80" s="65"/>
      <c r="I80" s="8" t="s">
        <v>518</v>
      </c>
      <c r="J80" s="65"/>
      <c r="K80" s="120"/>
      <c r="L80" s="65"/>
      <c r="M80" s="117"/>
      <c r="N80" s="85">
        <f t="shared" si="2"/>
        <v>0</v>
      </c>
      <c r="O80" s="117">
        <v>30</v>
      </c>
      <c r="P80" s="65">
        <v>15</v>
      </c>
      <c r="Q80" s="65">
        <v>1</v>
      </c>
      <c r="R80" s="65"/>
      <c r="W80" s="138" t="s">
        <v>698</v>
      </c>
    </row>
    <row r="81" spans="1:23" x14ac:dyDescent="0.2">
      <c r="A81" s="1" t="str">
        <f t="shared" si="1"/>
        <v>4ft Twin Surface Mount Batten</v>
      </c>
      <c r="B81" s="8" t="s">
        <v>686</v>
      </c>
      <c r="C81" s="25">
        <v>6800</v>
      </c>
      <c r="D81" s="8">
        <v>90</v>
      </c>
      <c r="E81" s="27">
        <v>10</v>
      </c>
      <c r="F81" s="65"/>
      <c r="G81" s="65"/>
      <c r="H81" s="65"/>
      <c r="I81" s="8" t="s">
        <v>518</v>
      </c>
      <c r="J81" s="65"/>
      <c r="K81" s="120"/>
      <c r="L81" s="65"/>
      <c r="M81" s="117"/>
      <c r="N81" s="85">
        <f t="shared" si="2"/>
        <v>0</v>
      </c>
      <c r="O81" s="117">
        <v>30</v>
      </c>
      <c r="P81" s="65">
        <v>15</v>
      </c>
      <c r="Q81" s="65">
        <v>1</v>
      </c>
      <c r="R81" s="65"/>
      <c r="W81" s="138" t="s">
        <v>699</v>
      </c>
    </row>
    <row r="82" spans="1:23" x14ac:dyDescent="0.2">
      <c r="A82" s="1" t="str">
        <f t="shared" si="1"/>
        <v>4ft Twin Surface Mount Batten</v>
      </c>
      <c r="B82" s="8" t="s">
        <v>686</v>
      </c>
      <c r="C82" s="25">
        <v>6800</v>
      </c>
      <c r="D82" s="8">
        <v>90</v>
      </c>
      <c r="E82" s="27">
        <v>10</v>
      </c>
      <c r="F82" s="65"/>
      <c r="G82" s="65"/>
      <c r="H82" s="65"/>
      <c r="I82" s="8" t="s">
        <v>518</v>
      </c>
      <c r="J82" s="65"/>
      <c r="K82" s="120"/>
      <c r="L82" s="65"/>
      <c r="M82" s="117"/>
      <c r="N82" s="85">
        <f t="shared" si="2"/>
        <v>0</v>
      </c>
      <c r="O82" s="117">
        <v>30</v>
      </c>
      <c r="P82" s="65">
        <v>15</v>
      </c>
      <c r="Q82" s="65">
        <v>1</v>
      </c>
      <c r="R82" s="65"/>
      <c r="W82" s="138" t="s">
        <v>700</v>
      </c>
    </row>
    <row r="83" spans="1:23" x14ac:dyDescent="0.2">
      <c r="A83" s="1" t="str">
        <f t="shared" si="1"/>
        <v>4ft Twin Surface Mount Batten</v>
      </c>
      <c r="B83" s="8" t="s">
        <v>686</v>
      </c>
      <c r="C83" s="25">
        <v>6800</v>
      </c>
      <c r="D83" s="8">
        <v>90</v>
      </c>
      <c r="E83" s="27">
        <v>10</v>
      </c>
      <c r="F83" s="65"/>
      <c r="G83" s="65"/>
      <c r="H83" s="65"/>
      <c r="I83" s="8" t="s">
        <v>518</v>
      </c>
      <c r="J83" s="65"/>
      <c r="K83" s="120"/>
      <c r="L83" s="65"/>
      <c r="M83" s="117"/>
      <c r="N83" s="85">
        <f t="shared" si="2"/>
        <v>0</v>
      </c>
      <c r="O83" s="117">
        <v>30</v>
      </c>
      <c r="P83" s="65">
        <v>15</v>
      </c>
      <c r="Q83" s="65">
        <v>1</v>
      </c>
      <c r="R83" s="65"/>
      <c r="W83" s="138" t="s">
        <v>701</v>
      </c>
    </row>
    <row r="84" spans="1:23" x14ac:dyDescent="0.2">
      <c r="A84" s="1" t="str">
        <f t="shared" si="1"/>
        <v xml:space="preserve">  2ft Twin Surface Mount BattenLumaled</v>
      </c>
      <c r="B84" s="8" t="s">
        <v>687</v>
      </c>
      <c r="C84" s="25">
        <v>6800</v>
      </c>
      <c r="D84" s="65">
        <v>45</v>
      </c>
      <c r="E84" s="27">
        <v>10</v>
      </c>
      <c r="F84" s="65"/>
      <c r="G84" s="65" t="s">
        <v>515</v>
      </c>
      <c r="H84" s="8" t="s">
        <v>1021</v>
      </c>
      <c r="I84" s="8" t="s">
        <v>518</v>
      </c>
      <c r="J84" s="65">
        <v>20</v>
      </c>
      <c r="K84" s="120">
        <v>50000</v>
      </c>
      <c r="L84" s="65" t="s">
        <v>1022</v>
      </c>
      <c r="M84" s="117">
        <v>50.99</v>
      </c>
      <c r="N84" s="85">
        <f t="shared" si="2"/>
        <v>67.986666666666665</v>
      </c>
      <c r="O84" s="117">
        <v>30</v>
      </c>
      <c r="P84" s="65">
        <v>15</v>
      </c>
      <c r="Q84" s="65">
        <v>1</v>
      </c>
      <c r="R84" s="65"/>
      <c r="W84" s="138" t="s">
        <v>702</v>
      </c>
    </row>
    <row r="85" spans="1:23" x14ac:dyDescent="0.2">
      <c r="A85" s="1" t="str">
        <f t="shared" si="1"/>
        <v xml:space="preserve">  2ft Twin Surface Mount BattenLumex</v>
      </c>
      <c r="B85" s="8" t="s">
        <v>687</v>
      </c>
      <c r="C85" s="25">
        <v>6800</v>
      </c>
      <c r="D85" s="65">
        <v>45</v>
      </c>
      <c r="E85" s="27">
        <v>10</v>
      </c>
      <c r="F85" s="65"/>
      <c r="G85" s="65" t="s">
        <v>511</v>
      </c>
      <c r="H85" s="65" t="s">
        <v>1052</v>
      </c>
      <c r="I85" s="8" t="s">
        <v>518</v>
      </c>
      <c r="J85" s="65">
        <v>20</v>
      </c>
      <c r="K85" s="120">
        <v>50000</v>
      </c>
      <c r="L85" s="65" t="s">
        <v>1053</v>
      </c>
      <c r="M85" s="117">
        <v>63</v>
      </c>
      <c r="N85" s="85">
        <f t="shared" si="2"/>
        <v>84</v>
      </c>
      <c r="O85" s="117">
        <v>30</v>
      </c>
      <c r="P85" s="65">
        <v>15</v>
      </c>
      <c r="Q85" s="65">
        <v>1</v>
      </c>
      <c r="R85" s="65"/>
      <c r="W85" s="138" t="s">
        <v>703</v>
      </c>
    </row>
    <row r="86" spans="1:23" x14ac:dyDescent="0.2">
      <c r="A86" s="1" t="str">
        <f t="shared" si="1"/>
        <v xml:space="preserve">  2ft Twin Surface Mount Batten</v>
      </c>
      <c r="B86" s="8" t="s">
        <v>687</v>
      </c>
      <c r="C86" s="25">
        <v>6800</v>
      </c>
      <c r="D86" s="65">
        <v>45</v>
      </c>
      <c r="E86" s="27">
        <v>10</v>
      </c>
      <c r="F86" s="65"/>
      <c r="G86" s="65"/>
      <c r="H86" s="65"/>
      <c r="I86" s="8" t="s">
        <v>518</v>
      </c>
      <c r="J86" s="65"/>
      <c r="K86" s="120"/>
      <c r="L86" s="65"/>
      <c r="M86" s="117"/>
      <c r="N86" s="85">
        <f t="shared" si="2"/>
        <v>0</v>
      </c>
      <c r="O86" s="117">
        <v>30</v>
      </c>
      <c r="P86" s="65">
        <f t="shared" ref="P86:P142" si="3">P85</f>
        <v>15</v>
      </c>
      <c r="Q86" s="65">
        <v>1</v>
      </c>
      <c r="R86" s="65"/>
      <c r="W86" s="138" t="s">
        <v>704</v>
      </c>
    </row>
    <row r="87" spans="1:23" x14ac:dyDescent="0.2">
      <c r="A87" s="1" t="str">
        <f t="shared" si="1"/>
        <v xml:space="preserve">  2ft Twin Surface Mount Batten</v>
      </c>
      <c r="B87" s="8" t="s">
        <v>687</v>
      </c>
      <c r="C87" s="25">
        <v>6800</v>
      </c>
      <c r="D87" s="65">
        <v>45</v>
      </c>
      <c r="E87" s="27">
        <v>10</v>
      </c>
      <c r="F87" s="65"/>
      <c r="G87" s="65"/>
      <c r="H87" s="65"/>
      <c r="I87" s="8" t="s">
        <v>518</v>
      </c>
      <c r="J87" s="65"/>
      <c r="K87" s="120"/>
      <c r="L87" s="65"/>
      <c r="M87" s="117"/>
      <c r="N87" s="85">
        <f t="shared" si="2"/>
        <v>0</v>
      </c>
      <c r="O87" s="117">
        <v>30</v>
      </c>
      <c r="P87" s="65">
        <f t="shared" si="3"/>
        <v>15</v>
      </c>
      <c r="Q87" s="65">
        <v>1</v>
      </c>
      <c r="R87" s="65"/>
      <c r="W87" s="138" t="s">
        <v>705</v>
      </c>
    </row>
    <row r="88" spans="1:23" x14ac:dyDescent="0.2">
      <c r="A88" s="1" t="str">
        <f t="shared" si="1"/>
        <v xml:space="preserve">  2ft Twin Surface Mount Batten</v>
      </c>
      <c r="B88" s="8" t="s">
        <v>687</v>
      </c>
      <c r="C88" s="25">
        <v>6800</v>
      </c>
      <c r="D88" s="65">
        <v>45</v>
      </c>
      <c r="E88" s="27">
        <v>10</v>
      </c>
      <c r="F88" s="65"/>
      <c r="G88" s="65"/>
      <c r="H88" s="65"/>
      <c r="I88" s="8" t="s">
        <v>518</v>
      </c>
      <c r="J88" s="65"/>
      <c r="K88" s="120"/>
      <c r="L88" s="65"/>
      <c r="M88" s="117"/>
      <c r="N88" s="85">
        <f t="shared" si="2"/>
        <v>0</v>
      </c>
      <c r="O88" s="117">
        <v>30</v>
      </c>
      <c r="P88" s="65">
        <f t="shared" si="3"/>
        <v>15</v>
      </c>
      <c r="Q88" s="65">
        <v>1</v>
      </c>
      <c r="R88" s="65"/>
      <c r="W88" s="138" t="s">
        <v>706</v>
      </c>
    </row>
    <row r="89" spans="1:23" x14ac:dyDescent="0.2">
      <c r="A89" s="1" t="str">
        <f t="shared" si="1"/>
        <v xml:space="preserve">  2ft Twin Surface Mount Batten</v>
      </c>
      <c r="B89" s="8" t="s">
        <v>687</v>
      </c>
      <c r="C89" s="25">
        <v>6800</v>
      </c>
      <c r="D89" s="65">
        <v>45</v>
      </c>
      <c r="E89" s="27">
        <v>10</v>
      </c>
      <c r="F89" s="65"/>
      <c r="G89" s="65"/>
      <c r="H89" s="65"/>
      <c r="I89" s="8" t="s">
        <v>518</v>
      </c>
      <c r="J89" s="65"/>
      <c r="K89" s="120"/>
      <c r="L89" s="65"/>
      <c r="M89" s="117"/>
      <c r="N89" s="85">
        <f t="shared" si="2"/>
        <v>0</v>
      </c>
      <c r="O89" s="117">
        <v>30</v>
      </c>
      <c r="P89" s="65">
        <f t="shared" si="3"/>
        <v>15</v>
      </c>
      <c r="Q89" s="65">
        <v>1</v>
      </c>
      <c r="R89" s="65"/>
      <c r="W89" s="138" t="s">
        <v>707</v>
      </c>
    </row>
    <row r="90" spans="1:23" x14ac:dyDescent="0.2">
      <c r="A90" s="1" t="str">
        <f t="shared" si="1"/>
        <v xml:space="preserve">  2ft Twin Surface Mount Batten</v>
      </c>
      <c r="B90" s="8" t="s">
        <v>687</v>
      </c>
      <c r="C90" s="25">
        <v>6800</v>
      </c>
      <c r="D90" s="65">
        <v>45</v>
      </c>
      <c r="E90" s="27">
        <v>10</v>
      </c>
      <c r="F90" s="65"/>
      <c r="G90" s="65"/>
      <c r="H90" s="65"/>
      <c r="I90" s="8" t="s">
        <v>518</v>
      </c>
      <c r="J90" s="65"/>
      <c r="K90" s="120"/>
      <c r="L90" s="65"/>
      <c r="M90" s="117"/>
      <c r="N90" s="85">
        <f t="shared" si="2"/>
        <v>0</v>
      </c>
      <c r="O90" s="117">
        <v>30</v>
      </c>
      <c r="P90" s="65">
        <f t="shared" si="3"/>
        <v>15</v>
      </c>
      <c r="Q90" s="65">
        <v>1</v>
      </c>
      <c r="R90" s="65"/>
      <c r="W90" s="138" t="s">
        <v>708</v>
      </c>
    </row>
    <row r="91" spans="1:23" x14ac:dyDescent="0.2">
      <c r="A91" s="1" t="str">
        <f t="shared" si="1"/>
        <v xml:space="preserve">    4ft Single Surface Mount BattenLumaled</v>
      </c>
      <c r="B91" s="8" t="s">
        <v>688</v>
      </c>
      <c r="C91" s="25">
        <v>6800</v>
      </c>
      <c r="D91" s="65">
        <v>45</v>
      </c>
      <c r="E91" s="125">
        <v>5</v>
      </c>
      <c r="F91" s="65"/>
      <c r="G91" s="8" t="s">
        <v>515</v>
      </c>
      <c r="H91" s="8" t="s">
        <v>872</v>
      </c>
      <c r="I91" s="8" t="s">
        <v>518</v>
      </c>
      <c r="J91" s="65">
        <v>20</v>
      </c>
      <c r="K91" s="120">
        <v>50000</v>
      </c>
      <c r="L91" s="65" t="s">
        <v>871</v>
      </c>
      <c r="M91" s="117">
        <v>66.42</v>
      </c>
      <c r="N91" s="85">
        <f t="shared" si="2"/>
        <v>88.56</v>
      </c>
      <c r="O91" s="117">
        <v>30</v>
      </c>
      <c r="P91" s="65">
        <f t="shared" si="3"/>
        <v>15</v>
      </c>
      <c r="Q91" s="65">
        <v>1</v>
      </c>
      <c r="R91" s="65"/>
      <c r="W91" s="138" t="s">
        <v>709</v>
      </c>
    </row>
    <row r="92" spans="1:23" x14ac:dyDescent="0.2">
      <c r="A92" s="1" t="str">
        <f t="shared" si="1"/>
        <v xml:space="preserve">    4ft Single Surface Mount BattenLumex</v>
      </c>
      <c r="B92" s="8" t="s">
        <v>688</v>
      </c>
      <c r="C92" s="25">
        <v>6800</v>
      </c>
      <c r="D92" s="65">
        <v>45</v>
      </c>
      <c r="E92" s="125">
        <v>5</v>
      </c>
      <c r="F92" s="65"/>
      <c r="G92" s="65" t="s">
        <v>511</v>
      </c>
      <c r="H92" s="65" t="s">
        <v>971</v>
      </c>
      <c r="I92" s="8" t="s">
        <v>518</v>
      </c>
      <c r="J92" s="65">
        <v>20</v>
      </c>
      <c r="K92" s="120">
        <v>50000</v>
      </c>
      <c r="L92" s="65" t="s">
        <v>1054</v>
      </c>
      <c r="M92" s="117">
        <v>75</v>
      </c>
      <c r="N92" s="85">
        <f t="shared" si="2"/>
        <v>100</v>
      </c>
      <c r="O92" s="117">
        <v>30</v>
      </c>
      <c r="P92" s="65">
        <f t="shared" si="3"/>
        <v>15</v>
      </c>
      <c r="Q92" s="65">
        <v>1</v>
      </c>
      <c r="R92" s="65"/>
      <c r="W92" s="138" t="s">
        <v>710</v>
      </c>
    </row>
    <row r="93" spans="1:23" x14ac:dyDescent="0.2">
      <c r="A93" s="1" t="str">
        <f t="shared" si="1"/>
        <v xml:space="preserve">    4ft Single Surface Mount BattenThorn</v>
      </c>
      <c r="B93" s="8" t="s">
        <v>688</v>
      </c>
      <c r="C93" s="25">
        <v>6800</v>
      </c>
      <c r="D93" s="65">
        <v>45</v>
      </c>
      <c r="E93" s="125">
        <v>5</v>
      </c>
      <c r="F93" s="65"/>
      <c r="G93" s="65" t="s">
        <v>990</v>
      </c>
      <c r="H93" s="65" t="s">
        <v>991</v>
      </c>
      <c r="I93" s="8" t="s">
        <v>518</v>
      </c>
      <c r="J93" s="65">
        <v>41</v>
      </c>
      <c r="K93" s="120">
        <v>50000</v>
      </c>
      <c r="L93" s="65" t="s">
        <v>992</v>
      </c>
      <c r="M93" s="117">
        <v>80</v>
      </c>
      <c r="N93" s="85">
        <f t="shared" si="2"/>
        <v>106.66666666666667</v>
      </c>
      <c r="O93" s="117">
        <v>30</v>
      </c>
      <c r="P93" s="65">
        <f t="shared" si="3"/>
        <v>15</v>
      </c>
      <c r="Q93" s="65">
        <v>1</v>
      </c>
      <c r="R93" s="65"/>
      <c r="W93" s="138" t="s">
        <v>711</v>
      </c>
    </row>
    <row r="94" spans="1:23" x14ac:dyDescent="0.2">
      <c r="A94" s="1" t="str">
        <f t="shared" si="1"/>
        <v xml:space="preserve">    4ft Single Surface Mount Batten</v>
      </c>
      <c r="B94" s="8" t="s">
        <v>688</v>
      </c>
      <c r="C94" s="25">
        <v>6800</v>
      </c>
      <c r="D94" s="65">
        <v>45</v>
      </c>
      <c r="E94" s="125">
        <v>5</v>
      </c>
      <c r="F94" s="65"/>
      <c r="G94" s="65"/>
      <c r="H94" s="65"/>
      <c r="I94" s="8" t="s">
        <v>518</v>
      </c>
      <c r="J94" s="65"/>
      <c r="K94" s="120"/>
      <c r="L94" s="65"/>
      <c r="M94" s="117"/>
      <c r="N94" s="85">
        <f t="shared" si="2"/>
        <v>0</v>
      </c>
      <c r="O94" s="117">
        <v>30</v>
      </c>
      <c r="P94" s="65">
        <f t="shared" si="3"/>
        <v>15</v>
      </c>
      <c r="Q94" s="65">
        <v>1</v>
      </c>
      <c r="R94" s="65"/>
      <c r="W94" s="138" t="s">
        <v>712</v>
      </c>
    </row>
    <row r="95" spans="1:23" x14ac:dyDescent="0.2">
      <c r="A95" s="1" t="str">
        <f t="shared" si="1"/>
        <v xml:space="preserve">    4ft Single Surface Mount Batten</v>
      </c>
      <c r="B95" s="8" t="s">
        <v>688</v>
      </c>
      <c r="C95" s="25">
        <v>6800</v>
      </c>
      <c r="D95" s="65">
        <v>45</v>
      </c>
      <c r="E95" s="125">
        <v>5</v>
      </c>
      <c r="F95" s="65"/>
      <c r="G95" s="65"/>
      <c r="H95" s="65"/>
      <c r="I95" s="8" t="s">
        <v>518</v>
      </c>
      <c r="J95" s="65"/>
      <c r="K95" s="120"/>
      <c r="L95" s="65"/>
      <c r="M95" s="117"/>
      <c r="N95" s="85">
        <f t="shared" si="2"/>
        <v>0</v>
      </c>
      <c r="O95" s="117">
        <v>30</v>
      </c>
      <c r="P95" s="65">
        <f t="shared" si="3"/>
        <v>15</v>
      </c>
      <c r="Q95" s="65">
        <v>1</v>
      </c>
      <c r="R95" s="65"/>
      <c r="W95" s="138" t="s">
        <v>713</v>
      </c>
    </row>
    <row r="96" spans="1:23" x14ac:dyDescent="0.2">
      <c r="A96" s="1" t="str">
        <f t="shared" si="1"/>
        <v xml:space="preserve">    4ft Single Surface Mount Batten</v>
      </c>
      <c r="B96" s="8" t="s">
        <v>688</v>
      </c>
      <c r="C96" s="25">
        <v>6800</v>
      </c>
      <c r="D96" s="65">
        <v>45</v>
      </c>
      <c r="E96" s="125">
        <v>5</v>
      </c>
      <c r="F96" s="65"/>
      <c r="G96" s="65"/>
      <c r="H96" s="65"/>
      <c r="I96" s="8" t="s">
        <v>518</v>
      </c>
      <c r="J96" s="65"/>
      <c r="K96" s="120"/>
      <c r="L96" s="65"/>
      <c r="M96" s="117"/>
      <c r="N96" s="85">
        <f t="shared" si="2"/>
        <v>0</v>
      </c>
      <c r="O96" s="117">
        <v>30</v>
      </c>
      <c r="P96" s="65">
        <f t="shared" si="3"/>
        <v>15</v>
      </c>
      <c r="Q96" s="65">
        <v>1</v>
      </c>
      <c r="R96" s="65"/>
      <c r="W96" s="138" t="s">
        <v>714</v>
      </c>
    </row>
    <row r="97" spans="1:23" x14ac:dyDescent="0.2">
      <c r="A97" s="1" t="str">
        <f t="shared" si="1"/>
        <v xml:space="preserve">    4ft Single Surface Mount Batten</v>
      </c>
      <c r="B97" s="8" t="s">
        <v>688</v>
      </c>
      <c r="C97" s="25">
        <v>6800</v>
      </c>
      <c r="D97" s="65">
        <v>45</v>
      </c>
      <c r="E97" s="125">
        <v>5</v>
      </c>
      <c r="F97" s="65"/>
      <c r="G97" s="65"/>
      <c r="H97" s="65"/>
      <c r="I97" s="8" t="s">
        <v>518</v>
      </c>
      <c r="J97" s="65"/>
      <c r="K97" s="120"/>
      <c r="L97" s="65"/>
      <c r="M97" s="117"/>
      <c r="N97" s="85">
        <f t="shared" si="2"/>
        <v>0</v>
      </c>
      <c r="O97" s="117">
        <v>30</v>
      </c>
      <c r="P97" s="65">
        <f t="shared" si="3"/>
        <v>15</v>
      </c>
      <c r="Q97" s="65">
        <v>1</v>
      </c>
      <c r="R97" s="65"/>
      <c r="W97" s="138" t="s">
        <v>715</v>
      </c>
    </row>
    <row r="98" spans="1:23" x14ac:dyDescent="0.2">
      <c r="A98" s="1" t="str">
        <f t="shared" si="1"/>
        <v xml:space="preserve">      2ft Single Surface Mount BattenLumaled</v>
      </c>
      <c r="B98" s="8" t="s">
        <v>689</v>
      </c>
      <c r="C98" s="25">
        <v>6800</v>
      </c>
      <c r="D98" s="65">
        <v>22.5</v>
      </c>
      <c r="E98" s="125">
        <v>5</v>
      </c>
      <c r="F98" s="65"/>
      <c r="G98" s="65" t="s">
        <v>515</v>
      </c>
      <c r="H98" s="8" t="s">
        <v>1023</v>
      </c>
      <c r="I98" s="8" t="s">
        <v>518</v>
      </c>
      <c r="J98" s="65">
        <v>10</v>
      </c>
      <c r="K98" s="120">
        <v>50000</v>
      </c>
      <c r="L98" s="65" t="s">
        <v>1024</v>
      </c>
      <c r="M98" s="117">
        <v>40.53</v>
      </c>
      <c r="N98" s="85">
        <f t="shared" si="2"/>
        <v>54.04</v>
      </c>
      <c r="O98" s="117">
        <v>30</v>
      </c>
      <c r="P98" s="65">
        <f t="shared" si="3"/>
        <v>15</v>
      </c>
      <c r="Q98" s="65">
        <v>1</v>
      </c>
      <c r="R98" s="65"/>
      <c r="W98" s="138" t="s">
        <v>716</v>
      </c>
    </row>
    <row r="99" spans="1:23" x14ac:dyDescent="0.2">
      <c r="A99" s="1" t="str">
        <f t="shared" si="1"/>
        <v xml:space="preserve">      2ft Single Surface Mount BattenLumex</v>
      </c>
      <c r="B99" s="8" t="s">
        <v>689</v>
      </c>
      <c r="C99" s="25">
        <v>6800</v>
      </c>
      <c r="D99" s="65">
        <v>22.5</v>
      </c>
      <c r="E99" s="125">
        <v>5</v>
      </c>
      <c r="F99" s="65"/>
      <c r="G99" s="65" t="s">
        <v>511</v>
      </c>
      <c r="H99" s="65" t="s">
        <v>1056</v>
      </c>
      <c r="I99" s="8" t="s">
        <v>518</v>
      </c>
      <c r="J99" s="65">
        <v>10</v>
      </c>
      <c r="K99" s="120">
        <v>50000</v>
      </c>
      <c r="L99" s="65" t="s">
        <v>1055</v>
      </c>
      <c r="M99" s="117">
        <v>60</v>
      </c>
      <c r="N99" s="85">
        <f t="shared" si="2"/>
        <v>80</v>
      </c>
      <c r="O99" s="117">
        <v>30</v>
      </c>
      <c r="P99" s="65">
        <f t="shared" si="3"/>
        <v>15</v>
      </c>
      <c r="Q99" s="65">
        <v>1</v>
      </c>
      <c r="R99" s="65"/>
      <c r="W99" s="138" t="s">
        <v>717</v>
      </c>
    </row>
    <row r="100" spans="1:23" x14ac:dyDescent="0.2">
      <c r="A100" s="1" t="str">
        <f t="shared" si="1"/>
        <v xml:space="preserve">      2ft Single Surface Mount Batten</v>
      </c>
      <c r="B100" s="8" t="s">
        <v>689</v>
      </c>
      <c r="C100" s="25">
        <v>6800</v>
      </c>
      <c r="D100" s="65">
        <v>22.5</v>
      </c>
      <c r="E100" s="125">
        <v>5</v>
      </c>
      <c r="F100" s="65"/>
      <c r="G100" s="65"/>
      <c r="H100" s="65"/>
      <c r="I100" s="8" t="s">
        <v>518</v>
      </c>
      <c r="J100" s="65"/>
      <c r="K100" s="120"/>
      <c r="L100" s="65"/>
      <c r="M100" s="117"/>
      <c r="N100" s="85">
        <f t="shared" si="2"/>
        <v>0</v>
      </c>
      <c r="O100" s="117">
        <v>30</v>
      </c>
      <c r="P100" s="65">
        <f t="shared" si="3"/>
        <v>15</v>
      </c>
      <c r="Q100" s="65">
        <v>1</v>
      </c>
      <c r="R100" s="65"/>
      <c r="W100" s="138" t="s">
        <v>718</v>
      </c>
    </row>
    <row r="101" spans="1:23" x14ac:dyDescent="0.2">
      <c r="A101" s="1" t="str">
        <f t="shared" si="1"/>
        <v xml:space="preserve">      2ft Single Surface Mount Batten</v>
      </c>
      <c r="B101" s="8" t="s">
        <v>689</v>
      </c>
      <c r="C101" s="25">
        <v>6800</v>
      </c>
      <c r="D101" s="65">
        <v>22.5</v>
      </c>
      <c r="E101" s="125">
        <v>5</v>
      </c>
      <c r="F101" s="65"/>
      <c r="G101" s="65"/>
      <c r="H101" s="65"/>
      <c r="I101" s="8" t="s">
        <v>518</v>
      </c>
      <c r="J101" s="65"/>
      <c r="K101" s="120"/>
      <c r="L101" s="65"/>
      <c r="M101" s="117"/>
      <c r="N101" s="85">
        <f t="shared" si="2"/>
        <v>0</v>
      </c>
      <c r="O101" s="117">
        <v>30</v>
      </c>
      <c r="P101" s="65">
        <f t="shared" si="3"/>
        <v>15</v>
      </c>
      <c r="Q101" s="65">
        <v>1</v>
      </c>
      <c r="R101" s="65"/>
      <c r="W101" s="138" t="s">
        <v>719</v>
      </c>
    </row>
    <row r="102" spans="1:23" x14ac:dyDescent="0.2">
      <c r="A102" s="1" t="str">
        <f t="shared" si="1"/>
        <v xml:space="preserve">      2ft Single Surface Mount Batten</v>
      </c>
      <c r="B102" s="8" t="s">
        <v>689</v>
      </c>
      <c r="C102" s="25">
        <v>6800</v>
      </c>
      <c r="D102" s="65">
        <v>22.5</v>
      </c>
      <c r="E102" s="125">
        <v>5</v>
      </c>
      <c r="F102" s="65"/>
      <c r="G102" s="65"/>
      <c r="H102" s="65"/>
      <c r="I102" s="8" t="s">
        <v>518</v>
      </c>
      <c r="J102" s="65"/>
      <c r="K102" s="120"/>
      <c r="L102" s="65"/>
      <c r="M102" s="117"/>
      <c r="N102" s="85">
        <f t="shared" si="2"/>
        <v>0</v>
      </c>
      <c r="O102" s="117">
        <v>30</v>
      </c>
      <c r="P102" s="65">
        <f t="shared" si="3"/>
        <v>15</v>
      </c>
      <c r="Q102" s="65">
        <v>1</v>
      </c>
      <c r="R102" s="65"/>
      <c r="W102" s="138" t="s">
        <v>720</v>
      </c>
    </row>
    <row r="103" spans="1:23" x14ac:dyDescent="0.2">
      <c r="A103" s="1" t="str">
        <f t="shared" si="1"/>
        <v xml:space="preserve">      2ft Single Surface Mount Batten</v>
      </c>
      <c r="B103" s="8" t="s">
        <v>689</v>
      </c>
      <c r="C103" s="25">
        <v>6800</v>
      </c>
      <c r="D103" s="65">
        <v>22.5</v>
      </c>
      <c r="E103" s="125">
        <v>5</v>
      </c>
      <c r="F103" s="65"/>
      <c r="G103" s="65"/>
      <c r="H103" s="65"/>
      <c r="I103" s="8" t="s">
        <v>518</v>
      </c>
      <c r="J103" s="65"/>
      <c r="K103" s="120"/>
      <c r="L103" s="65"/>
      <c r="M103" s="117"/>
      <c r="N103" s="85">
        <f t="shared" si="2"/>
        <v>0</v>
      </c>
      <c r="O103" s="117">
        <v>30</v>
      </c>
      <c r="P103" s="65">
        <f t="shared" si="3"/>
        <v>15</v>
      </c>
      <c r="Q103" s="65">
        <v>1</v>
      </c>
      <c r="R103" s="65"/>
      <c r="W103" s="138" t="s">
        <v>721</v>
      </c>
    </row>
    <row r="104" spans="1:23" x14ac:dyDescent="0.2">
      <c r="A104" s="1" t="str">
        <f t="shared" si="1"/>
        <v xml:space="preserve">      2ft Single Surface Mount Batten</v>
      </c>
      <c r="B104" s="8" t="s">
        <v>689</v>
      </c>
      <c r="C104" s="25">
        <v>6800</v>
      </c>
      <c r="D104" s="65">
        <v>22.5</v>
      </c>
      <c r="E104" s="125">
        <v>5</v>
      </c>
      <c r="F104" s="65"/>
      <c r="G104" s="65"/>
      <c r="H104" s="65"/>
      <c r="I104" s="8" t="s">
        <v>518</v>
      </c>
      <c r="J104" s="65"/>
      <c r="K104" s="120"/>
      <c r="L104" s="65"/>
      <c r="M104" s="117"/>
      <c r="N104" s="85">
        <f t="shared" si="2"/>
        <v>0</v>
      </c>
      <c r="O104" s="117">
        <v>30</v>
      </c>
      <c r="P104" s="65">
        <f t="shared" si="3"/>
        <v>15</v>
      </c>
      <c r="Q104" s="65">
        <v>1</v>
      </c>
      <c r="R104" s="65"/>
      <c r="W104" s="138" t="s">
        <v>722</v>
      </c>
    </row>
    <row r="105" spans="1:23" x14ac:dyDescent="0.2">
      <c r="A105" s="1" t="str">
        <f t="shared" si="1"/>
        <v xml:space="preserve">      2ft Single Surface Mount Batten</v>
      </c>
      <c r="B105" s="8" t="s">
        <v>689</v>
      </c>
      <c r="C105" s="25">
        <v>6800</v>
      </c>
      <c r="D105" s="65">
        <v>22.5</v>
      </c>
      <c r="E105" s="125">
        <v>5</v>
      </c>
      <c r="F105" s="65"/>
      <c r="G105" s="65"/>
      <c r="H105" s="65"/>
      <c r="I105" s="8" t="s">
        <v>518</v>
      </c>
      <c r="J105" s="65"/>
      <c r="K105" s="120"/>
      <c r="L105" s="65"/>
      <c r="M105" s="117"/>
      <c r="N105" s="85">
        <f t="shared" si="2"/>
        <v>0</v>
      </c>
      <c r="O105" s="117">
        <v>30</v>
      </c>
      <c r="P105" s="65">
        <f t="shared" si="3"/>
        <v>15</v>
      </c>
      <c r="Q105" s="65">
        <v>1</v>
      </c>
      <c r="R105" s="65"/>
      <c r="W105" s="138" t="s">
        <v>723</v>
      </c>
    </row>
    <row r="106" spans="1:23" ht="30" x14ac:dyDescent="0.2">
      <c r="A106" s="1" t="str">
        <f t="shared" si="1"/>
        <v>4ft Twin Surface Mount Batten WPLumaled</v>
      </c>
      <c r="B106" s="8" t="s">
        <v>690</v>
      </c>
      <c r="C106" s="25">
        <v>6800</v>
      </c>
      <c r="D106" s="8">
        <v>90</v>
      </c>
      <c r="E106" s="125">
        <v>10</v>
      </c>
      <c r="F106" s="65"/>
      <c r="G106" s="8" t="s">
        <v>515</v>
      </c>
      <c r="H106" s="8" t="s">
        <v>874</v>
      </c>
      <c r="I106" s="8" t="s">
        <v>966</v>
      </c>
      <c r="J106" s="65">
        <v>40</v>
      </c>
      <c r="K106" s="120">
        <v>50000</v>
      </c>
      <c r="L106" s="65" t="s">
        <v>888</v>
      </c>
      <c r="M106" s="117">
        <v>88.67</v>
      </c>
      <c r="N106" s="85">
        <f t="shared" si="2"/>
        <v>118.22666666666667</v>
      </c>
      <c r="O106" s="117">
        <v>30</v>
      </c>
      <c r="P106" s="65">
        <f t="shared" si="3"/>
        <v>15</v>
      </c>
      <c r="Q106" s="65">
        <v>1</v>
      </c>
      <c r="R106" s="65"/>
      <c r="W106" s="138" t="s">
        <v>724</v>
      </c>
    </row>
    <row r="107" spans="1:23" ht="30" x14ac:dyDescent="0.2">
      <c r="A107" s="1" t="str">
        <f t="shared" si="1"/>
        <v>4ft Twin Surface Mount Batten WPLumex</v>
      </c>
      <c r="B107" s="8" t="s">
        <v>690</v>
      </c>
      <c r="C107" s="25">
        <v>6800</v>
      </c>
      <c r="D107" s="8">
        <v>90</v>
      </c>
      <c r="E107" s="125">
        <v>10</v>
      </c>
      <c r="F107" s="65"/>
      <c r="G107" s="8" t="s">
        <v>511</v>
      </c>
      <c r="H107" s="8" t="s">
        <v>911</v>
      </c>
      <c r="I107" s="8" t="s">
        <v>966</v>
      </c>
      <c r="J107" s="8">
        <v>48</v>
      </c>
      <c r="K107" s="25">
        <v>50000</v>
      </c>
      <c r="L107" s="8" t="s">
        <v>912</v>
      </c>
      <c r="M107" s="8">
        <v>95</v>
      </c>
      <c r="N107" s="85">
        <f t="shared" si="2"/>
        <v>126.66666666666667</v>
      </c>
      <c r="O107" s="117">
        <v>30</v>
      </c>
      <c r="P107" s="65">
        <f t="shared" si="3"/>
        <v>15</v>
      </c>
      <c r="Q107" s="65">
        <v>1</v>
      </c>
      <c r="R107" s="65"/>
      <c r="W107" s="138" t="s">
        <v>725</v>
      </c>
    </row>
    <row r="108" spans="1:23" ht="30" x14ac:dyDescent="0.2">
      <c r="A108" s="1" t="str">
        <f t="shared" si="1"/>
        <v>4ft Twin Surface Mount Batten WPThorn</v>
      </c>
      <c r="B108" s="8" t="s">
        <v>690</v>
      </c>
      <c r="C108" s="25">
        <v>6800</v>
      </c>
      <c r="D108" s="8">
        <v>90</v>
      </c>
      <c r="E108" s="125">
        <v>10</v>
      </c>
      <c r="F108" s="65"/>
      <c r="G108" s="65" t="s">
        <v>990</v>
      </c>
      <c r="H108" s="65" t="s">
        <v>991</v>
      </c>
      <c r="I108" s="8" t="s">
        <v>966</v>
      </c>
      <c r="J108" s="65">
        <v>41</v>
      </c>
      <c r="K108" s="120">
        <v>50000</v>
      </c>
      <c r="L108" s="65" t="s">
        <v>992</v>
      </c>
      <c r="M108" s="117">
        <v>80</v>
      </c>
      <c r="N108" s="85">
        <f t="shared" si="2"/>
        <v>106.66666666666667</v>
      </c>
      <c r="O108" s="117">
        <v>30</v>
      </c>
      <c r="P108" s="65">
        <f t="shared" si="3"/>
        <v>15</v>
      </c>
      <c r="Q108" s="65">
        <v>1</v>
      </c>
      <c r="R108" s="65"/>
      <c r="W108" s="138" t="s">
        <v>726</v>
      </c>
    </row>
    <row r="109" spans="1:23" ht="30" x14ac:dyDescent="0.2">
      <c r="A109" s="1" t="str">
        <f t="shared" si="1"/>
        <v>4ft Twin Surface Mount Batten WP</v>
      </c>
      <c r="B109" s="8" t="s">
        <v>690</v>
      </c>
      <c r="C109" s="25">
        <v>6800</v>
      </c>
      <c r="D109" s="8">
        <v>90</v>
      </c>
      <c r="E109" s="125">
        <v>10</v>
      </c>
      <c r="F109" s="65"/>
      <c r="G109" s="8"/>
      <c r="H109" s="8"/>
      <c r="I109" s="8" t="s">
        <v>966</v>
      </c>
      <c r="J109" s="8"/>
      <c r="K109" s="25"/>
      <c r="L109" s="8"/>
      <c r="M109" s="8"/>
      <c r="N109" s="85">
        <f t="shared" si="2"/>
        <v>0</v>
      </c>
      <c r="O109" s="117">
        <v>30</v>
      </c>
      <c r="P109" s="65">
        <f t="shared" si="3"/>
        <v>15</v>
      </c>
      <c r="Q109" s="65">
        <v>1</v>
      </c>
      <c r="R109" s="65"/>
      <c r="W109" s="138" t="s">
        <v>727</v>
      </c>
    </row>
    <row r="110" spans="1:23" ht="30" x14ac:dyDescent="0.2">
      <c r="A110" s="1" t="str">
        <f t="shared" si="1"/>
        <v>4ft Twin Surface Mount Batten WP</v>
      </c>
      <c r="B110" s="8" t="s">
        <v>690</v>
      </c>
      <c r="C110" s="25">
        <v>6800</v>
      </c>
      <c r="D110" s="8">
        <v>90</v>
      </c>
      <c r="E110" s="125">
        <v>10</v>
      </c>
      <c r="F110" s="65"/>
      <c r="G110" s="65"/>
      <c r="H110" s="65"/>
      <c r="I110" s="8" t="s">
        <v>966</v>
      </c>
      <c r="J110" s="65"/>
      <c r="K110" s="120"/>
      <c r="L110" s="65"/>
      <c r="M110" s="117"/>
      <c r="N110" s="85">
        <f t="shared" si="2"/>
        <v>0</v>
      </c>
      <c r="O110" s="117">
        <v>30</v>
      </c>
      <c r="P110" s="65">
        <f t="shared" si="3"/>
        <v>15</v>
      </c>
      <c r="Q110" s="65">
        <v>1</v>
      </c>
      <c r="R110" s="65"/>
      <c r="W110" s="138" t="s">
        <v>728</v>
      </c>
    </row>
    <row r="111" spans="1:23" ht="30" x14ac:dyDescent="0.2">
      <c r="A111" s="1" t="str">
        <f t="shared" si="1"/>
        <v>4ft Twin Surface Mount Batten WP</v>
      </c>
      <c r="B111" s="8" t="s">
        <v>690</v>
      </c>
      <c r="C111" s="25">
        <v>6800</v>
      </c>
      <c r="D111" s="8">
        <v>90</v>
      </c>
      <c r="E111" s="125">
        <v>10</v>
      </c>
      <c r="F111" s="65"/>
      <c r="G111" s="65"/>
      <c r="H111" s="65"/>
      <c r="I111" s="8" t="s">
        <v>966</v>
      </c>
      <c r="J111" s="65"/>
      <c r="K111" s="120"/>
      <c r="L111" s="65"/>
      <c r="M111" s="117"/>
      <c r="N111" s="85">
        <f t="shared" si="2"/>
        <v>0</v>
      </c>
      <c r="O111" s="117">
        <v>30</v>
      </c>
      <c r="P111" s="65">
        <f t="shared" si="3"/>
        <v>15</v>
      </c>
      <c r="Q111" s="65">
        <v>1</v>
      </c>
      <c r="R111" s="65"/>
      <c r="W111" s="138" t="s">
        <v>729</v>
      </c>
    </row>
    <row r="112" spans="1:23" ht="30" x14ac:dyDescent="0.2">
      <c r="A112" s="1" t="str">
        <f t="shared" si="1"/>
        <v>4ft Twin Surface Mount Batten WP</v>
      </c>
      <c r="B112" s="8" t="s">
        <v>690</v>
      </c>
      <c r="C112" s="25">
        <v>6800</v>
      </c>
      <c r="D112" s="8">
        <v>90</v>
      </c>
      <c r="E112" s="125">
        <v>10</v>
      </c>
      <c r="F112" s="65"/>
      <c r="G112" s="65"/>
      <c r="H112" s="65"/>
      <c r="I112" s="8" t="s">
        <v>966</v>
      </c>
      <c r="J112" s="65"/>
      <c r="K112" s="120"/>
      <c r="L112" s="65"/>
      <c r="M112" s="117"/>
      <c r="N112" s="85">
        <f t="shared" si="2"/>
        <v>0</v>
      </c>
      <c r="O112" s="117">
        <v>30</v>
      </c>
      <c r="P112" s="65">
        <f t="shared" si="3"/>
        <v>15</v>
      </c>
      <c r="Q112" s="65">
        <v>1</v>
      </c>
      <c r="R112" s="65"/>
      <c r="W112" s="138" t="s">
        <v>730</v>
      </c>
    </row>
    <row r="113" spans="1:23" ht="30" x14ac:dyDescent="0.2">
      <c r="A113" s="1" t="str">
        <f t="shared" si="1"/>
        <v xml:space="preserve">  2ft Twin Surface Mount Batten WPLumaled</v>
      </c>
      <c r="B113" s="8" t="s">
        <v>691</v>
      </c>
      <c r="C113" s="25">
        <v>6800</v>
      </c>
      <c r="D113" s="65">
        <v>45</v>
      </c>
      <c r="E113" s="125">
        <v>10</v>
      </c>
      <c r="F113" s="65"/>
      <c r="G113" s="8" t="s">
        <v>515</v>
      </c>
      <c r="H113" s="8" t="s">
        <v>886</v>
      </c>
      <c r="I113" s="8" t="s">
        <v>966</v>
      </c>
      <c r="J113" s="65">
        <v>20</v>
      </c>
      <c r="K113" s="120">
        <v>50000</v>
      </c>
      <c r="L113" s="65" t="s">
        <v>887</v>
      </c>
      <c r="M113" s="117">
        <v>60.94</v>
      </c>
      <c r="N113" s="85">
        <f t="shared" si="2"/>
        <v>81.25333333333333</v>
      </c>
      <c r="O113" s="117">
        <v>30</v>
      </c>
      <c r="P113" s="65">
        <f t="shared" si="3"/>
        <v>15</v>
      </c>
      <c r="Q113" s="65">
        <v>1</v>
      </c>
      <c r="R113" s="65"/>
      <c r="W113" s="138" t="s">
        <v>731</v>
      </c>
    </row>
    <row r="114" spans="1:23" ht="30" x14ac:dyDescent="0.2">
      <c r="A114" s="1" t="str">
        <f t="shared" si="1"/>
        <v xml:space="preserve">  2ft Twin Surface Mount Batten WPLumex</v>
      </c>
      <c r="B114" s="8" t="s">
        <v>691</v>
      </c>
      <c r="C114" s="25">
        <v>6800</v>
      </c>
      <c r="D114" s="65">
        <v>45</v>
      </c>
      <c r="E114" s="125">
        <v>10</v>
      </c>
      <c r="F114" s="65"/>
      <c r="G114" s="8" t="s">
        <v>511</v>
      </c>
      <c r="H114" s="8" t="s">
        <v>913</v>
      </c>
      <c r="I114" s="8" t="s">
        <v>966</v>
      </c>
      <c r="J114" s="8">
        <v>24</v>
      </c>
      <c r="K114" s="25">
        <v>50000</v>
      </c>
      <c r="L114" s="8" t="s">
        <v>914</v>
      </c>
      <c r="M114" s="117">
        <v>75.5</v>
      </c>
      <c r="N114" s="85">
        <f t="shared" si="2"/>
        <v>100.66666666666667</v>
      </c>
      <c r="O114" s="117">
        <v>30</v>
      </c>
      <c r="P114" s="65">
        <f t="shared" si="3"/>
        <v>15</v>
      </c>
      <c r="Q114" s="65">
        <v>1</v>
      </c>
      <c r="R114" s="65"/>
      <c r="W114" s="138" t="s">
        <v>732</v>
      </c>
    </row>
    <row r="115" spans="1:23" ht="30" x14ac:dyDescent="0.2">
      <c r="A115" s="1" t="str">
        <f t="shared" si="1"/>
        <v xml:space="preserve">  2ft Twin Surface Mount Batten WPThorn</v>
      </c>
      <c r="B115" s="8" t="s">
        <v>691</v>
      </c>
      <c r="C115" s="25">
        <v>6800</v>
      </c>
      <c r="D115" s="65">
        <v>45</v>
      </c>
      <c r="E115" s="125">
        <v>10</v>
      </c>
      <c r="F115" s="65"/>
      <c r="G115" s="65" t="s">
        <v>990</v>
      </c>
      <c r="H115" s="65" t="s">
        <v>993</v>
      </c>
      <c r="I115" s="8" t="s">
        <v>966</v>
      </c>
      <c r="J115" s="65">
        <v>19</v>
      </c>
      <c r="K115" s="120">
        <v>50000</v>
      </c>
      <c r="L115" s="65" t="s">
        <v>994</v>
      </c>
      <c r="M115" s="117">
        <v>70</v>
      </c>
      <c r="N115" s="85">
        <f t="shared" si="2"/>
        <v>93.333333333333329</v>
      </c>
      <c r="O115" s="117">
        <v>30</v>
      </c>
      <c r="P115" s="65">
        <f t="shared" si="3"/>
        <v>15</v>
      </c>
      <c r="Q115" s="65">
        <v>1</v>
      </c>
      <c r="R115" s="65"/>
      <c r="W115" s="138" t="s">
        <v>733</v>
      </c>
    </row>
    <row r="116" spans="1:23" ht="30" x14ac:dyDescent="0.2">
      <c r="A116" s="1" t="str">
        <f t="shared" si="1"/>
        <v xml:space="preserve">  2ft Twin Surface Mount Batten WP</v>
      </c>
      <c r="B116" s="8" t="s">
        <v>691</v>
      </c>
      <c r="C116" s="25">
        <v>6800</v>
      </c>
      <c r="D116" s="65">
        <v>45</v>
      </c>
      <c r="E116" s="125">
        <v>10</v>
      </c>
      <c r="F116" s="65"/>
      <c r="G116" s="65"/>
      <c r="H116" s="65"/>
      <c r="I116" s="8" t="s">
        <v>966</v>
      </c>
      <c r="J116" s="65"/>
      <c r="K116" s="120"/>
      <c r="L116" s="65"/>
      <c r="M116" s="117"/>
      <c r="N116" s="85">
        <f t="shared" si="2"/>
        <v>0</v>
      </c>
      <c r="O116" s="117">
        <v>30</v>
      </c>
      <c r="P116" s="65">
        <f t="shared" si="3"/>
        <v>15</v>
      </c>
      <c r="Q116" s="65">
        <v>1</v>
      </c>
      <c r="R116" s="65"/>
      <c r="W116" s="138" t="s">
        <v>734</v>
      </c>
    </row>
    <row r="117" spans="1:23" ht="30" x14ac:dyDescent="0.2">
      <c r="A117" s="1" t="str">
        <f t="shared" si="1"/>
        <v xml:space="preserve">  2ft Twin Surface Mount Batten WP</v>
      </c>
      <c r="B117" s="8" t="s">
        <v>691</v>
      </c>
      <c r="C117" s="25">
        <v>6800</v>
      </c>
      <c r="D117" s="65">
        <v>45</v>
      </c>
      <c r="E117" s="125">
        <v>10</v>
      </c>
      <c r="F117" s="65"/>
      <c r="G117" s="65"/>
      <c r="H117" s="65"/>
      <c r="I117" s="8" t="s">
        <v>966</v>
      </c>
      <c r="J117" s="65"/>
      <c r="K117" s="120"/>
      <c r="L117" s="65"/>
      <c r="M117" s="117"/>
      <c r="N117" s="85">
        <f t="shared" si="2"/>
        <v>0</v>
      </c>
      <c r="O117" s="117">
        <v>30</v>
      </c>
      <c r="P117" s="65">
        <f t="shared" si="3"/>
        <v>15</v>
      </c>
      <c r="Q117" s="65">
        <v>1</v>
      </c>
      <c r="R117" s="65"/>
      <c r="W117" s="138" t="s">
        <v>735</v>
      </c>
    </row>
    <row r="118" spans="1:23" ht="30" x14ac:dyDescent="0.2">
      <c r="A118" s="1" t="str">
        <f t="shared" si="1"/>
        <v xml:space="preserve">  2ft Twin Surface Mount Batten WP</v>
      </c>
      <c r="B118" s="8" t="s">
        <v>691</v>
      </c>
      <c r="C118" s="25">
        <v>6800</v>
      </c>
      <c r="D118" s="65">
        <v>45</v>
      </c>
      <c r="E118" s="125">
        <v>10</v>
      </c>
      <c r="F118" s="65"/>
      <c r="G118" s="65"/>
      <c r="H118" s="65"/>
      <c r="I118" s="8" t="s">
        <v>966</v>
      </c>
      <c r="J118" s="65"/>
      <c r="K118" s="120"/>
      <c r="L118" s="65"/>
      <c r="M118" s="117"/>
      <c r="N118" s="85">
        <f t="shared" si="2"/>
        <v>0</v>
      </c>
      <c r="O118" s="117">
        <v>30</v>
      </c>
      <c r="P118" s="65">
        <f t="shared" si="3"/>
        <v>15</v>
      </c>
      <c r="Q118" s="65">
        <v>1</v>
      </c>
      <c r="R118" s="65"/>
      <c r="W118" s="138" t="s">
        <v>736</v>
      </c>
    </row>
    <row r="119" spans="1:23" ht="30" x14ac:dyDescent="0.2">
      <c r="A119" s="1" t="str">
        <f t="shared" si="1"/>
        <v xml:space="preserve">  2ft Twin Surface Mount Batten WP</v>
      </c>
      <c r="B119" s="8" t="s">
        <v>691</v>
      </c>
      <c r="C119" s="25">
        <v>6800</v>
      </c>
      <c r="D119" s="65">
        <v>45</v>
      </c>
      <c r="E119" s="125">
        <v>10</v>
      </c>
      <c r="F119" s="65"/>
      <c r="G119" s="65"/>
      <c r="H119" s="65"/>
      <c r="I119" s="8" t="s">
        <v>966</v>
      </c>
      <c r="J119" s="65"/>
      <c r="K119" s="120"/>
      <c r="L119" s="65"/>
      <c r="M119" s="117"/>
      <c r="N119" s="85">
        <f t="shared" si="2"/>
        <v>0</v>
      </c>
      <c r="O119" s="117">
        <v>30</v>
      </c>
      <c r="P119" s="65">
        <f t="shared" si="3"/>
        <v>15</v>
      </c>
      <c r="Q119" s="65">
        <v>1</v>
      </c>
      <c r="R119" s="65"/>
      <c r="W119" s="138" t="s">
        <v>737</v>
      </c>
    </row>
    <row r="120" spans="1:23" ht="30" x14ac:dyDescent="0.2">
      <c r="A120" s="1" t="str">
        <f t="shared" si="1"/>
        <v xml:space="preserve">    4ft Single Surface Mount Batten WPLumaled</v>
      </c>
      <c r="B120" s="8" t="s">
        <v>840</v>
      </c>
      <c r="C120" s="25">
        <v>6800</v>
      </c>
      <c r="D120" s="65">
        <v>45</v>
      </c>
      <c r="E120" s="125">
        <v>5</v>
      </c>
      <c r="F120" s="65"/>
      <c r="G120" s="8" t="s">
        <v>515</v>
      </c>
      <c r="H120" s="8" t="s">
        <v>1025</v>
      </c>
      <c r="I120" s="8" t="s">
        <v>966</v>
      </c>
      <c r="J120" s="65">
        <v>20</v>
      </c>
      <c r="K120" s="120">
        <v>50000</v>
      </c>
      <c r="L120" s="65" t="s">
        <v>1026</v>
      </c>
      <c r="M120" s="117">
        <v>82.39</v>
      </c>
      <c r="N120" s="85">
        <f t="shared" si="2"/>
        <v>109.85333333333334</v>
      </c>
      <c r="O120" s="117">
        <v>30</v>
      </c>
      <c r="P120" s="65">
        <f t="shared" si="3"/>
        <v>15</v>
      </c>
      <c r="Q120" s="65">
        <v>1</v>
      </c>
      <c r="R120" s="65"/>
      <c r="W120" s="138" t="s">
        <v>738</v>
      </c>
    </row>
    <row r="121" spans="1:23" ht="30" x14ac:dyDescent="0.2">
      <c r="A121" s="1" t="str">
        <f t="shared" si="1"/>
        <v xml:space="preserve">    4ft Single Surface Mount Batten WPLumex</v>
      </c>
      <c r="B121" s="8" t="s">
        <v>840</v>
      </c>
      <c r="C121" s="25">
        <v>6800</v>
      </c>
      <c r="D121" s="65">
        <v>45</v>
      </c>
      <c r="E121" s="125">
        <v>5</v>
      </c>
      <c r="F121" s="65"/>
      <c r="G121" s="8" t="s">
        <v>511</v>
      </c>
      <c r="H121" s="8" t="s">
        <v>1057</v>
      </c>
      <c r="I121" s="8" t="s">
        <v>966</v>
      </c>
      <c r="J121" s="65">
        <v>24</v>
      </c>
      <c r="K121" s="25">
        <v>50000</v>
      </c>
      <c r="L121" s="65" t="s">
        <v>1058</v>
      </c>
      <c r="M121" s="117">
        <v>83</v>
      </c>
      <c r="N121" s="85">
        <f t="shared" si="2"/>
        <v>110.66666666666667</v>
      </c>
      <c r="O121" s="117">
        <v>30</v>
      </c>
      <c r="P121" s="65">
        <f t="shared" si="3"/>
        <v>15</v>
      </c>
      <c r="Q121" s="65">
        <v>1</v>
      </c>
      <c r="R121" s="65"/>
      <c r="W121" s="138" t="s">
        <v>739</v>
      </c>
    </row>
    <row r="122" spans="1:23" ht="30" x14ac:dyDescent="0.2">
      <c r="A122" s="1" t="str">
        <f t="shared" si="1"/>
        <v xml:space="preserve">    4ft Single Surface Mount Batten WP</v>
      </c>
      <c r="B122" s="8" t="s">
        <v>840</v>
      </c>
      <c r="C122" s="25">
        <v>6800</v>
      </c>
      <c r="D122" s="65">
        <v>45</v>
      </c>
      <c r="E122" s="125">
        <v>5</v>
      </c>
      <c r="F122" s="65"/>
      <c r="G122" s="65"/>
      <c r="H122" s="65"/>
      <c r="I122" s="8" t="s">
        <v>966</v>
      </c>
      <c r="J122" s="65"/>
      <c r="K122" s="120"/>
      <c r="L122" s="65"/>
      <c r="M122" s="117"/>
      <c r="N122" s="85">
        <f t="shared" si="2"/>
        <v>0</v>
      </c>
      <c r="O122" s="117">
        <v>30</v>
      </c>
      <c r="P122" s="65">
        <f t="shared" si="3"/>
        <v>15</v>
      </c>
      <c r="Q122" s="65">
        <v>1</v>
      </c>
      <c r="R122" s="65"/>
      <c r="W122" s="138" t="s">
        <v>740</v>
      </c>
    </row>
    <row r="123" spans="1:23" ht="30" x14ac:dyDescent="0.2">
      <c r="A123" s="1" t="str">
        <f t="shared" si="1"/>
        <v xml:space="preserve">    4ft Single Surface Mount Batten WP</v>
      </c>
      <c r="B123" s="8" t="s">
        <v>840</v>
      </c>
      <c r="C123" s="25">
        <v>6800</v>
      </c>
      <c r="D123" s="65">
        <v>45</v>
      </c>
      <c r="E123" s="125">
        <v>5</v>
      </c>
      <c r="F123" s="65"/>
      <c r="G123" s="65"/>
      <c r="H123" s="65"/>
      <c r="I123" s="8" t="s">
        <v>966</v>
      </c>
      <c r="J123" s="65"/>
      <c r="K123" s="120"/>
      <c r="L123" s="65"/>
      <c r="M123" s="117"/>
      <c r="N123" s="85">
        <f t="shared" si="2"/>
        <v>0</v>
      </c>
      <c r="O123" s="117">
        <v>30</v>
      </c>
      <c r="P123" s="65">
        <f t="shared" si="3"/>
        <v>15</v>
      </c>
      <c r="Q123" s="65">
        <v>1</v>
      </c>
      <c r="R123" s="65"/>
      <c r="W123" s="138" t="s">
        <v>741</v>
      </c>
    </row>
    <row r="124" spans="1:23" ht="30" x14ac:dyDescent="0.2">
      <c r="A124" s="1" t="str">
        <f t="shared" si="1"/>
        <v xml:space="preserve">    4ft Single Surface Mount Batten WP</v>
      </c>
      <c r="B124" s="8" t="s">
        <v>840</v>
      </c>
      <c r="C124" s="25">
        <v>6800</v>
      </c>
      <c r="D124" s="65">
        <v>45</v>
      </c>
      <c r="E124" s="125">
        <v>5</v>
      </c>
      <c r="F124" s="65"/>
      <c r="G124" s="65"/>
      <c r="H124" s="65"/>
      <c r="I124" s="8" t="s">
        <v>966</v>
      </c>
      <c r="J124" s="65"/>
      <c r="K124" s="120"/>
      <c r="L124" s="65"/>
      <c r="M124" s="117"/>
      <c r="N124" s="85">
        <f t="shared" si="2"/>
        <v>0</v>
      </c>
      <c r="O124" s="117">
        <v>30</v>
      </c>
      <c r="P124" s="65">
        <f t="shared" si="3"/>
        <v>15</v>
      </c>
      <c r="Q124" s="65">
        <v>1</v>
      </c>
      <c r="R124" s="65"/>
      <c r="W124" s="138" t="s">
        <v>742</v>
      </c>
    </row>
    <row r="125" spans="1:23" ht="30" x14ac:dyDescent="0.2">
      <c r="A125" s="1" t="str">
        <f t="shared" si="1"/>
        <v xml:space="preserve">    4ft Single Surface Mount Batten WP</v>
      </c>
      <c r="B125" s="8" t="s">
        <v>840</v>
      </c>
      <c r="C125" s="25">
        <v>6800</v>
      </c>
      <c r="D125" s="65">
        <v>45</v>
      </c>
      <c r="E125" s="125">
        <v>5</v>
      </c>
      <c r="F125" s="65"/>
      <c r="G125" s="65"/>
      <c r="H125" s="65"/>
      <c r="I125" s="8" t="s">
        <v>966</v>
      </c>
      <c r="J125" s="65"/>
      <c r="K125" s="120"/>
      <c r="L125" s="65"/>
      <c r="M125" s="117"/>
      <c r="N125" s="85">
        <f t="shared" si="2"/>
        <v>0</v>
      </c>
      <c r="O125" s="117">
        <v>30</v>
      </c>
      <c r="P125" s="65">
        <f t="shared" si="3"/>
        <v>15</v>
      </c>
      <c r="Q125" s="65">
        <v>1</v>
      </c>
      <c r="R125" s="65"/>
      <c r="W125" s="138" t="s">
        <v>743</v>
      </c>
    </row>
    <row r="126" spans="1:23" ht="30" x14ac:dyDescent="0.2">
      <c r="A126" s="1" t="str">
        <f t="shared" si="1"/>
        <v xml:space="preserve">    4ft Single Surface Mount Batten WP</v>
      </c>
      <c r="B126" s="8" t="s">
        <v>840</v>
      </c>
      <c r="C126" s="25">
        <v>6800</v>
      </c>
      <c r="D126" s="65">
        <v>45</v>
      </c>
      <c r="E126" s="125">
        <v>5</v>
      </c>
      <c r="F126" s="65"/>
      <c r="G126" s="65"/>
      <c r="H126" s="65"/>
      <c r="I126" s="8" t="s">
        <v>966</v>
      </c>
      <c r="J126" s="65"/>
      <c r="K126" s="120"/>
      <c r="L126" s="65"/>
      <c r="M126" s="117"/>
      <c r="N126" s="85">
        <f t="shared" si="2"/>
        <v>0</v>
      </c>
      <c r="O126" s="117">
        <v>30</v>
      </c>
      <c r="P126" s="65">
        <f t="shared" si="3"/>
        <v>15</v>
      </c>
      <c r="Q126" s="65">
        <v>1</v>
      </c>
      <c r="R126" s="65"/>
      <c r="W126" s="138" t="s">
        <v>744</v>
      </c>
    </row>
    <row r="127" spans="1:23" ht="30" x14ac:dyDescent="0.2">
      <c r="A127" s="1" t="str">
        <f t="shared" si="1"/>
        <v xml:space="preserve">    4ft Single Surface Mount Batten WP</v>
      </c>
      <c r="B127" s="8" t="s">
        <v>840</v>
      </c>
      <c r="C127" s="25">
        <v>6800</v>
      </c>
      <c r="D127" s="65">
        <v>22.5</v>
      </c>
      <c r="E127" s="125">
        <v>5</v>
      </c>
      <c r="F127" s="65"/>
      <c r="G127" s="65"/>
      <c r="H127" s="65"/>
      <c r="I127" s="8" t="s">
        <v>966</v>
      </c>
      <c r="J127" s="65"/>
      <c r="K127" s="120"/>
      <c r="L127" s="65"/>
      <c r="M127" s="117"/>
      <c r="N127" s="85">
        <f t="shared" si="2"/>
        <v>0</v>
      </c>
      <c r="O127" s="117">
        <v>30</v>
      </c>
      <c r="P127" s="65">
        <f t="shared" si="3"/>
        <v>15</v>
      </c>
      <c r="Q127" s="65">
        <v>1</v>
      </c>
      <c r="R127" s="65"/>
      <c r="W127" s="138" t="s">
        <v>745</v>
      </c>
    </row>
    <row r="128" spans="1:23" ht="30" x14ac:dyDescent="0.2">
      <c r="A128" s="1" t="str">
        <f t="shared" si="1"/>
        <v xml:space="preserve">      2ft Single Surface Mount Batten WPLumaled</v>
      </c>
      <c r="B128" s="8" t="s">
        <v>841</v>
      </c>
      <c r="C128" s="25">
        <v>6800</v>
      </c>
      <c r="D128" s="65">
        <v>22.5</v>
      </c>
      <c r="E128" s="125">
        <v>5</v>
      </c>
      <c r="F128" s="65"/>
      <c r="G128" s="8" t="s">
        <v>515</v>
      </c>
      <c r="H128" s="8" t="s">
        <v>1027</v>
      </c>
      <c r="I128" s="8" t="s">
        <v>966</v>
      </c>
      <c r="J128" s="65">
        <v>10</v>
      </c>
      <c r="K128" s="120">
        <v>50000</v>
      </c>
      <c r="L128" s="65" t="s">
        <v>1028</v>
      </c>
      <c r="M128" s="117">
        <v>55.28</v>
      </c>
      <c r="N128" s="85">
        <f t="shared" si="2"/>
        <v>73.706666666666663</v>
      </c>
      <c r="O128" s="117">
        <v>30</v>
      </c>
      <c r="P128" s="65">
        <f t="shared" si="3"/>
        <v>15</v>
      </c>
      <c r="Q128" s="65">
        <v>1</v>
      </c>
      <c r="R128" s="65"/>
      <c r="W128" s="138" t="s">
        <v>746</v>
      </c>
    </row>
    <row r="129" spans="1:23" ht="30" x14ac:dyDescent="0.2">
      <c r="A129" s="1" t="str">
        <f t="shared" si="1"/>
        <v xml:space="preserve">      2ft Single Surface Mount Batten WPLumex</v>
      </c>
      <c r="B129" s="8" t="s">
        <v>841</v>
      </c>
      <c r="C129" s="25">
        <v>6800</v>
      </c>
      <c r="D129" s="65">
        <v>22.5</v>
      </c>
      <c r="E129" s="125">
        <v>5</v>
      </c>
      <c r="F129" s="65"/>
      <c r="G129" s="8" t="s">
        <v>511</v>
      </c>
      <c r="H129" s="8" t="s">
        <v>1059</v>
      </c>
      <c r="I129" s="8" t="s">
        <v>966</v>
      </c>
      <c r="J129" s="65">
        <v>12</v>
      </c>
      <c r="K129" s="120">
        <v>50000</v>
      </c>
      <c r="L129" s="65" t="s">
        <v>1060</v>
      </c>
      <c r="M129" s="117">
        <v>62</v>
      </c>
      <c r="N129" s="85">
        <f t="shared" si="2"/>
        <v>82.666666666666671</v>
      </c>
      <c r="O129" s="117">
        <v>30</v>
      </c>
      <c r="P129" s="65">
        <f t="shared" si="3"/>
        <v>15</v>
      </c>
      <c r="Q129" s="65">
        <v>1</v>
      </c>
      <c r="R129" s="65"/>
      <c r="W129" s="138" t="s">
        <v>746</v>
      </c>
    </row>
    <row r="130" spans="1:23" ht="30" x14ac:dyDescent="0.2">
      <c r="A130" s="1" t="str">
        <f t="shared" si="1"/>
        <v xml:space="preserve">      2ft Single Surface Mount Batten WP</v>
      </c>
      <c r="B130" s="8" t="s">
        <v>841</v>
      </c>
      <c r="C130" s="25">
        <v>6800</v>
      </c>
      <c r="D130" s="65">
        <v>22.5</v>
      </c>
      <c r="E130" s="125">
        <v>5</v>
      </c>
      <c r="F130" s="65"/>
      <c r="G130" s="65"/>
      <c r="H130" s="65"/>
      <c r="I130" s="8" t="s">
        <v>966</v>
      </c>
      <c r="J130" s="65"/>
      <c r="K130" s="120"/>
      <c r="L130" s="65"/>
      <c r="M130" s="117"/>
      <c r="N130" s="85">
        <f t="shared" si="2"/>
        <v>0</v>
      </c>
      <c r="O130" s="117">
        <v>30</v>
      </c>
      <c r="P130" s="65">
        <f t="shared" si="3"/>
        <v>15</v>
      </c>
      <c r="Q130" s="65">
        <v>1</v>
      </c>
      <c r="R130" s="65"/>
      <c r="W130" s="138" t="s">
        <v>747</v>
      </c>
    </row>
    <row r="131" spans="1:23" ht="30" x14ac:dyDescent="0.2">
      <c r="A131" s="1" t="str">
        <f t="shared" si="1"/>
        <v xml:space="preserve">      2ft Single Surface Mount Batten WP</v>
      </c>
      <c r="B131" s="8" t="s">
        <v>841</v>
      </c>
      <c r="C131" s="25">
        <v>6800</v>
      </c>
      <c r="D131" s="65">
        <v>22.5</v>
      </c>
      <c r="E131" s="125">
        <v>5</v>
      </c>
      <c r="F131" s="65"/>
      <c r="G131" s="65"/>
      <c r="H131" s="65"/>
      <c r="I131" s="8" t="s">
        <v>966</v>
      </c>
      <c r="J131" s="65"/>
      <c r="K131" s="120"/>
      <c r="L131" s="65"/>
      <c r="M131" s="117"/>
      <c r="N131" s="85">
        <f t="shared" si="2"/>
        <v>0</v>
      </c>
      <c r="O131" s="117">
        <v>30</v>
      </c>
      <c r="P131" s="65">
        <f t="shared" si="3"/>
        <v>15</v>
      </c>
      <c r="Q131" s="65">
        <v>1</v>
      </c>
      <c r="R131" s="65"/>
      <c r="W131" s="138" t="s">
        <v>748</v>
      </c>
    </row>
    <row r="132" spans="1:23" ht="30" x14ac:dyDescent="0.2">
      <c r="A132" s="1" t="str">
        <f t="shared" si="1"/>
        <v xml:space="preserve">      2ft Single Surface Mount Batten WP</v>
      </c>
      <c r="B132" s="8" t="s">
        <v>841</v>
      </c>
      <c r="C132" s="25">
        <v>6800</v>
      </c>
      <c r="D132" s="65">
        <v>22.5</v>
      </c>
      <c r="E132" s="125">
        <v>5</v>
      </c>
      <c r="F132" s="65"/>
      <c r="G132" s="65"/>
      <c r="H132" s="65"/>
      <c r="I132" s="8" t="s">
        <v>966</v>
      </c>
      <c r="J132" s="65"/>
      <c r="K132" s="120"/>
      <c r="L132" s="65"/>
      <c r="M132" s="117"/>
      <c r="N132" s="85">
        <f t="shared" si="2"/>
        <v>0</v>
      </c>
      <c r="O132" s="117">
        <v>30</v>
      </c>
      <c r="P132" s="65">
        <f t="shared" si="3"/>
        <v>15</v>
      </c>
      <c r="Q132" s="65">
        <v>1</v>
      </c>
      <c r="R132" s="65"/>
      <c r="W132" s="138" t="s">
        <v>749</v>
      </c>
    </row>
    <row r="133" spans="1:23" ht="30" x14ac:dyDescent="0.2">
      <c r="A133" s="1" t="str">
        <f t="shared" si="1"/>
        <v xml:space="preserve">      2ft Single Surface Mount Batten WP</v>
      </c>
      <c r="B133" s="8" t="s">
        <v>841</v>
      </c>
      <c r="C133" s="25">
        <v>6800</v>
      </c>
      <c r="D133" s="65">
        <v>22.5</v>
      </c>
      <c r="E133" s="125">
        <v>5</v>
      </c>
      <c r="F133" s="65"/>
      <c r="G133" s="65"/>
      <c r="H133" s="65"/>
      <c r="I133" s="8" t="s">
        <v>966</v>
      </c>
      <c r="J133" s="65"/>
      <c r="K133" s="120"/>
      <c r="L133" s="65"/>
      <c r="M133" s="117"/>
      <c r="N133" s="85">
        <f t="shared" si="2"/>
        <v>0</v>
      </c>
      <c r="O133" s="117">
        <v>30</v>
      </c>
      <c r="P133" s="65">
        <f t="shared" si="3"/>
        <v>15</v>
      </c>
      <c r="Q133" s="65">
        <v>1</v>
      </c>
      <c r="R133" s="65"/>
      <c r="W133" s="138" t="s">
        <v>750</v>
      </c>
    </row>
    <row r="134" spans="1:23" ht="30" x14ac:dyDescent="0.2">
      <c r="A134" s="1" t="str">
        <f t="shared" si="1"/>
        <v xml:space="preserve">      2ft Single Surface Mount Batten WP</v>
      </c>
      <c r="B134" s="8" t="s">
        <v>841</v>
      </c>
      <c r="C134" s="25">
        <v>6800</v>
      </c>
      <c r="D134" s="65">
        <v>22.5</v>
      </c>
      <c r="E134" s="125">
        <v>5</v>
      </c>
      <c r="F134" s="65"/>
      <c r="G134" s="65"/>
      <c r="H134" s="65"/>
      <c r="I134" s="8" t="s">
        <v>966</v>
      </c>
      <c r="J134" s="65"/>
      <c r="K134" s="120"/>
      <c r="L134" s="65"/>
      <c r="M134" s="117"/>
      <c r="N134" s="85">
        <f t="shared" si="2"/>
        <v>0</v>
      </c>
      <c r="O134" s="117">
        <v>30</v>
      </c>
      <c r="P134" s="65">
        <f t="shared" si="3"/>
        <v>15</v>
      </c>
      <c r="Q134" s="65">
        <v>1</v>
      </c>
      <c r="R134" s="65"/>
      <c r="W134" s="138" t="s">
        <v>751</v>
      </c>
    </row>
    <row r="135" spans="1:23" x14ac:dyDescent="0.2">
      <c r="A135" s="1" t="str">
        <f t="shared" si="1"/>
        <v/>
      </c>
      <c r="B135" s="65"/>
      <c r="C135" s="25"/>
      <c r="D135" s="65"/>
      <c r="E135" s="125"/>
      <c r="F135" s="65"/>
      <c r="G135" s="65"/>
      <c r="H135" s="65"/>
      <c r="I135" s="65"/>
      <c r="J135" s="65"/>
      <c r="K135" s="120"/>
      <c r="L135" s="65"/>
      <c r="M135" s="117"/>
      <c r="N135" s="85">
        <f t="shared" si="2"/>
        <v>0</v>
      </c>
      <c r="O135" s="117"/>
      <c r="P135" s="65">
        <f t="shared" si="3"/>
        <v>15</v>
      </c>
      <c r="Q135" s="65">
        <v>1</v>
      </c>
      <c r="R135" s="65"/>
      <c r="W135" s="138"/>
    </row>
    <row r="136" spans="1:23" ht="15.75" x14ac:dyDescent="0.25">
      <c r="A136" s="1" t="str">
        <f t="shared" si="1"/>
        <v>TROFFERS</v>
      </c>
      <c r="B136" s="133" t="s">
        <v>895</v>
      </c>
      <c r="C136" s="25"/>
      <c r="D136" s="65"/>
      <c r="E136" s="125"/>
      <c r="F136" s="65"/>
      <c r="G136" s="65"/>
      <c r="H136" s="65"/>
      <c r="I136" s="65"/>
      <c r="J136" s="65"/>
      <c r="K136" s="120"/>
      <c r="L136" s="65"/>
      <c r="M136" s="117"/>
      <c r="N136" s="85">
        <f t="shared" si="2"/>
        <v>0</v>
      </c>
      <c r="O136" s="117"/>
      <c r="P136" s="65">
        <f t="shared" si="3"/>
        <v>15</v>
      </c>
      <c r="Q136" s="65">
        <v>1</v>
      </c>
      <c r="R136" s="65"/>
      <c r="W136" s="138"/>
    </row>
    <row r="137" spans="1:23" x14ac:dyDescent="0.2">
      <c r="A137" s="1" t="str">
        <f t="shared" si="1"/>
        <v>4ft Twin Recessed T-bar TrofferLumaled</v>
      </c>
      <c r="B137" s="8" t="s">
        <v>896</v>
      </c>
      <c r="C137" s="25">
        <v>6800</v>
      </c>
      <c r="D137" s="8">
        <v>90</v>
      </c>
      <c r="E137" s="27">
        <v>10</v>
      </c>
      <c r="F137" s="65"/>
      <c r="G137" s="65" t="s">
        <v>515</v>
      </c>
      <c r="H137" s="65" t="s">
        <v>1030</v>
      </c>
      <c r="I137" s="65" t="s">
        <v>967</v>
      </c>
      <c r="J137" s="65">
        <v>28</v>
      </c>
      <c r="K137" s="120">
        <v>50000</v>
      </c>
      <c r="L137" s="65" t="s">
        <v>900</v>
      </c>
      <c r="M137" s="117">
        <v>80</v>
      </c>
      <c r="N137" s="85">
        <f t="shared" si="2"/>
        <v>106.66666666666667</v>
      </c>
      <c r="O137" s="117">
        <v>20</v>
      </c>
      <c r="P137" s="65">
        <f t="shared" si="3"/>
        <v>15</v>
      </c>
      <c r="Q137" s="65">
        <v>1</v>
      </c>
      <c r="R137" s="65"/>
      <c r="W137" s="138"/>
    </row>
    <row r="138" spans="1:23" x14ac:dyDescent="0.2">
      <c r="A138" s="1" t="str">
        <f t="shared" si="1"/>
        <v>4ft Twin Recessed T-bar TrofferLumex</v>
      </c>
      <c r="B138" s="8" t="s">
        <v>896</v>
      </c>
      <c r="C138" s="25">
        <v>6800</v>
      </c>
      <c r="D138" s="8">
        <v>90</v>
      </c>
      <c r="E138" s="27">
        <v>10</v>
      </c>
      <c r="F138" s="65"/>
      <c r="G138" s="65" t="s">
        <v>511</v>
      </c>
      <c r="H138" s="65" t="s">
        <v>1061</v>
      </c>
      <c r="I138" s="65" t="s">
        <v>967</v>
      </c>
      <c r="J138" s="65">
        <v>33</v>
      </c>
      <c r="K138" s="120">
        <v>50000</v>
      </c>
      <c r="L138" s="65" t="s">
        <v>1062</v>
      </c>
      <c r="M138" s="117">
        <v>100</v>
      </c>
      <c r="N138" s="85">
        <f t="shared" si="2"/>
        <v>133.33333333333334</v>
      </c>
      <c r="O138" s="117">
        <v>20</v>
      </c>
      <c r="P138" s="65">
        <f t="shared" si="3"/>
        <v>15</v>
      </c>
      <c r="Q138" s="65">
        <v>1</v>
      </c>
      <c r="R138" s="65"/>
      <c r="W138" s="138"/>
    </row>
    <row r="139" spans="1:23" x14ac:dyDescent="0.2">
      <c r="A139" s="1" t="str">
        <f t="shared" si="1"/>
        <v>4ft Twin Recessed T-bar TrofferEmerald Planet</v>
      </c>
      <c r="B139" s="8" t="s">
        <v>896</v>
      </c>
      <c r="C139" s="25">
        <v>6800</v>
      </c>
      <c r="D139" s="8">
        <v>90</v>
      </c>
      <c r="E139" s="27">
        <v>10</v>
      </c>
      <c r="F139" s="65"/>
      <c r="G139" s="65" t="s">
        <v>1292</v>
      </c>
      <c r="H139" s="65" t="s">
        <v>1430</v>
      </c>
      <c r="I139" s="65" t="s">
        <v>967</v>
      </c>
      <c r="J139" s="65">
        <v>30</v>
      </c>
      <c r="K139" s="120">
        <v>50000</v>
      </c>
      <c r="L139" s="65" t="s">
        <v>1431</v>
      </c>
      <c r="M139" s="117">
        <v>56.03</v>
      </c>
      <c r="N139" s="85">
        <f t="shared" si="2"/>
        <v>74.706666666666663</v>
      </c>
      <c r="O139" s="117">
        <v>20</v>
      </c>
      <c r="P139" s="65">
        <f t="shared" si="3"/>
        <v>15</v>
      </c>
      <c r="Q139" s="65">
        <v>1</v>
      </c>
      <c r="R139" s="65"/>
      <c r="W139" s="138"/>
    </row>
    <row r="140" spans="1:23" x14ac:dyDescent="0.2">
      <c r="A140" s="1" t="str">
        <f t="shared" si="1"/>
        <v>4ft Twin Recessed T-bar Troffer</v>
      </c>
      <c r="B140" s="8" t="s">
        <v>896</v>
      </c>
      <c r="C140" s="25">
        <v>6800</v>
      </c>
      <c r="D140" s="8">
        <v>90</v>
      </c>
      <c r="E140" s="27">
        <v>10</v>
      </c>
      <c r="F140" s="65"/>
      <c r="G140" s="65"/>
      <c r="H140" s="65"/>
      <c r="I140" s="65"/>
      <c r="J140" s="65"/>
      <c r="K140" s="120"/>
      <c r="L140" s="65"/>
      <c r="M140" s="117"/>
      <c r="N140" s="85">
        <f t="shared" si="2"/>
        <v>0</v>
      </c>
      <c r="O140" s="117">
        <v>20</v>
      </c>
      <c r="P140" s="65">
        <f t="shared" si="3"/>
        <v>15</v>
      </c>
      <c r="Q140" s="65">
        <v>1</v>
      </c>
      <c r="R140" s="65"/>
      <c r="W140" s="138"/>
    </row>
    <row r="141" spans="1:23" x14ac:dyDescent="0.2">
      <c r="A141" s="1" t="str">
        <f t="shared" ref="A141:A204" si="4">B141&amp;G141</f>
        <v>4ft Twin Recessed T-bar Troffer</v>
      </c>
      <c r="B141" s="8" t="s">
        <v>896</v>
      </c>
      <c r="C141" s="25">
        <v>6800</v>
      </c>
      <c r="D141" s="8">
        <v>90</v>
      </c>
      <c r="E141" s="27">
        <v>10</v>
      </c>
      <c r="F141" s="65"/>
      <c r="G141" s="65"/>
      <c r="H141" s="65"/>
      <c r="I141" s="65"/>
      <c r="J141" s="65"/>
      <c r="K141" s="120"/>
      <c r="L141" s="65"/>
      <c r="M141" s="117"/>
      <c r="N141" s="85">
        <f t="shared" si="2"/>
        <v>0</v>
      </c>
      <c r="O141" s="117">
        <v>20</v>
      </c>
      <c r="P141" s="65">
        <f t="shared" si="3"/>
        <v>15</v>
      </c>
      <c r="Q141" s="65">
        <v>1</v>
      </c>
      <c r="R141" s="65"/>
      <c r="W141" s="138"/>
    </row>
    <row r="142" spans="1:23" x14ac:dyDescent="0.2">
      <c r="A142" s="1" t="str">
        <f t="shared" si="4"/>
        <v>4ft Twin Recessed T-bar Troffer</v>
      </c>
      <c r="B142" s="8" t="s">
        <v>896</v>
      </c>
      <c r="C142" s="25">
        <v>6800</v>
      </c>
      <c r="D142" s="8">
        <v>90</v>
      </c>
      <c r="E142" s="27">
        <v>10</v>
      </c>
      <c r="F142" s="65"/>
      <c r="G142" s="65"/>
      <c r="H142" s="65"/>
      <c r="I142" s="65"/>
      <c r="J142" s="65"/>
      <c r="K142" s="120"/>
      <c r="L142" s="65"/>
      <c r="M142" s="117"/>
      <c r="N142" s="85">
        <f t="shared" ref="N142:N205" si="5">M142/(1-$D$1)</f>
        <v>0</v>
      </c>
      <c r="O142" s="117">
        <v>20</v>
      </c>
      <c r="P142" s="65">
        <f t="shared" si="3"/>
        <v>15</v>
      </c>
      <c r="Q142" s="65">
        <v>1</v>
      </c>
      <c r="R142" s="65"/>
      <c r="W142" s="138"/>
    </row>
    <row r="143" spans="1:23" x14ac:dyDescent="0.2">
      <c r="A143" s="1" t="str">
        <f t="shared" si="4"/>
        <v>4ft Twin Recessed T-bar Troffer</v>
      </c>
      <c r="B143" s="8" t="s">
        <v>896</v>
      </c>
      <c r="C143" s="25">
        <v>6800</v>
      </c>
      <c r="D143" s="8">
        <v>90</v>
      </c>
      <c r="E143" s="27">
        <v>10</v>
      </c>
      <c r="F143" s="65"/>
      <c r="G143" s="65"/>
      <c r="H143" s="65"/>
      <c r="I143" s="65"/>
      <c r="J143" s="65"/>
      <c r="K143" s="120"/>
      <c r="L143" s="65"/>
      <c r="M143" s="117"/>
      <c r="N143" s="85">
        <f t="shared" si="5"/>
        <v>0</v>
      </c>
      <c r="O143" s="117">
        <v>20</v>
      </c>
      <c r="P143" s="65">
        <f t="shared" ref="P143:P206" si="6">P142</f>
        <v>15</v>
      </c>
      <c r="Q143" s="65">
        <v>1</v>
      </c>
      <c r="R143" s="65"/>
      <c r="W143" s="138"/>
    </row>
    <row r="144" spans="1:23" x14ac:dyDescent="0.2">
      <c r="A144" s="1" t="str">
        <f t="shared" si="4"/>
        <v xml:space="preserve">  2ft Twin Recessed T-bar TrofferLumaled</v>
      </c>
      <c r="B144" s="8" t="s">
        <v>897</v>
      </c>
      <c r="C144" s="25">
        <v>6800</v>
      </c>
      <c r="D144" s="65">
        <v>45</v>
      </c>
      <c r="E144" s="27">
        <v>10</v>
      </c>
      <c r="F144" s="65"/>
      <c r="G144" s="65" t="s">
        <v>515</v>
      </c>
      <c r="H144" s="65" t="s">
        <v>1031</v>
      </c>
      <c r="I144" s="65" t="s">
        <v>967</v>
      </c>
      <c r="J144" s="65">
        <v>20</v>
      </c>
      <c r="K144" s="120">
        <v>50000</v>
      </c>
      <c r="L144" s="65" t="s">
        <v>1029</v>
      </c>
      <c r="M144" s="117">
        <v>95</v>
      </c>
      <c r="N144" s="85">
        <f t="shared" si="5"/>
        <v>126.66666666666667</v>
      </c>
      <c r="O144" s="117">
        <v>20</v>
      </c>
      <c r="P144" s="65">
        <f t="shared" si="6"/>
        <v>15</v>
      </c>
      <c r="Q144" s="65">
        <v>1</v>
      </c>
      <c r="R144" s="65"/>
      <c r="W144" s="138"/>
    </row>
    <row r="145" spans="1:23" x14ac:dyDescent="0.2">
      <c r="A145" s="1" t="str">
        <f t="shared" si="4"/>
        <v xml:space="preserve">  2ft Twin Recessed T-bar TrofferLumex</v>
      </c>
      <c r="B145" s="8" t="s">
        <v>897</v>
      </c>
      <c r="C145" s="25">
        <v>6800</v>
      </c>
      <c r="D145" s="65">
        <v>45</v>
      </c>
      <c r="E145" s="27">
        <v>10</v>
      </c>
      <c r="F145" s="65"/>
      <c r="G145" s="65" t="s">
        <v>511</v>
      </c>
      <c r="H145" s="65" t="s">
        <v>1064</v>
      </c>
      <c r="I145" s="65" t="s">
        <v>967</v>
      </c>
      <c r="J145" s="65">
        <v>21</v>
      </c>
      <c r="K145" s="120">
        <v>50000</v>
      </c>
      <c r="L145" s="65" t="s">
        <v>1063</v>
      </c>
      <c r="M145" s="117">
        <v>95</v>
      </c>
      <c r="N145" s="85">
        <f t="shared" si="5"/>
        <v>126.66666666666667</v>
      </c>
      <c r="O145" s="117">
        <v>20</v>
      </c>
      <c r="P145" s="65">
        <f t="shared" si="6"/>
        <v>15</v>
      </c>
      <c r="Q145" s="65">
        <v>1</v>
      </c>
      <c r="R145" s="65"/>
      <c r="W145" s="138"/>
    </row>
    <row r="146" spans="1:23" x14ac:dyDescent="0.2">
      <c r="A146" s="1" t="str">
        <f t="shared" si="4"/>
        <v xml:space="preserve">  2ft Twin Recessed T-bar Troffer</v>
      </c>
      <c r="B146" s="8" t="s">
        <v>897</v>
      </c>
      <c r="C146" s="25">
        <v>6800</v>
      </c>
      <c r="D146" s="65">
        <v>45</v>
      </c>
      <c r="E146" s="27">
        <v>10</v>
      </c>
      <c r="F146" s="65"/>
      <c r="G146" s="65"/>
      <c r="H146" s="65"/>
      <c r="I146" s="65"/>
      <c r="J146" s="65"/>
      <c r="K146" s="120"/>
      <c r="L146" s="65"/>
      <c r="M146" s="117"/>
      <c r="N146" s="85">
        <f t="shared" si="5"/>
        <v>0</v>
      </c>
      <c r="O146" s="117">
        <v>20</v>
      </c>
      <c r="P146" s="65">
        <f t="shared" si="6"/>
        <v>15</v>
      </c>
      <c r="Q146" s="65">
        <v>1</v>
      </c>
      <c r="R146" s="65"/>
      <c r="W146" s="138"/>
    </row>
    <row r="147" spans="1:23" x14ac:dyDescent="0.2">
      <c r="A147" s="1" t="str">
        <f t="shared" si="4"/>
        <v xml:space="preserve">  2ft Twin Recessed T-bar Troffer</v>
      </c>
      <c r="B147" s="8" t="s">
        <v>897</v>
      </c>
      <c r="C147" s="25">
        <v>6800</v>
      </c>
      <c r="D147" s="65">
        <v>45</v>
      </c>
      <c r="E147" s="27">
        <v>10</v>
      </c>
      <c r="F147" s="65"/>
      <c r="G147" s="65"/>
      <c r="H147" s="65"/>
      <c r="I147" s="65"/>
      <c r="J147" s="65"/>
      <c r="K147" s="120"/>
      <c r="L147" s="65"/>
      <c r="M147" s="117"/>
      <c r="N147" s="85">
        <f t="shared" si="5"/>
        <v>0</v>
      </c>
      <c r="O147" s="117">
        <v>20</v>
      </c>
      <c r="P147" s="65">
        <f t="shared" si="6"/>
        <v>15</v>
      </c>
      <c r="Q147" s="65">
        <v>1</v>
      </c>
      <c r="R147" s="65"/>
      <c r="W147" s="138"/>
    </row>
    <row r="148" spans="1:23" x14ac:dyDescent="0.2">
      <c r="A148" s="1" t="str">
        <f t="shared" si="4"/>
        <v xml:space="preserve">  2ft Twin Recessed T-bar Troffer</v>
      </c>
      <c r="B148" s="8" t="s">
        <v>897</v>
      </c>
      <c r="C148" s="25">
        <v>6800</v>
      </c>
      <c r="D148" s="65">
        <v>45</v>
      </c>
      <c r="E148" s="27">
        <v>10</v>
      </c>
      <c r="F148" s="65"/>
      <c r="G148" s="65"/>
      <c r="H148" s="65"/>
      <c r="I148" s="65"/>
      <c r="J148" s="65"/>
      <c r="K148" s="120"/>
      <c r="L148" s="65"/>
      <c r="M148" s="117"/>
      <c r="N148" s="85">
        <f t="shared" si="5"/>
        <v>0</v>
      </c>
      <c r="O148" s="117">
        <v>20</v>
      </c>
      <c r="P148" s="65">
        <f t="shared" si="6"/>
        <v>15</v>
      </c>
      <c r="Q148" s="65">
        <v>1</v>
      </c>
      <c r="R148" s="65"/>
      <c r="W148" s="138"/>
    </row>
    <row r="149" spans="1:23" x14ac:dyDescent="0.2">
      <c r="A149" s="1" t="str">
        <f t="shared" si="4"/>
        <v xml:space="preserve">  2ft Twin Recessed T-bar Troffer</v>
      </c>
      <c r="B149" s="8" t="s">
        <v>897</v>
      </c>
      <c r="C149" s="25">
        <v>6800</v>
      </c>
      <c r="D149" s="65">
        <v>45</v>
      </c>
      <c r="E149" s="27">
        <v>10</v>
      </c>
      <c r="F149" s="65"/>
      <c r="G149" s="65"/>
      <c r="H149" s="65"/>
      <c r="I149" s="65"/>
      <c r="J149" s="65"/>
      <c r="K149" s="120"/>
      <c r="L149" s="65"/>
      <c r="M149" s="117"/>
      <c r="N149" s="85">
        <f t="shared" si="5"/>
        <v>0</v>
      </c>
      <c r="O149" s="117">
        <v>20</v>
      </c>
      <c r="P149" s="65">
        <f t="shared" si="6"/>
        <v>15</v>
      </c>
      <c r="Q149" s="65">
        <v>1</v>
      </c>
      <c r="R149" s="65"/>
      <c r="W149" s="138"/>
    </row>
    <row r="150" spans="1:23" x14ac:dyDescent="0.2">
      <c r="A150" s="1" t="str">
        <f t="shared" si="4"/>
        <v xml:space="preserve">  2ft Twin Recessed T-bar Troffer</v>
      </c>
      <c r="B150" s="8" t="s">
        <v>897</v>
      </c>
      <c r="C150" s="25">
        <v>6800</v>
      </c>
      <c r="D150" s="65">
        <v>45</v>
      </c>
      <c r="E150" s="27">
        <v>10</v>
      </c>
      <c r="F150" s="65"/>
      <c r="G150" s="65"/>
      <c r="H150" s="65"/>
      <c r="I150" s="65"/>
      <c r="J150" s="65"/>
      <c r="K150" s="120"/>
      <c r="L150" s="65"/>
      <c r="M150" s="117"/>
      <c r="N150" s="85">
        <f t="shared" si="5"/>
        <v>0</v>
      </c>
      <c r="O150" s="117">
        <v>20</v>
      </c>
      <c r="P150" s="65">
        <f t="shared" si="6"/>
        <v>15</v>
      </c>
      <c r="Q150" s="65">
        <v>1</v>
      </c>
      <c r="R150" s="65"/>
      <c r="W150" s="138"/>
    </row>
    <row r="151" spans="1:23" x14ac:dyDescent="0.2">
      <c r="A151" s="1" t="str">
        <f t="shared" si="4"/>
        <v xml:space="preserve">    4ft Single Recessed T-bar TrofferLumaled</v>
      </c>
      <c r="B151" s="8" t="s">
        <v>898</v>
      </c>
      <c r="C151" s="25">
        <v>6800</v>
      </c>
      <c r="D151" s="65">
        <v>45</v>
      </c>
      <c r="E151" s="125">
        <v>5</v>
      </c>
      <c r="F151" s="65"/>
      <c r="G151" s="65" t="s">
        <v>515</v>
      </c>
      <c r="H151" s="65" t="s">
        <v>1032</v>
      </c>
      <c r="I151" s="65" t="s">
        <v>967</v>
      </c>
      <c r="J151" s="65">
        <v>28</v>
      </c>
      <c r="K151" s="120">
        <v>50000</v>
      </c>
      <c r="L151" s="65" t="s">
        <v>1033</v>
      </c>
      <c r="M151" s="117">
        <v>80</v>
      </c>
      <c r="N151" s="85">
        <f t="shared" si="5"/>
        <v>106.66666666666667</v>
      </c>
      <c r="O151" s="117">
        <v>20</v>
      </c>
      <c r="P151" s="65">
        <f t="shared" si="6"/>
        <v>15</v>
      </c>
      <c r="Q151" s="65">
        <v>1</v>
      </c>
      <c r="R151" s="65"/>
      <c r="W151" s="138"/>
    </row>
    <row r="152" spans="1:23" x14ac:dyDescent="0.2">
      <c r="A152" s="1" t="str">
        <f t="shared" si="4"/>
        <v xml:space="preserve">    4ft Single Recessed T-bar TrofferLumex</v>
      </c>
      <c r="B152" s="8" t="s">
        <v>898</v>
      </c>
      <c r="C152" s="25">
        <v>6800</v>
      </c>
      <c r="D152" s="65">
        <v>45</v>
      </c>
      <c r="E152" s="125">
        <v>5</v>
      </c>
      <c r="F152" s="65"/>
      <c r="G152" s="65" t="s">
        <v>511</v>
      </c>
      <c r="H152" s="65" t="s">
        <v>1065</v>
      </c>
      <c r="I152" s="65" t="s">
        <v>967</v>
      </c>
      <c r="J152" s="65">
        <v>26</v>
      </c>
      <c r="K152" s="120">
        <v>50000</v>
      </c>
      <c r="L152" s="65" t="s">
        <v>1066</v>
      </c>
      <c r="M152" s="117">
        <v>100</v>
      </c>
      <c r="N152" s="85">
        <f t="shared" si="5"/>
        <v>133.33333333333334</v>
      </c>
      <c r="O152" s="117">
        <v>20</v>
      </c>
      <c r="P152" s="65">
        <f t="shared" si="6"/>
        <v>15</v>
      </c>
      <c r="Q152" s="65">
        <v>1</v>
      </c>
      <c r="R152" s="65"/>
      <c r="W152" s="138"/>
    </row>
    <row r="153" spans="1:23" x14ac:dyDescent="0.2">
      <c r="A153" s="1" t="str">
        <f t="shared" si="4"/>
        <v xml:space="preserve">    4ft Single Recessed T-bar Troffer</v>
      </c>
      <c r="B153" s="8" t="s">
        <v>898</v>
      </c>
      <c r="C153" s="25">
        <v>6800</v>
      </c>
      <c r="D153" s="65">
        <v>45</v>
      </c>
      <c r="E153" s="125">
        <v>5</v>
      </c>
      <c r="F153" s="65"/>
      <c r="G153" s="65"/>
      <c r="H153" s="65"/>
      <c r="I153" s="65"/>
      <c r="J153" s="65"/>
      <c r="K153" s="120"/>
      <c r="L153" s="65"/>
      <c r="M153" s="117"/>
      <c r="N153" s="85">
        <f t="shared" si="5"/>
        <v>0</v>
      </c>
      <c r="O153" s="117">
        <v>20</v>
      </c>
      <c r="P153" s="65">
        <f t="shared" si="6"/>
        <v>15</v>
      </c>
      <c r="Q153" s="65">
        <v>1</v>
      </c>
      <c r="R153" s="65"/>
      <c r="W153" s="138"/>
    </row>
    <row r="154" spans="1:23" x14ac:dyDescent="0.2">
      <c r="A154" s="1" t="str">
        <f t="shared" si="4"/>
        <v xml:space="preserve">    4ft Single Recessed T-bar Troffer</v>
      </c>
      <c r="B154" s="8" t="s">
        <v>898</v>
      </c>
      <c r="C154" s="25">
        <v>6800</v>
      </c>
      <c r="D154" s="65">
        <v>45</v>
      </c>
      <c r="E154" s="125">
        <v>5</v>
      </c>
      <c r="F154" s="65"/>
      <c r="G154" s="65"/>
      <c r="H154" s="65"/>
      <c r="I154" s="65"/>
      <c r="J154" s="65"/>
      <c r="K154" s="120"/>
      <c r="L154" s="65"/>
      <c r="M154" s="117"/>
      <c r="N154" s="85">
        <f t="shared" si="5"/>
        <v>0</v>
      </c>
      <c r="O154" s="117">
        <v>20</v>
      </c>
      <c r="P154" s="65">
        <f t="shared" si="6"/>
        <v>15</v>
      </c>
      <c r="Q154" s="65">
        <v>1</v>
      </c>
      <c r="R154" s="65"/>
      <c r="W154" s="138"/>
    </row>
    <row r="155" spans="1:23" x14ac:dyDescent="0.2">
      <c r="A155" s="1" t="str">
        <f t="shared" si="4"/>
        <v xml:space="preserve">    4ft Single Recessed T-bar Troffer</v>
      </c>
      <c r="B155" s="8" t="s">
        <v>898</v>
      </c>
      <c r="C155" s="25">
        <v>6800</v>
      </c>
      <c r="D155" s="65">
        <v>45</v>
      </c>
      <c r="E155" s="125">
        <v>5</v>
      </c>
      <c r="F155" s="65"/>
      <c r="G155" s="65"/>
      <c r="H155" s="65"/>
      <c r="I155" s="65"/>
      <c r="J155" s="65"/>
      <c r="K155" s="120"/>
      <c r="L155" s="65"/>
      <c r="M155" s="117"/>
      <c r="N155" s="85">
        <f t="shared" si="5"/>
        <v>0</v>
      </c>
      <c r="O155" s="117">
        <v>20</v>
      </c>
      <c r="P155" s="65">
        <f t="shared" si="6"/>
        <v>15</v>
      </c>
      <c r="Q155" s="65">
        <v>1</v>
      </c>
      <c r="R155" s="65"/>
      <c r="W155" s="138"/>
    </row>
    <row r="156" spans="1:23" x14ac:dyDescent="0.2">
      <c r="A156" s="1" t="str">
        <f t="shared" si="4"/>
        <v xml:space="preserve">    4ft Single Recessed T-bar Troffer</v>
      </c>
      <c r="B156" s="8" t="s">
        <v>898</v>
      </c>
      <c r="C156" s="25">
        <v>6800</v>
      </c>
      <c r="D156" s="65">
        <v>45</v>
      </c>
      <c r="E156" s="125">
        <v>5</v>
      </c>
      <c r="F156" s="65"/>
      <c r="G156" s="65"/>
      <c r="H156" s="65"/>
      <c r="I156" s="65"/>
      <c r="J156" s="65"/>
      <c r="K156" s="120"/>
      <c r="L156" s="65"/>
      <c r="M156" s="117"/>
      <c r="N156" s="85">
        <f t="shared" si="5"/>
        <v>0</v>
      </c>
      <c r="O156" s="117">
        <v>20</v>
      </c>
      <c r="P156" s="65">
        <f t="shared" si="6"/>
        <v>15</v>
      </c>
      <c r="Q156" s="65">
        <v>1</v>
      </c>
      <c r="R156" s="65"/>
      <c r="W156" s="138"/>
    </row>
    <row r="157" spans="1:23" x14ac:dyDescent="0.2">
      <c r="A157" s="1" t="str">
        <f t="shared" si="4"/>
        <v xml:space="preserve">    4ft Single Recessed T-bar Troffer</v>
      </c>
      <c r="B157" s="8" t="s">
        <v>898</v>
      </c>
      <c r="C157" s="25">
        <v>6800</v>
      </c>
      <c r="D157" s="65">
        <v>45</v>
      </c>
      <c r="E157" s="125">
        <v>5</v>
      </c>
      <c r="F157" s="65"/>
      <c r="G157" s="65"/>
      <c r="H157" s="65"/>
      <c r="I157" s="65"/>
      <c r="J157" s="65"/>
      <c r="K157" s="120"/>
      <c r="L157" s="65"/>
      <c r="M157" s="117"/>
      <c r="N157" s="85">
        <f t="shared" si="5"/>
        <v>0</v>
      </c>
      <c r="O157" s="117">
        <v>20</v>
      </c>
      <c r="P157" s="65">
        <f t="shared" si="6"/>
        <v>15</v>
      </c>
      <c r="Q157" s="65">
        <v>1</v>
      </c>
      <c r="R157" s="65"/>
      <c r="W157" s="138"/>
    </row>
    <row r="158" spans="1:23" x14ac:dyDescent="0.2">
      <c r="A158" s="1" t="str">
        <f t="shared" si="4"/>
        <v xml:space="preserve">      2ft Single Recessed T-bar TrofferLumaled</v>
      </c>
      <c r="B158" s="8" t="s">
        <v>899</v>
      </c>
      <c r="C158" s="25">
        <v>6800</v>
      </c>
      <c r="D158" s="65">
        <v>22.5</v>
      </c>
      <c r="E158" s="125">
        <v>5</v>
      </c>
      <c r="F158" s="65"/>
      <c r="G158" s="65" t="s">
        <v>515</v>
      </c>
      <c r="H158" s="65" t="s">
        <v>1034</v>
      </c>
      <c r="I158" s="65" t="s">
        <v>967</v>
      </c>
      <c r="J158" s="65">
        <v>13</v>
      </c>
      <c r="K158" s="120">
        <v>50000</v>
      </c>
      <c r="L158" s="65" t="s">
        <v>1029</v>
      </c>
      <c r="M158" s="117">
        <v>95</v>
      </c>
      <c r="N158" s="85">
        <f t="shared" si="5"/>
        <v>126.66666666666667</v>
      </c>
      <c r="O158" s="117">
        <v>20</v>
      </c>
      <c r="P158" s="65">
        <f t="shared" si="6"/>
        <v>15</v>
      </c>
      <c r="Q158" s="65">
        <v>1</v>
      </c>
      <c r="R158" s="65"/>
      <c r="W158" s="138"/>
    </row>
    <row r="159" spans="1:23" x14ac:dyDescent="0.2">
      <c r="A159" s="1" t="str">
        <f t="shared" si="4"/>
        <v xml:space="preserve">      2ft Single Recessed T-bar TrofferLumex</v>
      </c>
      <c r="B159" s="8" t="s">
        <v>899</v>
      </c>
      <c r="C159" s="25">
        <v>6800</v>
      </c>
      <c r="D159" s="65">
        <v>22.5</v>
      </c>
      <c r="E159" s="125">
        <v>5</v>
      </c>
      <c r="F159" s="65"/>
      <c r="G159" s="65" t="s">
        <v>511</v>
      </c>
      <c r="H159" s="65" t="s">
        <v>1067</v>
      </c>
      <c r="I159" s="65" t="s">
        <v>967</v>
      </c>
      <c r="J159" s="65">
        <v>21</v>
      </c>
      <c r="K159" s="120">
        <v>50000</v>
      </c>
      <c r="L159" s="65" t="s">
        <v>1063</v>
      </c>
      <c r="M159" s="117">
        <v>110</v>
      </c>
      <c r="N159" s="85">
        <f t="shared" si="5"/>
        <v>146.66666666666666</v>
      </c>
      <c r="O159" s="117">
        <v>20</v>
      </c>
      <c r="P159" s="65">
        <f t="shared" si="6"/>
        <v>15</v>
      </c>
      <c r="Q159" s="65">
        <v>1</v>
      </c>
      <c r="R159" s="65"/>
      <c r="W159" s="138"/>
    </row>
    <row r="160" spans="1:23" x14ac:dyDescent="0.2">
      <c r="A160" s="1" t="str">
        <f t="shared" si="4"/>
        <v xml:space="preserve">      2ft Single Recessed T-bar Troffer</v>
      </c>
      <c r="B160" s="8" t="s">
        <v>899</v>
      </c>
      <c r="C160" s="25">
        <v>6800</v>
      </c>
      <c r="D160" s="65">
        <v>22.5</v>
      </c>
      <c r="E160" s="125">
        <v>5</v>
      </c>
      <c r="F160" s="65"/>
      <c r="G160" s="65"/>
      <c r="H160" s="65"/>
      <c r="I160" s="65"/>
      <c r="J160" s="65"/>
      <c r="K160" s="120"/>
      <c r="L160" s="65"/>
      <c r="M160" s="117"/>
      <c r="N160" s="85">
        <f t="shared" si="5"/>
        <v>0</v>
      </c>
      <c r="O160" s="117">
        <v>20</v>
      </c>
      <c r="P160" s="65">
        <f t="shared" si="6"/>
        <v>15</v>
      </c>
      <c r="Q160" s="65">
        <v>1</v>
      </c>
      <c r="R160" s="65"/>
      <c r="W160" s="138"/>
    </row>
    <row r="161" spans="1:23" x14ac:dyDescent="0.2">
      <c r="A161" s="1" t="str">
        <f t="shared" si="4"/>
        <v xml:space="preserve">      2ft Single Recessed T-bar Troffer</v>
      </c>
      <c r="B161" s="8" t="s">
        <v>899</v>
      </c>
      <c r="C161" s="25">
        <v>6800</v>
      </c>
      <c r="D161" s="65">
        <v>22.5</v>
      </c>
      <c r="E161" s="125">
        <v>5</v>
      </c>
      <c r="F161" s="65"/>
      <c r="G161" s="65"/>
      <c r="H161" s="65"/>
      <c r="I161" s="65"/>
      <c r="J161" s="65"/>
      <c r="K161" s="120"/>
      <c r="L161" s="65"/>
      <c r="M161" s="117"/>
      <c r="N161" s="85">
        <f t="shared" si="5"/>
        <v>0</v>
      </c>
      <c r="O161" s="117">
        <v>20</v>
      </c>
      <c r="P161" s="65">
        <f t="shared" si="6"/>
        <v>15</v>
      </c>
      <c r="Q161" s="65">
        <v>1</v>
      </c>
      <c r="R161" s="65"/>
      <c r="W161" s="138"/>
    </row>
    <row r="162" spans="1:23" x14ac:dyDescent="0.2">
      <c r="A162" s="1" t="str">
        <f t="shared" si="4"/>
        <v xml:space="preserve">      2ft Single Recessed T-bar Troffer</v>
      </c>
      <c r="B162" s="8" t="s">
        <v>899</v>
      </c>
      <c r="C162" s="25">
        <v>6800</v>
      </c>
      <c r="D162" s="65">
        <v>22.5</v>
      </c>
      <c r="E162" s="125">
        <v>5</v>
      </c>
      <c r="F162" s="65"/>
      <c r="G162" s="65"/>
      <c r="H162" s="65"/>
      <c r="I162" s="65"/>
      <c r="J162" s="65"/>
      <c r="K162" s="120"/>
      <c r="L162" s="65"/>
      <c r="M162" s="117"/>
      <c r="N162" s="85">
        <f t="shared" si="5"/>
        <v>0</v>
      </c>
      <c r="O162" s="117">
        <v>20</v>
      </c>
      <c r="P162" s="65">
        <f t="shared" si="6"/>
        <v>15</v>
      </c>
      <c r="Q162" s="65">
        <v>1</v>
      </c>
      <c r="R162" s="65"/>
      <c r="W162" s="138"/>
    </row>
    <row r="163" spans="1:23" x14ac:dyDescent="0.2">
      <c r="A163" s="1" t="str">
        <f t="shared" si="4"/>
        <v xml:space="preserve">      2ft Single Recessed T-bar Troffer</v>
      </c>
      <c r="B163" s="8" t="s">
        <v>899</v>
      </c>
      <c r="C163" s="25">
        <v>6800</v>
      </c>
      <c r="D163" s="65">
        <v>22.5</v>
      </c>
      <c r="E163" s="125">
        <v>5</v>
      </c>
      <c r="F163" s="65"/>
      <c r="G163" s="65"/>
      <c r="H163" s="65"/>
      <c r="I163" s="65"/>
      <c r="J163" s="65"/>
      <c r="K163" s="120"/>
      <c r="L163" s="65"/>
      <c r="M163" s="117"/>
      <c r="N163" s="85">
        <f t="shared" si="5"/>
        <v>0</v>
      </c>
      <c r="O163" s="117">
        <v>20</v>
      </c>
      <c r="P163" s="65">
        <f t="shared" si="6"/>
        <v>15</v>
      </c>
      <c r="Q163" s="65">
        <v>1</v>
      </c>
      <c r="R163" s="65"/>
      <c r="W163" s="138" t="s">
        <v>752</v>
      </c>
    </row>
    <row r="164" spans="1:23" x14ac:dyDescent="0.2">
      <c r="A164" s="1" t="str">
        <f t="shared" si="4"/>
        <v xml:space="preserve">      2ft Single Recessed T-bar Troffer</v>
      </c>
      <c r="B164" s="8" t="s">
        <v>899</v>
      </c>
      <c r="C164" s="25">
        <v>6800</v>
      </c>
      <c r="D164" s="65">
        <v>22.5</v>
      </c>
      <c r="E164" s="125">
        <v>5</v>
      </c>
      <c r="F164" s="65"/>
      <c r="G164" s="65"/>
      <c r="H164" s="65"/>
      <c r="I164" s="65"/>
      <c r="J164" s="65"/>
      <c r="K164" s="120"/>
      <c r="L164" s="65"/>
      <c r="M164" s="117"/>
      <c r="N164" s="85">
        <f t="shared" si="5"/>
        <v>0</v>
      </c>
      <c r="O164" s="117">
        <v>20</v>
      </c>
      <c r="P164" s="65">
        <f t="shared" si="6"/>
        <v>15</v>
      </c>
      <c r="Q164" s="65">
        <v>1</v>
      </c>
      <c r="R164" s="65"/>
      <c r="W164" s="138" t="s">
        <v>753</v>
      </c>
    </row>
    <row r="165" spans="1:23" x14ac:dyDescent="0.2">
      <c r="A165" s="1" t="str">
        <f t="shared" si="4"/>
        <v xml:space="preserve">      2ft Single Recessed T-bar Troffer</v>
      </c>
      <c r="B165" s="8" t="s">
        <v>899</v>
      </c>
      <c r="C165" s="25">
        <v>6800</v>
      </c>
      <c r="D165" s="65">
        <v>22.5</v>
      </c>
      <c r="E165" s="125">
        <v>5</v>
      </c>
      <c r="F165" s="65"/>
      <c r="G165" s="65"/>
      <c r="H165" s="65"/>
      <c r="I165" s="65"/>
      <c r="J165" s="65"/>
      <c r="K165" s="120"/>
      <c r="L165" s="65"/>
      <c r="M165" s="117"/>
      <c r="N165" s="85">
        <f t="shared" si="5"/>
        <v>0</v>
      </c>
      <c r="O165" s="117">
        <v>20</v>
      </c>
      <c r="P165" s="65">
        <f t="shared" si="6"/>
        <v>15</v>
      </c>
      <c r="Q165" s="65">
        <v>1</v>
      </c>
      <c r="R165" s="65"/>
      <c r="W165" s="138" t="s">
        <v>754</v>
      </c>
    </row>
    <row r="166" spans="1:23" x14ac:dyDescent="0.2">
      <c r="A166" s="1" t="str">
        <f t="shared" si="4"/>
        <v>2ft x 2ft Recessed T-bar TrofferLumaled</v>
      </c>
      <c r="B166" s="8" t="s">
        <v>901</v>
      </c>
      <c r="C166" s="25">
        <v>6800</v>
      </c>
      <c r="D166" s="65">
        <v>90</v>
      </c>
      <c r="E166" s="125">
        <v>20</v>
      </c>
      <c r="F166" s="65"/>
      <c r="G166" s="65" t="s">
        <v>515</v>
      </c>
      <c r="H166" s="65" t="s">
        <v>902</v>
      </c>
      <c r="I166" s="65" t="s">
        <v>967</v>
      </c>
      <c r="J166" s="65">
        <v>28</v>
      </c>
      <c r="K166" s="120">
        <v>50000</v>
      </c>
      <c r="L166" s="65" t="s">
        <v>903</v>
      </c>
      <c r="M166" s="117">
        <v>80</v>
      </c>
      <c r="N166" s="85">
        <f t="shared" si="5"/>
        <v>106.66666666666667</v>
      </c>
      <c r="O166" s="117">
        <v>20</v>
      </c>
      <c r="P166" s="65">
        <f t="shared" si="6"/>
        <v>15</v>
      </c>
      <c r="Q166" s="65">
        <v>1</v>
      </c>
      <c r="R166" s="65"/>
      <c r="W166" s="138" t="s">
        <v>755</v>
      </c>
    </row>
    <row r="167" spans="1:23" x14ac:dyDescent="0.2">
      <c r="A167" s="1" t="str">
        <f t="shared" si="4"/>
        <v>2ft x 2ft Recessed T-bar TrofferLumex</v>
      </c>
      <c r="B167" s="8" t="s">
        <v>901</v>
      </c>
      <c r="C167" s="25">
        <v>6800</v>
      </c>
      <c r="D167" s="65">
        <v>90</v>
      </c>
      <c r="E167" s="125">
        <v>20</v>
      </c>
      <c r="F167" s="65"/>
      <c r="G167" s="65" t="s">
        <v>511</v>
      </c>
      <c r="H167" s="65" t="s">
        <v>1068</v>
      </c>
      <c r="I167" s="65" t="s">
        <v>967</v>
      </c>
      <c r="J167" s="65">
        <v>33</v>
      </c>
      <c r="K167" s="120">
        <v>50000</v>
      </c>
      <c r="L167" s="65" t="s">
        <v>1069</v>
      </c>
      <c r="M167" s="117">
        <v>110</v>
      </c>
      <c r="N167" s="85">
        <f t="shared" si="5"/>
        <v>146.66666666666666</v>
      </c>
      <c r="O167" s="117">
        <v>20</v>
      </c>
      <c r="P167" s="65">
        <f t="shared" si="6"/>
        <v>15</v>
      </c>
      <c r="Q167" s="65">
        <v>1</v>
      </c>
      <c r="R167" s="65"/>
      <c r="W167" s="138" t="s">
        <v>756</v>
      </c>
    </row>
    <row r="168" spans="1:23" x14ac:dyDescent="0.2">
      <c r="A168" s="1" t="str">
        <f t="shared" si="4"/>
        <v>2ft x 2ft Recessed T-bar Troffer</v>
      </c>
      <c r="B168" s="8" t="s">
        <v>901</v>
      </c>
      <c r="C168" s="25">
        <v>6800</v>
      </c>
      <c r="D168" s="65">
        <v>90</v>
      </c>
      <c r="E168" s="125">
        <v>20</v>
      </c>
      <c r="F168" s="65"/>
      <c r="G168" s="65"/>
      <c r="H168" s="65"/>
      <c r="I168" s="65"/>
      <c r="J168" s="65"/>
      <c r="K168" s="120"/>
      <c r="L168" s="65"/>
      <c r="M168" s="117"/>
      <c r="N168" s="85">
        <f t="shared" si="5"/>
        <v>0</v>
      </c>
      <c r="O168" s="117">
        <v>20</v>
      </c>
      <c r="P168" s="65">
        <f t="shared" si="6"/>
        <v>15</v>
      </c>
      <c r="Q168" s="65">
        <v>1</v>
      </c>
      <c r="R168" s="65"/>
      <c r="W168" s="138" t="s">
        <v>757</v>
      </c>
    </row>
    <row r="169" spans="1:23" x14ac:dyDescent="0.2">
      <c r="A169" s="1" t="str">
        <f t="shared" si="4"/>
        <v>2ft x 2ft Recessed T-bar Troffer</v>
      </c>
      <c r="B169" s="8" t="s">
        <v>901</v>
      </c>
      <c r="C169" s="25">
        <v>6800</v>
      </c>
      <c r="D169" s="65">
        <v>90</v>
      </c>
      <c r="E169" s="125">
        <v>20</v>
      </c>
      <c r="F169" s="65"/>
      <c r="G169" s="65"/>
      <c r="H169" s="65"/>
      <c r="I169" s="65"/>
      <c r="J169" s="65"/>
      <c r="K169" s="120"/>
      <c r="L169" s="65"/>
      <c r="M169" s="117"/>
      <c r="N169" s="85">
        <f t="shared" si="5"/>
        <v>0</v>
      </c>
      <c r="O169" s="117">
        <v>20</v>
      </c>
      <c r="P169" s="65">
        <f t="shared" si="6"/>
        <v>15</v>
      </c>
      <c r="Q169" s="65">
        <v>1</v>
      </c>
      <c r="R169" s="65"/>
      <c r="W169" s="138" t="s">
        <v>758</v>
      </c>
    </row>
    <row r="170" spans="1:23" x14ac:dyDescent="0.2">
      <c r="A170" s="1" t="str">
        <f t="shared" si="4"/>
        <v>2ft x 2ft Recessed T-bar Troffer</v>
      </c>
      <c r="B170" s="8" t="s">
        <v>901</v>
      </c>
      <c r="C170" s="25">
        <v>6800</v>
      </c>
      <c r="D170" s="65">
        <v>90</v>
      </c>
      <c r="E170" s="125">
        <v>20</v>
      </c>
      <c r="F170" s="65"/>
      <c r="G170" s="65"/>
      <c r="H170" s="65"/>
      <c r="I170" s="65"/>
      <c r="J170" s="65"/>
      <c r="K170" s="120"/>
      <c r="L170" s="65"/>
      <c r="M170" s="117"/>
      <c r="N170" s="85">
        <f t="shared" si="5"/>
        <v>0</v>
      </c>
      <c r="O170" s="117">
        <v>20</v>
      </c>
      <c r="P170" s="65">
        <f t="shared" si="6"/>
        <v>15</v>
      </c>
      <c r="Q170" s="65">
        <v>1</v>
      </c>
      <c r="R170" s="65"/>
      <c r="W170" s="138" t="s">
        <v>759</v>
      </c>
    </row>
    <row r="171" spans="1:23" x14ac:dyDescent="0.2">
      <c r="A171" s="1" t="str">
        <f t="shared" si="4"/>
        <v>2ft x 2ft Recessed T-bar Troffer</v>
      </c>
      <c r="B171" s="8" t="s">
        <v>901</v>
      </c>
      <c r="C171" s="25">
        <v>6800</v>
      </c>
      <c r="D171" s="65">
        <v>90</v>
      </c>
      <c r="E171" s="125">
        <v>20</v>
      </c>
      <c r="F171" s="65"/>
      <c r="G171" s="65"/>
      <c r="H171" s="65"/>
      <c r="I171" s="65"/>
      <c r="J171" s="65"/>
      <c r="K171" s="120"/>
      <c r="L171" s="65"/>
      <c r="M171" s="117"/>
      <c r="N171" s="85">
        <f t="shared" si="5"/>
        <v>0</v>
      </c>
      <c r="O171" s="117">
        <v>20</v>
      </c>
      <c r="P171" s="65">
        <f t="shared" si="6"/>
        <v>15</v>
      </c>
      <c r="Q171" s="65">
        <v>1</v>
      </c>
      <c r="R171" s="65"/>
      <c r="W171" s="138" t="s">
        <v>760</v>
      </c>
    </row>
    <row r="172" spans="1:23" x14ac:dyDescent="0.2">
      <c r="A172" s="1" t="str">
        <f t="shared" si="4"/>
        <v>2ft x 2ft Recessed T-bar Troffer</v>
      </c>
      <c r="B172" s="8" t="s">
        <v>901</v>
      </c>
      <c r="C172" s="25">
        <v>6800</v>
      </c>
      <c r="D172" s="65">
        <v>90</v>
      </c>
      <c r="E172" s="125">
        <v>20</v>
      </c>
      <c r="F172" s="65"/>
      <c r="G172" s="65"/>
      <c r="H172" s="65"/>
      <c r="I172" s="65"/>
      <c r="J172" s="65"/>
      <c r="K172" s="120"/>
      <c r="L172" s="65"/>
      <c r="M172" s="117"/>
      <c r="N172" s="85">
        <f t="shared" si="5"/>
        <v>0</v>
      </c>
      <c r="O172" s="117">
        <v>20</v>
      </c>
      <c r="P172" s="65">
        <f t="shared" si="6"/>
        <v>15</v>
      </c>
      <c r="Q172" s="65">
        <v>1</v>
      </c>
      <c r="R172" s="65"/>
      <c r="W172" s="138" t="s">
        <v>761</v>
      </c>
    </row>
    <row r="173" spans="1:23" x14ac:dyDescent="0.2">
      <c r="A173" s="1" t="str">
        <f t="shared" si="4"/>
        <v xml:space="preserve">  4ft x 2ft Recessed T-bar TrofferLumaled</v>
      </c>
      <c r="B173" s="8" t="s">
        <v>904</v>
      </c>
      <c r="C173" s="25">
        <v>6800</v>
      </c>
      <c r="D173" s="65">
        <v>135</v>
      </c>
      <c r="E173" s="125">
        <v>20</v>
      </c>
      <c r="F173" s="65"/>
      <c r="G173" s="65" t="s">
        <v>515</v>
      </c>
      <c r="H173" s="65" t="s">
        <v>905</v>
      </c>
      <c r="I173" s="65" t="s">
        <v>967</v>
      </c>
      <c r="J173" s="65">
        <v>48</v>
      </c>
      <c r="K173" s="120">
        <v>50000</v>
      </c>
      <c r="L173" s="65" t="s">
        <v>906</v>
      </c>
      <c r="M173" s="117">
        <v>129</v>
      </c>
      <c r="N173" s="85">
        <f t="shared" si="5"/>
        <v>172</v>
      </c>
      <c r="O173" s="117">
        <v>20</v>
      </c>
      <c r="P173" s="65">
        <f t="shared" si="6"/>
        <v>15</v>
      </c>
      <c r="Q173" s="65">
        <v>1</v>
      </c>
      <c r="R173" s="65"/>
      <c r="W173" s="138" t="s">
        <v>762</v>
      </c>
    </row>
    <row r="174" spans="1:23" x14ac:dyDescent="0.2">
      <c r="A174" s="1" t="str">
        <f t="shared" si="4"/>
        <v xml:space="preserve">  4ft x 2ft Recessed T-bar TrofferLumex</v>
      </c>
      <c r="B174" s="8" t="s">
        <v>904</v>
      </c>
      <c r="C174" s="25">
        <v>6800</v>
      </c>
      <c r="D174" s="65">
        <v>135</v>
      </c>
      <c r="E174" s="125">
        <v>20</v>
      </c>
      <c r="F174" s="65"/>
      <c r="G174" s="65" t="s">
        <v>511</v>
      </c>
      <c r="H174" s="65" t="s">
        <v>1070</v>
      </c>
      <c r="I174" s="65" t="s">
        <v>967</v>
      </c>
      <c r="J174" s="65">
        <v>66</v>
      </c>
      <c r="K174" s="120">
        <v>50000</v>
      </c>
      <c r="L174" s="65" t="s">
        <v>1071</v>
      </c>
      <c r="M174" s="117">
        <v>225</v>
      </c>
      <c r="N174" s="85">
        <f t="shared" si="5"/>
        <v>300</v>
      </c>
      <c r="O174" s="117">
        <v>20</v>
      </c>
      <c r="P174" s="65">
        <f t="shared" si="6"/>
        <v>15</v>
      </c>
      <c r="Q174" s="65">
        <v>1</v>
      </c>
      <c r="R174" s="65"/>
      <c r="W174" s="138" t="s">
        <v>763</v>
      </c>
    </row>
    <row r="175" spans="1:23" x14ac:dyDescent="0.2">
      <c r="A175" s="1" t="str">
        <f t="shared" si="4"/>
        <v xml:space="preserve">  4ft x 2ft Recessed T-bar Troffer</v>
      </c>
      <c r="B175" s="8" t="s">
        <v>904</v>
      </c>
      <c r="C175" s="25">
        <v>6800</v>
      </c>
      <c r="D175" s="65">
        <v>135</v>
      </c>
      <c r="E175" s="125">
        <v>20</v>
      </c>
      <c r="F175" s="65"/>
      <c r="G175" s="65"/>
      <c r="H175" s="65"/>
      <c r="I175" s="65"/>
      <c r="J175" s="65"/>
      <c r="K175" s="120"/>
      <c r="L175" s="65"/>
      <c r="M175" s="117"/>
      <c r="N175" s="85">
        <f t="shared" si="5"/>
        <v>0</v>
      </c>
      <c r="O175" s="117">
        <v>20</v>
      </c>
      <c r="P175" s="65">
        <f t="shared" si="6"/>
        <v>15</v>
      </c>
      <c r="Q175" s="65">
        <v>1</v>
      </c>
      <c r="R175" s="65"/>
      <c r="W175" s="138" t="s">
        <v>764</v>
      </c>
    </row>
    <row r="176" spans="1:23" x14ac:dyDescent="0.2">
      <c r="A176" s="1" t="str">
        <f t="shared" si="4"/>
        <v xml:space="preserve">  4ft x 2ft Recessed T-bar Troffer</v>
      </c>
      <c r="B176" s="8" t="s">
        <v>904</v>
      </c>
      <c r="C176" s="25">
        <v>6800</v>
      </c>
      <c r="D176" s="65">
        <v>135</v>
      </c>
      <c r="E176" s="125">
        <v>20</v>
      </c>
      <c r="F176" s="65"/>
      <c r="G176" s="65"/>
      <c r="H176" s="65"/>
      <c r="I176" s="65"/>
      <c r="J176" s="65"/>
      <c r="K176" s="120"/>
      <c r="L176" s="65"/>
      <c r="M176" s="117"/>
      <c r="N176" s="85">
        <f t="shared" si="5"/>
        <v>0</v>
      </c>
      <c r="O176" s="117">
        <v>20</v>
      </c>
      <c r="P176" s="65">
        <f t="shared" si="6"/>
        <v>15</v>
      </c>
      <c r="Q176" s="65">
        <v>1</v>
      </c>
      <c r="R176" s="65"/>
      <c r="W176" s="138" t="s">
        <v>765</v>
      </c>
    </row>
    <row r="177" spans="1:23" x14ac:dyDescent="0.2">
      <c r="A177" s="1" t="str">
        <f t="shared" si="4"/>
        <v xml:space="preserve">  4ft x 2ft Recessed T-bar Troffer</v>
      </c>
      <c r="B177" s="8" t="s">
        <v>904</v>
      </c>
      <c r="C177" s="25">
        <v>6800</v>
      </c>
      <c r="D177" s="65">
        <v>135</v>
      </c>
      <c r="E177" s="125">
        <v>20</v>
      </c>
      <c r="F177" s="65"/>
      <c r="G177" s="65"/>
      <c r="H177" s="65"/>
      <c r="I177" s="65"/>
      <c r="J177" s="65"/>
      <c r="K177" s="120"/>
      <c r="L177" s="65"/>
      <c r="M177" s="117"/>
      <c r="N177" s="85">
        <f t="shared" si="5"/>
        <v>0</v>
      </c>
      <c r="O177" s="117">
        <v>20</v>
      </c>
      <c r="P177" s="65">
        <f t="shared" si="6"/>
        <v>15</v>
      </c>
      <c r="Q177" s="65">
        <v>1</v>
      </c>
      <c r="R177" s="65"/>
      <c r="W177" s="138" t="s">
        <v>766</v>
      </c>
    </row>
    <row r="178" spans="1:23" x14ac:dyDescent="0.2">
      <c r="A178" s="1" t="str">
        <f t="shared" si="4"/>
        <v xml:space="preserve">  4ft x 2ft Recessed T-bar Troffer</v>
      </c>
      <c r="B178" s="8" t="s">
        <v>904</v>
      </c>
      <c r="C178" s="25">
        <v>6800</v>
      </c>
      <c r="D178" s="65">
        <v>135</v>
      </c>
      <c r="E178" s="125">
        <v>20</v>
      </c>
      <c r="F178" s="65"/>
      <c r="G178" s="65"/>
      <c r="H178" s="65"/>
      <c r="I178" s="65"/>
      <c r="J178" s="65"/>
      <c r="K178" s="120"/>
      <c r="L178" s="65"/>
      <c r="M178" s="117"/>
      <c r="N178" s="85">
        <f t="shared" si="5"/>
        <v>0</v>
      </c>
      <c r="O178" s="117">
        <v>20</v>
      </c>
      <c r="P178" s="65">
        <f t="shared" si="6"/>
        <v>15</v>
      </c>
      <c r="Q178" s="65">
        <v>1</v>
      </c>
      <c r="R178" s="65"/>
      <c r="W178" s="138" t="s">
        <v>767</v>
      </c>
    </row>
    <row r="179" spans="1:23" x14ac:dyDescent="0.2">
      <c r="A179" s="1" t="str">
        <f t="shared" si="4"/>
        <v xml:space="preserve">  4ft x 2ft Recessed T-bar Troffer</v>
      </c>
      <c r="B179" s="8" t="s">
        <v>904</v>
      </c>
      <c r="C179" s="25">
        <v>6800</v>
      </c>
      <c r="D179" s="65">
        <v>135</v>
      </c>
      <c r="E179" s="125">
        <v>20</v>
      </c>
      <c r="F179" s="65"/>
      <c r="G179" s="65"/>
      <c r="H179" s="65"/>
      <c r="I179" s="65"/>
      <c r="J179" s="65"/>
      <c r="K179" s="120"/>
      <c r="L179" s="65"/>
      <c r="M179" s="117"/>
      <c r="N179" s="85">
        <f t="shared" si="5"/>
        <v>0</v>
      </c>
      <c r="O179" s="117">
        <v>20</v>
      </c>
      <c r="P179" s="65">
        <f t="shared" si="6"/>
        <v>15</v>
      </c>
      <c r="Q179" s="65">
        <v>1</v>
      </c>
      <c r="R179" s="65"/>
      <c r="W179" s="138" t="s">
        <v>768</v>
      </c>
    </row>
    <row r="180" spans="1:23" x14ac:dyDescent="0.2">
      <c r="A180" s="1" t="str">
        <f t="shared" si="4"/>
        <v>4ft Twin Recessed Plaster TrofferLumaled</v>
      </c>
      <c r="B180" s="8" t="s">
        <v>920</v>
      </c>
      <c r="C180" s="25">
        <v>6800</v>
      </c>
      <c r="D180" s="8">
        <v>90</v>
      </c>
      <c r="E180" s="125">
        <v>10</v>
      </c>
      <c r="F180" s="65"/>
      <c r="G180" s="65" t="s">
        <v>515</v>
      </c>
      <c r="H180" s="65" t="s">
        <v>1030</v>
      </c>
      <c r="I180" s="65" t="s">
        <v>967</v>
      </c>
      <c r="J180" s="65">
        <v>28</v>
      </c>
      <c r="K180" s="120">
        <v>50000</v>
      </c>
      <c r="L180" s="65" t="s">
        <v>900</v>
      </c>
      <c r="M180" s="117">
        <v>80</v>
      </c>
      <c r="N180" s="85">
        <f t="shared" si="5"/>
        <v>106.66666666666667</v>
      </c>
      <c r="O180" s="117">
        <v>30</v>
      </c>
      <c r="P180" s="65">
        <f t="shared" si="6"/>
        <v>15</v>
      </c>
      <c r="Q180" s="65">
        <v>1</v>
      </c>
      <c r="R180" s="65"/>
      <c r="W180" s="138" t="s">
        <v>769</v>
      </c>
    </row>
    <row r="181" spans="1:23" x14ac:dyDescent="0.2">
      <c r="A181" s="1" t="str">
        <f t="shared" si="4"/>
        <v>4ft Twin Recessed Plaster TrofferLumex</v>
      </c>
      <c r="B181" s="8" t="s">
        <v>920</v>
      </c>
      <c r="C181" s="25">
        <v>6800</v>
      </c>
      <c r="D181" s="8">
        <v>90</v>
      </c>
      <c r="E181" s="125">
        <v>10</v>
      </c>
      <c r="F181" s="65"/>
      <c r="G181" s="65" t="s">
        <v>511</v>
      </c>
      <c r="H181" s="65" t="s">
        <v>1072</v>
      </c>
      <c r="I181" s="65" t="s">
        <v>967</v>
      </c>
      <c r="J181" s="65">
        <v>33</v>
      </c>
      <c r="K181" s="120">
        <v>50000</v>
      </c>
      <c r="L181" s="65" t="s">
        <v>1073</v>
      </c>
      <c r="M181" s="117">
        <v>135</v>
      </c>
      <c r="N181" s="85">
        <f t="shared" si="5"/>
        <v>180</v>
      </c>
      <c r="O181" s="117">
        <v>30</v>
      </c>
      <c r="P181" s="65">
        <f t="shared" si="6"/>
        <v>15</v>
      </c>
      <c r="Q181" s="65">
        <v>1</v>
      </c>
      <c r="R181" s="65"/>
      <c r="W181" s="138"/>
    </row>
    <row r="182" spans="1:23" x14ac:dyDescent="0.2">
      <c r="A182" s="1" t="str">
        <f t="shared" si="4"/>
        <v>4ft Twin Recessed Plaster Troffer</v>
      </c>
      <c r="B182" s="8" t="s">
        <v>920</v>
      </c>
      <c r="C182" s="25">
        <v>6800</v>
      </c>
      <c r="D182" s="8">
        <v>90</v>
      </c>
      <c r="E182" s="125">
        <v>10</v>
      </c>
      <c r="F182" s="65"/>
      <c r="G182" s="65"/>
      <c r="H182" s="65"/>
      <c r="I182" s="65"/>
      <c r="J182" s="65"/>
      <c r="K182" s="120"/>
      <c r="L182" s="65"/>
      <c r="M182" s="117"/>
      <c r="N182" s="85">
        <f t="shared" si="5"/>
        <v>0</v>
      </c>
      <c r="O182" s="117">
        <v>30</v>
      </c>
      <c r="P182" s="65">
        <f t="shared" si="6"/>
        <v>15</v>
      </c>
      <c r="Q182" s="65">
        <v>1</v>
      </c>
      <c r="R182" s="65"/>
      <c r="W182" s="138"/>
    </row>
    <row r="183" spans="1:23" x14ac:dyDescent="0.2">
      <c r="A183" s="1" t="str">
        <f t="shared" si="4"/>
        <v>4ft Twin Recessed Plaster Troffer</v>
      </c>
      <c r="B183" s="8" t="s">
        <v>920</v>
      </c>
      <c r="C183" s="25">
        <v>6800</v>
      </c>
      <c r="D183" s="8">
        <v>90</v>
      </c>
      <c r="E183" s="125">
        <v>10</v>
      </c>
      <c r="F183" s="65"/>
      <c r="G183" s="65"/>
      <c r="H183" s="65"/>
      <c r="I183" s="65"/>
      <c r="J183" s="65"/>
      <c r="K183" s="120"/>
      <c r="L183" s="65"/>
      <c r="M183" s="117"/>
      <c r="N183" s="85">
        <f t="shared" si="5"/>
        <v>0</v>
      </c>
      <c r="O183" s="117">
        <v>30</v>
      </c>
      <c r="P183" s="65">
        <f t="shared" si="6"/>
        <v>15</v>
      </c>
      <c r="Q183" s="65">
        <v>1</v>
      </c>
      <c r="R183" s="65"/>
      <c r="W183" s="138"/>
    </row>
    <row r="184" spans="1:23" x14ac:dyDescent="0.2">
      <c r="A184" s="1" t="str">
        <f t="shared" si="4"/>
        <v>4ft Twin Recessed Plaster Troffer</v>
      </c>
      <c r="B184" s="8" t="s">
        <v>920</v>
      </c>
      <c r="C184" s="25">
        <v>6800</v>
      </c>
      <c r="D184" s="8">
        <v>90</v>
      </c>
      <c r="E184" s="125">
        <v>10</v>
      </c>
      <c r="F184" s="65"/>
      <c r="G184" s="65"/>
      <c r="H184" s="65"/>
      <c r="I184" s="65"/>
      <c r="J184" s="65"/>
      <c r="K184" s="120"/>
      <c r="L184" s="65"/>
      <c r="M184" s="117"/>
      <c r="N184" s="85">
        <f t="shared" si="5"/>
        <v>0</v>
      </c>
      <c r="O184" s="117">
        <v>30</v>
      </c>
      <c r="P184" s="65">
        <f t="shared" si="6"/>
        <v>15</v>
      </c>
      <c r="Q184" s="65">
        <v>1</v>
      </c>
      <c r="R184" s="65"/>
      <c r="W184" s="138"/>
    </row>
    <row r="185" spans="1:23" x14ac:dyDescent="0.2">
      <c r="A185" s="1" t="str">
        <f t="shared" si="4"/>
        <v>4ft Twin Recessed Plaster Troffer</v>
      </c>
      <c r="B185" s="8" t="s">
        <v>920</v>
      </c>
      <c r="C185" s="25">
        <v>6800</v>
      </c>
      <c r="D185" s="8">
        <v>90</v>
      </c>
      <c r="E185" s="125">
        <v>10</v>
      </c>
      <c r="F185" s="65"/>
      <c r="G185" s="65"/>
      <c r="H185" s="65"/>
      <c r="I185" s="65"/>
      <c r="J185" s="65"/>
      <c r="K185" s="120"/>
      <c r="L185" s="65"/>
      <c r="M185" s="117"/>
      <c r="N185" s="85">
        <f t="shared" si="5"/>
        <v>0</v>
      </c>
      <c r="O185" s="117">
        <v>30</v>
      </c>
      <c r="P185" s="65">
        <f t="shared" si="6"/>
        <v>15</v>
      </c>
      <c r="Q185" s="65">
        <v>1</v>
      </c>
      <c r="R185" s="65"/>
      <c r="W185" s="138"/>
    </row>
    <row r="186" spans="1:23" x14ac:dyDescent="0.2">
      <c r="A186" s="1" t="str">
        <f t="shared" si="4"/>
        <v>4ft Twin Recessed Plaster Troffer</v>
      </c>
      <c r="B186" s="8" t="s">
        <v>920</v>
      </c>
      <c r="C186" s="25">
        <v>6800</v>
      </c>
      <c r="D186" s="8">
        <v>90</v>
      </c>
      <c r="E186" s="125">
        <v>10</v>
      </c>
      <c r="F186" s="65"/>
      <c r="G186" s="65"/>
      <c r="H186" s="65"/>
      <c r="I186" s="65"/>
      <c r="J186" s="65"/>
      <c r="K186" s="120"/>
      <c r="L186" s="65"/>
      <c r="M186" s="117"/>
      <c r="N186" s="85">
        <f t="shared" si="5"/>
        <v>0</v>
      </c>
      <c r="O186" s="117">
        <v>30</v>
      </c>
      <c r="P186" s="65">
        <f t="shared" si="6"/>
        <v>15</v>
      </c>
      <c r="Q186" s="65">
        <v>1</v>
      </c>
      <c r="R186" s="65"/>
      <c r="W186" s="138"/>
    </row>
    <row r="187" spans="1:23" x14ac:dyDescent="0.2">
      <c r="A187" s="1" t="str">
        <f t="shared" si="4"/>
        <v xml:space="preserve">  2ft Twin Recessed Plaster TrofferLumaled</v>
      </c>
      <c r="B187" s="8" t="s">
        <v>921</v>
      </c>
      <c r="C187" s="25">
        <v>6800</v>
      </c>
      <c r="D187" s="65">
        <v>45</v>
      </c>
      <c r="E187" s="125">
        <v>10</v>
      </c>
      <c r="F187" s="65"/>
      <c r="G187" s="65" t="s">
        <v>515</v>
      </c>
      <c r="H187" s="65" t="s">
        <v>1031</v>
      </c>
      <c r="I187" s="65" t="s">
        <v>967</v>
      </c>
      <c r="J187" s="65">
        <v>20</v>
      </c>
      <c r="K187" s="120">
        <v>50000</v>
      </c>
      <c r="L187" s="65" t="s">
        <v>1029</v>
      </c>
      <c r="M187" s="117">
        <v>95</v>
      </c>
      <c r="N187" s="85">
        <f t="shared" si="5"/>
        <v>126.66666666666667</v>
      </c>
      <c r="O187" s="117">
        <v>30</v>
      </c>
      <c r="P187" s="65">
        <f t="shared" si="6"/>
        <v>15</v>
      </c>
      <c r="Q187" s="65">
        <v>1</v>
      </c>
      <c r="R187" s="65"/>
      <c r="W187" s="138"/>
    </row>
    <row r="188" spans="1:23" x14ac:dyDescent="0.2">
      <c r="A188" s="1" t="str">
        <f t="shared" si="4"/>
        <v xml:space="preserve">  2ft Twin Recessed Plaster TrofferLumex</v>
      </c>
      <c r="B188" s="8" t="s">
        <v>921</v>
      </c>
      <c r="C188" s="25">
        <v>6800</v>
      </c>
      <c r="D188" s="65">
        <v>45</v>
      </c>
      <c r="E188" s="125">
        <v>10</v>
      </c>
      <c r="F188" s="65"/>
      <c r="G188" s="65" t="s">
        <v>511</v>
      </c>
      <c r="H188" s="65" t="s">
        <v>1074</v>
      </c>
      <c r="I188" s="65" t="s">
        <v>967</v>
      </c>
      <c r="J188" s="65">
        <v>21</v>
      </c>
      <c r="K188" s="120">
        <v>50000</v>
      </c>
      <c r="L188" s="65" t="s">
        <v>1075</v>
      </c>
      <c r="M188" s="117">
        <v>130</v>
      </c>
      <c r="N188" s="85">
        <f t="shared" si="5"/>
        <v>173.33333333333334</v>
      </c>
      <c r="O188" s="117">
        <v>30</v>
      </c>
      <c r="P188" s="65">
        <f t="shared" si="6"/>
        <v>15</v>
      </c>
      <c r="Q188" s="65">
        <v>1</v>
      </c>
      <c r="R188" s="65"/>
      <c r="W188" s="138"/>
    </row>
    <row r="189" spans="1:23" x14ac:dyDescent="0.2">
      <c r="A189" s="1" t="str">
        <f t="shared" si="4"/>
        <v xml:space="preserve">  2ft Twin Recessed Plaster Troffer</v>
      </c>
      <c r="B189" s="8" t="s">
        <v>921</v>
      </c>
      <c r="C189" s="25">
        <v>6800</v>
      </c>
      <c r="D189" s="65">
        <v>45</v>
      </c>
      <c r="E189" s="125">
        <v>10</v>
      </c>
      <c r="F189" s="65"/>
      <c r="G189" s="65"/>
      <c r="H189" s="65"/>
      <c r="I189" s="65"/>
      <c r="J189" s="65"/>
      <c r="K189" s="120"/>
      <c r="L189" s="65"/>
      <c r="M189" s="117"/>
      <c r="N189" s="85">
        <f t="shared" si="5"/>
        <v>0</v>
      </c>
      <c r="O189" s="117">
        <v>30</v>
      </c>
      <c r="P189" s="65">
        <f t="shared" si="6"/>
        <v>15</v>
      </c>
      <c r="Q189" s="65">
        <v>1</v>
      </c>
      <c r="R189" s="65"/>
      <c r="W189" s="138"/>
    </row>
    <row r="190" spans="1:23" x14ac:dyDescent="0.2">
      <c r="A190" s="1" t="str">
        <f t="shared" si="4"/>
        <v xml:space="preserve">  2ft Twin Recessed Plaster Troffer</v>
      </c>
      <c r="B190" s="8" t="s">
        <v>921</v>
      </c>
      <c r="C190" s="25">
        <v>6800</v>
      </c>
      <c r="D190" s="65">
        <v>45</v>
      </c>
      <c r="E190" s="125">
        <v>10</v>
      </c>
      <c r="F190" s="65"/>
      <c r="G190" s="65"/>
      <c r="H190" s="65"/>
      <c r="I190" s="65"/>
      <c r="J190" s="65"/>
      <c r="K190" s="120"/>
      <c r="L190" s="65"/>
      <c r="M190" s="117"/>
      <c r="N190" s="85">
        <f t="shared" si="5"/>
        <v>0</v>
      </c>
      <c r="O190" s="117">
        <v>30</v>
      </c>
      <c r="P190" s="65">
        <f t="shared" si="6"/>
        <v>15</v>
      </c>
      <c r="Q190" s="65">
        <v>1</v>
      </c>
      <c r="R190" s="65"/>
      <c r="W190" s="138"/>
    </row>
    <row r="191" spans="1:23" x14ac:dyDescent="0.2">
      <c r="A191" s="1" t="str">
        <f t="shared" si="4"/>
        <v xml:space="preserve">  2ft Twin Recessed Plaster Troffer</v>
      </c>
      <c r="B191" s="8" t="s">
        <v>921</v>
      </c>
      <c r="C191" s="25">
        <v>6800</v>
      </c>
      <c r="D191" s="65">
        <v>45</v>
      </c>
      <c r="E191" s="125">
        <v>10</v>
      </c>
      <c r="F191" s="65"/>
      <c r="G191" s="65"/>
      <c r="H191" s="65"/>
      <c r="I191" s="65"/>
      <c r="J191" s="65"/>
      <c r="K191" s="120"/>
      <c r="L191" s="65"/>
      <c r="M191" s="117"/>
      <c r="N191" s="85">
        <f t="shared" si="5"/>
        <v>0</v>
      </c>
      <c r="O191" s="117">
        <v>30</v>
      </c>
      <c r="P191" s="65">
        <f t="shared" si="6"/>
        <v>15</v>
      </c>
      <c r="Q191" s="65">
        <v>1</v>
      </c>
      <c r="R191" s="65"/>
      <c r="W191" s="138"/>
    </row>
    <row r="192" spans="1:23" x14ac:dyDescent="0.2">
      <c r="A192" s="1" t="str">
        <f t="shared" si="4"/>
        <v xml:space="preserve">  2ft Twin Recessed Plaster Troffer</v>
      </c>
      <c r="B192" s="8" t="s">
        <v>921</v>
      </c>
      <c r="C192" s="25">
        <v>6800</v>
      </c>
      <c r="D192" s="65">
        <v>45</v>
      </c>
      <c r="E192" s="125">
        <v>10</v>
      </c>
      <c r="F192" s="65"/>
      <c r="G192" s="65"/>
      <c r="H192" s="65"/>
      <c r="I192" s="65"/>
      <c r="J192" s="65"/>
      <c r="K192" s="120"/>
      <c r="L192" s="65"/>
      <c r="M192" s="117"/>
      <c r="N192" s="85">
        <f t="shared" si="5"/>
        <v>0</v>
      </c>
      <c r="O192" s="117">
        <v>30</v>
      </c>
      <c r="P192" s="65">
        <f t="shared" si="6"/>
        <v>15</v>
      </c>
      <c r="Q192" s="65">
        <v>1</v>
      </c>
      <c r="R192" s="65"/>
      <c r="W192" s="138"/>
    </row>
    <row r="193" spans="1:23" x14ac:dyDescent="0.2">
      <c r="A193" s="1" t="str">
        <f t="shared" si="4"/>
        <v xml:space="preserve">  2ft Twin Recessed Plaster Troffer</v>
      </c>
      <c r="B193" s="8" t="s">
        <v>921</v>
      </c>
      <c r="C193" s="25">
        <v>6800</v>
      </c>
      <c r="D193" s="65">
        <v>45</v>
      </c>
      <c r="E193" s="125">
        <v>10</v>
      </c>
      <c r="F193" s="65"/>
      <c r="G193" s="65"/>
      <c r="H193" s="65"/>
      <c r="I193" s="65"/>
      <c r="J193" s="65"/>
      <c r="K193" s="120"/>
      <c r="L193" s="65"/>
      <c r="M193" s="117"/>
      <c r="N193" s="85">
        <f t="shared" si="5"/>
        <v>0</v>
      </c>
      <c r="O193" s="117">
        <v>30</v>
      </c>
      <c r="P193" s="65">
        <f t="shared" si="6"/>
        <v>15</v>
      </c>
      <c r="Q193" s="65">
        <v>1</v>
      </c>
      <c r="R193" s="65"/>
      <c r="W193" s="138"/>
    </row>
    <row r="194" spans="1:23" x14ac:dyDescent="0.2">
      <c r="A194" s="1" t="str">
        <f t="shared" si="4"/>
        <v xml:space="preserve">    4ft Single Recessed Plaster TrofferLumaled</v>
      </c>
      <c r="B194" s="8" t="s">
        <v>922</v>
      </c>
      <c r="C194" s="25">
        <v>6800</v>
      </c>
      <c r="D194" s="65">
        <v>45</v>
      </c>
      <c r="E194" s="125">
        <v>5</v>
      </c>
      <c r="F194" s="65"/>
      <c r="G194" s="65" t="s">
        <v>515</v>
      </c>
      <c r="H194" s="65" t="s">
        <v>1032</v>
      </c>
      <c r="I194" s="65" t="s">
        <v>967</v>
      </c>
      <c r="J194" s="65">
        <v>28</v>
      </c>
      <c r="K194" s="120">
        <v>50000</v>
      </c>
      <c r="L194" s="65" t="s">
        <v>1033</v>
      </c>
      <c r="M194" s="117">
        <v>80</v>
      </c>
      <c r="N194" s="85">
        <f t="shared" si="5"/>
        <v>106.66666666666667</v>
      </c>
      <c r="O194" s="117">
        <v>30</v>
      </c>
      <c r="P194" s="65">
        <f t="shared" si="6"/>
        <v>15</v>
      </c>
      <c r="Q194" s="65">
        <v>1</v>
      </c>
      <c r="R194" s="65"/>
      <c r="W194" s="138"/>
    </row>
    <row r="195" spans="1:23" x14ac:dyDescent="0.2">
      <c r="A195" s="1" t="str">
        <f t="shared" si="4"/>
        <v xml:space="preserve">    4ft Single Recessed Plaster TrofferLumex</v>
      </c>
      <c r="B195" s="8" t="s">
        <v>922</v>
      </c>
      <c r="C195" s="25">
        <v>6800</v>
      </c>
      <c r="D195" s="65">
        <v>45</v>
      </c>
      <c r="E195" s="125">
        <v>5</v>
      </c>
      <c r="F195" s="65"/>
      <c r="G195" s="65" t="s">
        <v>511</v>
      </c>
      <c r="H195" s="65" t="s">
        <v>1076</v>
      </c>
      <c r="I195" s="65" t="s">
        <v>967</v>
      </c>
      <c r="J195" s="65">
        <v>26</v>
      </c>
      <c r="K195" s="120">
        <v>50000</v>
      </c>
      <c r="L195" s="65" t="s">
        <v>1077</v>
      </c>
      <c r="M195" s="117">
        <v>135</v>
      </c>
      <c r="N195" s="85">
        <f t="shared" si="5"/>
        <v>180</v>
      </c>
      <c r="O195" s="117">
        <v>30</v>
      </c>
      <c r="P195" s="65">
        <f t="shared" si="6"/>
        <v>15</v>
      </c>
      <c r="Q195" s="65">
        <v>1</v>
      </c>
      <c r="R195" s="65"/>
      <c r="W195" s="138"/>
    </row>
    <row r="196" spans="1:23" x14ac:dyDescent="0.2">
      <c r="A196" s="1" t="str">
        <f t="shared" si="4"/>
        <v xml:space="preserve">    4ft Single Recessed Plaster Troffer</v>
      </c>
      <c r="B196" s="8" t="s">
        <v>922</v>
      </c>
      <c r="C196" s="25">
        <v>6800</v>
      </c>
      <c r="D196" s="65">
        <v>45</v>
      </c>
      <c r="E196" s="125">
        <v>5</v>
      </c>
      <c r="F196" s="65"/>
      <c r="G196" s="65"/>
      <c r="H196" s="65"/>
      <c r="I196" s="65"/>
      <c r="J196" s="65"/>
      <c r="K196" s="120"/>
      <c r="L196" s="65"/>
      <c r="M196" s="117"/>
      <c r="N196" s="85">
        <f t="shared" si="5"/>
        <v>0</v>
      </c>
      <c r="O196" s="117">
        <v>30</v>
      </c>
      <c r="P196" s="65">
        <f t="shared" si="6"/>
        <v>15</v>
      </c>
      <c r="Q196" s="65">
        <v>1</v>
      </c>
      <c r="R196" s="65"/>
      <c r="W196" s="138"/>
    </row>
    <row r="197" spans="1:23" x14ac:dyDescent="0.2">
      <c r="A197" s="1" t="str">
        <f t="shared" si="4"/>
        <v xml:space="preserve">    4ft Single Recessed Plaster Troffer</v>
      </c>
      <c r="B197" s="8" t="s">
        <v>922</v>
      </c>
      <c r="C197" s="25">
        <v>6800</v>
      </c>
      <c r="D197" s="65">
        <v>45</v>
      </c>
      <c r="E197" s="125">
        <v>5</v>
      </c>
      <c r="F197" s="65"/>
      <c r="G197" s="65"/>
      <c r="H197" s="65"/>
      <c r="I197" s="65"/>
      <c r="J197" s="65"/>
      <c r="K197" s="120"/>
      <c r="L197" s="65"/>
      <c r="M197" s="117"/>
      <c r="N197" s="85">
        <f t="shared" si="5"/>
        <v>0</v>
      </c>
      <c r="O197" s="117">
        <v>30</v>
      </c>
      <c r="P197" s="65">
        <f t="shared" si="6"/>
        <v>15</v>
      </c>
      <c r="Q197" s="65">
        <v>1</v>
      </c>
      <c r="R197" s="65"/>
      <c r="W197" s="138"/>
    </row>
    <row r="198" spans="1:23" x14ac:dyDescent="0.2">
      <c r="A198" s="1" t="str">
        <f t="shared" si="4"/>
        <v xml:space="preserve">    4ft Single Recessed Plaster Troffer</v>
      </c>
      <c r="B198" s="8" t="s">
        <v>922</v>
      </c>
      <c r="C198" s="25">
        <v>6800</v>
      </c>
      <c r="D198" s="65">
        <v>45</v>
      </c>
      <c r="E198" s="125">
        <v>5</v>
      </c>
      <c r="F198" s="65"/>
      <c r="G198" s="65"/>
      <c r="H198" s="65"/>
      <c r="I198" s="65"/>
      <c r="J198" s="65"/>
      <c r="K198" s="120"/>
      <c r="L198" s="65"/>
      <c r="M198" s="117"/>
      <c r="N198" s="85">
        <f t="shared" si="5"/>
        <v>0</v>
      </c>
      <c r="O198" s="117">
        <v>30</v>
      </c>
      <c r="P198" s="65">
        <f t="shared" si="6"/>
        <v>15</v>
      </c>
      <c r="Q198" s="65">
        <v>1</v>
      </c>
      <c r="R198" s="65"/>
      <c r="W198" s="138"/>
    </row>
    <row r="199" spans="1:23" x14ac:dyDescent="0.2">
      <c r="A199" s="1" t="str">
        <f t="shared" si="4"/>
        <v xml:space="preserve">    4ft Single Recessed Plaster Troffer</v>
      </c>
      <c r="B199" s="8" t="s">
        <v>922</v>
      </c>
      <c r="C199" s="25">
        <v>6800</v>
      </c>
      <c r="D199" s="65">
        <v>45</v>
      </c>
      <c r="E199" s="125">
        <v>5</v>
      </c>
      <c r="F199" s="65"/>
      <c r="G199" s="65"/>
      <c r="H199" s="65"/>
      <c r="I199" s="65"/>
      <c r="J199" s="65"/>
      <c r="K199" s="120"/>
      <c r="L199" s="65"/>
      <c r="M199" s="117"/>
      <c r="N199" s="85">
        <f t="shared" si="5"/>
        <v>0</v>
      </c>
      <c r="O199" s="117">
        <v>30</v>
      </c>
      <c r="P199" s="65">
        <f t="shared" si="6"/>
        <v>15</v>
      </c>
      <c r="Q199" s="65">
        <v>1</v>
      </c>
      <c r="R199" s="65"/>
      <c r="W199" s="138"/>
    </row>
    <row r="200" spans="1:23" x14ac:dyDescent="0.2">
      <c r="A200" s="1" t="str">
        <f t="shared" si="4"/>
        <v xml:space="preserve">    4ft Single Recessed Plaster Troffer</v>
      </c>
      <c r="B200" s="8" t="s">
        <v>922</v>
      </c>
      <c r="C200" s="25">
        <v>6800</v>
      </c>
      <c r="D200" s="65">
        <v>45</v>
      </c>
      <c r="E200" s="125">
        <v>5</v>
      </c>
      <c r="F200" s="65"/>
      <c r="G200" s="65"/>
      <c r="H200" s="65"/>
      <c r="I200" s="65"/>
      <c r="J200" s="65"/>
      <c r="K200" s="120"/>
      <c r="L200" s="65"/>
      <c r="M200" s="117"/>
      <c r="N200" s="85">
        <f t="shared" si="5"/>
        <v>0</v>
      </c>
      <c r="O200" s="117">
        <v>30</v>
      </c>
      <c r="P200" s="65">
        <f t="shared" si="6"/>
        <v>15</v>
      </c>
      <c r="Q200" s="65">
        <v>1</v>
      </c>
      <c r="R200" s="65"/>
      <c r="W200" s="138"/>
    </row>
    <row r="201" spans="1:23" x14ac:dyDescent="0.2">
      <c r="A201" s="1" t="str">
        <f t="shared" si="4"/>
        <v xml:space="preserve">      2ft Single Recessed Plaster TrofferLumaled</v>
      </c>
      <c r="B201" s="8" t="s">
        <v>923</v>
      </c>
      <c r="C201" s="25">
        <v>6800</v>
      </c>
      <c r="D201" s="65">
        <v>22.5</v>
      </c>
      <c r="E201" s="125">
        <v>5</v>
      </c>
      <c r="F201" s="65"/>
      <c r="G201" s="65" t="s">
        <v>515</v>
      </c>
      <c r="H201" s="65" t="s">
        <v>1034</v>
      </c>
      <c r="I201" s="65" t="s">
        <v>967</v>
      </c>
      <c r="J201" s="65">
        <v>13</v>
      </c>
      <c r="K201" s="120">
        <v>50000</v>
      </c>
      <c r="L201" s="65" t="s">
        <v>1029</v>
      </c>
      <c r="M201" s="117">
        <v>95</v>
      </c>
      <c r="N201" s="85">
        <f t="shared" si="5"/>
        <v>126.66666666666667</v>
      </c>
      <c r="O201" s="117">
        <v>30</v>
      </c>
      <c r="P201" s="65">
        <f t="shared" si="6"/>
        <v>15</v>
      </c>
      <c r="Q201" s="65">
        <v>1</v>
      </c>
      <c r="R201" s="65"/>
      <c r="W201" s="138" t="s">
        <v>770</v>
      </c>
    </row>
    <row r="202" spans="1:23" x14ac:dyDescent="0.2">
      <c r="A202" s="1" t="str">
        <f t="shared" si="4"/>
        <v xml:space="preserve">      2ft Single Recessed Plaster TrofferLumex</v>
      </c>
      <c r="B202" s="8" t="s">
        <v>923</v>
      </c>
      <c r="C202" s="25">
        <v>6800</v>
      </c>
      <c r="D202" s="65">
        <v>22.5</v>
      </c>
      <c r="E202" s="125">
        <v>5</v>
      </c>
      <c r="F202" s="65"/>
      <c r="G202" s="65" t="s">
        <v>511</v>
      </c>
      <c r="H202" s="65" t="s">
        <v>1078</v>
      </c>
      <c r="I202" s="65" t="s">
        <v>967</v>
      </c>
      <c r="J202" s="65">
        <v>21</v>
      </c>
      <c r="K202" s="120">
        <v>50000</v>
      </c>
      <c r="L202" s="65" t="s">
        <v>1075</v>
      </c>
      <c r="M202" s="117">
        <v>135</v>
      </c>
      <c r="N202" s="85">
        <f t="shared" si="5"/>
        <v>180</v>
      </c>
      <c r="O202" s="117">
        <v>30</v>
      </c>
      <c r="P202" s="65">
        <f t="shared" si="6"/>
        <v>15</v>
      </c>
      <c r="Q202" s="65">
        <v>1</v>
      </c>
      <c r="R202" s="65"/>
      <c r="W202" s="138" t="s">
        <v>771</v>
      </c>
    </row>
    <row r="203" spans="1:23" x14ac:dyDescent="0.2">
      <c r="A203" s="1" t="str">
        <f t="shared" si="4"/>
        <v xml:space="preserve">      2ft Single Recessed Plaster Troffer</v>
      </c>
      <c r="B203" s="8" t="s">
        <v>923</v>
      </c>
      <c r="C203" s="25">
        <v>6800</v>
      </c>
      <c r="D203" s="65">
        <v>22.5</v>
      </c>
      <c r="E203" s="125">
        <v>5</v>
      </c>
      <c r="F203" s="65"/>
      <c r="G203" s="65"/>
      <c r="H203" s="65"/>
      <c r="I203" s="65"/>
      <c r="J203" s="65"/>
      <c r="K203" s="120"/>
      <c r="L203" s="65"/>
      <c r="M203" s="117"/>
      <c r="N203" s="85">
        <f t="shared" si="5"/>
        <v>0</v>
      </c>
      <c r="O203" s="117">
        <v>30</v>
      </c>
      <c r="P203" s="65">
        <f t="shared" si="6"/>
        <v>15</v>
      </c>
      <c r="Q203" s="65">
        <v>1</v>
      </c>
      <c r="R203" s="65"/>
      <c r="W203" s="138" t="s">
        <v>924</v>
      </c>
    </row>
    <row r="204" spans="1:23" x14ac:dyDescent="0.2">
      <c r="A204" s="1" t="str">
        <f t="shared" si="4"/>
        <v xml:space="preserve">      2ft Single Recessed Plaster Troffer</v>
      </c>
      <c r="B204" s="8" t="s">
        <v>923</v>
      </c>
      <c r="C204" s="25">
        <v>6800</v>
      </c>
      <c r="D204" s="65">
        <v>22.5</v>
      </c>
      <c r="E204" s="125">
        <v>5</v>
      </c>
      <c r="F204" s="65"/>
      <c r="G204" s="65"/>
      <c r="H204" s="65"/>
      <c r="I204" s="65"/>
      <c r="J204" s="65"/>
      <c r="K204" s="120"/>
      <c r="L204" s="65"/>
      <c r="M204" s="117"/>
      <c r="N204" s="85">
        <f t="shared" si="5"/>
        <v>0</v>
      </c>
      <c r="O204" s="117">
        <v>30</v>
      </c>
      <c r="P204" s="65">
        <f t="shared" si="6"/>
        <v>15</v>
      </c>
      <c r="Q204" s="65">
        <v>1</v>
      </c>
      <c r="R204" s="65"/>
      <c r="W204" s="138" t="s">
        <v>772</v>
      </c>
    </row>
    <row r="205" spans="1:23" x14ac:dyDescent="0.2">
      <c r="A205" s="1" t="str">
        <f t="shared" ref="A205:A268" si="7">B205&amp;G205</f>
        <v xml:space="preserve">      2ft Single Recessed Plaster Troffer</v>
      </c>
      <c r="B205" s="8" t="s">
        <v>923</v>
      </c>
      <c r="C205" s="25">
        <v>6800</v>
      </c>
      <c r="D205" s="65">
        <v>22.5</v>
      </c>
      <c r="E205" s="125">
        <v>5</v>
      </c>
      <c r="F205" s="65"/>
      <c r="G205" s="65"/>
      <c r="H205" s="65"/>
      <c r="I205" s="65"/>
      <c r="J205" s="65"/>
      <c r="K205" s="120"/>
      <c r="L205" s="65"/>
      <c r="M205" s="117"/>
      <c r="N205" s="85">
        <f t="shared" si="5"/>
        <v>0</v>
      </c>
      <c r="O205" s="117">
        <v>30</v>
      </c>
      <c r="P205" s="65">
        <f t="shared" si="6"/>
        <v>15</v>
      </c>
      <c r="Q205" s="65">
        <v>1</v>
      </c>
      <c r="R205" s="65"/>
      <c r="W205" s="138" t="s">
        <v>773</v>
      </c>
    </row>
    <row r="206" spans="1:23" x14ac:dyDescent="0.2">
      <c r="A206" s="1" t="str">
        <f t="shared" si="7"/>
        <v xml:space="preserve">      2ft Single Recessed Plaster Troffer</v>
      </c>
      <c r="B206" s="8" t="s">
        <v>923</v>
      </c>
      <c r="C206" s="25">
        <v>6800</v>
      </c>
      <c r="D206" s="65">
        <v>22.5</v>
      </c>
      <c r="E206" s="125">
        <v>5</v>
      </c>
      <c r="F206" s="65"/>
      <c r="G206" s="65"/>
      <c r="H206" s="65"/>
      <c r="I206" s="65"/>
      <c r="J206" s="65"/>
      <c r="K206" s="120"/>
      <c r="L206" s="65"/>
      <c r="M206" s="117"/>
      <c r="N206" s="85">
        <f t="shared" ref="N206:N269" si="8">M206/(1-$D$1)</f>
        <v>0</v>
      </c>
      <c r="O206" s="117">
        <v>30</v>
      </c>
      <c r="P206" s="65">
        <f t="shared" si="6"/>
        <v>15</v>
      </c>
      <c r="Q206" s="65">
        <v>1</v>
      </c>
      <c r="R206" s="65"/>
      <c r="W206" s="138" t="s">
        <v>772</v>
      </c>
    </row>
    <row r="207" spans="1:23" x14ac:dyDescent="0.2">
      <c r="A207" s="1" t="str">
        <f t="shared" si="7"/>
        <v xml:space="preserve">      2ft Single Recessed Plaster Troffer</v>
      </c>
      <c r="B207" s="8" t="s">
        <v>923</v>
      </c>
      <c r="C207" s="25">
        <v>6800</v>
      </c>
      <c r="D207" s="65">
        <v>22.5</v>
      </c>
      <c r="E207" s="125">
        <v>5</v>
      </c>
      <c r="F207" s="65"/>
      <c r="G207" s="65"/>
      <c r="H207" s="65"/>
      <c r="I207" s="65"/>
      <c r="J207" s="65"/>
      <c r="K207" s="120"/>
      <c r="L207" s="65"/>
      <c r="M207" s="117"/>
      <c r="N207" s="85">
        <f t="shared" si="8"/>
        <v>0</v>
      </c>
      <c r="O207" s="117">
        <v>30</v>
      </c>
      <c r="P207" s="65">
        <f t="shared" ref="P207:P265" si="9">P206</f>
        <v>15</v>
      </c>
      <c r="Q207" s="65">
        <v>1</v>
      </c>
      <c r="R207" s="65"/>
      <c r="W207" s="138" t="s">
        <v>774</v>
      </c>
    </row>
    <row r="208" spans="1:23" x14ac:dyDescent="0.2">
      <c r="A208" s="1" t="str">
        <f t="shared" si="7"/>
        <v xml:space="preserve">      2ft Single Recessed Plaster Troffer</v>
      </c>
      <c r="B208" s="8" t="s">
        <v>923</v>
      </c>
      <c r="C208" s="25">
        <v>6800</v>
      </c>
      <c r="D208" s="65">
        <v>22.5</v>
      </c>
      <c r="E208" s="125">
        <v>5</v>
      </c>
      <c r="F208" s="65"/>
      <c r="G208" s="65"/>
      <c r="H208" s="65"/>
      <c r="I208" s="65"/>
      <c r="J208" s="65"/>
      <c r="K208" s="120"/>
      <c r="L208" s="65"/>
      <c r="M208" s="117"/>
      <c r="N208" s="85">
        <f t="shared" si="8"/>
        <v>0</v>
      </c>
      <c r="O208" s="117">
        <v>30</v>
      </c>
      <c r="P208" s="65">
        <f t="shared" si="9"/>
        <v>15</v>
      </c>
      <c r="Q208" s="65">
        <v>1</v>
      </c>
      <c r="R208" s="65"/>
      <c r="W208" s="138" t="s">
        <v>775</v>
      </c>
    </row>
    <row r="209" spans="1:23" x14ac:dyDescent="0.2">
      <c r="A209" s="1" t="str">
        <f t="shared" si="7"/>
        <v>2ft x 2ft Recessed Plaster TrofferLumaled</v>
      </c>
      <c r="B209" s="8" t="s">
        <v>925</v>
      </c>
      <c r="C209" s="25">
        <v>6800</v>
      </c>
      <c r="D209" s="65">
        <v>90</v>
      </c>
      <c r="E209" s="125">
        <v>20</v>
      </c>
      <c r="F209" s="65"/>
      <c r="G209" s="65" t="s">
        <v>515</v>
      </c>
      <c r="H209" s="65" t="s">
        <v>902</v>
      </c>
      <c r="I209" s="65" t="s">
        <v>967</v>
      </c>
      <c r="J209" s="65">
        <v>28</v>
      </c>
      <c r="K209" s="120">
        <v>50000</v>
      </c>
      <c r="L209" s="65" t="s">
        <v>903</v>
      </c>
      <c r="M209" s="117">
        <v>80</v>
      </c>
      <c r="N209" s="85">
        <f t="shared" si="8"/>
        <v>106.66666666666667</v>
      </c>
      <c r="O209" s="117">
        <v>30</v>
      </c>
      <c r="P209" s="65">
        <f t="shared" si="9"/>
        <v>15</v>
      </c>
      <c r="Q209" s="65">
        <v>1</v>
      </c>
      <c r="R209" s="65"/>
      <c r="W209" s="138" t="s">
        <v>776</v>
      </c>
    </row>
    <row r="210" spans="1:23" x14ac:dyDescent="0.2">
      <c r="A210" s="1" t="str">
        <f t="shared" si="7"/>
        <v>2ft x 2ft Recessed Plaster TrofferLumex</v>
      </c>
      <c r="B210" s="8" t="s">
        <v>925</v>
      </c>
      <c r="C210" s="25">
        <v>6800</v>
      </c>
      <c r="D210" s="65">
        <v>90</v>
      </c>
      <c r="E210" s="125">
        <v>20</v>
      </c>
      <c r="F210" s="65"/>
      <c r="G210" s="65" t="s">
        <v>511</v>
      </c>
      <c r="H210" s="65" t="s">
        <v>1079</v>
      </c>
      <c r="I210" s="65" t="s">
        <v>967</v>
      </c>
      <c r="J210" s="65">
        <v>33</v>
      </c>
      <c r="K210" s="120">
        <v>50000</v>
      </c>
      <c r="L210" s="65" t="s">
        <v>1069</v>
      </c>
      <c r="M210" s="117">
        <v>145</v>
      </c>
      <c r="N210" s="85">
        <f t="shared" si="8"/>
        <v>193.33333333333334</v>
      </c>
      <c r="O210" s="117">
        <v>30</v>
      </c>
      <c r="P210" s="65">
        <f t="shared" si="9"/>
        <v>15</v>
      </c>
      <c r="Q210" s="65">
        <v>1</v>
      </c>
      <c r="R210" s="65"/>
      <c r="W210" s="138" t="s">
        <v>777</v>
      </c>
    </row>
    <row r="211" spans="1:23" x14ac:dyDescent="0.2">
      <c r="A211" s="1" t="str">
        <f t="shared" si="7"/>
        <v>2ft x 2ft Recessed Plaster Troffer</v>
      </c>
      <c r="B211" s="8" t="s">
        <v>925</v>
      </c>
      <c r="C211" s="25">
        <v>6800</v>
      </c>
      <c r="D211" s="65">
        <v>90</v>
      </c>
      <c r="E211" s="125">
        <v>20</v>
      </c>
      <c r="F211" s="65"/>
      <c r="G211" s="65"/>
      <c r="H211" s="65"/>
      <c r="I211" s="65"/>
      <c r="J211" s="65"/>
      <c r="K211" s="120"/>
      <c r="L211" s="65"/>
      <c r="M211" s="117"/>
      <c r="N211" s="85">
        <f t="shared" si="8"/>
        <v>0</v>
      </c>
      <c r="O211" s="117">
        <v>30</v>
      </c>
      <c r="P211" s="65">
        <f t="shared" si="9"/>
        <v>15</v>
      </c>
      <c r="Q211" s="65">
        <v>1</v>
      </c>
      <c r="R211" s="65"/>
      <c r="W211" s="138" t="s">
        <v>778</v>
      </c>
    </row>
    <row r="212" spans="1:23" x14ac:dyDescent="0.2">
      <c r="A212" s="1" t="str">
        <f t="shared" si="7"/>
        <v>2ft x 2ft Recessed Plaster Troffer</v>
      </c>
      <c r="B212" s="8" t="s">
        <v>925</v>
      </c>
      <c r="C212" s="25">
        <v>6800</v>
      </c>
      <c r="D212" s="65">
        <v>90</v>
      </c>
      <c r="E212" s="125">
        <v>20</v>
      </c>
      <c r="F212" s="65"/>
      <c r="G212" s="65"/>
      <c r="H212" s="65"/>
      <c r="I212" s="65"/>
      <c r="J212" s="65"/>
      <c r="K212" s="120"/>
      <c r="L212" s="65"/>
      <c r="M212" s="117"/>
      <c r="N212" s="85">
        <f t="shared" si="8"/>
        <v>0</v>
      </c>
      <c r="O212" s="117">
        <v>30</v>
      </c>
      <c r="P212" s="65">
        <f t="shared" si="9"/>
        <v>15</v>
      </c>
      <c r="Q212" s="65">
        <v>1</v>
      </c>
      <c r="R212" s="65"/>
      <c r="W212" s="138" t="s">
        <v>779</v>
      </c>
    </row>
    <row r="213" spans="1:23" x14ac:dyDescent="0.2">
      <c r="A213" s="1" t="str">
        <f t="shared" si="7"/>
        <v>2ft x 2ft Recessed Plaster Troffer</v>
      </c>
      <c r="B213" s="8" t="s">
        <v>925</v>
      </c>
      <c r="C213" s="25">
        <v>6800</v>
      </c>
      <c r="D213" s="65">
        <v>90</v>
      </c>
      <c r="E213" s="125">
        <v>20</v>
      </c>
      <c r="F213" s="65"/>
      <c r="G213" s="65"/>
      <c r="H213" s="65"/>
      <c r="I213" s="65"/>
      <c r="J213" s="65"/>
      <c r="K213" s="120"/>
      <c r="L213" s="65"/>
      <c r="M213" s="117"/>
      <c r="N213" s="85">
        <f t="shared" si="8"/>
        <v>0</v>
      </c>
      <c r="O213" s="117">
        <v>30</v>
      </c>
      <c r="P213" s="65">
        <f t="shared" si="9"/>
        <v>15</v>
      </c>
      <c r="Q213" s="65">
        <v>1</v>
      </c>
      <c r="R213" s="65"/>
      <c r="W213" s="138" t="s">
        <v>780</v>
      </c>
    </row>
    <row r="214" spans="1:23" x14ac:dyDescent="0.2">
      <c r="A214" s="1" t="str">
        <f t="shared" si="7"/>
        <v>2ft x 2ft Recessed Plaster Troffer</v>
      </c>
      <c r="B214" s="8" t="s">
        <v>925</v>
      </c>
      <c r="C214" s="25">
        <v>6800</v>
      </c>
      <c r="D214" s="65">
        <v>90</v>
      </c>
      <c r="E214" s="125">
        <v>20</v>
      </c>
      <c r="F214" s="65"/>
      <c r="G214" s="65"/>
      <c r="H214" s="65"/>
      <c r="I214" s="65"/>
      <c r="J214" s="65"/>
      <c r="K214" s="120"/>
      <c r="L214" s="65"/>
      <c r="M214" s="117"/>
      <c r="N214" s="85">
        <f t="shared" si="8"/>
        <v>0</v>
      </c>
      <c r="O214" s="117">
        <v>30</v>
      </c>
      <c r="P214" s="65">
        <f t="shared" si="9"/>
        <v>15</v>
      </c>
      <c r="Q214" s="65">
        <v>1</v>
      </c>
      <c r="R214" s="65"/>
      <c r="W214" s="138" t="s">
        <v>781</v>
      </c>
    </row>
    <row r="215" spans="1:23" x14ac:dyDescent="0.2">
      <c r="A215" s="1" t="str">
        <f t="shared" si="7"/>
        <v>2ft x 2ft Recessed Plaster Troffer</v>
      </c>
      <c r="B215" s="8" t="s">
        <v>925</v>
      </c>
      <c r="C215" s="25">
        <v>6800</v>
      </c>
      <c r="D215" s="65">
        <v>90</v>
      </c>
      <c r="E215" s="125">
        <v>20</v>
      </c>
      <c r="F215" s="65"/>
      <c r="G215" s="65"/>
      <c r="H215" s="65"/>
      <c r="I215" s="65"/>
      <c r="J215" s="65"/>
      <c r="K215" s="120"/>
      <c r="L215" s="65"/>
      <c r="M215" s="117"/>
      <c r="N215" s="85">
        <f t="shared" si="8"/>
        <v>0</v>
      </c>
      <c r="O215" s="117">
        <v>30</v>
      </c>
      <c r="P215" s="65">
        <f t="shared" si="9"/>
        <v>15</v>
      </c>
      <c r="Q215" s="65">
        <v>1</v>
      </c>
      <c r="R215" s="65"/>
      <c r="W215" s="138" t="s">
        <v>782</v>
      </c>
    </row>
    <row r="216" spans="1:23" x14ac:dyDescent="0.2">
      <c r="A216" s="1" t="str">
        <f t="shared" si="7"/>
        <v xml:space="preserve">  4ft x 2ft Recessed Plaster TrofferLumaled</v>
      </c>
      <c r="B216" s="8" t="s">
        <v>926</v>
      </c>
      <c r="C216" s="25">
        <v>6800</v>
      </c>
      <c r="D216" s="65">
        <v>135</v>
      </c>
      <c r="E216" s="125">
        <v>20</v>
      </c>
      <c r="F216" s="65"/>
      <c r="G216" s="65" t="s">
        <v>515</v>
      </c>
      <c r="H216" s="65" t="s">
        <v>905</v>
      </c>
      <c r="I216" s="65" t="s">
        <v>967</v>
      </c>
      <c r="J216" s="65">
        <v>48</v>
      </c>
      <c r="K216" s="120">
        <v>50000</v>
      </c>
      <c r="L216" s="65" t="s">
        <v>906</v>
      </c>
      <c r="M216" s="117">
        <v>129</v>
      </c>
      <c r="N216" s="85">
        <f t="shared" si="8"/>
        <v>172</v>
      </c>
      <c r="O216" s="117">
        <v>30</v>
      </c>
      <c r="P216" s="65">
        <f t="shared" si="9"/>
        <v>15</v>
      </c>
      <c r="Q216" s="65">
        <v>1</v>
      </c>
      <c r="R216" s="65"/>
      <c r="W216" s="138" t="s">
        <v>783</v>
      </c>
    </row>
    <row r="217" spans="1:23" x14ac:dyDescent="0.2">
      <c r="A217" s="1" t="str">
        <f t="shared" si="7"/>
        <v xml:space="preserve">  4ft x 2ft Recessed Plaster TrofferLumex</v>
      </c>
      <c r="B217" s="8" t="s">
        <v>926</v>
      </c>
      <c r="C217" s="25">
        <v>6800</v>
      </c>
      <c r="D217" s="65">
        <v>135</v>
      </c>
      <c r="E217" s="125">
        <v>20</v>
      </c>
      <c r="F217" s="65"/>
      <c r="G217" s="65" t="s">
        <v>511</v>
      </c>
      <c r="H217" s="65" t="s">
        <v>1080</v>
      </c>
      <c r="I217" s="65" t="s">
        <v>967</v>
      </c>
      <c r="J217" s="65">
        <v>66</v>
      </c>
      <c r="K217" s="120">
        <v>50000</v>
      </c>
      <c r="L217" s="65" t="s">
        <v>1071</v>
      </c>
      <c r="M217" s="117">
        <v>260</v>
      </c>
      <c r="N217" s="85">
        <f t="shared" si="8"/>
        <v>346.66666666666669</v>
      </c>
      <c r="O217" s="117">
        <v>30</v>
      </c>
      <c r="P217" s="65">
        <f t="shared" si="9"/>
        <v>15</v>
      </c>
      <c r="Q217" s="65">
        <v>1</v>
      </c>
      <c r="R217" s="65"/>
      <c r="W217" s="138" t="s">
        <v>784</v>
      </c>
    </row>
    <row r="218" spans="1:23" x14ac:dyDescent="0.2">
      <c r="A218" s="1" t="str">
        <f t="shared" si="7"/>
        <v xml:space="preserve">  4ft x 2ft Recessed Plaster Troffer</v>
      </c>
      <c r="B218" s="8" t="s">
        <v>926</v>
      </c>
      <c r="C218" s="25">
        <v>6800</v>
      </c>
      <c r="D218" s="65">
        <v>135</v>
      </c>
      <c r="E218" s="125">
        <v>20</v>
      </c>
      <c r="F218" s="65"/>
      <c r="G218" s="65"/>
      <c r="H218" s="65"/>
      <c r="I218" s="65"/>
      <c r="J218" s="65"/>
      <c r="K218" s="120"/>
      <c r="L218" s="65"/>
      <c r="M218" s="117"/>
      <c r="N218" s="85">
        <f t="shared" si="8"/>
        <v>0</v>
      </c>
      <c r="O218" s="117">
        <v>30</v>
      </c>
      <c r="P218" s="65">
        <f t="shared" si="9"/>
        <v>15</v>
      </c>
      <c r="Q218" s="65">
        <v>1</v>
      </c>
      <c r="R218" s="65"/>
      <c r="W218" s="138" t="s">
        <v>785</v>
      </c>
    </row>
    <row r="219" spans="1:23" x14ac:dyDescent="0.2">
      <c r="A219" s="1" t="str">
        <f t="shared" si="7"/>
        <v xml:space="preserve">  4ft x 2ft Recessed Plaster Troffer</v>
      </c>
      <c r="B219" s="8" t="s">
        <v>926</v>
      </c>
      <c r="C219" s="25">
        <v>6800</v>
      </c>
      <c r="D219" s="65">
        <v>135</v>
      </c>
      <c r="E219" s="125">
        <v>20</v>
      </c>
      <c r="F219" s="65"/>
      <c r="G219" s="65"/>
      <c r="H219" s="65"/>
      <c r="I219" s="65"/>
      <c r="J219" s="65"/>
      <c r="K219" s="120"/>
      <c r="L219" s="65"/>
      <c r="M219" s="117"/>
      <c r="N219" s="85">
        <f t="shared" si="8"/>
        <v>0</v>
      </c>
      <c r="O219" s="117">
        <v>30</v>
      </c>
      <c r="P219" s="65">
        <f t="shared" si="9"/>
        <v>15</v>
      </c>
      <c r="Q219" s="65">
        <v>1</v>
      </c>
      <c r="R219" s="65"/>
      <c r="W219" s="138" t="s">
        <v>786</v>
      </c>
    </row>
    <row r="220" spans="1:23" x14ac:dyDescent="0.2">
      <c r="A220" s="1" t="str">
        <f t="shared" si="7"/>
        <v xml:space="preserve">  4ft x 2ft Recessed Plaster Troffer</v>
      </c>
      <c r="B220" s="8" t="s">
        <v>926</v>
      </c>
      <c r="C220" s="25">
        <v>6800</v>
      </c>
      <c r="D220" s="65">
        <v>135</v>
      </c>
      <c r="E220" s="125">
        <v>20</v>
      </c>
      <c r="F220" s="65"/>
      <c r="G220" s="65"/>
      <c r="H220" s="65"/>
      <c r="I220" s="65"/>
      <c r="J220" s="65"/>
      <c r="K220" s="120"/>
      <c r="L220" s="65"/>
      <c r="M220" s="117"/>
      <c r="N220" s="85">
        <f t="shared" si="8"/>
        <v>0</v>
      </c>
      <c r="O220" s="117">
        <v>30</v>
      </c>
      <c r="P220" s="65">
        <f t="shared" si="9"/>
        <v>15</v>
      </c>
      <c r="Q220" s="65">
        <v>1</v>
      </c>
      <c r="R220" s="65"/>
      <c r="W220" s="138" t="s">
        <v>787</v>
      </c>
    </row>
    <row r="221" spans="1:23" x14ac:dyDescent="0.2">
      <c r="A221" s="1" t="str">
        <f t="shared" si="7"/>
        <v xml:space="preserve">  4ft x 2ft Recessed Plaster Troffer</v>
      </c>
      <c r="B221" s="8" t="s">
        <v>926</v>
      </c>
      <c r="C221" s="25">
        <v>6800</v>
      </c>
      <c r="D221" s="65">
        <v>135</v>
      </c>
      <c r="E221" s="125">
        <v>20</v>
      </c>
      <c r="F221" s="65"/>
      <c r="G221" s="65"/>
      <c r="H221" s="65"/>
      <c r="I221" s="65"/>
      <c r="J221" s="65"/>
      <c r="K221" s="120"/>
      <c r="L221" s="65"/>
      <c r="M221" s="117"/>
      <c r="N221" s="85">
        <f t="shared" si="8"/>
        <v>0</v>
      </c>
      <c r="O221" s="117">
        <v>30</v>
      </c>
      <c r="P221" s="65">
        <f t="shared" si="9"/>
        <v>15</v>
      </c>
      <c r="Q221" s="65">
        <v>1</v>
      </c>
      <c r="R221" s="65"/>
      <c r="W221" s="138" t="s">
        <v>788</v>
      </c>
    </row>
    <row r="222" spans="1:23" x14ac:dyDescent="0.2">
      <c r="A222" s="1" t="str">
        <f t="shared" si="7"/>
        <v xml:space="preserve">  4ft x 2ft Recessed Plaster Troffer</v>
      </c>
      <c r="B222" s="8" t="s">
        <v>926</v>
      </c>
      <c r="C222" s="25">
        <v>6800</v>
      </c>
      <c r="D222" s="65">
        <v>135</v>
      </c>
      <c r="E222" s="125">
        <v>20</v>
      </c>
      <c r="F222" s="65"/>
      <c r="G222" s="65"/>
      <c r="H222" s="65"/>
      <c r="I222" s="65"/>
      <c r="J222" s="65"/>
      <c r="K222" s="120"/>
      <c r="L222" s="65"/>
      <c r="M222" s="117"/>
      <c r="N222" s="85">
        <f t="shared" si="8"/>
        <v>0</v>
      </c>
      <c r="O222" s="117">
        <v>30</v>
      </c>
      <c r="P222" s="65">
        <f t="shared" si="9"/>
        <v>15</v>
      </c>
      <c r="Q222" s="65">
        <v>1</v>
      </c>
      <c r="R222" s="65"/>
      <c r="W222" s="138" t="s">
        <v>789</v>
      </c>
    </row>
    <row r="223" spans="1:23" x14ac:dyDescent="0.2">
      <c r="A223" s="1" t="str">
        <f t="shared" si="7"/>
        <v>4ft Twin Surface Mount Troffer/ PanelLumaled</v>
      </c>
      <c r="B223" s="8" t="s">
        <v>931</v>
      </c>
      <c r="C223" s="25">
        <v>6800</v>
      </c>
      <c r="D223" s="8">
        <v>90</v>
      </c>
      <c r="E223" s="125">
        <v>10</v>
      </c>
      <c r="F223" s="65"/>
      <c r="G223" s="65" t="s">
        <v>515</v>
      </c>
      <c r="H223" s="65" t="s">
        <v>1035</v>
      </c>
      <c r="I223" s="65" t="s">
        <v>1083</v>
      </c>
      <c r="J223" s="65">
        <v>28</v>
      </c>
      <c r="K223" s="120">
        <v>50000</v>
      </c>
      <c r="L223" s="65" t="s">
        <v>900</v>
      </c>
      <c r="M223" s="117">
        <v>105</v>
      </c>
      <c r="N223" s="85">
        <f t="shared" si="8"/>
        <v>140</v>
      </c>
      <c r="O223" s="117">
        <v>35</v>
      </c>
      <c r="P223" s="65">
        <f t="shared" si="9"/>
        <v>15</v>
      </c>
      <c r="Q223" s="65">
        <v>1</v>
      </c>
      <c r="R223" s="65"/>
      <c r="W223" s="138"/>
    </row>
    <row r="224" spans="1:23" x14ac:dyDescent="0.2">
      <c r="A224" s="1" t="str">
        <f t="shared" si="7"/>
        <v>4ft Twin Surface Mount Troffer/ PanelLumex</v>
      </c>
      <c r="B224" s="8" t="s">
        <v>931</v>
      </c>
      <c r="C224" s="25">
        <v>6800</v>
      </c>
      <c r="D224" s="8">
        <v>90</v>
      </c>
      <c r="E224" s="125">
        <v>10</v>
      </c>
      <c r="F224" s="65"/>
      <c r="G224" s="65" t="s">
        <v>511</v>
      </c>
      <c r="H224" s="65" t="s">
        <v>1082</v>
      </c>
      <c r="I224" s="65" t="s">
        <v>1083</v>
      </c>
      <c r="J224" s="65">
        <v>33</v>
      </c>
      <c r="K224" s="120">
        <v>50000</v>
      </c>
      <c r="L224" s="28" t="s">
        <v>1081</v>
      </c>
      <c r="M224" s="117">
        <v>145</v>
      </c>
      <c r="N224" s="85">
        <f t="shared" si="8"/>
        <v>193.33333333333334</v>
      </c>
      <c r="O224" s="117">
        <v>35</v>
      </c>
      <c r="P224" s="65">
        <f t="shared" si="9"/>
        <v>15</v>
      </c>
      <c r="Q224" s="65">
        <v>1</v>
      </c>
      <c r="R224" s="65"/>
      <c r="W224" s="138"/>
    </row>
    <row r="225" spans="1:23" x14ac:dyDescent="0.2">
      <c r="A225" s="1" t="str">
        <f t="shared" si="7"/>
        <v>4ft Twin Surface Mount Troffer/ Panel</v>
      </c>
      <c r="B225" s="8" t="s">
        <v>931</v>
      </c>
      <c r="C225" s="25">
        <v>6800</v>
      </c>
      <c r="D225" s="8">
        <v>90</v>
      </c>
      <c r="E225" s="125">
        <v>10</v>
      </c>
      <c r="F225" s="65"/>
      <c r="G225" s="65"/>
      <c r="H225" s="65"/>
      <c r="I225" s="65"/>
      <c r="J225" s="65"/>
      <c r="K225" s="120"/>
      <c r="L225" s="65"/>
      <c r="M225" s="117"/>
      <c r="N225" s="85">
        <f t="shared" si="8"/>
        <v>0</v>
      </c>
      <c r="O225" s="117">
        <v>35</v>
      </c>
      <c r="P225" s="65">
        <f t="shared" si="9"/>
        <v>15</v>
      </c>
      <c r="Q225" s="65">
        <v>1</v>
      </c>
      <c r="R225" s="65"/>
      <c r="W225" s="138"/>
    </row>
    <row r="226" spans="1:23" x14ac:dyDescent="0.2">
      <c r="A226" s="1" t="str">
        <f t="shared" si="7"/>
        <v>4ft Twin Surface Mount Troffer/ Panel</v>
      </c>
      <c r="B226" s="8" t="s">
        <v>931</v>
      </c>
      <c r="C226" s="25">
        <v>6800</v>
      </c>
      <c r="D226" s="8">
        <v>90</v>
      </c>
      <c r="E226" s="125">
        <v>10</v>
      </c>
      <c r="F226" s="65"/>
      <c r="G226" s="65"/>
      <c r="H226" s="65"/>
      <c r="I226" s="65"/>
      <c r="J226" s="65"/>
      <c r="K226" s="120"/>
      <c r="L226" s="65"/>
      <c r="M226" s="117"/>
      <c r="N226" s="85">
        <f t="shared" si="8"/>
        <v>0</v>
      </c>
      <c r="O226" s="117">
        <v>35</v>
      </c>
      <c r="P226" s="65">
        <f t="shared" si="9"/>
        <v>15</v>
      </c>
      <c r="Q226" s="65">
        <v>1</v>
      </c>
      <c r="R226" s="65"/>
      <c r="W226" s="138"/>
    </row>
    <row r="227" spans="1:23" x14ac:dyDescent="0.2">
      <c r="A227" s="1" t="str">
        <f t="shared" si="7"/>
        <v>4ft Twin Surface Mount Troffer/ Panel</v>
      </c>
      <c r="B227" s="8" t="s">
        <v>931</v>
      </c>
      <c r="C227" s="25">
        <v>6800</v>
      </c>
      <c r="D227" s="8">
        <v>90</v>
      </c>
      <c r="E227" s="125">
        <v>10</v>
      </c>
      <c r="F227" s="65"/>
      <c r="G227" s="65"/>
      <c r="H227" s="65"/>
      <c r="I227" s="65"/>
      <c r="J227" s="65"/>
      <c r="K227" s="120"/>
      <c r="L227" s="65"/>
      <c r="M227" s="117"/>
      <c r="N227" s="85">
        <f t="shared" si="8"/>
        <v>0</v>
      </c>
      <c r="O227" s="117">
        <v>35</v>
      </c>
      <c r="P227" s="65">
        <f t="shared" si="9"/>
        <v>15</v>
      </c>
      <c r="Q227" s="65">
        <v>1</v>
      </c>
      <c r="R227" s="65"/>
      <c r="W227" s="138"/>
    </row>
    <row r="228" spans="1:23" x14ac:dyDescent="0.2">
      <c r="A228" s="1" t="str">
        <f t="shared" si="7"/>
        <v>4ft Twin Surface Mount Troffer/ Panel</v>
      </c>
      <c r="B228" s="8" t="s">
        <v>931</v>
      </c>
      <c r="C228" s="25">
        <v>6800</v>
      </c>
      <c r="D228" s="8">
        <v>90</v>
      </c>
      <c r="E228" s="125">
        <v>10</v>
      </c>
      <c r="F228" s="65"/>
      <c r="G228" s="65"/>
      <c r="H228" s="65"/>
      <c r="I228" s="65"/>
      <c r="J228" s="65"/>
      <c r="K228" s="120"/>
      <c r="L228" s="65"/>
      <c r="M228" s="117"/>
      <c r="N228" s="85">
        <f t="shared" si="8"/>
        <v>0</v>
      </c>
      <c r="O228" s="117">
        <v>35</v>
      </c>
      <c r="P228" s="65">
        <f t="shared" si="9"/>
        <v>15</v>
      </c>
      <c r="Q228" s="65">
        <v>1</v>
      </c>
      <c r="R228" s="65"/>
      <c r="W228" s="138"/>
    </row>
    <row r="229" spans="1:23" x14ac:dyDescent="0.2">
      <c r="A229" s="1" t="str">
        <f t="shared" si="7"/>
        <v>4ft Twin Surface Mount Troffer/ Panel</v>
      </c>
      <c r="B229" s="8" t="s">
        <v>931</v>
      </c>
      <c r="C229" s="25">
        <v>6800</v>
      </c>
      <c r="D229" s="8">
        <v>90</v>
      </c>
      <c r="E229" s="125">
        <v>10</v>
      </c>
      <c r="F229" s="65"/>
      <c r="G229" s="65"/>
      <c r="H229" s="65"/>
      <c r="I229" s="65"/>
      <c r="J229" s="65"/>
      <c r="K229" s="120"/>
      <c r="L229" s="65"/>
      <c r="M229" s="117"/>
      <c r="N229" s="85">
        <f t="shared" si="8"/>
        <v>0</v>
      </c>
      <c r="O229" s="117">
        <v>35</v>
      </c>
      <c r="P229" s="65">
        <f t="shared" si="9"/>
        <v>15</v>
      </c>
      <c r="Q229" s="65">
        <v>1</v>
      </c>
      <c r="R229" s="65"/>
      <c r="W229" s="138"/>
    </row>
    <row r="230" spans="1:23" x14ac:dyDescent="0.2">
      <c r="A230" s="1" t="str">
        <f t="shared" si="7"/>
        <v xml:space="preserve">  2ft Twin Surface Mount Troffer/ PanelLumaled</v>
      </c>
      <c r="B230" s="8" t="s">
        <v>932</v>
      </c>
      <c r="C230" s="25">
        <v>6800</v>
      </c>
      <c r="D230" s="65">
        <v>45</v>
      </c>
      <c r="E230" s="125">
        <v>10</v>
      </c>
      <c r="F230" s="65"/>
      <c r="G230" s="65" t="s">
        <v>515</v>
      </c>
      <c r="H230" s="65" t="s">
        <v>1036</v>
      </c>
      <c r="I230" s="65" t="s">
        <v>1083</v>
      </c>
      <c r="J230" s="65">
        <v>20</v>
      </c>
      <c r="K230" s="120">
        <v>50000</v>
      </c>
      <c r="L230" s="65" t="s">
        <v>1029</v>
      </c>
      <c r="M230" s="117">
        <v>120</v>
      </c>
      <c r="N230" s="85">
        <f t="shared" si="8"/>
        <v>160</v>
      </c>
      <c r="O230" s="117">
        <v>35</v>
      </c>
      <c r="P230" s="65">
        <f t="shared" si="9"/>
        <v>15</v>
      </c>
      <c r="Q230" s="65">
        <v>1</v>
      </c>
      <c r="R230" s="65"/>
      <c r="W230" s="138"/>
    </row>
    <row r="231" spans="1:23" x14ac:dyDescent="0.2">
      <c r="A231" s="1" t="str">
        <f t="shared" si="7"/>
        <v xml:space="preserve">  2ft Twin Surface Mount Troffer/ PanelLumex</v>
      </c>
      <c r="B231" s="8" t="s">
        <v>932</v>
      </c>
      <c r="C231" s="25">
        <v>6800</v>
      </c>
      <c r="D231" s="65">
        <v>45</v>
      </c>
      <c r="E231" s="125">
        <v>10</v>
      </c>
      <c r="F231" s="65"/>
      <c r="G231" s="65" t="s">
        <v>511</v>
      </c>
      <c r="H231" s="65" t="s">
        <v>1084</v>
      </c>
      <c r="I231" s="65" t="s">
        <v>1083</v>
      </c>
      <c r="J231" s="65">
        <v>21</v>
      </c>
      <c r="K231" s="120">
        <v>50000</v>
      </c>
      <c r="L231" s="28" t="s">
        <v>1085</v>
      </c>
      <c r="M231" s="117">
        <v>140</v>
      </c>
      <c r="N231" s="85">
        <f t="shared" si="8"/>
        <v>186.66666666666666</v>
      </c>
      <c r="O231" s="117">
        <v>35</v>
      </c>
      <c r="P231" s="65">
        <f t="shared" si="9"/>
        <v>15</v>
      </c>
      <c r="Q231" s="65">
        <v>1</v>
      </c>
      <c r="R231" s="65"/>
      <c r="W231" s="138"/>
    </row>
    <row r="232" spans="1:23" x14ac:dyDescent="0.2">
      <c r="A232" s="1" t="str">
        <f t="shared" si="7"/>
        <v xml:space="preserve">  2ft Twin Surface Mount Troffer/ Panel</v>
      </c>
      <c r="B232" s="8" t="s">
        <v>932</v>
      </c>
      <c r="C232" s="25">
        <v>6800</v>
      </c>
      <c r="D232" s="65">
        <v>45</v>
      </c>
      <c r="E232" s="125">
        <v>10</v>
      </c>
      <c r="F232" s="65"/>
      <c r="G232" s="65"/>
      <c r="H232" s="65"/>
      <c r="I232" s="65"/>
      <c r="J232" s="65"/>
      <c r="K232" s="120"/>
      <c r="L232" s="65"/>
      <c r="M232" s="117"/>
      <c r="N232" s="85">
        <f t="shared" si="8"/>
        <v>0</v>
      </c>
      <c r="O232" s="117">
        <v>35</v>
      </c>
      <c r="P232" s="65">
        <f t="shared" si="9"/>
        <v>15</v>
      </c>
      <c r="Q232" s="65">
        <v>1</v>
      </c>
      <c r="R232" s="65"/>
      <c r="W232" s="138"/>
    </row>
    <row r="233" spans="1:23" x14ac:dyDescent="0.2">
      <c r="A233" s="1" t="str">
        <f t="shared" si="7"/>
        <v xml:space="preserve">  2ft Twin Surface Mount Troffer/ Panel</v>
      </c>
      <c r="B233" s="8" t="s">
        <v>932</v>
      </c>
      <c r="C233" s="25">
        <v>6800</v>
      </c>
      <c r="D233" s="65">
        <v>45</v>
      </c>
      <c r="E233" s="125">
        <v>10</v>
      </c>
      <c r="F233" s="65"/>
      <c r="G233" s="65"/>
      <c r="H233" s="65"/>
      <c r="I233" s="65"/>
      <c r="J233" s="65"/>
      <c r="K233" s="120"/>
      <c r="L233" s="65"/>
      <c r="M233" s="117"/>
      <c r="N233" s="85">
        <f t="shared" si="8"/>
        <v>0</v>
      </c>
      <c r="O233" s="117">
        <v>35</v>
      </c>
      <c r="P233" s="65">
        <f t="shared" si="9"/>
        <v>15</v>
      </c>
      <c r="Q233" s="65">
        <v>1</v>
      </c>
      <c r="R233" s="65"/>
      <c r="W233" s="138"/>
    </row>
    <row r="234" spans="1:23" x14ac:dyDescent="0.2">
      <c r="A234" s="1" t="str">
        <f t="shared" si="7"/>
        <v xml:space="preserve">  2ft Twin Surface Mount Troffer/ Panel</v>
      </c>
      <c r="B234" s="8" t="s">
        <v>932</v>
      </c>
      <c r="C234" s="25">
        <v>6800</v>
      </c>
      <c r="D234" s="65">
        <v>45</v>
      </c>
      <c r="E234" s="125">
        <v>10</v>
      </c>
      <c r="F234" s="65"/>
      <c r="G234" s="65"/>
      <c r="H234" s="65"/>
      <c r="I234" s="65"/>
      <c r="J234" s="65"/>
      <c r="K234" s="120"/>
      <c r="L234" s="65"/>
      <c r="M234" s="117"/>
      <c r="N234" s="85">
        <f t="shared" si="8"/>
        <v>0</v>
      </c>
      <c r="O234" s="117">
        <v>35</v>
      </c>
      <c r="P234" s="65">
        <f t="shared" si="9"/>
        <v>15</v>
      </c>
      <c r="Q234" s="65">
        <v>1</v>
      </c>
      <c r="R234" s="65"/>
      <c r="W234" s="138"/>
    </row>
    <row r="235" spans="1:23" x14ac:dyDescent="0.2">
      <c r="A235" s="1" t="str">
        <f t="shared" si="7"/>
        <v xml:space="preserve">  2ft Twin Surface Mount Troffer/ Panel</v>
      </c>
      <c r="B235" s="8" t="s">
        <v>932</v>
      </c>
      <c r="C235" s="25">
        <v>6800</v>
      </c>
      <c r="D235" s="65">
        <v>45</v>
      </c>
      <c r="E235" s="125">
        <v>10</v>
      </c>
      <c r="F235" s="65"/>
      <c r="G235" s="65"/>
      <c r="H235" s="65"/>
      <c r="I235" s="65"/>
      <c r="J235" s="65"/>
      <c r="K235" s="120"/>
      <c r="L235" s="65"/>
      <c r="M235" s="117"/>
      <c r="N235" s="85">
        <f t="shared" si="8"/>
        <v>0</v>
      </c>
      <c r="O235" s="117">
        <v>35</v>
      </c>
      <c r="P235" s="65">
        <f t="shared" si="9"/>
        <v>15</v>
      </c>
      <c r="Q235" s="65">
        <v>1</v>
      </c>
      <c r="R235" s="65"/>
      <c r="W235" s="138"/>
    </row>
    <row r="236" spans="1:23" x14ac:dyDescent="0.2">
      <c r="A236" s="1" t="str">
        <f t="shared" si="7"/>
        <v xml:space="preserve">  2ft Twin Surface Mount Troffer/ Panel</v>
      </c>
      <c r="B236" s="8" t="s">
        <v>932</v>
      </c>
      <c r="C236" s="25">
        <v>6800</v>
      </c>
      <c r="D236" s="65">
        <v>45</v>
      </c>
      <c r="E236" s="125">
        <v>10</v>
      </c>
      <c r="F236" s="65"/>
      <c r="G236" s="65"/>
      <c r="H236" s="65"/>
      <c r="I236" s="65"/>
      <c r="J236" s="65"/>
      <c r="K236" s="120"/>
      <c r="L236" s="65"/>
      <c r="M236" s="117"/>
      <c r="N236" s="85">
        <f t="shared" si="8"/>
        <v>0</v>
      </c>
      <c r="O236" s="117">
        <v>35</v>
      </c>
      <c r="P236" s="65">
        <f t="shared" si="9"/>
        <v>15</v>
      </c>
      <c r="Q236" s="65">
        <v>1</v>
      </c>
      <c r="R236" s="65"/>
      <c r="W236" s="138"/>
    </row>
    <row r="237" spans="1:23" ht="30" x14ac:dyDescent="0.2">
      <c r="A237" s="1" t="str">
        <f t="shared" si="7"/>
        <v xml:space="preserve">    4ft Single Surface Mount Troffer/ PanelLumaled</v>
      </c>
      <c r="B237" s="8" t="s">
        <v>933</v>
      </c>
      <c r="C237" s="25">
        <v>6800</v>
      </c>
      <c r="D237" s="65">
        <v>45</v>
      </c>
      <c r="E237" s="125">
        <v>5</v>
      </c>
      <c r="F237" s="65"/>
      <c r="G237" s="65" t="s">
        <v>515</v>
      </c>
      <c r="H237" s="65" t="s">
        <v>1037</v>
      </c>
      <c r="I237" s="65" t="s">
        <v>1083</v>
      </c>
      <c r="J237" s="65">
        <v>28</v>
      </c>
      <c r="K237" s="120">
        <v>50000</v>
      </c>
      <c r="L237" s="65" t="s">
        <v>1033</v>
      </c>
      <c r="M237" s="117">
        <v>105</v>
      </c>
      <c r="N237" s="85">
        <f t="shared" si="8"/>
        <v>140</v>
      </c>
      <c r="O237" s="117">
        <v>35</v>
      </c>
      <c r="P237" s="65">
        <f t="shared" si="9"/>
        <v>15</v>
      </c>
      <c r="Q237" s="65">
        <v>1</v>
      </c>
      <c r="R237" s="65"/>
      <c r="W237" s="138"/>
    </row>
    <row r="238" spans="1:23" ht="30" x14ac:dyDescent="0.2">
      <c r="A238" s="1" t="str">
        <f t="shared" si="7"/>
        <v xml:space="preserve">    4ft Single Surface Mount Troffer/ PanelLumex</v>
      </c>
      <c r="B238" s="8" t="s">
        <v>933</v>
      </c>
      <c r="C238" s="25">
        <v>6800</v>
      </c>
      <c r="D238" s="65">
        <v>45</v>
      </c>
      <c r="E238" s="125">
        <v>5</v>
      </c>
      <c r="F238" s="65"/>
      <c r="G238" s="65" t="s">
        <v>511</v>
      </c>
      <c r="H238" s="65" t="s">
        <v>1086</v>
      </c>
      <c r="I238" s="65" t="s">
        <v>1083</v>
      </c>
      <c r="J238" s="65">
        <v>26</v>
      </c>
      <c r="K238" s="120">
        <v>50000</v>
      </c>
      <c r="L238" s="28" t="s">
        <v>1087</v>
      </c>
      <c r="M238" s="117">
        <v>145</v>
      </c>
      <c r="N238" s="85">
        <f t="shared" si="8"/>
        <v>193.33333333333334</v>
      </c>
      <c r="O238" s="117">
        <v>35</v>
      </c>
      <c r="P238" s="65">
        <f t="shared" si="9"/>
        <v>15</v>
      </c>
      <c r="Q238" s="65">
        <v>1</v>
      </c>
      <c r="R238" s="65"/>
      <c r="W238" s="138"/>
    </row>
    <row r="239" spans="1:23" ht="30" x14ac:dyDescent="0.2">
      <c r="A239" s="1" t="str">
        <f t="shared" si="7"/>
        <v xml:space="preserve">    4ft Single Surface Mount Troffer/ Panel</v>
      </c>
      <c r="B239" s="8" t="s">
        <v>933</v>
      </c>
      <c r="C239" s="25">
        <v>6800</v>
      </c>
      <c r="D239" s="65">
        <v>45</v>
      </c>
      <c r="E239" s="125">
        <v>5</v>
      </c>
      <c r="F239" s="65"/>
      <c r="G239" s="65"/>
      <c r="H239" s="65"/>
      <c r="I239" s="65"/>
      <c r="J239" s="65"/>
      <c r="K239" s="120"/>
      <c r="L239" s="65"/>
      <c r="M239" s="117"/>
      <c r="N239" s="85">
        <f t="shared" si="8"/>
        <v>0</v>
      </c>
      <c r="O239" s="117">
        <v>35</v>
      </c>
      <c r="P239" s="65">
        <f t="shared" si="9"/>
        <v>15</v>
      </c>
      <c r="Q239" s="65">
        <v>1</v>
      </c>
      <c r="R239" s="65"/>
      <c r="W239" s="138"/>
    </row>
    <row r="240" spans="1:23" ht="30" x14ac:dyDescent="0.2">
      <c r="A240" s="1" t="str">
        <f t="shared" si="7"/>
        <v xml:space="preserve">    4ft Single Surface Mount Troffer/ Panel</v>
      </c>
      <c r="B240" s="8" t="s">
        <v>933</v>
      </c>
      <c r="C240" s="25">
        <v>6800</v>
      </c>
      <c r="D240" s="65">
        <v>45</v>
      </c>
      <c r="E240" s="125">
        <v>5</v>
      </c>
      <c r="F240" s="65"/>
      <c r="G240" s="65"/>
      <c r="H240" s="65"/>
      <c r="I240" s="65"/>
      <c r="J240" s="65"/>
      <c r="K240" s="120"/>
      <c r="L240" s="65"/>
      <c r="M240" s="117"/>
      <c r="N240" s="85">
        <f t="shared" si="8"/>
        <v>0</v>
      </c>
      <c r="O240" s="117">
        <v>35</v>
      </c>
      <c r="P240" s="65">
        <f t="shared" si="9"/>
        <v>15</v>
      </c>
      <c r="Q240" s="65">
        <v>1</v>
      </c>
      <c r="R240" s="65"/>
      <c r="W240" s="138"/>
    </row>
    <row r="241" spans="1:23" ht="30" x14ac:dyDescent="0.2">
      <c r="A241" s="1" t="str">
        <f t="shared" si="7"/>
        <v xml:space="preserve">    4ft Single Surface Mount Troffer/ Panel</v>
      </c>
      <c r="B241" s="8" t="s">
        <v>933</v>
      </c>
      <c r="C241" s="25">
        <v>6800</v>
      </c>
      <c r="D241" s="65">
        <v>45</v>
      </c>
      <c r="E241" s="125">
        <v>5</v>
      </c>
      <c r="F241" s="65"/>
      <c r="G241" s="65"/>
      <c r="H241" s="65"/>
      <c r="I241" s="65"/>
      <c r="J241" s="65"/>
      <c r="K241" s="120"/>
      <c r="L241" s="65"/>
      <c r="M241" s="117"/>
      <c r="N241" s="85">
        <f t="shared" si="8"/>
        <v>0</v>
      </c>
      <c r="O241" s="117">
        <v>35</v>
      </c>
      <c r="P241" s="65">
        <f t="shared" si="9"/>
        <v>15</v>
      </c>
      <c r="Q241" s="65">
        <v>1</v>
      </c>
      <c r="R241" s="65"/>
      <c r="W241" s="138"/>
    </row>
    <row r="242" spans="1:23" ht="30" x14ac:dyDescent="0.2">
      <c r="A242" s="1" t="str">
        <f t="shared" si="7"/>
        <v xml:space="preserve">    4ft Single Surface Mount Troffer/ Panel</v>
      </c>
      <c r="B242" s="8" t="s">
        <v>933</v>
      </c>
      <c r="C242" s="25">
        <v>6800</v>
      </c>
      <c r="D242" s="65">
        <v>45</v>
      </c>
      <c r="E242" s="125">
        <v>5</v>
      </c>
      <c r="F242" s="65"/>
      <c r="G242" s="65"/>
      <c r="H242" s="65"/>
      <c r="I242" s="65"/>
      <c r="J242" s="65"/>
      <c r="K242" s="120"/>
      <c r="L242" s="65"/>
      <c r="M242" s="117"/>
      <c r="N242" s="85">
        <f t="shared" si="8"/>
        <v>0</v>
      </c>
      <c r="O242" s="117">
        <v>35</v>
      </c>
      <c r="P242" s="65">
        <f t="shared" si="9"/>
        <v>15</v>
      </c>
      <c r="Q242" s="65">
        <v>1</v>
      </c>
      <c r="R242" s="65"/>
      <c r="W242" s="138"/>
    </row>
    <row r="243" spans="1:23" ht="30" x14ac:dyDescent="0.2">
      <c r="A243" s="1" t="str">
        <f t="shared" si="7"/>
        <v xml:space="preserve">    4ft Single Surface Mount Troffer/ Panel</v>
      </c>
      <c r="B243" s="8" t="s">
        <v>933</v>
      </c>
      <c r="C243" s="25">
        <v>6800</v>
      </c>
      <c r="D243" s="65">
        <v>45</v>
      </c>
      <c r="E243" s="125">
        <v>5</v>
      </c>
      <c r="F243" s="65"/>
      <c r="G243" s="65"/>
      <c r="H243" s="65"/>
      <c r="I243" s="65"/>
      <c r="J243" s="65"/>
      <c r="K243" s="120"/>
      <c r="L243" s="65"/>
      <c r="M243" s="117"/>
      <c r="N243" s="85">
        <f t="shared" si="8"/>
        <v>0</v>
      </c>
      <c r="O243" s="117">
        <v>35</v>
      </c>
      <c r="P243" s="65">
        <f t="shared" si="9"/>
        <v>15</v>
      </c>
      <c r="Q243" s="65">
        <v>1</v>
      </c>
      <c r="R243" s="65"/>
      <c r="W243" s="138"/>
    </row>
    <row r="244" spans="1:23" ht="30" x14ac:dyDescent="0.2">
      <c r="A244" s="1" t="str">
        <f t="shared" si="7"/>
        <v xml:space="preserve">      2ft Single Surface Mount Troffer/ PanelLumaled</v>
      </c>
      <c r="B244" s="8" t="s">
        <v>934</v>
      </c>
      <c r="C244" s="25">
        <v>6800</v>
      </c>
      <c r="D244" s="65">
        <v>22.5</v>
      </c>
      <c r="E244" s="125">
        <v>5</v>
      </c>
      <c r="F244" s="65"/>
      <c r="G244" s="65" t="s">
        <v>515</v>
      </c>
      <c r="H244" s="65" t="s">
        <v>1038</v>
      </c>
      <c r="I244" s="65" t="s">
        <v>1083</v>
      </c>
      <c r="J244" s="65">
        <v>13</v>
      </c>
      <c r="K244" s="120">
        <v>50000</v>
      </c>
      <c r="L244" s="65" t="s">
        <v>1029</v>
      </c>
      <c r="M244" s="117">
        <v>120</v>
      </c>
      <c r="N244" s="85">
        <f t="shared" si="8"/>
        <v>160</v>
      </c>
      <c r="O244" s="117">
        <v>35</v>
      </c>
      <c r="P244" s="65">
        <f t="shared" si="9"/>
        <v>15</v>
      </c>
      <c r="Q244" s="65">
        <v>1</v>
      </c>
      <c r="R244" s="65"/>
      <c r="W244" s="138"/>
    </row>
    <row r="245" spans="1:23" ht="30" x14ac:dyDescent="0.2">
      <c r="A245" s="1" t="str">
        <f t="shared" si="7"/>
        <v xml:space="preserve">      2ft Single Surface Mount Troffer/ PanelLumex</v>
      </c>
      <c r="B245" s="8" t="s">
        <v>934</v>
      </c>
      <c r="C245" s="25">
        <v>6800</v>
      </c>
      <c r="D245" s="65">
        <v>22.5</v>
      </c>
      <c r="E245" s="125">
        <v>5</v>
      </c>
      <c r="F245" s="65"/>
      <c r="G245" s="65" t="s">
        <v>511</v>
      </c>
      <c r="H245" s="65" t="s">
        <v>1088</v>
      </c>
      <c r="I245" s="65" t="s">
        <v>1083</v>
      </c>
      <c r="J245" s="65">
        <v>21</v>
      </c>
      <c r="K245" s="120">
        <v>50000</v>
      </c>
      <c r="L245" s="28" t="s">
        <v>1085</v>
      </c>
      <c r="M245" s="117">
        <v>145</v>
      </c>
      <c r="N245" s="85">
        <f t="shared" si="8"/>
        <v>193.33333333333334</v>
      </c>
      <c r="O245" s="117">
        <v>35</v>
      </c>
      <c r="P245" s="65">
        <f t="shared" si="9"/>
        <v>15</v>
      </c>
      <c r="Q245" s="65">
        <v>1</v>
      </c>
      <c r="R245" s="65"/>
      <c r="W245" s="138"/>
    </row>
    <row r="246" spans="1:23" ht="30" x14ac:dyDescent="0.2">
      <c r="A246" s="1" t="str">
        <f t="shared" si="7"/>
        <v xml:space="preserve">      2ft Single Surface Mount Troffer/ Panel</v>
      </c>
      <c r="B246" s="8" t="s">
        <v>934</v>
      </c>
      <c r="C246" s="25">
        <v>6800</v>
      </c>
      <c r="D246" s="65">
        <v>22.5</v>
      </c>
      <c r="E246" s="125">
        <v>5</v>
      </c>
      <c r="F246" s="65"/>
      <c r="G246" s="65"/>
      <c r="H246" s="65"/>
      <c r="I246" s="65"/>
      <c r="J246" s="65"/>
      <c r="K246" s="120"/>
      <c r="L246" s="65"/>
      <c r="M246" s="117"/>
      <c r="N246" s="85">
        <f t="shared" si="8"/>
        <v>0</v>
      </c>
      <c r="O246" s="117">
        <v>35</v>
      </c>
      <c r="P246" s="65">
        <f t="shared" si="9"/>
        <v>15</v>
      </c>
      <c r="Q246" s="65">
        <v>1</v>
      </c>
      <c r="R246" s="65"/>
      <c r="W246" s="138"/>
    </row>
    <row r="247" spans="1:23" ht="30" x14ac:dyDescent="0.2">
      <c r="A247" s="1" t="str">
        <f t="shared" si="7"/>
        <v xml:space="preserve">      2ft Single Surface Mount Troffer/ Panel</v>
      </c>
      <c r="B247" s="8" t="s">
        <v>934</v>
      </c>
      <c r="C247" s="25">
        <v>6800</v>
      </c>
      <c r="D247" s="65">
        <v>22.5</v>
      </c>
      <c r="E247" s="125">
        <v>5</v>
      </c>
      <c r="F247" s="65"/>
      <c r="G247" s="65"/>
      <c r="H247" s="65"/>
      <c r="I247" s="65"/>
      <c r="J247" s="65"/>
      <c r="K247" s="120"/>
      <c r="L247" s="65"/>
      <c r="M247" s="117"/>
      <c r="N247" s="85">
        <f t="shared" si="8"/>
        <v>0</v>
      </c>
      <c r="O247" s="117">
        <v>35</v>
      </c>
      <c r="P247" s="65">
        <f t="shared" si="9"/>
        <v>15</v>
      </c>
      <c r="Q247" s="65">
        <v>1</v>
      </c>
      <c r="R247" s="65"/>
      <c r="W247" s="138"/>
    </row>
    <row r="248" spans="1:23" ht="30" x14ac:dyDescent="0.2">
      <c r="A248" s="1" t="str">
        <f t="shared" si="7"/>
        <v xml:space="preserve">      2ft Single Surface Mount Troffer/ Panel</v>
      </c>
      <c r="B248" s="8" t="s">
        <v>934</v>
      </c>
      <c r="C248" s="25">
        <v>6800</v>
      </c>
      <c r="D248" s="65">
        <v>22.5</v>
      </c>
      <c r="E248" s="125">
        <v>5</v>
      </c>
      <c r="F248" s="65"/>
      <c r="G248" s="65"/>
      <c r="H248" s="65"/>
      <c r="I248" s="65"/>
      <c r="J248" s="65"/>
      <c r="K248" s="120"/>
      <c r="L248" s="65"/>
      <c r="M248" s="117"/>
      <c r="N248" s="85">
        <f t="shared" si="8"/>
        <v>0</v>
      </c>
      <c r="O248" s="117">
        <v>35</v>
      </c>
      <c r="P248" s="65">
        <f t="shared" si="9"/>
        <v>15</v>
      </c>
      <c r="Q248" s="65">
        <v>1</v>
      </c>
      <c r="R248" s="65"/>
      <c r="W248" s="138"/>
    </row>
    <row r="249" spans="1:23" ht="30" x14ac:dyDescent="0.2">
      <c r="A249" s="1" t="str">
        <f t="shared" si="7"/>
        <v xml:space="preserve">      2ft Single Surface Mount Troffer/ Panel</v>
      </c>
      <c r="B249" s="8" t="s">
        <v>934</v>
      </c>
      <c r="C249" s="25">
        <v>6800</v>
      </c>
      <c r="D249" s="65">
        <v>22.5</v>
      </c>
      <c r="E249" s="125">
        <v>5</v>
      </c>
      <c r="F249" s="65"/>
      <c r="G249" s="65"/>
      <c r="H249" s="65"/>
      <c r="I249" s="65"/>
      <c r="J249" s="65"/>
      <c r="K249" s="120"/>
      <c r="L249" s="65"/>
      <c r="M249" s="117"/>
      <c r="N249" s="85">
        <f t="shared" si="8"/>
        <v>0</v>
      </c>
      <c r="O249" s="117">
        <v>35</v>
      </c>
      <c r="P249" s="65">
        <f t="shared" si="9"/>
        <v>15</v>
      </c>
      <c r="Q249" s="65">
        <v>1</v>
      </c>
      <c r="R249" s="65"/>
      <c r="W249" s="138"/>
    </row>
    <row r="250" spans="1:23" ht="30" x14ac:dyDescent="0.2">
      <c r="A250" s="1" t="str">
        <f t="shared" si="7"/>
        <v xml:space="preserve">      2ft Single Surface Mount Troffer/ Panel</v>
      </c>
      <c r="B250" s="8" t="s">
        <v>934</v>
      </c>
      <c r="C250" s="25">
        <v>6800</v>
      </c>
      <c r="D250" s="65">
        <v>22.5</v>
      </c>
      <c r="E250" s="125">
        <v>5</v>
      </c>
      <c r="F250" s="65"/>
      <c r="G250" s="65"/>
      <c r="H250" s="65"/>
      <c r="I250" s="65"/>
      <c r="J250" s="65"/>
      <c r="K250" s="120"/>
      <c r="L250" s="65"/>
      <c r="M250" s="117"/>
      <c r="N250" s="85">
        <f t="shared" si="8"/>
        <v>0</v>
      </c>
      <c r="O250" s="117">
        <v>35</v>
      </c>
      <c r="P250" s="65">
        <f t="shared" si="9"/>
        <v>15</v>
      </c>
      <c r="Q250" s="65">
        <v>1</v>
      </c>
      <c r="R250" s="65"/>
      <c r="W250" s="138"/>
    </row>
    <row r="251" spans="1:23" ht="30" x14ac:dyDescent="0.2">
      <c r="A251" s="1" t="str">
        <f t="shared" si="7"/>
        <v xml:space="preserve">      2ft Single Surface Mount Troffer/ Panel</v>
      </c>
      <c r="B251" s="8" t="s">
        <v>934</v>
      </c>
      <c r="C251" s="25">
        <v>6800</v>
      </c>
      <c r="D251" s="65">
        <v>22.5</v>
      </c>
      <c r="E251" s="125">
        <v>5</v>
      </c>
      <c r="F251" s="65"/>
      <c r="G251" s="65"/>
      <c r="H251" s="65"/>
      <c r="I251" s="65"/>
      <c r="J251" s="65"/>
      <c r="K251" s="120"/>
      <c r="L251" s="65"/>
      <c r="M251" s="117"/>
      <c r="N251" s="85">
        <f t="shared" si="8"/>
        <v>0</v>
      </c>
      <c r="O251" s="117">
        <v>35</v>
      </c>
      <c r="P251" s="65">
        <f t="shared" si="9"/>
        <v>15</v>
      </c>
      <c r="Q251" s="65">
        <v>1</v>
      </c>
      <c r="R251" s="65"/>
      <c r="W251" s="138"/>
    </row>
    <row r="252" spans="1:23" x14ac:dyDescent="0.2">
      <c r="A252" s="1" t="str">
        <f t="shared" si="7"/>
        <v>2ft x 2ft Surface Mount Troffer/ PanelLumaled</v>
      </c>
      <c r="B252" s="8" t="s">
        <v>935</v>
      </c>
      <c r="C252" s="25">
        <v>6800</v>
      </c>
      <c r="D252" s="65">
        <v>90</v>
      </c>
      <c r="E252" s="125">
        <v>20</v>
      </c>
      <c r="F252" s="65"/>
      <c r="G252" s="65" t="s">
        <v>515</v>
      </c>
      <c r="H252" s="65" t="s">
        <v>1039</v>
      </c>
      <c r="I252" s="65" t="s">
        <v>1083</v>
      </c>
      <c r="J252" s="65">
        <v>28</v>
      </c>
      <c r="K252" s="120">
        <v>50000</v>
      </c>
      <c r="L252" s="65" t="s">
        <v>903</v>
      </c>
      <c r="M252" s="117">
        <v>105</v>
      </c>
      <c r="N252" s="85">
        <f t="shared" si="8"/>
        <v>140</v>
      </c>
      <c r="O252" s="117">
        <v>35</v>
      </c>
      <c r="P252" s="65">
        <f t="shared" si="9"/>
        <v>15</v>
      </c>
      <c r="Q252" s="65">
        <v>1</v>
      </c>
      <c r="R252" s="65"/>
      <c r="W252" s="138"/>
    </row>
    <row r="253" spans="1:23" x14ac:dyDescent="0.2">
      <c r="A253" s="1" t="str">
        <f t="shared" si="7"/>
        <v>2ft x 2ft Surface Mount Troffer/ PanelLumex</v>
      </c>
      <c r="B253" s="8" t="s">
        <v>935</v>
      </c>
      <c r="C253" s="25">
        <v>6800</v>
      </c>
      <c r="D253" s="65">
        <v>90</v>
      </c>
      <c r="E253" s="125">
        <v>20</v>
      </c>
      <c r="F253" s="65"/>
      <c r="G253" s="65" t="s">
        <v>511</v>
      </c>
      <c r="H253" s="65" t="s">
        <v>1089</v>
      </c>
      <c r="I253" s="65" t="s">
        <v>1083</v>
      </c>
      <c r="J253" s="65">
        <v>33</v>
      </c>
      <c r="K253" s="120">
        <v>50000</v>
      </c>
      <c r="L253" s="28" t="s">
        <v>1090</v>
      </c>
      <c r="M253" s="117">
        <v>155</v>
      </c>
      <c r="N253" s="85">
        <f t="shared" si="8"/>
        <v>206.66666666666666</v>
      </c>
      <c r="O253" s="117">
        <v>35</v>
      </c>
      <c r="P253" s="65">
        <f t="shared" si="9"/>
        <v>15</v>
      </c>
      <c r="Q253" s="65">
        <v>1</v>
      </c>
      <c r="R253" s="65"/>
      <c r="W253" s="138"/>
    </row>
    <row r="254" spans="1:23" x14ac:dyDescent="0.2">
      <c r="A254" s="1" t="str">
        <f t="shared" si="7"/>
        <v>2ft x 2ft Surface Mount Troffer/ Panel</v>
      </c>
      <c r="B254" s="8" t="s">
        <v>935</v>
      </c>
      <c r="C254" s="25">
        <v>6800</v>
      </c>
      <c r="D254" s="65">
        <v>90</v>
      </c>
      <c r="E254" s="125">
        <v>20</v>
      </c>
      <c r="F254" s="65"/>
      <c r="G254" s="65"/>
      <c r="H254" s="65"/>
      <c r="I254" s="65"/>
      <c r="J254" s="65"/>
      <c r="K254" s="120"/>
      <c r="L254" s="65"/>
      <c r="M254" s="117"/>
      <c r="N254" s="85">
        <f t="shared" si="8"/>
        <v>0</v>
      </c>
      <c r="O254" s="117">
        <v>35</v>
      </c>
      <c r="P254" s="65">
        <f t="shared" si="9"/>
        <v>15</v>
      </c>
      <c r="Q254" s="65">
        <v>1</v>
      </c>
      <c r="R254" s="65"/>
      <c r="W254" s="138"/>
    </row>
    <row r="255" spans="1:23" x14ac:dyDescent="0.2">
      <c r="A255" s="1" t="str">
        <f t="shared" si="7"/>
        <v>2ft x 2ft Surface Mount Troffer/ Panel</v>
      </c>
      <c r="B255" s="8" t="s">
        <v>935</v>
      </c>
      <c r="C255" s="25">
        <v>6800</v>
      </c>
      <c r="D255" s="65">
        <v>90</v>
      </c>
      <c r="E255" s="125">
        <v>20</v>
      </c>
      <c r="F255" s="65"/>
      <c r="G255" s="65"/>
      <c r="H255" s="65"/>
      <c r="I255" s="65"/>
      <c r="J255" s="65"/>
      <c r="K255" s="120"/>
      <c r="L255" s="65"/>
      <c r="M255" s="117"/>
      <c r="N255" s="85">
        <f t="shared" si="8"/>
        <v>0</v>
      </c>
      <c r="O255" s="117">
        <v>35</v>
      </c>
      <c r="P255" s="65">
        <f t="shared" si="9"/>
        <v>15</v>
      </c>
      <c r="Q255" s="65">
        <v>1</v>
      </c>
      <c r="R255" s="65"/>
      <c r="W255" s="138"/>
    </row>
    <row r="256" spans="1:23" x14ac:dyDescent="0.2">
      <c r="A256" s="1" t="str">
        <f t="shared" si="7"/>
        <v>2ft x 2ft Surface Mount Troffer/ Panel</v>
      </c>
      <c r="B256" s="8" t="s">
        <v>935</v>
      </c>
      <c r="C256" s="25">
        <v>6800</v>
      </c>
      <c r="D256" s="65">
        <v>90</v>
      </c>
      <c r="E256" s="125">
        <v>20</v>
      </c>
      <c r="F256" s="65"/>
      <c r="G256" s="65"/>
      <c r="H256" s="65"/>
      <c r="I256" s="65"/>
      <c r="J256" s="65"/>
      <c r="K256" s="120"/>
      <c r="L256" s="65"/>
      <c r="M256" s="117"/>
      <c r="N256" s="85">
        <f t="shared" si="8"/>
        <v>0</v>
      </c>
      <c r="O256" s="117">
        <v>35</v>
      </c>
      <c r="P256" s="65">
        <f t="shared" si="9"/>
        <v>15</v>
      </c>
      <c r="Q256" s="65">
        <v>1</v>
      </c>
      <c r="R256" s="65"/>
      <c r="W256" s="138"/>
    </row>
    <row r="257" spans="1:23" x14ac:dyDescent="0.2">
      <c r="A257" s="1" t="str">
        <f t="shared" si="7"/>
        <v>2ft x 2ft Surface Mount Troffer/ Panel</v>
      </c>
      <c r="B257" s="8" t="s">
        <v>935</v>
      </c>
      <c r="C257" s="25">
        <v>6800</v>
      </c>
      <c r="D257" s="65">
        <v>90</v>
      </c>
      <c r="E257" s="125">
        <v>20</v>
      </c>
      <c r="F257" s="65"/>
      <c r="G257" s="65"/>
      <c r="H257" s="65"/>
      <c r="I257" s="65"/>
      <c r="J257" s="65"/>
      <c r="K257" s="120"/>
      <c r="L257" s="65"/>
      <c r="M257" s="117"/>
      <c r="N257" s="85">
        <f t="shared" si="8"/>
        <v>0</v>
      </c>
      <c r="O257" s="117">
        <v>35</v>
      </c>
      <c r="P257" s="65">
        <f t="shared" si="9"/>
        <v>15</v>
      </c>
      <c r="Q257" s="65">
        <v>1</v>
      </c>
      <c r="R257" s="65"/>
      <c r="W257" s="138"/>
    </row>
    <row r="258" spans="1:23" x14ac:dyDescent="0.2">
      <c r="A258" s="1" t="str">
        <f t="shared" si="7"/>
        <v>2ft x 2ft Surface Mount Troffer/ Panel</v>
      </c>
      <c r="B258" s="8" t="s">
        <v>935</v>
      </c>
      <c r="C258" s="25">
        <v>6800</v>
      </c>
      <c r="D258" s="65">
        <v>90</v>
      </c>
      <c r="E258" s="125">
        <v>20</v>
      </c>
      <c r="F258" s="65"/>
      <c r="G258" s="65"/>
      <c r="H258" s="65"/>
      <c r="I258" s="65"/>
      <c r="J258" s="65"/>
      <c r="K258" s="120"/>
      <c r="L258" s="65"/>
      <c r="M258" s="117"/>
      <c r="N258" s="85">
        <f t="shared" si="8"/>
        <v>0</v>
      </c>
      <c r="O258" s="117">
        <v>35</v>
      </c>
      <c r="P258" s="65">
        <f t="shared" si="9"/>
        <v>15</v>
      </c>
      <c r="Q258" s="65">
        <v>1</v>
      </c>
      <c r="R258" s="65"/>
      <c r="W258" s="138"/>
    </row>
    <row r="259" spans="1:23" x14ac:dyDescent="0.2">
      <c r="A259" s="1" t="str">
        <f t="shared" si="7"/>
        <v xml:space="preserve">  4ft x 2ft Surface Mount Troffer/ PanelLumaled</v>
      </c>
      <c r="B259" s="8" t="s">
        <v>936</v>
      </c>
      <c r="C259" s="25">
        <v>6800</v>
      </c>
      <c r="D259" s="65">
        <v>135</v>
      </c>
      <c r="E259" s="125">
        <v>20</v>
      </c>
      <c r="F259" s="65"/>
      <c r="G259" s="65" t="s">
        <v>515</v>
      </c>
      <c r="H259" s="65" t="s">
        <v>1040</v>
      </c>
      <c r="I259" s="65" t="s">
        <v>1083</v>
      </c>
      <c r="J259" s="65">
        <v>48</v>
      </c>
      <c r="K259" s="120">
        <v>50000</v>
      </c>
      <c r="L259" s="65" t="s">
        <v>906</v>
      </c>
      <c r="M259" s="117">
        <v>154</v>
      </c>
      <c r="N259" s="85">
        <f t="shared" si="8"/>
        <v>205.33333333333334</v>
      </c>
      <c r="O259" s="117">
        <v>35</v>
      </c>
      <c r="P259" s="65">
        <f t="shared" si="9"/>
        <v>15</v>
      </c>
      <c r="Q259" s="65">
        <v>1</v>
      </c>
      <c r="R259" s="65"/>
      <c r="W259" s="138"/>
    </row>
    <row r="260" spans="1:23" x14ac:dyDescent="0.2">
      <c r="A260" s="1" t="str">
        <f t="shared" si="7"/>
        <v xml:space="preserve">  4ft x 2ft Surface Mount Troffer/ PanelLumex</v>
      </c>
      <c r="B260" s="8" t="s">
        <v>936</v>
      </c>
      <c r="C260" s="25">
        <v>6800</v>
      </c>
      <c r="D260" s="65">
        <v>135</v>
      </c>
      <c r="E260" s="125">
        <v>20</v>
      </c>
      <c r="F260" s="65"/>
      <c r="G260" s="65" t="s">
        <v>511</v>
      </c>
      <c r="H260" s="65" t="s">
        <v>1091</v>
      </c>
      <c r="I260" s="65" t="s">
        <v>1083</v>
      </c>
      <c r="J260" s="65">
        <v>66</v>
      </c>
      <c r="K260" s="120">
        <v>50000</v>
      </c>
      <c r="L260" s="28" t="s">
        <v>1092</v>
      </c>
      <c r="M260" s="117">
        <v>270</v>
      </c>
      <c r="N260" s="85">
        <f t="shared" si="8"/>
        <v>360</v>
      </c>
      <c r="O260" s="117">
        <v>35</v>
      </c>
      <c r="P260" s="65">
        <f t="shared" si="9"/>
        <v>15</v>
      </c>
      <c r="Q260" s="65">
        <v>1</v>
      </c>
      <c r="R260" s="65"/>
      <c r="W260" s="138"/>
    </row>
    <row r="261" spans="1:23" x14ac:dyDescent="0.2">
      <c r="A261" s="1" t="str">
        <f t="shared" si="7"/>
        <v xml:space="preserve">  4ft x 2ft Surface Mount Troffer/ Panel</v>
      </c>
      <c r="B261" s="8" t="s">
        <v>936</v>
      </c>
      <c r="C261" s="25">
        <v>6800</v>
      </c>
      <c r="D261" s="65">
        <v>135</v>
      </c>
      <c r="E261" s="125">
        <v>20</v>
      </c>
      <c r="F261" s="65"/>
      <c r="G261" s="65"/>
      <c r="H261" s="65"/>
      <c r="I261" s="65"/>
      <c r="J261" s="65"/>
      <c r="K261" s="120"/>
      <c r="L261" s="65"/>
      <c r="M261" s="117"/>
      <c r="N261" s="85">
        <f t="shared" si="8"/>
        <v>0</v>
      </c>
      <c r="O261" s="117">
        <v>35</v>
      </c>
      <c r="P261" s="65">
        <f t="shared" si="9"/>
        <v>15</v>
      </c>
      <c r="Q261" s="65">
        <v>1</v>
      </c>
      <c r="R261" s="65"/>
      <c r="W261" s="138"/>
    </row>
    <row r="262" spans="1:23" x14ac:dyDescent="0.2">
      <c r="A262" s="1" t="str">
        <f t="shared" si="7"/>
        <v xml:space="preserve">  4ft x 2ft Surface Mount Troffer/ Panel</v>
      </c>
      <c r="B262" s="8" t="s">
        <v>936</v>
      </c>
      <c r="C262" s="25">
        <v>6800</v>
      </c>
      <c r="D262" s="65">
        <v>135</v>
      </c>
      <c r="E262" s="125">
        <v>20</v>
      </c>
      <c r="F262" s="65"/>
      <c r="G262" s="65"/>
      <c r="H262" s="65"/>
      <c r="I262" s="65"/>
      <c r="J262" s="65"/>
      <c r="K262" s="120"/>
      <c r="L262" s="65"/>
      <c r="M262" s="117"/>
      <c r="N262" s="85">
        <f t="shared" si="8"/>
        <v>0</v>
      </c>
      <c r="O262" s="117">
        <v>35</v>
      </c>
      <c r="P262" s="65">
        <f t="shared" si="9"/>
        <v>15</v>
      </c>
      <c r="Q262" s="65">
        <v>1</v>
      </c>
      <c r="R262" s="65"/>
      <c r="W262" s="138"/>
    </row>
    <row r="263" spans="1:23" x14ac:dyDescent="0.2">
      <c r="A263" s="1" t="str">
        <f t="shared" si="7"/>
        <v xml:space="preserve">  4ft x 2ft Surface Mount Troffer/ Panel</v>
      </c>
      <c r="B263" s="8" t="s">
        <v>936</v>
      </c>
      <c r="C263" s="25">
        <v>6800</v>
      </c>
      <c r="D263" s="65">
        <v>135</v>
      </c>
      <c r="E263" s="125">
        <v>20</v>
      </c>
      <c r="F263" s="65"/>
      <c r="G263" s="65"/>
      <c r="H263" s="65"/>
      <c r="I263" s="65"/>
      <c r="J263" s="65"/>
      <c r="K263" s="120"/>
      <c r="L263" s="65"/>
      <c r="M263" s="117"/>
      <c r="N263" s="85">
        <f t="shared" si="8"/>
        <v>0</v>
      </c>
      <c r="O263" s="117">
        <v>35</v>
      </c>
      <c r="P263" s="65">
        <f t="shared" si="9"/>
        <v>15</v>
      </c>
      <c r="Q263" s="65">
        <v>1</v>
      </c>
      <c r="R263" s="65"/>
      <c r="W263" s="138"/>
    </row>
    <row r="264" spans="1:23" x14ac:dyDescent="0.2">
      <c r="A264" s="1" t="str">
        <f t="shared" si="7"/>
        <v xml:space="preserve">  4ft x 2ft Surface Mount Troffer/ Panel</v>
      </c>
      <c r="B264" s="8" t="s">
        <v>936</v>
      </c>
      <c r="C264" s="25">
        <v>6800</v>
      </c>
      <c r="D264" s="65">
        <v>135</v>
      </c>
      <c r="E264" s="125">
        <v>20</v>
      </c>
      <c r="F264" s="65"/>
      <c r="G264" s="65"/>
      <c r="H264" s="65"/>
      <c r="I264" s="65"/>
      <c r="J264" s="65"/>
      <c r="K264" s="120"/>
      <c r="L264" s="65"/>
      <c r="M264" s="117"/>
      <c r="N264" s="85">
        <f t="shared" si="8"/>
        <v>0</v>
      </c>
      <c r="O264" s="117">
        <v>35</v>
      </c>
      <c r="P264" s="65">
        <f t="shared" si="9"/>
        <v>15</v>
      </c>
      <c r="Q264" s="65">
        <v>1</v>
      </c>
      <c r="R264" s="65"/>
      <c r="W264" s="138"/>
    </row>
    <row r="265" spans="1:23" x14ac:dyDescent="0.2">
      <c r="A265" s="1" t="str">
        <f t="shared" si="7"/>
        <v xml:space="preserve">  4ft x 2ft Surface Mount Troffer/ Panel</v>
      </c>
      <c r="B265" s="8" t="s">
        <v>936</v>
      </c>
      <c r="C265" s="25">
        <v>6800</v>
      </c>
      <c r="D265" s="65">
        <v>135</v>
      </c>
      <c r="E265" s="125">
        <v>20</v>
      </c>
      <c r="F265" s="65"/>
      <c r="G265" s="65"/>
      <c r="H265" s="65"/>
      <c r="I265" s="65"/>
      <c r="J265" s="65"/>
      <c r="K265" s="120"/>
      <c r="L265" s="65"/>
      <c r="M265" s="117"/>
      <c r="N265" s="85">
        <f t="shared" si="8"/>
        <v>0</v>
      </c>
      <c r="O265" s="117">
        <v>35</v>
      </c>
      <c r="P265" s="65">
        <f t="shared" si="9"/>
        <v>15</v>
      </c>
      <c r="Q265" s="65">
        <v>1</v>
      </c>
      <c r="R265" s="65"/>
      <c r="W265" s="138"/>
    </row>
    <row r="266" spans="1:23" x14ac:dyDescent="0.2">
      <c r="A266" s="1" t="str">
        <f t="shared" si="7"/>
        <v/>
      </c>
      <c r="B266" s="8"/>
      <c r="C266" s="120"/>
      <c r="D266" s="65"/>
      <c r="E266" s="125"/>
      <c r="F266" s="65"/>
      <c r="G266" s="65"/>
      <c r="H266" s="65"/>
      <c r="I266" s="65"/>
      <c r="J266" s="65"/>
      <c r="K266" s="120"/>
      <c r="L266" s="65"/>
      <c r="M266" s="117"/>
      <c r="N266" s="85">
        <f t="shared" si="8"/>
        <v>0</v>
      </c>
      <c r="O266" s="117"/>
      <c r="P266" s="65"/>
      <c r="Q266" s="65"/>
      <c r="R266" s="65"/>
      <c r="W266" s="138" t="s">
        <v>790</v>
      </c>
    </row>
    <row r="267" spans="1:23" ht="15.75" x14ac:dyDescent="0.25">
      <c r="A267" s="1" t="str">
        <f t="shared" si="7"/>
        <v>DOWNLIGHTS</v>
      </c>
      <c r="B267" s="2" t="s">
        <v>842</v>
      </c>
      <c r="C267" s="120"/>
      <c r="D267" s="65"/>
      <c r="E267" s="125"/>
      <c r="F267" s="65"/>
      <c r="G267" s="65"/>
      <c r="H267" s="65"/>
      <c r="I267" s="65"/>
      <c r="J267" s="65"/>
      <c r="K267" s="120"/>
      <c r="L267" s="65"/>
      <c r="M267" s="117"/>
      <c r="N267" s="85">
        <f t="shared" si="8"/>
        <v>0</v>
      </c>
      <c r="O267" s="117"/>
      <c r="P267" s="65"/>
      <c r="Q267" s="65"/>
      <c r="R267" s="65"/>
      <c r="W267" s="138" t="s">
        <v>791</v>
      </c>
    </row>
    <row r="268" spans="1:23" x14ac:dyDescent="0.2">
      <c r="A268" s="1" t="str">
        <f t="shared" si="7"/>
        <v>50W HalogenLumaled</v>
      </c>
      <c r="B268" s="8" t="s">
        <v>344</v>
      </c>
      <c r="C268" s="120">
        <v>2000</v>
      </c>
      <c r="D268" s="65">
        <v>65</v>
      </c>
      <c r="E268" s="125">
        <v>5</v>
      </c>
      <c r="F268" s="65"/>
      <c r="G268" s="8" t="s">
        <v>515</v>
      </c>
      <c r="H268" s="65" t="s">
        <v>869</v>
      </c>
      <c r="I268" s="65" t="s">
        <v>968</v>
      </c>
      <c r="J268" s="65">
        <v>10</v>
      </c>
      <c r="K268" s="120">
        <v>40000</v>
      </c>
      <c r="L268" s="65" t="s">
        <v>873</v>
      </c>
      <c r="M268" s="117">
        <v>21.07</v>
      </c>
      <c r="N268" s="85">
        <f t="shared" si="8"/>
        <v>28.093333333333334</v>
      </c>
      <c r="O268" s="117">
        <v>20</v>
      </c>
      <c r="P268" s="65">
        <v>15</v>
      </c>
      <c r="Q268" s="65">
        <v>1</v>
      </c>
      <c r="R268" s="65"/>
      <c r="W268" s="138" t="s">
        <v>792</v>
      </c>
    </row>
    <row r="269" spans="1:23" x14ac:dyDescent="0.2">
      <c r="A269" s="1" t="str">
        <f t="shared" ref="A269:A332" si="10">B269&amp;G269</f>
        <v>50W HalogenLumex</v>
      </c>
      <c r="B269" s="8" t="s">
        <v>344</v>
      </c>
      <c r="C269" s="120">
        <v>2000</v>
      </c>
      <c r="D269" s="65">
        <v>65</v>
      </c>
      <c r="E269" s="125">
        <v>5</v>
      </c>
      <c r="F269" s="65"/>
      <c r="G269" s="65" t="s">
        <v>511</v>
      </c>
      <c r="H269" s="65" t="s">
        <v>1094</v>
      </c>
      <c r="I269" s="65" t="s">
        <v>968</v>
      </c>
      <c r="J269" s="65">
        <v>8</v>
      </c>
      <c r="K269" s="120">
        <v>50000</v>
      </c>
      <c r="L269" s="28" t="s">
        <v>1093</v>
      </c>
      <c r="M269" s="117">
        <v>29.05</v>
      </c>
      <c r="N269" s="85">
        <f t="shared" si="8"/>
        <v>38.733333333333334</v>
      </c>
      <c r="O269" s="117">
        <v>20</v>
      </c>
      <c r="P269" s="65">
        <f>P268</f>
        <v>15</v>
      </c>
      <c r="Q269" s="65">
        <v>1</v>
      </c>
      <c r="R269" s="65"/>
      <c r="W269" s="138" t="s">
        <v>793</v>
      </c>
    </row>
    <row r="270" spans="1:23" x14ac:dyDescent="0.2">
      <c r="A270" s="1" t="str">
        <f t="shared" si="10"/>
        <v>50W Halogen</v>
      </c>
      <c r="B270" s="8" t="s">
        <v>344</v>
      </c>
      <c r="C270" s="120">
        <v>2000</v>
      </c>
      <c r="D270" s="65">
        <v>65</v>
      </c>
      <c r="E270" s="125">
        <v>5</v>
      </c>
      <c r="F270" s="65"/>
      <c r="G270" s="65"/>
      <c r="H270" s="65"/>
      <c r="I270" s="65"/>
      <c r="J270" s="65"/>
      <c r="K270" s="120"/>
      <c r="L270" s="65"/>
      <c r="M270" s="117"/>
      <c r="N270" s="85">
        <f t="shared" ref="N270:N333" si="11">M270/(1-$D$1)</f>
        <v>0</v>
      </c>
      <c r="O270" s="117">
        <v>20</v>
      </c>
      <c r="P270" s="65">
        <f t="shared" ref="P270:P333" si="12">P269</f>
        <v>15</v>
      </c>
      <c r="Q270" s="65">
        <v>1</v>
      </c>
      <c r="R270" s="65"/>
      <c r="W270" s="138" t="s">
        <v>794</v>
      </c>
    </row>
    <row r="271" spans="1:23" x14ac:dyDescent="0.2">
      <c r="A271" s="1" t="str">
        <f t="shared" si="10"/>
        <v>50W Halogen</v>
      </c>
      <c r="B271" s="8" t="s">
        <v>344</v>
      </c>
      <c r="C271" s="120">
        <v>2000</v>
      </c>
      <c r="D271" s="65">
        <v>65</v>
      </c>
      <c r="E271" s="125">
        <v>5</v>
      </c>
      <c r="F271" s="65"/>
      <c r="G271" s="65"/>
      <c r="H271" s="65"/>
      <c r="I271" s="65"/>
      <c r="J271" s="65"/>
      <c r="K271" s="120"/>
      <c r="L271" s="65"/>
      <c r="M271" s="117"/>
      <c r="N271" s="85">
        <f t="shared" si="11"/>
        <v>0</v>
      </c>
      <c r="O271" s="117">
        <v>20</v>
      </c>
      <c r="P271" s="65">
        <f t="shared" si="12"/>
        <v>15</v>
      </c>
      <c r="Q271" s="65">
        <v>1</v>
      </c>
      <c r="R271" s="65"/>
      <c r="W271" s="138" t="s">
        <v>795</v>
      </c>
    </row>
    <row r="272" spans="1:23" x14ac:dyDescent="0.2">
      <c r="A272" s="1" t="str">
        <f t="shared" si="10"/>
        <v>50W Halogen</v>
      </c>
      <c r="B272" s="8" t="s">
        <v>344</v>
      </c>
      <c r="C272" s="120">
        <v>2000</v>
      </c>
      <c r="D272" s="65">
        <v>65</v>
      </c>
      <c r="E272" s="125">
        <v>5</v>
      </c>
      <c r="F272" s="65"/>
      <c r="G272" s="65"/>
      <c r="H272" s="65"/>
      <c r="I272" s="65"/>
      <c r="J272" s="65"/>
      <c r="K272" s="120"/>
      <c r="L272" s="65"/>
      <c r="M272" s="117"/>
      <c r="N272" s="85">
        <f t="shared" si="11"/>
        <v>0</v>
      </c>
      <c r="O272" s="117">
        <v>20</v>
      </c>
      <c r="P272" s="65">
        <f t="shared" si="12"/>
        <v>15</v>
      </c>
      <c r="Q272" s="65">
        <v>1</v>
      </c>
      <c r="R272" s="65"/>
      <c r="W272" s="138" t="s">
        <v>796</v>
      </c>
    </row>
    <row r="273" spans="1:23" x14ac:dyDescent="0.2">
      <c r="A273" s="1" t="str">
        <f t="shared" si="10"/>
        <v>50W Halogen</v>
      </c>
      <c r="B273" s="8" t="s">
        <v>344</v>
      </c>
      <c r="C273" s="120">
        <v>2000</v>
      </c>
      <c r="D273" s="65">
        <v>65</v>
      </c>
      <c r="E273" s="125">
        <v>5</v>
      </c>
      <c r="F273" s="65"/>
      <c r="G273" s="65"/>
      <c r="H273" s="65"/>
      <c r="I273" s="65"/>
      <c r="J273" s="65"/>
      <c r="K273" s="120"/>
      <c r="L273" s="65"/>
      <c r="M273" s="117"/>
      <c r="N273" s="85">
        <f t="shared" si="11"/>
        <v>0</v>
      </c>
      <c r="O273" s="117">
        <v>20</v>
      </c>
      <c r="P273" s="65">
        <f t="shared" si="12"/>
        <v>15</v>
      </c>
      <c r="Q273" s="65">
        <v>1</v>
      </c>
      <c r="R273" s="65"/>
      <c r="W273" s="138" t="s">
        <v>797</v>
      </c>
    </row>
    <row r="274" spans="1:23" x14ac:dyDescent="0.2">
      <c r="A274" s="1" t="str">
        <f t="shared" si="10"/>
        <v>50W Halogen</v>
      </c>
      <c r="B274" s="8" t="s">
        <v>344</v>
      </c>
      <c r="C274" s="120">
        <v>2000</v>
      </c>
      <c r="D274" s="65">
        <v>65</v>
      </c>
      <c r="E274" s="125">
        <v>5</v>
      </c>
      <c r="F274" s="65"/>
      <c r="G274" s="65"/>
      <c r="H274" s="65"/>
      <c r="I274" s="65"/>
      <c r="J274" s="65"/>
      <c r="K274" s="120"/>
      <c r="L274" s="65"/>
      <c r="M274" s="117"/>
      <c r="N274" s="85">
        <f t="shared" si="11"/>
        <v>0</v>
      </c>
      <c r="O274" s="117">
        <v>20</v>
      </c>
      <c r="P274" s="65">
        <f t="shared" si="12"/>
        <v>15</v>
      </c>
      <c r="Q274" s="65">
        <v>1</v>
      </c>
      <c r="R274" s="65"/>
      <c r="W274" s="138" t="s">
        <v>798</v>
      </c>
    </row>
    <row r="275" spans="1:23" x14ac:dyDescent="0.2">
      <c r="A275" s="1" t="str">
        <f t="shared" si="10"/>
        <v xml:space="preserve">  Single 13W CFL DownlightLumaled</v>
      </c>
      <c r="B275" s="8" t="s">
        <v>843</v>
      </c>
      <c r="C275" s="120">
        <v>6800</v>
      </c>
      <c r="D275" s="65">
        <v>18</v>
      </c>
      <c r="E275" s="125">
        <v>8</v>
      </c>
      <c r="F275" s="65"/>
      <c r="G275" s="8" t="s">
        <v>515</v>
      </c>
      <c r="H275" s="65" t="s">
        <v>1041</v>
      </c>
      <c r="I275" s="65" t="s">
        <v>968</v>
      </c>
      <c r="J275" s="65">
        <v>18</v>
      </c>
      <c r="K275" s="120">
        <v>40000</v>
      </c>
      <c r="L275" s="65" t="s">
        <v>1042</v>
      </c>
      <c r="M275" s="117">
        <v>71.3</v>
      </c>
      <c r="N275" s="85">
        <f t="shared" si="11"/>
        <v>95.066666666666663</v>
      </c>
      <c r="O275" s="117">
        <v>20</v>
      </c>
      <c r="P275" s="65">
        <f t="shared" si="12"/>
        <v>15</v>
      </c>
      <c r="Q275" s="65">
        <v>1</v>
      </c>
      <c r="R275" s="65"/>
      <c r="W275" s="138" t="s">
        <v>799</v>
      </c>
    </row>
    <row r="276" spans="1:23" x14ac:dyDescent="0.2">
      <c r="A276" s="1" t="str">
        <f t="shared" si="10"/>
        <v xml:space="preserve">  Single 13W CFL DownlightLumex</v>
      </c>
      <c r="B276" s="8" t="s">
        <v>843</v>
      </c>
      <c r="C276" s="120">
        <v>6800</v>
      </c>
      <c r="D276" s="65">
        <v>18</v>
      </c>
      <c r="E276" s="125">
        <v>8</v>
      </c>
      <c r="F276" s="65"/>
      <c r="G276" s="65" t="s">
        <v>511</v>
      </c>
      <c r="H276" s="65" t="s">
        <v>1095</v>
      </c>
      <c r="I276" s="65" t="s">
        <v>968</v>
      </c>
      <c r="J276" s="65">
        <v>12</v>
      </c>
      <c r="K276" s="120">
        <v>50000</v>
      </c>
      <c r="L276" s="28" t="s">
        <v>1096</v>
      </c>
      <c r="M276" s="117">
        <v>87.5</v>
      </c>
      <c r="N276" s="85">
        <f t="shared" si="11"/>
        <v>116.66666666666667</v>
      </c>
      <c r="O276" s="117">
        <v>20</v>
      </c>
      <c r="P276" s="65">
        <f t="shared" si="12"/>
        <v>15</v>
      </c>
      <c r="Q276" s="65">
        <v>1</v>
      </c>
      <c r="R276" s="65"/>
      <c r="W276" s="138" t="s">
        <v>799</v>
      </c>
    </row>
    <row r="277" spans="1:23" x14ac:dyDescent="0.2">
      <c r="A277" s="1" t="str">
        <f t="shared" si="10"/>
        <v xml:space="preserve">  Single 13W CFL Downlight</v>
      </c>
      <c r="B277" s="8" t="s">
        <v>843</v>
      </c>
      <c r="C277" s="120">
        <v>6800</v>
      </c>
      <c r="D277" s="65">
        <v>18</v>
      </c>
      <c r="E277" s="125">
        <v>8</v>
      </c>
      <c r="F277" s="65"/>
      <c r="G277" s="65"/>
      <c r="H277" s="65"/>
      <c r="I277" s="65"/>
      <c r="J277" s="65"/>
      <c r="K277" s="120"/>
      <c r="L277" s="65"/>
      <c r="M277" s="117"/>
      <c r="N277" s="85">
        <f t="shared" si="11"/>
        <v>0</v>
      </c>
      <c r="O277" s="117">
        <v>20</v>
      </c>
      <c r="P277" s="65">
        <f t="shared" si="12"/>
        <v>15</v>
      </c>
      <c r="Q277" s="65">
        <v>1</v>
      </c>
      <c r="R277" s="65"/>
      <c r="W277" s="138" t="s">
        <v>800</v>
      </c>
    </row>
    <row r="278" spans="1:23" x14ac:dyDescent="0.2">
      <c r="A278" s="1" t="str">
        <f t="shared" si="10"/>
        <v xml:space="preserve">  Single 13W CFL Downlight</v>
      </c>
      <c r="B278" s="8" t="s">
        <v>843</v>
      </c>
      <c r="C278" s="120">
        <v>6800</v>
      </c>
      <c r="D278" s="65">
        <v>18</v>
      </c>
      <c r="E278" s="125">
        <v>8</v>
      </c>
      <c r="F278" s="65"/>
      <c r="G278" s="65"/>
      <c r="H278" s="65"/>
      <c r="I278" s="65"/>
      <c r="J278" s="65"/>
      <c r="K278" s="120"/>
      <c r="L278" s="65"/>
      <c r="M278" s="117"/>
      <c r="N278" s="85">
        <f t="shared" si="11"/>
        <v>0</v>
      </c>
      <c r="O278" s="117">
        <v>20</v>
      </c>
      <c r="P278" s="65">
        <f t="shared" si="12"/>
        <v>15</v>
      </c>
      <c r="Q278" s="65">
        <v>1</v>
      </c>
      <c r="R278" s="65"/>
      <c r="W278" s="138" t="s">
        <v>801</v>
      </c>
    </row>
    <row r="279" spans="1:23" x14ac:dyDescent="0.2">
      <c r="A279" s="1" t="str">
        <f t="shared" si="10"/>
        <v xml:space="preserve">  Single 13W CFL Downlight</v>
      </c>
      <c r="B279" s="8" t="s">
        <v>843</v>
      </c>
      <c r="C279" s="120">
        <v>6800</v>
      </c>
      <c r="D279" s="65">
        <v>18</v>
      </c>
      <c r="E279" s="125">
        <v>8</v>
      </c>
      <c r="F279" s="65"/>
      <c r="G279" s="65"/>
      <c r="H279" s="65"/>
      <c r="I279" s="65"/>
      <c r="J279" s="65"/>
      <c r="K279" s="120"/>
      <c r="L279" s="65"/>
      <c r="M279" s="117"/>
      <c r="N279" s="85">
        <f t="shared" si="11"/>
        <v>0</v>
      </c>
      <c r="O279" s="117">
        <v>20</v>
      </c>
      <c r="P279" s="65">
        <f t="shared" si="12"/>
        <v>15</v>
      </c>
      <c r="Q279" s="65">
        <v>1</v>
      </c>
      <c r="R279" s="65"/>
      <c r="W279" s="138" t="s">
        <v>802</v>
      </c>
    </row>
    <row r="280" spans="1:23" x14ac:dyDescent="0.2">
      <c r="A280" s="1" t="str">
        <f t="shared" si="10"/>
        <v xml:space="preserve">  Single 13W CFL Downlight</v>
      </c>
      <c r="B280" s="8" t="s">
        <v>843</v>
      </c>
      <c r="C280" s="120">
        <v>6800</v>
      </c>
      <c r="D280" s="65">
        <v>18</v>
      </c>
      <c r="E280" s="125">
        <v>8</v>
      </c>
      <c r="F280" s="65"/>
      <c r="G280" s="65"/>
      <c r="H280" s="65"/>
      <c r="I280" s="65"/>
      <c r="J280" s="65"/>
      <c r="K280" s="120"/>
      <c r="L280" s="65"/>
      <c r="M280" s="117"/>
      <c r="N280" s="85">
        <f t="shared" si="11"/>
        <v>0</v>
      </c>
      <c r="O280" s="117">
        <v>20</v>
      </c>
      <c r="P280" s="65">
        <f t="shared" si="12"/>
        <v>15</v>
      </c>
      <c r="Q280" s="65">
        <v>1</v>
      </c>
      <c r="R280" s="65"/>
      <c r="W280" s="138" t="s">
        <v>802</v>
      </c>
    </row>
    <row r="281" spans="1:23" x14ac:dyDescent="0.2">
      <c r="A281" s="1" t="str">
        <f t="shared" si="10"/>
        <v xml:space="preserve">  Single 13W CFL Downlight</v>
      </c>
      <c r="B281" s="8" t="s">
        <v>843</v>
      </c>
      <c r="C281" s="120">
        <v>6800</v>
      </c>
      <c r="D281" s="65">
        <v>18</v>
      </c>
      <c r="E281" s="125">
        <v>8</v>
      </c>
      <c r="F281" s="65"/>
      <c r="G281" s="65"/>
      <c r="H281" s="65"/>
      <c r="I281" s="65"/>
      <c r="J281" s="65"/>
      <c r="K281" s="120"/>
      <c r="L281" s="65"/>
      <c r="M281" s="117"/>
      <c r="N281" s="85">
        <f t="shared" si="11"/>
        <v>0</v>
      </c>
      <c r="O281" s="117">
        <v>20</v>
      </c>
      <c r="P281" s="65">
        <f t="shared" si="12"/>
        <v>15</v>
      </c>
      <c r="Q281" s="65">
        <v>1</v>
      </c>
      <c r="R281" s="65"/>
      <c r="W281" s="138" t="s">
        <v>803</v>
      </c>
    </row>
    <row r="282" spans="1:23" x14ac:dyDescent="0.2">
      <c r="A282" s="1" t="str">
        <f t="shared" si="10"/>
        <v xml:space="preserve">    Single 18W CFL DownlightLumaled</v>
      </c>
      <c r="B282" s="8" t="s">
        <v>844</v>
      </c>
      <c r="C282" s="120">
        <v>6800</v>
      </c>
      <c r="D282" s="65">
        <v>24</v>
      </c>
      <c r="E282" s="125">
        <v>10</v>
      </c>
      <c r="F282" s="65"/>
      <c r="G282" s="8" t="s">
        <v>515</v>
      </c>
      <c r="H282" s="65" t="s">
        <v>1041</v>
      </c>
      <c r="I282" s="65" t="s">
        <v>968</v>
      </c>
      <c r="J282" s="65">
        <v>18</v>
      </c>
      <c r="K282" s="120">
        <v>40000</v>
      </c>
      <c r="L282" s="65" t="s">
        <v>1042</v>
      </c>
      <c r="M282" s="117">
        <v>71.3</v>
      </c>
      <c r="N282" s="85">
        <f t="shared" si="11"/>
        <v>95.066666666666663</v>
      </c>
      <c r="O282" s="117">
        <v>20</v>
      </c>
      <c r="P282" s="65">
        <f t="shared" si="12"/>
        <v>15</v>
      </c>
      <c r="Q282" s="65">
        <v>1</v>
      </c>
      <c r="R282" s="65"/>
      <c r="W282" s="138" t="s">
        <v>803</v>
      </c>
    </row>
    <row r="283" spans="1:23" x14ac:dyDescent="0.2">
      <c r="A283" s="1" t="str">
        <f t="shared" si="10"/>
        <v xml:space="preserve">    Single 18W CFL DownlightLumex</v>
      </c>
      <c r="B283" s="8" t="s">
        <v>844</v>
      </c>
      <c r="C283" s="120">
        <v>6800</v>
      </c>
      <c r="D283" s="65">
        <v>24</v>
      </c>
      <c r="E283" s="125">
        <v>10</v>
      </c>
      <c r="F283" s="65"/>
      <c r="G283" s="65" t="s">
        <v>511</v>
      </c>
      <c r="H283" s="65" t="s">
        <v>1095</v>
      </c>
      <c r="I283" s="65" t="s">
        <v>968</v>
      </c>
      <c r="J283" s="65">
        <v>12</v>
      </c>
      <c r="K283" s="120">
        <v>50000</v>
      </c>
      <c r="L283" s="28" t="s">
        <v>1096</v>
      </c>
      <c r="M283" s="117">
        <v>87.5</v>
      </c>
      <c r="N283" s="85">
        <f t="shared" si="11"/>
        <v>116.66666666666667</v>
      </c>
      <c r="O283" s="117">
        <v>20</v>
      </c>
      <c r="P283" s="65">
        <f t="shared" si="12"/>
        <v>15</v>
      </c>
      <c r="Q283" s="65">
        <v>1</v>
      </c>
      <c r="R283" s="65"/>
      <c r="W283" s="138" t="s">
        <v>804</v>
      </c>
    </row>
    <row r="284" spans="1:23" x14ac:dyDescent="0.2">
      <c r="A284" s="1" t="str">
        <f t="shared" si="10"/>
        <v xml:space="preserve">    Single 18W CFL Downlight</v>
      </c>
      <c r="B284" s="8" t="s">
        <v>844</v>
      </c>
      <c r="C284" s="120">
        <v>6800</v>
      </c>
      <c r="D284" s="65">
        <v>24</v>
      </c>
      <c r="E284" s="125">
        <v>10</v>
      </c>
      <c r="F284" s="65"/>
      <c r="G284" s="65"/>
      <c r="H284" s="65"/>
      <c r="I284" s="65"/>
      <c r="J284" s="65"/>
      <c r="K284" s="120"/>
      <c r="L284" s="65"/>
      <c r="M284" s="117"/>
      <c r="N284" s="85">
        <f t="shared" si="11"/>
        <v>0</v>
      </c>
      <c r="O284" s="117">
        <v>20</v>
      </c>
      <c r="P284" s="65">
        <f t="shared" si="12"/>
        <v>15</v>
      </c>
      <c r="Q284" s="65">
        <v>1</v>
      </c>
      <c r="R284" s="65"/>
      <c r="W284" s="138" t="s">
        <v>805</v>
      </c>
    </row>
    <row r="285" spans="1:23" x14ac:dyDescent="0.2">
      <c r="A285" s="1" t="str">
        <f t="shared" si="10"/>
        <v xml:space="preserve">    Single 18W CFL Downlight</v>
      </c>
      <c r="B285" s="8" t="s">
        <v>844</v>
      </c>
      <c r="C285" s="120">
        <v>6800</v>
      </c>
      <c r="D285" s="65">
        <v>24</v>
      </c>
      <c r="E285" s="125">
        <v>10</v>
      </c>
      <c r="F285" s="65"/>
      <c r="G285" s="65"/>
      <c r="H285" s="65"/>
      <c r="I285" s="65"/>
      <c r="J285" s="65"/>
      <c r="K285" s="120"/>
      <c r="L285" s="65"/>
      <c r="M285" s="117"/>
      <c r="N285" s="85">
        <f t="shared" si="11"/>
        <v>0</v>
      </c>
      <c r="O285" s="117">
        <v>20</v>
      </c>
      <c r="P285" s="65">
        <f t="shared" si="12"/>
        <v>15</v>
      </c>
      <c r="Q285" s="65">
        <v>1</v>
      </c>
      <c r="R285" s="65"/>
      <c r="W285" s="138" t="s">
        <v>806</v>
      </c>
    </row>
    <row r="286" spans="1:23" x14ac:dyDescent="0.2">
      <c r="A286" s="1" t="str">
        <f t="shared" si="10"/>
        <v xml:space="preserve">    Single 18W CFL Downlight</v>
      </c>
      <c r="B286" s="8" t="s">
        <v>844</v>
      </c>
      <c r="C286" s="120">
        <v>6800</v>
      </c>
      <c r="D286" s="65">
        <v>24</v>
      </c>
      <c r="E286" s="125">
        <v>10</v>
      </c>
      <c r="F286" s="65"/>
      <c r="G286" s="65"/>
      <c r="H286" s="65"/>
      <c r="I286" s="65"/>
      <c r="J286" s="65"/>
      <c r="K286" s="120"/>
      <c r="L286" s="65"/>
      <c r="M286" s="117"/>
      <c r="N286" s="85">
        <f t="shared" si="11"/>
        <v>0</v>
      </c>
      <c r="O286" s="117">
        <v>20</v>
      </c>
      <c r="P286" s="65">
        <f t="shared" si="12"/>
        <v>15</v>
      </c>
      <c r="Q286" s="65">
        <v>1</v>
      </c>
      <c r="R286" s="65"/>
      <c r="W286" s="138" t="s">
        <v>807</v>
      </c>
    </row>
    <row r="287" spans="1:23" x14ac:dyDescent="0.2">
      <c r="A287" s="1" t="str">
        <f t="shared" si="10"/>
        <v xml:space="preserve">    Single 18W CFL Downlight</v>
      </c>
      <c r="B287" s="8" t="s">
        <v>844</v>
      </c>
      <c r="C287" s="120">
        <v>6800</v>
      </c>
      <c r="D287" s="65">
        <v>24</v>
      </c>
      <c r="E287" s="125">
        <v>10</v>
      </c>
      <c r="F287" s="65"/>
      <c r="G287" s="65"/>
      <c r="H287" s="65"/>
      <c r="I287" s="65"/>
      <c r="J287" s="65"/>
      <c r="K287" s="120"/>
      <c r="L287" s="65"/>
      <c r="M287" s="117"/>
      <c r="N287" s="85">
        <f t="shared" si="11"/>
        <v>0</v>
      </c>
      <c r="O287" s="117">
        <v>20</v>
      </c>
      <c r="P287" s="65">
        <f t="shared" si="12"/>
        <v>15</v>
      </c>
      <c r="Q287" s="65">
        <v>1</v>
      </c>
      <c r="R287" s="65"/>
      <c r="W287" s="138" t="s">
        <v>808</v>
      </c>
    </row>
    <row r="288" spans="1:23" x14ac:dyDescent="0.2">
      <c r="A288" s="1" t="str">
        <f t="shared" si="10"/>
        <v xml:space="preserve">    Single 18W CFL Downlight</v>
      </c>
      <c r="B288" s="8" t="s">
        <v>844</v>
      </c>
      <c r="C288" s="120">
        <v>6800</v>
      </c>
      <c r="D288" s="65">
        <v>24</v>
      </c>
      <c r="E288" s="125">
        <v>10</v>
      </c>
      <c r="F288" s="65"/>
      <c r="G288" s="65"/>
      <c r="H288" s="65"/>
      <c r="I288" s="65"/>
      <c r="J288" s="65"/>
      <c r="K288" s="120"/>
      <c r="L288" s="65"/>
      <c r="M288" s="117"/>
      <c r="N288" s="85">
        <f t="shared" si="11"/>
        <v>0</v>
      </c>
      <c r="O288" s="117">
        <v>20</v>
      </c>
      <c r="P288" s="65">
        <f t="shared" si="12"/>
        <v>15</v>
      </c>
      <c r="Q288" s="65">
        <v>1</v>
      </c>
      <c r="R288" s="65"/>
      <c r="W288" s="138" t="s">
        <v>809</v>
      </c>
    </row>
    <row r="289" spans="1:23" x14ac:dyDescent="0.2">
      <c r="A289" s="1" t="str">
        <f t="shared" si="10"/>
        <v xml:space="preserve">      Single 26W CFL DownlightLumaled</v>
      </c>
      <c r="B289" s="8" t="s">
        <v>845</v>
      </c>
      <c r="C289" s="120">
        <v>6800</v>
      </c>
      <c r="D289" s="65">
        <v>32</v>
      </c>
      <c r="E289" s="125">
        <v>12</v>
      </c>
      <c r="F289" s="65"/>
      <c r="G289" s="8" t="s">
        <v>515</v>
      </c>
      <c r="H289" s="65" t="s">
        <v>1041</v>
      </c>
      <c r="I289" s="65" t="s">
        <v>968</v>
      </c>
      <c r="J289" s="65">
        <v>18</v>
      </c>
      <c r="K289" s="120">
        <v>40000</v>
      </c>
      <c r="L289" s="65" t="s">
        <v>1042</v>
      </c>
      <c r="M289" s="117">
        <v>71.3</v>
      </c>
      <c r="N289" s="85">
        <f t="shared" si="11"/>
        <v>95.066666666666663</v>
      </c>
      <c r="O289" s="117">
        <v>20</v>
      </c>
      <c r="P289" s="65">
        <f t="shared" si="12"/>
        <v>15</v>
      </c>
      <c r="Q289" s="65">
        <v>1</v>
      </c>
      <c r="R289" s="65"/>
      <c r="W289" s="138" t="s">
        <v>810</v>
      </c>
    </row>
    <row r="290" spans="1:23" x14ac:dyDescent="0.2">
      <c r="A290" s="1" t="str">
        <f t="shared" si="10"/>
        <v xml:space="preserve">      Single 26W CFL DownlightLumex</v>
      </c>
      <c r="B290" s="8" t="s">
        <v>845</v>
      </c>
      <c r="C290" s="120">
        <v>6800</v>
      </c>
      <c r="D290" s="65">
        <v>32</v>
      </c>
      <c r="E290" s="125">
        <v>12</v>
      </c>
      <c r="F290" s="65"/>
      <c r="G290" s="65" t="s">
        <v>511</v>
      </c>
      <c r="H290" s="65" t="s">
        <v>1095</v>
      </c>
      <c r="I290" s="65" t="s">
        <v>968</v>
      </c>
      <c r="J290" s="65">
        <v>12</v>
      </c>
      <c r="K290" s="120">
        <v>50000</v>
      </c>
      <c r="L290" s="28" t="s">
        <v>1096</v>
      </c>
      <c r="M290" s="117">
        <v>87.5</v>
      </c>
      <c r="N290" s="85">
        <f t="shared" si="11"/>
        <v>116.66666666666667</v>
      </c>
      <c r="O290" s="117">
        <v>20</v>
      </c>
      <c r="P290" s="65">
        <f t="shared" si="12"/>
        <v>15</v>
      </c>
      <c r="Q290" s="65">
        <v>1</v>
      </c>
      <c r="R290" s="65"/>
      <c r="W290" s="138" t="s">
        <v>811</v>
      </c>
    </row>
    <row r="291" spans="1:23" x14ac:dyDescent="0.2">
      <c r="A291" s="1" t="str">
        <f t="shared" si="10"/>
        <v xml:space="preserve">      Single 26W CFL Downlight</v>
      </c>
      <c r="B291" s="8" t="s">
        <v>845</v>
      </c>
      <c r="C291" s="120">
        <v>6800</v>
      </c>
      <c r="D291" s="65">
        <v>32</v>
      </c>
      <c r="E291" s="125">
        <v>12</v>
      </c>
      <c r="F291" s="65"/>
      <c r="G291" s="65"/>
      <c r="H291" s="65"/>
      <c r="I291" s="65"/>
      <c r="J291" s="65"/>
      <c r="K291" s="120"/>
      <c r="L291" s="65"/>
      <c r="M291" s="117"/>
      <c r="N291" s="85">
        <f t="shared" si="11"/>
        <v>0</v>
      </c>
      <c r="O291" s="117">
        <v>20</v>
      </c>
      <c r="P291" s="65">
        <f t="shared" si="12"/>
        <v>15</v>
      </c>
      <c r="Q291" s="65">
        <v>1</v>
      </c>
      <c r="R291" s="65"/>
      <c r="W291" s="138" t="s">
        <v>812</v>
      </c>
    </row>
    <row r="292" spans="1:23" x14ac:dyDescent="0.2">
      <c r="A292" s="1" t="str">
        <f t="shared" si="10"/>
        <v xml:space="preserve">      Single 26W CFL Downlight</v>
      </c>
      <c r="B292" s="8" t="s">
        <v>845</v>
      </c>
      <c r="C292" s="120">
        <v>6800</v>
      </c>
      <c r="D292" s="65">
        <v>32</v>
      </c>
      <c r="E292" s="125">
        <v>12</v>
      </c>
      <c r="F292" s="65"/>
      <c r="G292" s="65"/>
      <c r="H292" s="65"/>
      <c r="I292" s="65"/>
      <c r="J292" s="65"/>
      <c r="K292" s="120"/>
      <c r="L292" s="65"/>
      <c r="M292" s="117"/>
      <c r="N292" s="85">
        <f t="shared" si="11"/>
        <v>0</v>
      </c>
      <c r="O292" s="117">
        <v>20</v>
      </c>
      <c r="P292" s="65">
        <f t="shared" si="12"/>
        <v>15</v>
      </c>
      <c r="Q292" s="65">
        <v>1</v>
      </c>
      <c r="R292" s="65"/>
      <c r="W292" s="138" t="s">
        <v>813</v>
      </c>
    </row>
    <row r="293" spans="1:23" x14ac:dyDescent="0.2">
      <c r="A293" s="1" t="str">
        <f t="shared" si="10"/>
        <v xml:space="preserve">      Single 26W CFL Downlight</v>
      </c>
      <c r="B293" s="8" t="s">
        <v>845</v>
      </c>
      <c r="C293" s="120">
        <v>6800</v>
      </c>
      <c r="D293" s="65">
        <v>32</v>
      </c>
      <c r="E293" s="125">
        <v>12</v>
      </c>
      <c r="F293" s="65"/>
      <c r="G293" s="65"/>
      <c r="H293" s="65"/>
      <c r="I293" s="65"/>
      <c r="J293" s="65"/>
      <c r="K293" s="120"/>
      <c r="L293" s="65"/>
      <c r="M293" s="117"/>
      <c r="N293" s="85">
        <f t="shared" si="11"/>
        <v>0</v>
      </c>
      <c r="O293" s="117">
        <v>20</v>
      </c>
      <c r="P293" s="65">
        <f t="shared" si="12"/>
        <v>15</v>
      </c>
      <c r="Q293" s="65">
        <v>1</v>
      </c>
      <c r="R293" s="65"/>
      <c r="W293" s="138" t="s">
        <v>814</v>
      </c>
    </row>
    <row r="294" spans="1:23" x14ac:dyDescent="0.2">
      <c r="A294" s="1" t="str">
        <f t="shared" si="10"/>
        <v xml:space="preserve">      Single 26W CFL Downlight</v>
      </c>
      <c r="B294" s="8" t="s">
        <v>845</v>
      </c>
      <c r="C294" s="120">
        <v>6800</v>
      </c>
      <c r="D294" s="65">
        <v>32</v>
      </c>
      <c r="E294" s="125">
        <v>12</v>
      </c>
      <c r="F294" s="65"/>
      <c r="G294" s="65"/>
      <c r="H294" s="65"/>
      <c r="I294" s="65"/>
      <c r="J294" s="65"/>
      <c r="K294" s="120"/>
      <c r="L294" s="65"/>
      <c r="M294" s="117"/>
      <c r="N294" s="85">
        <f t="shared" si="11"/>
        <v>0</v>
      </c>
      <c r="O294" s="117">
        <v>20</v>
      </c>
      <c r="P294" s="65">
        <f t="shared" si="12"/>
        <v>15</v>
      </c>
      <c r="Q294" s="65">
        <v>1</v>
      </c>
      <c r="R294" s="65"/>
      <c r="W294" s="138" t="s">
        <v>815</v>
      </c>
    </row>
    <row r="295" spans="1:23" x14ac:dyDescent="0.2">
      <c r="A295" s="1" t="str">
        <f t="shared" si="10"/>
        <v xml:space="preserve">      Single 26W CFL Downlight</v>
      </c>
      <c r="B295" s="8" t="s">
        <v>845</v>
      </c>
      <c r="C295" s="120">
        <v>6800</v>
      </c>
      <c r="D295" s="65">
        <v>32</v>
      </c>
      <c r="E295" s="125">
        <v>12</v>
      </c>
      <c r="F295" s="65"/>
      <c r="G295" s="65"/>
      <c r="H295" s="65"/>
      <c r="I295" s="65"/>
      <c r="J295" s="65"/>
      <c r="K295" s="120"/>
      <c r="L295" s="65"/>
      <c r="M295" s="117"/>
      <c r="N295" s="85">
        <f t="shared" si="11"/>
        <v>0</v>
      </c>
      <c r="O295" s="117">
        <v>20</v>
      </c>
      <c r="P295" s="65">
        <f t="shared" si="12"/>
        <v>15</v>
      </c>
      <c r="Q295" s="65">
        <v>1</v>
      </c>
      <c r="R295" s="65"/>
      <c r="W295" s="138" t="s">
        <v>815</v>
      </c>
    </row>
    <row r="296" spans="1:23" x14ac:dyDescent="0.2">
      <c r="A296" s="1" t="str">
        <f t="shared" si="10"/>
        <v xml:space="preserve">        Single 32W CFL DownlightLumaled</v>
      </c>
      <c r="B296" s="8" t="s">
        <v>846</v>
      </c>
      <c r="C296" s="120">
        <v>6800</v>
      </c>
      <c r="D296" s="65">
        <v>38</v>
      </c>
      <c r="E296" s="125">
        <v>14</v>
      </c>
      <c r="F296" s="65"/>
      <c r="G296" s="8" t="s">
        <v>515</v>
      </c>
      <c r="H296" s="65" t="s">
        <v>1099</v>
      </c>
      <c r="I296" s="65" t="s">
        <v>968</v>
      </c>
      <c r="J296" s="65">
        <v>25</v>
      </c>
      <c r="K296" s="120">
        <v>40000</v>
      </c>
      <c r="L296" s="65" t="s">
        <v>1043</v>
      </c>
      <c r="M296" s="117">
        <v>79.3</v>
      </c>
      <c r="N296" s="85">
        <f t="shared" si="11"/>
        <v>105.73333333333333</v>
      </c>
      <c r="O296" s="117">
        <v>20</v>
      </c>
      <c r="P296" s="65">
        <f t="shared" si="12"/>
        <v>15</v>
      </c>
      <c r="Q296" s="65">
        <v>1</v>
      </c>
      <c r="R296" s="65"/>
      <c r="W296" s="138" t="s">
        <v>816</v>
      </c>
    </row>
    <row r="297" spans="1:23" x14ac:dyDescent="0.2">
      <c r="A297" s="1" t="str">
        <f t="shared" si="10"/>
        <v xml:space="preserve">        Single 32W CFL DownlightLumex</v>
      </c>
      <c r="B297" s="8" t="s">
        <v>846</v>
      </c>
      <c r="C297" s="120">
        <v>6800</v>
      </c>
      <c r="D297" s="65">
        <v>38</v>
      </c>
      <c r="E297" s="125">
        <v>14</v>
      </c>
      <c r="F297" s="65"/>
      <c r="G297" s="65" t="s">
        <v>511</v>
      </c>
      <c r="H297" s="65" t="s">
        <v>1097</v>
      </c>
      <c r="I297" s="65" t="s">
        <v>968</v>
      </c>
      <c r="J297" s="65">
        <v>22</v>
      </c>
      <c r="K297" s="120">
        <v>50000</v>
      </c>
      <c r="L297" s="28" t="s">
        <v>1098</v>
      </c>
      <c r="M297" s="117">
        <v>98.5</v>
      </c>
      <c r="N297" s="85">
        <f t="shared" si="11"/>
        <v>131.33333333333334</v>
      </c>
      <c r="O297" s="117">
        <v>20</v>
      </c>
      <c r="P297" s="65">
        <f t="shared" si="12"/>
        <v>15</v>
      </c>
      <c r="Q297" s="65">
        <v>1</v>
      </c>
      <c r="R297" s="65"/>
      <c r="W297" s="138" t="s">
        <v>816</v>
      </c>
    </row>
    <row r="298" spans="1:23" x14ac:dyDescent="0.2">
      <c r="A298" s="1" t="str">
        <f t="shared" si="10"/>
        <v xml:space="preserve">        Single 32W CFL Downlight</v>
      </c>
      <c r="B298" s="8" t="s">
        <v>846</v>
      </c>
      <c r="C298" s="120">
        <v>6800</v>
      </c>
      <c r="D298" s="65">
        <v>38</v>
      </c>
      <c r="E298" s="125">
        <v>14</v>
      </c>
      <c r="F298" s="65"/>
      <c r="G298" s="65"/>
      <c r="H298" s="65"/>
      <c r="I298" s="65"/>
      <c r="J298" s="65"/>
      <c r="K298" s="120"/>
      <c r="L298" s="65"/>
      <c r="M298" s="117"/>
      <c r="N298" s="85">
        <f t="shared" si="11"/>
        <v>0</v>
      </c>
      <c r="O298" s="117">
        <v>20</v>
      </c>
      <c r="P298" s="65">
        <f t="shared" si="12"/>
        <v>15</v>
      </c>
      <c r="Q298" s="65">
        <v>1</v>
      </c>
      <c r="R298" s="65"/>
      <c r="W298" s="138" t="s">
        <v>817</v>
      </c>
    </row>
    <row r="299" spans="1:23" x14ac:dyDescent="0.2">
      <c r="A299" s="1" t="str">
        <f t="shared" si="10"/>
        <v xml:space="preserve">        Single 32W CFL Downlight</v>
      </c>
      <c r="B299" s="8" t="s">
        <v>846</v>
      </c>
      <c r="C299" s="120">
        <v>6800</v>
      </c>
      <c r="D299" s="65">
        <v>38</v>
      </c>
      <c r="E299" s="125">
        <v>14</v>
      </c>
      <c r="F299" s="65"/>
      <c r="G299" s="65"/>
      <c r="H299" s="65"/>
      <c r="I299" s="65"/>
      <c r="J299" s="65"/>
      <c r="K299" s="120"/>
      <c r="L299" s="65"/>
      <c r="M299" s="117"/>
      <c r="N299" s="85">
        <f t="shared" si="11"/>
        <v>0</v>
      </c>
      <c r="O299" s="117">
        <v>20</v>
      </c>
      <c r="P299" s="65">
        <f t="shared" si="12"/>
        <v>15</v>
      </c>
      <c r="Q299" s="65">
        <v>1</v>
      </c>
      <c r="R299" s="65"/>
      <c r="W299" s="138" t="s">
        <v>818</v>
      </c>
    </row>
    <row r="300" spans="1:23" x14ac:dyDescent="0.2">
      <c r="A300" s="1" t="str">
        <f t="shared" si="10"/>
        <v xml:space="preserve">        Single 32W CFL Downlight</v>
      </c>
      <c r="B300" s="8" t="s">
        <v>846</v>
      </c>
      <c r="C300" s="120">
        <v>6800</v>
      </c>
      <c r="D300" s="65">
        <v>38</v>
      </c>
      <c r="E300" s="125">
        <v>14</v>
      </c>
      <c r="F300" s="65"/>
      <c r="G300" s="65"/>
      <c r="H300" s="65"/>
      <c r="I300" s="65"/>
      <c r="J300" s="65"/>
      <c r="K300" s="120"/>
      <c r="L300" s="65"/>
      <c r="M300" s="117"/>
      <c r="N300" s="85">
        <f t="shared" si="11"/>
        <v>0</v>
      </c>
      <c r="O300" s="117">
        <v>20</v>
      </c>
      <c r="P300" s="65">
        <f t="shared" si="12"/>
        <v>15</v>
      </c>
      <c r="Q300" s="65">
        <v>1</v>
      </c>
      <c r="R300" s="65"/>
      <c r="W300" s="138" t="s">
        <v>819</v>
      </c>
    </row>
    <row r="301" spans="1:23" x14ac:dyDescent="0.2">
      <c r="A301" s="1" t="str">
        <f t="shared" si="10"/>
        <v xml:space="preserve">        Single 32W CFL Downlight</v>
      </c>
      <c r="B301" s="8" t="s">
        <v>846</v>
      </c>
      <c r="C301" s="120">
        <v>6800</v>
      </c>
      <c r="D301" s="65">
        <v>38</v>
      </c>
      <c r="E301" s="125">
        <v>14</v>
      </c>
      <c r="F301" s="65"/>
      <c r="G301" s="65"/>
      <c r="H301" s="65"/>
      <c r="I301" s="65"/>
      <c r="J301" s="65"/>
      <c r="K301" s="120"/>
      <c r="L301" s="65"/>
      <c r="M301" s="117"/>
      <c r="N301" s="85">
        <f t="shared" si="11"/>
        <v>0</v>
      </c>
      <c r="O301" s="117">
        <v>20</v>
      </c>
      <c r="P301" s="65">
        <f t="shared" si="12"/>
        <v>15</v>
      </c>
      <c r="Q301" s="65">
        <v>1</v>
      </c>
      <c r="R301" s="65"/>
      <c r="W301" s="138" t="s">
        <v>820</v>
      </c>
    </row>
    <row r="302" spans="1:23" x14ac:dyDescent="0.2">
      <c r="A302" s="1" t="str">
        <f t="shared" si="10"/>
        <v xml:space="preserve">        Single 32W CFL Downlight</v>
      </c>
      <c r="B302" s="8" t="s">
        <v>846</v>
      </c>
      <c r="C302" s="120">
        <v>6800</v>
      </c>
      <c r="D302" s="65">
        <v>38</v>
      </c>
      <c r="E302" s="125">
        <v>14</v>
      </c>
      <c r="F302" s="65"/>
      <c r="G302" s="65"/>
      <c r="H302" s="65"/>
      <c r="I302" s="65"/>
      <c r="J302" s="65"/>
      <c r="K302" s="120"/>
      <c r="L302" s="65"/>
      <c r="M302" s="117"/>
      <c r="N302" s="85">
        <f t="shared" si="11"/>
        <v>0</v>
      </c>
      <c r="O302" s="117">
        <v>20</v>
      </c>
      <c r="P302" s="65">
        <f t="shared" si="12"/>
        <v>15</v>
      </c>
      <c r="Q302" s="65">
        <v>1</v>
      </c>
      <c r="R302" s="65"/>
      <c r="W302" s="138" t="s">
        <v>820</v>
      </c>
    </row>
    <row r="303" spans="1:23" x14ac:dyDescent="0.2">
      <c r="A303" s="1" t="str">
        <f t="shared" si="10"/>
        <v xml:space="preserve">  Twin 13W CFL DownlightLumaled</v>
      </c>
      <c r="B303" s="8" t="s">
        <v>847</v>
      </c>
      <c r="C303" s="120">
        <v>6800</v>
      </c>
      <c r="D303" s="65">
        <v>36</v>
      </c>
      <c r="E303" s="125">
        <f>E275*2</f>
        <v>16</v>
      </c>
      <c r="F303" s="65"/>
      <c r="G303" s="8" t="s">
        <v>515</v>
      </c>
      <c r="H303" s="65" t="s">
        <v>1041</v>
      </c>
      <c r="I303" s="65" t="s">
        <v>968</v>
      </c>
      <c r="J303" s="65">
        <v>18</v>
      </c>
      <c r="K303" s="120">
        <v>40000</v>
      </c>
      <c r="L303" s="65" t="s">
        <v>1042</v>
      </c>
      <c r="M303" s="117">
        <v>71.3</v>
      </c>
      <c r="N303" s="85">
        <f t="shared" si="11"/>
        <v>95.066666666666663</v>
      </c>
      <c r="O303" s="117">
        <v>20</v>
      </c>
      <c r="P303" s="65">
        <f t="shared" si="12"/>
        <v>15</v>
      </c>
      <c r="Q303" s="65">
        <v>1</v>
      </c>
      <c r="R303" s="65"/>
      <c r="W303" s="138" t="s">
        <v>821</v>
      </c>
    </row>
    <row r="304" spans="1:23" x14ac:dyDescent="0.2">
      <c r="A304" s="1" t="str">
        <f t="shared" si="10"/>
        <v xml:space="preserve">  Twin 13W CFL DownlightLumex</v>
      </c>
      <c r="B304" s="8" t="s">
        <v>847</v>
      </c>
      <c r="C304" s="120">
        <v>6800</v>
      </c>
      <c r="D304" s="65">
        <v>36</v>
      </c>
      <c r="E304" s="125">
        <f t="shared" ref="E304:E330" si="13">E276*2</f>
        <v>16</v>
      </c>
      <c r="F304" s="65"/>
      <c r="G304" s="65" t="s">
        <v>511</v>
      </c>
      <c r="H304" s="65" t="s">
        <v>1095</v>
      </c>
      <c r="I304" s="65" t="s">
        <v>968</v>
      </c>
      <c r="J304" s="65">
        <v>12</v>
      </c>
      <c r="K304" s="120">
        <v>50000</v>
      </c>
      <c r="L304" s="28" t="s">
        <v>1096</v>
      </c>
      <c r="M304" s="117">
        <v>87.5</v>
      </c>
      <c r="N304" s="85">
        <f t="shared" si="11"/>
        <v>116.66666666666667</v>
      </c>
      <c r="O304" s="117">
        <v>20</v>
      </c>
      <c r="P304" s="65">
        <f t="shared" si="12"/>
        <v>15</v>
      </c>
      <c r="Q304" s="65">
        <v>1</v>
      </c>
      <c r="R304" s="65"/>
      <c r="W304" s="138" t="s">
        <v>822</v>
      </c>
    </row>
    <row r="305" spans="1:23" x14ac:dyDescent="0.2">
      <c r="A305" s="1" t="str">
        <f t="shared" si="10"/>
        <v xml:space="preserve">  Twin 13W CFL Downlight</v>
      </c>
      <c r="B305" s="8" t="s">
        <v>847</v>
      </c>
      <c r="C305" s="120">
        <v>6800</v>
      </c>
      <c r="D305" s="65">
        <v>36</v>
      </c>
      <c r="E305" s="125">
        <f t="shared" si="13"/>
        <v>16</v>
      </c>
      <c r="F305" s="65"/>
      <c r="G305" s="65"/>
      <c r="H305" s="65"/>
      <c r="I305" s="65"/>
      <c r="J305" s="65"/>
      <c r="K305" s="120"/>
      <c r="L305" s="65"/>
      <c r="M305" s="117"/>
      <c r="N305" s="85">
        <f t="shared" si="11"/>
        <v>0</v>
      </c>
      <c r="O305" s="117">
        <v>20</v>
      </c>
      <c r="P305" s="65">
        <f t="shared" si="12"/>
        <v>15</v>
      </c>
      <c r="Q305" s="65">
        <v>1</v>
      </c>
      <c r="R305" s="65"/>
      <c r="W305" s="138" t="s">
        <v>823</v>
      </c>
    </row>
    <row r="306" spans="1:23" x14ac:dyDescent="0.2">
      <c r="A306" s="1" t="str">
        <f t="shared" si="10"/>
        <v xml:space="preserve">  Twin 13W CFL Downlight</v>
      </c>
      <c r="B306" s="8" t="s">
        <v>847</v>
      </c>
      <c r="C306" s="120">
        <v>6800</v>
      </c>
      <c r="D306" s="65">
        <v>36</v>
      </c>
      <c r="E306" s="125">
        <f t="shared" si="13"/>
        <v>16</v>
      </c>
      <c r="F306" s="65"/>
      <c r="G306" s="65"/>
      <c r="H306" s="65"/>
      <c r="I306" s="65"/>
      <c r="J306" s="65"/>
      <c r="K306" s="120"/>
      <c r="L306" s="65"/>
      <c r="M306" s="117"/>
      <c r="N306" s="85">
        <f t="shared" si="11"/>
        <v>0</v>
      </c>
      <c r="O306" s="117">
        <v>20</v>
      </c>
      <c r="P306" s="65">
        <f t="shared" si="12"/>
        <v>15</v>
      </c>
      <c r="Q306" s="65">
        <v>1</v>
      </c>
      <c r="R306" s="65"/>
      <c r="W306" s="138" t="s">
        <v>824</v>
      </c>
    </row>
    <row r="307" spans="1:23" x14ac:dyDescent="0.2">
      <c r="A307" s="1" t="str">
        <f t="shared" si="10"/>
        <v xml:space="preserve">  Twin 13W CFL Downlight</v>
      </c>
      <c r="B307" s="8" t="s">
        <v>847</v>
      </c>
      <c r="C307" s="120">
        <v>6800</v>
      </c>
      <c r="D307" s="65">
        <v>36</v>
      </c>
      <c r="E307" s="125">
        <f t="shared" si="13"/>
        <v>16</v>
      </c>
      <c r="F307" s="65"/>
      <c r="G307" s="65"/>
      <c r="H307" s="65"/>
      <c r="I307" s="65"/>
      <c r="J307" s="65"/>
      <c r="K307" s="120"/>
      <c r="L307" s="65"/>
      <c r="M307" s="117"/>
      <c r="N307" s="85">
        <f t="shared" si="11"/>
        <v>0</v>
      </c>
      <c r="O307" s="117">
        <v>20</v>
      </c>
      <c r="P307" s="65">
        <f t="shared" si="12"/>
        <v>15</v>
      </c>
      <c r="Q307" s="65">
        <v>1</v>
      </c>
      <c r="R307" s="65"/>
      <c r="W307" s="138" t="s">
        <v>825</v>
      </c>
    </row>
    <row r="308" spans="1:23" x14ac:dyDescent="0.2">
      <c r="A308" s="1" t="str">
        <f t="shared" si="10"/>
        <v xml:space="preserve">  Twin 13W CFL Downlight</v>
      </c>
      <c r="B308" s="8" t="s">
        <v>847</v>
      </c>
      <c r="C308" s="120">
        <v>6800</v>
      </c>
      <c r="D308" s="65">
        <v>36</v>
      </c>
      <c r="E308" s="125">
        <f t="shared" si="13"/>
        <v>16</v>
      </c>
      <c r="F308" s="65"/>
      <c r="G308" s="65"/>
      <c r="H308" s="65"/>
      <c r="I308" s="65"/>
      <c r="J308" s="65"/>
      <c r="K308" s="120"/>
      <c r="L308" s="65"/>
      <c r="M308" s="117"/>
      <c r="N308" s="85">
        <f t="shared" si="11"/>
        <v>0</v>
      </c>
      <c r="O308" s="117">
        <v>20</v>
      </c>
      <c r="P308" s="65">
        <f t="shared" si="12"/>
        <v>15</v>
      </c>
      <c r="Q308" s="65">
        <v>1</v>
      </c>
      <c r="R308" s="65"/>
      <c r="W308" s="138" t="s">
        <v>826</v>
      </c>
    </row>
    <row r="309" spans="1:23" x14ac:dyDescent="0.2">
      <c r="A309" s="1" t="str">
        <f t="shared" si="10"/>
        <v xml:space="preserve">  Twin 13W CFL Downlight</v>
      </c>
      <c r="B309" s="8" t="s">
        <v>847</v>
      </c>
      <c r="C309" s="120">
        <v>6800</v>
      </c>
      <c r="D309" s="65">
        <v>36</v>
      </c>
      <c r="E309" s="125">
        <f t="shared" si="13"/>
        <v>16</v>
      </c>
      <c r="F309" s="65"/>
      <c r="G309" s="65"/>
      <c r="H309" s="65"/>
      <c r="I309" s="65"/>
      <c r="J309" s="65"/>
      <c r="K309" s="120"/>
      <c r="L309" s="65"/>
      <c r="M309" s="117"/>
      <c r="N309" s="85">
        <f t="shared" si="11"/>
        <v>0</v>
      </c>
      <c r="O309" s="117">
        <v>20</v>
      </c>
      <c r="P309" s="65">
        <f t="shared" si="12"/>
        <v>15</v>
      </c>
      <c r="Q309" s="65">
        <v>1</v>
      </c>
      <c r="R309" s="65"/>
      <c r="W309" s="138" t="s">
        <v>827</v>
      </c>
    </row>
    <row r="310" spans="1:23" x14ac:dyDescent="0.2">
      <c r="A310" s="1" t="str">
        <f t="shared" si="10"/>
        <v xml:space="preserve">    Twin 18W CFL DownlightLumaled</v>
      </c>
      <c r="B310" s="8" t="s">
        <v>848</v>
      </c>
      <c r="C310" s="120">
        <v>6800</v>
      </c>
      <c r="D310" s="65">
        <v>48</v>
      </c>
      <c r="E310" s="125">
        <f t="shared" si="13"/>
        <v>20</v>
      </c>
      <c r="F310" s="65"/>
      <c r="G310" s="8" t="s">
        <v>515</v>
      </c>
      <c r="H310" s="65" t="s">
        <v>1041</v>
      </c>
      <c r="I310" s="65" t="s">
        <v>968</v>
      </c>
      <c r="J310" s="65">
        <v>18</v>
      </c>
      <c r="K310" s="120">
        <v>40000</v>
      </c>
      <c r="L310" s="65" t="s">
        <v>1042</v>
      </c>
      <c r="M310" s="117">
        <v>71.3</v>
      </c>
      <c r="N310" s="85">
        <f t="shared" si="11"/>
        <v>95.066666666666663</v>
      </c>
      <c r="O310" s="117">
        <v>20</v>
      </c>
      <c r="P310" s="65">
        <f t="shared" si="12"/>
        <v>15</v>
      </c>
      <c r="Q310" s="65">
        <v>1</v>
      </c>
      <c r="R310" s="65"/>
      <c r="W310" s="138" t="s">
        <v>828</v>
      </c>
    </row>
    <row r="311" spans="1:23" x14ac:dyDescent="0.2">
      <c r="A311" s="1" t="str">
        <f t="shared" si="10"/>
        <v xml:space="preserve">    Twin 18W CFL DownlightLumex</v>
      </c>
      <c r="B311" s="8" t="s">
        <v>848</v>
      </c>
      <c r="C311" s="120">
        <v>6800</v>
      </c>
      <c r="D311" s="65">
        <v>48</v>
      </c>
      <c r="E311" s="125">
        <f t="shared" si="13"/>
        <v>20</v>
      </c>
      <c r="F311" s="65"/>
      <c r="G311" s="65" t="s">
        <v>511</v>
      </c>
      <c r="H311" s="65" t="s">
        <v>1095</v>
      </c>
      <c r="I311" s="65" t="s">
        <v>968</v>
      </c>
      <c r="J311" s="65">
        <v>12</v>
      </c>
      <c r="K311" s="120">
        <v>50000</v>
      </c>
      <c r="L311" s="28" t="s">
        <v>1096</v>
      </c>
      <c r="M311" s="117">
        <v>87.5</v>
      </c>
      <c r="N311" s="85">
        <f t="shared" si="11"/>
        <v>116.66666666666667</v>
      </c>
      <c r="O311" s="117">
        <v>20</v>
      </c>
      <c r="P311" s="65">
        <f t="shared" si="12"/>
        <v>15</v>
      </c>
      <c r="Q311" s="65">
        <v>1</v>
      </c>
      <c r="R311" s="65"/>
      <c r="W311" s="138" t="s">
        <v>829</v>
      </c>
    </row>
    <row r="312" spans="1:23" x14ac:dyDescent="0.2">
      <c r="A312" s="1" t="str">
        <f t="shared" si="10"/>
        <v xml:space="preserve">    Twin 18W CFL Downlight</v>
      </c>
      <c r="B312" s="8" t="s">
        <v>848</v>
      </c>
      <c r="C312" s="120">
        <v>6800</v>
      </c>
      <c r="D312" s="65">
        <v>48</v>
      </c>
      <c r="E312" s="125">
        <f t="shared" si="13"/>
        <v>20</v>
      </c>
      <c r="F312" s="65"/>
      <c r="G312" s="65"/>
      <c r="H312" s="65"/>
      <c r="I312" s="65"/>
      <c r="J312" s="65"/>
      <c r="K312" s="120"/>
      <c r="L312" s="65"/>
      <c r="M312" s="117"/>
      <c r="N312" s="85">
        <f t="shared" si="11"/>
        <v>0</v>
      </c>
      <c r="O312" s="117">
        <v>20</v>
      </c>
      <c r="P312" s="65">
        <f t="shared" si="12"/>
        <v>15</v>
      </c>
      <c r="Q312" s="65">
        <v>1</v>
      </c>
      <c r="R312" s="65"/>
      <c r="W312" s="138" t="s">
        <v>830</v>
      </c>
    </row>
    <row r="313" spans="1:23" x14ac:dyDescent="0.2">
      <c r="A313" s="1" t="str">
        <f t="shared" si="10"/>
        <v xml:space="preserve">    Twin 18W CFL Downlight</v>
      </c>
      <c r="B313" s="8" t="s">
        <v>848</v>
      </c>
      <c r="C313" s="120">
        <v>6800</v>
      </c>
      <c r="D313" s="65">
        <v>48</v>
      </c>
      <c r="E313" s="125">
        <f t="shared" si="13"/>
        <v>20</v>
      </c>
      <c r="F313" s="65"/>
      <c r="G313" s="65"/>
      <c r="H313" s="65"/>
      <c r="I313" s="65"/>
      <c r="J313" s="65"/>
      <c r="K313" s="120"/>
      <c r="L313" s="65"/>
      <c r="M313" s="117"/>
      <c r="N313" s="85">
        <f t="shared" si="11"/>
        <v>0</v>
      </c>
      <c r="O313" s="117">
        <v>20</v>
      </c>
      <c r="P313" s="65">
        <f t="shared" si="12"/>
        <v>15</v>
      </c>
      <c r="Q313" s="65">
        <v>1</v>
      </c>
      <c r="R313" s="65"/>
      <c r="W313" s="138" t="s">
        <v>831</v>
      </c>
    </row>
    <row r="314" spans="1:23" x14ac:dyDescent="0.2">
      <c r="A314" s="1" t="str">
        <f t="shared" si="10"/>
        <v xml:space="preserve">    Twin 18W CFL Downlight</v>
      </c>
      <c r="B314" s="8" t="s">
        <v>848</v>
      </c>
      <c r="C314" s="120">
        <v>6800</v>
      </c>
      <c r="D314" s="65">
        <v>48</v>
      </c>
      <c r="E314" s="125">
        <f t="shared" si="13"/>
        <v>20</v>
      </c>
      <c r="F314" s="65"/>
      <c r="G314" s="65"/>
      <c r="H314" s="65"/>
      <c r="I314" s="65"/>
      <c r="J314" s="65"/>
      <c r="K314" s="120"/>
      <c r="L314" s="65"/>
      <c r="M314" s="117"/>
      <c r="N314" s="85">
        <f t="shared" si="11"/>
        <v>0</v>
      </c>
      <c r="O314" s="117">
        <v>20</v>
      </c>
      <c r="P314" s="65">
        <f t="shared" si="12"/>
        <v>15</v>
      </c>
      <c r="Q314" s="65">
        <v>1</v>
      </c>
      <c r="R314" s="65"/>
      <c r="W314" s="138" t="s">
        <v>832</v>
      </c>
    </row>
    <row r="315" spans="1:23" x14ac:dyDescent="0.2">
      <c r="A315" s="1" t="str">
        <f t="shared" si="10"/>
        <v xml:space="preserve">    Twin 18W CFL Downlight</v>
      </c>
      <c r="B315" s="8" t="s">
        <v>848</v>
      </c>
      <c r="C315" s="120">
        <v>6800</v>
      </c>
      <c r="D315" s="65">
        <v>48</v>
      </c>
      <c r="E315" s="125">
        <f t="shared" si="13"/>
        <v>20</v>
      </c>
      <c r="F315" s="65"/>
      <c r="G315" s="65"/>
      <c r="H315" s="65"/>
      <c r="I315" s="65"/>
      <c r="J315" s="65"/>
      <c r="K315" s="120"/>
      <c r="L315" s="65"/>
      <c r="M315" s="117"/>
      <c r="N315" s="85">
        <f t="shared" si="11"/>
        <v>0</v>
      </c>
      <c r="O315" s="117">
        <v>20</v>
      </c>
      <c r="P315" s="65">
        <f t="shared" si="12"/>
        <v>15</v>
      </c>
      <c r="Q315" s="65">
        <v>1</v>
      </c>
      <c r="R315" s="65"/>
      <c r="W315" s="138" t="s">
        <v>833</v>
      </c>
    </row>
    <row r="316" spans="1:23" x14ac:dyDescent="0.2">
      <c r="A316" s="1" t="str">
        <f t="shared" si="10"/>
        <v xml:space="preserve">    Twin 18W CFL Downlight</v>
      </c>
      <c r="B316" s="8" t="s">
        <v>848</v>
      </c>
      <c r="C316" s="120">
        <v>6800</v>
      </c>
      <c r="D316" s="65">
        <v>48</v>
      </c>
      <c r="E316" s="125">
        <f t="shared" si="13"/>
        <v>20</v>
      </c>
      <c r="F316" s="65"/>
      <c r="G316" s="65"/>
      <c r="H316" s="65"/>
      <c r="I316" s="65"/>
      <c r="J316" s="65"/>
      <c r="K316" s="120"/>
      <c r="L316" s="65"/>
      <c r="M316" s="117"/>
      <c r="N316" s="85">
        <f t="shared" si="11"/>
        <v>0</v>
      </c>
      <c r="O316" s="117">
        <v>20</v>
      </c>
      <c r="P316" s="65">
        <f t="shared" si="12"/>
        <v>15</v>
      </c>
      <c r="Q316" s="65">
        <v>1</v>
      </c>
      <c r="R316" s="65"/>
      <c r="W316" s="138" t="s">
        <v>834</v>
      </c>
    </row>
    <row r="317" spans="1:23" x14ac:dyDescent="0.2">
      <c r="A317" s="1" t="str">
        <f t="shared" si="10"/>
        <v xml:space="preserve">        Twin 26W CFL DownlightLumaled</v>
      </c>
      <c r="B317" s="8" t="s">
        <v>849</v>
      </c>
      <c r="C317" s="120">
        <v>6800</v>
      </c>
      <c r="D317" s="65">
        <v>64</v>
      </c>
      <c r="E317" s="125">
        <f t="shared" si="13"/>
        <v>24</v>
      </c>
      <c r="F317" s="65"/>
      <c r="G317" s="8" t="s">
        <v>515</v>
      </c>
      <c r="H317" s="65" t="s">
        <v>1099</v>
      </c>
      <c r="I317" s="65" t="s">
        <v>968</v>
      </c>
      <c r="J317" s="65">
        <v>25</v>
      </c>
      <c r="K317" s="120">
        <v>40000</v>
      </c>
      <c r="L317" s="65" t="s">
        <v>1043</v>
      </c>
      <c r="M317" s="117">
        <v>79.3</v>
      </c>
      <c r="N317" s="85">
        <f t="shared" si="11"/>
        <v>105.73333333333333</v>
      </c>
      <c r="O317" s="117">
        <v>20</v>
      </c>
      <c r="P317" s="65">
        <f t="shared" si="12"/>
        <v>15</v>
      </c>
      <c r="Q317" s="65">
        <v>1</v>
      </c>
      <c r="R317" s="65"/>
      <c r="W317" s="138" t="s">
        <v>835</v>
      </c>
    </row>
    <row r="318" spans="1:23" x14ac:dyDescent="0.2">
      <c r="A318" s="1" t="str">
        <f t="shared" si="10"/>
        <v xml:space="preserve">        Twin 26W CFL DownlightLumex</v>
      </c>
      <c r="B318" s="8" t="s">
        <v>849</v>
      </c>
      <c r="C318" s="120">
        <v>6800</v>
      </c>
      <c r="D318" s="65">
        <v>64</v>
      </c>
      <c r="E318" s="125">
        <f t="shared" si="13"/>
        <v>24</v>
      </c>
      <c r="F318" s="65"/>
      <c r="G318" s="65" t="s">
        <v>511</v>
      </c>
      <c r="H318" s="65" t="s">
        <v>1095</v>
      </c>
      <c r="I318" s="65" t="s">
        <v>968</v>
      </c>
      <c r="J318" s="65">
        <v>12</v>
      </c>
      <c r="K318" s="120">
        <v>50000</v>
      </c>
      <c r="L318" s="28" t="s">
        <v>1096</v>
      </c>
      <c r="M318" s="117">
        <v>87.5</v>
      </c>
      <c r="N318" s="85">
        <f t="shared" si="11"/>
        <v>116.66666666666667</v>
      </c>
      <c r="O318" s="117">
        <v>20</v>
      </c>
      <c r="P318" s="65">
        <f t="shared" si="12"/>
        <v>15</v>
      </c>
      <c r="Q318" s="65">
        <v>1</v>
      </c>
      <c r="R318" s="65"/>
      <c r="W318" s="138" t="s">
        <v>836</v>
      </c>
    </row>
    <row r="319" spans="1:23" x14ac:dyDescent="0.2">
      <c r="A319" s="1" t="str">
        <f t="shared" si="10"/>
        <v xml:space="preserve">        Twin 26W CFL Downlight</v>
      </c>
      <c r="B319" s="8" t="s">
        <v>849</v>
      </c>
      <c r="C319" s="120">
        <v>6800</v>
      </c>
      <c r="D319" s="65">
        <v>64</v>
      </c>
      <c r="E319" s="125">
        <f t="shared" si="13"/>
        <v>24</v>
      </c>
      <c r="F319" s="65"/>
      <c r="G319" s="65"/>
      <c r="H319" s="65"/>
      <c r="I319" s="65"/>
      <c r="J319" s="65"/>
      <c r="K319" s="120"/>
      <c r="L319" s="65"/>
      <c r="M319" s="117"/>
      <c r="N319" s="85">
        <f t="shared" si="11"/>
        <v>0</v>
      </c>
      <c r="O319" s="117">
        <v>20</v>
      </c>
      <c r="P319" s="65">
        <f t="shared" si="12"/>
        <v>15</v>
      </c>
      <c r="Q319" s="65">
        <v>1</v>
      </c>
      <c r="R319" s="65"/>
      <c r="W319" s="138" t="s">
        <v>837</v>
      </c>
    </row>
    <row r="320" spans="1:23" x14ac:dyDescent="0.2">
      <c r="A320" s="1" t="str">
        <f t="shared" si="10"/>
        <v xml:space="preserve">        Twin 26W CFL Downlight</v>
      </c>
      <c r="B320" s="8" t="s">
        <v>849</v>
      </c>
      <c r="C320" s="120">
        <v>6800</v>
      </c>
      <c r="D320" s="65">
        <v>64</v>
      </c>
      <c r="E320" s="125">
        <f t="shared" si="13"/>
        <v>24</v>
      </c>
      <c r="F320" s="65"/>
      <c r="G320" s="65"/>
      <c r="H320" s="65"/>
      <c r="I320" s="65"/>
      <c r="J320" s="65"/>
      <c r="K320" s="120"/>
      <c r="L320" s="65"/>
      <c r="M320" s="117"/>
      <c r="N320" s="85">
        <f t="shared" si="11"/>
        <v>0</v>
      </c>
      <c r="O320" s="117">
        <v>20</v>
      </c>
      <c r="P320" s="65">
        <f t="shared" si="12"/>
        <v>15</v>
      </c>
      <c r="Q320" s="65">
        <v>1</v>
      </c>
      <c r="R320" s="65"/>
      <c r="W320" s="138" t="s">
        <v>838</v>
      </c>
    </row>
    <row r="321" spans="1:23" x14ac:dyDescent="0.2">
      <c r="A321" s="1" t="str">
        <f t="shared" si="10"/>
        <v xml:space="preserve">        Twin 26W CFL Downlight</v>
      </c>
      <c r="B321" s="8" t="s">
        <v>849</v>
      </c>
      <c r="C321" s="120">
        <v>6800</v>
      </c>
      <c r="D321" s="65">
        <v>64</v>
      </c>
      <c r="E321" s="125">
        <f t="shared" si="13"/>
        <v>24</v>
      </c>
      <c r="F321" s="65"/>
      <c r="G321" s="65"/>
      <c r="H321" s="65"/>
      <c r="I321" s="65"/>
      <c r="J321" s="65"/>
      <c r="K321" s="120"/>
      <c r="L321" s="65"/>
      <c r="M321" s="117"/>
      <c r="N321" s="85">
        <f t="shared" si="11"/>
        <v>0</v>
      </c>
      <c r="O321" s="117">
        <v>20</v>
      </c>
      <c r="P321" s="65">
        <f t="shared" si="12"/>
        <v>15</v>
      </c>
      <c r="Q321" s="65">
        <v>1</v>
      </c>
      <c r="R321" s="65"/>
      <c r="W321" s="139" t="s">
        <v>839</v>
      </c>
    </row>
    <row r="322" spans="1:23" x14ac:dyDescent="0.2">
      <c r="A322" s="1" t="str">
        <f t="shared" si="10"/>
        <v xml:space="preserve">        Twin 26W CFL Downlight</v>
      </c>
      <c r="B322" s="8" t="s">
        <v>849</v>
      </c>
      <c r="C322" s="120">
        <v>6800</v>
      </c>
      <c r="D322" s="65">
        <v>64</v>
      </c>
      <c r="E322" s="125">
        <f t="shared" si="13"/>
        <v>24</v>
      </c>
      <c r="F322" s="65"/>
      <c r="G322" s="65"/>
      <c r="H322" s="65"/>
      <c r="I322" s="65"/>
      <c r="J322" s="65"/>
      <c r="K322" s="120"/>
      <c r="L322" s="65"/>
      <c r="M322" s="117"/>
      <c r="N322" s="85">
        <f t="shared" si="11"/>
        <v>0</v>
      </c>
      <c r="O322" s="117">
        <v>20</v>
      </c>
      <c r="P322" s="65">
        <f t="shared" si="12"/>
        <v>15</v>
      </c>
      <c r="Q322" s="65">
        <v>1</v>
      </c>
      <c r="R322" s="65"/>
    </row>
    <row r="323" spans="1:23" x14ac:dyDescent="0.2">
      <c r="A323" s="1" t="str">
        <f t="shared" si="10"/>
        <v xml:space="preserve">        Twin 26W CFL Downlight</v>
      </c>
      <c r="B323" s="8" t="s">
        <v>849</v>
      </c>
      <c r="C323" s="120">
        <v>6800</v>
      </c>
      <c r="D323" s="65">
        <v>64</v>
      </c>
      <c r="E323" s="125">
        <f t="shared" si="13"/>
        <v>24</v>
      </c>
      <c r="F323" s="65"/>
      <c r="G323" s="65"/>
      <c r="H323" s="65"/>
      <c r="I323" s="65"/>
      <c r="J323" s="65"/>
      <c r="K323" s="120"/>
      <c r="L323" s="65"/>
      <c r="M323" s="117"/>
      <c r="N323" s="85">
        <f t="shared" si="11"/>
        <v>0</v>
      </c>
      <c r="O323" s="117">
        <v>20</v>
      </c>
      <c r="P323" s="65">
        <f t="shared" si="12"/>
        <v>15</v>
      </c>
      <c r="Q323" s="65">
        <v>1</v>
      </c>
      <c r="R323" s="65"/>
    </row>
    <row r="324" spans="1:23" x14ac:dyDescent="0.2">
      <c r="A324" s="1" t="str">
        <f t="shared" si="10"/>
        <v xml:space="preserve">          Twin 32W CFL DownlightLumaled</v>
      </c>
      <c r="B324" s="8" t="s">
        <v>850</v>
      </c>
      <c r="C324" s="120">
        <v>6800</v>
      </c>
      <c r="D324" s="65">
        <v>76</v>
      </c>
      <c r="E324" s="125">
        <f t="shared" si="13"/>
        <v>28</v>
      </c>
      <c r="F324" s="65"/>
      <c r="G324" s="8" t="s">
        <v>515</v>
      </c>
      <c r="H324" s="65" t="s">
        <v>1100</v>
      </c>
      <c r="I324" s="65" t="s">
        <v>968</v>
      </c>
      <c r="J324" s="65">
        <v>35</v>
      </c>
      <c r="K324" s="120">
        <v>40000</v>
      </c>
      <c r="L324" s="65" t="s">
        <v>1044</v>
      </c>
      <c r="M324" s="117">
        <v>86.4</v>
      </c>
      <c r="N324" s="85">
        <f t="shared" si="11"/>
        <v>115.2</v>
      </c>
      <c r="O324" s="117">
        <v>20</v>
      </c>
      <c r="P324" s="65">
        <f t="shared" si="12"/>
        <v>15</v>
      </c>
      <c r="Q324" s="65">
        <v>1</v>
      </c>
      <c r="R324" s="65"/>
    </row>
    <row r="325" spans="1:23" x14ac:dyDescent="0.2">
      <c r="A325" s="1" t="str">
        <f t="shared" si="10"/>
        <v xml:space="preserve">          Twin 32W CFL DownlightLumex</v>
      </c>
      <c r="B325" s="8" t="s">
        <v>850</v>
      </c>
      <c r="C325" s="120">
        <v>6800</v>
      </c>
      <c r="D325" s="65">
        <v>76</v>
      </c>
      <c r="E325" s="125">
        <f t="shared" si="13"/>
        <v>28</v>
      </c>
      <c r="F325" s="65"/>
      <c r="G325" s="65" t="s">
        <v>511</v>
      </c>
      <c r="H325" s="65" t="s">
        <v>1097</v>
      </c>
      <c r="I325" s="65" t="s">
        <v>968</v>
      </c>
      <c r="J325" s="65">
        <v>22</v>
      </c>
      <c r="K325" s="120">
        <v>50000</v>
      </c>
      <c r="L325" s="28" t="s">
        <v>1098</v>
      </c>
      <c r="M325" s="117">
        <v>98.5</v>
      </c>
      <c r="N325" s="85">
        <f t="shared" si="11"/>
        <v>131.33333333333334</v>
      </c>
      <c r="O325" s="117">
        <v>20</v>
      </c>
      <c r="P325" s="65">
        <f t="shared" si="12"/>
        <v>15</v>
      </c>
      <c r="Q325" s="65">
        <v>1</v>
      </c>
      <c r="R325" s="65"/>
    </row>
    <row r="326" spans="1:23" x14ac:dyDescent="0.2">
      <c r="A326" s="1" t="str">
        <f t="shared" si="10"/>
        <v xml:space="preserve">          Twin 32W CFL Downlight</v>
      </c>
      <c r="B326" s="8" t="s">
        <v>850</v>
      </c>
      <c r="C326" s="120">
        <v>6800</v>
      </c>
      <c r="D326" s="65">
        <v>76</v>
      </c>
      <c r="E326" s="125">
        <f t="shared" si="13"/>
        <v>28</v>
      </c>
      <c r="F326" s="65"/>
      <c r="G326" s="65"/>
      <c r="H326" s="65"/>
      <c r="I326" s="65"/>
      <c r="J326" s="65"/>
      <c r="K326" s="120"/>
      <c r="L326" s="65"/>
      <c r="M326" s="117"/>
      <c r="N326" s="85">
        <f t="shared" si="11"/>
        <v>0</v>
      </c>
      <c r="O326" s="117">
        <v>20</v>
      </c>
      <c r="P326" s="65">
        <f t="shared" si="12"/>
        <v>15</v>
      </c>
      <c r="Q326" s="65">
        <v>1</v>
      </c>
      <c r="R326" s="65"/>
    </row>
    <row r="327" spans="1:23" x14ac:dyDescent="0.2">
      <c r="A327" s="1" t="str">
        <f t="shared" si="10"/>
        <v xml:space="preserve">          Twin 32W CFL Downlight</v>
      </c>
      <c r="B327" s="8" t="s">
        <v>850</v>
      </c>
      <c r="C327" s="120">
        <v>6800</v>
      </c>
      <c r="D327" s="65">
        <v>76</v>
      </c>
      <c r="E327" s="125">
        <f t="shared" si="13"/>
        <v>28</v>
      </c>
      <c r="F327" s="65"/>
      <c r="G327" s="65"/>
      <c r="H327" s="65"/>
      <c r="I327" s="65"/>
      <c r="J327" s="65"/>
      <c r="K327" s="120"/>
      <c r="L327" s="65"/>
      <c r="M327" s="117"/>
      <c r="N327" s="85">
        <f t="shared" si="11"/>
        <v>0</v>
      </c>
      <c r="O327" s="117">
        <v>20</v>
      </c>
      <c r="P327" s="65">
        <f t="shared" si="12"/>
        <v>15</v>
      </c>
      <c r="Q327" s="65">
        <v>1</v>
      </c>
      <c r="R327" s="65"/>
    </row>
    <row r="328" spans="1:23" x14ac:dyDescent="0.2">
      <c r="A328" s="1" t="str">
        <f t="shared" si="10"/>
        <v xml:space="preserve">          Twin 32W CFL Downlight</v>
      </c>
      <c r="B328" s="8" t="s">
        <v>850</v>
      </c>
      <c r="C328" s="120">
        <v>6800</v>
      </c>
      <c r="D328" s="65">
        <v>76</v>
      </c>
      <c r="E328" s="125">
        <f t="shared" si="13"/>
        <v>28</v>
      </c>
      <c r="F328" s="65"/>
      <c r="G328" s="65"/>
      <c r="H328" s="65"/>
      <c r="I328" s="65"/>
      <c r="J328" s="65"/>
      <c r="K328" s="120"/>
      <c r="L328" s="65"/>
      <c r="M328" s="117"/>
      <c r="N328" s="85">
        <f t="shared" si="11"/>
        <v>0</v>
      </c>
      <c r="O328" s="117">
        <v>20</v>
      </c>
      <c r="P328" s="65">
        <f t="shared" si="12"/>
        <v>15</v>
      </c>
      <c r="Q328" s="65">
        <v>1</v>
      </c>
      <c r="R328" s="65"/>
    </row>
    <row r="329" spans="1:23" x14ac:dyDescent="0.2">
      <c r="A329" s="1" t="str">
        <f t="shared" si="10"/>
        <v xml:space="preserve">          Twin 32W CFL Downlight</v>
      </c>
      <c r="B329" s="8" t="s">
        <v>850</v>
      </c>
      <c r="C329" s="120">
        <v>6800</v>
      </c>
      <c r="D329" s="65">
        <v>76</v>
      </c>
      <c r="E329" s="125">
        <f t="shared" si="13"/>
        <v>28</v>
      </c>
      <c r="F329" s="65"/>
      <c r="G329" s="65"/>
      <c r="H329" s="65"/>
      <c r="I329" s="65"/>
      <c r="J329" s="65"/>
      <c r="K329" s="120"/>
      <c r="L329" s="65"/>
      <c r="M329" s="117"/>
      <c r="N329" s="85">
        <f t="shared" si="11"/>
        <v>0</v>
      </c>
      <c r="O329" s="117">
        <v>20</v>
      </c>
      <c r="P329" s="65">
        <f t="shared" si="12"/>
        <v>15</v>
      </c>
      <c r="Q329" s="65">
        <v>1</v>
      </c>
      <c r="R329" s="65"/>
    </row>
    <row r="330" spans="1:23" x14ac:dyDescent="0.2">
      <c r="A330" s="1" t="str">
        <f t="shared" si="10"/>
        <v xml:space="preserve">          Twin 32W CFL Downlight</v>
      </c>
      <c r="B330" s="8" t="s">
        <v>850</v>
      </c>
      <c r="C330" s="120">
        <v>6800</v>
      </c>
      <c r="D330" s="65">
        <v>76</v>
      </c>
      <c r="E330" s="125">
        <f t="shared" si="13"/>
        <v>28</v>
      </c>
      <c r="F330" s="65"/>
      <c r="G330" s="65"/>
      <c r="H330" s="65"/>
      <c r="I330" s="65"/>
      <c r="J330" s="65"/>
      <c r="K330" s="120"/>
      <c r="L330" s="65"/>
      <c r="M330" s="117"/>
      <c r="N330" s="85">
        <f t="shared" si="11"/>
        <v>0</v>
      </c>
      <c r="O330" s="117">
        <v>20</v>
      </c>
      <c r="P330" s="65">
        <f t="shared" si="12"/>
        <v>15</v>
      </c>
      <c r="Q330" s="65">
        <v>1</v>
      </c>
      <c r="R330" s="65"/>
    </row>
    <row r="331" spans="1:23" x14ac:dyDescent="0.2">
      <c r="A331" s="1" t="str">
        <f t="shared" si="10"/>
        <v/>
      </c>
      <c r="B331" s="65"/>
      <c r="C331" s="120"/>
      <c r="D331" s="65"/>
      <c r="E331" s="125"/>
      <c r="F331" s="65"/>
      <c r="G331" s="65"/>
      <c r="H331" s="65"/>
      <c r="I331" s="65"/>
      <c r="J331" s="65"/>
      <c r="K331" s="120"/>
      <c r="L331" s="65"/>
      <c r="M331" s="117"/>
      <c r="N331" s="85">
        <f t="shared" si="11"/>
        <v>0</v>
      </c>
      <c r="O331" s="117"/>
      <c r="P331" s="65">
        <f t="shared" si="12"/>
        <v>15</v>
      </c>
      <c r="Q331" s="65"/>
      <c r="R331" s="65"/>
    </row>
    <row r="332" spans="1:23" ht="15.75" x14ac:dyDescent="0.25">
      <c r="A332" s="1" t="str">
        <f t="shared" si="10"/>
        <v>HI BAYS</v>
      </c>
      <c r="B332" s="133" t="s">
        <v>851</v>
      </c>
      <c r="C332" s="120"/>
      <c r="D332" s="65"/>
      <c r="E332" s="125"/>
      <c r="F332" s="65"/>
      <c r="G332" s="65"/>
      <c r="H332" s="65"/>
      <c r="I332" s="65"/>
      <c r="J332" s="65"/>
      <c r="K332" s="120"/>
      <c r="L332" s="65"/>
      <c r="M332" s="117"/>
      <c r="N332" s="85">
        <f t="shared" si="11"/>
        <v>0</v>
      </c>
      <c r="O332" s="117"/>
      <c r="P332" s="65">
        <f t="shared" si="12"/>
        <v>15</v>
      </c>
      <c r="Q332" s="65"/>
      <c r="R332" s="65"/>
    </row>
    <row r="333" spans="1:23" x14ac:dyDescent="0.2">
      <c r="A333" s="1" t="str">
        <f t="shared" ref="A333:A396" si="14">B333&amp;G333</f>
        <v>150W Metal Halide Suspended Hi BayLumaled</v>
      </c>
      <c r="B333" s="8" t="s">
        <v>962</v>
      </c>
      <c r="C333" s="120">
        <v>12800</v>
      </c>
      <c r="D333" s="65">
        <v>170</v>
      </c>
      <c r="E333" s="125">
        <v>40</v>
      </c>
      <c r="F333" s="65"/>
      <c r="G333" s="8" t="s">
        <v>515</v>
      </c>
      <c r="H333" s="65" t="s">
        <v>1045</v>
      </c>
      <c r="I333" s="65" t="s">
        <v>517</v>
      </c>
      <c r="J333" s="65">
        <v>70</v>
      </c>
      <c r="K333" s="120">
        <v>50000</v>
      </c>
      <c r="L333" s="65" t="s">
        <v>1045</v>
      </c>
      <c r="M333" s="117">
        <v>295</v>
      </c>
      <c r="N333" s="85">
        <f t="shared" si="11"/>
        <v>393.33333333333331</v>
      </c>
      <c r="O333" s="117">
        <v>65</v>
      </c>
      <c r="P333" s="65">
        <f t="shared" si="12"/>
        <v>15</v>
      </c>
      <c r="Q333" s="65">
        <v>2</v>
      </c>
      <c r="R333" s="65"/>
    </row>
    <row r="334" spans="1:23" x14ac:dyDescent="0.2">
      <c r="A334" s="1" t="str">
        <f t="shared" si="14"/>
        <v>150W Metal Halide Suspended Hi BayLumex</v>
      </c>
      <c r="B334" s="8" t="s">
        <v>962</v>
      </c>
      <c r="C334" s="120">
        <v>12800</v>
      </c>
      <c r="D334" s="65">
        <v>170</v>
      </c>
      <c r="E334" s="125">
        <v>40</v>
      </c>
      <c r="F334" s="65"/>
      <c r="G334" s="65" t="s">
        <v>511</v>
      </c>
      <c r="H334" s="65" t="s">
        <v>1101</v>
      </c>
      <c r="I334" s="65" t="s">
        <v>517</v>
      </c>
      <c r="J334" s="65">
        <v>80</v>
      </c>
      <c r="K334" s="120">
        <v>90000</v>
      </c>
      <c r="L334" s="28" t="s">
        <v>1103</v>
      </c>
      <c r="M334" s="117">
        <v>380</v>
      </c>
      <c r="N334" s="85">
        <f t="shared" ref="N334:N397" si="15">M334/(1-$D$1)</f>
        <v>506.66666666666669</v>
      </c>
      <c r="O334" s="117">
        <v>65</v>
      </c>
      <c r="P334" s="65">
        <f t="shared" ref="P334:P353" si="16">P333</f>
        <v>15</v>
      </c>
      <c r="Q334" s="65">
        <v>2</v>
      </c>
      <c r="R334" s="65"/>
    </row>
    <row r="335" spans="1:23" x14ac:dyDescent="0.2">
      <c r="A335" s="1" t="str">
        <f t="shared" si="14"/>
        <v>150W Metal Halide Suspended Hi Bay</v>
      </c>
      <c r="B335" s="8" t="s">
        <v>962</v>
      </c>
      <c r="C335" s="120">
        <v>12800</v>
      </c>
      <c r="D335" s="65">
        <v>170</v>
      </c>
      <c r="E335" s="125">
        <v>40</v>
      </c>
      <c r="F335" s="65"/>
      <c r="G335" s="65"/>
      <c r="H335" s="65"/>
      <c r="I335" s="65"/>
      <c r="J335" s="65"/>
      <c r="K335" s="120"/>
      <c r="L335" s="65"/>
      <c r="M335" s="117"/>
      <c r="N335" s="85">
        <f t="shared" si="15"/>
        <v>0</v>
      </c>
      <c r="O335" s="117">
        <v>65</v>
      </c>
      <c r="P335" s="65">
        <f t="shared" si="16"/>
        <v>15</v>
      </c>
      <c r="Q335" s="65">
        <v>2</v>
      </c>
      <c r="R335" s="65"/>
    </row>
    <row r="336" spans="1:23" x14ac:dyDescent="0.2">
      <c r="A336" s="1" t="str">
        <f t="shared" si="14"/>
        <v>150W Metal Halide Suspended Hi Bay</v>
      </c>
      <c r="B336" s="8" t="s">
        <v>962</v>
      </c>
      <c r="C336" s="120">
        <v>12800</v>
      </c>
      <c r="D336" s="65">
        <v>170</v>
      </c>
      <c r="E336" s="125">
        <v>40</v>
      </c>
      <c r="F336" s="65"/>
      <c r="G336" s="65"/>
      <c r="H336" s="65"/>
      <c r="I336" s="65"/>
      <c r="J336" s="65"/>
      <c r="K336" s="120"/>
      <c r="L336" s="65"/>
      <c r="M336" s="117"/>
      <c r="N336" s="85">
        <f t="shared" si="15"/>
        <v>0</v>
      </c>
      <c r="O336" s="117">
        <v>65</v>
      </c>
      <c r="P336" s="65">
        <f t="shared" si="16"/>
        <v>15</v>
      </c>
      <c r="Q336" s="65">
        <v>2</v>
      </c>
      <c r="R336" s="65"/>
    </row>
    <row r="337" spans="1:18" x14ac:dyDescent="0.2">
      <c r="A337" s="1" t="str">
        <f t="shared" si="14"/>
        <v>150W Metal Halide Suspended Hi Bay</v>
      </c>
      <c r="B337" s="8" t="s">
        <v>962</v>
      </c>
      <c r="C337" s="120">
        <v>12800</v>
      </c>
      <c r="D337" s="65">
        <v>170</v>
      </c>
      <c r="E337" s="125">
        <v>40</v>
      </c>
      <c r="F337" s="65"/>
      <c r="G337" s="65"/>
      <c r="H337" s="65"/>
      <c r="I337" s="65"/>
      <c r="J337" s="65"/>
      <c r="K337" s="120"/>
      <c r="L337" s="65"/>
      <c r="M337" s="117"/>
      <c r="N337" s="85">
        <f t="shared" si="15"/>
        <v>0</v>
      </c>
      <c r="O337" s="117">
        <v>65</v>
      </c>
      <c r="P337" s="65">
        <f t="shared" si="16"/>
        <v>15</v>
      </c>
      <c r="Q337" s="65">
        <v>2</v>
      </c>
      <c r="R337" s="65"/>
    </row>
    <row r="338" spans="1:18" x14ac:dyDescent="0.2">
      <c r="A338" s="1" t="str">
        <f t="shared" si="14"/>
        <v>150W Metal Halide Suspended Hi Bay</v>
      </c>
      <c r="B338" s="8" t="s">
        <v>962</v>
      </c>
      <c r="C338" s="120">
        <v>12800</v>
      </c>
      <c r="D338" s="65">
        <v>170</v>
      </c>
      <c r="E338" s="125">
        <v>40</v>
      </c>
      <c r="F338" s="65"/>
      <c r="G338" s="65"/>
      <c r="H338" s="65"/>
      <c r="I338" s="65"/>
      <c r="J338" s="65"/>
      <c r="K338" s="120"/>
      <c r="L338" s="65"/>
      <c r="M338" s="117"/>
      <c r="N338" s="85">
        <f t="shared" si="15"/>
        <v>0</v>
      </c>
      <c r="O338" s="117">
        <v>65</v>
      </c>
      <c r="P338" s="65">
        <f t="shared" si="16"/>
        <v>15</v>
      </c>
      <c r="Q338" s="65">
        <v>2</v>
      </c>
      <c r="R338" s="65"/>
    </row>
    <row r="339" spans="1:18" x14ac:dyDescent="0.2">
      <c r="A339" s="1" t="str">
        <f t="shared" si="14"/>
        <v>150W Metal Halide Suspended Hi Bay</v>
      </c>
      <c r="B339" s="8" t="s">
        <v>962</v>
      </c>
      <c r="C339" s="120">
        <v>12800</v>
      </c>
      <c r="D339" s="65">
        <v>170</v>
      </c>
      <c r="E339" s="125">
        <v>40</v>
      </c>
      <c r="F339" s="65"/>
      <c r="G339" s="65"/>
      <c r="H339" s="65"/>
      <c r="I339" s="65"/>
      <c r="J339" s="65"/>
      <c r="K339" s="120"/>
      <c r="L339" s="65"/>
      <c r="M339" s="117"/>
      <c r="N339" s="85">
        <f t="shared" si="15"/>
        <v>0</v>
      </c>
      <c r="O339" s="117">
        <v>65</v>
      </c>
      <c r="P339" s="65">
        <f t="shared" si="16"/>
        <v>15</v>
      </c>
      <c r="Q339" s="65">
        <v>2</v>
      </c>
      <c r="R339" s="65"/>
    </row>
    <row r="340" spans="1:18" ht="30" x14ac:dyDescent="0.2">
      <c r="A340" s="1" t="str">
        <f t="shared" si="14"/>
        <v xml:space="preserve">  250W Metal Halide Suspended Hi BayLumaled</v>
      </c>
      <c r="B340" s="8" t="s">
        <v>963</v>
      </c>
      <c r="C340" s="120">
        <v>12800</v>
      </c>
      <c r="D340" s="65">
        <v>280</v>
      </c>
      <c r="E340" s="125">
        <v>50</v>
      </c>
      <c r="F340" s="65"/>
      <c r="G340" s="8" t="s">
        <v>515</v>
      </c>
      <c r="H340" s="65" t="s">
        <v>1046</v>
      </c>
      <c r="I340" s="65" t="s">
        <v>517</v>
      </c>
      <c r="J340" s="65">
        <v>100</v>
      </c>
      <c r="K340" s="120">
        <v>50000</v>
      </c>
      <c r="L340" s="65" t="s">
        <v>1046</v>
      </c>
      <c r="M340" s="117">
        <v>380</v>
      </c>
      <c r="N340" s="85">
        <f t="shared" si="15"/>
        <v>506.66666666666669</v>
      </c>
      <c r="O340" s="117">
        <v>65</v>
      </c>
      <c r="P340" s="65">
        <f t="shared" si="16"/>
        <v>15</v>
      </c>
      <c r="Q340" s="65">
        <v>2</v>
      </c>
      <c r="R340" s="65"/>
    </row>
    <row r="341" spans="1:18" ht="30" x14ac:dyDescent="0.2">
      <c r="A341" s="1" t="str">
        <f t="shared" si="14"/>
        <v xml:space="preserve">  250W Metal Halide Suspended Hi BayLumex</v>
      </c>
      <c r="B341" s="8" t="s">
        <v>963</v>
      </c>
      <c r="C341" s="120">
        <v>12800</v>
      </c>
      <c r="D341" s="65">
        <v>280</v>
      </c>
      <c r="E341" s="125">
        <v>50</v>
      </c>
      <c r="F341" s="65"/>
      <c r="G341" s="65" t="s">
        <v>511</v>
      </c>
      <c r="H341" s="65" t="s">
        <v>1102</v>
      </c>
      <c r="I341" s="65" t="s">
        <v>517</v>
      </c>
      <c r="J341" s="65">
        <v>120</v>
      </c>
      <c r="K341" s="120">
        <v>90000</v>
      </c>
      <c r="L341" s="28" t="s">
        <v>1104</v>
      </c>
      <c r="M341" s="117">
        <v>405</v>
      </c>
      <c r="N341" s="85">
        <f t="shared" si="15"/>
        <v>540</v>
      </c>
      <c r="O341" s="117">
        <v>65</v>
      </c>
      <c r="P341" s="65">
        <f t="shared" si="16"/>
        <v>15</v>
      </c>
      <c r="Q341" s="65">
        <v>2</v>
      </c>
      <c r="R341" s="65"/>
    </row>
    <row r="342" spans="1:18" ht="30" x14ac:dyDescent="0.2">
      <c r="A342" s="1" t="str">
        <f t="shared" si="14"/>
        <v xml:space="preserve">  250W Metal Halide Suspended Hi Bay</v>
      </c>
      <c r="B342" s="8" t="s">
        <v>963</v>
      </c>
      <c r="C342" s="120">
        <v>12800</v>
      </c>
      <c r="D342" s="65">
        <v>280</v>
      </c>
      <c r="E342" s="125">
        <v>50</v>
      </c>
      <c r="F342" s="65"/>
      <c r="G342" s="65"/>
      <c r="H342" s="65"/>
      <c r="I342" s="65"/>
      <c r="J342" s="65"/>
      <c r="K342" s="120"/>
      <c r="L342" s="65"/>
      <c r="M342" s="117"/>
      <c r="N342" s="85">
        <f t="shared" si="15"/>
        <v>0</v>
      </c>
      <c r="O342" s="117">
        <v>65</v>
      </c>
      <c r="P342" s="65">
        <f t="shared" si="16"/>
        <v>15</v>
      </c>
      <c r="Q342" s="65">
        <v>2</v>
      </c>
      <c r="R342" s="65"/>
    </row>
    <row r="343" spans="1:18" ht="30" x14ac:dyDescent="0.2">
      <c r="A343" s="1" t="str">
        <f t="shared" si="14"/>
        <v xml:space="preserve">  250W Metal Halide Suspended Hi Bay</v>
      </c>
      <c r="B343" s="8" t="s">
        <v>963</v>
      </c>
      <c r="C343" s="120">
        <v>12800</v>
      </c>
      <c r="D343" s="65">
        <v>280</v>
      </c>
      <c r="E343" s="125">
        <v>50</v>
      </c>
      <c r="F343" s="65"/>
      <c r="G343" s="65"/>
      <c r="H343" s="65"/>
      <c r="I343" s="65"/>
      <c r="J343" s="65"/>
      <c r="K343" s="120"/>
      <c r="L343" s="65"/>
      <c r="M343" s="117"/>
      <c r="N343" s="85">
        <f t="shared" si="15"/>
        <v>0</v>
      </c>
      <c r="O343" s="117">
        <v>65</v>
      </c>
      <c r="P343" s="65">
        <f t="shared" si="16"/>
        <v>15</v>
      </c>
      <c r="Q343" s="65">
        <v>2</v>
      </c>
      <c r="R343" s="65"/>
    </row>
    <row r="344" spans="1:18" ht="30" x14ac:dyDescent="0.2">
      <c r="A344" s="1" t="str">
        <f t="shared" si="14"/>
        <v xml:space="preserve">  250W Metal Halide Suspended Hi Bay</v>
      </c>
      <c r="B344" s="8" t="s">
        <v>963</v>
      </c>
      <c r="C344" s="120">
        <v>12800</v>
      </c>
      <c r="D344" s="65">
        <v>280</v>
      </c>
      <c r="E344" s="125">
        <v>50</v>
      </c>
      <c r="F344" s="65"/>
      <c r="G344" s="65"/>
      <c r="H344" s="65"/>
      <c r="I344" s="65"/>
      <c r="J344" s="65"/>
      <c r="K344" s="120"/>
      <c r="L344" s="65"/>
      <c r="M344" s="117"/>
      <c r="N344" s="85">
        <f t="shared" si="15"/>
        <v>0</v>
      </c>
      <c r="O344" s="117">
        <v>65</v>
      </c>
      <c r="P344" s="65">
        <f t="shared" si="16"/>
        <v>15</v>
      </c>
      <c r="Q344" s="65">
        <v>2</v>
      </c>
      <c r="R344" s="65"/>
    </row>
    <row r="345" spans="1:18" ht="30" x14ac:dyDescent="0.2">
      <c r="A345" s="1" t="str">
        <f t="shared" si="14"/>
        <v xml:space="preserve">  250W Metal Halide Suspended Hi Bay</v>
      </c>
      <c r="B345" s="8" t="s">
        <v>963</v>
      </c>
      <c r="C345" s="120">
        <v>12800</v>
      </c>
      <c r="D345" s="65">
        <v>280</v>
      </c>
      <c r="E345" s="125">
        <v>50</v>
      </c>
      <c r="F345" s="65"/>
      <c r="G345" s="65"/>
      <c r="H345" s="65"/>
      <c r="I345" s="65"/>
      <c r="J345" s="65"/>
      <c r="K345" s="120"/>
      <c r="L345" s="65"/>
      <c r="M345" s="117"/>
      <c r="N345" s="85">
        <f t="shared" si="15"/>
        <v>0</v>
      </c>
      <c r="O345" s="117">
        <v>65</v>
      </c>
      <c r="P345" s="65">
        <f t="shared" si="16"/>
        <v>15</v>
      </c>
      <c r="Q345" s="65">
        <v>2</v>
      </c>
      <c r="R345" s="65"/>
    </row>
    <row r="346" spans="1:18" ht="30" x14ac:dyDescent="0.2">
      <c r="A346" s="1" t="str">
        <f t="shared" si="14"/>
        <v xml:space="preserve">  250W Metal Halide Suspended Hi Bay</v>
      </c>
      <c r="B346" s="8" t="s">
        <v>963</v>
      </c>
      <c r="C346" s="120">
        <v>12800</v>
      </c>
      <c r="D346" s="65">
        <v>280</v>
      </c>
      <c r="E346" s="125">
        <v>50</v>
      </c>
      <c r="F346" s="65"/>
      <c r="G346" s="65"/>
      <c r="H346" s="65"/>
      <c r="I346" s="65"/>
      <c r="J346" s="65"/>
      <c r="K346" s="120"/>
      <c r="L346" s="65"/>
      <c r="M346" s="117"/>
      <c r="N346" s="85">
        <f t="shared" si="15"/>
        <v>0</v>
      </c>
      <c r="O346" s="117">
        <v>65</v>
      </c>
      <c r="P346" s="65">
        <f t="shared" si="16"/>
        <v>15</v>
      </c>
      <c r="Q346" s="65">
        <v>2</v>
      </c>
      <c r="R346" s="65"/>
    </row>
    <row r="347" spans="1:18" ht="30" x14ac:dyDescent="0.2">
      <c r="A347" s="1" t="str">
        <f t="shared" si="14"/>
        <v xml:space="preserve">    400W Metal Halide Suspended Hi BayEaton Crouse Hinds</v>
      </c>
      <c r="B347" s="8" t="s">
        <v>964</v>
      </c>
      <c r="C347" s="120">
        <v>12800</v>
      </c>
      <c r="D347" s="65">
        <v>440</v>
      </c>
      <c r="E347" s="125">
        <v>60</v>
      </c>
      <c r="F347" s="65"/>
      <c r="G347" s="65" t="s">
        <v>859</v>
      </c>
      <c r="H347" s="65" t="s">
        <v>867</v>
      </c>
      <c r="I347" s="65" t="s">
        <v>517</v>
      </c>
      <c r="J347" s="65">
        <v>145</v>
      </c>
      <c r="K347" s="120">
        <v>120000</v>
      </c>
      <c r="L347" s="65" t="s">
        <v>866</v>
      </c>
      <c r="M347" s="117">
        <v>455</v>
      </c>
      <c r="N347" s="85">
        <f t="shared" si="15"/>
        <v>606.66666666666663</v>
      </c>
      <c r="O347" s="117">
        <v>65</v>
      </c>
      <c r="P347" s="65">
        <f t="shared" si="16"/>
        <v>15</v>
      </c>
      <c r="Q347" s="65">
        <v>2</v>
      </c>
      <c r="R347" s="65"/>
    </row>
    <row r="348" spans="1:18" ht="30" x14ac:dyDescent="0.2">
      <c r="A348" s="1" t="str">
        <f t="shared" si="14"/>
        <v xml:space="preserve">    400W Metal Halide Suspended Hi BayLumaled</v>
      </c>
      <c r="B348" s="8" t="s">
        <v>964</v>
      </c>
      <c r="C348" s="120">
        <v>12800</v>
      </c>
      <c r="D348" s="65">
        <v>440</v>
      </c>
      <c r="E348" s="125">
        <v>60</v>
      </c>
      <c r="F348" s="65"/>
      <c r="G348" s="65" t="s">
        <v>515</v>
      </c>
      <c r="H348" s="65" t="s">
        <v>875</v>
      </c>
      <c r="I348" s="65" t="s">
        <v>517</v>
      </c>
      <c r="J348" s="65">
        <v>200</v>
      </c>
      <c r="K348" s="120">
        <v>50000</v>
      </c>
      <c r="L348" s="65" t="s">
        <v>876</v>
      </c>
      <c r="M348" s="117">
        <v>588</v>
      </c>
      <c r="N348" s="85">
        <f t="shared" si="15"/>
        <v>784</v>
      </c>
      <c r="O348" s="117">
        <v>65</v>
      </c>
      <c r="P348" s="65">
        <f t="shared" si="16"/>
        <v>15</v>
      </c>
      <c r="Q348" s="65">
        <v>2</v>
      </c>
      <c r="R348" s="65"/>
    </row>
    <row r="349" spans="1:18" ht="30" x14ac:dyDescent="0.2">
      <c r="A349" s="1" t="str">
        <f t="shared" si="14"/>
        <v xml:space="preserve">    400W Metal Halide Suspended Hi BayLumex</v>
      </c>
      <c r="B349" s="8" t="s">
        <v>964</v>
      </c>
      <c r="C349" s="120">
        <v>12800</v>
      </c>
      <c r="D349" s="65">
        <v>440</v>
      </c>
      <c r="E349" s="125">
        <v>60</v>
      </c>
      <c r="F349" s="65"/>
      <c r="G349" s="65" t="s">
        <v>511</v>
      </c>
      <c r="H349" s="65" t="s">
        <v>893</v>
      </c>
      <c r="I349" s="65" t="s">
        <v>517</v>
      </c>
      <c r="J349" s="65">
        <v>180</v>
      </c>
      <c r="K349" s="120">
        <v>90000</v>
      </c>
      <c r="L349" s="65" t="s">
        <v>894</v>
      </c>
      <c r="M349" s="117">
        <v>450</v>
      </c>
      <c r="N349" s="85">
        <f t="shared" si="15"/>
        <v>600</v>
      </c>
      <c r="O349" s="117">
        <v>65</v>
      </c>
      <c r="P349" s="65">
        <f t="shared" si="16"/>
        <v>15</v>
      </c>
      <c r="Q349" s="65">
        <v>2</v>
      </c>
      <c r="R349" s="65"/>
    </row>
    <row r="350" spans="1:18" ht="30" x14ac:dyDescent="0.2">
      <c r="A350" s="1" t="str">
        <f t="shared" si="14"/>
        <v xml:space="preserve">    400W Metal Halide Suspended Hi Bay</v>
      </c>
      <c r="B350" s="8" t="s">
        <v>964</v>
      </c>
      <c r="C350" s="120">
        <v>12800</v>
      </c>
      <c r="D350" s="65">
        <v>440</v>
      </c>
      <c r="E350" s="125">
        <v>60</v>
      </c>
      <c r="F350" s="65"/>
      <c r="G350" s="65"/>
      <c r="H350" s="65"/>
      <c r="I350" s="65"/>
      <c r="J350" s="65"/>
      <c r="K350" s="120"/>
      <c r="L350" s="65"/>
      <c r="M350" s="117"/>
      <c r="N350" s="85">
        <f t="shared" si="15"/>
        <v>0</v>
      </c>
      <c r="O350" s="117">
        <v>65</v>
      </c>
      <c r="P350" s="65">
        <f t="shared" si="16"/>
        <v>15</v>
      </c>
      <c r="Q350" s="65">
        <v>2</v>
      </c>
      <c r="R350" s="65"/>
    </row>
    <row r="351" spans="1:18" ht="30" x14ac:dyDescent="0.2">
      <c r="A351" s="1" t="str">
        <f t="shared" si="14"/>
        <v xml:space="preserve">    400W Metal Halide Suspended Hi Bay</v>
      </c>
      <c r="B351" s="8" t="s">
        <v>964</v>
      </c>
      <c r="C351" s="120">
        <v>12800</v>
      </c>
      <c r="D351" s="65">
        <v>440</v>
      </c>
      <c r="E351" s="125">
        <v>60</v>
      </c>
      <c r="F351" s="65"/>
      <c r="G351" s="65"/>
      <c r="H351" s="65"/>
      <c r="I351" s="65"/>
      <c r="J351" s="65"/>
      <c r="K351" s="120"/>
      <c r="L351" s="65"/>
      <c r="M351" s="117"/>
      <c r="N351" s="85">
        <f t="shared" si="15"/>
        <v>0</v>
      </c>
      <c r="O351" s="117">
        <v>65</v>
      </c>
      <c r="P351" s="65">
        <f t="shared" si="16"/>
        <v>15</v>
      </c>
      <c r="Q351" s="65">
        <v>2</v>
      </c>
      <c r="R351" s="65"/>
    </row>
    <row r="352" spans="1:18" ht="30" x14ac:dyDescent="0.2">
      <c r="A352" s="1" t="str">
        <f t="shared" si="14"/>
        <v xml:space="preserve">    400W Metal Halide Suspended Hi Bay</v>
      </c>
      <c r="B352" s="8" t="s">
        <v>964</v>
      </c>
      <c r="C352" s="120">
        <v>12800</v>
      </c>
      <c r="D352" s="65">
        <v>440</v>
      </c>
      <c r="E352" s="125">
        <v>60</v>
      </c>
      <c r="F352" s="65"/>
      <c r="G352" s="65"/>
      <c r="H352" s="65"/>
      <c r="I352" s="65"/>
      <c r="J352" s="65"/>
      <c r="K352" s="120"/>
      <c r="L352" s="65"/>
      <c r="M352" s="117"/>
      <c r="N352" s="85">
        <f t="shared" si="15"/>
        <v>0</v>
      </c>
      <c r="O352" s="117">
        <v>65</v>
      </c>
      <c r="P352" s="65">
        <f t="shared" si="16"/>
        <v>15</v>
      </c>
      <c r="Q352" s="65">
        <v>2</v>
      </c>
      <c r="R352" s="65"/>
    </row>
    <row r="353" spans="1:18" ht="30" x14ac:dyDescent="0.2">
      <c r="A353" s="1" t="str">
        <f t="shared" si="14"/>
        <v xml:space="preserve">    400W Metal Halide Suspended Hi Bay</v>
      </c>
      <c r="B353" s="8" t="s">
        <v>964</v>
      </c>
      <c r="C353" s="120">
        <v>12800</v>
      </c>
      <c r="D353" s="65">
        <v>440</v>
      </c>
      <c r="E353" s="125">
        <v>60</v>
      </c>
      <c r="F353" s="65"/>
      <c r="G353" s="65"/>
      <c r="H353" s="65"/>
      <c r="I353" s="65"/>
      <c r="J353" s="65"/>
      <c r="K353" s="120"/>
      <c r="L353" s="65"/>
      <c r="M353" s="117"/>
      <c r="N353" s="85">
        <f t="shared" si="15"/>
        <v>0</v>
      </c>
      <c r="O353" s="117">
        <v>65</v>
      </c>
      <c r="P353" s="65">
        <f t="shared" si="16"/>
        <v>15</v>
      </c>
      <c r="Q353" s="65">
        <v>2</v>
      </c>
      <c r="R353" s="65"/>
    </row>
    <row r="354" spans="1:18" x14ac:dyDescent="0.2">
      <c r="A354" s="1" t="str">
        <f t="shared" si="14"/>
        <v/>
      </c>
      <c r="B354" s="65"/>
      <c r="C354" s="120"/>
      <c r="D354" s="65"/>
      <c r="E354" s="125"/>
      <c r="F354" s="65"/>
      <c r="G354" s="65"/>
      <c r="H354" s="65"/>
      <c r="I354" s="65"/>
      <c r="J354" s="65"/>
      <c r="K354" s="120"/>
      <c r="L354" s="65"/>
      <c r="M354" s="117"/>
      <c r="N354" s="85">
        <f t="shared" si="15"/>
        <v>0</v>
      </c>
      <c r="O354" s="117"/>
      <c r="P354" s="65"/>
      <c r="Q354" s="65"/>
      <c r="R354" s="65"/>
    </row>
    <row r="355" spans="1:18" ht="15.75" x14ac:dyDescent="0.25">
      <c r="A355" s="1" t="str">
        <f t="shared" si="14"/>
        <v>FLOOD LIGHTS</v>
      </c>
      <c r="B355" s="133" t="s">
        <v>852</v>
      </c>
      <c r="C355" s="120"/>
      <c r="D355" s="65"/>
      <c r="E355" s="125"/>
      <c r="F355" s="65"/>
      <c r="G355" s="65"/>
      <c r="H355" s="65"/>
      <c r="I355" s="65"/>
      <c r="J355" s="65"/>
      <c r="K355" s="120"/>
      <c r="L355" s="65"/>
      <c r="M355" s="117"/>
      <c r="N355" s="85">
        <f t="shared" si="15"/>
        <v>0</v>
      </c>
      <c r="O355" s="117"/>
      <c r="P355" s="65"/>
      <c r="Q355" s="65"/>
      <c r="R355" s="65"/>
    </row>
    <row r="356" spans="1:18" x14ac:dyDescent="0.2">
      <c r="A356" s="1" t="str">
        <f t="shared" si="14"/>
        <v>70W flood lightLumaled</v>
      </c>
      <c r="B356" s="8" t="s">
        <v>853</v>
      </c>
      <c r="C356" s="25">
        <v>6800</v>
      </c>
      <c r="D356" s="8">
        <v>85</v>
      </c>
      <c r="E356" s="27">
        <v>20</v>
      </c>
      <c r="F356" s="8"/>
      <c r="G356" s="8" t="s">
        <v>515</v>
      </c>
      <c r="H356" s="65" t="s">
        <v>1049</v>
      </c>
      <c r="I356" s="8" t="s">
        <v>918</v>
      </c>
      <c r="J356" s="8">
        <v>50</v>
      </c>
      <c r="K356" s="25">
        <v>33000</v>
      </c>
      <c r="L356" s="65" t="s">
        <v>1050</v>
      </c>
      <c r="M356" s="8">
        <v>145</v>
      </c>
      <c r="N356" s="85">
        <f t="shared" si="15"/>
        <v>193.33333333333334</v>
      </c>
      <c r="O356" s="117">
        <v>145</v>
      </c>
      <c r="P356" s="8">
        <v>30</v>
      </c>
      <c r="Q356" s="65">
        <f>Q353</f>
        <v>2</v>
      </c>
      <c r="R356" s="65"/>
    </row>
    <row r="357" spans="1:18" x14ac:dyDescent="0.2">
      <c r="A357" s="1" t="str">
        <f t="shared" si="14"/>
        <v>70W flood lightLumex</v>
      </c>
      <c r="B357" s="8" t="s">
        <v>853</v>
      </c>
      <c r="C357" s="25">
        <v>6800</v>
      </c>
      <c r="D357" s="8">
        <v>85</v>
      </c>
      <c r="E357" s="27">
        <v>20</v>
      </c>
      <c r="F357" s="8"/>
      <c r="G357" s="65" t="s">
        <v>511</v>
      </c>
      <c r="H357" s="65" t="s">
        <v>1105</v>
      </c>
      <c r="I357" s="8" t="s">
        <v>918</v>
      </c>
      <c r="J357" s="8">
        <v>54</v>
      </c>
      <c r="K357" s="120">
        <v>90000</v>
      </c>
      <c r="L357" s="28" t="s">
        <v>1107</v>
      </c>
      <c r="M357" s="8">
        <v>145</v>
      </c>
      <c r="N357" s="85">
        <f t="shared" si="15"/>
        <v>193.33333333333334</v>
      </c>
      <c r="O357" s="117">
        <v>145</v>
      </c>
      <c r="P357" s="8">
        <f>P356</f>
        <v>30</v>
      </c>
      <c r="Q357" s="65">
        <f>Q356</f>
        <v>2</v>
      </c>
      <c r="R357" s="65"/>
    </row>
    <row r="358" spans="1:18" x14ac:dyDescent="0.2">
      <c r="A358" s="1" t="str">
        <f t="shared" si="14"/>
        <v>70W flood light</v>
      </c>
      <c r="B358" s="8" t="s">
        <v>853</v>
      </c>
      <c r="C358" s="25">
        <v>6800</v>
      </c>
      <c r="D358" s="8">
        <v>85</v>
      </c>
      <c r="E358" s="27">
        <v>20</v>
      </c>
      <c r="F358" s="8"/>
      <c r="G358" s="8"/>
      <c r="H358" s="8"/>
      <c r="I358" s="8"/>
      <c r="J358" s="8"/>
      <c r="K358" s="25"/>
      <c r="L358" s="8"/>
      <c r="M358" s="8"/>
      <c r="N358" s="85">
        <f t="shared" si="15"/>
        <v>0</v>
      </c>
      <c r="O358" s="117">
        <v>145</v>
      </c>
      <c r="P358" s="8">
        <f t="shared" ref="P358:P383" si="17">P357</f>
        <v>30</v>
      </c>
      <c r="Q358" s="65">
        <f t="shared" ref="Q358:Q390" si="18">Q357</f>
        <v>2</v>
      </c>
      <c r="R358" s="65"/>
    </row>
    <row r="359" spans="1:18" x14ac:dyDescent="0.2">
      <c r="A359" s="1" t="str">
        <f t="shared" si="14"/>
        <v>70W flood light</v>
      </c>
      <c r="B359" s="8" t="s">
        <v>853</v>
      </c>
      <c r="C359" s="25">
        <v>6800</v>
      </c>
      <c r="D359" s="8">
        <v>85</v>
      </c>
      <c r="E359" s="27">
        <v>20</v>
      </c>
      <c r="F359" s="8"/>
      <c r="G359" s="8"/>
      <c r="H359" s="8"/>
      <c r="I359" s="8"/>
      <c r="J359" s="8"/>
      <c r="K359" s="25"/>
      <c r="L359" s="8"/>
      <c r="M359" s="8"/>
      <c r="N359" s="85">
        <f t="shared" si="15"/>
        <v>0</v>
      </c>
      <c r="O359" s="117">
        <v>145</v>
      </c>
      <c r="P359" s="8">
        <f t="shared" si="17"/>
        <v>30</v>
      </c>
      <c r="Q359" s="65">
        <f t="shared" si="18"/>
        <v>2</v>
      </c>
      <c r="R359" s="65"/>
    </row>
    <row r="360" spans="1:18" x14ac:dyDescent="0.2">
      <c r="A360" s="1" t="str">
        <f t="shared" si="14"/>
        <v>70W flood light</v>
      </c>
      <c r="B360" s="8" t="s">
        <v>853</v>
      </c>
      <c r="C360" s="25">
        <v>6800</v>
      </c>
      <c r="D360" s="8">
        <v>85</v>
      </c>
      <c r="E360" s="27">
        <v>20</v>
      </c>
      <c r="F360" s="8"/>
      <c r="G360" s="8"/>
      <c r="H360" s="8"/>
      <c r="I360" s="8"/>
      <c r="J360" s="8"/>
      <c r="K360" s="25"/>
      <c r="L360" s="8"/>
      <c r="M360" s="8"/>
      <c r="N360" s="85">
        <f t="shared" si="15"/>
        <v>0</v>
      </c>
      <c r="O360" s="117">
        <v>145</v>
      </c>
      <c r="P360" s="8">
        <f t="shared" si="17"/>
        <v>30</v>
      </c>
      <c r="Q360" s="65">
        <f t="shared" si="18"/>
        <v>2</v>
      </c>
      <c r="R360" s="65"/>
    </row>
    <row r="361" spans="1:18" x14ac:dyDescent="0.2">
      <c r="A361" s="1" t="str">
        <f t="shared" si="14"/>
        <v>70W flood light</v>
      </c>
      <c r="B361" s="8" t="s">
        <v>853</v>
      </c>
      <c r="C361" s="25">
        <v>6800</v>
      </c>
      <c r="D361" s="8">
        <v>85</v>
      </c>
      <c r="E361" s="27">
        <v>20</v>
      </c>
      <c r="F361" s="8"/>
      <c r="G361" s="8"/>
      <c r="H361" s="8"/>
      <c r="I361" s="8"/>
      <c r="J361" s="8"/>
      <c r="K361" s="25"/>
      <c r="L361" s="8"/>
      <c r="M361" s="8"/>
      <c r="N361" s="85">
        <f t="shared" si="15"/>
        <v>0</v>
      </c>
      <c r="O361" s="117">
        <v>145</v>
      </c>
      <c r="P361" s="8">
        <f t="shared" si="17"/>
        <v>30</v>
      </c>
      <c r="Q361" s="65">
        <f t="shared" si="18"/>
        <v>2</v>
      </c>
      <c r="R361" s="65"/>
    </row>
    <row r="362" spans="1:18" x14ac:dyDescent="0.2">
      <c r="A362" s="1" t="str">
        <f t="shared" si="14"/>
        <v>70W flood light</v>
      </c>
      <c r="B362" s="8" t="s">
        <v>853</v>
      </c>
      <c r="C362" s="25">
        <v>6800</v>
      </c>
      <c r="D362" s="8">
        <v>85</v>
      </c>
      <c r="E362" s="27">
        <v>20</v>
      </c>
      <c r="F362" s="8"/>
      <c r="G362" s="8"/>
      <c r="H362" s="8"/>
      <c r="I362" s="8"/>
      <c r="J362" s="8"/>
      <c r="K362" s="25"/>
      <c r="L362" s="8"/>
      <c r="M362" s="8"/>
      <c r="N362" s="85">
        <f t="shared" si="15"/>
        <v>0</v>
      </c>
      <c r="O362" s="117">
        <v>145</v>
      </c>
      <c r="P362" s="8">
        <f t="shared" si="17"/>
        <v>30</v>
      </c>
      <c r="Q362" s="65">
        <f t="shared" si="18"/>
        <v>2</v>
      </c>
      <c r="R362" s="65"/>
    </row>
    <row r="363" spans="1:18" x14ac:dyDescent="0.2">
      <c r="A363" s="1" t="str">
        <f t="shared" si="14"/>
        <v xml:space="preserve">  150W flood lightLumaled</v>
      </c>
      <c r="B363" s="8" t="s">
        <v>854</v>
      </c>
      <c r="C363" s="25">
        <v>6800</v>
      </c>
      <c r="D363" s="8">
        <v>170</v>
      </c>
      <c r="E363" s="27">
        <v>30</v>
      </c>
      <c r="F363" s="8"/>
      <c r="G363" s="8" t="s">
        <v>515</v>
      </c>
      <c r="H363" s="65" t="s">
        <v>1047</v>
      </c>
      <c r="I363" s="8" t="s">
        <v>918</v>
      </c>
      <c r="J363" s="8">
        <v>100</v>
      </c>
      <c r="K363" s="25">
        <v>33000</v>
      </c>
      <c r="L363" s="65" t="s">
        <v>1048</v>
      </c>
      <c r="M363" s="8">
        <v>258.73</v>
      </c>
      <c r="N363" s="85">
        <f t="shared" si="15"/>
        <v>344.97333333333336</v>
      </c>
      <c r="O363" s="117">
        <v>145</v>
      </c>
      <c r="P363" s="8">
        <f t="shared" si="17"/>
        <v>30</v>
      </c>
      <c r="Q363" s="65">
        <f t="shared" si="18"/>
        <v>2</v>
      </c>
      <c r="R363" s="65"/>
    </row>
    <row r="364" spans="1:18" x14ac:dyDescent="0.2">
      <c r="A364" s="1" t="str">
        <f t="shared" si="14"/>
        <v xml:space="preserve">  150W flood lightLumex</v>
      </c>
      <c r="B364" s="8" t="s">
        <v>854</v>
      </c>
      <c r="C364" s="25">
        <v>6800</v>
      </c>
      <c r="D364" s="8">
        <v>170</v>
      </c>
      <c r="E364" s="27">
        <v>30</v>
      </c>
      <c r="F364" s="8"/>
      <c r="G364" s="65" t="s">
        <v>511</v>
      </c>
      <c r="H364" s="65" t="s">
        <v>1106</v>
      </c>
      <c r="I364" s="8" t="s">
        <v>918</v>
      </c>
      <c r="J364" s="8">
        <v>104</v>
      </c>
      <c r="K364" s="120">
        <v>90000</v>
      </c>
      <c r="L364" s="28" t="s">
        <v>890</v>
      </c>
      <c r="M364" s="8">
        <v>185</v>
      </c>
      <c r="N364" s="85">
        <f t="shared" si="15"/>
        <v>246.66666666666666</v>
      </c>
      <c r="O364" s="117">
        <v>145</v>
      </c>
      <c r="P364" s="8">
        <f t="shared" si="17"/>
        <v>30</v>
      </c>
      <c r="Q364" s="65">
        <f t="shared" si="18"/>
        <v>2</v>
      </c>
      <c r="R364" s="65"/>
    </row>
    <row r="365" spans="1:18" x14ac:dyDescent="0.2">
      <c r="A365" s="1" t="str">
        <f t="shared" si="14"/>
        <v xml:space="preserve">  150W flood light</v>
      </c>
      <c r="B365" s="8" t="s">
        <v>854</v>
      </c>
      <c r="C365" s="25">
        <v>6800</v>
      </c>
      <c r="D365" s="8">
        <v>170</v>
      </c>
      <c r="E365" s="27">
        <v>30</v>
      </c>
      <c r="F365" s="8"/>
      <c r="G365" s="8"/>
      <c r="H365" s="8"/>
      <c r="I365" s="8"/>
      <c r="J365" s="8"/>
      <c r="K365" s="25"/>
      <c r="L365" s="8"/>
      <c r="M365" s="8"/>
      <c r="N365" s="85">
        <f t="shared" si="15"/>
        <v>0</v>
      </c>
      <c r="O365" s="117">
        <v>145</v>
      </c>
      <c r="P365" s="8">
        <f t="shared" si="17"/>
        <v>30</v>
      </c>
      <c r="Q365" s="65">
        <f t="shared" si="18"/>
        <v>2</v>
      </c>
      <c r="R365" s="65"/>
    </row>
    <row r="366" spans="1:18" x14ac:dyDescent="0.2">
      <c r="A366" s="1" t="str">
        <f t="shared" si="14"/>
        <v xml:space="preserve">  150W flood light</v>
      </c>
      <c r="B366" s="8" t="s">
        <v>854</v>
      </c>
      <c r="C366" s="25">
        <v>6800</v>
      </c>
      <c r="D366" s="8">
        <v>170</v>
      </c>
      <c r="E366" s="27">
        <v>30</v>
      </c>
      <c r="F366" s="8"/>
      <c r="G366" s="8"/>
      <c r="H366" s="8"/>
      <c r="I366" s="8"/>
      <c r="J366" s="8"/>
      <c r="K366" s="25"/>
      <c r="L366" s="8"/>
      <c r="M366" s="8"/>
      <c r="N366" s="85">
        <f t="shared" si="15"/>
        <v>0</v>
      </c>
      <c r="O366" s="117">
        <v>145</v>
      </c>
      <c r="P366" s="8">
        <f t="shared" si="17"/>
        <v>30</v>
      </c>
      <c r="Q366" s="65">
        <f t="shared" si="18"/>
        <v>2</v>
      </c>
      <c r="R366" s="65"/>
    </row>
    <row r="367" spans="1:18" x14ac:dyDescent="0.2">
      <c r="A367" s="1" t="str">
        <f t="shared" si="14"/>
        <v xml:space="preserve">  150W flood light</v>
      </c>
      <c r="B367" s="8" t="s">
        <v>854</v>
      </c>
      <c r="C367" s="25">
        <v>6800</v>
      </c>
      <c r="D367" s="8">
        <v>170</v>
      </c>
      <c r="E367" s="27">
        <v>30</v>
      </c>
      <c r="F367" s="8"/>
      <c r="G367" s="8"/>
      <c r="H367" s="8"/>
      <c r="I367" s="8"/>
      <c r="J367" s="8"/>
      <c r="K367" s="25"/>
      <c r="L367" s="8"/>
      <c r="M367" s="8"/>
      <c r="N367" s="85">
        <f t="shared" si="15"/>
        <v>0</v>
      </c>
      <c r="O367" s="117">
        <v>145</v>
      </c>
      <c r="P367" s="8">
        <f t="shared" si="17"/>
        <v>30</v>
      </c>
      <c r="Q367" s="65">
        <f t="shared" si="18"/>
        <v>2</v>
      </c>
      <c r="R367" s="65"/>
    </row>
    <row r="368" spans="1:18" x14ac:dyDescent="0.2">
      <c r="A368" s="1" t="str">
        <f t="shared" si="14"/>
        <v xml:space="preserve">  150W flood light</v>
      </c>
      <c r="B368" s="8" t="s">
        <v>854</v>
      </c>
      <c r="C368" s="25">
        <v>6800</v>
      </c>
      <c r="D368" s="8">
        <v>170</v>
      </c>
      <c r="E368" s="27">
        <v>30</v>
      </c>
      <c r="F368" s="8"/>
      <c r="G368" s="8"/>
      <c r="H368" s="8"/>
      <c r="I368" s="8"/>
      <c r="J368" s="8"/>
      <c r="K368" s="25"/>
      <c r="L368" s="8"/>
      <c r="M368" s="8"/>
      <c r="N368" s="85">
        <f t="shared" si="15"/>
        <v>0</v>
      </c>
      <c r="O368" s="117">
        <v>145</v>
      </c>
      <c r="P368" s="8">
        <f t="shared" si="17"/>
        <v>30</v>
      </c>
      <c r="Q368" s="65">
        <f t="shared" si="18"/>
        <v>2</v>
      </c>
      <c r="R368" s="65"/>
    </row>
    <row r="369" spans="1:18" x14ac:dyDescent="0.2">
      <c r="A369" s="1" t="str">
        <f t="shared" si="14"/>
        <v xml:space="preserve">  150W flood light</v>
      </c>
      <c r="B369" s="8" t="s">
        <v>854</v>
      </c>
      <c r="C369" s="25">
        <v>6800</v>
      </c>
      <c r="D369" s="8">
        <v>170</v>
      </c>
      <c r="E369" s="27">
        <v>30</v>
      </c>
      <c r="F369" s="8"/>
      <c r="G369" s="8"/>
      <c r="H369" s="8"/>
      <c r="I369" s="8"/>
      <c r="J369" s="8"/>
      <c r="K369" s="25"/>
      <c r="L369" s="8"/>
      <c r="M369" s="8"/>
      <c r="N369" s="85">
        <f t="shared" si="15"/>
        <v>0</v>
      </c>
      <c r="O369" s="117">
        <v>145</v>
      </c>
      <c r="P369" s="8">
        <f t="shared" si="17"/>
        <v>30</v>
      </c>
      <c r="Q369" s="65">
        <f t="shared" si="18"/>
        <v>2</v>
      </c>
      <c r="R369" s="65"/>
    </row>
    <row r="370" spans="1:18" x14ac:dyDescent="0.2">
      <c r="A370" s="1" t="str">
        <f t="shared" si="14"/>
        <v xml:space="preserve">    250W flood lightEaton Crouse Hinds</v>
      </c>
      <c r="B370" s="8" t="s">
        <v>855</v>
      </c>
      <c r="C370" s="25">
        <v>6800</v>
      </c>
      <c r="D370" s="8">
        <v>280</v>
      </c>
      <c r="E370" s="27">
        <v>40</v>
      </c>
      <c r="F370" s="8"/>
      <c r="G370" s="8" t="s">
        <v>859</v>
      </c>
      <c r="H370" s="8" t="s">
        <v>860</v>
      </c>
      <c r="I370" s="8" t="s">
        <v>918</v>
      </c>
      <c r="J370" s="8">
        <v>99</v>
      </c>
      <c r="K370" s="120">
        <v>150000</v>
      </c>
      <c r="L370" s="8" t="s">
        <v>861</v>
      </c>
      <c r="M370" s="8">
        <v>760</v>
      </c>
      <c r="N370" s="85">
        <f t="shared" si="15"/>
        <v>1013.3333333333334</v>
      </c>
      <c r="O370" s="117">
        <v>145</v>
      </c>
      <c r="P370" s="8">
        <f t="shared" si="17"/>
        <v>30</v>
      </c>
      <c r="Q370" s="65">
        <f t="shared" si="18"/>
        <v>2</v>
      </c>
      <c r="R370" s="65"/>
    </row>
    <row r="371" spans="1:18" x14ac:dyDescent="0.2">
      <c r="A371" s="1" t="str">
        <f t="shared" si="14"/>
        <v xml:space="preserve">    250W flood lightLumaled</v>
      </c>
      <c r="B371" s="8" t="s">
        <v>855</v>
      </c>
      <c r="C371" s="25">
        <v>6800</v>
      </c>
      <c r="D371" s="8">
        <v>280</v>
      </c>
      <c r="E371" s="27">
        <v>40</v>
      </c>
      <c r="F371" s="8"/>
      <c r="G371" s="8" t="s">
        <v>515</v>
      </c>
      <c r="H371" s="8" t="s">
        <v>880</v>
      </c>
      <c r="I371" s="8" t="s">
        <v>918</v>
      </c>
      <c r="J371" s="8">
        <v>100</v>
      </c>
      <c r="K371" s="25">
        <v>33000</v>
      </c>
      <c r="L371" s="8" t="s">
        <v>881</v>
      </c>
      <c r="M371" s="8">
        <v>258.73</v>
      </c>
      <c r="N371" s="85">
        <f t="shared" si="15"/>
        <v>344.97333333333336</v>
      </c>
      <c r="O371" s="117">
        <v>145</v>
      </c>
      <c r="P371" s="8">
        <f t="shared" si="17"/>
        <v>30</v>
      </c>
      <c r="Q371" s="65">
        <f t="shared" si="18"/>
        <v>2</v>
      </c>
      <c r="R371" s="65"/>
    </row>
    <row r="372" spans="1:18" x14ac:dyDescent="0.2">
      <c r="A372" s="1" t="str">
        <f t="shared" si="14"/>
        <v xml:space="preserve">    250W flood lightLumex</v>
      </c>
      <c r="B372" s="8" t="s">
        <v>855</v>
      </c>
      <c r="C372" s="25">
        <v>6800</v>
      </c>
      <c r="D372" s="8">
        <v>280</v>
      </c>
      <c r="E372" s="27">
        <v>40</v>
      </c>
      <c r="F372" s="8"/>
      <c r="G372" s="8" t="s">
        <v>511</v>
      </c>
      <c r="H372" s="8" t="s">
        <v>889</v>
      </c>
      <c r="I372" s="8" t="s">
        <v>918</v>
      </c>
      <c r="J372" s="8">
        <v>104</v>
      </c>
      <c r="K372" s="120">
        <v>90000</v>
      </c>
      <c r="L372" s="8" t="s">
        <v>890</v>
      </c>
      <c r="M372" s="8">
        <v>185</v>
      </c>
      <c r="N372" s="85">
        <f t="shared" si="15"/>
        <v>246.66666666666666</v>
      </c>
      <c r="O372" s="117">
        <v>145</v>
      </c>
      <c r="P372" s="8">
        <f t="shared" si="17"/>
        <v>30</v>
      </c>
      <c r="Q372" s="65">
        <f t="shared" si="18"/>
        <v>2</v>
      </c>
      <c r="R372" s="65"/>
    </row>
    <row r="373" spans="1:18" x14ac:dyDescent="0.2">
      <c r="A373" s="1" t="str">
        <f t="shared" si="14"/>
        <v xml:space="preserve">    250W flood light</v>
      </c>
      <c r="B373" s="8" t="s">
        <v>855</v>
      </c>
      <c r="C373" s="25">
        <v>6800</v>
      </c>
      <c r="D373" s="8">
        <v>280</v>
      </c>
      <c r="E373" s="27">
        <v>40</v>
      </c>
      <c r="F373" s="8"/>
      <c r="G373" s="8"/>
      <c r="H373" s="8"/>
      <c r="I373" s="8"/>
      <c r="J373" s="8"/>
      <c r="K373" s="25"/>
      <c r="L373" s="8"/>
      <c r="M373" s="8"/>
      <c r="N373" s="85">
        <f t="shared" si="15"/>
        <v>0</v>
      </c>
      <c r="O373" s="117">
        <v>145</v>
      </c>
      <c r="P373" s="8">
        <f t="shared" si="17"/>
        <v>30</v>
      </c>
      <c r="Q373" s="65">
        <f t="shared" si="18"/>
        <v>2</v>
      </c>
      <c r="R373" s="65"/>
    </row>
    <row r="374" spans="1:18" x14ac:dyDescent="0.2">
      <c r="A374" s="1" t="str">
        <f t="shared" si="14"/>
        <v xml:space="preserve">    250W flood light</v>
      </c>
      <c r="B374" s="8" t="s">
        <v>855</v>
      </c>
      <c r="C374" s="25">
        <v>6800</v>
      </c>
      <c r="D374" s="8">
        <v>280</v>
      </c>
      <c r="E374" s="27">
        <v>40</v>
      </c>
      <c r="F374" s="8"/>
      <c r="G374" s="8"/>
      <c r="H374" s="8"/>
      <c r="I374" s="8"/>
      <c r="J374" s="8"/>
      <c r="K374" s="25"/>
      <c r="L374" s="8"/>
      <c r="M374" s="8"/>
      <c r="N374" s="85">
        <f t="shared" si="15"/>
        <v>0</v>
      </c>
      <c r="O374" s="117">
        <v>145</v>
      </c>
      <c r="P374" s="8">
        <f t="shared" si="17"/>
        <v>30</v>
      </c>
      <c r="Q374" s="65">
        <f t="shared" si="18"/>
        <v>2</v>
      </c>
      <c r="R374" s="65"/>
    </row>
    <row r="375" spans="1:18" x14ac:dyDescent="0.2">
      <c r="A375" s="1" t="str">
        <f t="shared" si="14"/>
        <v xml:space="preserve">    250W flood light</v>
      </c>
      <c r="B375" s="8" t="s">
        <v>855</v>
      </c>
      <c r="C375" s="25">
        <v>6800</v>
      </c>
      <c r="D375" s="8">
        <v>280</v>
      </c>
      <c r="E375" s="27">
        <v>40</v>
      </c>
      <c r="F375" s="8"/>
      <c r="G375" s="8"/>
      <c r="H375" s="8"/>
      <c r="I375" s="8"/>
      <c r="J375" s="8"/>
      <c r="K375" s="25"/>
      <c r="L375" s="8"/>
      <c r="M375" s="8"/>
      <c r="N375" s="85">
        <f t="shared" si="15"/>
        <v>0</v>
      </c>
      <c r="O375" s="117">
        <v>145</v>
      </c>
      <c r="P375" s="8">
        <f t="shared" si="17"/>
        <v>30</v>
      </c>
      <c r="Q375" s="65">
        <f t="shared" si="18"/>
        <v>2</v>
      </c>
      <c r="R375" s="65"/>
    </row>
    <row r="376" spans="1:18" x14ac:dyDescent="0.2">
      <c r="A376" s="1" t="str">
        <f t="shared" si="14"/>
        <v xml:space="preserve">    250W flood light</v>
      </c>
      <c r="B376" s="8" t="s">
        <v>855</v>
      </c>
      <c r="C376" s="25">
        <v>6800</v>
      </c>
      <c r="D376" s="8">
        <v>280</v>
      </c>
      <c r="E376" s="27">
        <v>40</v>
      </c>
      <c r="F376" s="8"/>
      <c r="G376" s="8"/>
      <c r="H376" s="8"/>
      <c r="I376" s="8"/>
      <c r="J376" s="8"/>
      <c r="K376" s="25"/>
      <c r="L376" s="8"/>
      <c r="M376" s="8"/>
      <c r="N376" s="85">
        <f t="shared" si="15"/>
        <v>0</v>
      </c>
      <c r="O376" s="117">
        <v>145</v>
      </c>
      <c r="P376" s="8">
        <f t="shared" si="17"/>
        <v>30</v>
      </c>
      <c r="Q376" s="65">
        <f t="shared" si="18"/>
        <v>2</v>
      </c>
      <c r="R376" s="65"/>
    </row>
    <row r="377" spans="1:18" x14ac:dyDescent="0.2">
      <c r="A377" s="1" t="str">
        <f t="shared" si="14"/>
        <v xml:space="preserve">      400W flood lightEaton Crouse Hinds</v>
      </c>
      <c r="B377" s="8" t="s">
        <v>856</v>
      </c>
      <c r="C377" s="25">
        <v>6800</v>
      </c>
      <c r="D377" s="8">
        <v>440</v>
      </c>
      <c r="E377" s="27">
        <v>50</v>
      </c>
      <c r="F377" s="8"/>
      <c r="G377" s="8" t="s">
        <v>859</v>
      </c>
      <c r="H377" s="8" t="s">
        <v>863</v>
      </c>
      <c r="I377" s="8" t="s">
        <v>918</v>
      </c>
      <c r="J377" s="8">
        <v>112</v>
      </c>
      <c r="K377" s="120">
        <v>150000</v>
      </c>
      <c r="L377" s="8" t="s">
        <v>862</v>
      </c>
      <c r="M377" s="8">
        <v>790</v>
      </c>
      <c r="N377" s="85">
        <f t="shared" si="15"/>
        <v>1053.3333333333333</v>
      </c>
      <c r="O377" s="117">
        <v>145</v>
      </c>
      <c r="P377" s="8">
        <f t="shared" si="17"/>
        <v>30</v>
      </c>
      <c r="Q377" s="65">
        <f t="shared" si="18"/>
        <v>2</v>
      </c>
      <c r="R377" s="65"/>
    </row>
    <row r="378" spans="1:18" x14ac:dyDescent="0.2">
      <c r="A378" s="1" t="str">
        <f t="shared" si="14"/>
        <v xml:space="preserve">      400W flood lightLumaled</v>
      </c>
      <c r="B378" s="8" t="s">
        <v>856</v>
      </c>
      <c r="C378" s="25">
        <v>6800</v>
      </c>
      <c r="D378" s="8">
        <v>440</v>
      </c>
      <c r="E378" s="27">
        <v>50</v>
      </c>
      <c r="F378" s="8"/>
      <c r="G378" s="8" t="s">
        <v>515</v>
      </c>
      <c r="H378" s="8" t="s">
        <v>882</v>
      </c>
      <c r="I378" s="8" t="s">
        <v>918</v>
      </c>
      <c r="J378" s="8">
        <v>200</v>
      </c>
      <c r="K378" s="25">
        <v>33000</v>
      </c>
      <c r="L378" s="8" t="s">
        <v>883</v>
      </c>
      <c r="M378" s="8">
        <v>489.22</v>
      </c>
      <c r="N378" s="85">
        <f t="shared" si="15"/>
        <v>652.29333333333341</v>
      </c>
      <c r="O378" s="117">
        <v>145</v>
      </c>
      <c r="P378" s="8">
        <f t="shared" si="17"/>
        <v>30</v>
      </c>
      <c r="Q378" s="65">
        <f t="shared" si="18"/>
        <v>2</v>
      </c>
      <c r="R378" s="65"/>
    </row>
    <row r="379" spans="1:18" x14ac:dyDescent="0.2">
      <c r="A379" s="1" t="str">
        <f t="shared" si="14"/>
        <v xml:space="preserve">      400W flood lightLumex</v>
      </c>
      <c r="B379" s="8" t="s">
        <v>856</v>
      </c>
      <c r="C379" s="25">
        <v>6800</v>
      </c>
      <c r="D379" s="8">
        <v>440</v>
      </c>
      <c r="E379" s="27">
        <v>50</v>
      </c>
      <c r="F379" s="8"/>
      <c r="G379" s="8" t="s">
        <v>511</v>
      </c>
      <c r="H379" s="8" t="s">
        <v>892</v>
      </c>
      <c r="I379" s="8" t="s">
        <v>918</v>
      </c>
      <c r="J379" s="8">
        <v>210</v>
      </c>
      <c r="K379" s="120">
        <v>90000</v>
      </c>
      <c r="L379" s="8" t="s">
        <v>891</v>
      </c>
      <c r="M379" s="8">
        <v>275</v>
      </c>
      <c r="N379" s="85">
        <f t="shared" si="15"/>
        <v>366.66666666666669</v>
      </c>
      <c r="O379" s="117">
        <v>145</v>
      </c>
      <c r="P379" s="8">
        <f t="shared" si="17"/>
        <v>30</v>
      </c>
      <c r="Q379" s="65">
        <f t="shared" si="18"/>
        <v>2</v>
      </c>
      <c r="R379" s="65"/>
    </row>
    <row r="380" spans="1:18" x14ac:dyDescent="0.2">
      <c r="A380" s="1" t="str">
        <f t="shared" si="14"/>
        <v xml:space="preserve">      400W flood light</v>
      </c>
      <c r="B380" s="8" t="s">
        <v>856</v>
      </c>
      <c r="C380" s="25">
        <v>6800</v>
      </c>
      <c r="D380" s="8">
        <v>440</v>
      </c>
      <c r="E380" s="27">
        <v>50</v>
      </c>
      <c r="F380" s="8"/>
      <c r="G380" s="8"/>
      <c r="H380" s="8"/>
      <c r="I380" s="8"/>
      <c r="J380" s="8"/>
      <c r="K380" s="25"/>
      <c r="L380" s="8"/>
      <c r="M380" s="8"/>
      <c r="N380" s="85">
        <f t="shared" si="15"/>
        <v>0</v>
      </c>
      <c r="O380" s="117">
        <v>145</v>
      </c>
      <c r="P380" s="8">
        <f t="shared" si="17"/>
        <v>30</v>
      </c>
      <c r="Q380" s="65">
        <f t="shared" si="18"/>
        <v>2</v>
      </c>
      <c r="R380" s="65"/>
    </row>
    <row r="381" spans="1:18" x14ac:dyDescent="0.2">
      <c r="A381" s="1" t="str">
        <f t="shared" si="14"/>
        <v xml:space="preserve">      400W flood light</v>
      </c>
      <c r="B381" s="8" t="s">
        <v>856</v>
      </c>
      <c r="C381" s="25">
        <v>6800</v>
      </c>
      <c r="D381" s="8">
        <v>440</v>
      </c>
      <c r="E381" s="27">
        <v>50</v>
      </c>
      <c r="F381" s="8"/>
      <c r="G381" s="8"/>
      <c r="H381" s="8"/>
      <c r="I381" s="8"/>
      <c r="J381" s="8"/>
      <c r="K381" s="25"/>
      <c r="L381" s="8"/>
      <c r="M381" s="8"/>
      <c r="N381" s="85">
        <f t="shared" si="15"/>
        <v>0</v>
      </c>
      <c r="O381" s="117">
        <v>145</v>
      </c>
      <c r="P381" s="8">
        <f t="shared" si="17"/>
        <v>30</v>
      </c>
      <c r="Q381" s="65">
        <f t="shared" si="18"/>
        <v>2</v>
      </c>
      <c r="R381" s="65"/>
    </row>
    <row r="382" spans="1:18" x14ac:dyDescent="0.2">
      <c r="A382" s="1" t="str">
        <f t="shared" si="14"/>
        <v xml:space="preserve">      400W flood light</v>
      </c>
      <c r="B382" s="8" t="s">
        <v>856</v>
      </c>
      <c r="C382" s="25">
        <v>6800</v>
      </c>
      <c r="D382" s="8">
        <v>440</v>
      </c>
      <c r="E382" s="27">
        <v>50</v>
      </c>
      <c r="F382" s="8"/>
      <c r="G382" s="8"/>
      <c r="H382" s="8"/>
      <c r="I382" s="8"/>
      <c r="J382" s="8"/>
      <c r="K382" s="25"/>
      <c r="L382" s="8"/>
      <c r="M382" s="8"/>
      <c r="N382" s="85">
        <f t="shared" si="15"/>
        <v>0</v>
      </c>
      <c r="O382" s="117">
        <v>145</v>
      </c>
      <c r="P382" s="8">
        <f t="shared" si="17"/>
        <v>30</v>
      </c>
      <c r="Q382" s="65">
        <f t="shared" si="18"/>
        <v>2</v>
      </c>
      <c r="R382" s="65"/>
    </row>
    <row r="383" spans="1:18" x14ac:dyDescent="0.2">
      <c r="A383" s="1" t="str">
        <f t="shared" si="14"/>
        <v xml:space="preserve">      400W flood light</v>
      </c>
      <c r="B383" s="8" t="s">
        <v>856</v>
      </c>
      <c r="C383" s="25">
        <v>6800</v>
      </c>
      <c r="D383" s="8">
        <v>440</v>
      </c>
      <c r="E383" s="27">
        <v>50</v>
      </c>
      <c r="F383" s="8"/>
      <c r="G383" s="8"/>
      <c r="H383" s="8"/>
      <c r="I383" s="8"/>
      <c r="J383" s="8"/>
      <c r="K383" s="25"/>
      <c r="L383" s="8"/>
      <c r="M383" s="8"/>
      <c r="N383" s="85">
        <f t="shared" si="15"/>
        <v>0</v>
      </c>
      <c r="O383" s="117">
        <v>145</v>
      </c>
      <c r="P383" s="8">
        <f t="shared" si="17"/>
        <v>30</v>
      </c>
      <c r="Q383" s="65">
        <f t="shared" si="18"/>
        <v>2</v>
      </c>
      <c r="R383" s="65"/>
    </row>
    <row r="384" spans="1:18" x14ac:dyDescent="0.2">
      <c r="A384" s="1" t="str">
        <f t="shared" si="14"/>
        <v xml:space="preserve">        1000W flood lightEaton Crouse Hinds</v>
      </c>
      <c r="B384" s="8" t="s">
        <v>857</v>
      </c>
      <c r="C384" s="25">
        <v>6800</v>
      </c>
      <c r="D384" s="8">
        <v>1100</v>
      </c>
      <c r="E384" s="27">
        <v>60</v>
      </c>
      <c r="F384" s="8"/>
      <c r="G384" s="8" t="s">
        <v>859</v>
      </c>
      <c r="H384" s="8" t="s">
        <v>865</v>
      </c>
      <c r="I384" s="8" t="s">
        <v>918</v>
      </c>
      <c r="J384" s="8">
        <v>263</v>
      </c>
      <c r="K384" s="120">
        <v>150000</v>
      </c>
      <c r="L384" s="8" t="s">
        <v>864</v>
      </c>
      <c r="M384" s="8">
        <v>1890</v>
      </c>
      <c r="N384" s="85">
        <f t="shared" si="15"/>
        <v>2520</v>
      </c>
      <c r="O384" s="117">
        <v>350</v>
      </c>
      <c r="P384" s="8">
        <v>60</v>
      </c>
      <c r="Q384" s="65">
        <f t="shared" si="18"/>
        <v>2</v>
      </c>
      <c r="R384" s="65"/>
    </row>
    <row r="385" spans="1:18" x14ac:dyDescent="0.2">
      <c r="A385" s="1" t="str">
        <f t="shared" si="14"/>
        <v xml:space="preserve">        1000W flood lightLumaled</v>
      </c>
      <c r="B385" s="8" t="s">
        <v>857</v>
      </c>
      <c r="C385" s="25">
        <v>6800</v>
      </c>
      <c r="D385" s="8">
        <v>1100</v>
      </c>
      <c r="E385" s="27">
        <v>60</v>
      </c>
      <c r="F385" s="8"/>
      <c r="G385" s="8" t="s">
        <v>515</v>
      </c>
      <c r="H385" s="8" t="s">
        <v>884</v>
      </c>
      <c r="I385" s="8" t="s">
        <v>918</v>
      </c>
      <c r="J385" s="8">
        <v>500</v>
      </c>
      <c r="K385" s="25">
        <v>33000</v>
      </c>
      <c r="L385" s="8" t="s">
        <v>885</v>
      </c>
      <c r="M385" s="8">
        <v>1880.54</v>
      </c>
      <c r="N385" s="85">
        <f t="shared" si="15"/>
        <v>2507.3866666666668</v>
      </c>
      <c r="O385" s="117">
        <v>350</v>
      </c>
      <c r="P385" s="8">
        <f t="shared" ref="P385:P390" si="19">P384</f>
        <v>60</v>
      </c>
      <c r="Q385" s="65">
        <f t="shared" si="18"/>
        <v>2</v>
      </c>
      <c r="R385" s="65"/>
    </row>
    <row r="386" spans="1:18" x14ac:dyDescent="0.2">
      <c r="A386" s="1" t="str">
        <f t="shared" si="14"/>
        <v xml:space="preserve">        1000W flood lightLumex</v>
      </c>
      <c r="B386" s="8" t="s">
        <v>857</v>
      </c>
      <c r="C386" s="25">
        <v>6800</v>
      </c>
      <c r="D386" s="8">
        <v>1100</v>
      </c>
      <c r="E386" s="27">
        <v>60</v>
      </c>
      <c r="F386" s="8"/>
      <c r="G386" s="8" t="s">
        <v>511</v>
      </c>
      <c r="H386" s="8" t="s">
        <v>907</v>
      </c>
      <c r="I386" s="8" t="s">
        <v>918</v>
      </c>
      <c r="J386" s="8">
        <v>450</v>
      </c>
      <c r="K386" s="120">
        <v>90000</v>
      </c>
      <c r="L386" s="8" t="s">
        <v>908</v>
      </c>
      <c r="M386" s="8">
        <v>1745</v>
      </c>
      <c r="N386" s="85">
        <f t="shared" si="15"/>
        <v>2326.6666666666665</v>
      </c>
      <c r="O386" s="117">
        <v>350</v>
      </c>
      <c r="P386" s="8">
        <f t="shared" si="19"/>
        <v>60</v>
      </c>
      <c r="Q386" s="65">
        <f t="shared" si="18"/>
        <v>2</v>
      </c>
      <c r="R386" s="65"/>
    </row>
    <row r="387" spans="1:18" x14ac:dyDescent="0.2">
      <c r="A387" s="1" t="str">
        <f t="shared" si="14"/>
        <v xml:space="preserve">        1000W flood light</v>
      </c>
      <c r="B387" s="8" t="s">
        <v>857</v>
      </c>
      <c r="C387" s="25">
        <v>6800</v>
      </c>
      <c r="D387" s="8">
        <v>1100</v>
      </c>
      <c r="E387" s="27">
        <v>60</v>
      </c>
      <c r="F387" s="8"/>
      <c r="G387" s="8"/>
      <c r="H387" s="8"/>
      <c r="I387" s="8"/>
      <c r="J387" s="8"/>
      <c r="K387" s="25"/>
      <c r="L387" s="8"/>
      <c r="M387" s="8"/>
      <c r="N387" s="85">
        <f t="shared" si="15"/>
        <v>0</v>
      </c>
      <c r="O387" s="117">
        <v>350</v>
      </c>
      <c r="P387" s="8">
        <f t="shared" si="19"/>
        <v>60</v>
      </c>
      <c r="Q387" s="65">
        <f t="shared" si="18"/>
        <v>2</v>
      </c>
      <c r="R387" s="65"/>
    </row>
    <row r="388" spans="1:18" x14ac:dyDescent="0.2">
      <c r="A388" s="1" t="str">
        <f t="shared" si="14"/>
        <v xml:space="preserve">        1000W flood light</v>
      </c>
      <c r="B388" s="8" t="s">
        <v>857</v>
      </c>
      <c r="C388" s="25">
        <v>6800</v>
      </c>
      <c r="D388" s="8">
        <v>1100</v>
      </c>
      <c r="E388" s="27">
        <v>60</v>
      </c>
      <c r="F388" s="8"/>
      <c r="G388" s="8"/>
      <c r="H388" s="8"/>
      <c r="I388" s="8"/>
      <c r="J388" s="8"/>
      <c r="K388" s="25"/>
      <c r="L388" s="8"/>
      <c r="M388" s="8"/>
      <c r="N388" s="85">
        <f t="shared" si="15"/>
        <v>0</v>
      </c>
      <c r="O388" s="117">
        <v>350</v>
      </c>
      <c r="P388" s="8">
        <f t="shared" si="19"/>
        <v>60</v>
      </c>
      <c r="Q388" s="65">
        <f t="shared" si="18"/>
        <v>2</v>
      </c>
      <c r="R388" s="65"/>
    </row>
    <row r="389" spans="1:18" x14ac:dyDescent="0.2">
      <c r="A389" s="1" t="str">
        <f t="shared" si="14"/>
        <v xml:space="preserve">        1000W flood light</v>
      </c>
      <c r="B389" s="8" t="s">
        <v>857</v>
      </c>
      <c r="C389" s="25">
        <v>6800</v>
      </c>
      <c r="D389" s="8">
        <v>1100</v>
      </c>
      <c r="E389" s="27">
        <v>60</v>
      </c>
      <c r="F389" s="8"/>
      <c r="G389" s="8"/>
      <c r="H389" s="8"/>
      <c r="I389" s="8"/>
      <c r="J389" s="8"/>
      <c r="K389" s="25"/>
      <c r="L389" s="8"/>
      <c r="M389" s="8"/>
      <c r="N389" s="85">
        <f t="shared" si="15"/>
        <v>0</v>
      </c>
      <c r="O389" s="117">
        <v>350</v>
      </c>
      <c r="P389" s="8">
        <f t="shared" si="19"/>
        <v>60</v>
      </c>
      <c r="Q389" s="65">
        <f t="shared" si="18"/>
        <v>2</v>
      </c>
      <c r="R389" s="65"/>
    </row>
    <row r="390" spans="1:18" x14ac:dyDescent="0.2">
      <c r="A390" s="1" t="str">
        <f t="shared" si="14"/>
        <v xml:space="preserve">        1000W flood light</v>
      </c>
      <c r="B390" s="8" t="s">
        <v>857</v>
      </c>
      <c r="C390" s="25">
        <v>6800</v>
      </c>
      <c r="D390" s="8">
        <v>1100</v>
      </c>
      <c r="E390" s="27">
        <v>60</v>
      </c>
      <c r="F390" s="8"/>
      <c r="G390" s="8"/>
      <c r="H390" s="8"/>
      <c r="I390" s="8"/>
      <c r="J390" s="8"/>
      <c r="K390" s="25"/>
      <c r="L390" s="8"/>
      <c r="M390" s="8"/>
      <c r="N390" s="85">
        <f t="shared" si="15"/>
        <v>0</v>
      </c>
      <c r="O390" s="117">
        <v>350</v>
      </c>
      <c r="P390" s="8">
        <f t="shared" si="19"/>
        <v>60</v>
      </c>
      <c r="Q390" s="65">
        <f t="shared" si="18"/>
        <v>2</v>
      </c>
      <c r="R390" s="65"/>
    </row>
    <row r="391" spans="1:18" x14ac:dyDescent="0.2">
      <c r="A391" s="1" t="str">
        <f t="shared" si="14"/>
        <v/>
      </c>
      <c r="B391" s="8"/>
      <c r="C391" s="25"/>
      <c r="D391" s="8"/>
      <c r="E391" s="27"/>
      <c r="F391" s="8"/>
      <c r="G391" s="8"/>
      <c r="H391" s="8"/>
      <c r="I391" s="8"/>
      <c r="J391" s="8"/>
      <c r="K391" s="25"/>
      <c r="L391" s="8"/>
      <c r="M391" s="8"/>
      <c r="N391" s="85">
        <f t="shared" si="15"/>
        <v>0</v>
      </c>
      <c r="O391" s="117"/>
      <c r="P391" s="8"/>
      <c r="Q391" s="8"/>
      <c r="R391" s="65"/>
    </row>
    <row r="392" spans="1:18" ht="15.75" x14ac:dyDescent="0.25">
      <c r="A392" s="1" t="str">
        <f t="shared" si="14"/>
        <v>OYSTERS</v>
      </c>
      <c r="B392" s="2" t="s">
        <v>877</v>
      </c>
      <c r="C392" s="25"/>
      <c r="D392" s="8"/>
      <c r="E392" s="27"/>
      <c r="F392" s="8"/>
      <c r="G392" s="8"/>
      <c r="H392" s="8"/>
      <c r="I392" s="8"/>
      <c r="J392" s="8"/>
      <c r="K392" s="25"/>
      <c r="L392" s="8"/>
      <c r="M392" s="8"/>
      <c r="N392" s="85">
        <f t="shared" si="15"/>
        <v>0</v>
      </c>
      <c r="O392" s="117"/>
      <c r="P392" s="8"/>
      <c r="Q392" s="8"/>
      <c r="R392" s="65"/>
    </row>
    <row r="393" spans="1:18" x14ac:dyDescent="0.2">
      <c r="A393" s="1" t="str">
        <f t="shared" si="14"/>
        <v>36W OysterLumaled</v>
      </c>
      <c r="B393" s="8" t="s">
        <v>965</v>
      </c>
      <c r="C393" s="25">
        <v>6800</v>
      </c>
      <c r="D393" s="8">
        <v>45</v>
      </c>
      <c r="E393" s="27">
        <v>8</v>
      </c>
      <c r="F393" s="8"/>
      <c r="G393" s="8" t="s">
        <v>515</v>
      </c>
      <c r="H393" s="8" t="s">
        <v>878</v>
      </c>
      <c r="I393" s="8" t="s">
        <v>916</v>
      </c>
      <c r="J393" s="8">
        <v>24</v>
      </c>
      <c r="K393" s="25">
        <v>30000</v>
      </c>
      <c r="L393" s="8" t="s">
        <v>879</v>
      </c>
      <c r="M393" s="8">
        <v>75</v>
      </c>
      <c r="N393" s="85">
        <f t="shared" si="15"/>
        <v>100</v>
      </c>
      <c r="O393" s="117">
        <v>30</v>
      </c>
      <c r="P393" s="8">
        <f>P253</f>
        <v>15</v>
      </c>
      <c r="Q393" s="8">
        <v>1</v>
      </c>
      <c r="R393" s="65"/>
    </row>
    <row r="394" spans="1:18" x14ac:dyDescent="0.2">
      <c r="A394" s="1" t="str">
        <f t="shared" si="14"/>
        <v>36W OysterLumex</v>
      </c>
      <c r="B394" s="8" t="s">
        <v>965</v>
      </c>
      <c r="C394" s="25">
        <v>6800</v>
      </c>
      <c r="D394" s="8">
        <v>45</v>
      </c>
      <c r="E394" s="27">
        <v>8</v>
      </c>
      <c r="F394" s="8"/>
      <c r="G394" s="8" t="s">
        <v>511</v>
      </c>
      <c r="H394" s="8" t="s">
        <v>969</v>
      </c>
      <c r="I394" s="8" t="s">
        <v>916</v>
      </c>
      <c r="J394" s="8">
        <v>25</v>
      </c>
      <c r="K394" s="120">
        <v>50000</v>
      </c>
      <c r="L394" s="8" t="s">
        <v>1108</v>
      </c>
      <c r="M394" s="8">
        <v>31.8</v>
      </c>
      <c r="N394" s="85">
        <f t="shared" si="15"/>
        <v>42.4</v>
      </c>
      <c r="O394" s="117">
        <v>30</v>
      </c>
      <c r="P394" s="8">
        <f t="shared" ref="P394:P399" si="20">P254</f>
        <v>15</v>
      </c>
      <c r="Q394" s="8">
        <v>1</v>
      </c>
      <c r="R394" s="65"/>
    </row>
    <row r="395" spans="1:18" x14ac:dyDescent="0.2">
      <c r="A395" s="1" t="str">
        <f t="shared" si="14"/>
        <v>36W Oyster</v>
      </c>
      <c r="B395" s="8" t="s">
        <v>965</v>
      </c>
      <c r="C395" s="25">
        <v>6800</v>
      </c>
      <c r="D395" s="8">
        <v>45</v>
      </c>
      <c r="E395" s="27">
        <v>8</v>
      </c>
      <c r="F395" s="8"/>
      <c r="G395" s="8"/>
      <c r="H395" s="8"/>
      <c r="I395" s="8"/>
      <c r="J395" s="8"/>
      <c r="K395" s="25"/>
      <c r="L395" s="8"/>
      <c r="M395" s="8"/>
      <c r="N395" s="85">
        <f t="shared" si="15"/>
        <v>0</v>
      </c>
      <c r="O395" s="117">
        <v>30</v>
      </c>
      <c r="P395" s="8">
        <f t="shared" si="20"/>
        <v>15</v>
      </c>
      <c r="Q395" s="8">
        <v>1</v>
      </c>
      <c r="R395" s="65"/>
    </row>
    <row r="396" spans="1:18" x14ac:dyDescent="0.2">
      <c r="A396" s="1" t="str">
        <f t="shared" si="14"/>
        <v>36W Oyster</v>
      </c>
      <c r="B396" s="8" t="s">
        <v>965</v>
      </c>
      <c r="C396" s="25">
        <v>6800</v>
      </c>
      <c r="D396" s="8">
        <v>45</v>
      </c>
      <c r="E396" s="27">
        <v>8</v>
      </c>
      <c r="F396" s="8"/>
      <c r="G396" s="8"/>
      <c r="H396" s="8"/>
      <c r="I396" s="8"/>
      <c r="J396" s="8"/>
      <c r="K396" s="25"/>
      <c r="L396" s="8"/>
      <c r="M396" s="8"/>
      <c r="N396" s="85">
        <f t="shared" si="15"/>
        <v>0</v>
      </c>
      <c r="O396" s="117">
        <v>30</v>
      </c>
      <c r="P396" s="8">
        <f t="shared" si="20"/>
        <v>15</v>
      </c>
      <c r="Q396" s="8">
        <v>1</v>
      </c>
      <c r="R396" s="65"/>
    </row>
    <row r="397" spans="1:18" x14ac:dyDescent="0.2">
      <c r="A397" s="1" t="str">
        <f t="shared" ref="A397:A460" si="21">B397&amp;G397</f>
        <v>36W Oyster</v>
      </c>
      <c r="B397" s="8" t="s">
        <v>965</v>
      </c>
      <c r="C397" s="25">
        <v>6800</v>
      </c>
      <c r="D397" s="8">
        <v>45</v>
      </c>
      <c r="E397" s="27">
        <v>8</v>
      </c>
      <c r="F397" s="8"/>
      <c r="G397" s="8"/>
      <c r="H397" s="8"/>
      <c r="I397" s="8"/>
      <c r="J397" s="8"/>
      <c r="K397" s="25"/>
      <c r="L397" s="8"/>
      <c r="M397" s="8"/>
      <c r="N397" s="85">
        <f t="shared" si="15"/>
        <v>0</v>
      </c>
      <c r="O397" s="117">
        <v>30</v>
      </c>
      <c r="P397" s="8">
        <f t="shared" si="20"/>
        <v>15</v>
      </c>
      <c r="Q397" s="8">
        <v>1</v>
      </c>
      <c r="R397" s="65"/>
    </row>
    <row r="398" spans="1:18" x14ac:dyDescent="0.2">
      <c r="A398" s="1" t="str">
        <f t="shared" si="21"/>
        <v>36W Oyster</v>
      </c>
      <c r="B398" s="8" t="s">
        <v>965</v>
      </c>
      <c r="C398" s="25">
        <v>6800</v>
      </c>
      <c r="D398" s="8">
        <v>45</v>
      </c>
      <c r="E398" s="27">
        <v>8</v>
      </c>
      <c r="F398" s="8"/>
      <c r="G398" s="8"/>
      <c r="H398" s="8"/>
      <c r="I398" s="8"/>
      <c r="J398" s="8"/>
      <c r="K398" s="25"/>
      <c r="L398" s="8"/>
      <c r="M398" s="8"/>
      <c r="N398" s="85">
        <f>M398/(1-$D$1)</f>
        <v>0</v>
      </c>
      <c r="O398" s="117">
        <v>30</v>
      </c>
      <c r="P398" s="8">
        <f t="shared" si="20"/>
        <v>15</v>
      </c>
      <c r="Q398" s="8">
        <v>1</v>
      </c>
      <c r="R398" s="65"/>
    </row>
    <row r="399" spans="1:18" x14ac:dyDescent="0.2">
      <c r="A399" s="1" t="str">
        <f t="shared" si="21"/>
        <v>36W Oyster</v>
      </c>
      <c r="B399" s="8" t="s">
        <v>965</v>
      </c>
      <c r="C399" s="25">
        <v>6800</v>
      </c>
      <c r="D399" s="8">
        <v>45</v>
      </c>
      <c r="E399" s="27">
        <v>8</v>
      </c>
      <c r="F399" s="8"/>
      <c r="G399" s="8"/>
      <c r="H399" s="8"/>
      <c r="I399" s="8"/>
      <c r="J399" s="8"/>
      <c r="K399" s="25"/>
      <c r="L399" s="8"/>
      <c r="M399" s="8"/>
      <c r="N399" s="85">
        <f>M399/(1-$D$1)</f>
        <v>0</v>
      </c>
      <c r="O399" s="117">
        <v>30</v>
      </c>
      <c r="P399" s="8">
        <f t="shared" si="20"/>
        <v>15</v>
      </c>
      <c r="Q399" s="8">
        <v>1</v>
      </c>
      <c r="R399" s="65"/>
    </row>
    <row r="400" spans="1:18" x14ac:dyDescent="0.2">
      <c r="A400" s="1" t="str">
        <f t="shared" si="21"/>
        <v/>
      </c>
      <c r="B400" s="3"/>
      <c r="C400" s="21"/>
      <c r="D400" s="3"/>
      <c r="E400" s="141"/>
      <c r="F400" s="3"/>
      <c r="G400" s="3"/>
      <c r="H400" s="3"/>
      <c r="I400" s="3"/>
      <c r="J400" s="3"/>
      <c r="K400" s="21"/>
      <c r="L400" s="3"/>
      <c r="M400" s="3"/>
      <c r="N400" s="85"/>
      <c r="O400" s="117"/>
      <c r="P400" s="3"/>
      <c r="Q400" s="3"/>
    </row>
    <row r="401" spans="1:18" ht="15.75" x14ac:dyDescent="0.25">
      <c r="A401" s="1" t="str">
        <f t="shared" si="21"/>
        <v>Lamps</v>
      </c>
      <c r="B401" s="2" t="s">
        <v>1020</v>
      </c>
      <c r="C401" s="25"/>
      <c r="D401" s="8"/>
      <c r="E401" s="27"/>
      <c r="F401" s="8"/>
      <c r="G401" s="8"/>
      <c r="H401" s="8"/>
      <c r="I401" s="8"/>
      <c r="J401" s="8"/>
      <c r="K401" s="25"/>
      <c r="L401" s="8"/>
      <c r="M401" s="8"/>
      <c r="N401" s="85"/>
      <c r="O401" s="117"/>
      <c r="P401" s="8"/>
      <c r="Q401" s="8"/>
      <c r="R401" s="65"/>
    </row>
    <row r="402" spans="1:18" ht="30" x14ac:dyDescent="0.2">
      <c r="A402" s="1" t="str">
        <f t="shared" si="21"/>
        <v>13W CFL Cherry LED</v>
      </c>
      <c r="B402" s="8" t="s">
        <v>1122</v>
      </c>
      <c r="C402" s="25">
        <v>6800</v>
      </c>
      <c r="D402" s="8">
        <v>18</v>
      </c>
      <c r="E402" s="125">
        <v>8</v>
      </c>
      <c r="F402" s="8"/>
      <c r="G402" s="8" t="s">
        <v>1111</v>
      </c>
      <c r="H402" s="8" t="s">
        <v>1127</v>
      </c>
      <c r="I402" s="8" t="s">
        <v>1129</v>
      </c>
      <c r="J402" s="8">
        <v>8</v>
      </c>
      <c r="K402" s="25">
        <v>40000</v>
      </c>
      <c r="L402" s="8" t="s">
        <v>1127</v>
      </c>
      <c r="M402" s="8">
        <v>28</v>
      </c>
      <c r="N402" s="85">
        <f t="shared" ref="N402:N457" si="22">M402/(1-$D$1)</f>
        <v>37.333333333333336</v>
      </c>
      <c r="O402" s="117">
        <v>15</v>
      </c>
      <c r="P402" s="8">
        <v>5</v>
      </c>
      <c r="Q402" s="8">
        <v>1</v>
      </c>
      <c r="R402" s="65"/>
    </row>
    <row r="403" spans="1:18" x14ac:dyDescent="0.2">
      <c r="A403" s="1" t="str">
        <f t="shared" si="21"/>
        <v xml:space="preserve">13W CFL </v>
      </c>
      <c r="B403" s="8" t="s">
        <v>1122</v>
      </c>
      <c r="C403" s="25">
        <v>6800</v>
      </c>
      <c r="D403" s="8">
        <v>18</v>
      </c>
      <c r="E403" s="125">
        <v>8</v>
      </c>
      <c r="F403" s="8"/>
      <c r="G403" s="8"/>
      <c r="H403" s="8"/>
      <c r="I403" s="8"/>
      <c r="J403" s="8"/>
      <c r="K403" s="25"/>
      <c r="L403" s="8"/>
      <c r="M403" s="8"/>
      <c r="N403" s="85">
        <f t="shared" si="22"/>
        <v>0</v>
      </c>
      <c r="O403" s="117">
        <v>15</v>
      </c>
      <c r="P403" s="8">
        <f>P402</f>
        <v>5</v>
      </c>
      <c r="Q403" s="8">
        <f>Q402</f>
        <v>1</v>
      </c>
      <c r="R403" s="65"/>
    </row>
    <row r="404" spans="1:18" x14ac:dyDescent="0.2">
      <c r="A404" s="1" t="str">
        <f t="shared" si="21"/>
        <v xml:space="preserve">13W CFL </v>
      </c>
      <c r="B404" s="8" t="s">
        <v>1122</v>
      </c>
      <c r="C404" s="25">
        <v>6800</v>
      </c>
      <c r="D404" s="8">
        <v>18</v>
      </c>
      <c r="E404" s="125">
        <v>8</v>
      </c>
      <c r="F404" s="8"/>
      <c r="G404" s="8"/>
      <c r="H404" s="8"/>
      <c r="I404" s="8"/>
      <c r="J404" s="8"/>
      <c r="K404" s="25"/>
      <c r="L404" s="8"/>
      <c r="M404" s="8"/>
      <c r="N404" s="85">
        <f t="shared" si="22"/>
        <v>0</v>
      </c>
      <c r="O404" s="117">
        <v>15</v>
      </c>
      <c r="P404" s="8">
        <f t="shared" ref="P404:P443" si="23">P403</f>
        <v>5</v>
      </c>
      <c r="Q404" s="8">
        <f t="shared" ref="Q404:Q443" si="24">Q403</f>
        <v>1</v>
      </c>
      <c r="R404" s="65"/>
    </row>
    <row r="405" spans="1:18" x14ac:dyDescent="0.2">
      <c r="A405" s="1" t="str">
        <f t="shared" si="21"/>
        <v xml:space="preserve">13W CFL </v>
      </c>
      <c r="B405" s="8" t="s">
        <v>1122</v>
      </c>
      <c r="C405" s="25">
        <v>6800</v>
      </c>
      <c r="D405" s="8">
        <v>18</v>
      </c>
      <c r="E405" s="125">
        <v>8</v>
      </c>
      <c r="F405" s="8"/>
      <c r="G405" s="8"/>
      <c r="H405" s="8"/>
      <c r="I405" s="8"/>
      <c r="J405" s="8"/>
      <c r="K405" s="25"/>
      <c r="L405" s="8"/>
      <c r="M405" s="8"/>
      <c r="N405" s="85">
        <f t="shared" si="22"/>
        <v>0</v>
      </c>
      <c r="O405" s="117">
        <v>15</v>
      </c>
      <c r="P405" s="8">
        <f t="shared" si="23"/>
        <v>5</v>
      </c>
      <c r="Q405" s="8">
        <f t="shared" si="24"/>
        <v>1</v>
      </c>
      <c r="R405" s="65"/>
    </row>
    <row r="406" spans="1:18" x14ac:dyDescent="0.2">
      <c r="A406" s="1" t="str">
        <f t="shared" si="21"/>
        <v xml:space="preserve">13W CFL </v>
      </c>
      <c r="B406" s="8" t="s">
        <v>1122</v>
      </c>
      <c r="C406" s="25">
        <v>6800</v>
      </c>
      <c r="D406" s="8">
        <v>18</v>
      </c>
      <c r="E406" s="125">
        <v>8</v>
      </c>
      <c r="F406" s="8"/>
      <c r="G406" s="8"/>
      <c r="H406" s="8"/>
      <c r="I406" s="8"/>
      <c r="J406" s="8"/>
      <c r="K406" s="25"/>
      <c r="L406" s="8"/>
      <c r="M406" s="8"/>
      <c r="N406" s="85">
        <f t="shared" si="22"/>
        <v>0</v>
      </c>
      <c r="O406" s="117">
        <v>15</v>
      </c>
      <c r="P406" s="8">
        <f t="shared" si="23"/>
        <v>5</v>
      </c>
      <c r="Q406" s="8">
        <f t="shared" si="24"/>
        <v>1</v>
      </c>
      <c r="R406" s="65"/>
    </row>
    <row r="407" spans="1:18" x14ac:dyDescent="0.2">
      <c r="A407" s="1" t="str">
        <f t="shared" si="21"/>
        <v xml:space="preserve">13W CFL </v>
      </c>
      <c r="B407" s="8" t="s">
        <v>1122</v>
      </c>
      <c r="C407" s="25">
        <v>6800</v>
      </c>
      <c r="D407" s="8">
        <v>18</v>
      </c>
      <c r="E407" s="125">
        <v>8</v>
      </c>
      <c r="F407" s="8"/>
      <c r="G407" s="8"/>
      <c r="H407" s="8"/>
      <c r="I407" s="8"/>
      <c r="J407" s="8"/>
      <c r="K407" s="25"/>
      <c r="L407" s="8"/>
      <c r="M407" s="8"/>
      <c r="N407" s="85">
        <f t="shared" si="22"/>
        <v>0</v>
      </c>
      <c r="O407" s="117">
        <v>15</v>
      </c>
      <c r="P407" s="8">
        <f t="shared" si="23"/>
        <v>5</v>
      </c>
      <c r="Q407" s="8">
        <f t="shared" si="24"/>
        <v>1</v>
      </c>
      <c r="R407" s="65"/>
    </row>
    <row r="408" spans="1:18" x14ac:dyDescent="0.2">
      <c r="A408" s="1" t="str">
        <f t="shared" si="21"/>
        <v xml:space="preserve">13W CFL </v>
      </c>
      <c r="B408" s="8" t="s">
        <v>1122</v>
      </c>
      <c r="C408" s="25">
        <v>6800</v>
      </c>
      <c r="D408" s="8">
        <v>18</v>
      </c>
      <c r="E408" s="125">
        <v>8</v>
      </c>
      <c r="F408" s="8"/>
      <c r="G408" s="8"/>
      <c r="H408" s="8"/>
      <c r="I408" s="8"/>
      <c r="J408" s="8"/>
      <c r="K408" s="25"/>
      <c r="L408" s="8"/>
      <c r="M408" s="8"/>
      <c r="N408" s="85">
        <f t="shared" si="22"/>
        <v>0</v>
      </c>
      <c r="O408" s="117">
        <v>15</v>
      </c>
      <c r="P408" s="8">
        <f t="shared" si="23"/>
        <v>5</v>
      </c>
      <c r="Q408" s="8">
        <f t="shared" si="24"/>
        <v>1</v>
      </c>
      <c r="R408" s="65"/>
    </row>
    <row r="409" spans="1:18" ht="30" x14ac:dyDescent="0.2">
      <c r="A409" s="1" t="str">
        <f t="shared" si="21"/>
        <v xml:space="preserve">  18W CFL Cherry LED</v>
      </c>
      <c r="B409" s="8" t="s">
        <v>1123</v>
      </c>
      <c r="C409" s="25">
        <v>6800</v>
      </c>
      <c r="D409" s="8">
        <v>24</v>
      </c>
      <c r="E409" s="125">
        <v>10</v>
      </c>
      <c r="F409" s="8"/>
      <c r="G409" s="8" t="s">
        <v>1111</v>
      </c>
      <c r="H409" s="8" t="s">
        <v>1127</v>
      </c>
      <c r="I409" s="8" t="s">
        <v>1129</v>
      </c>
      <c r="J409" s="8">
        <v>8</v>
      </c>
      <c r="K409" s="25">
        <v>40000</v>
      </c>
      <c r="L409" s="8" t="s">
        <v>1127</v>
      </c>
      <c r="M409" s="8">
        <v>28</v>
      </c>
      <c r="N409" s="85">
        <f t="shared" si="22"/>
        <v>37.333333333333336</v>
      </c>
      <c r="O409" s="117">
        <v>15</v>
      </c>
      <c r="P409" s="8">
        <f t="shared" si="23"/>
        <v>5</v>
      </c>
      <c r="Q409" s="8">
        <f t="shared" si="24"/>
        <v>1</v>
      </c>
      <c r="R409" s="65"/>
    </row>
    <row r="410" spans="1:18" x14ac:dyDescent="0.2">
      <c r="A410" s="1" t="str">
        <f t="shared" si="21"/>
        <v xml:space="preserve">  18W CFL </v>
      </c>
      <c r="B410" s="8" t="s">
        <v>1123</v>
      </c>
      <c r="C410" s="25">
        <v>6800</v>
      </c>
      <c r="D410" s="8">
        <v>24</v>
      </c>
      <c r="E410" s="125">
        <v>10</v>
      </c>
      <c r="F410" s="8"/>
      <c r="G410" s="8"/>
      <c r="H410" s="8"/>
      <c r="I410" s="8"/>
      <c r="J410" s="8"/>
      <c r="K410" s="25"/>
      <c r="L410" s="8"/>
      <c r="M410" s="8"/>
      <c r="N410" s="85">
        <f t="shared" si="22"/>
        <v>0</v>
      </c>
      <c r="O410" s="117">
        <v>15</v>
      </c>
      <c r="P410" s="8">
        <f t="shared" si="23"/>
        <v>5</v>
      </c>
      <c r="Q410" s="8">
        <f t="shared" si="24"/>
        <v>1</v>
      </c>
      <c r="R410" s="65"/>
    </row>
    <row r="411" spans="1:18" x14ac:dyDescent="0.2">
      <c r="A411" s="1" t="str">
        <f t="shared" si="21"/>
        <v xml:space="preserve">  18W CFL </v>
      </c>
      <c r="B411" s="8" t="s">
        <v>1123</v>
      </c>
      <c r="C411" s="25">
        <v>6800</v>
      </c>
      <c r="D411" s="8">
        <v>24</v>
      </c>
      <c r="E411" s="125">
        <v>10</v>
      </c>
      <c r="F411" s="8"/>
      <c r="G411" s="8"/>
      <c r="H411" s="8"/>
      <c r="I411" s="8"/>
      <c r="J411" s="8"/>
      <c r="K411" s="25"/>
      <c r="L411" s="8"/>
      <c r="M411" s="8"/>
      <c r="N411" s="85">
        <f t="shared" si="22"/>
        <v>0</v>
      </c>
      <c r="O411" s="117">
        <v>15</v>
      </c>
      <c r="P411" s="8">
        <f t="shared" si="23"/>
        <v>5</v>
      </c>
      <c r="Q411" s="8">
        <f t="shared" si="24"/>
        <v>1</v>
      </c>
      <c r="R411" s="65"/>
    </row>
    <row r="412" spans="1:18" x14ac:dyDescent="0.2">
      <c r="A412" s="1" t="str">
        <f t="shared" si="21"/>
        <v xml:space="preserve">  18W CFL </v>
      </c>
      <c r="B412" s="8" t="s">
        <v>1123</v>
      </c>
      <c r="C412" s="25">
        <v>6800</v>
      </c>
      <c r="D412" s="8">
        <v>24</v>
      </c>
      <c r="E412" s="125">
        <v>10</v>
      </c>
      <c r="F412" s="8"/>
      <c r="G412" s="8"/>
      <c r="H412" s="8"/>
      <c r="I412" s="8"/>
      <c r="J412" s="8"/>
      <c r="K412" s="25"/>
      <c r="L412" s="8"/>
      <c r="M412" s="8"/>
      <c r="N412" s="85">
        <f t="shared" si="22"/>
        <v>0</v>
      </c>
      <c r="O412" s="117">
        <v>15</v>
      </c>
      <c r="P412" s="8">
        <f t="shared" si="23"/>
        <v>5</v>
      </c>
      <c r="Q412" s="8">
        <f t="shared" si="24"/>
        <v>1</v>
      </c>
      <c r="R412" s="65"/>
    </row>
    <row r="413" spans="1:18" x14ac:dyDescent="0.2">
      <c r="A413" s="1" t="str">
        <f t="shared" si="21"/>
        <v xml:space="preserve">  18W CFL </v>
      </c>
      <c r="B413" s="8" t="s">
        <v>1123</v>
      </c>
      <c r="C413" s="25">
        <v>6800</v>
      </c>
      <c r="D413" s="8">
        <v>24</v>
      </c>
      <c r="E413" s="125">
        <v>10</v>
      </c>
      <c r="F413" s="8"/>
      <c r="G413" s="8"/>
      <c r="H413" s="8"/>
      <c r="I413" s="8"/>
      <c r="J413" s="8"/>
      <c r="K413" s="25"/>
      <c r="L413" s="8"/>
      <c r="M413" s="8"/>
      <c r="N413" s="85">
        <f t="shared" si="22"/>
        <v>0</v>
      </c>
      <c r="O413" s="117">
        <v>15</v>
      </c>
      <c r="P413" s="8">
        <f t="shared" si="23"/>
        <v>5</v>
      </c>
      <c r="Q413" s="8">
        <f t="shared" si="24"/>
        <v>1</v>
      </c>
      <c r="R413" s="65"/>
    </row>
    <row r="414" spans="1:18" x14ac:dyDescent="0.2">
      <c r="A414" s="1" t="str">
        <f t="shared" si="21"/>
        <v xml:space="preserve">  18W CFL </v>
      </c>
      <c r="B414" s="8" t="s">
        <v>1123</v>
      </c>
      <c r="C414" s="25">
        <v>6800</v>
      </c>
      <c r="D414" s="8">
        <v>24</v>
      </c>
      <c r="E414" s="125">
        <v>10</v>
      </c>
      <c r="F414" s="8"/>
      <c r="G414" s="8"/>
      <c r="H414" s="8"/>
      <c r="I414" s="8"/>
      <c r="J414" s="8"/>
      <c r="K414" s="25"/>
      <c r="L414" s="8"/>
      <c r="M414" s="8"/>
      <c r="N414" s="85">
        <f t="shared" si="22"/>
        <v>0</v>
      </c>
      <c r="O414" s="117">
        <v>15</v>
      </c>
      <c r="P414" s="8">
        <f t="shared" si="23"/>
        <v>5</v>
      </c>
      <c r="Q414" s="8">
        <f t="shared" si="24"/>
        <v>1</v>
      </c>
      <c r="R414" s="65"/>
    </row>
    <row r="415" spans="1:18" x14ac:dyDescent="0.2">
      <c r="A415" s="1" t="str">
        <f t="shared" si="21"/>
        <v xml:space="preserve">  18W CFL </v>
      </c>
      <c r="B415" s="8" t="s">
        <v>1123</v>
      </c>
      <c r="C415" s="25">
        <v>6800</v>
      </c>
      <c r="D415" s="8">
        <v>24</v>
      </c>
      <c r="E415" s="125">
        <v>10</v>
      </c>
      <c r="F415" s="65"/>
      <c r="G415" s="65"/>
      <c r="H415" s="65"/>
      <c r="I415" s="65"/>
      <c r="J415" s="65"/>
      <c r="K415" s="120"/>
      <c r="L415" s="117"/>
      <c r="M415" s="117"/>
      <c r="N415" s="85">
        <f t="shared" si="22"/>
        <v>0</v>
      </c>
      <c r="O415" s="117">
        <v>15</v>
      </c>
      <c r="P415" s="8">
        <f t="shared" si="23"/>
        <v>5</v>
      </c>
      <c r="Q415" s="8">
        <f t="shared" si="24"/>
        <v>1</v>
      </c>
      <c r="R415" s="65"/>
    </row>
    <row r="416" spans="1:18" ht="30" x14ac:dyDescent="0.2">
      <c r="A416" s="1" t="str">
        <f t="shared" si="21"/>
        <v xml:space="preserve">    26W CFLCherry LED</v>
      </c>
      <c r="B416" s="65" t="s">
        <v>1109</v>
      </c>
      <c r="C416" s="25">
        <v>6800</v>
      </c>
      <c r="D416" s="65">
        <v>32</v>
      </c>
      <c r="E416" s="125">
        <v>12</v>
      </c>
      <c r="F416" s="65"/>
      <c r="G416" s="8" t="s">
        <v>1111</v>
      </c>
      <c r="H416" s="8" t="s">
        <v>1128</v>
      </c>
      <c r="I416" s="8" t="s">
        <v>1129</v>
      </c>
      <c r="J416" s="65">
        <v>10</v>
      </c>
      <c r="K416" s="25">
        <v>40000</v>
      </c>
      <c r="L416" s="8" t="s">
        <v>1128</v>
      </c>
      <c r="M416" s="117">
        <v>33</v>
      </c>
      <c r="N416" s="85">
        <f t="shared" si="22"/>
        <v>44</v>
      </c>
      <c r="O416" s="117">
        <v>15</v>
      </c>
      <c r="P416" s="8">
        <f t="shared" si="23"/>
        <v>5</v>
      </c>
      <c r="Q416" s="8">
        <f t="shared" si="24"/>
        <v>1</v>
      </c>
      <c r="R416" s="65"/>
    </row>
    <row r="417" spans="1:18" x14ac:dyDescent="0.2">
      <c r="A417" s="1" t="str">
        <f t="shared" si="21"/>
        <v xml:space="preserve">    26W CFL</v>
      </c>
      <c r="B417" s="65" t="s">
        <v>1109</v>
      </c>
      <c r="C417" s="25">
        <v>6800</v>
      </c>
      <c r="D417" s="65">
        <v>32</v>
      </c>
      <c r="E417" s="125">
        <v>12</v>
      </c>
      <c r="F417" s="65"/>
      <c r="G417" s="65"/>
      <c r="H417" s="65"/>
      <c r="I417" s="65"/>
      <c r="J417" s="65"/>
      <c r="K417" s="120"/>
      <c r="L417" s="117"/>
      <c r="M417" s="117"/>
      <c r="N417" s="85">
        <f t="shared" si="22"/>
        <v>0</v>
      </c>
      <c r="O417" s="117">
        <v>15</v>
      </c>
      <c r="P417" s="8">
        <f t="shared" si="23"/>
        <v>5</v>
      </c>
      <c r="Q417" s="8">
        <f t="shared" si="24"/>
        <v>1</v>
      </c>
      <c r="R417" s="65"/>
    </row>
    <row r="418" spans="1:18" x14ac:dyDescent="0.2">
      <c r="A418" s="1" t="str">
        <f t="shared" si="21"/>
        <v xml:space="preserve">    26W CFL</v>
      </c>
      <c r="B418" s="65" t="s">
        <v>1109</v>
      </c>
      <c r="C418" s="25">
        <v>6800</v>
      </c>
      <c r="D418" s="65">
        <v>32</v>
      </c>
      <c r="E418" s="125">
        <v>12</v>
      </c>
      <c r="F418" s="65"/>
      <c r="G418" s="65"/>
      <c r="H418" s="65"/>
      <c r="I418" s="65"/>
      <c r="J418" s="65"/>
      <c r="K418" s="120"/>
      <c r="L418" s="117"/>
      <c r="M418" s="117"/>
      <c r="N418" s="85">
        <f t="shared" si="22"/>
        <v>0</v>
      </c>
      <c r="O418" s="117">
        <v>15</v>
      </c>
      <c r="P418" s="8">
        <f t="shared" si="23"/>
        <v>5</v>
      </c>
      <c r="Q418" s="8">
        <f t="shared" si="24"/>
        <v>1</v>
      </c>
      <c r="R418" s="65"/>
    </row>
    <row r="419" spans="1:18" x14ac:dyDescent="0.2">
      <c r="A419" s="1" t="str">
        <f t="shared" si="21"/>
        <v xml:space="preserve">    26W CFL</v>
      </c>
      <c r="B419" s="65" t="s">
        <v>1109</v>
      </c>
      <c r="C419" s="25">
        <v>6800</v>
      </c>
      <c r="D419" s="65">
        <v>32</v>
      </c>
      <c r="E419" s="125">
        <v>12</v>
      </c>
      <c r="F419" s="65"/>
      <c r="G419" s="65"/>
      <c r="H419" s="65"/>
      <c r="I419" s="65"/>
      <c r="J419" s="65"/>
      <c r="K419" s="120"/>
      <c r="L419" s="117"/>
      <c r="M419" s="117"/>
      <c r="N419" s="85">
        <f t="shared" si="22"/>
        <v>0</v>
      </c>
      <c r="O419" s="117">
        <v>15</v>
      </c>
      <c r="P419" s="8">
        <f t="shared" si="23"/>
        <v>5</v>
      </c>
      <c r="Q419" s="8">
        <f t="shared" si="24"/>
        <v>1</v>
      </c>
      <c r="R419" s="65"/>
    </row>
    <row r="420" spans="1:18" x14ac:dyDescent="0.2">
      <c r="A420" s="1" t="str">
        <f t="shared" si="21"/>
        <v xml:space="preserve">    26W CFL</v>
      </c>
      <c r="B420" s="65" t="s">
        <v>1109</v>
      </c>
      <c r="C420" s="25">
        <v>6800</v>
      </c>
      <c r="D420" s="65">
        <v>32</v>
      </c>
      <c r="E420" s="125">
        <v>12</v>
      </c>
      <c r="F420" s="65"/>
      <c r="G420" s="65"/>
      <c r="H420" s="65"/>
      <c r="I420" s="65"/>
      <c r="J420" s="65"/>
      <c r="K420" s="120"/>
      <c r="L420" s="117"/>
      <c r="M420" s="117"/>
      <c r="N420" s="85">
        <f t="shared" si="22"/>
        <v>0</v>
      </c>
      <c r="O420" s="117">
        <v>15</v>
      </c>
      <c r="P420" s="8">
        <f t="shared" si="23"/>
        <v>5</v>
      </c>
      <c r="Q420" s="8">
        <f t="shared" si="24"/>
        <v>1</v>
      </c>
      <c r="R420" s="65"/>
    </row>
    <row r="421" spans="1:18" x14ac:dyDescent="0.2">
      <c r="A421" s="1" t="str">
        <f t="shared" si="21"/>
        <v xml:space="preserve">    26W CFL</v>
      </c>
      <c r="B421" s="65" t="s">
        <v>1109</v>
      </c>
      <c r="C421" s="25">
        <v>6800</v>
      </c>
      <c r="D421" s="65">
        <v>32</v>
      </c>
      <c r="E421" s="125">
        <v>12</v>
      </c>
      <c r="F421" s="65"/>
      <c r="G421" s="65"/>
      <c r="H421" s="65"/>
      <c r="I421" s="65"/>
      <c r="J421" s="65"/>
      <c r="K421" s="120"/>
      <c r="L421" s="117"/>
      <c r="M421" s="117"/>
      <c r="N421" s="85">
        <f t="shared" si="22"/>
        <v>0</v>
      </c>
      <c r="O421" s="117">
        <v>15</v>
      </c>
      <c r="P421" s="8">
        <f t="shared" si="23"/>
        <v>5</v>
      </c>
      <c r="Q421" s="8">
        <f t="shared" si="24"/>
        <v>1</v>
      </c>
      <c r="R421" s="65"/>
    </row>
    <row r="422" spans="1:18" x14ac:dyDescent="0.2">
      <c r="A422" s="1" t="str">
        <f t="shared" si="21"/>
        <v xml:space="preserve">    26W CFL</v>
      </c>
      <c r="B422" s="65" t="s">
        <v>1109</v>
      </c>
      <c r="C422" s="25">
        <v>6800</v>
      </c>
      <c r="D422" s="65">
        <v>32</v>
      </c>
      <c r="E422" s="125">
        <v>12</v>
      </c>
      <c r="F422" s="65"/>
      <c r="G422" s="65"/>
      <c r="H422" s="65"/>
      <c r="I422" s="65"/>
      <c r="J422" s="65"/>
      <c r="K422" s="120"/>
      <c r="L422" s="117"/>
      <c r="M422" s="117"/>
      <c r="N422" s="85">
        <f t="shared" si="22"/>
        <v>0</v>
      </c>
      <c r="O422" s="117">
        <v>15</v>
      </c>
      <c r="P422" s="8">
        <f t="shared" si="23"/>
        <v>5</v>
      </c>
      <c r="Q422" s="8">
        <f t="shared" si="24"/>
        <v>1</v>
      </c>
      <c r="R422" s="65"/>
    </row>
    <row r="423" spans="1:18" ht="30" x14ac:dyDescent="0.2">
      <c r="A423" s="1" t="str">
        <f t="shared" si="21"/>
        <v xml:space="preserve">      32W CFLCherry LED</v>
      </c>
      <c r="B423" s="65" t="s">
        <v>1110</v>
      </c>
      <c r="C423" s="25">
        <v>6800</v>
      </c>
      <c r="D423" s="65">
        <v>38</v>
      </c>
      <c r="E423" s="125">
        <v>14</v>
      </c>
      <c r="F423" s="65"/>
      <c r="G423" s="8" t="s">
        <v>1111</v>
      </c>
      <c r="H423" s="8" t="s">
        <v>1128</v>
      </c>
      <c r="I423" s="8" t="s">
        <v>1129</v>
      </c>
      <c r="J423" s="65">
        <v>10</v>
      </c>
      <c r="K423" s="25">
        <v>40000</v>
      </c>
      <c r="L423" s="8" t="s">
        <v>1128</v>
      </c>
      <c r="M423" s="117">
        <v>33</v>
      </c>
      <c r="N423" s="85">
        <f t="shared" si="22"/>
        <v>44</v>
      </c>
      <c r="O423" s="117">
        <v>15</v>
      </c>
      <c r="P423" s="8">
        <f t="shared" si="23"/>
        <v>5</v>
      </c>
      <c r="Q423" s="8">
        <f t="shared" si="24"/>
        <v>1</v>
      </c>
      <c r="R423" s="65"/>
    </row>
    <row r="424" spans="1:18" x14ac:dyDescent="0.2">
      <c r="A424" s="1" t="str">
        <f t="shared" si="21"/>
        <v xml:space="preserve">      32W CFL</v>
      </c>
      <c r="B424" s="65" t="s">
        <v>1110</v>
      </c>
      <c r="C424" s="25">
        <v>6800</v>
      </c>
      <c r="D424" s="65">
        <v>38</v>
      </c>
      <c r="E424" s="125">
        <v>14</v>
      </c>
      <c r="F424" s="65"/>
      <c r="G424" s="65"/>
      <c r="H424" s="65"/>
      <c r="I424" s="65"/>
      <c r="J424" s="65"/>
      <c r="K424" s="120"/>
      <c r="L424" s="117"/>
      <c r="M424" s="117"/>
      <c r="N424" s="85">
        <f t="shared" si="22"/>
        <v>0</v>
      </c>
      <c r="O424" s="117">
        <v>15</v>
      </c>
      <c r="P424" s="8">
        <f t="shared" si="23"/>
        <v>5</v>
      </c>
      <c r="Q424" s="8">
        <f t="shared" si="24"/>
        <v>1</v>
      </c>
      <c r="R424" s="65"/>
    </row>
    <row r="425" spans="1:18" x14ac:dyDescent="0.2">
      <c r="A425" s="1" t="str">
        <f t="shared" si="21"/>
        <v xml:space="preserve">      32W CFL</v>
      </c>
      <c r="B425" s="65" t="s">
        <v>1110</v>
      </c>
      <c r="C425" s="25">
        <v>6800</v>
      </c>
      <c r="D425" s="65">
        <v>38</v>
      </c>
      <c r="E425" s="125">
        <v>14</v>
      </c>
      <c r="F425" s="65"/>
      <c r="G425" s="65"/>
      <c r="H425" s="65"/>
      <c r="I425" s="65"/>
      <c r="J425" s="65"/>
      <c r="K425" s="120"/>
      <c r="L425" s="117"/>
      <c r="M425" s="117"/>
      <c r="N425" s="85">
        <f t="shared" si="22"/>
        <v>0</v>
      </c>
      <c r="O425" s="117">
        <v>15</v>
      </c>
      <c r="P425" s="8">
        <f t="shared" si="23"/>
        <v>5</v>
      </c>
      <c r="Q425" s="8">
        <f t="shared" si="24"/>
        <v>1</v>
      </c>
      <c r="R425" s="65"/>
    </row>
    <row r="426" spans="1:18" x14ac:dyDescent="0.2">
      <c r="A426" s="1" t="str">
        <f t="shared" si="21"/>
        <v xml:space="preserve">      32W CFL</v>
      </c>
      <c r="B426" s="65" t="s">
        <v>1110</v>
      </c>
      <c r="C426" s="25">
        <v>6800</v>
      </c>
      <c r="D426" s="65">
        <v>38</v>
      </c>
      <c r="E426" s="125">
        <v>14</v>
      </c>
      <c r="F426" s="65"/>
      <c r="G426" s="65"/>
      <c r="H426" s="65"/>
      <c r="I426" s="65"/>
      <c r="J426" s="65"/>
      <c r="K426" s="120"/>
      <c r="L426" s="117"/>
      <c r="M426" s="117"/>
      <c r="N426" s="85">
        <f t="shared" si="22"/>
        <v>0</v>
      </c>
      <c r="O426" s="117">
        <v>15</v>
      </c>
      <c r="P426" s="8">
        <f t="shared" si="23"/>
        <v>5</v>
      </c>
      <c r="Q426" s="8">
        <f t="shared" si="24"/>
        <v>1</v>
      </c>
      <c r="R426" s="65"/>
    </row>
    <row r="427" spans="1:18" x14ac:dyDescent="0.2">
      <c r="A427" s="1" t="str">
        <f t="shared" si="21"/>
        <v xml:space="preserve">      32W CFL</v>
      </c>
      <c r="B427" s="65" t="s">
        <v>1110</v>
      </c>
      <c r="C427" s="25">
        <v>6800</v>
      </c>
      <c r="D427" s="65">
        <v>38</v>
      </c>
      <c r="E427" s="125">
        <v>14</v>
      </c>
      <c r="F427" s="65"/>
      <c r="G427" s="65"/>
      <c r="H427" s="65"/>
      <c r="I427" s="65"/>
      <c r="J427" s="65"/>
      <c r="K427" s="120"/>
      <c r="L427" s="117"/>
      <c r="M427" s="117"/>
      <c r="N427" s="85">
        <f t="shared" si="22"/>
        <v>0</v>
      </c>
      <c r="O427" s="117">
        <v>15</v>
      </c>
      <c r="P427" s="8">
        <f t="shared" si="23"/>
        <v>5</v>
      </c>
      <c r="Q427" s="8">
        <f t="shared" si="24"/>
        <v>1</v>
      </c>
      <c r="R427" s="65"/>
    </row>
    <row r="428" spans="1:18" x14ac:dyDescent="0.2">
      <c r="A428" s="1" t="str">
        <f t="shared" si="21"/>
        <v xml:space="preserve">      32W CFL</v>
      </c>
      <c r="B428" s="65" t="s">
        <v>1110</v>
      </c>
      <c r="C428" s="25">
        <v>6800</v>
      </c>
      <c r="D428" s="65">
        <v>38</v>
      </c>
      <c r="E428" s="125">
        <v>14</v>
      </c>
      <c r="F428" s="65"/>
      <c r="G428" s="65"/>
      <c r="H428" s="65"/>
      <c r="I428" s="65"/>
      <c r="J428" s="65"/>
      <c r="K428" s="120"/>
      <c r="L428" s="117"/>
      <c r="M428" s="117"/>
      <c r="N428" s="85">
        <f t="shared" si="22"/>
        <v>0</v>
      </c>
      <c r="O428" s="117">
        <v>15</v>
      </c>
      <c r="P428" s="8">
        <f t="shared" si="23"/>
        <v>5</v>
      </c>
      <c r="Q428" s="8">
        <f t="shared" si="24"/>
        <v>1</v>
      </c>
      <c r="R428" s="65"/>
    </row>
    <row r="429" spans="1:18" x14ac:dyDescent="0.2">
      <c r="A429" s="1" t="str">
        <f t="shared" si="21"/>
        <v xml:space="preserve">      32W CFL</v>
      </c>
      <c r="B429" s="65" t="s">
        <v>1110</v>
      </c>
      <c r="C429" s="25">
        <v>6800</v>
      </c>
      <c r="D429" s="65">
        <v>38</v>
      </c>
      <c r="E429" s="125">
        <v>14</v>
      </c>
      <c r="F429" s="65"/>
      <c r="G429" s="65"/>
      <c r="H429" s="65"/>
      <c r="I429" s="65"/>
      <c r="J429" s="65"/>
      <c r="K429" s="120"/>
      <c r="L429" s="117"/>
      <c r="M429" s="117"/>
      <c r="N429" s="85">
        <f t="shared" si="22"/>
        <v>0</v>
      </c>
      <c r="O429" s="117">
        <v>15</v>
      </c>
      <c r="P429" s="8">
        <f t="shared" si="23"/>
        <v>5</v>
      </c>
      <c r="Q429" s="8">
        <f t="shared" si="24"/>
        <v>1</v>
      </c>
      <c r="R429" s="65"/>
    </row>
    <row r="430" spans="1:18" x14ac:dyDescent="0.2">
      <c r="A430" s="1" t="str">
        <f t="shared" si="21"/>
        <v>Edison or bayonet globe smallCherry LED</v>
      </c>
      <c r="B430" s="8" t="s">
        <v>1114</v>
      </c>
      <c r="C430" s="25">
        <v>6800</v>
      </c>
      <c r="D430" s="65">
        <v>18</v>
      </c>
      <c r="E430" s="125">
        <v>8</v>
      </c>
      <c r="F430" s="65"/>
      <c r="G430" s="8" t="s">
        <v>1111</v>
      </c>
      <c r="H430" s="65" t="s">
        <v>1130</v>
      </c>
      <c r="I430" s="65" t="s">
        <v>1132</v>
      </c>
      <c r="J430" s="65">
        <v>7</v>
      </c>
      <c r="K430" s="120">
        <v>50000</v>
      </c>
      <c r="L430" s="65" t="s">
        <v>1130</v>
      </c>
      <c r="M430" s="117">
        <v>7.48</v>
      </c>
      <c r="N430" s="85">
        <f t="shared" si="22"/>
        <v>9.9733333333333345</v>
      </c>
      <c r="O430" s="117">
        <v>2</v>
      </c>
      <c r="P430" s="8">
        <f t="shared" si="23"/>
        <v>5</v>
      </c>
      <c r="Q430" s="8">
        <f t="shared" si="24"/>
        <v>1</v>
      </c>
      <c r="R430" s="65"/>
    </row>
    <row r="431" spans="1:18" x14ac:dyDescent="0.2">
      <c r="A431" s="1" t="str">
        <f t="shared" si="21"/>
        <v>Edison or bayonet globe small</v>
      </c>
      <c r="B431" s="8" t="s">
        <v>1114</v>
      </c>
      <c r="C431" s="25">
        <v>6800</v>
      </c>
      <c r="D431" s="65">
        <v>18</v>
      </c>
      <c r="E431" s="125">
        <v>8</v>
      </c>
      <c r="F431" s="65"/>
      <c r="G431" s="65"/>
      <c r="H431" s="65"/>
      <c r="I431" s="65"/>
      <c r="J431" s="65"/>
      <c r="K431" s="120"/>
      <c r="L431" s="65"/>
      <c r="M431" s="117"/>
      <c r="N431" s="85">
        <f t="shared" si="22"/>
        <v>0</v>
      </c>
      <c r="O431" s="117">
        <f>O430</f>
        <v>2</v>
      </c>
      <c r="P431" s="8">
        <f t="shared" si="23"/>
        <v>5</v>
      </c>
      <c r="Q431" s="8">
        <f t="shared" si="24"/>
        <v>1</v>
      </c>
      <c r="R431" s="65"/>
    </row>
    <row r="432" spans="1:18" x14ac:dyDescent="0.2">
      <c r="A432" s="1" t="str">
        <f t="shared" si="21"/>
        <v>Edison or bayonet globe small</v>
      </c>
      <c r="B432" s="8" t="s">
        <v>1114</v>
      </c>
      <c r="C432" s="25">
        <v>6800</v>
      </c>
      <c r="D432" s="65">
        <v>18</v>
      </c>
      <c r="E432" s="125">
        <v>8</v>
      </c>
      <c r="F432" s="65"/>
      <c r="G432" s="65"/>
      <c r="H432" s="65"/>
      <c r="I432" s="65"/>
      <c r="J432" s="65"/>
      <c r="K432" s="120"/>
      <c r="L432" s="65"/>
      <c r="M432" s="117"/>
      <c r="N432" s="85">
        <f t="shared" si="22"/>
        <v>0</v>
      </c>
      <c r="O432" s="117">
        <f t="shared" ref="O432:O443" si="25">O431</f>
        <v>2</v>
      </c>
      <c r="P432" s="8">
        <f t="shared" si="23"/>
        <v>5</v>
      </c>
      <c r="Q432" s="8">
        <f t="shared" si="24"/>
        <v>1</v>
      </c>
      <c r="R432" s="65"/>
    </row>
    <row r="433" spans="1:18" x14ac:dyDescent="0.2">
      <c r="A433" s="1" t="str">
        <f t="shared" si="21"/>
        <v>Edison or bayonet globe small</v>
      </c>
      <c r="B433" s="8" t="s">
        <v>1114</v>
      </c>
      <c r="C433" s="25">
        <v>6800</v>
      </c>
      <c r="D433" s="65">
        <v>18</v>
      </c>
      <c r="E433" s="125">
        <v>8</v>
      </c>
      <c r="F433" s="65"/>
      <c r="G433" s="65"/>
      <c r="H433" s="65"/>
      <c r="I433" s="65"/>
      <c r="J433" s="65"/>
      <c r="K433" s="120"/>
      <c r="L433" s="65"/>
      <c r="M433" s="117"/>
      <c r="N433" s="85">
        <f t="shared" si="22"/>
        <v>0</v>
      </c>
      <c r="O433" s="117">
        <f t="shared" si="25"/>
        <v>2</v>
      </c>
      <c r="P433" s="8">
        <f t="shared" si="23"/>
        <v>5</v>
      </c>
      <c r="Q433" s="8">
        <f t="shared" si="24"/>
        <v>1</v>
      </c>
      <c r="R433" s="65"/>
    </row>
    <row r="434" spans="1:18" x14ac:dyDescent="0.2">
      <c r="A434" s="1" t="str">
        <f t="shared" si="21"/>
        <v>Edison or bayonet globe small</v>
      </c>
      <c r="B434" s="8" t="s">
        <v>1114</v>
      </c>
      <c r="C434" s="25">
        <v>6800</v>
      </c>
      <c r="D434" s="65">
        <v>18</v>
      </c>
      <c r="E434" s="125">
        <v>8</v>
      </c>
      <c r="F434" s="65"/>
      <c r="G434" s="65"/>
      <c r="H434" s="65"/>
      <c r="I434" s="65"/>
      <c r="J434" s="65"/>
      <c r="K434" s="120"/>
      <c r="L434" s="65"/>
      <c r="M434" s="117"/>
      <c r="N434" s="85">
        <f t="shared" si="22"/>
        <v>0</v>
      </c>
      <c r="O434" s="117">
        <f t="shared" si="25"/>
        <v>2</v>
      </c>
      <c r="P434" s="8">
        <f t="shared" si="23"/>
        <v>5</v>
      </c>
      <c r="Q434" s="8">
        <f t="shared" si="24"/>
        <v>1</v>
      </c>
      <c r="R434" s="65"/>
    </row>
    <row r="435" spans="1:18" x14ac:dyDescent="0.2">
      <c r="A435" s="1" t="str">
        <f t="shared" si="21"/>
        <v>Edison or bayonet globe small</v>
      </c>
      <c r="B435" s="8" t="s">
        <v>1114</v>
      </c>
      <c r="C435" s="25">
        <v>6800</v>
      </c>
      <c r="D435" s="65">
        <v>18</v>
      </c>
      <c r="E435" s="125">
        <v>8</v>
      </c>
      <c r="F435" s="65"/>
      <c r="G435" s="65"/>
      <c r="H435" s="65"/>
      <c r="I435" s="65"/>
      <c r="J435" s="65"/>
      <c r="K435" s="120"/>
      <c r="L435" s="65"/>
      <c r="M435" s="117"/>
      <c r="N435" s="85">
        <f t="shared" si="22"/>
        <v>0</v>
      </c>
      <c r="O435" s="117">
        <f t="shared" si="25"/>
        <v>2</v>
      </c>
      <c r="P435" s="8">
        <f t="shared" si="23"/>
        <v>5</v>
      </c>
      <c r="Q435" s="8">
        <f t="shared" si="24"/>
        <v>1</v>
      </c>
      <c r="R435" s="65"/>
    </row>
    <row r="436" spans="1:18" x14ac:dyDescent="0.2">
      <c r="A436" s="1" t="str">
        <f t="shared" si="21"/>
        <v>Edison or bayonet globe small</v>
      </c>
      <c r="B436" s="8" t="s">
        <v>1114</v>
      </c>
      <c r="C436" s="25">
        <v>6800</v>
      </c>
      <c r="D436" s="65">
        <v>18</v>
      </c>
      <c r="E436" s="125">
        <v>8</v>
      </c>
      <c r="F436" s="65"/>
      <c r="G436" s="65"/>
      <c r="H436" s="65"/>
      <c r="I436" s="65"/>
      <c r="J436" s="65"/>
      <c r="K436" s="120"/>
      <c r="L436" s="65"/>
      <c r="M436" s="117"/>
      <c r="N436" s="85">
        <f t="shared" si="22"/>
        <v>0</v>
      </c>
      <c r="O436" s="117">
        <f t="shared" si="25"/>
        <v>2</v>
      </c>
      <c r="P436" s="8">
        <f t="shared" si="23"/>
        <v>5</v>
      </c>
      <c r="Q436" s="8">
        <f t="shared" si="24"/>
        <v>1</v>
      </c>
      <c r="R436" s="65"/>
    </row>
    <row r="437" spans="1:18" x14ac:dyDescent="0.2">
      <c r="A437" s="1" t="str">
        <f t="shared" si="21"/>
        <v xml:space="preserve">  Edison or bayonet globe largeCherry LED</v>
      </c>
      <c r="B437" s="8" t="s">
        <v>1115</v>
      </c>
      <c r="C437" s="25">
        <v>6800</v>
      </c>
      <c r="D437" s="65">
        <v>32</v>
      </c>
      <c r="E437" s="125">
        <v>12</v>
      </c>
      <c r="F437" s="65"/>
      <c r="G437" s="8" t="s">
        <v>1111</v>
      </c>
      <c r="H437" s="65" t="s">
        <v>1131</v>
      </c>
      <c r="I437" s="65" t="s">
        <v>1133</v>
      </c>
      <c r="J437" s="65">
        <v>12</v>
      </c>
      <c r="K437" s="120">
        <v>50000</v>
      </c>
      <c r="L437" s="65" t="s">
        <v>1131</v>
      </c>
      <c r="M437" s="117">
        <v>10.119999999999999</v>
      </c>
      <c r="N437" s="85">
        <f t="shared" si="22"/>
        <v>13.493333333333332</v>
      </c>
      <c r="O437" s="117">
        <f t="shared" si="25"/>
        <v>2</v>
      </c>
      <c r="P437" s="8">
        <f t="shared" si="23"/>
        <v>5</v>
      </c>
      <c r="Q437" s="8">
        <f t="shared" si="24"/>
        <v>1</v>
      </c>
      <c r="R437" s="65"/>
    </row>
    <row r="438" spans="1:18" x14ac:dyDescent="0.2">
      <c r="A438" s="1" t="str">
        <f t="shared" si="21"/>
        <v xml:space="preserve">  Edison or bayonet globe large</v>
      </c>
      <c r="B438" s="8" t="s">
        <v>1115</v>
      </c>
      <c r="C438" s="25">
        <v>6800</v>
      </c>
      <c r="D438" s="65">
        <v>32</v>
      </c>
      <c r="E438" s="125">
        <v>12</v>
      </c>
      <c r="F438" s="65"/>
      <c r="G438" s="65"/>
      <c r="H438" s="65"/>
      <c r="I438" s="65"/>
      <c r="J438" s="65"/>
      <c r="K438" s="120"/>
      <c r="L438" s="117"/>
      <c r="M438" s="117"/>
      <c r="N438" s="85">
        <f t="shared" si="22"/>
        <v>0</v>
      </c>
      <c r="O438" s="117">
        <f t="shared" si="25"/>
        <v>2</v>
      </c>
      <c r="P438" s="8">
        <f t="shared" si="23"/>
        <v>5</v>
      </c>
      <c r="Q438" s="8">
        <f t="shared" si="24"/>
        <v>1</v>
      </c>
      <c r="R438" s="65"/>
    </row>
    <row r="439" spans="1:18" x14ac:dyDescent="0.2">
      <c r="A439" s="1" t="str">
        <f t="shared" si="21"/>
        <v xml:space="preserve">  Edison or bayonet globe large</v>
      </c>
      <c r="B439" s="8" t="s">
        <v>1115</v>
      </c>
      <c r="C439" s="25">
        <v>6800</v>
      </c>
      <c r="D439" s="65">
        <v>32</v>
      </c>
      <c r="E439" s="125">
        <v>12</v>
      </c>
      <c r="F439" s="65"/>
      <c r="G439" s="65"/>
      <c r="H439" s="65"/>
      <c r="I439" s="65"/>
      <c r="J439" s="65"/>
      <c r="K439" s="120"/>
      <c r="L439" s="117"/>
      <c r="M439" s="117"/>
      <c r="N439" s="85">
        <f t="shared" si="22"/>
        <v>0</v>
      </c>
      <c r="O439" s="117">
        <f t="shared" si="25"/>
        <v>2</v>
      </c>
      <c r="P439" s="8">
        <f t="shared" si="23"/>
        <v>5</v>
      </c>
      <c r="Q439" s="8">
        <f t="shared" si="24"/>
        <v>1</v>
      </c>
      <c r="R439" s="65"/>
    </row>
    <row r="440" spans="1:18" x14ac:dyDescent="0.2">
      <c r="A440" s="1" t="str">
        <f t="shared" si="21"/>
        <v xml:space="preserve">  Edison or bayonet globe large</v>
      </c>
      <c r="B440" s="8" t="s">
        <v>1115</v>
      </c>
      <c r="C440" s="25">
        <v>6800</v>
      </c>
      <c r="D440" s="65">
        <v>32</v>
      </c>
      <c r="E440" s="125">
        <v>12</v>
      </c>
      <c r="F440" s="65"/>
      <c r="G440" s="65"/>
      <c r="H440" s="65"/>
      <c r="I440" s="65"/>
      <c r="J440" s="65"/>
      <c r="K440" s="120"/>
      <c r="L440" s="117"/>
      <c r="M440" s="117"/>
      <c r="N440" s="85">
        <f t="shared" si="22"/>
        <v>0</v>
      </c>
      <c r="O440" s="117">
        <f t="shared" si="25"/>
        <v>2</v>
      </c>
      <c r="P440" s="8">
        <f t="shared" si="23"/>
        <v>5</v>
      </c>
      <c r="Q440" s="8">
        <f t="shared" si="24"/>
        <v>1</v>
      </c>
      <c r="R440" s="65"/>
    </row>
    <row r="441" spans="1:18" x14ac:dyDescent="0.2">
      <c r="A441" s="1" t="str">
        <f t="shared" si="21"/>
        <v xml:space="preserve">  Edison or bayonet globe large</v>
      </c>
      <c r="B441" s="8" t="s">
        <v>1115</v>
      </c>
      <c r="C441" s="25">
        <v>6800</v>
      </c>
      <c r="D441" s="65">
        <v>32</v>
      </c>
      <c r="E441" s="125">
        <v>12</v>
      </c>
      <c r="F441" s="65"/>
      <c r="G441" s="65"/>
      <c r="H441" s="65"/>
      <c r="I441" s="65"/>
      <c r="J441" s="65"/>
      <c r="K441" s="120"/>
      <c r="L441" s="117"/>
      <c r="M441" s="117"/>
      <c r="N441" s="85">
        <f t="shared" si="22"/>
        <v>0</v>
      </c>
      <c r="O441" s="117">
        <f t="shared" si="25"/>
        <v>2</v>
      </c>
      <c r="P441" s="8">
        <f t="shared" si="23"/>
        <v>5</v>
      </c>
      <c r="Q441" s="8">
        <f t="shared" si="24"/>
        <v>1</v>
      </c>
      <c r="R441" s="65"/>
    </row>
    <row r="442" spans="1:18" x14ac:dyDescent="0.2">
      <c r="A442" s="1" t="str">
        <f t="shared" si="21"/>
        <v xml:space="preserve">  Edison or bayonet globe large</v>
      </c>
      <c r="B442" s="8" t="s">
        <v>1115</v>
      </c>
      <c r="C442" s="25">
        <v>6800</v>
      </c>
      <c r="D442" s="65">
        <v>32</v>
      </c>
      <c r="E442" s="125">
        <v>12</v>
      </c>
      <c r="F442" s="65"/>
      <c r="G442" s="65"/>
      <c r="H442" s="65"/>
      <c r="I442" s="65"/>
      <c r="J442" s="65"/>
      <c r="K442" s="120"/>
      <c r="L442" s="117"/>
      <c r="M442" s="117"/>
      <c r="N442" s="85">
        <f t="shared" si="22"/>
        <v>0</v>
      </c>
      <c r="O442" s="117">
        <f t="shared" si="25"/>
        <v>2</v>
      </c>
      <c r="P442" s="8">
        <f t="shared" si="23"/>
        <v>5</v>
      </c>
      <c r="Q442" s="8">
        <f t="shared" si="24"/>
        <v>1</v>
      </c>
      <c r="R442" s="65"/>
    </row>
    <row r="443" spans="1:18" x14ac:dyDescent="0.2">
      <c r="A443" s="1" t="str">
        <f t="shared" si="21"/>
        <v xml:space="preserve">  Edison or bayonet globe large</v>
      </c>
      <c r="B443" s="8" t="s">
        <v>1115</v>
      </c>
      <c r="C443" s="25">
        <v>6800</v>
      </c>
      <c r="D443" s="65">
        <v>32</v>
      </c>
      <c r="E443" s="125">
        <v>12</v>
      </c>
      <c r="F443" s="65"/>
      <c r="G443" s="65"/>
      <c r="H443" s="65"/>
      <c r="I443" s="65"/>
      <c r="J443" s="65"/>
      <c r="K443" s="120"/>
      <c r="L443" s="117"/>
      <c r="M443" s="117"/>
      <c r="N443" s="85">
        <f t="shared" si="22"/>
        <v>0</v>
      </c>
      <c r="O443" s="117">
        <f t="shared" si="25"/>
        <v>2</v>
      </c>
      <c r="P443" s="8">
        <f t="shared" si="23"/>
        <v>5</v>
      </c>
      <c r="Q443" s="8">
        <f t="shared" si="24"/>
        <v>1</v>
      </c>
      <c r="R443" s="65"/>
    </row>
    <row r="444" spans="1:18" x14ac:dyDescent="0.2">
      <c r="A444" s="1" t="str">
        <f t="shared" si="21"/>
        <v>18W TubeLumaled</v>
      </c>
      <c r="B444" s="65" t="s">
        <v>1279</v>
      </c>
      <c r="C444" s="25">
        <v>6800</v>
      </c>
      <c r="D444" s="65">
        <v>22.5</v>
      </c>
      <c r="E444" s="125">
        <v>5</v>
      </c>
      <c r="F444" s="65"/>
      <c r="G444" s="65" t="s">
        <v>515</v>
      </c>
      <c r="H444" s="117" t="s">
        <v>1282</v>
      </c>
      <c r="I444" s="65" t="s">
        <v>1281</v>
      </c>
      <c r="J444" s="65">
        <v>8</v>
      </c>
      <c r="K444" s="120">
        <v>50000</v>
      </c>
      <c r="L444" s="117" t="s">
        <v>1283</v>
      </c>
      <c r="M444" s="304">
        <v>16.5</v>
      </c>
      <c r="N444" s="85">
        <f t="shared" si="22"/>
        <v>22</v>
      </c>
      <c r="O444" s="117">
        <v>15</v>
      </c>
      <c r="P444" s="65">
        <v>15</v>
      </c>
      <c r="Q444" s="65">
        <v>1</v>
      </c>
      <c r="R444" s="65"/>
    </row>
    <row r="445" spans="1:18" x14ac:dyDescent="0.2">
      <c r="A445" s="1" t="str">
        <f t="shared" si="21"/>
        <v>18W Tube</v>
      </c>
      <c r="B445" s="65" t="s">
        <v>1279</v>
      </c>
      <c r="C445" s="25">
        <v>6800</v>
      </c>
      <c r="D445" s="65">
        <v>22.5</v>
      </c>
      <c r="E445" s="125">
        <v>5</v>
      </c>
      <c r="F445" s="65"/>
      <c r="G445" s="65"/>
      <c r="H445" s="65"/>
      <c r="I445" s="65"/>
      <c r="J445" s="65"/>
      <c r="K445" s="120"/>
      <c r="L445" s="117"/>
      <c r="M445" s="304"/>
      <c r="N445" s="85">
        <f t="shared" si="22"/>
        <v>0</v>
      </c>
      <c r="O445" s="117">
        <v>15</v>
      </c>
      <c r="P445" s="65">
        <v>15</v>
      </c>
      <c r="Q445" s="65">
        <v>1</v>
      </c>
      <c r="R445" s="65"/>
    </row>
    <row r="446" spans="1:18" x14ac:dyDescent="0.2">
      <c r="A446" s="1" t="str">
        <f t="shared" si="21"/>
        <v>18W Tube</v>
      </c>
      <c r="B446" s="65" t="s">
        <v>1279</v>
      </c>
      <c r="C446" s="25">
        <v>6800</v>
      </c>
      <c r="D446" s="65">
        <v>22.5</v>
      </c>
      <c r="E446" s="125">
        <v>5</v>
      </c>
      <c r="F446" s="65"/>
      <c r="G446" s="65"/>
      <c r="H446" s="65"/>
      <c r="I446" s="65"/>
      <c r="J446" s="65"/>
      <c r="K446" s="120"/>
      <c r="L446" s="117"/>
      <c r="M446" s="304"/>
      <c r="N446" s="85">
        <f t="shared" si="22"/>
        <v>0</v>
      </c>
      <c r="O446" s="117">
        <v>15</v>
      </c>
      <c r="P446" s="65">
        <v>15</v>
      </c>
      <c r="Q446" s="65">
        <v>1</v>
      </c>
      <c r="R446" s="65"/>
    </row>
    <row r="447" spans="1:18" x14ac:dyDescent="0.2">
      <c r="A447" s="1" t="str">
        <f t="shared" si="21"/>
        <v>18W Tube</v>
      </c>
      <c r="B447" s="65" t="s">
        <v>1279</v>
      </c>
      <c r="C447" s="25">
        <v>6800</v>
      </c>
      <c r="D447" s="65">
        <v>22.5</v>
      </c>
      <c r="E447" s="125">
        <v>5</v>
      </c>
      <c r="F447" s="65"/>
      <c r="G447" s="65"/>
      <c r="H447" s="65"/>
      <c r="I447" s="65"/>
      <c r="J447" s="65"/>
      <c r="K447" s="120"/>
      <c r="L447" s="117"/>
      <c r="M447" s="304"/>
      <c r="N447" s="85">
        <f t="shared" si="22"/>
        <v>0</v>
      </c>
      <c r="O447" s="117">
        <v>15</v>
      </c>
      <c r="P447" s="65">
        <v>15</v>
      </c>
      <c r="Q447" s="65">
        <v>1</v>
      </c>
      <c r="R447" s="65"/>
    </row>
    <row r="448" spans="1:18" x14ac:dyDescent="0.2">
      <c r="A448" s="1" t="str">
        <f t="shared" si="21"/>
        <v>18W Tube</v>
      </c>
      <c r="B448" s="65" t="s">
        <v>1279</v>
      </c>
      <c r="C448" s="25">
        <v>6800</v>
      </c>
      <c r="D448" s="65">
        <v>22.5</v>
      </c>
      <c r="E448" s="125">
        <v>5</v>
      </c>
      <c r="F448" s="65"/>
      <c r="G448" s="65"/>
      <c r="H448" s="65"/>
      <c r="I448" s="65"/>
      <c r="J448" s="65"/>
      <c r="K448" s="120"/>
      <c r="L448" s="117"/>
      <c r="M448" s="304"/>
      <c r="N448" s="85">
        <f t="shared" si="22"/>
        <v>0</v>
      </c>
      <c r="O448" s="117">
        <v>15</v>
      </c>
      <c r="P448" s="65">
        <v>15</v>
      </c>
      <c r="Q448" s="65">
        <v>1</v>
      </c>
      <c r="R448" s="65"/>
    </row>
    <row r="449" spans="1:18" x14ac:dyDescent="0.2">
      <c r="A449" s="1" t="str">
        <f t="shared" si="21"/>
        <v>18W Tube</v>
      </c>
      <c r="B449" s="65" t="s">
        <v>1279</v>
      </c>
      <c r="C449" s="25">
        <v>6800</v>
      </c>
      <c r="D449" s="65">
        <v>22.5</v>
      </c>
      <c r="E449" s="125">
        <v>5</v>
      </c>
      <c r="F449" s="65"/>
      <c r="G449" s="65"/>
      <c r="H449" s="65"/>
      <c r="I449" s="65"/>
      <c r="J449" s="65"/>
      <c r="K449" s="120"/>
      <c r="L449" s="117"/>
      <c r="M449" s="304"/>
      <c r="N449" s="85">
        <f t="shared" si="22"/>
        <v>0</v>
      </c>
      <c r="O449" s="117">
        <v>15</v>
      </c>
      <c r="P449" s="65">
        <v>15</v>
      </c>
      <c r="Q449" s="65">
        <v>1</v>
      </c>
      <c r="R449" s="65"/>
    </row>
    <row r="450" spans="1:18" x14ac:dyDescent="0.2">
      <c r="A450" s="1" t="str">
        <f t="shared" si="21"/>
        <v>18W Tube</v>
      </c>
      <c r="B450" s="65" t="s">
        <v>1279</v>
      </c>
      <c r="C450" s="25">
        <v>6800</v>
      </c>
      <c r="D450" s="65">
        <v>22.5</v>
      </c>
      <c r="E450" s="125">
        <v>5</v>
      </c>
      <c r="F450" s="65"/>
      <c r="G450" s="65"/>
      <c r="H450" s="65"/>
      <c r="I450" s="65"/>
      <c r="J450" s="65"/>
      <c r="K450" s="120"/>
      <c r="L450" s="117"/>
      <c r="M450" s="304"/>
      <c r="N450" s="85">
        <f t="shared" si="22"/>
        <v>0</v>
      </c>
      <c r="O450" s="117">
        <v>15</v>
      </c>
      <c r="P450" s="65">
        <v>15</v>
      </c>
      <c r="Q450" s="65">
        <v>1</v>
      </c>
      <c r="R450" s="65"/>
    </row>
    <row r="451" spans="1:18" x14ac:dyDescent="0.2">
      <c r="A451" s="1" t="str">
        <f t="shared" si="21"/>
        <v xml:space="preserve">  36W TubeLumaled</v>
      </c>
      <c r="B451" s="65" t="s">
        <v>1280</v>
      </c>
      <c r="C451" s="25">
        <v>6800</v>
      </c>
      <c r="D451" s="65">
        <v>45</v>
      </c>
      <c r="E451" s="125">
        <v>5</v>
      </c>
      <c r="F451" s="65"/>
      <c r="G451" s="65" t="s">
        <v>515</v>
      </c>
      <c r="H451" s="117" t="s">
        <v>1284</v>
      </c>
      <c r="I451" s="65" t="s">
        <v>1281</v>
      </c>
      <c r="J451" s="65">
        <v>16</v>
      </c>
      <c r="K451" s="120">
        <v>50000</v>
      </c>
      <c r="L451" s="117" t="s">
        <v>1285</v>
      </c>
      <c r="M451" s="304">
        <v>16.5</v>
      </c>
      <c r="N451" s="85">
        <f t="shared" si="22"/>
        <v>22</v>
      </c>
      <c r="O451" s="117">
        <v>15</v>
      </c>
      <c r="P451" s="65">
        <v>15</v>
      </c>
      <c r="Q451" s="65">
        <v>1</v>
      </c>
      <c r="R451" s="65"/>
    </row>
    <row r="452" spans="1:18" x14ac:dyDescent="0.2">
      <c r="A452" s="1" t="str">
        <f t="shared" si="21"/>
        <v xml:space="preserve">  36W TubeEmerald Planet</v>
      </c>
      <c r="B452" s="65" t="str">
        <f t="shared" ref="B452:B457" si="26">B451</f>
        <v xml:space="preserve">  36W Tube</v>
      </c>
      <c r="C452" s="25">
        <v>6800</v>
      </c>
      <c r="D452" s="65">
        <v>45</v>
      </c>
      <c r="E452" s="125">
        <v>5</v>
      </c>
      <c r="F452" s="65"/>
      <c r="G452" s="65" t="s">
        <v>1292</v>
      </c>
      <c r="H452" s="65" t="s">
        <v>1293</v>
      </c>
      <c r="I452" s="65" t="s">
        <v>1281</v>
      </c>
      <c r="J452" s="65">
        <v>16</v>
      </c>
      <c r="K452" s="120">
        <v>36000</v>
      </c>
      <c r="L452" s="117"/>
      <c r="M452" s="117">
        <v>9.5</v>
      </c>
      <c r="N452" s="85">
        <f t="shared" si="22"/>
        <v>12.666666666666666</v>
      </c>
      <c r="O452" s="117">
        <v>15</v>
      </c>
      <c r="P452" s="65">
        <v>15</v>
      </c>
      <c r="Q452" s="65">
        <v>1</v>
      </c>
      <c r="R452" s="65"/>
    </row>
    <row r="453" spans="1:18" x14ac:dyDescent="0.2">
      <c r="A453" s="1" t="str">
        <f t="shared" si="21"/>
        <v xml:space="preserve">  36W Tube</v>
      </c>
      <c r="B453" s="65" t="str">
        <f t="shared" si="26"/>
        <v xml:space="preserve">  36W Tube</v>
      </c>
      <c r="C453" s="25">
        <v>6800</v>
      </c>
      <c r="D453" s="65">
        <v>45</v>
      </c>
      <c r="E453" s="125">
        <v>5</v>
      </c>
      <c r="F453" s="65"/>
      <c r="G453" s="65"/>
      <c r="H453" s="65"/>
      <c r="I453" s="65"/>
      <c r="J453" s="65"/>
      <c r="K453" s="120"/>
      <c r="L453" s="117"/>
      <c r="M453" s="117"/>
      <c r="N453" s="85">
        <f t="shared" si="22"/>
        <v>0</v>
      </c>
      <c r="O453" s="117">
        <v>15</v>
      </c>
      <c r="P453" s="65">
        <v>15</v>
      </c>
      <c r="Q453" s="65">
        <v>1</v>
      </c>
      <c r="R453" s="65"/>
    </row>
    <row r="454" spans="1:18" x14ac:dyDescent="0.2">
      <c r="A454" s="1" t="str">
        <f t="shared" si="21"/>
        <v xml:space="preserve">  36W Tube</v>
      </c>
      <c r="B454" s="65" t="str">
        <f t="shared" si="26"/>
        <v xml:space="preserve">  36W Tube</v>
      </c>
      <c r="C454" s="25">
        <v>6800</v>
      </c>
      <c r="D454" s="65">
        <v>45</v>
      </c>
      <c r="E454" s="125">
        <v>5</v>
      </c>
      <c r="F454" s="65"/>
      <c r="G454" s="65"/>
      <c r="H454" s="65"/>
      <c r="I454" s="65"/>
      <c r="J454" s="65"/>
      <c r="K454" s="120"/>
      <c r="L454" s="117"/>
      <c r="M454" s="117"/>
      <c r="N454" s="85">
        <f t="shared" si="22"/>
        <v>0</v>
      </c>
      <c r="O454" s="117">
        <v>15</v>
      </c>
      <c r="P454" s="65">
        <v>15</v>
      </c>
      <c r="Q454" s="65">
        <v>1</v>
      </c>
      <c r="R454" s="65"/>
    </row>
    <row r="455" spans="1:18" x14ac:dyDescent="0.2">
      <c r="A455" s="1" t="str">
        <f t="shared" si="21"/>
        <v xml:space="preserve">  36W Tube</v>
      </c>
      <c r="B455" s="65" t="str">
        <f t="shared" si="26"/>
        <v xml:space="preserve">  36W Tube</v>
      </c>
      <c r="C455" s="25">
        <v>6800</v>
      </c>
      <c r="D455" s="65">
        <v>45</v>
      </c>
      <c r="E455" s="125">
        <v>5</v>
      </c>
      <c r="F455" s="65"/>
      <c r="G455" s="65"/>
      <c r="H455" s="65"/>
      <c r="I455" s="65"/>
      <c r="J455" s="65"/>
      <c r="K455" s="120"/>
      <c r="L455" s="117"/>
      <c r="M455" s="117"/>
      <c r="N455" s="85">
        <f t="shared" si="22"/>
        <v>0</v>
      </c>
      <c r="O455" s="117">
        <v>15</v>
      </c>
      <c r="P455" s="65">
        <v>15</v>
      </c>
      <c r="Q455" s="65">
        <v>1</v>
      </c>
      <c r="R455" s="65"/>
    </row>
    <row r="456" spans="1:18" x14ac:dyDescent="0.2">
      <c r="A456" s="1" t="str">
        <f t="shared" si="21"/>
        <v xml:space="preserve">  36W Tube</v>
      </c>
      <c r="B456" s="65" t="str">
        <f t="shared" si="26"/>
        <v xml:space="preserve">  36W Tube</v>
      </c>
      <c r="C456" s="25">
        <v>6800</v>
      </c>
      <c r="D456" s="65">
        <v>45</v>
      </c>
      <c r="E456" s="125">
        <v>5</v>
      </c>
      <c r="F456" s="65"/>
      <c r="G456" s="65"/>
      <c r="H456" s="65"/>
      <c r="I456" s="65"/>
      <c r="J456" s="65"/>
      <c r="K456" s="120"/>
      <c r="L456" s="117"/>
      <c r="M456" s="117"/>
      <c r="N456" s="85">
        <f t="shared" si="22"/>
        <v>0</v>
      </c>
      <c r="O456" s="117">
        <v>15</v>
      </c>
      <c r="P456" s="65">
        <v>15</v>
      </c>
      <c r="Q456" s="65">
        <v>1</v>
      </c>
      <c r="R456" s="65"/>
    </row>
    <row r="457" spans="1:18" x14ac:dyDescent="0.2">
      <c r="A457" s="1" t="str">
        <f t="shared" si="21"/>
        <v xml:space="preserve">  36W Tube</v>
      </c>
      <c r="B457" s="65" t="str">
        <f t="shared" si="26"/>
        <v xml:space="preserve">  36W Tube</v>
      </c>
      <c r="C457" s="25">
        <v>6800</v>
      </c>
      <c r="D457" s="65">
        <v>45</v>
      </c>
      <c r="E457" s="125">
        <v>5</v>
      </c>
      <c r="F457" s="65"/>
      <c r="G457" s="65"/>
      <c r="H457" s="65"/>
      <c r="I457" s="65"/>
      <c r="J457" s="65"/>
      <c r="K457" s="120"/>
      <c r="L457" s="117"/>
      <c r="M457" s="117"/>
      <c r="N457" s="85">
        <f t="shared" si="22"/>
        <v>0</v>
      </c>
      <c r="O457" s="117">
        <v>15</v>
      </c>
      <c r="P457" s="65">
        <v>15</v>
      </c>
      <c r="Q457" s="65">
        <v>1</v>
      </c>
      <c r="R457" s="65"/>
    </row>
    <row r="458" spans="1:18" x14ac:dyDescent="0.2">
      <c r="A458" s="1" t="str">
        <f t="shared" si="21"/>
        <v>c</v>
      </c>
      <c r="B458" s="65" t="s">
        <v>509</v>
      </c>
      <c r="C458" s="120"/>
      <c r="D458" s="65"/>
      <c r="E458" s="125"/>
      <c r="F458" s="65"/>
      <c r="G458" s="65"/>
      <c r="H458" s="65"/>
      <c r="I458" s="65"/>
      <c r="J458" s="65"/>
      <c r="K458" s="120"/>
      <c r="L458" s="117"/>
      <c r="M458" s="117"/>
      <c r="N458" s="117"/>
      <c r="O458" s="65"/>
      <c r="P458" s="65"/>
      <c r="Q458" s="65"/>
      <c r="R458" s="65"/>
    </row>
    <row r="459" spans="1:18" x14ac:dyDescent="0.2">
      <c r="A459" s="1" t="str">
        <f t="shared" si="21"/>
        <v>c</v>
      </c>
      <c r="B459" s="65" t="str">
        <f t="shared" ref="B459:B464" si="27">B458</f>
        <v>c</v>
      </c>
      <c r="C459" s="120"/>
      <c r="D459" s="65"/>
      <c r="E459" s="125"/>
      <c r="F459" s="65"/>
      <c r="G459" s="65"/>
      <c r="H459" s="65"/>
      <c r="I459" s="65"/>
      <c r="J459" s="65"/>
      <c r="K459" s="120"/>
      <c r="L459" s="117"/>
      <c r="M459" s="117"/>
      <c r="N459" s="117"/>
      <c r="O459" s="65"/>
      <c r="P459" s="65"/>
      <c r="Q459" s="65"/>
      <c r="R459" s="65"/>
    </row>
    <row r="460" spans="1:18" x14ac:dyDescent="0.2">
      <c r="A460" s="1" t="str">
        <f t="shared" si="21"/>
        <v>c</v>
      </c>
      <c r="B460" s="65" t="str">
        <f t="shared" si="27"/>
        <v>c</v>
      </c>
      <c r="C460" s="120"/>
      <c r="D460" s="65"/>
      <c r="E460" s="125"/>
      <c r="F460" s="65"/>
      <c r="G460" s="65"/>
      <c r="H460" s="65"/>
      <c r="I460" s="65"/>
      <c r="J460" s="65"/>
      <c r="K460" s="120"/>
      <c r="L460" s="117"/>
      <c r="M460" s="117"/>
      <c r="N460" s="117"/>
      <c r="O460" s="65"/>
      <c r="P460" s="65"/>
      <c r="Q460" s="65"/>
      <c r="R460" s="65"/>
    </row>
    <row r="461" spans="1:18" x14ac:dyDescent="0.2">
      <c r="A461" s="1" t="str">
        <f t="shared" ref="A461:A524" si="28">B461&amp;G461</f>
        <v>c</v>
      </c>
      <c r="B461" s="65" t="str">
        <f t="shared" si="27"/>
        <v>c</v>
      </c>
      <c r="C461" s="120"/>
      <c r="D461" s="65"/>
      <c r="E461" s="125"/>
      <c r="F461" s="65"/>
      <c r="G461" s="65"/>
      <c r="H461" s="65"/>
      <c r="I461" s="65"/>
      <c r="J461" s="65"/>
      <c r="K461" s="120"/>
      <c r="L461" s="117"/>
      <c r="M461" s="117"/>
      <c r="N461" s="117"/>
      <c r="O461" s="65"/>
      <c r="P461" s="65"/>
      <c r="Q461" s="65"/>
      <c r="R461" s="65"/>
    </row>
    <row r="462" spans="1:18" x14ac:dyDescent="0.2">
      <c r="A462" s="1" t="str">
        <f t="shared" si="28"/>
        <v>c</v>
      </c>
      <c r="B462" s="65" t="str">
        <f t="shared" si="27"/>
        <v>c</v>
      </c>
      <c r="C462" s="120"/>
      <c r="D462" s="65"/>
      <c r="E462" s="125"/>
      <c r="F462" s="65"/>
      <c r="G462" s="65"/>
      <c r="H462" s="65"/>
      <c r="I462" s="65"/>
      <c r="J462" s="65"/>
      <c r="K462" s="120"/>
      <c r="L462" s="117"/>
      <c r="M462" s="117"/>
      <c r="N462" s="117"/>
      <c r="O462" s="65"/>
      <c r="P462" s="65"/>
      <c r="Q462" s="65"/>
      <c r="R462" s="65"/>
    </row>
    <row r="463" spans="1:18" x14ac:dyDescent="0.2">
      <c r="A463" s="1" t="str">
        <f t="shared" si="28"/>
        <v>c</v>
      </c>
      <c r="B463" s="65" t="str">
        <f t="shared" si="27"/>
        <v>c</v>
      </c>
      <c r="C463" s="120"/>
      <c r="D463" s="65"/>
      <c r="E463" s="125"/>
      <c r="F463" s="65"/>
      <c r="G463" s="65"/>
      <c r="H463" s="65"/>
      <c r="I463" s="65"/>
      <c r="J463" s="65"/>
      <c r="K463" s="120"/>
      <c r="L463" s="117"/>
      <c r="M463" s="117"/>
      <c r="N463" s="117"/>
      <c r="O463" s="65"/>
      <c r="P463" s="65"/>
      <c r="Q463" s="65"/>
      <c r="R463" s="65"/>
    </row>
    <row r="464" spans="1:18" x14ac:dyDescent="0.2">
      <c r="A464" s="1" t="str">
        <f t="shared" si="28"/>
        <v>c</v>
      </c>
      <c r="B464" s="65" t="str">
        <f t="shared" si="27"/>
        <v>c</v>
      </c>
      <c r="C464" s="120"/>
      <c r="D464" s="65"/>
      <c r="E464" s="125"/>
      <c r="F464" s="65"/>
      <c r="G464" s="65"/>
      <c r="H464" s="65"/>
      <c r="I464" s="65"/>
      <c r="J464" s="65"/>
      <c r="K464" s="120"/>
      <c r="L464" s="117"/>
      <c r="M464" s="117"/>
      <c r="N464" s="117"/>
      <c r="O464" s="65"/>
      <c r="P464" s="65"/>
      <c r="Q464" s="65"/>
      <c r="R464" s="65"/>
    </row>
    <row r="465" spans="1:18" x14ac:dyDescent="0.2">
      <c r="A465" s="1" t="str">
        <f t="shared" si="28"/>
        <v>d</v>
      </c>
      <c r="B465" s="65" t="s">
        <v>510</v>
      </c>
      <c r="C465" s="120"/>
      <c r="D465" s="65"/>
      <c r="E465" s="125"/>
      <c r="F465" s="65"/>
      <c r="G465" s="65"/>
      <c r="H465" s="65"/>
      <c r="I465" s="65"/>
      <c r="J465" s="65"/>
      <c r="K465" s="120"/>
      <c r="L465" s="117"/>
      <c r="M465" s="117"/>
      <c r="N465" s="117"/>
      <c r="O465" s="65"/>
      <c r="P465" s="65"/>
      <c r="Q465" s="65"/>
      <c r="R465" s="65"/>
    </row>
    <row r="466" spans="1:18" x14ac:dyDescent="0.2">
      <c r="A466" s="1" t="str">
        <f t="shared" si="28"/>
        <v>d</v>
      </c>
      <c r="B466" s="65" t="str">
        <f t="shared" ref="B466:B471" si="29">B465</f>
        <v>d</v>
      </c>
      <c r="C466" s="120"/>
      <c r="D466" s="65"/>
      <c r="E466" s="125"/>
      <c r="F466" s="65"/>
      <c r="G466" s="65"/>
      <c r="H466" s="65"/>
      <c r="I466" s="65"/>
      <c r="J466" s="65"/>
      <c r="K466" s="120"/>
      <c r="L466" s="117"/>
      <c r="M466" s="117"/>
      <c r="N466" s="117"/>
      <c r="O466" s="65"/>
      <c r="P466" s="65"/>
      <c r="Q466" s="65"/>
      <c r="R466" s="65"/>
    </row>
    <row r="467" spans="1:18" x14ac:dyDescent="0.2">
      <c r="A467" s="1" t="str">
        <f t="shared" si="28"/>
        <v>d</v>
      </c>
      <c r="B467" s="65" t="str">
        <f t="shared" si="29"/>
        <v>d</v>
      </c>
      <c r="C467" s="120"/>
      <c r="D467" s="65"/>
      <c r="E467" s="125"/>
      <c r="F467" s="65"/>
      <c r="G467" s="65"/>
      <c r="H467" s="65"/>
      <c r="I467" s="65"/>
      <c r="J467" s="65"/>
      <c r="K467" s="120"/>
      <c r="L467" s="117"/>
      <c r="M467" s="117"/>
      <c r="N467" s="117"/>
      <c r="O467" s="65"/>
      <c r="P467" s="65"/>
      <c r="Q467" s="65"/>
      <c r="R467" s="65"/>
    </row>
    <row r="468" spans="1:18" x14ac:dyDescent="0.2">
      <c r="A468" s="1" t="str">
        <f t="shared" si="28"/>
        <v>d</v>
      </c>
      <c r="B468" s="65" t="str">
        <f t="shared" si="29"/>
        <v>d</v>
      </c>
      <c r="C468" s="120"/>
      <c r="D468" s="65"/>
      <c r="E468" s="125"/>
      <c r="F468" s="65"/>
      <c r="G468" s="65"/>
      <c r="H468" s="65"/>
      <c r="I468" s="65"/>
      <c r="J468" s="65"/>
      <c r="K468" s="120"/>
      <c r="L468" s="117"/>
      <c r="M468" s="117"/>
      <c r="N468" s="117"/>
      <c r="O468" s="65"/>
      <c r="P468" s="65"/>
      <c r="Q468" s="65"/>
      <c r="R468" s="65"/>
    </row>
    <row r="469" spans="1:18" x14ac:dyDescent="0.2">
      <c r="A469" s="1" t="str">
        <f t="shared" si="28"/>
        <v>d</v>
      </c>
      <c r="B469" s="65" t="str">
        <f t="shared" si="29"/>
        <v>d</v>
      </c>
      <c r="C469" s="120"/>
      <c r="D469" s="65"/>
      <c r="E469" s="125"/>
      <c r="F469" s="65"/>
      <c r="G469" s="65"/>
      <c r="H469" s="65"/>
      <c r="I469" s="65"/>
      <c r="J469" s="65"/>
      <c r="K469" s="120"/>
      <c r="L469" s="117"/>
      <c r="M469" s="117"/>
      <c r="N469" s="117"/>
      <c r="O469" s="65"/>
      <c r="P469" s="65"/>
      <c r="Q469" s="65"/>
      <c r="R469" s="65"/>
    </row>
    <row r="470" spans="1:18" x14ac:dyDescent="0.2">
      <c r="A470" s="1" t="str">
        <f t="shared" si="28"/>
        <v>d</v>
      </c>
      <c r="B470" s="65" t="str">
        <f t="shared" si="29"/>
        <v>d</v>
      </c>
      <c r="C470" s="120"/>
      <c r="D470" s="65"/>
      <c r="E470" s="125"/>
      <c r="F470" s="65"/>
      <c r="G470" s="65"/>
      <c r="H470" s="65"/>
      <c r="I470" s="65"/>
      <c r="J470" s="65"/>
      <c r="K470" s="120"/>
      <c r="L470" s="117"/>
      <c r="M470" s="117"/>
      <c r="N470" s="117"/>
      <c r="O470" s="65"/>
      <c r="P470" s="65"/>
      <c r="Q470" s="65"/>
      <c r="R470" s="65"/>
    </row>
    <row r="471" spans="1:18" x14ac:dyDescent="0.2">
      <c r="A471" s="1" t="str">
        <f t="shared" si="28"/>
        <v>d</v>
      </c>
      <c r="B471" s="65" t="str">
        <f t="shared" si="29"/>
        <v>d</v>
      </c>
      <c r="C471" s="120"/>
      <c r="D471" s="65"/>
      <c r="E471" s="125"/>
      <c r="F471" s="65"/>
      <c r="G471" s="65"/>
      <c r="H471" s="65"/>
      <c r="I471" s="65"/>
      <c r="J471" s="65"/>
      <c r="K471" s="120"/>
      <c r="L471" s="117"/>
      <c r="M471" s="117"/>
      <c r="N471" s="117"/>
      <c r="O471" s="65"/>
      <c r="P471" s="65"/>
      <c r="Q471" s="65"/>
      <c r="R471" s="65"/>
    </row>
    <row r="472" spans="1:18" x14ac:dyDescent="0.2">
      <c r="A472" s="1" t="str">
        <f t="shared" si="28"/>
        <v>e</v>
      </c>
      <c r="B472" s="65" t="s">
        <v>1124</v>
      </c>
      <c r="C472" s="120"/>
      <c r="D472" s="65"/>
      <c r="E472" s="125"/>
      <c r="F472" s="65"/>
      <c r="G472" s="65"/>
      <c r="H472" s="65"/>
      <c r="I472" s="65"/>
      <c r="J472" s="65"/>
      <c r="K472" s="120"/>
      <c r="L472" s="117"/>
      <c r="M472" s="117"/>
      <c r="N472" s="117"/>
      <c r="O472" s="65"/>
      <c r="P472" s="65"/>
      <c r="Q472" s="65"/>
      <c r="R472" s="65"/>
    </row>
    <row r="473" spans="1:18" x14ac:dyDescent="0.2">
      <c r="A473" s="1" t="str">
        <f t="shared" si="28"/>
        <v>e</v>
      </c>
      <c r="B473" s="65" t="str">
        <f t="shared" ref="B473:B478" si="30">B472</f>
        <v>e</v>
      </c>
      <c r="C473" s="120"/>
      <c r="D473" s="65"/>
      <c r="E473" s="125"/>
      <c r="F473" s="65"/>
      <c r="G473" s="65"/>
      <c r="H473" s="65"/>
      <c r="I473" s="65"/>
      <c r="J473" s="65"/>
      <c r="K473" s="120"/>
      <c r="L473" s="117"/>
      <c r="M473" s="117"/>
      <c r="N473" s="117"/>
      <c r="O473" s="65"/>
      <c r="P473" s="65"/>
      <c r="Q473" s="65"/>
      <c r="R473" s="65"/>
    </row>
    <row r="474" spans="1:18" x14ac:dyDescent="0.2">
      <c r="A474" s="1" t="str">
        <f t="shared" si="28"/>
        <v>e</v>
      </c>
      <c r="B474" s="65" t="str">
        <f t="shared" si="30"/>
        <v>e</v>
      </c>
      <c r="C474" s="120"/>
      <c r="D474" s="65"/>
      <c r="E474" s="125"/>
      <c r="F474" s="65"/>
      <c r="G474" s="65"/>
      <c r="H474" s="65"/>
      <c r="I474" s="65"/>
      <c r="J474" s="65"/>
      <c r="K474" s="120"/>
      <c r="L474" s="117"/>
      <c r="M474" s="117"/>
      <c r="N474" s="117"/>
      <c r="O474" s="65"/>
      <c r="P474" s="65"/>
      <c r="Q474" s="65"/>
      <c r="R474" s="65"/>
    </row>
    <row r="475" spans="1:18" x14ac:dyDescent="0.2">
      <c r="A475" s="1" t="str">
        <f t="shared" si="28"/>
        <v>e</v>
      </c>
      <c r="B475" s="65" t="str">
        <f t="shared" si="30"/>
        <v>e</v>
      </c>
      <c r="C475" s="120"/>
      <c r="D475" s="65"/>
      <c r="E475" s="125"/>
      <c r="F475" s="65"/>
      <c r="G475" s="65"/>
      <c r="H475" s="65"/>
      <c r="I475" s="65"/>
      <c r="J475" s="65"/>
      <c r="K475" s="120"/>
      <c r="L475" s="117"/>
      <c r="M475" s="117"/>
      <c r="N475" s="117"/>
      <c r="O475" s="65"/>
      <c r="P475" s="65"/>
      <c r="Q475" s="65"/>
      <c r="R475" s="65"/>
    </row>
    <row r="476" spans="1:18" x14ac:dyDescent="0.2">
      <c r="A476" s="1" t="str">
        <f t="shared" si="28"/>
        <v>e</v>
      </c>
      <c r="B476" s="65" t="str">
        <f t="shared" si="30"/>
        <v>e</v>
      </c>
      <c r="C476" s="120"/>
      <c r="D476" s="65"/>
      <c r="E476" s="125"/>
      <c r="F476" s="65"/>
      <c r="G476" s="65"/>
      <c r="H476" s="65"/>
      <c r="I476" s="65"/>
      <c r="J476" s="65"/>
      <c r="K476" s="120"/>
      <c r="L476" s="117"/>
      <c r="M476" s="117"/>
      <c r="N476" s="117"/>
      <c r="O476" s="65"/>
      <c r="P476" s="65"/>
      <c r="Q476" s="65"/>
      <c r="R476" s="65"/>
    </row>
    <row r="477" spans="1:18" x14ac:dyDescent="0.2">
      <c r="A477" s="1" t="str">
        <f t="shared" si="28"/>
        <v>e</v>
      </c>
      <c r="B477" s="65" t="str">
        <f t="shared" si="30"/>
        <v>e</v>
      </c>
      <c r="C477" s="120"/>
      <c r="D477" s="65"/>
      <c r="E477" s="125"/>
      <c r="F477" s="65"/>
      <c r="G477" s="65"/>
      <c r="H477" s="65"/>
      <c r="I477" s="65"/>
      <c r="J477" s="65"/>
      <c r="K477" s="120"/>
      <c r="L477" s="117"/>
      <c r="M477" s="117"/>
      <c r="N477" s="117"/>
      <c r="O477" s="65"/>
      <c r="P477" s="65"/>
      <c r="Q477" s="65"/>
      <c r="R477" s="65"/>
    </row>
    <row r="478" spans="1:18" x14ac:dyDescent="0.2">
      <c r="A478" s="1" t="str">
        <f t="shared" si="28"/>
        <v>e</v>
      </c>
      <c r="B478" s="65" t="str">
        <f t="shared" si="30"/>
        <v>e</v>
      </c>
      <c r="C478" s="120"/>
      <c r="D478" s="65"/>
      <c r="E478" s="125"/>
      <c r="F478" s="65"/>
      <c r="G478" s="65"/>
      <c r="H478" s="65"/>
      <c r="I478" s="65"/>
      <c r="J478" s="65"/>
      <c r="K478" s="120"/>
      <c r="L478" s="117"/>
      <c r="M478" s="117"/>
      <c r="N478" s="117"/>
      <c r="O478" s="65"/>
      <c r="P478" s="65"/>
      <c r="Q478" s="65"/>
      <c r="R478" s="65"/>
    </row>
    <row r="479" spans="1:18" x14ac:dyDescent="0.2">
      <c r="A479" s="1" t="str">
        <f t="shared" si="28"/>
        <v>f</v>
      </c>
      <c r="B479" s="65" t="s">
        <v>1125</v>
      </c>
      <c r="C479" s="120"/>
      <c r="D479" s="65"/>
      <c r="E479" s="125"/>
      <c r="F479" s="65"/>
      <c r="G479" s="65"/>
      <c r="H479" s="65"/>
      <c r="I479" s="65"/>
      <c r="J479" s="65"/>
      <c r="K479" s="120"/>
      <c r="L479" s="117"/>
      <c r="M479" s="117"/>
      <c r="N479" s="117"/>
      <c r="O479" s="65"/>
      <c r="P479" s="65"/>
      <c r="Q479" s="65"/>
      <c r="R479" s="65"/>
    </row>
    <row r="480" spans="1:18" x14ac:dyDescent="0.2">
      <c r="A480" s="1" t="str">
        <f t="shared" si="28"/>
        <v>f</v>
      </c>
      <c r="B480" s="65" t="str">
        <f t="shared" ref="B480:B485" si="31">B479</f>
        <v>f</v>
      </c>
      <c r="C480" s="120"/>
      <c r="D480" s="65"/>
      <c r="E480" s="125"/>
      <c r="F480" s="65"/>
      <c r="G480" s="65"/>
      <c r="H480" s="65"/>
      <c r="I480" s="65"/>
      <c r="J480" s="65"/>
      <c r="K480" s="120"/>
      <c r="L480" s="117"/>
      <c r="M480" s="117"/>
      <c r="N480" s="117"/>
      <c r="O480" s="65"/>
      <c r="P480" s="65"/>
      <c r="Q480" s="65"/>
      <c r="R480" s="65"/>
    </row>
    <row r="481" spans="1:18" x14ac:dyDescent="0.2">
      <c r="A481" s="1" t="str">
        <f t="shared" si="28"/>
        <v>f</v>
      </c>
      <c r="B481" s="65" t="str">
        <f t="shared" si="31"/>
        <v>f</v>
      </c>
      <c r="C481" s="120"/>
      <c r="D481" s="65"/>
      <c r="E481" s="125"/>
      <c r="F481" s="65"/>
      <c r="G481" s="65"/>
      <c r="H481" s="65"/>
      <c r="I481" s="65"/>
      <c r="J481" s="65"/>
      <c r="K481" s="120"/>
      <c r="L481" s="117"/>
      <c r="M481" s="117"/>
      <c r="N481" s="117"/>
      <c r="O481" s="65"/>
      <c r="P481" s="65"/>
      <c r="Q481" s="65"/>
      <c r="R481" s="65"/>
    </row>
    <row r="482" spans="1:18" x14ac:dyDescent="0.2">
      <c r="A482" s="1" t="str">
        <f t="shared" si="28"/>
        <v>f</v>
      </c>
      <c r="B482" s="65" t="str">
        <f t="shared" si="31"/>
        <v>f</v>
      </c>
      <c r="C482" s="120"/>
      <c r="D482" s="65"/>
      <c r="E482" s="125"/>
      <c r="F482" s="65"/>
      <c r="G482" s="65"/>
      <c r="H482" s="65"/>
      <c r="I482" s="65"/>
      <c r="J482" s="65"/>
      <c r="K482" s="120"/>
      <c r="L482" s="117"/>
      <c r="M482" s="117"/>
      <c r="N482" s="117"/>
      <c r="O482" s="65"/>
      <c r="P482" s="65"/>
      <c r="Q482" s="65"/>
      <c r="R482" s="65"/>
    </row>
    <row r="483" spans="1:18" x14ac:dyDescent="0.2">
      <c r="A483" s="1" t="str">
        <f t="shared" si="28"/>
        <v>f</v>
      </c>
      <c r="B483" s="65" t="str">
        <f t="shared" si="31"/>
        <v>f</v>
      </c>
      <c r="C483" s="120"/>
      <c r="D483" s="65"/>
      <c r="E483" s="125"/>
      <c r="F483" s="65"/>
      <c r="G483" s="65"/>
      <c r="H483" s="65"/>
      <c r="I483" s="65"/>
      <c r="J483" s="65"/>
      <c r="K483" s="120"/>
      <c r="L483" s="117"/>
      <c r="M483" s="117"/>
      <c r="N483" s="117"/>
      <c r="O483" s="65"/>
      <c r="P483" s="65"/>
      <c r="Q483" s="65"/>
      <c r="R483" s="65"/>
    </row>
    <row r="484" spans="1:18" x14ac:dyDescent="0.2">
      <c r="A484" s="1" t="str">
        <f t="shared" si="28"/>
        <v>f</v>
      </c>
      <c r="B484" s="65" t="str">
        <f t="shared" si="31"/>
        <v>f</v>
      </c>
      <c r="C484" s="120"/>
      <c r="D484" s="65"/>
      <c r="E484" s="125"/>
      <c r="F484" s="65"/>
      <c r="G484" s="65"/>
      <c r="H484" s="65"/>
      <c r="I484" s="65"/>
      <c r="J484" s="65"/>
      <c r="K484" s="120"/>
      <c r="L484" s="117"/>
      <c r="M484" s="117"/>
      <c r="N484" s="117"/>
      <c r="O484" s="65"/>
      <c r="P484" s="65"/>
      <c r="Q484" s="65"/>
      <c r="R484" s="65"/>
    </row>
    <row r="485" spans="1:18" x14ac:dyDescent="0.2">
      <c r="A485" s="1" t="str">
        <f t="shared" si="28"/>
        <v>f</v>
      </c>
      <c r="B485" s="65" t="str">
        <f t="shared" si="31"/>
        <v>f</v>
      </c>
      <c r="C485" s="120"/>
      <c r="D485" s="65"/>
      <c r="E485" s="125"/>
      <c r="F485" s="65"/>
      <c r="G485" s="65"/>
      <c r="H485" s="65"/>
      <c r="I485" s="65"/>
      <c r="J485" s="65"/>
      <c r="K485" s="120"/>
      <c r="L485" s="117"/>
      <c r="M485" s="117"/>
      <c r="N485" s="117"/>
      <c r="O485" s="65"/>
      <c r="P485" s="65"/>
      <c r="Q485" s="65"/>
      <c r="R485" s="65"/>
    </row>
    <row r="486" spans="1:18" x14ac:dyDescent="0.2">
      <c r="A486" s="1" t="str">
        <f t="shared" si="28"/>
        <v>g</v>
      </c>
      <c r="B486" s="65" t="s">
        <v>1126</v>
      </c>
      <c r="C486" s="120"/>
      <c r="D486" s="65"/>
      <c r="E486" s="125"/>
      <c r="F486" s="65"/>
      <c r="G486" s="65"/>
      <c r="H486" s="65"/>
      <c r="I486" s="65"/>
      <c r="J486" s="65"/>
      <c r="K486" s="120"/>
      <c r="L486" s="117"/>
      <c r="M486" s="117"/>
      <c r="N486" s="117"/>
      <c r="O486" s="65"/>
      <c r="P486" s="65"/>
      <c r="Q486" s="65"/>
      <c r="R486" s="65"/>
    </row>
    <row r="487" spans="1:18" x14ac:dyDescent="0.2">
      <c r="A487" s="1" t="str">
        <f t="shared" si="28"/>
        <v>g</v>
      </c>
      <c r="B487" s="65" t="str">
        <f t="shared" ref="B487:B492" si="32">B486</f>
        <v>g</v>
      </c>
      <c r="C487" s="120"/>
      <c r="D487" s="65"/>
      <c r="E487" s="125"/>
      <c r="F487" s="65"/>
      <c r="G487" s="65"/>
      <c r="H487" s="65"/>
      <c r="I487" s="65"/>
      <c r="J487" s="65"/>
      <c r="K487" s="120"/>
      <c r="L487" s="117"/>
      <c r="M487" s="117"/>
      <c r="N487" s="117"/>
      <c r="O487" s="65"/>
      <c r="P487" s="65"/>
      <c r="Q487" s="65"/>
      <c r="R487" s="65"/>
    </row>
    <row r="488" spans="1:18" x14ac:dyDescent="0.2">
      <c r="A488" s="1" t="str">
        <f t="shared" si="28"/>
        <v>g</v>
      </c>
      <c r="B488" s="65" t="str">
        <f t="shared" si="32"/>
        <v>g</v>
      </c>
      <c r="C488" s="120"/>
      <c r="D488" s="65"/>
      <c r="E488" s="125"/>
      <c r="F488" s="65"/>
      <c r="G488" s="65"/>
      <c r="H488" s="65"/>
      <c r="I488" s="65"/>
      <c r="J488" s="65"/>
      <c r="K488" s="120"/>
      <c r="L488" s="117"/>
      <c r="M488" s="117"/>
      <c r="N488" s="117"/>
      <c r="O488" s="65"/>
      <c r="P488" s="65"/>
      <c r="Q488" s="65"/>
      <c r="R488" s="65"/>
    </row>
    <row r="489" spans="1:18" x14ac:dyDescent="0.2">
      <c r="A489" s="1" t="str">
        <f t="shared" si="28"/>
        <v>g</v>
      </c>
      <c r="B489" s="65" t="str">
        <f t="shared" si="32"/>
        <v>g</v>
      </c>
      <c r="C489" s="120"/>
      <c r="D489" s="65"/>
      <c r="E489" s="125"/>
      <c r="F489" s="65"/>
      <c r="G489" s="65"/>
      <c r="H489" s="65"/>
      <c r="I489" s="65"/>
      <c r="J489" s="65"/>
      <c r="K489" s="120"/>
      <c r="L489" s="117"/>
      <c r="M489" s="117"/>
      <c r="N489" s="117"/>
      <c r="O489" s="65"/>
      <c r="P489" s="65"/>
      <c r="Q489" s="65"/>
      <c r="R489" s="65"/>
    </row>
    <row r="490" spans="1:18" x14ac:dyDescent="0.2">
      <c r="A490" s="1" t="str">
        <f t="shared" si="28"/>
        <v>g</v>
      </c>
      <c r="B490" s="65" t="str">
        <f t="shared" si="32"/>
        <v>g</v>
      </c>
      <c r="C490" s="120"/>
      <c r="D490" s="65"/>
      <c r="E490" s="125"/>
      <c r="F490" s="65"/>
      <c r="G490" s="65"/>
      <c r="H490" s="65"/>
      <c r="I490" s="65"/>
      <c r="J490" s="65"/>
      <c r="K490" s="120"/>
      <c r="L490" s="117"/>
      <c r="M490" s="117"/>
      <c r="N490" s="117"/>
      <c r="O490" s="65"/>
      <c r="P490" s="65"/>
      <c r="Q490" s="65"/>
      <c r="R490" s="65"/>
    </row>
    <row r="491" spans="1:18" x14ac:dyDescent="0.2">
      <c r="A491" s="1" t="str">
        <f t="shared" si="28"/>
        <v>g</v>
      </c>
      <c r="B491" s="65" t="str">
        <f t="shared" si="32"/>
        <v>g</v>
      </c>
      <c r="C491" s="120"/>
      <c r="D491" s="65"/>
      <c r="E491" s="125"/>
      <c r="F491" s="65"/>
      <c r="G491" s="65"/>
      <c r="H491" s="65"/>
      <c r="I491" s="65"/>
      <c r="J491" s="65"/>
      <c r="K491" s="120"/>
      <c r="L491" s="117"/>
      <c r="M491" s="117"/>
      <c r="N491" s="117"/>
      <c r="O491" s="65"/>
      <c r="P491" s="65"/>
      <c r="Q491" s="65"/>
      <c r="R491" s="65"/>
    </row>
    <row r="492" spans="1:18" x14ac:dyDescent="0.2">
      <c r="A492" s="1" t="str">
        <f t="shared" si="28"/>
        <v>g</v>
      </c>
      <c r="B492" s="65" t="str">
        <f t="shared" si="32"/>
        <v>g</v>
      </c>
      <c r="C492" s="120"/>
      <c r="D492" s="65"/>
      <c r="E492" s="125"/>
      <c r="F492" s="65"/>
      <c r="G492" s="65"/>
      <c r="H492" s="65"/>
      <c r="I492" s="65"/>
      <c r="J492" s="65"/>
      <c r="K492" s="120"/>
      <c r="L492" s="117"/>
      <c r="M492" s="117"/>
      <c r="N492" s="117"/>
      <c r="O492" s="65"/>
      <c r="P492" s="65"/>
      <c r="Q492" s="65"/>
      <c r="R492" s="65"/>
    </row>
    <row r="493" spans="1:18" x14ac:dyDescent="0.2">
      <c r="A493" s="1" t="str">
        <f t="shared" si="28"/>
        <v>No Change</v>
      </c>
      <c r="B493" s="65" t="s">
        <v>1335</v>
      </c>
      <c r="C493" s="120"/>
      <c r="D493" s="65"/>
      <c r="E493" s="125"/>
      <c r="F493" s="65"/>
      <c r="G493" s="65"/>
      <c r="H493" s="65"/>
      <c r="I493" s="65"/>
      <c r="J493" s="65"/>
      <c r="K493" s="120"/>
      <c r="L493" s="117"/>
      <c r="M493" s="117"/>
      <c r="N493" s="117"/>
      <c r="O493" s="65"/>
      <c r="P493" s="65"/>
      <c r="Q493" s="65"/>
      <c r="R493" s="65"/>
    </row>
    <row r="494" spans="1:18" x14ac:dyDescent="0.2">
      <c r="A494" s="1" t="str">
        <f t="shared" si="28"/>
        <v>No Change</v>
      </c>
      <c r="B494" s="65" t="str">
        <f t="shared" ref="B494:B499" si="33">B493</f>
        <v>No Change</v>
      </c>
      <c r="C494" s="120"/>
      <c r="D494" s="65"/>
      <c r="E494" s="125"/>
      <c r="F494" s="65"/>
      <c r="G494" s="65"/>
      <c r="H494" s="65"/>
      <c r="I494" s="65"/>
      <c r="J494" s="65"/>
      <c r="K494" s="120"/>
      <c r="L494" s="117"/>
      <c r="M494" s="117"/>
      <c r="N494" s="117"/>
      <c r="O494" s="65"/>
      <c r="P494" s="65"/>
      <c r="Q494" s="65"/>
      <c r="R494" s="65"/>
    </row>
    <row r="495" spans="1:18" x14ac:dyDescent="0.2">
      <c r="A495" s="1" t="str">
        <f t="shared" si="28"/>
        <v>No Change</v>
      </c>
      <c r="B495" s="65" t="str">
        <f t="shared" si="33"/>
        <v>No Change</v>
      </c>
      <c r="C495" s="120"/>
      <c r="D495" s="65"/>
      <c r="E495" s="125"/>
      <c r="F495" s="65"/>
      <c r="G495" s="65"/>
      <c r="H495" s="65"/>
      <c r="I495" s="65"/>
      <c r="J495" s="65"/>
      <c r="K495" s="120"/>
      <c r="L495" s="117"/>
      <c r="M495" s="117"/>
      <c r="N495" s="117"/>
      <c r="O495" s="65"/>
      <c r="P495" s="65"/>
      <c r="Q495" s="65"/>
      <c r="R495" s="65"/>
    </row>
    <row r="496" spans="1:18" x14ac:dyDescent="0.2">
      <c r="A496" s="1" t="str">
        <f t="shared" si="28"/>
        <v>No Change</v>
      </c>
      <c r="B496" s="65" t="str">
        <f t="shared" si="33"/>
        <v>No Change</v>
      </c>
      <c r="C496" s="120"/>
      <c r="D496" s="65"/>
      <c r="E496" s="125"/>
      <c r="F496" s="65"/>
      <c r="G496" s="65"/>
      <c r="H496" s="65"/>
      <c r="I496" s="65"/>
      <c r="J496" s="65"/>
      <c r="K496" s="120"/>
      <c r="L496" s="117"/>
      <c r="M496" s="117"/>
      <c r="N496" s="117"/>
      <c r="O496" s="65"/>
      <c r="P496" s="65"/>
      <c r="Q496" s="65"/>
      <c r="R496" s="65"/>
    </row>
    <row r="497" spans="1:18" x14ac:dyDescent="0.2">
      <c r="A497" s="1" t="str">
        <f t="shared" si="28"/>
        <v>No Change</v>
      </c>
      <c r="B497" s="65" t="str">
        <f t="shared" si="33"/>
        <v>No Change</v>
      </c>
      <c r="C497" s="120"/>
      <c r="D497" s="65"/>
      <c r="E497" s="125"/>
      <c r="F497" s="65"/>
      <c r="G497" s="65"/>
      <c r="H497" s="65"/>
      <c r="I497" s="65"/>
      <c r="J497" s="65"/>
      <c r="K497" s="120"/>
      <c r="L497" s="117"/>
      <c r="M497" s="117"/>
      <c r="N497" s="117"/>
      <c r="O497" s="65"/>
      <c r="P497" s="65"/>
      <c r="Q497" s="65"/>
      <c r="R497" s="65"/>
    </row>
    <row r="498" spans="1:18" x14ac:dyDescent="0.2">
      <c r="A498" s="1" t="str">
        <f t="shared" si="28"/>
        <v>No Change</v>
      </c>
      <c r="B498" s="65" t="str">
        <f t="shared" si="33"/>
        <v>No Change</v>
      </c>
      <c r="C498" s="120"/>
      <c r="D498" s="65"/>
      <c r="E498" s="125"/>
      <c r="F498" s="65"/>
      <c r="G498" s="65"/>
      <c r="H498" s="65"/>
      <c r="I498" s="65"/>
      <c r="J498" s="65"/>
      <c r="K498" s="120"/>
      <c r="L498" s="117"/>
      <c r="M498" s="117"/>
      <c r="N498" s="117"/>
      <c r="O498" s="65"/>
      <c r="P498" s="65"/>
      <c r="Q498" s="65"/>
      <c r="R498" s="65"/>
    </row>
    <row r="499" spans="1:18" x14ac:dyDescent="0.2">
      <c r="A499" s="1" t="str">
        <f t="shared" si="28"/>
        <v>No Change</v>
      </c>
      <c r="B499" s="65" t="str">
        <f t="shared" si="33"/>
        <v>No Change</v>
      </c>
      <c r="C499" s="120"/>
      <c r="D499" s="65"/>
      <c r="E499" s="125"/>
      <c r="F499" s="65"/>
      <c r="G499" s="65"/>
      <c r="H499" s="65"/>
      <c r="I499" s="65"/>
      <c r="J499" s="65"/>
      <c r="K499" s="120"/>
      <c r="L499" s="117"/>
      <c r="M499" s="117"/>
      <c r="N499" s="117"/>
      <c r="O499" s="65"/>
      <c r="P499" s="65"/>
      <c r="Q499" s="65"/>
      <c r="R499" s="65"/>
    </row>
    <row r="500" spans="1:18" x14ac:dyDescent="0.2">
      <c r="A500" s="1" t="str">
        <f t="shared" si="28"/>
        <v/>
      </c>
    </row>
    <row r="501" spans="1:18" x14ac:dyDescent="0.2">
      <c r="A501" s="1" t="str">
        <f t="shared" si="28"/>
        <v/>
      </c>
    </row>
    <row r="502" spans="1:18" x14ac:dyDescent="0.2">
      <c r="A502" s="1" t="str">
        <f t="shared" si="28"/>
        <v/>
      </c>
    </row>
    <row r="503" spans="1:18" x14ac:dyDescent="0.2">
      <c r="A503" s="1" t="str">
        <f t="shared" si="28"/>
        <v>Motion Sensors</v>
      </c>
      <c r="B503" s="65" t="s">
        <v>1277</v>
      </c>
      <c r="C503" s="120" t="s">
        <v>598</v>
      </c>
      <c r="D503" s="65" t="s">
        <v>599</v>
      </c>
    </row>
    <row r="504" spans="1:18" x14ac:dyDescent="0.2">
      <c r="A504" s="1" t="str">
        <f t="shared" si="28"/>
        <v>None</v>
      </c>
      <c r="B504" s="65" t="s">
        <v>1286</v>
      </c>
      <c r="C504" s="120"/>
      <c r="D504" s="65"/>
    </row>
    <row r="505" spans="1:18" x14ac:dyDescent="0.2">
      <c r="A505" s="1" t="str">
        <f t="shared" si="28"/>
        <v>PIR</v>
      </c>
      <c r="B505" s="65" t="s">
        <v>1287</v>
      </c>
      <c r="C505" s="120">
        <v>150</v>
      </c>
      <c r="D505" s="65">
        <v>113</v>
      </c>
    </row>
    <row r="506" spans="1:18" x14ac:dyDescent="0.2">
      <c r="A506" s="1" t="str">
        <f t="shared" si="28"/>
        <v>PIR LT30 (freezers)</v>
      </c>
      <c r="B506" s="65" t="s">
        <v>1289</v>
      </c>
      <c r="C506" s="120">
        <v>165</v>
      </c>
      <c r="D506" s="65">
        <v>130</v>
      </c>
    </row>
    <row r="507" spans="1:18" x14ac:dyDescent="0.2">
      <c r="A507" s="1" t="str">
        <f t="shared" si="28"/>
        <v>CLIPSAL VETR</v>
      </c>
      <c r="B507" s="65" t="s">
        <v>1288</v>
      </c>
      <c r="C507" s="120">
        <v>165</v>
      </c>
      <c r="D507" s="65">
        <v>113</v>
      </c>
    </row>
    <row r="508" spans="1:18" x14ac:dyDescent="0.2">
      <c r="A508" s="1" t="str">
        <f t="shared" si="28"/>
        <v>Push button timer</v>
      </c>
      <c r="B508" s="65" t="s">
        <v>1290</v>
      </c>
      <c r="C508" s="120">
        <v>160</v>
      </c>
      <c r="D508" s="65">
        <v>113</v>
      </c>
    </row>
    <row r="509" spans="1:18" x14ac:dyDescent="0.2">
      <c r="A509" s="1" t="str">
        <f t="shared" si="28"/>
        <v/>
      </c>
    </row>
    <row r="510" spans="1:18" x14ac:dyDescent="0.2">
      <c r="A510" s="1" t="str">
        <f t="shared" si="28"/>
        <v/>
      </c>
    </row>
    <row r="511" spans="1:18" x14ac:dyDescent="0.2">
      <c r="A511" s="1" t="str">
        <f t="shared" si="28"/>
        <v/>
      </c>
    </row>
    <row r="512" spans="1:18" x14ac:dyDescent="0.2">
      <c r="A512" s="1" t="str">
        <f t="shared" si="28"/>
        <v/>
      </c>
    </row>
    <row r="513" spans="1:1" x14ac:dyDescent="0.2">
      <c r="A513" s="1" t="str">
        <f t="shared" si="28"/>
        <v/>
      </c>
    </row>
    <row r="514" spans="1:1" x14ac:dyDescent="0.2">
      <c r="A514" s="1" t="str">
        <f t="shared" si="28"/>
        <v/>
      </c>
    </row>
    <row r="515" spans="1:1" x14ac:dyDescent="0.2">
      <c r="A515" s="1" t="str">
        <f t="shared" si="28"/>
        <v/>
      </c>
    </row>
    <row r="516" spans="1:1" x14ac:dyDescent="0.2">
      <c r="A516" s="1" t="str">
        <f t="shared" si="28"/>
        <v/>
      </c>
    </row>
    <row r="517" spans="1:1" x14ac:dyDescent="0.2">
      <c r="A517" s="1" t="str">
        <f t="shared" si="28"/>
        <v/>
      </c>
    </row>
    <row r="518" spans="1:1" x14ac:dyDescent="0.2">
      <c r="A518" s="1" t="str">
        <f t="shared" si="28"/>
        <v/>
      </c>
    </row>
    <row r="519" spans="1:1" x14ac:dyDescent="0.2">
      <c r="A519" s="1" t="str">
        <f t="shared" si="28"/>
        <v/>
      </c>
    </row>
    <row r="520" spans="1:1" x14ac:dyDescent="0.2">
      <c r="A520" s="1" t="str">
        <f t="shared" si="28"/>
        <v/>
      </c>
    </row>
    <row r="521" spans="1:1" x14ac:dyDescent="0.2">
      <c r="A521" s="1" t="str">
        <f t="shared" si="28"/>
        <v/>
      </c>
    </row>
    <row r="522" spans="1:1" x14ac:dyDescent="0.2">
      <c r="A522" s="1" t="str">
        <f t="shared" si="28"/>
        <v/>
      </c>
    </row>
    <row r="523" spans="1:1" x14ac:dyDescent="0.2">
      <c r="A523" s="1" t="str">
        <f t="shared" si="28"/>
        <v/>
      </c>
    </row>
    <row r="524" spans="1:1" x14ac:dyDescent="0.2">
      <c r="A524" s="1" t="str">
        <f t="shared" si="28"/>
        <v/>
      </c>
    </row>
    <row r="525" spans="1:1" x14ac:dyDescent="0.2">
      <c r="A525" s="1" t="str">
        <f t="shared" ref="A525:A585" si="34">B525&amp;G525</f>
        <v/>
      </c>
    </row>
    <row r="526" spans="1:1" x14ac:dyDescent="0.2">
      <c r="A526" s="1" t="str">
        <f t="shared" si="34"/>
        <v/>
      </c>
    </row>
    <row r="527" spans="1:1" x14ac:dyDescent="0.2">
      <c r="A527" s="1" t="str">
        <f t="shared" si="34"/>
        <v/>
      </c>
    </row>
    <row r="528" spans="1:1" x14ac:dyDescent="0.2">
      <c r="A528" s="1" t="str">
        <f t="shared" si="34"/>
        <v/>
      </c>
    </row>
    <row r="529" spans="1:1" x14ac:dyDescent="0.2">
      <c r="A529" s="1" t="str">
        <f t="shared" si="34"/>
        <v/>
      </c>
    </row>
    <row r="530" spans="1:1" x14ac:dyDescent="0.2">
      <c r="A530" s="1" t="str">
        <f t="shared" si="34"/>
        <v/>
      </c>
    </row>
    <row r="531" spans="1:1" x14ac:dyDescent="0.2">
      <c r="A531" s="1" t="str">
        <f t="shared" si="34"/>
        <v/>
      </c>
    </row>
    <row r="532" spans="1:1" x14ac:dyDescent="0.2">
      <c r="A532" s="1" t="str">
        <f t="shared" si="34"/>
        <v/>
      </c>
    </row>
    <row r="533" spans="1:1" x14ac:dyDescent="0.2">
      <c r="A533" s="1" t="str">
        <f t="shared" si="34"/>
        <v/>
      </c>
    </row>
    <row r="534" spans="1:1" x14ac:dyDescent="0.2">
      <c r="A534" s="1" t="str">
        <f t="shared" si="34"/>
        <v/>
      </c>
    </row>
    <row r="535" spans="1:1" x14ac:dyDescent="0.2">
      <c r="A535" s="1" t="str">
        <f t="shared" si="34"/>
        <v/>
      </c>
    </row>
    <row r="536" spans="1:1" x14ac:dyDescent="0.2">
      <c r="A536" s="1" t="str">
        <f t="shared" si="34"/>
        <v/>
      </c>
    </row>
    <row r="537" spans="1:1" x14ac:dyDescent="0.2">
      <c r="A537" s="1" t="str">
        <f t="shared" si="34"/>
        <v/>
      </c>
    </row>
    <row r="538" spans="1:1" x14ac:dyDescent="0.2">
      <c r="A538" s="1" t="str">
        <f t="shared" si="34"/>
        <v/>
      </c>
    </row>
    <row r="539" spans="1:1" x14ac:dyDescent="0.2">
      <c r="A539" s="1" t="str">
        <f t="shared" si="34"/>
        <v/>
      </c>
    </row>
    <row r="540" spans="1:1" x14ac:dyDescent="0.2">
      <c r="A540" s="1" t="str">
        <f t="shared" si="34"/>
        <v/>
      </c>
    </row>
    <row r="541" spans="1:1" x14ac:dyDescent="0.2">
      <c r="A541" s="1" t="str">
        <f t="shared" si="34"/>
        <v/>
      </c>
    </row>
    <row r="542" spans="1:1" x14ac:dyDescent="0.2">
      <c r="A542" s="1" t="str">
        <f t="shared" si="34"/>
        <v/>
      </c>
    </row>
    <row r="543" spans="1:1" x14ac:dyDescent="0.2">
      <c r="A543" s="1" t="str">
        <f t="shared" si="34"/>
        <v/>
      </c>
    </row>
    <row r="544" spans="1:1" x14ac:dyDescent="0.2">
      <c r="A544" s="1" t="str">
        <f t="shared" si="34"/>
        <v/>
      </c>
    </row>
    <row r="545" spans="1:1" x14ac:dyDescent="0.2">
      <c r="A545" s="1" t="str">
        <f t="shared" si="34"/>
        <v/>
      </c>
    </row>
    <row r="546" spans="1:1" x14ac:dyDescent="0.2">
      <c r="A546" s="1" t="str">
        <f t="shared" si="34"/>
        <v/>
      </c>
    </row>
    <row r="547" spans="1:1" x14ac:dyDescent="0.2">
      <c r="A547" s="1" t="str">
        <f t="shared" si="34"/>
        <v/>
      </c>
    </row>
    <row r="548" spans="1:1" x14ac:dyDescent="0.2">
      <c r="A548" s="1" t="str">
        <f t="shared" si="34"/>
        <v/>
      </c>
    </row>
    <row r="549" spans="1:1" x14ac:dyDescent="0.2">
      <c r="A549" s="1" t="str">
        <f t="shared" si="34"/>
        <v/>
      </c>
    </row>
    <row r="550" spans="1:1" x14ac:dyDescent="0.2">
      <c r="A550" s="1" t="str">
        <f t="shared" si="34"/>
        <v/>
      </c>
    </row>
    <row r="551" spans="1:1" x14ac:dyDescent="0.2">
      <c r="A551" s="1" t="str">
        <f t="shared" si="34"/>
        <v/>
      </c>
    </row>
    <row r="552" spans="1:1" x14ac:dyDescent="0.2">
      <c r="A552" s="1" t="str">
        <f t="shared" si="34"/>
        <v/>
      </c>
    </row>
    <row r="553" spans="1:1" x14ac:dyDescent="0.2">
      <c r="A553" s="1" t="str">
        <f t="shared" si="34"/>
        <v/>
      </c>
    </row>
    <row r="554" spans="1:1" x14ac:dyDescent="0.2">
      <c r="A554" s="1" t="str">
        <f t="shared" si="34"/>
        <v/>
      </c>
    </row>
    <row r="555" spans="1:1" x14ac:dyDescent="0.2">
      <c r="A555" s="1" t="str">
        <f t="shared" si="34"/>
        <v/>
      </c>
    </row>
    <row r="556" spans="1:1" x14ac:dyDescent="0.2">
      <c r="A556" s="1" t="str">
        <f t="shared" si="34"/>
        <v/>
      </c>
    </row>
    <row r="557" spans="1:1" x14ac:dyDescent="0.2">
      <c r="A557" s="1" t="str">
        <f t="shared" si="34"/>
        <v/>
      </c>
    </row>
    <row r="558" spans="1:1" x14ac:dyDescent="0.2">
      <c r="A558" s="1" t="str">
        <f t="shared" si="34"/>
        <v/>
      </c>
    </row>
    <row r="559" spans="1:1" x14ac:dyDescent="0.2">
      <c r="A559" s="1" t="str">
        <f t="shared" si="34"/>
        <v/>
      </c>
    </row>
    <row r="560" spans="1:1" x14ac:dyDescent="0.2">
      <c r="A560" s="1" t="str">
        <f t="shared" si="34"/>
        <v/>
      </c>
    </row>
    <row r="561" spans="1:1" x14ac:dyDescent="0.2">
      <c r="A561" s="1" t="str">
        <f t="shared" si="34"/>
        <v/>
      </c>
    </row>
    <row r="562" spans="1:1" x14ac:dyDescent="0.2">
      <c r="A562" s="1" t="str">
        <f t="shared" si="34"/>
        <v/>
      </c>
    </row>
    <row r="563" spans="1:1" x14ac:dyDescent="0.2">
      <c r="A563" s="1" t="str">
        <f t="shared" si="34"/>
        <v/>
      </c>
    </row>
    <row r="564" spans="1:1" x14ac:dyDescent="0.2">
      <c r="A564" s="1" t="str">
        <f t="shared" si="34"/>
        <v/>
      </c>
    </row>
    <row r="565" spans="1:1" x14ac:dyDescent="0.2">
      <c r="A565" s="1" t="str">
        <f t="shared" si="34"/>
        <v/>
      </c>
    </row>
    <row r="566" spans="1:1" x14ac:dyDescent="0.2">
      <c r="A566" s="1" t="str">
        <f t="shared" si="34"/>
        <v/>
      </c>
    </row>
    <row r="567" spans="1:1" x14ac:dyDescent="0.2">
      <c r="A567" s="1" t="str">
        <f t="shared" si="34"/>
        <v/>
      </c>
    </row>
    <row r="568" spans="1:1" x14ac:dyDescent="0.2">
      <c r="A568" s="1" t="str">
        <f t="shared" si="34"/>
        <v/>
      </c>
    </row>
    <row r="569" spans="1:1" x14ac:dyDescent="0.2">
      <c r="A569" s="1" t="str">
        <f t="shared" si="34"/>
        <v/>
      </c>
    </row>
    <row r="570" spans="1:1" x14ac:dyDescent="0.2">
      <c r="A570" s="1" t="str">
        <f t="shared" si="34"/>
        <v/>
      </c>
    </row>
    <row r="571" spans="1:1" x14ac:dyDescent="0.2">
      <c r="A571" s="1" t="str">
        <f t="shared" si="34"/>
        <v/>
      </c>
    </row>
    <row r="572" spans="1:1" x14ac:dyDescent="0.2">
      <c r="A572" s="1" t="str">
        <f t="shared" si="34"/>
        <v/>
      </c>
    </row>
    <row r="573" spans="1:1" x14ac:dyDescent="0.2">
      <c r="A573" s="1" t="str">
        <f t="shared" si="34"/>
        <v/>
      </c>
    </row>
    <row r="574" spans="1:1" x14ac:dyDescent="0.2">
      <c r="A574" s="1" t="str">
        <f t="shared" si="34"/>
        <v/>
      </c>
    </row>
    <row r="575" spans="1:1" x14ac:dyDescent="0.2">
      <c r="A575" s="1" t="str">
        <f t="shared" si="34"/>
        <v/>
      </c>
    </row>
    <row r="576" spans="1:1" x14ac:dyDescent="0.2">
      <c r="A576" s="1" t="str">
        <f t="shared" si="34"/>
        <v/>
      </c>
    </row>
    <row r="577" spans="1:1" x14ac:dyDescent="0.2">
      <c r="A577" s="1" t="str">
        <f t="shared" si="34"/>
        <v/>
      </c>
    </row>
    <row r="578" spans="1:1" x14ac:dyDescent="0.2">
      <c r="A578" s="1" t="str">
        <f t="shared" si="34"/>
        <v/>
      </c>
    </row>
    <row r="579" spans="1:1" x14ac:dyDescent="0.2">
      <c r="A579" s="1" t="str">
        <f t="shared" si="34"/>
        <v/>
      </c>
    </row>
    <row r="580" spans="1:1" x14ac:dyDescent="0.2">
      <c r="A580" s="1" t="str">
        <f t="shared" si="34"/>
        <v/>
      </c>
    </row>
    <row r="581" spans="1:1" x14ac:dyDescent="0.2">
      <c r="A581" s="1" t="str">
        <f t="shared" si="34"/>
        <v/>
      </c>
    </row>
    <row r="582" spans="1:1" x14ac:dyDescent="0.2">
      <c r="A582" s="1" t="str">
        <f t="shared" si="34"/>
        <v/>
      </c>
    </row>
    <row r="583" spans="1:1" x14ac:dyDescent="0.2">
      <c r="A583" s="1" t="str">
        <f t="shared" si="34"/>
        <v/>
      </c>
    </row>
    <row r="584" spans="1:1" x14ac:dyDescent="0.2">
      <c r="A584" s="1" t="str">
        <f t="shared" si="34"/>
        <v/>
      </c>
    </row>
    <row r="585" spans="1:1" x14ac:dyDescent="0.2">
      <c r="A585" s="1" t="str">
        <f t="shared" si="34"/>
        <v/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F157"/>
  <sheetViews>
    <sheetView topLeftCell="AZ1" workbookViewId="0">
      <selection activeCell="BF10" sqref="BF10"/>
    </sheetView>
  </sheetViews>
  <sheetFormatPr defaultColWidth="10.85546875" defaultRowHeight="15" x14ac:dyDescent="0.2"/>
  <cols>
    <col min="1" max="1" width="10.42578125" style="3" customWidth="1"/>
    <col min="2" max="2" width="40.7109375" style="3" customWidth="1"/>
    <col min="3" max="3" width="21.28515625" style="3" customWidth="1"/>
    <col min="4" max="4" width="10.85546875" style="3"/>
    <col min="5" max="5" width="12" style="3" customWidth="1"/>
    <col min="6" max="6" width="14.28515625" style="3" customWidth="1"/>
    <col min="7" max="7" width="17" style="3" customWidth="1"/>
    <col min="8" max="8" width="19.140625" style="3" customWidth="1"/>
    <col min="9" max="9" width="17.7109375" style="3" customWidth="1"/>
    <col min="10" max="11" width="10.85546875" style="3"/>
    <col min="12" max="12" width="14.7109375" style="3" customWidth="1"/>
    <col min="13" max="13" width="11" style="3" bestFit="1" customWidth="1"/>
    <col min="14" max="14" width="11.140625" style="3" bestFit="1" customWidth="1"/>
    <col min="15" max="15" width="10.85546875" style="3"/>
    <col min="16" max="16" width="19.28515625" style="3" customWidth="1"/>
    <col min="17" max="17" width="10.85546875" style="3"/>
    <col min="18" max="18" width="4.85546875" style="3" customWidth="1"/>
    <col min="19" max="19" width="22.85546875" style="3" customWidth="1"/>
    <col min="20" max="20" width="11.85546875" style="3" customWidth="1"/>
    <col min="21" max="21" width="13" style="3" customWidth="1"/>
    <col min="22" max="22" width="11.140625" style="3" customWidth="1"/>
    <col min="23" max="23" width="15" style="3" bestFit="1" customWidth="1"/>
    <col min="24" max="24" width="17.42578125" style="3" customWidth="1"/>
    <col min="25" max="25" width="20.42578125" style="3" customWidth="1"/>
    <col min="26" max="26" width="19.7109375" style="3" customWidth="1"/>
    <col min="27" max="27" width="19.140625" style="3" customWidth="1"/>
    <col min="28" max="28" width="10" style="3" bestFit="1" customWidth="1"/>
    <col min="29" max="29" width="10.85546875" style="3"/>
    <col min="30" max="30" width="21" style="3" bestFit="1" customWidth="1"/>
    <col min="31" max="31" width="10.85546875" style="3"/>
    <col min="32" max="32" width="21.42578125" style="3" bestFit="1" customWidth="1"/>
    <col min="33" max="33" width="10.85546875" style="3"/>
    <col min="34" max="34" width="22" style="3" customWidth="1"/>
    <col min="35" max="37" width="14.7109375" style="3" customWidth="1"/>
    <col min="38" max="41" width="10.85546875" style="3"/>
    <col min="42" max="43" width="12.85546875" style="3" customWidth="1"/>
    <col min="44" max="44" width="13" style="3" customWidth="1"/>
    <col min="45" max="48" width="10.85546875" style="3"/>
    <col min="49" max="49" width="13.42578125" style="3" customWidth="1"/>
    <col min="50" max="50" width="10.85546875" style="3"/>
    <col min="51" max="51" width="13.85546875" style="3" customWidth="1"/>
    <col min="52" max="55" width="10.85546875" style="3"/>
    <col min="56" max="56" width="24.85546875" style="3" customWidth="1"/>
    <col min="57" max="16384" width="10.85546875" style="3"/>
  </cols>
  <sheetData>
    <row r="1" spans="1:58" ht="31.5" x14ac:dyDescent="0.25">
      <c r="A1" s="3" t="s">
        <v>288</v>
      </c>
      <c r="B1" s="9" t="s">
        <v>292</v>
      </c>
      <c r="C1" s="9" t="s">
        <v>293</v>
      </c>
      <c r="F1" s="2" t="s">
        <v>250</v>
      </c>
      <c r="H1" s="6" t="s">
        <v>275</v>
      </c>
      <c r="K1" s="3" t="s">
        <v>378</v>
      </c>
      <c r="P1" s="3" t="s">
        <v>389</v>
      </c>
      <c r="S1" s="87" t="s">
        <v>333</v>
      </c>
      <c r="T1" s="88"/>
      <c r="U1" s="88"/>
      <c r="V1" s="88"/>
      <c r="W1" s="88"/>
      <c r="X1" s="87" t="s">
        <v>317</v>
      </c>
      <c r="Y1" s="80"/>
      <c r="Z1" s="80"/>
      <c r="AA1" s="80"/>
      <c r="AB1" s="80"/>
      <c r="AH1" s="8" t="s">
        <v>482</v>
      </c>
      <c r="AI1" s="8" t="s">
        <v>511</v>
      </c>
      <c r="AJ1" s="8" t="s">
        <v>511</v>
      </c>
      <c r="AK1" s="8" t="s">
        <v>511</v>
      </c>
      <c r="AL1" s="8" t="s">
        <v>511</v>
      </c>
      <c r="AM1" s="8" t="s">
        <v>511</v>
      </c>
      <c r="AN1" s="8" t="s">
        <v>511</v>
      </c>
      <c r="AO1" s="8"/>
      <c r="AP1" s="8" t="s">
        <v>515</v>
      </c>
      <c r="AQ1" s="8" t="s">
        <v>515</v>
      </c>
      <c r="AR1" s="8" t="s">
        <v>515</v>
      </c>
      <c r="AS1" s="8" t="s">
        <v>515</v>
      </c>
      <c r="AT1" s="8" t="s">
        <v>515</v>
      </c>
      <c r="AU1" s="8" t="s">
        <v>515</v>
      </c>
      <c r="AV1" s="8"/>
      <c r="AW1" s="8" t="s">
        <v>516</v>
      </c>
      <c r="AX1" s="8" t="s">
        <v>516</v>
      </c>
      <c r="AY1" s="8" t="s">
        <v>516</v>
      </c>
      <c r="AZ1" s="8" t="s">
        <v>516</v>
      </c>
      <c r="BA1" s="8" t="s">
        <v>516</v>
      </c>
      <c r="BB1" s="8" t="s">
        <v>516</v>
      </c>
      <c r="BE1" s="302" t="s">
        <v>1378</v>
      </c>
      <c r="BF1" s="302" t="s">
        <v>1379</v>
      </c>
    </row>
    <row r="2" spans="1:58" ht="45.75" x14ac:dyDescent="0.25">
      <c r="A2" s="3">
        <f>'Enter Data'!I2</f>
        <v>0</v>
      </c>
      <c r="B2" s="3" t="s">
        <v>289</v>
      </c>
      <c r="C2" s="3" t="str">
        <f>IF($A$2=0,B2,$A$2&amp;" "&amp;B2)</f>
        <v>Monthly Electricity Consumption and Expenditure</v>
      </c>
      <c r="E2" s="10" t="s">
        <v>180</v>
      </c>
      <c r="F2" s="283">
        <v>1.06</v>
      </c>
      <c r="H2" s="10" t="s">
        <v>276</v>
      </c>
      <c r="I2" s="10">
        <v>60</v>
      </c>
      <c r="K2" s="8" t="s">
        <v>379</v>
      </c>
      <c r="L2" s="8" t="s">
        <v>380</v>
      </c>
      <c r="M2" s="8" t="s">
        <v>381</v>
      </c>
      <c r="N2" s="8" t="s">
        <v>395</v>
      </c>
      <c r="O2" s="8" t="s">
        <v>377</v>
      </c>
      <c r="P2" s="89">
        <v>0</v>
      </c>
      <c r="Q2" s="8">
        <v>1</v>
      </c>
      <c r="S2" s="67" t="s">
        <v>418</v>
      </c>
      <c r="T2" s="68" t="s">
        <v>335</v>
      </c>
      <c r="U2" s="68" t="s">
        <v>336</v>
      </c>
      <c r="V2" s="68" t="s">
        <v>337</v>
      </c>
      <c r="W2" s="69" t="s">
        <v>338</v>
      </c>
      <c r="X2" s="69" t="s">
        <v>419</v>
      </c>
      <c r="Y2" s="70" t="s">
        <v>420</v>
      </c>
      <c r="Z2" s="70" t="s">
        <v>421</v>
      </c>
      <c r="AA2" s="70" t="s">
        <v>422</v>
      </c>
      <c r="AB2" s="71" t="s">
        <v>377</v>
      </c>
      <c r="AD2" s="286" t="s">
        <v>361</v>
      </c>
      <c r="AE2" s="287" t="s">
        <v>362</v>
      </c>
      <c r="AF2" s="288" t="s">
        <v>423</v>
      </c>
      <c r="AH2" s="83" t="s">
        <v>484</v>
      </c>
      <c r="AI2" s="8" t="s">
        <v>512</v>
      </c>
      <c r="AJ2" s="8" t="s">
        <v>487</v>
      </c>
      <c r="AK2" s="8" t="s">
        <v>514</v>
      </c>
      <c r="AL2" s="8" t="s">
        <v>483</v>
      </c>
      <c r="AM2" s="8" t="s">
        <v>513</v>
      </c>
      <c r="AN2" s="8" t="s">
        <v>495</v>
      </c>
      <c r="AO2" s="8"/>
      <c r="AP2" s="8" t="s">
        <v>512</v>
      </c>
      <c r="AQ2" s="8" t="s">
        <v>487</v>
      </c>
      <c r="AR2" s="8" t="s">
        <v>514</v>
      </c>
      <c r="AS2" s="8" t="s">
        <v>483</v>
      </c>
      <c r="AT2" s="8" t="s">
        <v>513</v>
      </c>
      <c r="AU2" s="8" t="s">
        <v>495</v>
      </c>
      <c r="AV2" s="8"/>
      <c r="AW2" s="8" t="s">
        <v>512</v>
      </c>
      <c r="AX2" s="8" t="s">
        <v>487</v>
      </c>
      <c r="AY2" s="8" t="s">
        <v>514</v>
      </c>
      <c r="AZ2" s="8" t="s">
        <v>483</v>
      </c>
      <c r="BA2" s="8" t="s">
        <v>513</v>
      </c>
      <c r="BB2" s="8" t="s">
        <v>495</v>
      </c>
      <c r="BD2" s="3" t="s">
        <v>1404</v>
      </c>
      <c r="BE2" s="302" t="s">
        <v>1432</v>
      </c>
      <c r="BF2" s="302"/>
    </row>
    <row r="3" spans="1:58" ht="60" x14ac:dyDescent="0.2">
      <c r="B3" s="3" t="s">
        <v>290</v>
      </c>
      <c r="C3" s="3" t="str">
        <f t="shared" ref="C3:C10" si="0">IF($A$2=0,B3,$A$2&amp;" "&amp;B3)</f>
        <v>Monthly Peak Demand and Spare Capacity with The Ark</v>
      </c>
      <c r="E3" s="10" t="s">
        <v>181</v>
      </c>
      <c r="F3" s="283">
        <v>0.79</v>
      </c>
      <c r="H3" s="10" t="s">
        <v>277</v>
      </c>
      <c r="I3" s="10">
        <v>20</v>
      </c>
      <c r="K3" s="289" t="s">
        <v>428</v>
      </c>
      <c r="L3" s="8">
        <v>0</v>
      </c>
      <c r="M3" s="8">
        <v>0</v>
      </c>
      <c r="N3" s="8">
        <v>1</v>
      </c>
      <c r="O3" s="8">
        <v>0</v>
      </c>
      <c r="P3" s="89">
        <v>0.05</v>
      </c>
      <c r="Q3" s="8">
        <v>0.95</v>
      </c>
      <c r="S3" s="90" t="s">
        <v>340</v>
      </c>
      <c r="T3" s="91">
        <v>12800</v>
      </c>
      <c r="U3" s="92">
        <v>430.1</v>
      </c>
      <c r="V3" s="92">
        <v>60</v>
      </c>
      <c r="W3" s="92">
        <v>430.1</v>
      </c>
      <c r="X3" s="92" t="s">
        <v>402</v>
      </c>
      <c r="Y3" s="91">
        <v>100000</v>
      </c>
      <c r="Z3" s="92">
        <v>100</v>
      </c>
      <c r="AA3" s="92">
        <v>500</v>
      </c>
      <c r="AB3" s="93">
        <v>45</v>
      </c>
      <c r="AD3" s="290" t="s">
        <v>399</v>
      </c>
      <c r="AE3" s="284">
        <v>3000</v>
      </c>
      <c r="AF3" s="80"/>
      <c r="AH3" s="3" t="s">
        <v>507</v>
      </c>
      <c r="BD3" s="3" t="s">
        <v>1405</v>
      </c>
      <c r="BE3" s="302"/>
      <c r="BF3" s="302"/>
    </row>
    <row r="4" spans="1:58" ht="30" x14ac:dyDescent="0.2">
      <c r="B4" s="3" t="s">
        <v>291</v>
      </c>
      <c r="C4" s="3" t="str">
        <f t="shared" si="0"/>
        <v>kWh Energy Consumption</v>
      </c>
      <c r="E4" s="10" t="s">
        <v>182</v>
      </c>
      <c r="F4" s="283">
        <v>0.98</v>
      </c>
      <c r="H4" s="10" t="s">
        <v>278</v>
      </c>
      <c r="I4" s="10">
        <v>12</v>
      </c>
      <c r="K4" s="289">
        <v>30</v>
      </c>
      <c r="L4" s="8">
        <v>12000</v>
      </c>
      <c r="M4" s="8">
        <v>850</v>
      </c>
      <c r="N4" s="8">
        <v>1</v>
      </c>
      <c r="O4" s="8">
        <v>2000</v>
      </c>
      <c r="P4" s="89">
        <v>0.1</v>
      </c>
      <c r="Q4" s="8">
        <v>0.9</v>
      </c>
      <c r="S4" s="90" t="s">
        <v>341</v>
      </c>
      <c r="T4" s="91">
        <v>12800</v>
      </c>
      <c r="U4" s="92">
        <v>268.8</v>
      </c>
      <c r="V4" s="92">
        <v>40</v>
      </c>
      <c r="W4" s="92">
        <f>U4</f>
        <v>268.8</v>
      </c>
      <c r="X4" s="92" t="s">
        <v>397</v>
      </c>
      <c r="Y4" s="91">
        <v>100000</v>
      </c>
      <c r="Z4" s="92">
        <v>80</v>
      </c>
      <c r="AA4" s="92">
        <v>400</v>
      </c>
      <c r="AB4" s="93">
        <v>45</v>
      </c>
      <c r="AD4" s="290" t="s">
        <v>400</v>
      </c>
      <c r="AE4" s="284">
        <v>2000</v>
      </c>
      <c r="AF4" s="80"/>
      <c r="AH4" s="3" t="s">
        <v>508</v>
      </c>
      <c r="BD4" s="3" t="s">
        <v>1227</v>
      </c>
      <c r="BE4" s="302"/>
      <c r="BF4" s="302"/>
    </row>
    <row r="5" spans="1:58" ht="60" x14ac:dyDescent="0.2">
      <c r="B5" s="3" t="s">
        <v>294</v>
      </c>
      <c r="C5" s="3" t="str">
        <f t="shared" si="0"/>
        <v>Maximum Demand and Spare Capacity with The Ark</v>
      </c>
      <c r="E5" s="10" t="s">
        <v>183</v>
      </c>
      <c r="F5" s="283">
        <v>0.79</v>
      </c>
      <c r="H5" s="10" t="s">
        <v>279</v>
      </c>
      <c r="I5" s="10">
        <v>4</v>
      </c>
      <c r="K5" s="289">
        <v>45</v>
      </c>
      <c r="L5" s="8">
        <v>12900</v>
      </c>
      <c r="M5" s="8">
        <v>850</v>
      </c>
      <c r="N5" s="8">
        <v>1</v>
      </c>
      <c r="O5" s="8">
        <v>2250</v>
      </c>
      <c r="P5" s="89">
        <v>0.15</v>
      </c>
      <c r="Q5" s="8">
        <v>0.85</v>
      </c>
      <c r="S5" s="90" t="s">
        <v>401</v>
      </c>
      <c r="T5" s="91">
        <v>6800</v>
      </c>
      <c r="U5" s="92">
        <v>46</v>
      </c>
      <c r="V5" s="92">
        <v>5</v>
      </c>
      <c r="W5" s="92">
        <f t="shared" ref="W5:W17" si="1">U5</f>
        <v>46</v>
      </c>
      <c r="X5" s="92" t="s">
        <v>376</v>
      </c>
      <c r="Y5" s="91">
        <v>50000</v>
      </c>
      <c r="Z5" s="92">
        <v>18</v>
      </c>
      <c r="AA5" s="92">
        <v>32</v>
      </c>
      <c r="AB5" s="93">
        <v>15</v>
      </c>
      <c r="AD5" s="290" t="s">
        <v>363</v>
      </c>
      <c r="AE5" s="284">
        <v>7000</v>
      </c>
      <c r="AF5" s="80" t="s">
        <v>398</v>
      </c>
      <c r="AH5" s="3" t="s">
        <v>509</v>
      </c>
      <c r="BD5" s="3" t="s">
        <v>1406</v>
      </c>
      <c r="BE5" s="302"/>
      <c r="BF5" s="302"/>
    </row>
    <row r="6" spans="1:58" ht="60" x14ac:dyDescent="0.2">
      <c r="B6" s="3" t="s">
        <v>295</v>
      </c>
      <c r="C6" s="3" t="str">
        <f t="shared" si="0"/>
        <v>Cumulative Electricity Cost Savings v Capital Investment</v>
      </c>
      <c r="E6" s="10" t="s">
        <v>184</v>
      </c>
      <c r="F6" s="283">
        <v>0.28999999999999998</v>
      </c>
      <c r="H6" s="10" t="s">
        <v>280</v>
      </c>
      <c r="I6" s="10">
        <v>2</v>
      </c>
      <c r="K6" s="289">
        <v>60</v>
      </c>
      <c r="L6" s="8">
        <v>15000</v>
      </c>
      <c r="M6" s="8">
        <v>850</v>
      </c>
      <c r="N6" s="8">
        <v>1</v>
      </c>
      <c r="O6" s="8">
        <v>2500</v>
      </c>
      <c r="P6" s="89">
        <v>0.2</v>
      </c>
      <c r="Q6" s="8">
        <v>0.8</v>
      </c>
      <c r="S6" s="90" t="s">
        <v>344</v>
      </c>
      <c r="T6" s="91">
        <v>2000</v>
      </c>
      <c r="U6" s="92">
        <v>62</v>
      </c>
      <c r="V6" s="92">
        <v>5</v>
      </c>
      <c r="W6" s="92">
        <f t="shared" si="1"/>
        <v>62</v>
      </c>
      <c r="X6" s="92" t="s">
        <v>403</v>
      </c>
      <c r="Y6" s="91">
        <v>100000</v>
      </c>
      <c r="Z6" s="92">
        <v>9</v>
      </c>
      <c r="AA6" s="92">
        <v>32</v>
      </c>
      <c r="AB6" s="93">
        <v>10</v>
      </c>
      <c r="AD6" s="290" t="s">
        <v>364</v>
      </c>
      <c r="AE6" s="284">
        <v>3000</v>
      </c>
      <c r="AF6" s="80"/>
      <c r="AH6" s="3" t="s">
        <v>510</v>
      </c>
      <c r="BD6" s="3" t="s">
        <v>632</v>
      </c>
      <c r="BE6" s="8" t="s">
        <v>1120</v>
      </c>
      <c r="BF6" s="8"/>
    </row>
    <row r="7" spans="1:58" ht="45" x14ac:dyDescent="0.2">
      <c r="B7" s="3" t="s">
        <v>296</v>
      </c>
      <c r="C7" s="3" t="str">
        <f t="shared" si="0"/>
        <v>Net Project Cashflow (Capital Investment)</v>
      </c>
      <c r="E7" s="10" t="s">
        <v>185</v>
      </c>
      <c r="F7" s="283">
        <v>1.35</v>
      </c>
      <c r="H7" s="10" t="s">
        <v>281</v>
      </c>
      <c r="I7" s="10">
        <v>1</v>
      </c>
      <c r="K7" s="289">
        <v>75</v>
      </c>
      <c r="L7" s="8">
        <v>18900</v>
      </c>
      <c r="M7" s="8">
        <v>850</v>
      </c>
      <c r="N7" s="8">
        <v>1</v>
      </c>
      <c r="O7" s="8">
        <v>2750</v>
      </c>
      <c r="P7" s="89">
        <v>0.25</v>
      </c>
      <c r="Q7" s="8">
        <v>0.75</v>
      </c>
      <c r="S7" s="90" t="s">
        <v>346</v>
      </c>
      <c r="T7" s="91">
        <v>2000</v>
      </c>
      <c r="U7" s="92">
        <v>47</v>
      </c>
      <c r="V7" s="92">
        <v>5</v>
      </c>
      <c r="W7" s="92">
        <f t="shared" si="1"/>
        <v>47</v>
      </c>
      <c r="X7" s="92" t="s">
        <v>404</v>
      </c>
      <c r="Y7" s="91">
        <v>100000</v>
      </c>
      <c r="Z7" s="92">
        <v>8</v>
      </c>
      <c r="AA7" s="92">
        <v>32</v>
      </c>
      <c r="AB7" s="93">
        <v>10</v>
      </c>
      <c r="AD7" s="290" t="s">
        <v>365</v>
      </c>
      <c r="AE7" s="284">
        <v>5000</v>
      </c>
      <c r="AF7" s="80"/>
      <c r="BD7" s="3" t="s">
        <v>1387</v>
      </c>
      <c r="BE7" s="8" t="s">
        <v>1120</v>
      </c>
      <c r="BF7" s="8" t="s">
        <v>1120</v>
      </c>
    </row>
    <row r="8" spans="1:58" ht="45" x14ac:dyDescent="0.2">
      <c r="B8" s="3" t="s">
        <v>296</v>
      </c>
      <c r="C8" s="3" t="str">
        <f t="shared" si="0"/>
        <v>Net Project Cashflow (Capital Investment)</v>
      </c>
      <c r="E8" s="10" t="s">
        <v>186</v>
      </c>
      <c r="F8" s="283">
        <v>0.92</v>
      </c>
      <c r="K8" s="289">
        <v>100</v>
      </c>
      <c r="L8" s="8">
        <v>21300</v>
      </c>
      <c r="M8" s="8">
        <v>1250</v>
      </c>
      <c r="N8" s="8">
        <v>1</v>
      </c>
      <c r="O8" s="8">
        <v>3000</v>
      </c>
      <c r="S8" s="90" t="s">
        <v>348</v>
      </c>
      <c r="T8" s="91">
        <v>6800</v>
      </c>
      <c r="U8" s="92">
        <v>18</v>
      </c>
      <c r="V8" s="92">
        <v>9</v>
      </c>
      <c r="W8" s="92">
        <f t="shared" si="1"/>
        <v>18</v>
      </c>
      <c r="X8" s="92" t="s">
        <v>404</v>
      </c>
      <c r="Y8" s="91">
        <v>100000</v>
      </c>
      <c r="Z8" s="92">
        <v>8</v>
      </c>
      <c r="AA8" s="92">
        <v>32</v>
      </c>
      <c r="AB8" s="93">
        <v>10</v>
      </c>
      <c r="AD8" s="290" t="s">
        <v>366</v>
      </c>
      <c r="AE8" s="284">
        <v>7000</v>
      </c>
      <c r="AF8" s="80"/>
      <c r="BD8" s="3" t="s">
        <v>633</v>
      </c>
      <c r="BE8" s="8" t="s">
        <v>1120</v>
      </c>
      <c r="BF8" s="8" t="s">
        <v>1120</v>
      </c>
    </row>
    <row r="9" spans="1:58" ht="60" x14ac:dyDescent="0.2">
      <c r="B9" s="3" t="s">
        <v>648</v>
      </c>
      <c r="C9" s="3" t="str">
        <f t="shared" si="0"/>
        <v>Net Project Cashflow (Operating Investment)</v>
      </c>
      <c r="K9" s="289">
        <v>115</v>
      </c>
      <c r="L9" s="8">
        <v>23400</v>
      </c>
      <c r="M9" s="8">
        <v>1250</v>
      </c>
      <c r="N9" s="8">
        <v>1</v>
      </c>
      <c r="O9" s="8">
        <v>4000</v>
      </c>
      <c r="S9" s="90" t="s">
        <v>349</v>
      </c>
      <c r="T9" s="91">
        <v>6800</v>
      </c>
      <c r="U9" s="92">
        <v>24</v>
      </c>
      <c r="V9" s="92">
        <v>11</v>
      </c>
      <c r="W9" s="92">
        <f t="shared" si="1"/>
        <v>24</v>
      </c>
      <c r="X9" s="92" t="s">
        <v>404</v>
      </c>
      <c r="Y9" s="91">
        <v>100000</v>
      </c>
      <c r="Z9" s="92">
        <v>8</v>
      </c>
      <c r="AA9" s="92">
        <v>32</v>
      </c>
      <c r="AB9" s="93">
        <v>10</v>
      </c>
      <c r="AD9" s="290" t="s">
        <v>367</v>
      </c>
      <c r="AE9" s="284">
        <v>5000</v>
      </c>
      <c r="AF9" s="80"/>
      <c r="BD9" s="3" t="s">
        <v>634</v>
      </c>
      <c r="BE9" s="8" t="s">
        <v>1120</v>
      </c>
      <c r="BF9" s="8" t="s">
        <v>1120</v>
      </c>
    </row>
    <row r="10" spans="1:58" ht="60" x14ac:dyDescent="0.2">
      <c r="B10" s="3" t="s">
        <v>648</v>
      </c>
      <c r="C10" s="3" t="str">
        <f t="shared" si="0"/>
        <v>Net Project Cashflow (Operating Investment)</v>
      </c>
      <c r="E10" s="8" t="s">
        <v>478</v>
      </c>
      <c r="F10" s="8"/>
      <c r="K10" s="289">
        <v>150</v>
      </c>
      <c r="L10" s="8">
        <v>24900</v>
      </c>
      <c r="M10" s="8">
        <v>1250</v>
      </c>
      <c r="N10" s="8">
        <v>1</v>
      </c>
      <c r="O10" s="8">
        <v>5000</v>
      </c>
      <c r="S10" s="90" t="s">
        <v>350</v>
      </c>
      <c r="T10" s="91">
        <v>6800</v>
      </c>
      <c r="U10" s="92">
        <v>32</v>
      </c>
      <c r="V10" s="92">
        <v>13</v>
      </c>
      <c r="W10" s="92">
        <f t="shared" si="1"/>
        <v>32</v>
      </c>
      <c r="X10" s="92" t="s">
        <v>404</v>
      </c>
      <c r="Y10" s="91">
        <v>100000</v>
      </c>
      <c r="Z10" s="92">
        <v>8</v>
      </c>
      <c r="AA10" s="92">
        <v>32</v>
      </c>
      <c r="AB10" s="93">
        <v>10</v>
      </c>
      <c r="AD10" s="290" t="s">
        <v>368</v>
      </c>
      <c r="AE10" s="284">
        <v>5000</v>
      </c>
      <c r="AF10" s="80"/>
      <c r="BD10" s="3" t="s">
        <v>635</v>
      </c>
      <c r="BE10" s="8" t="s">
        <v>1120</v>
      </c>
      <c r="BF10" s="8" t="s">
        <v>1120</v>
      </c>
    </row>
    <row r="11" spans="1:58" ht="30" x14ac:dyDescent="0.2">
      <c r="B11" s="3" t="s">
        <v>1176</v>
      </c>
      <c r="C11" s="3" t="str">
        <f>IF($A$2=0,B11,$A$2&amp;" "&amp;B11)</f>
        <v>Maximum Electrical Demand (KVA)</v>
      </c>
      <c r="E11" s="8" t="s">
        <v>428</v>
      </c>
      <c r="F11" s="8">
        <v>0</v>
      </c>
      <c r="K11" s="289">
        <v>178</v>
      </c>
      <c r="L11" s="8">
        <v>27600</v>
      </c>
      <c r="M11" s="8">
        <v>1250</v>
      </c>
      <c r="N11" s="8">
        <v>1</v>
      </c>
      <c r="O11" s="8">
        <v>6000</v>
      </c>
      <c r="S11" s="90" t="s">
        <v>352</v>
      </c>
      <c r="T11" s="91">
        <v>12800</v>
      </c>
      <c r="U11" s="92">
        <v>430.1</v>
      </c>
      <c r="V11" s="92">
        <v>45</v>
      </c>
      <c r="W11" s="92">
        <f t="shared" si="1"/>
        <v>430.1</v>
      </c>
      <c r="X11" s="92" t="s">
        <v>413</v>
      </c>
      <c r="Y11" s="91">
        <v>100000</v>
      </c>
      <c r="Z11" s="92">
        <v>80</v>
      </c>
      <c r="AA11" s="92">
        <v>200</v>
      </c>
      <c r="AB11" s="93">
        <v>50</v>
      </c>
      <c r="AD11" s="290" t="s">
        <v>369</v>
      </c>
      <c r="AE11" s="284">
        <v>6000</v>
      </c>
      <c r="AF11" s="80"/>
      <c r="BD11" s="3" t="s">
        <v>1222</v>
      </c>
      <c r="BE11" s="8" t="s">
        <v>1120</v>
      </c>
      <c r="BF11" s="8" t="s">
        <v>1120</v>
      </c>
    </row>
    <row r="12" spans="1:58" ht="30" x14ac:dyDescent="0.2">
      <c r="E12" s="8">
        <v>2</v>
      </c>
      <c r="F12" s="8">
        <v>2</v>
      </c>
      <c r="K12" s="289">
        <v>200</v>
      </c>
      <c r="L12" s="8">
        <v>30900</v>
      </c>
      <c r="M12" s="8">
        <v>1800</v>
      </c>
      <c r="N12" s="8">
        <v>1</v>
      </c>
      <c r="O12" s="8">
        <v>7000</v>
      </c>
      <c r="S12" s="90" t="s">
        <v>354</v>
      </c>
      <c r="T12" s="91">
        <v>12800</v>
      </c>
      <c r="U12" s="92">
        <v>215.1</v>
      </c>
      <c r="V12" s="92">
        <v>28</v>
      </c>
      <c r="W12" s="92">
        <f t="shared" si="1"/>
        <v>215.1</v>
      </c>
      <c r="X12" s="92" t="s">
        <v>414</v>
      </c>
      <c r="Y12" s="91">
        <v>100000</v>
      </c>
      <c r="Z12" s="92">
        <v>50</v>
      </c>
      <c r="AA12" s="92">
        <v>90</v>
      </c>
      <c r="AB12" s="93">
        <v>50</v>
      </c>
      <c r="AD12" s="290" t="s">
        <v>370</v>
      </c>
      <c r="AE12" s="284">
        <v>6000</v>
      </c>
      <c r="AF12" s="80"/>
      <c r="BD12" s="3" t="s">
        <v>636</v>
      </c>
      <c r="BE12" s="8" t="s">
        <v>1120</v>
      </c>
      <c r="BF12" s="8" t="s">
        <v>1120</v>
      </c>
    </row>
    <row r="13" spans="1:58" ht="30" x14ac:dyDescent="0.2">
      <c r="E13" s="8">
        <v>3</v>
      </c>
      <c r="F13" s="8">
        <v>3</v>
      </c>
      <c r="K13" s="289">
        <v>250</v>
      </c>
      <c r="L13" s="8">
        <v>33300</v>
      </c>
      <c r="M13" s="8">
        <v>1800</v>
      </c>
      <c r="N13" s="8">
        <v>1</v>
      </c>
      <c r="O13" s="8">
        <v>8000</v>
      </c>
      <c r="S13" s="90" t="s">
        <v>355</v>
      </c>
      <c r="T13" s="91">
        <v>1000</v>
      </c>
      <c r="U13" s="92">
        <v>40</v>
      </c>
      <c r="V13" s="92">
        <v>1</v>
      </c>
      <c r="W13" s="92">
        <f t="shared" si="1"/>
        <v>40</v>
      </c>
      <c r="X13" s="92" t="s">
        <v>404</v>
      </c>
      <c r="Y13" s="91">
        <v>100000</v>
      </c>
      <c r="Z13" s="92">
        <v>8</v>
      </c>
      <c r="AA13" s="92">
        <v>32</v>
      </c>
      <c r="AB13" s="93">
        <v>10</v>
      </c>
      <c r="BD13" s="3" t="s">
        <v>637</v>
      </c>
      <c r="BE13" s="8" t="s">
        <v>1120</v>
      </c>
      <c r="BF13" s="8" t="s">
        <v>1120</v>
      </c>
    </row>
    <row r="14" spans="1:58" x14ac:dyDescent="0.2">
      <c r="E14" s="8">
        <v>4</v>
      </c>
      <c r="F14" s="8">
        <v>4</v>
      </c>
      <c r="K14" s="289">
        <v>288</v>
      </c>
      <c r="L14" s="8">
        <v>36300</v>
      </c>
      <c r="M14" s="8">
        <v>1800</v>
      </c>
      <c r="N14" s="8">
        <v>1</v>
      </c>
      <c r="O14" s="8">
        <v>9000</v>
      </c>
      <c r="S14" s="90" t="s">
        <v>405</v>
      </c>
      <c r="T14" s="91">
        <v>6800</v>
      </c>
      <c r="U14" s="92">
        <v>44</v>
      </c>
      <c r="V14" s="92">
        <v>8</v>
      </c>
      <c r="W14" s="92">
        <f t="shared" si="1"/>
        <v>44</v>
      </c>
      <c r="X14" s="92" t="s">
        <v>407</v>
      </c>
      <c r="Y14" s="91">
        <v>100000</v>
      </c>
      <c r="Z14" s="92">
        <v>9</v>
      </c>
      <c r="AA14" s="92">
        <v>38.5</v>
      </c>
      <c r="AB14" s="93">
        <v>12</v>
      </c>
      <c r="BD14" s="3" t="s">
        <v>638</v>
      </c>
      <c r="BE14" s="8" t="s">
        <v>1120</v>
      </c>
      <c r="BF14" s="8" t="s">
        <v>1120</v>
      </c>
    </row>
    <row r="15" spans="1:58" ht="30" x14ac:dyDescent="0.2">
      <c r="E15" s="8">
        <v>5</v>
      </c>
      <c r="F15" s="8">
        <v>5</v>
      </c>
      <c r="K15" s="289">
        <v>300</v>
      </c>
      <c r="L15" s="8">
        <v>38400</v>
      </c>
      <c r="M15" s="8">
        <v>2300</v>
      </c>
      <c r="N15" s="8">
        <v>1</v>
      </c>
      <c r="O15" s="8">
        <v>10000</v>
      </c>
      <c r="S15" s="90" t="s">
        <v>406</v>
      </c>
      <c r="T15" s="91">
        <v>6800</v>
      </c>
      <c r="U15" s="92">
        <v>78</v>
      </c>
      <c r="V15" s="92">
        <v>8</v>
      </c>
      <c r="W15" s="92">
        <f t="shared" si="1"/>
        <v>78</v>
      </c>
      <c r="X15" s="92" t="s">
        <v>408</v>
      </c>
      <c r="Y15" s="91">
        <v>100000</v>
      </c>
      <c r="Z15" s="92">
        <v>18</v>
      </c>
      <c r="AA15" s="92">
        <v>48.2</v>
      </c>
      <c r="AB15" s="93">
        <v>12</v>
      </c>
      <c r="BD15" s="3" t="s">
        <v>1348</v>
      </c>
      <c r="BE15" s="8" t="s">
        <v>1120</v>
      </c>
      <c r="BF15" s="8" t="s">
        <v>1120</v>
      </c>
    </row>
    <row r="16" spans="1:58" ht="30" x14ac:dyDescent="0.2">
      <c r="E16" s="8">
        <v>6</v>
      </c>
      <c r="F16" s="8">
        <v>6</v>
      </c>
      <c r="K16" s="289">
        <v>400</v>
      </c>
      <c r="L16" s="8">
        <v>42000</v>
      </c>
      <c r="M16" s="8">
        <v>2300</v>
      </c>
      <c r="N16" s="8">
        <v>1</v>
      </c>
      <c r="O16" s="8">
        <v>11000</v>
      </c>
      <c r="S16" s="90" t="s">
        <v>412</v>
      </c>
      <c r="T16" s="91">
        <v>6800</v>
      </c>
      <c r="U16" s="92">
        <v>112</v>
      </c>
      <c r="V16" s="92">
        <v>20</v>
      </c>
      <c r="W16" s="92">
        <f t="shared" si="1"/>
        <v>112</v>
      </c>
      <c r="X16" s="92" t="s">
        <v>411</v>
      </c>
      <c r="Y16" s="91">
        <v>100000</v>
      </c>
      <c r="Z16" s="92">
        <v>40</v>
      </c>
      <c r="AA16" s="92">
        <v>184</v>
      </c>
      <c r="AB16" s="93">
        <v>25</v>
      </c>
      <c r="BD16" s="3" t="s">
        <v>1420</v>
      </c>
      <c r="BE16" s="8" t="s">
        <v>1120</v>
      </c>
      <c r="BF16" s="8" t="s">
        <v>1120</v>
      </c>
    </row>
    <row r="17" spans="2:58" x14ac:dyDescent="0.2">
      <c r="E17" s="8">
        <v>7</v>
      </c>
      <c r="F17" s="8">
        <v>7</v>
      </c>
      <c r="K17" s="289">
        <v>453</v>
      </c>
      <c r="L17" s="8">
        <v>47400</v>
      </c>
      <c r="M17" s="8">
        <v>2300</v>
      </c>
      <c r="N17" s="8">
        <v>1</v>
      </c>
      <c r="O17" s="8">
        <v>12000</v>
      </c>
      <c r="S17" s="90" t="s">
        <v>409</v>
      </c>
      <c r="T17" s="92">
        <v>6800</v>
      </c>
      <c r="U17" s="92">
        <v>92</v>
      </c>
      <c r="V17" s="92">
        <v>10</v>
      </c>
      <c r="W17" s="92">
        <f t="shared" si="1"/>
        <v>92</v>
      </c>
      <c r="X17" s="92" t="s">
        <v>410</v>
      </c>
      <c r="Y17" s="91">
        <v>100000</v>
      </c>
      <c r="Z17" s="92">
        <v>40</v>
      </c>
      <c r="AA17" s="92"/>
      <c r="AB17" s="93"/>
      <c r="BD17" s="3" t="s">
        <v>641</v>
      </c>
      <c r="BE17" s="8" t="s">
        <v>1120</v>
      </c>
      <c r="BF17" s="8" t="s">
        <v>1120</v>
      </c>
    </row>
    <row r="18" spans="2:58" ht="30" x14ac:dyDescent="0.2">
      <c r="E18" s="8">
        <v>8</v>
      </c>
      <c r="F18" s="8">
        <v>8</v>
      </c>
      <c r="K18" s="289">
        <v>500</v>
      </c>
      <c r="L18" s="8">
        <v>55200</v>
      </c>
      <c r="M18" s="8">
        <v>2750</v>
      </c>
      <c r="N18" s="8">
        <v>1</v>
      </c>
      <c r="O18" s="8">
        <v>13500</v>
      </c>
      <c r="S18" s="90" t="s">
        <v>415</v>
      </c>
      <c r="T18" s="91"/>
      <c r="U18" s="92"/>
      <c r="V18" s="92"/>
      <c r="W18" s="92"/>
      <c r="X18" s="92" t="s">
        <v>415</v>
      </c>
      <c r="Y18" s="91"/>
      <c r="Z18" s="92"/>
      <c r="AA18" s="92"/>
      <c r="AB18" s="93"/>
      <c r="BD18" s="3" t="s">
        <v>642</v>
      </c>
      <c r="BE18" s="8" t="s">
        <v>1120</v>
      </c>
      <c r="BF18" s="8" t="s">
        <v>1120</v>
      </c>
    </row>
    <row r="19" spans="2:58" x14ac:dyDescent="0.2">
      <c r="E19" s="8">
        <v>9</v>
      </c>
      <c r="F19" s="8">
        <v>9</v>
      </c>
      <c r="K19" s="289">
        <v>570</v>
      </c>
      <c r="L19" s="8">
        <v>61800</v>
      </c>
      <c r="M19" s="8">
        <v>2750</v>
      </c>
      <c r="N19" s="8">
        <v>1</v>
      </c>
      <c r="O19" s="8">
        <v>15000</v>
      </c>
      <c r="S19" s="90" t="s">
        <v>416</v>
      </c>
      <c r="T19" s="91"/>
      <c r="U19" s="92"/>
      <c r="V19" s="92"/>
      <c r="W19" s="92"/>
      <c r="X19" s="92" t="s">
        <v>416</v>
      </c>
      <c r="Y19" s="91"/>
      <c r="Z19" s="92"/>
      <c r="AA19" s="92"/>
      <c r="AB19" s="93"/>
      <c r="BD19" s="3" t="s">
        <v>643</v>
      </c>
      <c r="BE19" s="8" t="s">
        <v>1120</v>
      </c>
      <c r="BF19" s="8" t="s">
        <v>1120</v>
      </c>
    </row>
    <row r="20" spans="2:58" ht="30" x14ac:dyDescent="0.2">
      <c r="E20" s="8">
        <v>10</v>
      </c>
      <c r="F20" s="8">
        <v>10</v>
      </c>
      <c r="K20" s="289">
        <v>719</v>
      </c>
      <c r="L20" s="8">
        <v>69600</v>
      </c>
      <c r="M20" s="8">
        <v>2750</v>
      </c>
      <c r="N20" s="8">
        <v>1</v>
      </c>
      <c r="O20" s="8">
        <v>16500</v>
      </c>
      <c r="S20" s="291" t="s">
        <v>417</v>
      </c>
      <c r="T20" s="292"/>
      <c r="U20" s="292"/>
      <c r="V20" s="292"/>
      <c r="W20" s="292"/>
      <c r="X20" s="292" t="s">
        <v>417</v>
      </c>
      <c r="Y20" s="292"/>
      <c r="Z20" s="292"/>
      <c r="AA20" s="292"/>
      <c r="AB20" s="293"/>
      <c r="BD20" s="3" t="s">
        <v>644</v>
      </c>
      <c r="BE20" s="8" t="s">
        <v>1120</v>
      </c>
      <c r="BF20" s="8" t="s">
        <v>1120</v>
      </c>
    </row>
    <row r="21" spans="2:58" ht="30" x14ac:dyDescent="0.2">
      <c r="K21" s="289">
        <v>800</v>
      </c>
      <c r="L21" s="8">
        <v>74100</v>
      </c>
      <c r="M21" s="8">
        <v>3000</v>
      </c>
      <c r="N21" s="8">
        <v>1</v>
      </c>
      <c r="O21" s="8">
        <v>17000</v>
      </c>
      <c r="BD21" s="3" t="s">
        <v>1390</v>
      </c>
      <c r="BE21" s="8" t="s">
        <v>1120</v>
      </c>
      <c r="BF21" s="8" t="s">
        <v>1120</v>
      </c>
    </row>
    <row r="22" spans="2:58" x14ac:dyDescent="0.2">
      <c r="K22" s="289">
        <v>895</v>
      </c>
      <c r="L22" s="8">
        <v>88500</v>
      </c>
      <c r="M22" s="8">
        <v>3000</v>
      </c>
      <c r="N22" s="8">
        <v>1</v>
      </c>
      <c r="O22" s="8">
        <v>18500</v>
      </c>
      <c r="BD22" s="3" t="s">
        <v>1225</v>
      </c>
      <c r="BE22" s="8" t="s">
        <v>1120</v>
      </c>
      <c r="BF22" s="8" t="s">
        <v>1120</v>
      </c>
    </row>
    <row r="23" spans="2:58" x14ac:dyDescent="0.2">
      <c r="K23" s="289">
        <v>1000</v>
      </c>
      <c r="L23" s="8">
        <v>96000</v>
      </c>
      <c r="M23" s="8">
        <v>3000</v>
      </c>
      <c r="N23" s="8">
        <v>1</v>
      </c>
      <c r="O23" s="8">
        <v>20000</v>
      </c>
      <c r="BD23" s="3" t="s">
        <v>1226</v>
      </c>
      <c r="BE23" s="8" t="s">
        <v>1120</v>
      </c>
      <c r="BF23" s="8" t="s">
        <v>1120</v>
      </c>
    </row>
    <row r="24" spans="2:58" ht="30.75" x14ac:dyDescent="0.25">
      <c r="B24" s="9" t="s">
        <v>1203</v>
      </c>
      <c r="K24" s="289">
        <v>1150</v>
      </c>
      <c r="L24" s="8"/>
      <c r="M24" s="8"/>
      <c r="N24" s="8">
        <v>1</v>
      </c>
      <c r="O24" s="8"/>
      <c r="BD24" s="3" t="s">
        <v>639</v>
      </c>
      <c r="BE24" s="8" t="s">
        <v>1120</v>
      </c>
      <c r="BF24" s="8" t="s">
        <v>1120</v>
      </c>
    </row>
    <row r="25" spans="2:58" ht="45" x14ac:dyDescent="0.2">
      <c r="B25" s="294"/>
      <c r="C25" s="289" t="s">
        <v>337</v>
      </c>
      <c r="D25" s="289" t="s">
        <v>496</v>
      </c>
      <c r="E25" s="8" t="s">
        <v>527</v>
      </c>
      <c r="K25" s="289">
        <v>1300</v>
      </c>
      <c r="L25" s="8"/>
      <c r="M25" s="8"/>
      <c r="N25" s="8">
        <v>1</v>
      </c>
      <c r="O25" s="8"/>
      <c r="BD25" s="3" t="s">
        <v>1391</v>
      </c>
      <c r="BE25" s="8" t="s">
        <v>1120</v>
      </c>
      <c r="BF25" s="8" t="s">
        <v>1120</v>
      </c>
    </row>
    <row r="26" spans="2:58" ht="30" x14ac:dyDescent="0.2">
      <c r="B26" s="289" t="s">
        <v>517</v>
      </c>
      <c r="C26" s="295">
        <v>60</v>
      </c>
      <c r="D26" s="296">
        <v>5</v>
      </c>
      <c r="E26" s="85">
        <f>D26+C26</f>
        <v>65</v>
      </c>
      <c r="K26" s="289">
        <v>1440</v>
      </c>
      <c r="L26" s="8"/>
      <c r="M26" s="8"/>
      <c r="N26" s="8">
        <v>1</v>
      </c>
      <c r="O26" s="8"/>
      <c r="BD26" s="3" t="s">
        <v>1189</v>
      </c>
      <c r="BE26" s="8" t="s">
        <v>1120</v>
      </c>
      <c r="BF26" s="8" t="s">
        <v>1120</v>
      </c>
    </row>
    <row r="27" spans="2:58" x14ac:dyDescent="0.2">
      <c r="B27" s="289" t="s">
        <v>518</v>
      </c>
      <c r="C27" s="295">
        <v>30</v>
      </c>
      <c r="D27" s="296">
        <v>2.5</v>
      </c>
      <c r="E27" s="85">
        <f t="shared" ref="E27:E34" si="2">D27+C27</f>
        <v>32.5</v>
      </c>
      <c r="K27" s="289">
        <v>1600</v>
      </c>
      <c r="L27" s="8"/>
      <c r="M27" s="8"/>
      <c r="N27" s="8">
        <v>1</v>
      </c>
      <c r="O27" s="8"/>
      <c r="BD27" s="3" t="s">
        <v>640</v>
      </c>
      <c r="BE27" s="8" t="s">
        <v>1120</v>
      </c>
      <c r="BF27" s="8" t="s">
        <v>1120</v>
      </c>
    </row>
    <row r="28" spans="2:58" x14ac:dyDescent="0.2">
      <c r="B28" s="289" t="s">
        <v>519</v>
      </c>
      <c r="C28" s="295">
        <v>20</v>
      </c>
      <c r="D28" s="296"/>
      <c r="E28" s="85">
        <f t="shared" si="2"/>
        <v>20</v>
      </c>
      <c r="K28" s="289">
        <v>1750</v>
      </c>
      <c r="L28" s="8"/>
      <c r="M28" s="8"/>
      <c r="N28" s="8">
        <v>1</v>
      </c>
      <c r="O28" s="8"/>
      <c r="BD28" s="3" t="s">
        <v>357</v>
      </c>
      <c r="BE28" s="8"/>
      <c r="BF28" s="8"/>
    </row>
    <row r="29" spans="2:58" x14ac:dyDescent="0.2">
      <c r="B29" s="289" t="s">
        <v>520</v>
      </c>
      <c r="C29" s="295">
        <v>20</v>
      </c>
      <c r="D29" s="296"/>
      <c r="E29" s="85">
        <f t="shared" si="2"/>
        <v>20</v>
      </c>
      <c r="BD29" s="3" t="s">
        <v>1407</v>
      </c>
      <c r="BE29" s="8"/>
      <c r="BF29" s="8"/>
    </row>
    <row r="30" spans="2:58" x14ac:dyDescent="0.2">
      <c r="B30" s="289" t="s">
        <v>521</v>
      </c>
      <c r="C30" s="295">
        <v>30</v>
      </c>
      <c r="D30" s="296">
        <v>2.5</v>
      </c>
      <c r="E30" s="85">
        <f t="shared" si="2"/>
        <v>32.5</v>
      </c>
      <c r="BD30" s="3" t="s">
        <v>1408</v>
      </c>
      <c r="BE30" s="8"/>
      <c r="BF30" s="8"/>
    </row>
    <row r="31" spans="2:58" x14ac:dyDescent="0.2">
      <c r="B31" s="289" t="s">
        <v>522</v>
      </c>
      <c r="C31" s="295">
        <v>35</v>
      </c>
      <c r="D31" s="296">
        <v>5</v>
      </c>
      <c r="E31" s="85">
        <f t="shared" si="2"/>
        <v>40</v>
      </c>
      <c r="BD31" s="3" t="s">
        <v>1409</v>
      </c>
      <c r="BE31" s="8"/>
      <c r="BF31" s="8"/>
    </row>
    <row r="32" spans="2:58" x14ac:dyDescent="0.2">
      <c r="B32" s="289" t="s">
        <v>523</v>
      </c>
      <c r="C32" s="295">
        <v>35</v>
      </c>
      <c r="D32" s="296"/>
      <c r="E32" s="85">
        <f t="shared" si="2"/>
        <v>35</v>
      </c>
      <c r="BD32" s="3" t="s">
        <v>1410</v>
      </c>
      <c r="BE32" s="8"/>
      <c r="BF32" s="8"/>
    </row>
    <row r="33" spans="2:58" ht="30" x14ac:dyDescent="0.2">
      <c r="B33" s="289" t="s">
        <v>524</v>
      </c>
      <c r="C33" s="295">
        <v>35</v>
      </c>
      <c r="D33" s="296"/>
      <c r="E33" s="85">
        <f t="shared" si="2"/>
        <v>35</v>
      </c>
      <c r="BE33" s="8"/>
      <c r="BF33" s="8"/>
    </row>
    <row r="34" spans="2:58" ht="30" x14ac:dyDescent="0.2">
      <c r="B34" s="289" t="s">
        <v>525</v>
      </c>
      <c r="C34" s="295">
        <v>17.5</v>
      </c>
      <c r="D34" s="296"/>
      <c r="E34" s="85">
        <f t="shared" si="2"/>
        <v>17.5</v>
      </c>
      <c r="BE34" s="8" t="s">
        <v>1432</v>
      </c>
      <c r="BF34" s="8" t="s">
        <v>1432</v>
      </c>
    </row>
    <row r="35" spans="2:58" x14ac:dyDescent="0.2">
      <c r="B35" s="289" t="s">
        <v>526</v>
      </c>
      <c r="C35" s="295">
        <v>40</v>
      </c>
      <c r="D35" s="296"/>
      <c r="E35" s="85">
        <f>D35+C35</f>
        <v>40</v>
      </c>
      <c r="BE35" s="8"/>
      <c r="BF35" s="8"/>
    </row>
    <row r="36" spans="2:58" x14ac:dyDescent="0.2">
      <c r="S36" s="297"/>
      <c r="T36" s="298"/>
      <c r="U36" s="299"/>
      <c r="V36" s="86"/>
    </row>
    <row r="37" spans="2:58" x14ac:dyDescent="0.2">
      <c r="S37" s="297"/>
      <c r="T37" s="298"/>
      <c r="U37" s="299"/>
      <c r="V37" s="86"/>
    </row>
    <row r="38" spans="2:58" x14ac:dyDescent="0.2">
      <c r="S38" s="297"/>
      <c r="T38" s="298"/>
      <c r="U38" s="299"/>
      <c r="V38" s="86"/>
    </row>
    <row r="39" spans="2:58" x14ac:dyDescent="0.2">
      <c r="S39" s="297"/>
      <c r="T39" s="298"/>
      <c r="U39" s="299"/>
      <c r="V39" s="86"/>
    </row>
    <row r="40" spans="2:58" x14ac:dyDescent="0.2">
      <c r="S40" s="297"/>
      <c r="T40" s="298"/>
      <c r="U40" s="299"/>
      <c r="V40" s="86"/>
    </row>
    <row r="41" spans="2:58" ht="15.75" x14ac:dyDescent="0.25">
      <c r="B41" s="9" t="s">
        <v>1197</v>
      </c>
    </row>
    <row r="42" spans="2:58" ht="63" x14ac:dyDescent="0.25">
      <c r="B42" s="2" t="s">
        <v>546</v>
      </c>
      <c r="C42" s="2" t="s">
        <v>564</v>
      </c>
      <c r="D42" s="2" t="s">
        <v>284</v>
      </c>
      <c r="E42" s="121" t="s">
        <v>566</v>
      </c>
      <c r="F42" s="2" t="s">
        <v>622</v>
      </c>
      <c r="G42" s="2" t="s">
        <v>252</v>
      </c>
      <c r="H42" s="2" t="s">
        <v>570</v>
      </c>
      <c r="I42" s="2" t="s">
        <v>569</v>
      </c>
      <c r="J42" s="2" t="s">
        <v>568</v>
      </c>
      <c r="K42" s="2" t="s">
        <v>287</v>
      </c>
      <c r="L42" s="2" t="s">
        <v>624</v>
      </c>
      <c r="M42" s="2" t="s">
        <v>623</v>
      </c>
      <c r="N42" s="2" t="s">
        <v>625</v>
      </c>
      <c r="O42" s="2" t="s">
        <v>626</v>
      </c>
      <c r="Q42" s="8" t="s">
        <v>565</v>
      </c>
      <c r="R42" s="118">
        <v>0.8</v>
      </c>
    </row>
    <row r="43" spans="2:58" ht="15.75" x14ac:dyDescent="0.25">
      <c r="B43" s="2" t="s">
        <v>428</v>
      </c>
      <c r="C43" s="2"/>
      <c r="D43" s="2"/>
      <c r="E43" s="121"/>
      <c r="F43" s="2"/>
      <c r="G43" s="2"/>
      <c r="H43" s="2"/>
      <c r="I43" s="2"/>
      <c r="J43" s="2"/>
      <c r="K43" s="2"/>
      <c r="L43" s="2"/>
      <c r="M43" s="2"/>
      <c r="N43" s="2"/>
      <c r="O43" s="2"/>
      <c r="Q43" s="8" t="s">
        <v>567</v>
      </c>
      <c r="R43" s="285">
        <v>0</v>
      </c>
    </row>
    <row r="44" spans="2:58" ht="15.75" x14ac:dyDescent="0.25">
      <c r="B44" s="2" t="s">
        <v>547</v>
      </c>
      <c r="C44" s="8">
        <v>17</v>
      </c>
      <c r="D44" s="115">
        <f>1.732*415*14/1000</f>
        <v>10.06292</v>
      </c>
      <c r="E44" s="27">
        <v>837.34</v>
      </c>
      <c r="F44" s="27">
        <f t="shared" ref="F44:F62" si="3">E44/(1-$R$43)</f>
        <v>837.34</v>
      </c>
      <c r="G44" s="27">
        <v>30</v>
      </c>
      <c r="H44" s="26">
        <v>0.5</v>
      </c>
      <c r="I44" s="26">
        <v>0.5</v>
      </c>
      <c r="J44" s="82">
        <f>H44*I44</f>
        <v>0.25</v>
      </c>
      <c r="K44" s="25">
        <f t="shared" ref="K44:K62" si="4">J44*D44*24*365</f>
        <v>22037.794800000003</v>
      </c>
      <c r="L44" s="27">
        <v>300</v>
      </c>
      <c r="M44" s="27"/>
      <c r="N44" s="27"/>
      <c r="O44" s="27">
        <v>650</v>
      </c>
    </row>
    <row r="45" spans="2:58" ht="15.75" x14ac:dyDescent="0.25">
      <c r="B45" s="2" t="s">
        <v>548</v>
      </c>
      <c r="C45" s="8">
        <v>22</v>
      </c>
      <c r="D45" s="115">
        <f t="shared" ref="D45:D60" si="5">1.732*415*((C45+C44)/2)*$R$42/1000</f>
        <v>11.212968</v>
      </c>
      <c r="E45" s="27">
        <v>865.36</v>
      </c>
      <c r="F45" s="27">
        <f t="shared" si="3"/>
        <v>865.36</v>
      </c>
      <c r="G45" s="27">
        <v>30</v>
      </c>
      <c r="H45" s="26">
        <v>0.5</v>
      </c>
      <c r="I45" s="26">
        <v>0.5</v>
      </c>
      <c r="J45" s="82">
        <f t="shared" ref="J45:J60" si="6">H45*I45</f>
        <v>0.25</v>
      </c>
      <c r="K45" s="25">
        <f t="shared" si="4"/>
        <v>24556.399919999996</v>
      </c>
      <c r="L45" s="27">
        <v>300</v>
      </c>
      <c r="M45" s="27"/>
      <c r="N45" s="27"/>
      <c r="O45" s="27">
        <v>650</v>
      </c>
    </row>
    <row r="46" spans="2:58" ht="15.75" x14ac:dyDescent="0.25">
      <c r="B46" s="2" t="s">
        <v>549</v>
      </c>
      <c r="C46" s="8">
        <v>29</v>
      </c>
      <c r="D46" s="115">
        <f t="shared" si="5"/>
        <v>14.663112000000002</v>
      </c>
      <c r="E46" s="27">
        <v>896.9</v>
      </c>
      <c r="F46" s="27">
        <f t="shared" si="3"/>
        <v>896.9</v>
      </c>
      <c r="G46" s="27">
        <v>30</v>
      </c>
      <c r="H46" s="26">
        <v>0.5</v>
      </c>
      <c r="I46" s="26">
        <v>0.5</v>
      </c>
      <c r="J46" s="82">
        <f t="shared" si="6"/>
        <v>0.25</v>
      </c>
      <c r="K46" s="25">
        <f t="shared" si="4"/>
        <v>32112.215280000008</v>
      </c>
      <c r="L46" s="27">
        <v>300</v>
      </c>
      <c r="M46" s="27"/>
      <c r="N46" s="27"/>
      <c r="O46" s="27">
        <v>650</v>
      </c>
    </row>
    <row r="47" spans="2:58" ht="15.75" x14ac:dyDescent="0.25">
      <c r="B47" s="2" t="s">
        <v>550</v>
      </c>
      <c r="C47" s="8">
        <v>35</v>
      </c>
      <c r="D47" s="115">
        <f t="shared" si="5"/>
        <v>18.400767999999999</v>
      </c>
      <c r="E47" s="27">
        <v>919.08</v>
      </c>
      <c r="F47" s="27">
        <f t="shared" si="3"/>
        <v>919.08</v>
      </c>
      <c r="G47" s="27">
        <v>30</v>
      </c>
      <c r="H47" s="26">
        <v>0.5</v>
      </c>
      <c r="I47" s="26">
        <v>0.5</v>
      </c>
      <c r="J47" s="82">
        <f t="shared" si="6"/>
        <v>0.25</v>
      </c>
      <c r="K47" s="25">
        <f t="shared" si="4"/>
        <v>40297.681919999995</v>
      </c>
      <c r="L47" s="27">
        <v>350</v>
      </c>
      <c r="M47" s="27"/>
      <c r="N47" s="27"/>
      <c r="O47" s="27">
        <v>700</v>
      </c>
    </row>
    <row r="48" spans="2:58" ht="15.75" x14ac:dyDescent="0.25">
      <c r="B48" s="2" t="s">
        <v>551</v>
      </c>
      <c r="C48" s="8">
        <v>41</v>
      </c>
      <c r="D48" s="115">
        <f t="shared" si="5"/>
        <v>21.850912000000001</v>
      </c>
      <c r="E48" s="27">
        <v>944.78</v>
      </c>
      <c r="F48" s="27">
        <f t="shared" si="3"/>
        <v>944.78</v>
      </c>
      <c r="G48" s="27">
        <v>40</v>
      </c>
      <c r="H48" s="26">
        <v>0.5</v>
      </c>
      <c r="I48" s="26">
        <v>0.5</v>
      </c>
      <c r="J48" s="82">
        <f t="shared" si="6"/>
        <v>0.25</v>
      </c>
      <c r="K48" s="25">
        <f t="shared" si="4"/>
        <v>47853.497280000011</v>
      </c>
      <c r="L48" s="27">
        <v>350</v>
      </c>
      <c r="M48" s="27"/>
      <c r="N48" s="27"/>
      <c r="O48" s="27">
        <v>700</v>
      </c>
    </row>
    <row r="49" spans="2:15" ht="15.75" x14ac:dyDescent="0.25">
      <c r="B49" s="2" t="s">
        <v>552</v>
      </c>
      <c r="C49" s="8">
        <v>55</v>
      </c>
      <c r="D49" s="115">
        <f t="shared" si="5"/>
        <v>27.601152000000003</v>
      </c>
      <c r="E49" s="27">
        <v>1000.83</v>
      </c>
      <c r="F49" s="27">
        <f t="shared" si="3"/>
        <v>1000.83</v>
      </c>
      <c r="G49" s="27">
        <v>40</v>
      </c>
      <c r="H49" s="26">
        <v>0.5</v>
      </c>
      <c r="I49" s="26">
        <v>0.5</v>
      </c>
      <c r="J49" s="82">
        <f t="shared" si="6"/>
        <v>0.25</v>
      </c>
      <c r="K49" s="25">
        <f t="shared" si="4"/>
        <v>60446.522880000011</v>
      </c>
      <c r="L49" s="27">
        <v>350</v>
      </c>
      <c r="M49" s="27"/>
      <c r="N49" s="27"/>
      <c r="O49" s="27">
        <v>750</v>
      </c>
    </row>
    <row r="50" spans="2:15" ht="15.75" x14ac:dyDescent="0.25">
      <c r="B50" s="2" t="s">
        <v>553</v>
      </c>
      <c r="C50" s="8">
        <v>66</v>
      </c>
      <c r="D50" s="115">
        <f t="shared" si="5"/>
        <v>34.788951999999995</v>
      </c>
      <c r="E50" s="27">
        <v>1069.74</v>
      </c>
      <c r="F50" s="27">
        <f t="shared" si="3"/>
        <v>1069.74</v>
      </c>
      <c r="G50" s="27">
        <v>50</v>
      </c>
      <c r="H50" s="26">
        <v>0.5</v>
      </c>
      <c r="I50" s="26">
        <v>0.5</v>
      </c>
      <c r="J50" s="82">
        <f t="shared" si="6"/>
        <v>0.25</v>
      </c>
      <c r="K50" s="25">
        <f t="shared" si="4"/>
        <v>76187.804879999981</v>
      </c>
      <c r="L50" s="27">
        <v>400</v>
      </c>
      <c r="M50" s="27"/>
      <c r="N50" s="27"/>
      <c r="O50" s="27">
        <v>750</v>
      </c>
    </row>
    <row r="51" spans="2:15" ht="15.75" x14ac:dyDescent="0.25">
      <c r="B51" s="2" t="s">
        <v>554</v>
      </c>
      <c r="C51" s="8">
        <v>80</v>
      </c>
      <c r="D51" s="115">
        <f t="shared" si="5"/>
        <v>41.976751999999998</v>
      </c>
      <c r="E51" s="27">
        <v>1199.3599999999999</v>
      </c>
      <c r="F51" s="27">
        <f t="shared" si="3"/>
        <v>1199.3599999999999</v>
      </c>
      <c r="G51" s="27">
        <v>50</v>
      </c>
      <c r="H51" s="26">
        <v>0.5</v>
      </c>
      <c r="I51" s="26">
        <v>0.5</v>
      </c>
      <c r="J51" s="82">
        <f t="shared" si="6"/>
        <v>0.25</v>
      </c>
      <c r="K51" s="25">
        <f t="shared" si="4"/>
        <v>91929.086879999988</v>
      </c>
      <c r="L51" s="27">
        <v>400</v>
      </c>
      <c r="M51" s="27"/>
      <c r="N51" s="27"/>
      <c r="O51" s="27">
        <v>800</v>
      </c>
    </row>
    <row r="52" spans="2:15" ht="15.75" x14ac:dyDescent="0.25">
      <c r="B52" s="2" t="s">
        <v>555</v>
      </c>
      <c r="C52" s="8">
        <v>100</v>
      </c>
      <c r="D52" s="115">
        <f t="shared" si="5"/>
        <v>51.752160000000003</v>
      </c>
      <c r="E52" s="27">
        <v>1503</v>
      </c>
      <c r="F52" s="27">
        <f t="shared" si="3"/>
        <v>1503</v>
      </c>
      <c r="G52" s="27">
        <v>60</v>
      </c>
      <c r="H52" s="26">
        <v>0.5</v>
      </c>
      <c r="I52" s="26">
        <v>0.5</v>
      </c>
      <c r="J52" s="82">
        <f t="shared" si="6"/>
        <v>0.25</v>
      </c>
      <c r="K52" s="25">
        <f t="shared" si="4"/>
        <v>113337.2304</v>
      </c>
      <c r="L52" s="27">
        <v>450</v>
      </c>
      <c r="M52" s="27"/>
      <c r="N52" s="27"/>
      <c r="O52" s="27">
        <v>800</v>
      </c>
    </row>
    <row r="53" spans="2:15" ht="15.75" x14ac:dyDescent="0.25">
      <c r="B53" s="2" t="s">
        <v>556</v>
      </c>
      <c r="C53" s="8">
        <v>132</v>
      </c>
      <c r="D53" s="115">
        <f t="shared" si="5"/>
        <v>66.702783999999994</v>
      </c>
      <c r="E53" s="27">
        <v>1647.81</v>
      </c>
      <c r="F53" s="27">
        <f t="shared" si="3"/>
        <v>1647.81</v>
      </c>
      <c r="G53" s="27">
        <v>60</v>
      </c>
      <c r="H53" s="26">
        <v>0.5</v>
      </c>
      <c r="I53" s="26">
        <v>0.5</v>
      </c>
      <c r="J53" s="82">
        <f t="shared" si="6"/>
        <v>0.25</v>
      </c>
      <c r="K53" s="25">
        <f t="shared" si="4"/>
        <v>146079.09695999997</v>
      </c>
      <c r="L53" s="27">
        <v>450</v>
      </c>
      <c r="M53" s="27"/>
      <c r="N53" s="27"/>
      <c r="O53" s="27">
        <v>850</v>
      </c>
    </row>
    <row r="54" spans="2:15" ht="15.75" x14ac:dyDescent="0.25">
      <c r="B54" s="2" t="s">
        <v>557</v>
      </c>
      <c r="C54" s="8">
        <v>160</v>
      </c>
      <c r="D54" s="115">
        <f t="shared" si="5"/>
        <v>83.953503999999995</v>
      </c>
      <c r="E54" s="27">
        <v>1728.39</v>
      </c>
      <c r="F54" s="27">
        <f t="shared" si="3"/>
        <v>1728.39</v>
      </c>
      <c r="G54" s="27">
        <v>60</v>
      </c>
      <c r="H54" s="26">
        <v>0.5</v>
      </c>
      <c r="I54" s="26">
        <v>0.5</v>
      </c>
      <c r="J54" s="82">
        <f t="shared" si="6"/>
        <v>0.25</v>
      </c>
      <c r="K54" s="25">
        <f t="shared" si="4"/>
        <v>183858.17375999998</v>
      </c>
      <c r="L54" s="27">
        <v>450</v>
      </c>
      <c r="M54" s="27"/>
      <c r="N54" s="27"/>
      <c r="O54" s="27">
        <v>850</v>
      </c>
    </row>
    <row r="55" spans="2:15" ht="15.75" x14ac:dyDescent="0.25">
      <c r="B55" s="2" t="s">
        <v>558</v>
      </c>
      <c r="C55" s="8">
        <v>195</v>
      </c>
      <c r="D55" s="115">
        <f t="shared" si="5"/>
        <v>102.06676000000002</v>
      </c>
      <c r="E55" s="27">
        <v>1851.02</v>
      </c>
      <c r="F55" s="27">
        <f t="shared" si="3"/>
        <v>1851.02</v>
      </c>
      <c r="G55" s="27">
        <v>70</v>
      </c>
      <c r="H55" s="26">
        <v>0.5</v>
      </c>
      <c r="I55" s="26">
        <v>0.5</v>
      </c>
      <c r="J55" s="82">
        <f t="shared" si="6"/>
        <v>0.25</v>
      </c>
      <c r="K55" s="25">
        <f t="shared" si="4"/>
        <v>223526.20440000002</v>
      </c>
      <c r="L55" s="27">
        <v>500</v>
      </c>
      <c r="M55" s="27"/>
      <c r="N55" s="27"/>
      <c r="O55" s="27">
        <v>900</v>
      </c>
    </row>
    <row r="56" spans="2:15" ht="15.75" x14ac:dyDescent="0.25">
      <c r="B56" s="2" t="s">
        <v>559</v>
      </c>
      <c r="C56" s="8">
        <v>242</v>
      </c>
      <c r="D56" s="115">
        <f t="shared" si="5"/>
        <v>125.64274400000001</v>
      </c>
      <c r="E56" s="27">
        <v>2544.71</v>
      </c>
      <c r="F56" s="27">
        <f t="shared" si="3"/>
        <v>2544.71</v>
      </c>
      <c r="G56" s="27">
        <v>70</v>
      </c>
      <c r="H56" s="26">
        <v>0.5</v>
      </c>
      <c r="I56" s="26">
        <v>0.5</v>
      </c>
      <c r="J56" s="82">
        <f t="shared" si="6"/>
        <v>0.25</v>
      </c>
      <c r="K56" s="25">
        <f t="shared" si="4"/>
        <v>275157.60936</v>
      </c>
      <c r="L56" s="27">
        <v>500</v>
      </c>
      <c r="M56" s="27"/>
      <c r="N56" s="27"/>
      <c r="O56" s="27">
        <v>900</v>
      </c>
    </row>
    <row r="57" spans="2:15" ht="15.75" x14ac:dyDescent="0.25">
      <c r="B57" s="2" t="s">
        <v>560</v>
      </c>
      <c r="C57" s="8">
        <v>302</v>
      </c>
      <c r="D57" s="115">
        <f t="shared" si="5"/>
        <v>156.40652800000001</v>
      </c>
      <c r="E57" s="27">
        <v>2764.26</v>
      </c>
      <c r="F57" s="27">
        <f t="shared" si="3"/>
        <v>2764.26</v>
      </c>
      <c r="G57" s="27">
        <v>80</v>
      </c>
      <c r="H57" s="26">
        <v>0.5</v>
      </c>
      <c r="I57" s="26">
        <v>0.5</v>
      </c>
      <c r="J57" s="82">
        <f t="shared" si="6"/>
        <v>0.25</v>
      </c>
      <c r="K57" s="25">
        <f t="shared" si="4"/>
        <v>342530.29632000002</v>
      </c>
      <c r="L57" s="27">
        <v>550</v>
      </c>
      <c r="M57" s="27"/>
      <c r="N57" s="27"/>
      <c r="O57" s="27">
        <v>950</v>
      </c>
    </row>
    <row r="58" spans="2:15" ht="15.75" x14ac:dyDescent="0.25">
      <c r="B58" s="2" t="s">
        <v>561</v>
      </c>
      <c r="C58" s="8">
        <v>361</v>
      </c>
      <c r="D58" s="115">
        <f t="shared" si="5"/>
        <v>190.62045600000002</v>
      </c>
      <c r="E58" s="27">
        <v>3245.41</v>
      </c>
      <c r="F58" s="27">
        <f t="shared" si="3"/>
        <v>3245.41</v>
      </c>
      <c r="G58" s="27">
        <v>80</v>
      </c>
      <c r="H58" s="26">
        <v>0.5</v>
      </c>
      <c r="I58" s="26">
        <v>0.5</v>
      </c>
      <c r="J58" s="82">
        <f t="shared" si="6"/>
        <v>0.25</v>
      </c>
      <c r="K58" s="25">
        <f t="shared" si="4"/>
        <v>417458.79864000005</v>
      </c>
      <c r="L58" s="27">
        <v>550</v>
      </c>
      <c r="M58" s="27"/>
      <c r="N58" s="27"/>
      <c r="O58" s="27">
        <v>950</v>
      </c>
    </row>
    <row r="59" spans="2:15" ht="15.75" x14ac:dyDescent="0.25">
      <c r="B59" s="2" t="s">
        <v>562</v>
      </c>
      <c r="C59" s="8">
        <v>430</v>
      </c>
      <c r="D59" s="115">
        <f t="shared" si="5"/>
        <v>227.42199199999999</v>
      </c>
      <c r="E59" s="27">
        <v>4072.23</v>
      </c>
      <c r="F59" s="27">
        <f t="shared" si="3"/>
        <v>4072.23</v>
      </c>
      <c r="G59" s="27">
        <v>100</v>
      </c>
      <c r="H59" s="26">
        <v>0.5</v>
      </c>
      <c r="I59" s="26">
        <v>0.5</v>
      </c>
      <c r="J59" s="82">
        <f t="shared" si="6"/>
        <v>0.25</v>
      </c>
      <c r="K59" s="25">
        <f t="shared" si="4"/>
        <v>498054.16247999994</v>
      </c>
      <c r="L59" s="27">
        <v>600</v>
      </c>
      <c r="M59" s="27"/>
      <c r="N59" s="27"/>
      <c r="O59" s="27">
        <v>1000</v>
      </c>
    </row>
    <row r="60" spans="2:15" ht="15.75" x14ac:dyDescent="0.25">
      <c r="B60" s="2" t="s">
        <v>563</v>
      </c>
      <c r="C60" s="8">
        <v>500</v>
      </c>
      <c r="D60" s="115">
        <f t="shared" si="5"/>
        <v>267.38616000000002</v>
      </c>
      <c r="E60" s="27">
        <v>4833.66</v>
      </c>
      <c r="F60" s="27">
        <f t="shared" si="3"/>
        <v>4833.66</v>
      </c>
      <c r="G60" s="27">
        <v>100</v>
      </c>
      <c r="H60" s="26">
        <v>0.5</v>
      </c>
      <c r="I60" s="26">
        <v>0.5</v>
      </c>
      <c r="J60" s="82">
        <f t="shared" si="6"/>
        <v>0.25</v>
      </c>
      <c r="K60" s="25">
        <f t="shared" si="4"/>
        <v>585575.69040000008</v>
      </c>
      <c r="L60" s="27">
        <v>600</v>
      </c>
      <c r="M60" s="27"/>
      <c r="N60" s="27"/>
      <c r="O60" s="27">
        <v>1000</v>
      </c>
    </row>
    <row r="61" spans="2:15" ht="15.75" x14ac:dyDescent="0.25">
      <c r="B61" s="2" t="s">
        <v>571</v>
      </c>
      <c r="C61" s="8">
        <v>10</v>
      </c>
      <c r="D61" s="8">
        <v>1.4</v>
      </c>
      <c r="E61" s="27">
        <v>216.05</v>
      </c>
      <c r="F61" s="27">
        <f t="shared" si="3"/>
        <v>216.05</v>
      </c>
      <c r="G61" s="27">
        <v>15</v>
      </c>
      <c r="H61" s="26">
        <v>0.5</v>
      </c>
      <c r="I61" s="26">
        <v>0.5</v>
      </c>
      <c r="J61" s="82">
        <f>H61*I61</f>
        <v>0.25</v>
      </c>
      <c r="K61" s="25">
        <f t="shared" si="4"/>
        <v>3065.9999999999995</v>
      </c>
      <c r="L61" s="27">
        <v>90</v>
      </c>
      <c r="M61" s="27">
        <v>80</v>
      </c>
      <c r="N61" s="27"/>
      <c r="O61" s="27"/>
    </row>
    <row r="62" spans="2:15" ht="15.75" x14ac:dyDescent="0.25">
      <c r="B62" s="2" t="s">
        <v>572</v>
      </c>
      <c r="C62" s="8">
        <v>20</v>
      </c>
      <c r="D62" s="8">
        <v>3.84</v>
      </c>
      <c r="E62" s="27">
        <v>496.33</v>
      </c>
      <c r="F62" s="27">
        <f t="shared" si="3"/>
        <v>496.33</v>
      </c>
      <c r="G62" s="27">
        <v>20</v>
      </c>
      <c r="H62" s="26">
        <v>0.5</v>
      </c>
      <c r="I62" s="26">
        <v>0.5</v>
      </c>
      <c r="J62" s="82">
        <f>H62*I62</f>
        <v>0.25</v>
      </c>
      <c r="K62" s="25">
        <f t="shared" si="4"/>
        <v>8409.6</v>
      </c>
      <c r="L62" s="27">
        <v>90</v>
      </c>
      <c r="M62" s="27">
        <v>80</v>
      </c>
      <c r="N62" s="27"/>
      <c r="O62" s="27"/>
    </row>
    <row r="64" spans="2:15" ht="15.75" x14ac:dyDescent="0.25">
      <c r="B64" s="2" t="s">
        <v>1219</v>
      </c>
      <c r="C64" s="300">
        <v>0.12</v>
      </c>
    </row>
    <row r="66" spans="2:8" ht="15.75" x14ac:dyDescent="0.25">
      <c r="B66" s="9" t="s">
        <v>1198</v>
      </c>
    </row>
    <row r="67" spans="2:8" ht="31.5" x14ac:dyDescent="0.25">
      <c r="B67" s="301" t="s">
        <v>428</v>
      </c>
      <c r="C67" s="282" t="s">
        <v>627</v>
      </c>
      <c r="D67" s="2" t="s">
        <v>628</v>
      </c>
      <c r="E67" s="2" t="s">
        <v>598</v>
      </c>
      <c r="F67" s="133" t="s">
        <v>599</v>
      </c>
      <c r="G67" s="133" t="s">
        <v>252</v>
      </c>
      <c r="H67" s="2" t="s">
        <v>1221</v>
      </c>
    </row>
    <row r="68" spans="2:8" x14ac:dyDescent="0.2">
      <c r="B68" s="8" t="s">
        <v>1234</v>
      </c>
      <c r="C68" s="8">
        <v>2.2000000000000002</v>
      </c>
      <c r="D68" s="115">
        <v>1</v>
      </c>
      <c r="E68" s="303">
        <v>274.39</v>
      </c>
      <c r="F68" s="27">
        <v>1041</v>
      </c>
      <c r="G68" s="27">
        <v>40</v>
      </c>
      <c r="H68" s="85">
        <v>138.52000000000004</v>
      </c>
    </row>
    <row r="69" spans="2:8" x14ac:dyDescent="0.2">
      <c r="B69" s="8" t="s">
        <v>1235</v>
      </c>
      <c r="C69" s="8">
        <v>4.0999999999999996</v>
      </c>
      <c r="D69" s="115">
        <f t="shared" ref="D69:D99" si="7">1.732*415*((C69+C68)/2)*$R$42/1000</f>
        <v>1.8113256</v>
      </c>
      <c r="E69" s="303">
        <v>314.35000000000002</v>
      </c>
      <c r="F69" s="27">
        <v>1041</v>
      </c>
      <c r="G69" s="27">
        <v>40</v>
      </c>
      <c r="H69" s="85">
        <v>141.19</v>
      </c>
    </row>
    <row r="70" spans="2:8" x14ac:dyDescent="0.2">
      <c r="B70" s="8" t="s">
        <v>1236</v>
      </c>
      <c r="C70" s="8">
        <v>4.0999999999999996</v>
      </c>
      <c r="D70" s="115">
        <f t="shared" si="7"/>
        <v>2.3575983999999996</v>
      </c>
      <c r="E70" s="303">
        <v>351.64</v>
      </c>
      <c r="F70" s="27">
        <v>1041</v>
      </c>
      <c r="G70" s="27">
        <v>40</v>
      </c>
      <c r="H70" s="85">
        <v>157.17000000000002</v>
      </c>
    </row>
    <row r="71" spans="2:8" x14ac:dyDescent="0.2">
      <c r="B71" s="8" t="s">
        <v>1237</v>
      </c>
      <c r="C71" s="8">
        <v>5.8</v>
      </c>
      <c r="D71" s="115">
        <f t="shared" si="7"/>
        <v>2.8463687999999996</v>
      </c>
      <c r="E71" s="303">
        <v>288.94</v>
      </c>
      <c r="F71" s="27">
        <v>1041</v>
      </c>
      <c r="G71" s="27">
        <v>40</v>
      </c>
      <c r="H71" s="85">
        <v>249.18</v>
      </c>
    </row>
    <row r="72" spans="2:8" x14ac:dyDescent="0.2">
      <c r="B72" s="8" t="s">
        <v>1238</v>
      </c>
      <c r="C72" s="8">
        <v>9.5</v>
      </c>
      <c r="D72" s="115">
        <f t="shared" si="7"/>
        <v>4.3989336000000003</v>
      </c>
      <c r="E72" s="303">
        <v>439.55</v>
      </c>
      <c r="F72" s="27">
        <v>1041</v>
      </c>
      <c r="G72" s="27">
        <v>40</v>
      </c>
      <c r="H72" s="85">
        <v>146.52000000000004</v>
      </c>
    </row>
    <row r="73" spans="2:8" x14ac:dyDescent="0.2">
      <c r="B73" s="8" t="s">
        <v>1239</v>
      </c>
      <c r="C73" s="8">
        <v>14</v>
      </c>
      <c r="D73" s="115">
        <f t="shared" si="7"/>
        <v>6.7565319999999991</v>
      </c>
      <c r="E73" s="303">
        <v>623.36</v>
      </c>
      <c r="F73" s="27">
        <v>1041</v>
      </c>
      <c r="G73" s="27">
        <v>50</v>
      </c>
      <c r="H73" s="85">
        <v>295.69999999999993</v>
      </c>
    </row>
    <row r="74" spans="2:8" x14ac:dyDescent="0.2">
      <c r="B74" s="8" t="s">
        <v>1240</v>
      </c>
      <c r="C74" s="8">
        <v>18</v>
      </c>
      <c r="D74" s="115">
        <f t="shared" si="7"/>
        <v>9.2003839999999997</v>
      </c>
      <c r="E74" s="303">
        <v>705.95</v>
      </c>
      <c r="F74" s="27">
        <v>1041</v>
      </c>
      <c r="G74" s="27">
        <v>50</v>
      </c>
      <c r="H74" s="85">
        <v>338.31999999999994</v>
      </c>
    </row>
    <row r="75" spans="2:8" x14ac:dyDescent="0.2">
      <c r="B75" s="8" t="s">
        <v>1241</v>
      </c>
      <c r="C75" s="8">
        <v>24</v>
      </c>
      <c r="D75" s="115">
        <f t="shared" si="7"/>
        <v>12.075504</v>
      </c>
      <c r="E75" s="303">
        <v>868.45</v>
      </c>
      <c r="F75" s="27">
        <v>1041</v>
      </c>
      <c r="G75" s="27">
        <v>50</v>
      </c>
      <c r="H75" s="85"/>
    </row>
    <row r="76" spans="2:8" x14ac:dyDescent="0.2">
      <c r="B76" s="8" t="s">
        <v>1242</v>
      </c>
      <c r="C76" s="8">
        <v>30</v>
      </c>
      <c r="D76" s="115">
        <f t="shared" si="7"/>
        <v>15.525647999999999</v>
      </c>
      <c r="E76" s="303">
        <v>1318.66</v>
      </c>
      <c r="F76" s="27">
        <v>1340</v>
      </c>
      <c r="G76" s="27">
        <v>50</v>
      </c>
      <c r="H76" s="85"/>
    </row>
    <row r="77" spans="2:8" x14ac:dyDescent="0.2">
      <c r="B77" s="8" t="s">
        <v>1243</v>
      </c>
      <c r="C77" s="8">
        <v>39</v>
      </c>
      <c r="D77" s="115">
        <f t="shared" si="7"/>
        <v>19.838328000000001</v>
      </c>
      <c r="E77" s="303">
        <v>1489.15</v>
      </c>
      <c r="F77" s="27">
        <v>1340</v>
      </c>
      <c r="G77" s="27">
        <v>50</v>
      </c>
      <c r="H77" s="85"/>
    </row>
    <row r="78" spans="2:8" x14ac:dyDescent="0.2">
      <c r="B78" s="8" t="s">
        <v>1244</v>
      </c>
      <c r="C78" s="8">
        <v>46</v>
      </c>
      <c r="D78" s="115">
        <f t="shared" si="7"/>
        <v>24.43852</v>
      </c>
      <c r="E78" s="303">
        <v>1704.93</v>
      </c>
      <c r="F78" s="27">
        <v>1340</v>
      </c>
      <c r="G78" s="27">
        <v>50</v>
      </c>
      <c r="H78" s="85"/>
    </row>
    <row r="79" spans="2:8" x14ac:dyDescent="0.2">
      <c r="B79" s="8" t="s">
        <v>1245</v>
      </c>
      <c r="C79" s="8">
        <v>2.2000000000000002</v>
      </c>
      <c r="D79" s="8">
        <v>1</v>
      </c>
      <c r="E79" s="303">
        <v>468.86</v>
      </c>
      <c r="F79" s="27">
        <v>1041</v>
      </c>
      <c r="G79" s="27">
        <v>40</v>
      </c>
      <c r="H79" s="85">
        <v>266.39</v>
      </c>
    </row>
    <row r="80" spans="2:8" x14ac:dyDescent="0.2">
      <c r="B80" s="8" t="s">
        <v>1246</v>
      </c>
      <c r="C80" s="8">
        <v>4.0999999999999996</v>
      </c>
      <c r="D80" s="115">
        <f t="shared" si="7"/>
        <v>1.8113256</v>
      </c>
      <c r="E80" s="303">
        <v>506.15</v>
      </c>
      <c r="F80" s="27">
        <v>1041</v>
      </c>
      <c r="G80" s="27">
        <v>40</v>
      </c>
      <c r="H80" s="85">
        <v>287.71000000000004</v>
      </c>
    </row>
    <row r="81" spans="2:8" x14ac:dyDescent="0.2">
      <c r="B81" s="8" t="s">
        <v>1247</v>
      </c>
      <c r="C81" s="8">
        <v>5.8</v>
      </c>
      <c r="D81" s="115">
        <f t="shared" si="7"/>
        <v>2.8463687999999996</v>
      </c>
      <c r="E81" s="303">
        <v>522.13</v>
      </c>
      <c r="F81" s="27">
        <v>1041</v>
      </c>
      <c r="G81" s="27">
        <v>40</v>
      </c>
      <c r="H81" s="85">
        <v>333</v>
      </c>
    </row>
    <row r="82" spans="2:8" x14ac:dyDescent="0.2">
      <c r="B82" s="8" t="s">
        <v>1248</v>
      </c>
      <c r="C82" s="8">
        <v>9.5</v>
      </c>
      <c r="D82" s="115">
        <f t="shared" si="7"/>
        <v>4.3989336000000003</v>
      </c>
      <c r="E82" s="303">
        <v>631.36</v>
      </c>
      <c r="F82" s="27">
        <v>1041</v>
      </c>
      <c r="G82" s="27">
        <v>40</v>
      </c>
      <c r="H82" s="85">
        <v>282.38</v>
      </c>
    </row>
    <row r="83" spans="2:8" x14ac:dyDescent="0.2">
      <c r="B83" s="8" t="s">
        <v>1249</v>
      </c>
      <c r="C83" s="8">
        <v>14</v>
      </c>
      <c r="D83" s="115">
        <f t="shared" si="7"/>
        <v>6.7565319999999991</v>
      </c>
      <c r="E83" s="303">
        <v>892.42</v>
      </c>
      <c r="F83" s="27">
        <v>1041</v>
      </c>
      <c r="G83" s="27">
        <v>40</v>
      </c>
      <c r="H83" s="85">
        <v>383.61</v>
      </c>
    </row>
    <row r="84" spans="2:8" x14ac:dyDescent="0.2">
      <c r="B84" s="8" t="s">
        <v>1250</v>
      </c>
      <c r="C84" s="8">
        <v>18</v>
      </c>
      <c r="D84" s="115">
        <f t="shared" si="7"/>
        <v>9.2003839999999997</v>
      </c>
      <c r="E84" s="303">
        <v>1001.65</v>
      </c>
      <c r="F84" s="27">
        <v>1041</v>
      </c>
      <c r="G84" s="27">
        <v>40</v>
      </c>
      <c r="H84" s="85">
        <v>396.91999999999996</v>
      </c>
    </row>
    <row r="85" spans="2:8" x14ac:dyDescent="0.2">
      <c r="B85" s="8" t="s">
        <v>1251</v>
      </c>
      <c r="C85" s="8">
        <v>24</v>
      </c>
      <c r="D85" s="115">
        <f t="shared" si="7"/>
        <v>12.075504</v>
      </c>
      <c r="E85" s="303">
        <v>1092.22</v>
      </c>
      <c r="F85" s="27">
        <v>1041</v>
      </c>
      <c r="G85" s="27">
        <v>50</v>
      </c>
      <c r="H85" s="85">
        <v>468.8599999999999</v>
      </c>
    </row>
    <row r="86" spans="2:8" x14ac:dyDescent="0.2">
      <c r="B86" s="8" t="s">
        <v>1252</v>
      </c>
      <c r="C86" s="8">
        <v>30</v>
      </c>
      <c r="D86" s="115">
        <f t="shared" si="7"/>
        <v>15.525647999999999</v>
      </c>
      <c r="E86" s="303">
        <v>1499.8</v>
      </c>
      <c r="F86" s="27">
        <v>1340</v>
      </c>
      <c r="G86" s="27">
        <v>50</v>
      </c>
      <c r="H86" s="85">
        <v>167.83000000000015</v>
      </c>
    </row>
    <row r="87" spans="2:8" x14ac:dyDescent="0.2">
      <c r="B87" s="8" t="s">
        <v>1253</v>
      </c>
      <c r="C87" s="8">
        <v>39</v>
      </c>
      <c r="D87" s="115">
        <f t="shared" si="7"/>
        <v>19.838328000000001</v>
      </c>
      <c r="E87" s="303">
        <v>1691.61</v>
      </c>
      <c r="F87" s="27">
        <v>1340</v>
      </c>
      <c r="G87" s="27">
        <v>50</v>
      </c>
      <c r="H87" s="85">
        <v>186.48000000000002</v>
      </c>
    </row>
    <row r="88" spans="2:8" x14ac:dyDescent="0.2">
      <c r="B88" s="8" t="s">
        <v>1254</v>
      </c>
      <c r="C88" s="8">
        <v>46</v>
      </c>
      <c r="D88" s="115">
        <f t="shared" si="7"/>
        <v>24.43852</v>
      </c>
      <c r="E88" s="303">
        <v>1846.12</v>
      </c>
      <c r="F88" s="27">
        <v>1340</v>
      </c>
      <c r="G88" s="27">
        <v>50</v>
      </c>
      <c r="H88" s="85">
        <v>205.11999999999989</v>
      </c>
    </row>
    <row r="89" spans="2:8" x14ac:dyDescent="0.2">
      <c r="B89" s="8" t="s">
        <v>1255</v>
      </c>
      <c r="C89" s="8">
        <v>2.2000000000000002</v>
      </c>
      <c r="D89" s="115">
        <v>1</v>
      </c>
      <c r="E89" s="303">
        <v>468.86</v>
      </c>
      <c r="F89" s="27">
        <v>1041</v>
      </c>
      <c r="G89" s="27">
        <v>40</v>
      </c>
      <c r="H89" s="85">
        <v>199.78999999999996</v>
      </c>
    </row>
    <row r="90" spans="2:8" x14ac:dyDescent="0.2">
      <c r="B90" s="8" t="s">
        <v>1256</v>
      </c>
      <c r="C90" s="8">
        <v>4.0999999999999996</v>
      </c>
      <c r="D90" s="115">
        <f t="shared" si="7"/>
        <v>1.8113256</v>
      </c>
      <c r="E90" s="303">
        <v>506.15</v>
      </c>
      <c r="F90" s="27">
        <v>1041</v>
      </c>
      <c r="G90" s="27">
        <v>40</v>
      </c>
      <c r="H90" s="85">
        <v>215.77999999999997</v>
      </c>
    </row>
    <row r="91" spans="2:8" x14ac:dyDescent="0.2">
      <c r="B91" s="8" t="s">
        <v>1257</v>
      </c>
      <c r="C91" s="8">
        <v>5.8</v>
      </c>
      <c r="D91" s="115">
        <f t="shared" si="7"/>
        <v>2.8463687999999996</v>
      </c>
      <c r="E91" s="303">
        <v>522.13</v>
      </c>
      <c r="F91" s="27">
        <v>1041</v>
      </c>
      <c r="G91" s="27">
        <v>40</v>
      </c>
      <c r="H91" s="85">
        <v>255.74</v>
      </c>
    </row>
    <row r="92" spans="2:8" x14ac:dyDescent="0.2">
      <c r="B92" s="8" t="s">
        <v>1258</v>
      </c>
      <c r="C92" s="8">
        <v>9.5</v>
      </c>
      <c r="D92" s="115">
        <f t="shared" si="7"/>
        <v>4.3989336000000003</v>
      </c>
      <c r="E92" s="303">
        <v>631.36</v>
      </c>
      <c r="F92" s="27">
        <v>1041</v>
      </c>
      <c r="G92" s="27">
        <v>40</v>
      </c>
      <c r="H92" s="85">
        <v>199.78999999999996</v>
      </c>
    </row>
    <row r="93" spans="2:8" x14ac:dyDescent="0.2">
      <c r="B93" s="8" t="s">
        <v>1259</v>
      </c>
      <c r="C93" s="8">
        <v>14</v>
      </c>
      <c r="D93" s="115">
        <f t="shared" si="7"/>
        <v>6.7565319999999991</v>
      </c>
      <c r="E93" s="303">
        <v>892.42</v>
      </c>
      <c r="F93" s="27">
        <v>1041</v>
      </c>
      <c r="G93" s="27">
        <v>40</v>
      </c>
      <c r="H93" s="85">
        <v>269.06000000000006</v>
      </c>
    </row>
    <row r="94" spans="2:8" x14ac:dyDescent="0.2">
      <c r="B94" s="8" t="s">
        <v>1260</v>
      </c>
      <c r="C94" s="8">
        <v>18</v>
      </c>
      <c r="D94" s="115">
        <f t="shared" si="7"/>
        <v>9.2003839999999997</v>
      </c>
      <c r="E94" s="303">
        <v>1001.65</v>
      </c>
      <c r="F94" s="27">
        <v>1041</v>
      </c>
      <c r="G94" s="27">
        <v>40</v>
      </c>
      <c r="H94" s="85">
        <v>371.71999999999991</v>
      </c>
    </row>
    <row r="95" spans="2:8" x14ac:dyDescent="0.2">
      <c r="B95" s="8" t="s">
        <v>1261</v>
      </c>
      <c r="C95" s="8">
        <v>24</v>
      </c>
      <c r="D95" s="115">
        <f t="shared" si="7"/>
        <v>12.075504</v>
      </c>
      <c r="E95" s="303">
        <v>1092.22</v>
      </c>
      <c r="F95" s="27">
        <v>1041</v>
      </c>
      <c r="G95" s="27">
        <v>50</v>
      </c>
      <c r="H95" s="85"/>
    </row>
    <row r="96" spans="2:8" x14ac:dyDescent="0.2">
      <c r="B96" s="8" t="s">
        <v>1262</v>
      </c>
      <c r="C96" s="8">
        <v>24</v>
      </c>
      <c r="D96" s="115">
        <f t="shared" si="7"/>
        <v>13.800576000000001</v>
      </c>
      <c r="E96" s="303">
        <v>1518.45</v>
      </c>
      <c r="F96" s="27">
        <v>1340</v>
      </c>
      <c r="G96" s="27">
        <v>50</v>
      </c>
      <c r="H96" s="85"/>
    </row>
    <row r="97" spans="1:8" x14ac:dyDescent="0.2">
      <c r="B97" s="8" t="s">
        <v>1263</v>
      </c>
      <c r="C97" s="8">
        <v>30</v>
      </c>
      <c r="D97" s="115">
        <f t="shared" si="7"/>
        <v>15.525647999999999</v>
      </c>
      <c r="E97" s="303">
        <v>1499.8</v>
      </c>
      <c r="F97" s="27">
        <v>1340</v>
      </c>
      <c r="G97" s="27">
        <v>50</v>
      </c>
      <c r="H97" s="85">
        <v>167.83000000000015</v>
      </c>
    </row>
    <row r="98" spans="1:8" x14ac:dyDescent="0.2">
      <c r="B98" s="8" t="s">
        <v>1264</v>
      </c>
      <c r="C98" s="8">
        <v>39</v>
      </c>
      <c r="D98" s="115">
        <f t="shared" si="7"/>
        <v>19.838328000000001</v>
      </c>
      <c r="E98" s="303">
        <v>1691.61</v>
      </c>
      <c r="F98" s="27">
        <v>1340</v>
      </c>
      <c r="G98" s="27">
        <v>50</v>
      </c>
      <c r="H98" s="85">
        <v>186.48000000000002</v>
      </c>
    </row>
    <row r="99" spans="1:8" x14ac:dyDescent="0.2">
      <c r="B99" s="8" t="s">
        <v>1265</v>
      </c>
      <c r="C99" s="8">
        <v>46</v>
      </c>
      <c r="D99" s="115">
        <f t="shared" si="7"/>
        <v>24.43852</v>
      </c>
      <c r="E99" s="303">
        <v>1846.12</v>
      </c>
      <c r="F99" s="27">
        <v>1340</v>
      </c>
      <c r="G99" s="27">
        <v>50</v>
      </c>
      <c r="H99" s="85">
        <v>169.12000000000012</v>
      </c>
    </row>
    <row r="100" spans="1:8" x14ac:dyDescent="0.2">
      <c r="B100" s="8"/>
      <c r="C100" s="8"/>
      <c r="D100" s="8"/>
      <c r="E100" s="8"/>
      <c r="F100" s="8"/>
      <c r="G100" s="8"/>
      <c r="H100" s="8"/>
    </row>
    <row r="101" spans="1:8" x14ac:dyDescent="0.2">
      <c r="B101" s="8"/>
      <c r="C101" s="8"/>
      <c r="D101" s="8"/>
      <c r="E101" s="8"/>
      <c r="F101" s="8"/>
      <c r="G101" s="8"/>
      <c r="H101" s="8"/>
    </row>
    <row r="102" spans="1:8" x14ac:dyDescent="0.2">
      <c r="B102" s="8"/>
      <c r="C102" s="8"/>
      <c r="D102" s="8"/>
      <c r="E102" s="8"/>
      <c r="F102" s="8"/>
      <c r="G102" s="8"/>
      <c r="H102" s="8"/>
    </row>
    <row r="103" spans="1:8" x14ac:dyDescent="0.2">
      <c r="A103"/>
    </row>
    <row r="104" spans="1:8" x14ac:dyDescent="0.2">
      <c r="A104"/>
    </row>
    <row r="105" spans="1:8" x14ac:dyDescent="0.2">
      <c r="A105"/>
    </row>
    <row r="106" spans="1:8" x14ac:dyDescent="0.2">
      <c r="A106"/>
    </row>
    <row r="107" spans="1:8" x14ac:dyDescent="0.2">
      <c r="A107"/>
    </row>
    <row r="108" spans="1:8" x14ac:dyDescent="0.2">
      <c r="A108"/>
    </row>
    <row r="109" spans="1:8" x14ac:dyDescent="0.2">
      <c r="A109"/>
    </row>
    <row r="110" spans="1:8" x14ac:dyDescent="0.2">
      <c r="A110"/>
    </row>
    <row r="111" spans="1:8" x14ac:dyDescent="0.2">
      <c r="A111"/>
    </row>
    <row r="112" spans="1:8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37" spans="2:9" ht="15.75" x14ac:dyDescent="0.25">
      <c r="B137" s="116" t="s">
        <v>581</v>
      </c>
    </row>
    <row r="138" spans="2:9" x14ac:dyDescent="0.2">
      <c r="B138" s="8" t="s">
        <v>578</v>
      </c>
      <c r="C138" s="8">
        <v>4</v>
      </c>
      <c r="D138" s="8">
        <v>8</v>
      </c>
      <c r="E138" s="8">
        <v>12</v>
      </c>
      <c r="F138" s="3" t="s">
        <v>428</v>
      </c>
      <c r="G138" s="8" t="s">
        <v>583</v>
      </c>
      <c r="H138" s="8" t="s">
        <v>567</v>
      </c>
      <c r="I138" s="119">
        <v>0.3</v>
      </c>
    </row>
    <row r="139" spans="2:9" x14ac:dyDescent="0.2">
      <c r="B139" s="8" t="s">
        <v>573</v>
      </c>
      <c r="C139" s="27">
        <f>G140/(1-$I$138)</f>
        <v>6257.1428571428578</v>
      </c>
      <c r="D139" s="27">
        <f>H140/(1-$I$138)</f>
        <v>10542.857142857143</v>
      </c>
      <c r="E139" s="27">
        <f>I140/(1-$I$138)</f>
        <v>14828.571428571429</v>
      </c>
      <c r="G139" s="8">
        <v>4</v>
      </c>
      <c r="H139" s="8">
        <v>8</v>
      </c>
      <c r="I139" s="8">
        <v>12</v>
      </c>
    </row>
    <row r="140" spans="2:9" x14ac:dyDescent="0.2">
      <c r="B140" s="8" t="s">
        <v>155</v>
      </c>
      <c r="C140" s="27"/>
      <c r="D140" s="27"/>
      <c r="E140" s="27"/>
      <c r="G140" s="27">
        <v>4380</v>
      </c>
      <c r="H140" s="27">
        <v>7380</v>
      </c>
      <c r="I140" s="27">
        <v>10380</v>
      </c>
    </row>
    <row r="141" spans="2:9" x14ac:dyDescent="0.2">
      <c r="B141" s="8" t="s">
        <v>579</v>
      </c>
      <c r="C141" s="27"/>
      <c r="D141" s="27"/>
      <c r="E141" s="27"/>
      <c r="G141" s="27"/>
      <c r="H141" s="27"/>
      <c r="I141" s="27"/>
    </row>
    <row r="142" spans="2:9" x14ac:dyDescent="0.2">
      <c r="B142" s="8" t="s">
        <v>580</v>
      </c>
      <c r="C142" s="27"/>
      <c r="D142" s="27"/>
      <c r="E142" s="27"/>
      <c r="G142" s="27"/>
      <c r="H142" s="27"/>
      <c r="I142" s="27"/>
    </row>
    <row r="143" spans="2:9" x14ac:dyDescent="0.2">
      <c r="G143" s="27"/>
      <c r="H143" s="27"/>
      <c r="I143" s="27"/>
    </row>
    <row r="146" spans="2:15" ht="15.75" x14ac:dyDescent="0.25">
      <c r="B146" s="9" t="s">
        <v>1204</v>
      </c>
    </row>
    <row r="147" spans="2:15" ht="31.5" x14ac:dyDescent="0.25">
      <c r="B147" s="301" t="s">
        <v>428</v>
      </c>
      <c r="C147" s="2" t="s">
        <v>598</v>
      </c>
      <c r="D147" s="2" t="s">
        <v>599</v>
      </c>
      <c r="E147" s="2" t="s">
        <v>252</v>
      </c>
      <c r="G147" s="301" t="s">
        <v>428</v>
      </c>
      <c r="H147" s="2" t="s">
        <v>598</v>
      </c>
      <c r="I147" s="2" t="s">
        <v>599</v>
      </c>
      <c r="J147" s="23" t="s">
        <v>154</v>
      </c>
    </row>
    <row r="148" spans="2:15" x14ac:dyDescent="0.2">
      <c r="B148" s="8" t="s">
        <v>1202</v>
      </c>
      <c r="C148" s="117">
        <v>239</v>
      </c>
      <c r="D148" s="117">
        <v>70</v>
      </c>
      <c r="E148" s="117">
        <v>5</v>
      </c>
      <c r="F148" s="134"/>
      <c r="G148" s="117" t="s">
        <v>1207</v>
      </c>
      <c r="H148" s="117">
        <v>5</v>
      </c>
      <c r="I148" s="117"/>
      <c r="J148" s="117">
        <f>I148+H148</f>
        <v>5</v>
      </c>
      <c r="K148" s="1"/>
      <c r="L148" s="1"/>
      <c r="M148" s="1"/>
      <c r="N148" s="1"/>
      <c r="O148" s="1"/>
    </row>
    <row r="149" spans="2:15" x14ac:dyDescent="0.2">
      <c r="B149" s="8" t="s">
        <v>1201</v>
      </c>
      <c r="C149" s="117">
        <v>181</v>
      </c>
      <c r="D149" s="117">
        <v>70</v>
      </c>
      <c r="E149" s="117">
        <v>5</v>
      </c>
      <c r="F149" s="134"/>
      <c r="G149" s="117" t="s">
        <v>1209</v>
      </c>
      <c r="H149" s="117">
        <v>29</v>
      </c>
      <c r="I149" s="117">
        <v>10</v>
      </c>
      <c r="J149" s="117">
        <f>I149+H149</f>
        <v>39</v>
      </c>
      <c r="K149" s="1"/>
      <c r="L149" s="1"/>
      <c r="M149" s="1"/>
      <c r="N149" s="1"/>
      <c r="O149" s="1"/>
    </row>
    <row r="150" spans="2:15" x14ac:dyDescent="0.2">
      <c r="B150" s="8" t="s">
        <v>1200</v>
      </c>
      <c r="C150" s="117">
        <v>115</v>
      </c>
      <c r="D150" s="117">
        <v>40</v>
      </c>
      <c r="E150" s="117">
        <v>5</v>
      </c>
      <c r="F150" s="134"/>
      <c r="G150" s="117" t="s">
        <v>1208</v>
      </c>
      <c r="H150" s="117">
        <v>56</v>
      </c>
      <c r="I150" s="117">
        <v>10</v>
      </c>
      <c r="J150" s="117">
        <f>I150+H150</f>
        <v>66</v>
      </c>
      <c r="K150" s="1"/>
      <c r="L150" s="1"/>
      <c r="M150" s="1"/>
      <c r="N150" s="1"/>
      <c r="O150" s="1"/>
    </row>
    <row r="151" spans="2:15" x14ac:dyDescent="0.2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3" spans="2:15" ht="15.75" x14ac:dyDescent="0.25">
      <c r="B153" s="9" t="s">
        <v>288</v>
      </c>
    </row>
    <row r="154" spans="2:15" x14ac:dyDescent="0.2">
      <c r="B154" s="8" t="s">
        <v>428</v>
      </c>
    </row>
    <row r="155" spans="2:15" x14ac:dyDescent="0.2">
      <c r="B155" s="8" t="s">
        <v>1383</v>
      </c>
    </row>
    <row r="156" spans="2:15" x14ac:dyDescent="0.2">
      <c r="B156" s="8" t="s">
        <v>1384</v>
      </c>
    </row>
    <row r="157" spans="2:15" x14ac:dyDescent="0.2">
      <c r="B157" s="8" t="s">
        <v>1385</v>
      </c>
    </row>
  </sheetData>
  <conditionalFormatting sqref="BE1:BF1">
    <cfRule type="expression" dxfId="25" priority="7">
      <formula>BE34="Y"</formula>
    </cfRule>
  </conditionalFormatting>
  <conditionalFormatting sqref="BE6:BF6">
    <cfRule type="expression" dxfId="24" priority="3">
      <formula>AND($C6="Y",BE6="Y")</formula>
    </cfRule>
  </conditionalFormatting>
  <conditionalFormatting sqref="BE7:BF33 BE35:BF35">
    <cfRule type="expression" dxfId="23" priority="2">
      <formula>AND($C7="Y",BE7="Y")</formula>
    </cfRule>
  </conditionalFormatting>
  <conditionalFormatting sqref="BE5:BF5">
    <cfRule type="expression" dxfId="22" priority="1">
      <formula>BE35="Y"</formula>
    </cfRule>
  </conditionalFormatting>
  <conditionalFormatting sqref="BE4:BF4">
    <cfRule type="expression" dxfId="21" priority="4">
      <formula>BE35="Y"</formula>
    </cfRule>
  </conditionalFormatting>
  <conditionalFormatting sqref="BE3:BF3">
    <cfRule type="expression" dxfId="20" priority="5">
      <formula>BE35="Y"</formula>
    </cfRule>
  </conditionalFormatting>
  <conditionalFormatting sqref="BE2:BF2">
    <cfRule type="expression" dxfId="19" priority="6">
      <formula>BE35="Y"</formula>
    </cfRule>
  </conditionalFormatting>
  <pageMargins left="0.75" right="0.75" top="1" bottom="1" header="0.5" footer="0.5"/>
  <tableParts count="2">
    <tablePart r:id="rId1"/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Sheet12"/>
  <dimension ref="A1:CU286"/>
  <sheetViews>
    <sheetView topLeftCell="F26" workbookViewId="0">
      <selection activeCell="T67" sqref="T67"/>
    </sheetView>
  </sheetViews>
  <sheetFormatPr defaultColWidth="9.140625" defaultRowHeight="15" x14ac:dyDescent="0.2"/>
  <cols>
    <col min="1" max="1" width="48" style="154" customWidth="1"/>
    <col min="2" max="2" width="14.85546875" style="154" customWidth="1"/>
    <col min="3" max="3" width="19.42578125" style="154" customWidth="1"/>
    <col min="4" max="4" width="20.7109375" style="154" customWidth="1"/>
    <col min="5" max="5" width="20.85546875" style="154" customWidth="1"/>
    <col min="6" max="6" width="18.7109375" style="154" customWidth="1"/>
    <col min="7" max="7" width="16.85546875" style="154" customWidth="1"/>
    <col min="8" max="8" width="13.140625" style="154" bestFit="1" customWidth="1"/>
    <col min="9" max="9" width="13.85546875" style="154" customWidth="1"/>
    <col min="10" max="10" width="13.140625" style="154" bestFit="1" customWidth="1"/>
    <col min="11" max="11" width="12.140625" style="154" customWidth="1"/>
    <col min="12" max="12" width="13.140625" style="154" bestFit="1" customWidth="1"/>
    <col min="13" max="13" width="12.140625" style="154" customWidth="1"/>
    <col min="14" max="14" width="17.28515625" style="154" customWidth="1"/>
    <col min="15" max="15" width="13.85546875" style="154" customWidth="1"/>
    <col min="16" max="16" width="13.140625" style="154" bestFit="1" customWidth="1"/>
    <col min="17" max="17" width="11.42578125" style="154" bestFit="1" customWidth="1"/>
    <col min="18" max="18" width="13.140625" style="154" bestFit="1" customWidth="1"/>
    <col min="19" max="19" width="13.85546875" style="154" bestFit="1" customWidth="1"/>
    <col min="20" max="20" width="13.140625" style="154" bestFit="1" customWidth="1"/>
    <col min="21" max="21" width="13.85546875" style="154" bestFit="1" customWidth="1"/>
    <col min="22" max="22" width="13.140625" style="154" bestFit="1" customWidth="1"/>
    <col min="23" max="23" width="13.85546875" style="154" bestFit="1" customWidth="1"/>
    <col min="24" max="24" width="13.140625" style="154" bestFit="1" customWidth="1"/>
    <col min="25" max="25" width="13.85546875" style="154" bestFit="1" customWidth="1"/>
    <col min="26" max="26" width="13.140625" style="154" bestFit="1" customWidth="1"/>
    <col min="27" max="27" width="13.85546875" style="154" bestFit="1" customWidth="1"/>
    <col min="28" max="28" width="13.140625" style="154" bestFit="1" customWidth="1"/>
    <col min="29" max="29" width="13.85546875" style="154" bestFit="1" customWidth="1"/>
    <col min="30" max="30" width="13.140625" style="154" bestFit="1" customWidth="1"/>
    <col min="31" max="31" width="13.85546875" style="154" bestFit="1" customWidth="1"/>
    <col min="32" max="32" width="13.140625" style="154" bestFit="1" customWidth="1"/>
    <col min="33" max="33" width="13.85546875" style="154" bestFit="1" customWidth="1"/>
    <col min="34" max="34" width="13.140625" style="154" bestFit="1" customWidth="1"/>
    <col min="35" max="35" width="13.85546875" style="154" bestFit="1" customWidth="1"/>
    <col min="36" max="36" width="13.140625" style="154" bestFit="1" customWidth="1"/>
    <col min="37" max="37" width="12.7109375" style="154" bestFit="1" customWidth="1"/>
    <col min="38" max="38" width="13.140625" style="154" bestFit="1" customWidth="1"/>
    <col min="39" max="39" width="13.85546875" style="154" bestFit="1" customWidth="1"/>
    <col min="40" max="40" width="13.140625" style="154" bestFit="1" customWidth="1"/>
    <col min="41" max="41" width="13.85546875" style="154" bestFit="1" customWidth="1"/>
    <col min="42" max="42" width="13.140625" style="154" bestFit="1" customWidth="1"/>
    <col min="43" max="43" width="13.85546875" style="154" bestFit="1" customWidth="1"/>
    <col min="44" max="44" width="13.140625" style="154" bestFit="1" customWidth="1"/>
    <col min="45" max="45" width="13.85546875" style="154" bestFit="1" customWidth="1"/>
    <col min="46" max="46" width="13.140625" style="154" bestFit="1" customWidth="1"/>
    <col min="47" max="47" width="13.85546875" style="154" bestFit="1" customWidth="1"/>
    <col min="48" max="48" width="13.140625" style="154" bestFit="1" customWidth="1"/>
    <col min="49" max="49" width="13.85546875" style="154" bestFit="1" customWidth="1"/>
    <col min="50" max="50" width="13.140625" style="154" bestFit="1" customWidth="1"/>
    <col min="51" max="51" width="13.85546875" style="154" bestFit="1" customWidth="1"/>
    <col min="52" max="52" width="13.140625" style="154" bestFit="1" customWidth="1"/>
    <col min="53" max="53" width="13.85546875" style="154" bestFit="1" customWidth="1"/>
    <col min="54" max="54" width="13.140625" style="154" bestFit="1" customWidth="1"/>
    <col min="55" max="55" width="11.42578125" style="154" customWidth="1"/>
    <col min="56" max="68" width="12.28515625" style="154" customWidth="1"/>
    <col min="69" max="69" width="13.7109375" style="154" bestFit="1" customWidth="1"/>
    <col min="70" max="16384" width="9.140625" style="154"/>
  </cols>
  <sheetData>
    <row r="1" spans="1:7" x14ac:dyDescent="0.2">
      <c r="G1" s="155"/>
    </row>
    <row r="2" spans="1:7" ht="15.75" x14ac:dyDescent="0.25">
      <c r="A2" s="156"/>
      <c r="G2" s="155"/>
    </row>
    <row r="3" spans="1:7" ht="47.25" x14ac:dyDescent="0.25">
      <c r="A3" s="157" t="s">
        <v>34</v>
      </c>
      <c r="B3" s="158" t="s">
        <v>63</v>
      </c>
      <c r="C3" s="159"/>
      <c r="D3" s="160"/>
      <c r="E3" s="161" t="s">
        <v>33</v>
      </c>
      <c r="G3" s="155"/>
    </row>
    <row r="4" spans="1:7" ht="31.5" x14ac:dyDescent="0.25">
      <c r="A4" s="154" t="s">
        <v>29</v>
      </c>
      <c r="B4" s="162">
        <v>2014</v>
      </c>
      <c r="C4" s="162">
        <f>B4+1</f>
        <v>2015</v>
      </c>
      <c r="D4" s="162">
        <f>C4+1</f>
        <v>2016</v>
      </c>
      <c r="E4" s="162" t="s">
        <v>64</v>
      </c>
      <c r="G4" s="155"/>
    </row>
    <row r="5" spans="1:7" ht="15.75" x14ac:dyDescent="0.25">
      <c r="A5" s="161" t="s">
        <v>65</v>
      </c>
      <c r="B5" s="163" t="e">
        <f>'Enter Data'!C5*E9</f>
        <v>#VALUE!</v>
      </c>
      <c r="C5" s="163">
        <f>'Enter Data'!D5*E9</f>
        <v>0</v>
      </c>
      <c r="D5" s="163">
        <f>'Enter Data'!E5*E9</f>
        <v>0</v>
      </c>
      <c r="E5" s="163">
        <f>'Enter Data'!F5*E11</f>
        <v>0</v>
      </c>
      <c r="G5" s="155"/>
    </row>
    <row r="6" spans="1:7" ht="15.75" x14ac:dyDescent="0.25">
      <c r="A6" s="161" t="s">
        <v>66</v>
      </c>
      <c r="B6" s="163"/>
      <c r="C6" s="163"/>
      <c r="D6" s="163"/>
      <c r="E6" s="163"/>
      <c r="G6" s="155"/>
    </row>
    <row r="7" spans="1:7" ht="15.75" x14ac:dyDescent="0.25">
      <c r="A7" s="161" t="s">
        <v>67</v>
      </c>
      <c r="B7" s="163"/>
      <c r="C7" s="163"/>
      <c r="D7" s="163"/>
      <c r="E7" s="163"/>
      <c r="G7" s="155"/>
    </row>
    <row r="8" spans="1:7" ht="15.75" x14ac:dyDescent="0.25">
      <c r="A8" s="159"/>
      <c r="B8" s="164"/>
      <c r="C8" s="165"/>
      <c r="D8" s="165"/>
      <c r="E8" s="166"/>
      <c r="G8" s="155"/>
    </row>
    <row r="9" spans="1:7" ht="15.75" x14ac:dyDescent="0.25">
      <c r="A9" s="167" t="s">
        <v>68</v>
      </c>
      <c r="B9" s="168">
        <v>0</v>
      </c>
      <c r="D9" s="169" t="s">
        <v>69</v>
      </c>
      <c r="E9" s="169">
        <v>1</v>
      </c>
      <c r="G9" s="155"/>
    </row>
    <row r="10" spans="1:7" ht="15.75" x14ac:dyDescent="0.25">
      <c r="A10" s="170" t="s">
        <v>70</v>
      </c>
      <c r="B10" s="171">
        <f>'Enter Data'!C8</f>
        <v>0</v>
      </c>
      <c r="E10" s="166"/>
      <c r="G10" s="155"/>
    </row>
    <row r="11" spans="1:7" ht="15.75" x14ac:dyDescent="0.25">
      <c r="A11" s="159"/>
      <c r="B11" s="172"/>
      <c r="D11" s="169" t="s">
        <v>71</v>
      </c>
      <c r="E11" s="173">
        <f>'Enter Data'!C24</f>
        <v>1</v>
      </c>
      <c r="G11" s="155"/>
    </row>
    <row r="12" spans="1:7" ht="15.75" x14ac:dyDescent="0.25">
      <c r="A12" s="167" t="s">
        <v>72</v>
      </c>
      <c r="B12" s="174">
        <v>0</v>
      </c>
      <c r="E12" s="166"/>
      <c r="G12" s="155"/>
    </row>
    <row r="13" spans="1:7" ht="15.75" x14ac:dyDescent="0.25">
      <c r="A13" s="170" t="s">
        <v>73</v>
      </c>
      <c r="B13" s="175">
        <f>'Enter Data'!C11</f>
        <v>0</v>
      </c>
      <c r="C13" s="273" t="s">
        <v>79</v>
      </c>
      <c r="D13" s="156"/>
      <c r="E13" s="156"/>
      <c r="F13" s="176"/>
      <c r="G13" s="155"/>
    </row>
    <row r="14" spans="1:7" ht="15.75" x14ac:dyDescent="0.25">
      <c r="A14" s="159"/>
      <c r="B14" s="172"/>
      <c r="C14" s="116" t="s">
        <v>80</v>
      </c>
      <c r="F14" s="176"/>
      <c r="G14" s="155"/>
    </row>
    <row r="15" spans="1:7" ht="15.75" x14ac:dyDescent="0.25">
      <c r="A15" s="177" t="s">
        <v>81</v>
      </c>
      <c r="B15" s="178">
        <f>'Enter Data'!C13</f>
        <v>0</v>
      </c>
      <c r="D15" s="166"/>
      <c r="G15" s="155"/>
    </row>
    <row r="16" spans="1:7" ht="15.75" x14ac:dyDescent="0.25">
      <c r="A16" s="161" t="str">
        <f>'Enter Data'!B14</f>
        <v>% Renewable of Green Power</v>
      </c>
      <c r="B16" s="179">
        <f>'Enter Data'!C14</f>
        <v>1</v>
      </c>
      <c r="D16" s="166"/>
      <c r="G16" s="155"/>
    </row>
    <row r="17" spans="1:7" ht="15.75" x14ac:dyDescent="0.25">
      <c r="A17" s="161" t="s">
        <v>82</v>
      </c>
      <c r="B17" s="179">
        <v>0.05</v>
      </c>
      <c r="D17" s="180" t="e">
        <f>'Enter Data'!#REF!</f>
        <v>#REF!</v>
      </c>
      <c r="E17" s="180" t="e">
        <f>'Enter Data'!#REF!</f>
        <v>#REF!</v>
      </c>
      <c r="G17" s="155"/>
    </row>
    <row r="18" spans="1:7" ht="15.75" x14ac:dyDescent="0.25">
      <c r="A18" s="159"/>
      <c r="B18" s="181"/>
      <c r="D18" s="180" t="e">
        <f>'Enter Data'!#REF!</f>
        <v>#REF!</v>
      </c>
      <c r="E18" s="180" t="e">
        <f>'Enter Data'!#REF!</f>
        <v>#REF!</v>
      </c>
      <c r="G18" s="155"/>
    </row>
    <row r="19" spans="1:7" ht="31.5" x14ac:dyDescent="0.25">
      <c r="A19" s="167" t="s">
        <v>83</v>
      </c>
      <c r="B19" s="182">
        <f>'Enter Data'!C17</f>
        <v>0.05</v>
      </c>
      <c r="D19" s="180" t="e">
        <f>'Enter Data'!#REF!</f>
        <v>#REF!</v>
      </c>
      <c r="E19" s="180" t="e">
        <f>'Enter Data'!#REF!</f>
        <v>#REF!</v>
      </c>
      <c r="G19" s="155"/>
    </row>
    <row r="20" spans="1:7" ht="15.75" x14ac:dyDescent="0.25">
      <c r="A20" s="161" t="s">
        <v>26</v>
      </c>
      <c r="B20" s="183">
        <f>'Enter Data'!C17</f>
        <v>0.05</v>
      </c>
      <c r="D20" s="180" t="e">
        <f>'Enter Data'!#REF!</f>
        <v>#REF!</v>
      </c>
      <c r="E20" s="180" t="e">
        <f>'Enter Data'!#REF!</f>
        <v>#REF!</v>
      </c>
      <c r="G20" s="155"/>
    </row>
    <row r="21" spans="1:7" x14ac:dyDescent="0.2">
      <c r="C21" s="166"/>
      <c r="D21" s="180" t="e">
        <f>'Enter Data'!#REF!</f>
        <v>#REF!</v>
      </c>
      <c r="E21" s="180" t="e">
        <f>'Enter Data'!#REF!</f>
        <v>#REF!</v>
      </c>
      <c r="G21" s="155"/>
    </row>
    <row r="22" spans="1:7" ht="15.75" x14ac:dyDescent="0.25">
      <c r="A22" s="161" t="s">
        <v>51</v>
      </c>
      <c r="B22" s="184">
        <f>'Enter Data'!C54</f>
        <v>0</v>
      </c>
      <c r="C22" s="166"/>
      <c r="G22" s="155"/>
    </row>
    <row r="23" spans="1:7" ht="15.75" x14ac:dyDescent="0.25">
      <c r="A23" s="170" t="s">
        <v>52</v>
      </c>
      <c r="B23" s="185">
        <f>'Enter Data'!C55</f>
        <v>0</v>
      </c>
      <c r="C23" s="166"/>
      <c r="G23" s="155"/>
    </row>
    <row r="24" spans="1:7" ht="15.75" x14ac:dyDescent="0.25">
      <c r="A24" s="159"/>
      <c r="B24" s="186"/>
      <c r="C24" s="166"/>
      <c r="G24" s="155"/>
    </row>
    <row r="25" spans="1:7" ht="15.75" x14ac:dyDescent="0.25">
      <c r="A25" s="167" t="s">
        <v>53</v>
      </c>
      <c r="B25" s="187" t="str">
        <f>'Enter Data'!C19</f>
        <v>NSW</v>
      </c>
      <c r="C25" s="166"/>
      <c r="G25" s="155"/>
    </row>
    <row r="26" spans="1:7" x14ac:dyDescent="0.2">
      <c r="C26" s="166"/>
      <c r="G26" s="155"/>
    </row>
    <row r="27" spans="1:7" x14ac:dyDescent="0.2">
      <c r="A27" s="188"/>
      <c r="B27" s="188"/>
      <c r="C27" s="189"/>
      <c r="D27" s="188"/>
      <c r="E27" s="188"/>
      <c r="F27" s="188"/>
      <c r="G27" s="155"/>
    </row>
    <row r="28" spans="1:7" x14ac:dyDescent="0.2">
      <c r="A28" s="190"/>
      <c r="B28" s="190"/>
      <c r="C28" s="191"/>
      <c r="D28" s="190"/>
      <c r="E28" s="190"/>
      <c r="F28" s="190"/>
      <c r="G28" s="190"/>
    </row>
    <row r="29" spans="1:7" x14ac:dyDescent="0.2">
      <c r="A29" s="190"/>
      <c r="B29" s="190"/>
      <c r="C29" s="191"/>
      <c r="D29" s="190"/>
      <c r="E29" s="190"/>
      <c r="F29" s="190"/>
      <c r="G29" s="190"/>
    </row>
    <row r="30" spans="1:7" ht="15.75" x14ac:dyDescent="0.25">
      <c r="A30" s="192" t="s">
        <v>54</v>
      </c>
      <c r="B30" s="190"/>
      <c r="C30" s="191"/>
      <c r="D30" s="190"/>
      <c r="E30" s="190"/>
      <c r="F30" s="190"/>
      <c r="G30" s="190"/>
    </row>
    <row r="31" spans="1:7" x14ac:dyDescent="0.2">
      <c r="A31" s="190"/>
      <c r="B31" s="190"/>
      <c r="C31" s="191"/>
      <c r="D31" s="190"/>
      <c r="E31" s="190"/>
      <c r="F31" s="190"/>
      <c r="G31" s="190"/>
    </row>
    <row r="32" spans="1:7" x14ac:dyDescent="0.2">
      <c r="A32" s="169" t="s">
        <v>55</v>
      </c>
      <c r="B32" s="163" t="e">
        <f>((B22-E17)*E18*E19) +( (E17*E19)/E20)</f>
        <v>#REF!</v>
      </c>
      <c r="C32" s="191"/>
      <c r="D32" s="190"/>
      <c r="E32" s="190"/>
      <c r="F32" s="190"/>
      <c r="G32" s="190"/>
    </row>
    <row r="33" spans="1:97" ht="30" x14ac:dyDescent="0.2">
      <c r="A33" s="169" t="s">
        <v>56</v>
      </c>
      <c r="B33" s="163" t="e">
        <f>B22-B32</f>
        <v>#REF!</v>
      </c>
      <c r="C33" s="191"/>
      <c r="D33" s="190"/>
      <c r="E33" s="190"/>
      <c r="F33" s="190"/>
      <c r="G33" s="190"/>
    </row>
    <row r="34" spans="1:97" x14ac:dyDescent="0.2">
      <c r="A34" s="169" t="s">
        <v>57</v>
      </c>
      <c r="B34" s="163" t="e">
        <f>(B22-E17)/E21*E19</f>
        <v>#REF!</v>
      </c>
      <c r="C34" s="191"/>
      <c r="D34" s="190"/>
      <c r="E34" s="190"/>
      <c r="F34" s="190"/>
      <c r="G34" s="190"/>
    </row>
    <row r="35" spans="1:97" x14ac:dyDescent="0.2">
      <c r="A35" s="190"/>
      <c r="B35" s="193"/>
      <c r="C35" s="191"/>
      <c r="D35" s="190"/>
      <c r="E35" s="190"/>
      <c r="F35" s="190"/>
      <c r="G35" s="190"/>
    </row>
    <row r="36" spans="1:97" x14ac:dyDescent="0.2">
      <c r="A36" s="154" t="s">
        <v>29</v>
      </c>
      <c r="C36" s="166"/>
    </row>
    <row r="37" spans="1:97" x14ac:dyDescent="0.2">
      <c r="C37" s="165" t="s">
        <v>29</v>
      </c>
    </row>
    <row r="38" spans="1:97" ht="15.75" x14ac:dyDescent="0.25">
      <c r="A38" s="157" t="s">
        <v>58</v>
      </c>
      <c r="C38" s="166"/>
    </row>
    <row r="39" spans="1:97" x14ac:dyDescent="0.2">
      <c r="C39" s="166"/>
    </row>
    <row r="40" spans="1:97" x14ac:dyDescent="0.2">
      <c r="C40" s="166"/>
      <c r="E40" s="154" t="s">
        <v>29</v>
      </c>
    </row>
    <row r="41" spans="1:97" x14ac:dyDescent="0.2">
      <c r="C41" s="188">
        <v>2014</v>
      </c>
      <c r="D41" s="188"/>
      <c r="E41" s="188">
        <f>C41+1</f>
        <v>2015</v>
      </c>
      <c r="F41" s="188"/>
      <c r="G41" s="188">
        <f>E41+1</f>
        <v>2016</v>
      </c>
      <c r="H41" s="188"/>
      <c r="I41" s="188">
        <f>G41+1</f>
        <v>2017</v>
      </c>
      <c r="J41" s="188"/>
      <c r="K41" s="188">
        <f>I41+1</f>
        <v>2018</v>
      </c>
      <c r="L41" s="188"/>
      <c r="M41" s="188">
        <f>K41+1</f>
        <v>2019</v>
      </c>
      <c r="N41" s="188"/>
      <c r="O41" s="188">
        <f>M41+1</f>
        <v>2020</v>
      </c>
      <c r="P41" s="188"/>
      <c r="Q41" s="188">
        <f>O41+1</f>
        <v>2021</v>
      </c>
      <c r="R41" s="188"/>
      <c r="S41" s="188">
        <f>Q41+1</f>
        <v>2022</v>
      </c>
      <c r="T41" s="188"/>
      <c r="U41" s="188">
        <f>S41+1</f>
        <v>2023</v>
      </c>
      <c r="V41" s="188"/>
      <c r="W41" s="188">
        <f>U41+1</f>
        <v>2024</v>
      </c>
      <c r="X41" s="188"/>
      <c r="Y41" s="188">
        <f>W41+1</f>
        <v>2025</v>
      </c>
      <c r="Z41" s="188"/>
      <c r="AA41" s="188">
        <f>Y41+1</f>
        <v>2026</v>
      </c>
      <c r="AB41" s="188"/>
      <c r="AC41" s="188">
        <f>AA41+1</f>
        <v>2027</v>
      </c>
      <c r="AD41" s="188"/>
      <c r="AE41" s="188">
        <f>AC41+1</f>
        <v>2028</v>
      </c>
      <c r="AF41" s="188"/>
      <c r="AG41" s="188">
        <f>AE41+1</f>
        <v>2029</v>
      </c>
      <c r="AH41" s="188"/>
      <c r="AI41" s="188">
        <f>AG41+1</f>
        <v>2030</v>
      </c>
      <c r="AJ41" s="188"/>
      <c r="AK41" s="188">
        <f>AI41+1</f>
        <v>2031</v>
      </c>
      <c r="AL41" s="188"/>
      <c r="AM41" s="188">
        <f>AK41+1</f>
        <v>2032</v>
      </c>
      <c r="AN41" s="188"/>
      <c r="AO41" s="188">
        <f>AM41+1</f>
        <v>2033</v>
      </c>
      <c r="AP41" s="188"/>
      <c r="AQ41" s="188">
        <f>AO41+1</f>
        <v>2034</v>
      </c>
      <c r="AR41" s="188"/>
      <c r="AS41" s="188">
        <f>AQ41+1</f>
        <v>2035</v>
      </c>
      <c r="AT41" s="188"/>
      <c r="AU41" s="188">
        <f>AS41+1</f>
        <v>2036</v>
      </c>
      <c r="AV41" s="188"/>
      <c r="AW41" s="188">
        <f>AU41+1</f>
        <v>2037</v>
      </c>
      <c r="AX41" s="188"/>
      <c r="AY41" s="188">
        <f>AW41+1</f>
        <v>2038</v>
      </c>
      <c r="AZ41" s="188"/>
      <c r="BA41" s="188">
        <f>AY41+1</f>
        <v>2039</v>
      </c>
      <c r="BB41" s="188"/>
      <c r="BC41" s="188">
        <f>BA41+1</f>
        <v>2040</v>
      </c>
      <c r="BD41" s="188"/>
      <c r="BE41" s="188">
        <f>BC41+1</f>
        <v>2041</v>
      </c>
      <c r="BF41" s="188"/>
      <c r="BG41" s="188">
        <f>BE41+1</f>
        <v>2042</v>
      </c>
      <c r="BH41" s="188"/>
      <c r="BI41" s="188">
        <f>BG41+1</f>
        <v>2043</v>
      </c>
      <c r="BJ41" s="188"/>
      <c r="BK41" s="188"/>
      <c r="BL41" s="188">
        <f>BI41+1</f>
        <v>2044</v>
      </c>
      <c r="BM41" s="188"/>
      <c r="BN41" s="188">
        <f>BL41+1</f>
        <v>2045</v>
      </c>
      <c r="BO41" s="188"/>
      <c r="BP41" s="194"/>
    </row>
    <row r="42" spans="1:97" ht="31.5" x14ac:dyDescent="0.25">
      <c r="A42" s="169"/>
      <c r="B42" s="161" t="s">
        <v>91</v>
      </c>
      <c r="C42" s="195" t="s">
        <v>92</v>
      </c>
      <c r="D42" s="195" t="s">
        <v>86</v>
      </c>
      <c r="E42" s="195" t="s">
        <v>92</v>
      </c>
      <c r="F42" s="195" t="s">
        <v>86</v>
      </c>
      <c r="G42" s="195" t="s">
        <v>92</v>
      </c>
      <c r="H42" s="195" t="s">
        <v>86</v>
      </c>
      <c r="I42" s="195" t="s">
        <v>92</v>
      </c>
      <c r="J42" s="195" t="s">
        <v>86</v>
      </c>
      <c r="K42" s="196" t="s">
        <v>92</v>
      </c>
      <c r="L42" s="196" t="s">
        <v>86</v>
      </c>
      <c r="M42" s="196" t="s">
        <v>92</v>
      </c>
      <c r="N42" s="196" t="s">
        <v>86</v>
      </c>
      <c r="O42" s="196" t="s">
        <v>92</v>
      </c>
      <c r="P42" s="196" t="s">
        <v>86</v>
      </c>
      <c r="Q42" s="196" t="s">
        <v>92</v>
      </c>
      <c r="R42" s="196" t="s">
        <v>86</v>
      </c>
      <c r="S42" s="196" t="s">
        <v>92</v>
      </c>
      <c r="T42" s="196" t="s">
        <v>86</v>
      </c>
      <c r="U42" s="196" t="s">
        <v>92</v>
      </c>
      <c r="V42" s="196" t="s">
        <v>86</v>
      </c>
      <c r="W42" s="196" t="s">
        <v>92</v>
      </c>
      <c r="X42" s="196" t="s">
        <v>86</v>
      </c>
      <c r="Y42" s="196" t="s">
        <v>92</v>
      </c>
      <c r="Z42" s="196" t="s">
        <v>86</v>
      </c>
      <c r="AA42" s="196" t="s">
        <v>92</v>
      </c>
      <c r="AB42" s="196" t="s">
        <v>86</v>
      </c>
      <c r="AC42" s="196" t="s">
        <v>92</v>
      </c>
      <c r="AD42" s="196" t="s">
        <v>86</v>
      </c>
      <c r="AE42" s="196" t="s">
        <v>92</v>
      </c>
      <c r="AF42" s="196" t="s">
        <v>86</v>
      </c>
      <c r="AG42" s="196" t="s">
        <v>92</v>
      </c>
      <c r="AH42" s="196" t="s">
        <v>86</v>
      </c>
      <c r="AI42" s="196" t="s">
        <v>92</v>
      </c>
      <c r="AJ42" s="196" t="s">
        <v>86</v>
      </c>
      <c r="AK42" s="196" t="s">
        <v>92</v>
      </c>
      <c r="AL42" s="196" t="s">
        <v>86</v>
      </c>
      <c r="AM42" s="196" t="s">
        <v>92</v>
      </c>
      <c r="AN42" s="196" t="s">
        <v>86</v>
      </c>
      <c r="AO42" s="196" t="s">
        <v>92</v>
      </c>
      <c r="AP42" s="196" t="s">
        <v>86</v>
      </c>
      <c r="AQ42" s="196" t="s">
        <v>92</v>
      </c>
      <c r="AR42" s="196" t="s">
        <v>86</v>
      </c>
      <c r="AS42" s="196" t="s">
        <v>92</v>
      </c>
      <c r="AT42" s="196" t="s">
        <v>86</v>
      </c>
      <c r="AU42" s="196" t="s">
        <v>92</v>
      </c>
      <c r="AV42" s="196" t="s">
        <v>86</v>
      </c>
      <c r="AW42" s="196" t="s">
        <v>92</v>
      </c>
      <c r="AX42" s="196" t="s">
        <v>86</v>
      </c>
      <c r="AY42" s="196" t="s">
        <v>92</v>
      </c>
      <c r="AZ42" s="196" t="s">
        <v>86</v>
      </c>
      <c r="BA42" s="196" t="s">
        <v>92</v>
      </c>
      <c r="BB42" s="196" t="s">
        <v>86</v>
      </c>
      <c r="BC42" s="196" t="s">
        <v>92</v>
      </c>
      <c r="BD42" s="196" t="s">
        <v>86</v>
      </c>
      <c r="BE42" s="196" t="s">
        <v>92</v>
      </c>
      <c r="BF42" s="196" t="s">
        <v>86</v>
      </c>
      <c r="BG42" s="196" t="s">
        <v>92</v>
      </c>
      <c r="BH42" s="196" t="s">
        <v>86</v>
      </c>
      <c r="BI42" s="196" t="s">
        <v>92</v>
      </c>
      <c r="BJ42" s="196" t="s">
        <v>86</v>
      </c>
      <c r="BK42" s="196"/>
      <c r="BL42" s="196" t="s">
        <v>92</v>
      </c>
      <c r="BM42" s="196" t="s">
        <v>86</v>
      </c>
      <c r="BN42" s="196" t="s">
        <v>92</v>
      </c>
      <c r="BO42" s="196" t="s">
        <v>86</v>
      </c>
      <c r="BP42" s="197"/>
    </row>
    <row r="43" spans="1:97" x14ac:dyDescent="0.2">
      <c r="A43" s="169" t="s">
        <v>84</v>
      </c>
      <c r="B43" s="198">
        <f>$E$5</f>
        <v>0</v>
      </c>
      <c r="C43" s="199" t="e">
        <f>$B$5</f>
        <v>#VALUE!</v>
      </c>
      <c r="D43" s="200" t="e">
        <f>+(B43*C43/100)</f>
        <v>#VALUE!</v>
      </c>
      <c r="E43" s="199">
        <f>$C$5</f>
        <v>0</v>
      </c>
      <c r="F43" s="200">
        <f>+$B43*E43/100</f>
        <v>0</v>
      </c>
      <c r="G43" s="199">
        <f>$D$5</f>
        <v>0</v>
      </c>
      <c r="H43" s="200">
        <f>+$B43*G43/100</f>
        <v>0</v>
      </c>
      <c r="I43" s="199">
        <f>G43*(1+$B$19)</f>
        <v>0</v>
      </c>
      <c r="J43" s="200">
        <f>+$B43*I43/100</f>
        <v>0</v>
      </c>
      <c r="K43" s="199">
        <f>I43*(1+$B$19)</f>
        <v>0</v>
      </c>
      <c r="L43" s="200">
        <f>+$B43*K43/100</f>
        <v>0</v>
      </c>
      <c r="M43" s="199">
        <f>K43*(1+$B$19)</f>
        <v>0</v>
      </c>
      <c r="N43" s="200">
        <f>+$B43*M43/100</f>
        <v>0</v>
      </c>
      <c r="O43" s="199">
        <f>M43*(1+$B$19)</f>
        <v>0</v>
      </c>
      <c r="P43" s="200">
        <f>+$B43*O43/100</f>
        <v>0</v>
      </c>
      <c r="Q43" s="199">
        <f>O43*(1+$B$19)</f>
        <v>0</v>
      </c>
      <c r="R43" s="200">
        <f>+$B43*Q43/100</f>
        <v>0</v>
      </c>
      <c r="S43" s="199">
        <f>Q43*(1+$B$19)</f>
        <v>0</v>
      </c>
      <c r="T43" s="200">
        <f>+$B43*S43/100</f>
        <v>0</v>
      </c>
      <c r="U43" s="199">
        <f>S43*(1+$B$19)</f>
        <v>0</v>
      </c>
      <c r="V43" s="200">
        <f>+$B43*U43/100</f>
        <v>0</v>
      </c>
      <c r="W43" s="199">
        <f>U43*(1+$B$19)</f>
        <v>0</v>
      </c>
      <c r="X43" s="200">
        <f>+$B43*W43/100</f>
        <v>0</v>
      </c>
      <c r="Y43" s="199">
        <f>W43*(1+$B$19)</f>
        <v>0</v>
      </c>
      <c r="Z43" s="200">
        <f>+$B43*Y43/100</f>
        <v>0</v>
      </c>
      <c r="AA43" s="199">
        <f>Y43*(1+$B$19)</f>
        <v>0</v>
      </c>
      <c r="AB43" s="200">
        <f>+$B43*AA43/100</f>
        <v>0</v>
      </c>
      <c r="AC43" s="199">
        <f>AA43*(1+$B$19)</f>
        <v>0</v>
      </c>
      <c r="AD43" s="200">
        <f>+$B43*AC43/100</f>
        <v>0</v>
      </c>
      <c r="AE43" s="199">
        <f>AC43*(1+$B$19)</f>
        <v>0</v>
      </c>
      <c r="AF43" s="200">
        <f>+$B43*AE43/100</f>
        <v>0</v>
      </c>
      <c r="AG43" s="199">
        <f>AE43*(1+$B$19)</f>
        <v>0</v>
      </c>
      <c r="AH43" s="200">
        <f>+$B43*AG43/100</f>
        <v>0</v>
      </c>
      <c r="AI43" s="199">
        <f>AG43*(1+$B$19)</f>
        <v>0</v>
      </c>
      <c r="AJ43" s="200">
        <f>+$B43*AI43/100</f>
        <v>0</v>
      </c>
      <c r="AK43" s="199">
        <f>AI43*(1+$B$19)</f>
        <v>0</v>
      </c>
      <c r="AL43" s="200">
        <f>+$B43*AK43/100</f>
        <v>0</v>
      </c>
      <c r="AM43" s="199">
        <f>AK43*(1+$B$19)</f>
        <v>0</v>
      </c>
      <c r="AN43" s="200">
        <f>+$B43*AM43/100</f>
        <v>0</v>
      </c>
      <c r="AO43" s="199">
        <f>AM43*(1+$B$19)</f>
        <v>0</v>
      </c>
      <c r="AP43" s="200">
        <f>+$B43*AO43/100</f>
        <v>0</v>
      </c>
      <c r="AQ43" s="199">
        <f>AO43*(1+$B$19)</f>
        <v>0</v>
      </c>
      <c r="AR43" s="200">
        <f>+$B43*AQ43/100</f>
        <v>0</v>
      </c>
      <c r="AS43" s="199">
        <f>AQ43*(1+$B$19)</f>
        <v>0</v>
      </c>
      <c r="AT43" s="200">
        <f>+$B43*AS43/100</f>
        <v>0</v>
      </c>
      <c r="AU43" s="199">
        <f>AS43*(1+$B$19)</f>
        <v>0</v>
      </c>
      <c r="AV43" s="200">
        <f>+$B43*AU43/100</f>
        <v>0</v>
      </c>
      <c r="AW43" s="199">
        <f>AU43*(1+$B$19)</f>
        <v>0</v>
      </c>
      <c r="AX43" s="200">
        <f>+$B43*AW43/100</f>
        <v>0</v>
      </c>
      <c r="AY43" s="199">
        <f>AW43*(1+$B$19)</f>
        <v>0</v>
      </c>
      <c r="AZ43" s="200">
        <f>+$B43*AY43/100</f>
        <v>0</v>
      </c>
      <c r="BA43" s="199">
        <f>AY43*(1+$B$19)</f>
        <v>0</v>
      </c>
      <c r="BB43" s="200">
        <f>+$B43*BA43/100</f>
        <v>0</v>
      </c>
      <c r="BC43" s="199">
        <f>BA43*(1+$B$19)</f>
        <v>0</v>
      </c>
      <c r="BD43" s="200">
        <f>+$B43*BC43/100</f>
        <v>0</v>
      </c>
      <c r="BE43" s="199">
        <f>BC43*(1+$B$19)</f>
        <v>0</v>
      </c>
      <c r="BF43" s="200">
        <f>+$B43*BE43/100</f>
        <v>0</v>
      </c>
      <c r="BG43" s="199">
        <f>BE43*(1+$B$19)</f>
        <v>0</v>
      </c>
      <c r="BH43" s="200">
        <f>+$B43*BG43/100</f>
        <v>0</v>
      </c>
      <c r="BI43" s="199">
        <f>BG43*(1+$B$19)</f>
        <v>0</v>
      </c>
      <c r="BJ43" s="200">
        <f>+$B43*BI43/100</f>
        <v>0</v>
      </c>
      <c r="BK43" s="200"/>
      <c r="BL43" s="199">
        <f>BI43*(1+$B$19)</f>
        <v>0</v>
      </c>
      <c r="BM43" s="200">
        <f>+$B43*BL43/100</f>
        <v>0</v>
      </c>
      <c r="BN43" s="199">
        <f>BL43*(1+$B$19)</f>
        <v>0</v>
      </c>
      <c r="BO43" s="200">
        <f>+$B43*BN43/100</f>
        <v>0</v>
      </c>
      <c r="BP43" s="201"/>
    </row>
    <row r="44" spans="1:97" x14ac:dyDescent="0.2">
      <c r="A44" s="169" t="s">
        <v>85</v>
      </c>
      <c r="B44" s="198">
        <f>$E$6</f>
        <v>0</v>
      </c>
      <c r="C44" s="199">
        <f>$B$6</f>
        <v>0</v>
      </c>
      <c r="D44" s="200">
        <f>+(B44*C44/100)</f>
        <v>0</v>
      </c>
      <c r="E44" s="199">
        <f>$C$6</f>
        <v>0</v>
      </c>
      <c r="F44" s="200">
        <f>+$B44*E44/100</f>
        <v>0</v>
      </c>
      <c r="G44" s="199">
        <f>$D$6</f>
        <v>0</v>
      </c>
      <c r="H44" s="200">
        <f>+$B44*G44/100</f>
        <v>0</v>
      </c>
      <c r="I44" s="199">
        <f>G44*(1+$B$19)</f>
        <v>0</v>
      </c>
      <c r="J44" s="200">
        <f>+$B44*I44/100</f>
        <v>0</v>
      </c>
      <c r="K44" s="199">
        <f>I44*(1+$B$19)</f>
        <v>0</v>
      </c>
      <c r="L44" s="200">
        <f>+$B44*K44/100</f>
        <v>0</v>
      </c>
      <c r="M44" s="199">
        <f>K44*(1+$B$19)</f>
        <v>0</v>
      </c>
      <c r="N44" s="200">
        <f>+$B44*M44/100</f>
        <v>0</v>
      </c>
      <c r="O44" s="199">
        <f>M44*(1+$B$19)</f>
        <v>0</v>
      </c>
      <c r="P44" s="200">
        <f>+$B44*O44/100</f>
        <v>0</v>
      </c>
      <c r="Q44" s="199">
        <f>O44*(1+$B$19)</f>
        <v>0</v>
      </c>
      <c r="R44" s="200">
        <f>+$B44*Q44/100</f>
        <v>0</v>
      </c>
      <c r="S44" s="199">
        <f>Q44*(1+$B$19)</f>
        <v>0</v>
      </c>
      <c r="T44" s="200">
        <f>+$B44*S44/100</f>
        <v>0</v>
      </c>
      <c r="U44" s="199">
        <f>S44*(1+$B$19)</f>
        <v>0</v>
      </c>
      <c r="V44" s="200">
        <f>+$B44*U44/100</f>
        <v>0</v>
      </c>
      <c r="W44" s="199">
        <f>U44*(1+$B$19)</f>
        <v>0</v>
      </c>
      <c r="X44" s="200">
        <f>+$B44*W44/100</f>
        <v>0</v>
      </c>
      <c r="Y44" s="199">
        <f>W44*(1+$B$19)</f>
        <v>0</v>
      </c>
      <c r="Z44" s="200">
        <f>+$B44*Y44/100</f>
        <v>0</v>
      </c>
      <c r="AA44" s="199">
        <f>Y44*(1+$B$19)</f>
        <v>0</v>
      </c>
      <c r="AB44" s="200">
        <f>+$B44*AA44/100</f>
        <v>0</v>
      </c>
      <c r="AC44" s="199">
        <f>AA44*(1+$B$19)</f>
        <v>0</v>
      </c>
      <c r="AD44" s="200">
        <f>+$B44*AC44/100</f>
        <v>0</v>
      </c>
      <c r="AE44" s="199">
        <f>AC44*(1+$B$19)</f>
        <v>0</v>
      </c>
      <c r="AF44" s="200">
        <f>+$B44*AE44/100</f>
        <v>0</v>
      </c>
      <c r="AG44" s="199">
        <f>AE44*(1+$B$19)</f>
        <v>0</v>
      </c>
      <c r="AH44" s="200">
        <f>+$B44*AG44/100</f>
        <v>0</v>
      </c>
      <c r="AI44" s="199">
        <f>AG44*(1+$B$19)</f>
        <v>0</v>
      </c>
      <c r="AJ44" s="200">
        <f>+$B44*AI44/100</f>
        <v>0</v>
      </c>
      <c r="AK44" s="199">
        <f>AI44*(1+$B$19)</f>
        <v>0</v>
      </c>
      <c r="AL44" s="200">
        <f>+$B44*AK44/100</f>
        <v>0</v>
      </c>
      <c r="AM44" s="199">
        <f>AK44*(1+$B$19)</f>
        <v>0</v>
      </c>
      <c r="AN44" s="200">
        <f>+$B44*AM44/100</f>
        <v>0</v>
      </c>
      <c r="AO44" s="199">
        <f>AM44*(1+$B$19)</f>
        <v>0</v>
      </c>
      <c r="AP44" s="200">
        <f>+$B44*AO44/100</f>
        <v>0</v>
      </c>
      <c r="AQ44" s="199">
        <f>AO44*(1+$B$19)</f>
        <v>0</v>
      </c>
      <c r="AR44" s="200">
        <f>+$B44*AQ44/100</f>
        <v>0</v>
      </c>
      <c r="AS44" s="199">
        <f>AQ44*(1+$B$19)</f>
        <v>0</v>
      </c>
      <c r="AT44" s="200">
        <f>+$B44*AS44/100</f>
        <v>0</v>
      </c>
      <c r="AU44" s="199">
        <f>AS44*(1+$B$19)</f>
        <v>0</v>
      </c>
      <c r="AV44" s="200">
        <f>+$B44*AU44/100</f>
        <v>0</v>
      </c>
      <c r="AW44" s="199">
        <f>AU44*(1+$B$19)</f>
        <v>0</v>
      </c>
      <c r="AX44" s="200">
        <f>+$B44*AW44/100</f>
        <v>0</v>
      </c>
      <c r="AY44" s="199">
        <f>AW44*(1+$B$19)</f>
        <v>0</v>
      </c>
      <c r="AZ44" s="200">
        <f>+$B44*AY44/100</f>
        <v>0</v>
      </c>
      <c r="BA44" s="199">
        <f>AY44*(1+$B$19)</f>
        <v>0</v>
      </c>
      <c r="BB44" s="200">
        <f>+$B44*BA44/100</f>
        <v>0</v>
      </c>
      <c r="BC44" s="199">
        <f>BA44*(1+$B$19)</f>
        <v>0</v>
      </c>
      <c r="BD44" s="200">
        <f>+$B44*BC44/100</f>
        <v>0</v>
      </c>
      <c r="BE44" s="199">
        <f>BC44*(1+$B$19)</f>
        <v>0</v>
      </c>
      <c r="BF44" s="200">
        <f>+$B44*BE44/100</f>
        <v>0</v>
      </c>
      <c r="BG44" s="199">
        <f>BE44*(1+$B$19)</f>
        <v>0</v>
      </c>
      <c r="BH44" s="200">
        <f>+$B44*BG44/100</f>
        <v>0</v>
      </c>
      <c r="BI44" s="199">
        <f>BG44*(1+$B$19)</f>
        <v>0</v>
      </c>
      <c r="BJ44" s="200">
        <f>+$B44*BI44/100</f>
        <v>0</v>
      </c>
      <c r="BK44" s="200"/>
      <c r="BL44" s="199">
        <f>BI44*(1+$B$19)</f>
        <v>0</v>
      </c>
      <c r="BM44" s="200">
        <f>+$B44*BL44/100</f>
        <v>0</v>
      </c>
      <c r="BN44" s="199">
        <f>BL44*(1+$B$19)</f>
        <v>0</v>
      </c>
      <c r="BO44" s="200">
        <f>+$B44*BN44/100</f>
        <v>0</v>
      </c>
      <c r="BP44" s="201"/>
    </row>
    <row r="45" spans="1:97" x14ac:dyDescent="0.2">
      <c r="A45" s="169" t="s">
        <v>87</v>
      </c>
      <c r="B45" s="198">
        <f>$E$7</f>
        <v>0</v>
      </c>
      <c r="C45" s="199">
        <f>$B$7</f>
        <v>0</v>
      </c>
      <c r="D45" s="200">
        <f>+(B45*C45/100)</f>
        <v>0</v>
      </c>
      <c r="E45" s="199">
        <f>$C$7</f>
        <v>0</v>
      </c>
      <c r="F45" s="202">
        <f>+$B45*E45/100</f>
        <v>0</v>
      </c>
      <c r="G45" s="199">
        <f>$D$7</f>
        <v>0</v>
      </c>
      <c r="H45" s="202">
        <f>+$B45*G45/100</f>
        <v>0</v>
      </c>
      <c r="I45" s="199">
        <f>G45*(1+$B$19)</f>
        <v>0</v>
      </c>
      <c r="J45" s="202">
        <f>+$B45*I45/100</f>
        <v>0</v>
      </c>
      <c r="K45" s="199">
        <f>I45*(1+$B$19)</f>
        <v>0</v>
      </c>
      <c r="L45" s="202">
        <f>+$B45*K45/100</f>
        <v>0</v>
      </c>
      <c r="M45" s="199">
        <f>K45*(1+$B$19)</f>
        <v>0</v>
      </c>
      <c r="N45" s="202">
        <f>+$B45*M45/100</f>
        <v>0</v>
      </c>
      <c r="O45" s="199">
        <f>M45*(1+$B$19)</f>
        <v>0</v>
      </c>
      <c r="P45" s="202">
        <f>+$B45*O45/100</f>
        <v>0</v>
      </c>
      <c r="Q45" s="199">
        <f>O45*(1+$B$19)</f>
        <v>0</v>
      </c>
      <c r="R45" s="202">
        <f>+$B45*Q45/100</f>
        <v>0</v>
      </c>
      <c r="S45" s="199">
        <f>Q45*(1+$B$19)</f>
        <v>0</v>
      </c>
      <c r="T45" s="202">
        <f>+$B45*S45/100</f>
        <v>0</v>
      </c>
      <c r="U45" s="199">
        <f>S45*(1+$B$19)</f>
        <v>0</v>
      </c>
      <c r="V45" s="202">
        <f>+$B45*U45/100</f>
        <v>0</v>
      </c>
      <c r="W45" s="199">
        <f>U45*(1+$B$19)</f>
        <v>0</v>
      </c>
      <c r="X45" s="202">
        <f>+$B45*W45/100</f>
        <v>0</v>
      </c>
      <c r="Y45" s="199">
        <f>W45*(1+$B$19)</f>
        <v>0</v>
      </c>
      <c r="Z45" s="202">
        <f>+$B45*Y45/100</f>
        <v>0</v>
      </c>
      <c r="AA45" s="199">
        <f>Y45*(1+$B$19)</f>
        <v>0</v>
      </c>
      <c r="AB45" s="202">
        <f>+$B45*AA45/100</f>
        <v>0</v>
      </c>
      <c r="AC45" s="199">
        <f>AA45*(1+$B$19)</f>
        <v>0</v>
      </c>
      <c r="AD45" s="202">
        <f>+$B45*AC45/100</f>
        <v>0</v>
      </c>
      <c r="AE45" s="199">
        <f>AC45*(1+$B$19)</f>
        <v>0</v>
      </c>
      <c r="AF45" s="202">
        <f>+$B45*AE45/100</f>
        <v>0</v>
      </c>
      <c r="AG45" s="199">
        <f>AE45*(1+$B$19)</f>
        <v>0</v>
      </c>
      <c r="AH45" s="202">
        <f>+$B45*AG45/100</f>
        <v>0</v>
      </c>
      <c r="AI45" s="199">
        <f>AG45*(1+$B$19)</f>
        <v>0</v>
      </c>
      <c r="AJ45" s="202">
        <f>+$B45*AI45/100</f>
        <v>0</v>
      </c>
      <c r="AK45" s="199">
        <f>AI45*(1+$B$19)</f>
        <v>0</v>
      </c>
      <c r="AL45" s="202">
        <f>+$B45*AK45/100</f>
        <v>0</v>
      </c>
      <c r="AM45" s="199">
        <f>AK45*(1+$B$19)</f>
        <v>0</v>
      </c>
      <c r="AN45" s="202">
        <f>+$B45*AM45/100</f>
        <v>0</v>
      </c>
      <c r="AO45" s="199">
        <f>AM45*(1+$B$19)</f>
        <v>0</v>
      </c>
      <c r="AP45" s="202">
        <f>+$B45*AO45/100</f>
        <v>0</v>
      </c>
      <c r="AQ45" s="199">
        <f>AO45*(1+$B$19)</f>
        <v>0</v>
      </c>
      <c r="AR45" s="202">
        <f>+$B45*AQ45/100</f>
        <v>0</v>
      </c>
      <c r="AS45" s="199">
        <f>AQ45*(1+$B$19)</f>
        <v>0</v>
      </c>
      <c r="AT45" s="202">
        <f>+$B45*AS45/100</f>
        <v>0</v>
      </c>
      <c r="AU45" s="199">
        <f>AS45*(1+$B$19)</f>
        <v>0</v>
      </c>
      <c r="AV45" s="202">
        <f>+$B45*AU45/100</f>
        <v>0</v>
      </c>
      <c r="AW45" s="199">
        <f>AU45*(1+$B$19)</f>
        <v>0</v>
      </c>
      <c r="AX45" s="202">
        <f>+$B45*AW45/100</f>
        <v>0</v>
      </c>
      <c r="AY45" s="199">
        <f>AW45*(1+$B$19)</f>
        <v>0</v>
      </c>
      <c r="AZ45" s="202">
        <f>+$B45*AY45/100</f>
        <v>0</v>
      </c>
      <c r="BA45" s="199">
        <f>AY45*(1+$B$19)</f>
        <v>0</v>
      </c>
      <c r="BB45" s="202">
        <f>+$B45*BA45/100</f>
        <v>0</v>
      </c>
      <c r="BC45" s="199">
        <f>BA45*(1+$B$19)</f>
        <v>0</v>
      </c>
      <c r="BD45" s="202">
        <f>+$B45*BC45/100</f>
        <v>0</v>
      </c>
      <c r="BE45" s="199">
        <f>BC45*(1+$B$19)</f>
        <v>0</v>
      </c>
      <c r="BF45" s="202">
        <f>+$B45*BE45/100</f>
        <v>0</v>
      </c>
      <c r="BG45" s="199">
        <f>BE45*(1+$B$19)</f>
        <v>0</v>
      </c>
      <c r="BH45" s="202">
        <f>+$B45*BG45/100</f>
        <v>0</v>
      </c>
      <c r="BI45" s="199">
        <f>BG45*(1+$B$19)</f>
        <v>0</v>
      </c>
      <c r="BJ45" s="202">
        <f>+$B45*BI45/100</f>
        <v>0</v>
      </c>
      <c r="BK45" s="202"/>
      <c r="BL45" s="199">
        <f>BI45*(1+$B$19)</f>
        <v>0</v>
      </c>
      <c r="BM45" s="202">
        <f>+$B45*BL45/100</f>
        <v>0</v>
      </c>
      <c r="BN45" s="199">
        <f>BL45*(1+$B$19)</f>
        <v>0</v>
      </c>
      <c r="BO45" s="202">
        <f>+$B45*BN45/100</f>
        <v>0</v>
      </c>
      <c r="BP45" s="201"/>
    </row>
    <row r="46" spans="1:97" s="165" customFormat="1" ht="15.75" thickBot="1" x14ac:dyDescent="0.25">
      <c r="A46" s="154" t="s">
        <v>88</v>
      </c>
      <c r="B46" s="154"/>
      <c r="C46" s="154"/>
      <c r="D46" s="203" t="e">
        <f>SUM(D43:D45)</f>
        <v>#VALUE!</v>
      </c>
      <c r="E46" s="154"/>
      <c r="F46" s="200">
        <f>SUM(F43:F45)</f>
        <v>0</v>
      </c>
      <c r="G46" s="154"/>
      <c r="H46" s="200">
        <f>SUM(H43:H45)</f>
        <v>0</v>
      </c>
      <c r="I46" s="154"/>
      <c r="J46" s="200">
        <f>SUM(J43:J45)</f>
        <v>0</v>
      </c>
      <c r="K46" s="154"/>
      <c r="L46" s="200">
        <f>SUM(L43:L45)</f>
        <v>0</v>
      </c>
      <c r="M46" s="154"/>
      <c r="N46" s="200">
        <f>SUM(N43:N45)</f>
        <v>0</v>
      </c>
      <c r="O46" s="154"/>
      <c r="P46" s="200">
        <f>SUM(P43:P45)</f>
        <v>0</v>
      </c>
      <c r="Q46" s="154"/>
      <c r="R46" s="200">
        <f>SUM(R43:R45)</f>
        <v>0</v>
      </c>
      <c r="S46" s="154"/>
      <c r="T46" s="200">
        <f>SUM(T43:T45)</f>
        <v>0</v>
      </c>
      <c r="U46" s="154"/>
      <c r="V46" s="200">
        <f>SUM(V43:V45)</f>
        <v>0</v>
      </c>
      <c r="W46" s="154"/>
      <c r="X46" s="200">
        <f>SUM(X43:X45)</f>
        <v>0</v>
      </c>
      <c r="Y46" s="154"/>
      <c r="Z46" s="200">
        <f>SUM(Z43:Z45)</f>
        <v>0</v>
      </c>
      <c r="AA46" s="154"/>
      <c r="AB46" s="200">
        <f>SUM(AB43:AB45)</f>
        <v>0</v>
      </c>
      <c r="AC46" s="154"/>
      <c r="AD46" s="200">
        <f>SUM(AD43:AD45)</f>
        <v>0</v>
      </c>
      <c r="AE46" s="154"/>
      <c r="AF46" s="200">
        <f>SUM(AF43:AF45)</f>
        <v>0</v>
      </c>
      <c r="AG46" s="154"/>
      <c r="AH46" s="200">
        <f>SUM(AH43:AH45)</f>
        <v>0</v>
      </c>
      <c r="AI46" s="154"/>
      <c r="AJ46" s="200">
        <f>SUM(AJ43:AJ45)</f>
        <v>0</v>
      </c>
      <c r="AK46" s="154"/>
      <c r="AL46" s="200">
        <f>SUM(AL43:AL45)</f>
        <v>0</v>
      </c>
      <c r="AM46" s="154"/>
      <c r="AN46" s="200">
        <f>SUM(AN43:AN45)</f>
        <v>0</v>
      </c>
      <c r="AO46" s="154"/>
      <c r="AP46" s="200">
        <f>SUM(AP43:AP45)</f>
        <v>0</v>
      </c>
      <c r="AQ46" s="154"/>
      <c r="AR46" s="200">
        <f>SUM(AR43:AR45)</f>
        <v>0</v>
      </c>
      <c r="AS46" s="154"/>
      <c r="AT46" s="200">
        <f>SUM(AT43:AT45)</f>
        <v>0</v>
      </c>
      <c r="AU46" s="154"/>
      <c r="AV46" s="200">
        <f>SUM(AV43:AV45)</f>
        <v>0</v>
      </c>
      <c r="AW46" s="154"/>
      <c r="AX46" s="200">
        <f>SUM(AX43:AX45)</f>
        <v>0</v>
      </c>
      <c r="AY46" s="154"/>
      <c r="AZ46" s="200">
        <f>SUM(AZ43:AZ45)</f>
        <v>0</v>
      </c>
      <c r="BA46" s="154"/>
      <c r="BB46" s="200">
        <f>SUM(BB43:BB45)</f>
        <v>0</v>
      </c>
      <c r="BC46" s="154"/>
      <c r="BD46" s="200">
        <f>SUM(BD43:BD45)</f>
        <v>0</v>
      </c>
      <c r="BE46" s="154"/>
      <c r="BF46" s="200">
        <f>SUM(BF43:BF45)</f>
        <v>0</v>
      </c>
      <c r="BG46" s="154"/>
      <c r="BH46" s="200">
        <f>SUM(BH43:BH45)</f>
        <v>0</v>
      </c>
      <c r="BI46" s="154"/>
      <c r="BJ46" s="200">
        <f>SUM(BJ43:BJ45)</f>
        <v>0</v>
      </c>
      <c r="BK46" s="201"/>
      <c r="BL46" s="154"/>
      <c r="BM46" s="200">
        <f>SUM(BM43:BM45)</f>
        <v>0</v>
      </c>
      <c r="BN46" s="154"/>
      <c r="BO46" s="200">
        <f>SUM(BO43:BO45)</f>
        <v>0</v>
      </c>
      <c r="BP46" s="201"/>
      <c r="BQ46" s="154"/>
      <c r="BR46" s="154"/>
      <c r="BS46" s="154"/>
      <c r="BT46" s="154"/>
      <c r="BU46" s="154"/>
      <c r="BV46" s="154"/>
      <c r="BW46" s="154"/>
      <c r="BX46" s="154"/>
      <c r="BY46" s="154"/>
      <c r="BZ46" s="154"/>
      <c r="CA46" s="154"/>
      <c r="CB46" s="154"/>
      <c r="CC46" s="154"/>
      <c r="CD46" s="154"/>
      <c r="CE46" s="154"/>
      <c r="CF46" s="154"/>
      <c r="CG46" s="154"/>
      <c r="CH46" s="154"/>
      <c r="CI46" s="154"/>
      <c r="CJ46" s="154"/>
      <c r="CK46" s="154"/>
      <c r="CL46" s="154"/>
      <c r="CM46" s="154"/>
      <c r="CN46" s="154"/>
      <c r="CO46" s="154"/>
      <c r="CP46" s="154"/>
      <c r="CQ46" s="154"/>
      <c r="CR46" s="154"/>
      <c r="CS46" s="154"/>
    </row>
    <row r="47" spans="1:97" ht="16.5" thickBot="1" x14ac:dyDescent="0.3">
      <c r="A47" s="204" t="s">
        <v>27</v>
      </c>
      <c r="B47" s="205">
        <f>SUM(B43:B44)</f>
        <v>0</v>
      </c>
    </row>
    <row r="48" spans="1:97" x14ac:dyDescent="0.2">
      <c r="A48" s="165" t="s">
        <v>89</v>
      </c>
      <c r="B48" s="165"/>
      <c r="C48" s="165"/>
      <c r="D48" s="206">
        <f>B12</f>
        <v>0</v>
      </c>
      <c r="E48" s="165"/>
      <c r="F48" s="206">
        <f>+D48*(1+$B$13)</f>
        <v>0</v>
      </c>
      <c r="G48" s="165"/>
      <c r="H48" s="206">
        <f>+F48*(1+$B$13)</f>
        <v>0</v>
      </c>
      <c r="I48" s="165"/>
      <c r="J48" s="206">
        <f>+H48*(1+$B$13)</f>
        <v>0</v>
      </c>
      <c r="K48" s="165"/>
      <c r="L48" s="206">
        <f>+J48*(1+$B$13)</f>
        <v>0</v>
      </c>
      <c r="M48" s="165"/>
      <c r="N48" s="206">
        <f>+L48*(1+$B$13)</f>
        <v>0</v>
      </c>
      <c r="O48" s="165"/>
      <c r="P48" s="206">
        <f>+N48*(1+$B$13)</f>
        <v>0</v>
      </c>
      <c r="Q48" s="165"/>
      <c r="R48" s="206">
        <f>+P48*(1+$B$13)</f>
        <v>0</v>
      </c>
      <c r="S48" s="165"/>
      <c r="T48" s="206">
        <f>+R48*(1+$B$13)</f>
        <v>0</v>
      </c>
      <c r="U48" s="165"/>
      <c r="V48" s="206">
        <f>+T48*(1+$B$13)</f>
        <v>0</v>
      </c>
      <c r="W48" s="165"/>
      <c r="X48" s="206">
        <f>+V48*(1+$B$13)</f>
        <v>0</v>
      </c>
      <c r="Y48" s="165"/>
      <c r="Z48" s="206">
        <f>+X48*(1+$B$13)</f>
        <v>0</v>
      </c>
      <c r="AA48" s="165"/>
      <c r="AB48" s="206">
        <f>+Z48*(1+$B$13)</f>
        <v>0</v>
      </c>
      <c r="AC48" s="165"/>
      <c r="AD48" s="206">
        <f>+AB48*(1+$B$13)</f>
        <v>0</v>
      </c>
      <c r="AE48" s="165"/>
      <c r="AF48" s="206">
        <f>+AD48*(1+$B$13)</f>
        <v>0</v>
      </c>
      <c r="AG48" s="165"/>
      <c r="AH48" s="206">
        <f>+AF48*(1+$B$13)</f>
        <v>0</v>
      </c>
      <c r="AI48" s="165"/>
      <c r="AJ48" s="206">
        <f>+AH48*(1+$B$13)</f>
        <v>0</v>
      </c>
      <c r="AK48" s="165"/>
      <c r="AL48" s="206">
        <f>+AJ48*(1+$B$13)</f>
        <v>0</v>
      </c>
      <c r="AM48" s="165"/>
      <c r="AN48" s="206">
        <f>+AL48*(1+$B$13)</f>
        <v>0</v>
      </c>
      <c r="AO48" s="165"/>
      <c r="AP48" s="206">
        <f>+AN48*(1+$B$13)</f>
        <v>0</v>
      </c>
      <c r="AQ48" s="165"/>
      <c r="AR48" s="206">
        <f>+AP48*(1+$B$13)</f>
        <v>0</v>
      </c>
      <c r="AS48" s="165"/>
      <c r="AT48" s="206">
        <f>+AR48*(1+$B$13)</f>
        <v>0</v>
      </c>
      <c r="AU48" s="165"/>
      <c r="AV48" s="206">
        <f>+AT48*(1+$B$13)</f>
        <v>0</v>
      </c>
      <c r="AW48" s="165"/>
      <c r="AX48" s="206">
        <f>+AV48*(1+$B$13)</f>
        <v>0</v>
      </c>
      <c r="AY48" s="165"/>
      <c r="AZ48" s="206">
        <f>+AX48*(1+$B$13)</f>
        <v>0</v>
      </c>
      <c r="BA48" s="165"/>
      <c r="BB48" s="206">
        <f>+AZ48*(1+$B$13)</f>
        <v>0</v>
      </c>
      <c r="BC48" s="165"/>
      <c r="BD48" s="206">
        <f>+BB48*(1+$B$13)</f>
        <v>0</v>
      </c>
      <c r="BE48" s="165"/>
      <c r="BF48" s="206">
        <f>+BD48*(1+$B$13)</f>
        <v>0</v>
      </c>
      <c r="BG48" s="165"/>
      <c r="BH48" s="206">
        <f>+BF48*(1+$B$13)</f>
        <v>0</v>
      </c>
      <c r="BI48" s="165"/>
      <c r="BJ48" s="206">
        <f>+BH48*(1+$B$13)</f>
        <v>0</v>
      </c>
      <c r="BK48" s="207"/>
      <c r="BL48" s="165"/>
      <c r="BM48" s="206">
        <f>+BJ48*(1+$B$13)</f>
        <v>0</v>
      </c>
      <c r="BN48" s="165"/>
      <c r="BO48" s="206">
        <f>+BM48*(1+$B$13)</f>
        <v>0</v>
      </c>
      <c r="BP48" s="207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</row>
    <row r="49" spans="1:99" ht="15.75" x14ac:dyDescent="0.25">
      <c r="D49" s="208"/>
    </row>
    <row r="50" spans="1:99" x14ac:dyDescent="0.2">
      <c r="A50" s="154" t="s">
        <v>90</v>
      </c>
      <c r="D50" s="200">
        <f>$B$9</f>
        <v>0</v>
      </c>
      <c r="F50" s="200">
        <f>+D50*(1+$B$10)</f>
        <v>0</v>
      </c>
      <c r="H50" s="200">
        <f>+F50*(1+$B$10)</f>
        <v>0</v>
      </c>
      <c r="J50" s="200">
        <f>+H50*(1+$B$10)</f>
        <v>0</v>
      </c>
      <c r="L50" s="200">
        <f>+J50*(1+$B$10)</f>
        <v>0</v>
      </c>
      <c r="N50" s="200">
        <f>+L50*(1+$B$10)</f>
        <v>0</v>
      </c>
      <c r="P50" s="200">
        <f>+N50*(1+$B$10)</f>
        <v>0</v>
      </c>
      <c r="R50" s="200">
        <f>+P50*(1+$B$10)</f>
        <v>0</v>
      </c>
      <c r="T50" s="200">
        <f>+R50*(1+$B$10)</f>
        <v>0</v>
      </c>
      <c r="V50" s="200">
        <f>+T50*(1+$B$10)</f>
        <v>0</v>
      </c>
      <c r="X50" s="200">
        <f>+V50*(1+$B$10)</f>
        <v>0</v>
      </c>
      <c r="Z50" s="200">
        <f>+X50*(1+$B$10)</f>
        <v>0</v>
      </c>
      <c r="AB50" s="200">
        <f>+Z50*(1+$B$10)</f>
        <v>0</v>
      </c>
      <c r="AD50" s="200">
        <f>+AB50*(1+$B$10)</f>
        <v>0</v>
      </c>
      <c r="AF50" s="200">
        <f>+AD50*(1+$B$10)</f>
        <v>0</v>
      </c>
      <c r="AH50" s="200">
        <f>+AF50*(1+$B$10)</f>
        <v>0</v>
      </c>
      <c r="AJ50" s="200">
        <f>+AH50*(1+$B$10)</f>
        <v>0</v>
      </c>
      <c r="AL50" s="200">
        <f>+AJ50*(1+$B$10)</f>
        <v>0</v>
      </c>
      <c r="AN50" s="200">
        <f>+AL50*(1+$B$10)</f>
        <v>0</v>
      </c>
      <c r="AP50" s="200">
        <f>+AN50*(1+$B$10)</f>
        <v>0</v>
      </c>
      <c r="AR50" s="200">
        <f>+AP50*(1+$B$10)</f>
        <v>0</v>
      </c>
      <c r="AT50" s="200">
        <f>+AR50*(1+$B$10)</f>
        <v>0</v>
      </c>
      <c r="AV50" s="200">
        <f>+AT50*(1+$B$10)</f>
        <v>0</v>
      </c>
      <c r="AX50" s="200">
        <f>+AV50*(1+$B$10)</f>
        <v>0</v>
      </c>
      <c r="AZ50" s="200">
        <f>+AX50*(1+$B$10)</f>
        <v>0</v>
      </c>
      <c r="BB50" s="200">
        <f>+AZ50*(1+$B$10)</f>
        <v>0</v>
      </c>
      <c r="BD50" s="200">
        <f>+BB50*(1+$B$10)</f>
        <v>0</v>
      </c>
      <c r="BF50" s="200">
        <f>+BD50*(1+$B$10)</f>
        <v>0</v>
      </c>
      <c r="BH50" s="200">
        <f>+BF50*(1+$B$10)</f>
        <v>0</v>
      </c>
      <c r="BJ50" s="200">
        <f>+BH50*(1+$B$10)</f>
        <v>0</v>
      </c>
      <c r="BK50" s="201"/>
      <c r="BM50" s="200">
        <f>+BJ50*(1+$B$10)</f>
        <v>0</v>
      </c>
      <c r="BO50" s="200">
        <f>+BM50*(1+$B$10)</f>
        <v>0</v>
      </c>
      <c r="BP50" s="201"/>
    </row>
    <row r="51" spans="1:99" ht="15.75" thickBot="1" x14ac:dyDescent="0.25"/>
    <row r="52" spans="1:99" ht="16.5" thickBot="1" x14ac:dyDescent="0.3">
      <c r="A52" s="156" t="s">
        <v>59</v>
      </c>
      <c r="B52" s="156"/>
      <c r="C52" s="156"/>
      <c r="D52" s="209" t="e">
        <f>+(D50+D48+D46)</f>
        <v>#VALUE!</v>
      </c>
      <c r="E52" s="156"/>
      <c r="F52" s="209">
        <f>+(F50+F48+F46)</f>
        <v>0</v>
      </c>
      <c r="G52" s="156"/>
      <c r="H52" s="209">
        <f>+(H50+H48+H46)</f>
        <v>0</v>
      </c>
      <c r="I52" s="156"/>
      <c r="J52" s="209">
        <f>+(J50+J48+J46)</f>
        <v>0</v>
      </c>
      <c r="K52" s="156"/>
      <c r="L52" s="209">
        <f>+(L50+L48+L46)</f>
        <v>0</v>
      </c>
      <c r="M52" s="156"/>
      <c r="N52" s="209">
        <f>+(N50+N48+N46)</f>
        <v>0</v>
      </c>
      <c r="O52" s="156"/>
      <c r="P52" s="209">
        <f>+(P50+P48+P46)</f>
        <v>0</v>
      </c>
      <c r="Q52" s="156"/>
      <c r="R52" s="209">
        <f>+(R50+R48+R46)</f>
        <v>0</v>
      </c>
      <c r="S52" s="156"/>
      <c r="T52" s="209">
        <f>+(T50+T48+T46)</f>
        <v>0</v>
      </c>
      <c r="U52" s="156"/>
      <c r="V52" s="209">
        <f>+(V50+V48+V46)</f>
        <v>0</v>
      </c>
      <c r="W52" s="156"/>
      <c r="X52" s="209">
        <f>+(X50+X48+X46)</f>
        <v>0</v>
      </c>
      <c r="Y52" s="156"/>
      <c r="Z52" s="209">
        <f>+(Z50+Z48+Z46)</f>
        <v>0</v>
      </c>
      <c r="AA52" s="156"/>
      <c r="AB52" s="209">
        <f>+(AB50+AB48+AB46)</f>
        <v>0</v>
      </c>
      <c r="AC52" s="156"/>
      <c r="AD52" s="209">
        <f>+(AD50+AD48+AD46)</f>
        <v>0</v>
      </c>
      <c r="AE52" s="156"/>
      <c r="AF52" s="209">
        <f>+(AF50+AF48+AF46)</f>
        <v>0</v>
      </c>
      <c r="AG52" s="156"/>
      <c r="AH52" s="209">
        <f>+(AH50+AH48+AH46)</f>
        <v>0</v>
      </c>
      <c r="AI52" s="156"/>
      <c r="AJ52" s="209">
        <f>+(AJ50+AJ48+AJ46)</f>
        <v>0</v>
      </c>
      <c r="AK52" s="156"/>
      <c r="AL52" s="209">
        <f>+(AL50+AL48+AL46)</f>
        <v>0</v>
      </c>
      <c r="AM52" s="156"/>
      <c r="AN52" s="209">
        <f>+(AN50+AN48+AN46)</f>
        <v>0</v>
      </c>
      <c r="AO52" s="156"/>
      <c r="AP52" s="209">
        <f>+(AP50+AP48+AP46)</f>
        <v>0</v>
      </c>
      <c r="AQ52" s="156"/>
      <c r="AR52" s="209">
        <f>+(AR50+AR48+AR46)</f>
        <v>0</v>
      </c>
      <c r="AS52" s="156"/>
      <c r="AT52" s="209">
        <f>+(AT50+AT48+AT46)</f>
        <v>0</v>
      </c>
      <c r="AU52" s="156"/>
      <c r="AV52" s="209">
        <f>+(AV50+AV48+AV46)</f>
        <v>0</v>
      </c>
      <c r="AW52" s="156"/>
      <c r="AX52" s="209">
        <f>+(AX50+AX48+AX46)</f>
        <v>0</v>
      </c>
      <c r="AY52" s="156"/>
      <c r="AZ52" s="209">
        <f>+(AZ50+AZ48+AZ46)</f>
        <v>0</v>
      </c>
      <c r="BA52" s="156"/>
      <c r="BB52" s="209">
        <f>+(BB50+BB48+BB46)</f>
        <v>0</v>
      </c>
      <c r="BC52" s="156"/>
      <c r="BD52" s="209">
        <f>+(BD50+BD48+BD46)</f>
        <v>0</v>
      </c>
      <c r="BE52" s="156"/>
      <c r="BF52" s="209">
        <f>+(BF50+BF48+BF46)</f>
        <v>0</v>
      </c>
      <c r="BG52" s="156"/>
      <c r="BH52" s="209">
        <f>+(BH50+BH48+BH46)</f>
        <v>0</v>
      </c>
      <c r="BI52" s="156"/>
      <c r="BJ52" s="209">
        <f>+(BJ50+BJ48+BJ46)</f>
        <v>0</v>
      </c>
      <c r="BK52" s="210"/>
      <c r="BL52" s="156"/>
      <c r="BM52" s="209">
        <f>+(BM50+BM48+BM46)</f>
        <v>0</v>
      </c>
      <c r="BN52" s="156"/>
      <c r="BO52" s="209">
        <f>+(BO50+BO48+BO46)</f>
        <v>0</v>
      </c>
      <c r="BP52" s="210"/>
      <c r="BQ52" s="211" t="e">
        <f>SUM(D52:BD52)</f>
        <v>#VALUE!</v>
      </c>
    </row>
    <row r="53" spans="1:99" ht="15.75" x14ac:dyDescent="0.25">
      <c r="A53" s="156"/>
      <c r="B53" s="156"/>
      <c r="C53" s="156"/>
      <c r="D53" s="210"/>
      <c r="E53" s="156"/>
      <c r="F53" s="210"/>
      <c r="G53" s="156"/>
      <c r="H53" s="210"/>
      <c r="I53" s="156"/>
      <c r="J53" s="210"/>
      <c r="K53" s="156"/>
      <c r="L53" s="210"/>
      <c r="M53" s="156"/>
      <c r="N53" s="210"/>
      <c r="O53" s="156"/>
      <c r="P53" s="210"/>
      <c r="Q53" s="156"/>
      <c r="R53" s="210"/>
      <c r="S53" s="156"/>
      <c r="T53" s="210"/>
      <c r="U53" s="156"/>
      <c r="V53" s="210"/>
      <c r="W53" s="156"/>
      <c r="X53" s="210"/>
      <c r="Y53" s="156"/>
      <c r="Z53" s="210"/>
      <c r="AA53" s="156"/>
      <c r="AB53" s="210"/>
      <c r="AC53" s="156"/>
      <c r="AE53" s="156"/>
      <c r="AF53" s="210"/>
      <c r="AG53" s="156"/>
      <c r="AH53" s="210"/>
      <c r="AI53" s="156"/>
      <c r="AJ53" s="210"/>
      <c r="AK53" s="156"/>
      <c r="AL53" s="210"/>
      <c r="AM53" s="156"/>
      <c r="AN53" s="210"/>
      <c r="AO53" s="156"/>
      <c r="AP53" s="210"/>
      <c r="AQ53" s="156"/>
      <c r="AR53" s="210"/>
      <c r="AS53" s="156"/>
      <c r="AT53" s="210"/>
      <c r="AU53" s="156"/>
      <c r="AV53" s="210"/>
      <c r="AW53" s="156"/>
      <c r="AX53" s="210"/>
      <c r="AY53" s="156"/>
      <c r="AZ53" s="210"/>
      <c r="BA53" s="156"/>
      <c r="BB53" s="210"/>
      <c r="BC53" s="156"/>
      <c r="BD53" s="210"/>
      <c r="BE53" s="156"/>
      <c r="BF53" s="210"/>
      <c r="BG53" s="156"/>
      <c r="BH53" s="210"/>
      <c r="BI53" s="156"/>
      <c r="BJ53" s="210"/>
      <c r="BK53" s="210"/>
      <c r="BL53" s="156"/>
      <c r="BM53" s="210"/>
      <c r="BN53" s="156"/>
      <c r="BO53" s="210"/>
      <c r="BP53" s="210"/>
    </row>
    <row r="54" spans="1:99" ht="15.75" x14ac:dyDescent="0.25">
      <c r="A54" s="156" t="s">
        <v>60</v>
      </c>
      <c r="B54" s="212"/>
      <c r="C54" s="156"/>
      <c r="D54" s="213" t="e">
        <f>+D52/$B$47*100</f>
        <v>#VALUE!</v>
      </c>
      <c r="E54" s="156"/>
      <c r="F54" s="213" t="e">
        <f>+F52/$B$47*100</f>
        <v>#DIV/0!</v>
      </c>
      <c r="G54" s="156"/>
      <c r="H54" s="213" t="e">
        <f>+H52/$B$47*100</f>
        <v>#DIV/0!</v>
      </c>
      <c r="I54" s="156"/>
      <c r="J54" s="213" t="e">
        <f>+J52/$B$47*100</f>
        <v>#DIV/0!</v>
      </c>
      <c r="K54" s="156"/>
      <c r="L54" s="213" t="e">
        <f>+L52/$B$47*100</f>
        <v>#DIV/0!</v>
      </c>
      <c r="M54" s="156"/>
      <c r="N54" s="213" t="e">
        <f>+N52/$B$47*100</f>
        <v>#DIV/0!</v>
      </c>
      <c r="O54" s="156"/>
      <c r="P54" s="213" t="e">
        <f>+P52/$B$47*100</f>
        <v>#DIV/0!</v>
      </c>
      <c r="Q54" s="156"/>
      <c r="R54" s="213" t="e">
        <f>+R52/$B$47*100</f>
        <v>#DIV/0!</v>
      </c>
      <c r="S54" s="156"/>
      <c r="T54" s="213" t="e">
        <f>+T52/$B$47*100</f>
        <v>#DIV/0!</v>
      </c>
      <c r="U54" s="156"/>
      <c r="V54" s="213" t="e">
        <f>+V52/$B$47*100</f>
        <v>#DIV/0!</v>
      </c>
      <c r="W54" s="156"/>
      <c r="X54" s="213" t="e">
        <f>+X52/$B$47*100</f>
        <v>#DIV/0!</v>
      </c>
      <c r="Y54" s="156"/>
      <c r="Z54" s="213" t="e">
        <f>+Z52/$B$47*100</f>
        <v>#DIV/0!</v>
      </c>
      <c r="AA54" s="156"/>
      <c r="AB54" s="213" t="e">
        <f>+AB52/$B$47*100</f>
        <v>#DIV/0!</v>
      </c>
      <c r="AC54" s="156"/>
      <c r="AD54" s="213" t="e">
        <f>+AD52/$B$47*100</f>
        <v>#DIV/0!</v>
      </c>
      <c r="AE54" s="156"/>
      <c r="AF54" s="213" t="e">
        <f>+AF52/$B$47*100</f>
        <v>#DIV/0!</v>
      </c>
      <c r="AG54" s="156"/>
      <c r="AH54" s="213" t="e">
        <f>+AH52/$B$47*100</f>
        <v>#DIV/0!</v>
      </c>
      <c r="AI54" s="156"/>
      <c r="AJ54" s="213" t="e">
        <f>+AJ52/$B$47*100</f>
        <v>#DIV/0!</v>
      </c>
      <c r="AK54" s="156"/>
      <c r="AL54" s="213" t="e">
        <f>+AL52/$B$47*100</f>
        <v>#DIV/0!</v>
      </c>
      <c r="AM54" s="156"/>
      <c r="AN54" s="213" t="e">
        <f>+AN52/$B$47*100</f>
        <v>#DIV/0!</v>
      </c>
      <c r="AO54" s="156"/>
      <c r="AP54" s="213" t="e">
        <f>+AP52/$B$47*100</f>
        <v>#DIV/0!</v>
      </c>
      <c r="AQ54" s="156"/>
      <c r="AR54" s="213" t="e">
        <f>+AR52/$B$47*100</f>
        <v>#DIV/0!</v>
      </c>
      <c r="AS54" s="156"/>
      <c r="AT54" s="213" t="e">
        <f>+AT52/$B$47*100</f>
        <v>#DIV/0!</v>
      </c>
      <c r="AU54" s="156"/>
      <c r="AV54" s="213" t="e">
        <f>+AV52/$B$47*100</f>
        <v>#DIV/0!</v>
      </c>
      <c r="AW54" s="156"/>
      <c r="AX54" s="213" t="e">
        <f>+AX52/$B$47*100</f>
        <v>#DIV/0!</v>
      </c>
      <c r="AY54" s="156"/>
      <c r="AZ54" s="213" t="e">
        <f>+AZ52/$B$47*100</f>
        <v>#DIV/0!</v>
      </c>
      <c r="BA54" s="156"/>
      <c r="BB54" s="213" t="e">
        <f>+BB52/$B$47*100</f>
        <v>#DIV/0!</v>
      </c>
      <c r="BC54" s="156"/>
      <c r="BD54" s="213" t="e">
        <f>+BD52/$B$47*100</f>
        <v>#DIV/0!</v>
      </c>
      <c r="BE54" s="156"/>
      <c r="BF54" s="213" t="e">
        <f>+BF52/$B$47*100</f>
        <v>#DIV/0!</v>
      </c>
      <c r="BG54" s="156"/>
      <c r="BH54" s="213" t="e">
        <f>+BH52/$B$47*100</f>
        <v>#DIV/0!</v>
      </c>
      <c r="BI54" s="156"/>
      <c r="BJ54" s="213" t="e">
        <f>+BJ52/$B$47*100</f>
        <v>#DIV/0!</v>
      </c>
      <c r="BK54" s="213"/>
      <c r="BL54" s="156"/>
      <c r="BM54" s="213" t="e">
        <f>+BM52/$B$47*100</f>
        <v>#DIV/0!</v>
      </c>
      <c r="BN54" s="156"/>
      <c r="BO54" s="213" t="e">
        <f>+BO52/$B$47*100</f>
        <v>#DIV/0!</v>
      </c>
      <c r="BP54" s="213"/>
      <c r="BQ54" s="154" t="s">
        <v>29</v>
      </c>
    </row>
    <row r="55" spans="1:99" ht="15.75" x14ac:dyDescent="0.25">
      <c r="A55" s="156"/>
      <c r="B55" s="212"/>
      <c r="C55" s="156"/>
      <c r="D55" s="213"/>
      <c r="E55" s="156"/>
      <c r="F55" s="213"/>
      <c r="G55" s="156"/>
      <c r="H55" s="213"/>
      <c r="I55" s="156"/>
      <c r="J55" s="213"/>
      <c r="K55" s="156"/>
      <c r="L55" s="213"/>
      <c r="M55" s="156"/>
      <c r="N55" s="213"/>
      <c r="O55" s="156"/>
      <c r="P55" s="213"/>
      <c r="Q55" s="156"/>
      <c r="R55" s="213"/>
      <c r="S55" s="156"/>
      <c r="T55" s="213"/>
      <c r="U55" s="156"/>
      <c r="V55" s="213"/>
      <c r="W55" s="156"/>
      <c r="X55" s="213"/>
      <c r="Y55" s="156"/>
      <c r="Z55" s="213"/>
      <c r="AA55" s="156"/>
      <c r="AB55" s="213"/>
      <c r="AC55" s="156"/>
      <c r="AD55" s="213"/>
      <c r="AE55" s="156"/>
      <c r="AF55" s="213"/>
      <c r="AG55" s="156"/>
      <c r="AH55" s="213"/>
      <c r="AI55" s="156"/>
      <c r="AJ55" s="213"/>
      <c r="AK55" s="156"/>
      <c r="AL55" s="213"/>
      <c r="AM55" s="156"/>
      <c r="AN55" s="213"/>
      <c r="AO55" s="156"/>
      <c r="AP55" s="213"/>
      <c r="AQ55" s="156"/>
      <c r="AR55" s="213"/>
      <c r="AS55" s="156"/>
      <c r="AT55" s="213"/>
      <c r="AU55" s="156"/>
      <c r="AV55" s="213"/>
      <c r="AW55" s="156"/>
      <c r="AX55" s="213"/>
      <c r="AY55" s="156"/>
      <c r="AZ55" s="213"/>
      <c r="BA55" s="156"/>
      <c r="BB55" s="213"/>
    </row>
    <row r="56" spans="1:99" s="214" customFormat="1" x14ac:dyDescent="0.2">
      <c r="A56" s="188"/>
      <c r="B56" s="188"/>
      <c r="C56" s="188"/>
      <c r="D56" s="188"/>
      <c r="E56" s="188"/>
      <c r="F56" s="188"/>
      <c r="G56" s="188"/>
      <c r="H56" s="188"/>
      <c r="I56" s="188"/>
      <c r="J56" s="188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  <c r="AU56" s="188"/>
      <c r="AV56" s="188"/>
      <c r="AW56" s="188"/>
      <c r="AX56" s="188"/>
      <c r="AY56" s="188"/>
      <c r="AZ56" s="188"/>
      <c r="BA56" s="188"/>
      <c r="BB56" s="188"/>
      <c r="BC56" s="188"/>
      <c r="BD56" s="188"/>
      <c r="BE56" s="188"/>
      <c r="BF56" s="188"/>
      <c r="BG56" s="188"/>
      <c r="BH56" s="188"/>
      <c r="BI56" s="188"/>
      <c r="BJ56" s="188"/>
      <c r="BK56" s="188"/>
      <c r="BL56" s="188"/>
      <c r="BM56" s="188"/>
      <c r="BN56" s="188"/>
      <c r="BO56" s="188"/>
      <c r="BP56" s="188"/>
      <c r="BQ56" s="188"/>
      <c r="BR56" s="154"/>
      <c r="BS56" s="154"/>
      <c r="BT56" s="154"/>
      <c r="BU56" s="154"/>
      <c r="BV56" s="154"/>
      <c r="BW56" s="154"/>
      <c r="BX56" s="154"/>
      <c r="BY56" s="154"/>
      <c r="BZ56" s="154"/>
      <c r="CA56" s="154"/>
      <c r="CB56" s="154"/>
      <c r="CC56" s="154"/>
      <c r="CD56" s="154"/>
      <c r="CE56" s="154"/>
      <c r="CF56" s="154"/>
      <c r="CG56" s="154"/>
      <c r="CH56" s="154"/>
      <c r="CI56" s="154"/>
      <c r="CJ56" s="154"/>
      <c r="CK56" s="154"/>
      <c r="CL56" s="154"/>
      <c r="CM56" s="154"/>
      <c r="CN56" s="154"/>
      <c r="CO56" s="154"/>
      <c r="CP56" s="154"/>
      <c r="CQ56" s="154"/>
      <c r="CR56" s="154"/>
      <c r="CS56" s="154"/>
    </row>
    <row r="57" spans="1:99" s="214" customFormat="1" x14ac:dyDescent="0.2">
      <c r="A57" s="190"/>
      <c r="B57" s="190"/>
      <c r="C57" s="190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190"/>
      <c r="AJ57" s="190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90"/>
      <c r="AV57" s="190"/>
      <c r="AW57" s="190"/>
      <c r="AX57" s="190"/>
      <c r="AY57" s="190"/>
      <c r="AZ57" s="190"/>
      <c r="BA57" s="190"/>
      <c r="BB57" s="190"/>
      <c r="BC57" s="190"/>
      <c r="BD57" s="190"/>
      <c r="BE57" s="190"/>
      <c r="BF57" s="190"/>
      <c r="BG57" s="190"/>
      <c r="BH57" s="190"/>
      <c r="BI57" s="190"/>
      <c r="BJ57" s="190"/>
      <c r="BK57" s="190"/>
      <c r="BL57" s="190"/>
      <c r="BM57" s="190"/>
      <c r="BN57" s="190"/>
      <c r="BO57" s="190"/>
      <c r="BP57" s="190"/>
      <c r="BQ57" s="190"/>
      <c r="BR57" s="154"/>
      <c r="BS57" s="154"/>
      <c r="BT57" s="154"/>
      <c r="BU57" s="154"/>
      <c r="BV57" s="154"/>
      <c r="BW57" s="154"/>
      <c r="BX57" s="154"/>
      <c r="BY57" s="154"/>
      <c r="BZ57" s="154"/>
      <c r="CA57" s="154"/>
      <c r="CB57" s="154"/>
      <c r="CC57" s="154"/>
      <c r="CD57" s="154"/>
      <c r="CE57" s="154"/>
      <c r="CF57" s="154"/>
      <c r="CG57" s="154"/>
      <c r="CH57" s="154"/>
      <c r="CI57" s="154"/>
      <c r="CJ57" s="154"/>
      <c r="CK57" s="154"/>
      <c r="CL57" s="154"/>
      <c r="CM57" s="154"/>
      <c r="CN57" s="154"/>
      <c r="CO57" s="154"/>
      <c r="CP57" s="154"/>
      <c r="CQ57" s="154"/>
      <c r="CR57" s="154"/>
      <c r="CS57" s="154"/>
    </row>
    <row r="58" spans="1:99" s="214" customFormat="1" x14ac:dyDescent="0.2">
      <c r="A58" s="154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  <c r="AC58" s="154"/>
      <c r="AD58" s="154"/>
      <c r="AE58" s="154"/>
      <c r="AF58" s="154"/>
      <c r="AG58" s="154"/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  <c r="BH58" s="154"/>
      <c r="BI58" s="154"/>
      <c r="BJ58" s="154"/>
      <c r="BK58" s="154"/>
      <c r="BL58" s="154"/>
      <c r="BM58" s="154"/>
      <c r="BN58" s="154"/>
      <c r="BO58" s="154"/>
      <c r="BP58" s="154"/>
      <c r="BQ58" s="154"/>
      <c r="BR58" s="154"/>
      <c r="BS58" s="154"/>
      <c r="BT58" s="154"/>
      <c r="BU58" s="154"/>
      <c r="BV58" s="154"/>
      <c r="BW58" s="154"/>
      <c r="BX58" s="154"/>
      <c r="BY58" s="154"/>
      <c r="BZ58" s="154"/>
      <c r="CA58" s="154"/>
      <c r="CB58" s="154"/>
      <c r="CC58" s="154"/>
      <c r="CD58" s="154"/>
      <c r="CE58" s="154"/>
      <c r="CF58" s="154"/>
      <c r="CG58" s="154"/>
      <c r="CH58" s="154"/>
      <c r="CI58" s="154"/>
      <c r="CJ58" s="154"/>
      <c r="CK58" s="154"/>
      <c r="CL58" s="154"/>
      <c r="CM58" s="154"/>
      <c r="CN58" s="154"/>
      <c r="CO58" s="154"/>
      <c r="CP58" s="154"/>
      <c r="CQ58" s="154"/>
      <c r="CR58" s="154"/>
      <c r="CS58" s="154"/>
    </row>
    <row r="59" spans="1:99" s="214" customFormat="1" ht="15.75" x14ac:dyDescent="0.25">
      <c r="A59" s="157" t="s">
        <v>61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  <c r="AE59" s="154"/>
      <c r="AF59" s="154"/>
      <c r="AG59" s="154"/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154"/>
      <c r="AY59" s="154"/>
      <c r="AZ59" s="154"/>
      <c r="BA59" s="154"/>
      <c r="BB59" s="154"/>
      <c r="BC59" s="154"/>
      <c r="BD59" s="154"/>
      <c r="BE59" s="154"/>
      <c r="BF59" s="154"/>
      <c r="BG59" s="154"/>
      <c r="BH59" s="154"/>
      <c r="BI59" s="154"/>
      <c r="BJ59" s="154"/>
      <c r="BK59" s="154"/>
      <c r="BL59" s="154"/>
      <c r="BM59" s="154"/>
      <c r="BN59" s="154"/>
      <c r="BO59" s="154"/>
      <c r="BP59" s="154"/>
      <c r="BQ59" s="154"/>
      <c r="BR59" s="154"/>
      <c r="BS59" s="154"/>
      <c r="BT59" s="154"/>
      <c r="BU59" s="154"/>
      <c r="BV59" s="154"/>
      <c r="BW59" s="154"/>
      <c r="BX59" s="154"/>
      <c r="BY59" s="154"/>
      <c r="BZ59" s="154"/>
      <c r="CA59" s="154"/>
      <c r="CB59" s="154"/>
      <c r="CC59" s="154"/>
      <c r="CD59" s="154"/>
      <c r="CE59" s="154"/>
      <c r="CF59" s="154"/>
      <c r="CG59" s="154"/>
      <c r="CH59" s="154"/>
      <c r="CI59" s="154"/>
      <c r="CJ59" s="154"/>
      <c r="CK59" s="154"/>
      <c r="CL59" s="154"/>
      <c r="CM59" s="154"/>
      <c r="CN59" s="154"/>
      <c r="CO59" s="154"/>
      <c r="CP59" s="154"/>
      <c r="CQ59" s="154"/>
      <c r="CR59" s="154"/>
      <c r="CS59" s="154"/>
      <c r="CT59" s="154"/>
    </row>
    <row r="60" spans="1:99" s="208" customFormat="1" ht="15.75" x14ac:dyDescent="0.25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16" t="s">
        <v>657</v>
      </c>
      <c r="R60" s="116"/>
      <c r="S60" s="116"/>
      <c r="T60" s="116" t="s">
        <v>658</v>
      </c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  <c r="BK60" s="156"/>
      <c r="BL60" s="156"/>
      <c r="BM60" s="156"/>
      <c r="BN60" s="156"/>
      <c r="BO60" s="156"/>
      <c r="BP60" s="156"/>
      <c r="BQ60" s="156"/>
      <c r="BR60" s="156"/>
      <c r="BS60" s="156"/>
      <c r="BT60" s="156"/>
      <c r="BU60" s="156"/>
      <c r="BV60" s="156"/>
      <c r="BW60" s="156"/>
      <c r="BX60" s="156"/>
      <c r="BY60" s="156"/>
      <c r="BZ60" s="156"/>
      <c r="CA60" s="156"/>
      <c r="CB60" s="156"/>
      <c r="CC60" s="156"/>
      <c r="CD60" s="156"/>
      <c r="CE60" s="156"/>
      <c r="CF60" s="156"/>
      <c r="CG60" s="156"/>
      <c r="CH60" s="156"/>
      <c r="CI60" s="156"/>
      <c r="CJ60" s="156"/>
      <c r="CK60" s="156"/>
      <c r="CL60" s="156"/>
      <c r="CM60" s="156"/>
      <c r="CN60" s="156"/>
      <c r="CO60" s="156"/>
      <c r="CP60" s="156"/>
      <c r="CQ60" s="156"/>
      <c r="CR60" s="156"/>
      <c r="CS60" s="156"/>
      <c r="CT60" s="156"/>
    </row>
    <row r="61" spans="1:99" s="156" customFormat="1" ht="15.75" x14ac:dyDescent="0.25">
      <c r="A61" s="208"/>
      <c r="B61" s="208"/>
      <c r="C61" s="208"/>
      <c r="E61" s="208"/>
      <c r="F61" s="208"/>
      <c r="G61" s="208"/>
      <c r="H61" s="208"/>
      <c r="I61" s="208"/>
      <c r="J61" s="208"/>
      <c r="K61" s="208"/>
      <c r="L61" s="208"/>
      <c r="M61" s="208"/>
      <c r="N61" s="208" t="s">
        <v>203</v>
      </c>
      <c r="O61" s="208"/>
      <c r="P61" s="208"/>
      <c r="Q61" s="274" t="s">
        <v>204</v>
      </c>
      <c r="R61" s="274"/>
      <c r="S61" s="274"/>
      <c r="T61" s="274" t="s">
        <v>204</v>
      </c>
      <c r="U61" s="275"/>
      <c r="V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  <c r="BI61" s="208"/>
      <c r="BJ61" s="208"/>
      <c r="BK61" s="208"/>
      <c r="BL61" s="208"/>
      <c r="BM61" s="208"/>
      <c r="BN61" s="208"/>
      <c r="BO61" s="208"/>
      <c r="BP61" s="208"/>
      <c r="BQ61" s="208"/>
      <c r="BR61" s="208"/>
      <c r="BS61" s="208"/>
      <c r="BT61" s="208"/>
      <c r="BU61" s="208"/>
      <c r="BV61" s="208"/>
      <c r="BW61" s="208"/>
      <c r="BX61" s="208"/>
      <c r="BY61" s="208"/>
      <c r="BZ61" s="208"/>
      <c r="CA61" s="208"/>
      <c r="CB61" s="208"/>
      <c r="CC61" s="208"/>
      <c r="CD61" s="208"/>
      <c r="CE61" s="208"/>
      <c r="CF61" s="208"/>
      <c r="CG61" s="208"/>
      <c r="CH61" s="208"/>
      <c r="CI61" s="208"/>
      <c r="CJ61" s="208"/>
      <c r="CK61" s="208"/>
      <c r="CL61" s="208"/>
      <c r="CM61" s="208"/>
      <c r="CN61" s="208"/>
      <c r="CO61" s="208"/>
      <c r="CP61" s="208"/>
      <c r="CQ61" s="208"/>
      <c r="CR61" s="208"/>
      <c r="CS61" s="208"/>
      <c r="CT61" s="208"/>
      <c r="CU61" s="208"/>
    </row>
    <row r="62" spans="1:99" s="156" customFormat="1" ht="15" customHeight="1" x14ac:dyDescent="0.25">
      <c r="A62" s="208" t="s">
        <v>29</v>
      </c>
      <c r="B62" s="208"/>
      <c r="C62" s="208"/>
      <c r="F62" s="276"/>
      <c r="G62" s="208"/>
      <c r="H62" s="208"/>
      <c r="I62" s="208"/>
      <c r="J62" s="738" t="s">
        <v>1169</v>
      </c>
      <c r="K62" s="739"/>
      <c r="L62" s="742" t="s">
        <v>1170</v>
      </c>
      <c r="M62" s="208"/>
      <c r="N62" s="277" t="s">
        <v>169</v>
      </c>
      <c r="O62" s="277"/>
      <c r="P62" s="208"/>
      <c r="Q62" s="278" t="s">
        <v>169</v>
      </c>
      <c r="R62" s="278"/>
      <c r="S62" s="279"/>
      <c r="T62" s="278" t="s">
        <v>169</v>
      </c>
      <c r="U62" s="278"/>
      <c r="V62" s="208"/>
      <c r="W62" s="208"/>
      <c r="X62" s="208" t="s">
        <v>241</v>
      </c>
      <c r="Y62" s="208"/>
      <c r="Z62" s="208"/>
      <c r="AA62" s="208"/>
      <c r="AB62" s="208"/>
      <c r="AC62" s="208"/>
      <c r="AD62" s="208"/>
      <c r="AE62" s="208"/>
      <c r="AF62" s="208"/>
      <c r="AG62" s="208"/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  <c r="BI62" s="208"/>
      <c r="BJ62" s="208"/>
      <c r="BK62" s="208"/>
      <c r="BL62" s="208"/>
      <c r="BM62" s="208"/>
      <c r="BN62" s="208"/>
      <c r="BO62" s="208"/>
      <c r="BP62" s="208"/>
      <c r="BQ62" s="208"/>
      <c r="BR62" s="208"/>
      <c r="BS62" s="208"/>
      <c r="BT62" s="208"/>
      <c r="BU62" s="208"/>
      <c r="BV62" s="208"/>
      <c r="BW62" s="208"/>
      <c r="BX62" s="208"/>
      <c r="BY62" s="208"/>
      <c r="BZ62" s="208"/>
      <c r="CA62" s="208"/>
      <c r="CB62" s="208"/>
      <c r="CC62" s="208"/>
      <c r="CD62" s="208"/>
      <c r="CE62" s="208"/>
      <c r="CF62" s="208"/>
      <c r="CG62" s="208"/>
      <c r="CH62" s="208"/>
      <c r="CI62" s="208"/>
      <c r="CJ62" s="208"/>
      <c r="CK62" s="208"/>
      <c r="CL62" s="208"/>
      <c r="CM62" s="208"/>
      <c r="CN62" s="208"/>
      <c r="CO62" s="208"/>
      <c r="CP62" s="208"/>
      <c r="CQ62" s="208"/>
      <c r="CR62" s="208"/>
      <c r="CS62" s="208"/>
      <c r="CT62" s="208"/>
    </row>
    <row r="63" spans="1:99" s="156" customFormat="1" ht="31.5" x14ac:dyDescent="0.25">
      <c r="A63" s="216" t="s">
        <v>113</v>
      </c>
      <c r="B63" s="737" t="s">
        <v>168</v>
      </c>
      <c r="C63" s="737"/>
      <c r="E63" s="743" t="s">
        <v>1171</v>
      </c>
      <c r="F63" s="744"/>
      <c r="G63" s="743" t="s">
        <v>985</v>
      </c>
      <c r="H63" s="744"/>
      <c r="I63" s="4" t="s">
        <v>528</v>
      </c>
      <c r="J63" s="740"/>
      <c r="K63" s="741"/>
      <c r="L63" s="742"/>
      <c r="N63" s="161" t="s">
        <v>170</v>
      </c>
      <c r="O63" s="161" t="s">
        <v>129</v>
      </c>
      <c r="Q63" s="280" t="s">
        <v>170</v>
      </c>
      <c r="R63" s="280" t="s">
        <v>129</v>
      </c>
      <c r="S63" s="281"/>
      <c r="T63" s="280" t="s">
        <v>170</v>
      </c>
      <c r="U63" s="280" t="s">
        <v>129</v>
      </c>
      <c r="W63" s="208"/>
      <c r="X63" s="208"/>
      <c r="Y63" s="208"/>
      <c r="Z63" s="208"/>
      <c r="AA63" s="208"/>
    </row>
    <row r="64" spans="1:99" s="156" customFormat="1" ht="15" customHeight="1" x14ac:dyDescent="0.25">
      <c r="A64" s="220" t="s">
        <v>94</v>
      </c>
      <c r="B64" s="162" t="s">
        <v>676</v>
      </c>
      <c r="C64" s="161" t="s">
        <v>129</v>
      </c>
      <c r="D64" s="221" t="s">
        <v>94</v>
      </c>
      <c r="E64" s="162" t="s">
        <v>1172</v>
      </c>
      <c r="F64" s="162" t="s">
        <v>129</v>
      </c>
      <c r="G64" s="162" t="s">
        <v>1172</v>
      </c>
      <c r="H64" s="222" t="s">
        <v>129</v>
      </c>
      <c r="I64" s="162" t="s">
        <v>676</v>
      </c>
      <c r="J64" s="162" t="s">
        <v>94</v>
      </c>
      <c r="K64" s="162" t="s">
        <v>129</v>
      </c>
      <c r="L64" s="223" t="s">
        <v>93</v>
      </c>
      <c r="N64" s="161"/>
      <c r="O64" s="161"/>
      <c r="Q64" s="280"/>
      <c r="R64" s="280"/>
      <c r="S64" s="281"/>
      <c r="T64" s="280"/>
      <c r="U64" s="280"/>
      <c r="W64" s="161"/>
      <c r="X64" s="161" t="s">
        <v>237</v>
      </c>
      <c r="Y64" s="161" t="s">
        <v>238</v>
      </c>
      <c r="Z64" s="161" t="s">
        <v>239</v>
      </c>
      <c r="AA64" s="161" t="s">
        <v>240</v>
      </c>
    </row>
    <row r="65" spans="1:27" ht="15" customHeight="1" x14ac:dyDescent="0.2">
      <c r="A65" s="224" t="s">
        <v>205</v>
      </c>
      <c r="B65" s="225">
        <v>0</v>
      </c>
      <c r="C65" s="218">
        <f>B65</f>
        <v>0</v>
      </c>
      <c r="D65" s="226" t="str">
        <f t="shared" ref="D65:D96" si="0">A65</f>
        <v>Year 0</v>
      </c>
      <c r="E65" s="225"/>
      <c r="F65" s="225"/>
      <c r="G65" s="225"/>
      <c r="H65" s="225"/>
      <c r="I65" s="227"/>
      <c r="J65" s="225"/>
      <c r="K65" s="225"/>
      <c r="L65" s="218">
        <f>'Enter Data'!$L$449</f>
        <v>16333.999999999996</v>
      </c>
      <c r="M65" s="225"/>
      <c r="N65" s="218">
        <f>-L65</f>
        <v>-16333.999999999996</v>
      </c>
      <c r="O65" s="218">
        <f>N65</f>
        <v>-16333.999999999996</v>
      </c>
      <c r="P65" s="225"/>
      <c r="Q65" s="218">
        <f>'Enter Data'!C351</f>
        <v>0</v>
      </c>
      <c r="R65" s="218">
        <f>Q65</f>
        <v>0</v>
      </c>
      <c r="S65" s="219"/>
      <c r="T65" s="218">
        <f>'Enter Data'!C351</f>
        <v>0</v>
      </c>
      <c r="U65" s="218">
        <f>T65</f>
        <v>0</v>
      </c>
      <c r="W65" s="169" t="s">
        <v>205</v>
      </c>
      <c r="Z65" s="154">
        <v>0</v>
      </c>
      <c r="AA65" s="154">
        <v>0</v>
      </c>
    </row>
    <row r="66" spans="1:27" ht="15" customHeight="1" x14ac:dyDescent="0.2">
      <c r="A66" s="224" t="s">
        <v>206</v>
      </c>
      <c r="B66" s="218" t="e">
        <f>+D52</f>
        <v>#VALUE!</v>
      </c>
      <c r="C66" s="218" t="e">
        <f>B66+C65</f>
        <v>#VALUE!</v>
      </c>
      <c r="D66" s="226" t="str">
        <f t="shared" si="0"/>
        <v>Year 1</v>
      </c>
      <c r="E66" s="228" t="e">
        <f>B66*'Enter Data'!$H$449</f>
        <v>#VALUE!</v>
      </c>
      <c r="F66" s="229" t="e">
        <f>E66</f>
        <v>#VALUE!</v>
      </c>
      <c r="G66" s="218" t="e">
        <f>E66+I66</f>
        <v>#VALUE!</v>
      </c>
      <c r="H66" s="230" t="e">
        <f>G66</f>
        <v>#VALUE!</v>
      </c>
      <c r="I66" s="218">
        <f>'Enter Data'!D373</f>
        <v>0</v>
      </c>
      <c r="J66" s="218" t="e">
        <f>B66-E66</f>
        <v>#VALUE!</v>
      </c>
      <c r="K66" s="218" t="e">
        <f>J66</f>
        <v>#VALUE!</v>
      </c>
      <c r="L66" s="218">
        <f>'Enter Data'!$L$449</f>
        <v>16333.999999999996</v>
      </c>
      <c r="M66" s="225"/>
      <c r="N66" s="218" t="e">
        <f>G66</f>
        <v>#VALUE!</v>
      </c>
      <c r="O66" s="218" t="e">
        <f>O65+N66+'Enter Data'!C419</f>
        <v>#VALUE!</v>
      </c>
      <c r="P66" s="225"/>
      <c r="Q66" s="218" t="e">
        <f>$G66-('Enter Data'!$C$457*12)+'Enter Data'!C419</f>
        <v>#VALUE!</v>
      </c>
      <c r="R66" s="218" t="e">
        <f>Q66+R65</f>
        <v>#VALUE!</v>
      </c>
      <c r="S66" s="219"/>
      <c r="T66" s="218" t="e">
        <f>$G66-('Enter Data'!$C$457*12)+'Enter Data'!C419</f>
        <v>#VALUE!</v>
      </c>
      <c r="U66" s="218" t="e">
        <f>T66+U65</f>
        <v>#VALUE!</v>
      </c>
      <c r="W66" s="169" t="s">
        <v>206</v>
      </c>
      <c r="X66" s="180">
        <f>'Enter Data'!F5</f>
        <v>0</v>
      </c>
      <c r="Y66" s="180">
        <f>X66-'Enter Data'!$J$449</f>
        <v>0</v>
      </c>
      <c r="Z66" s="180">
        <f>X66</f>
        <v>0</v>
      </c>
      <c r="AA66" s="169">
        <f>Y66</f>
        <v>0</v>
      </c>
    </row>
    <row r="67" spans="1:27" ht="15" customHeight="1" x14ac:dyDescent="0.2">
      <c r="A67" s="224" t="s">
        <v>207</v>
      </c>
      <c r="B67" s="218">
        <f>+F52</f>
        <v>0</v>
      </c>
      <c r="C67" s="218" t="e">
        <f t="shared" ref="C67:C96" si="1">B67+C66</f>
        <v>#VALUE!</v>
      </c>
      <c r="D67" s="226" t="str">
        <f t="shared" si="0"/>
        <v>Year 2</v>
      </c>
      <c r="E67" s="228">
        <f>B67*'Enter Data'!$H$449</f>
        <v>0</v>
      </c>
      <c r="F67" s="231" t="e">
        <f t="shared" ref="F67:F97" si="2">F66+E67</f>
        <v>#VALUE!</v>
      </c>
      <c r="G67" s="218">
        <f t="shared" ref="G67:G97" si="3">E67+I67</f>
        <v>0</v>
      </c>
      <c r="H67" s="230" t="e">
        <f t="shared" ref="H67:H97" si="4">G67+H66</f>
        <v>#VALUE!</v>
      </c>
      <c r="I67" s="218">
        <f>I66*(1+'Enter Data'!$C$374)</f>
        <v>0</v>
      </c>
      <c r="J67" s="218">
        <f t="shared" ref="J67:J97" si="5">B67-E67</f>
        <v>0</v>
      </c>
      <c r="K67" s="218" t="e">
        <f t="shared" ref="K67:K97" si="6">J67+K66</f>
        <v>#VALUE!</v>
      </c>
      <c r="L67" s="218">
        <f>'Enter Data'!$L$449</f>
        <v>16333.999999999996</v>
      </c>
      <c r="M67" s="225"/>
      <c r="N67" s="218">
        <f>G67</f>
        <v>0</v>
      </c>
      <c r="O67" s="218" t="e">
        <f t="shared" ref="O67:O96" si="7">O66+N67</f>
        <v>#VALUE!</v>
      </c>
      <c r="P67" s="225"/>
      <c r="Q67" s="218">
        <f>$G67-('Enter Data'!$C$457*12)</f>
        <v>0</v>
      </c>
      <c r="R67" s="218" t="e">
        <f>Q67+R66</f>
        <v>#VALUE!</v>
      </c>
      <c r="S67" s="219"/>
      <c r="T67" s="218">
        <f>$G67-('Enter Data'!$C$457*12)</f>
        <v>0</v>
      </c>
      <c r="U67" s="218" t="e">
        <f>T67+U66</f>
        <v>#VALUE!</v>
      </c>
      <c r="W67" s="169" t="s">
        <v>207</v>
      </c>
      <c r="X67" s="180">
        <f t="shared" ref="X67:X88" si="8">$X$66</f>
        <v>0</v>
      </c>
      <c r="Y67" s="180">
        <f>X67-'Enter Data'!$J$449</f>
        <v>0</v>
      </c>
      <c r="Z67" s="180">
        <f t="shared" ref="Z67:Z96" si="9">X67+Z66</f>
        <v>0</v>
      </c>
      <c r="AA67" s="180">
        <f t="shared" ref="AA67:AA96" si="10">Y67+AA66</f>
        <v>0</v>
      </c>
    </row>
    <row r="68" spans="1:27" ht="15" customHeight="1" x14ac:dyDescent="0.2">
      <c r="A68" s="224" t="s">
        <v>208</v>
      </c>
      <c r="B68" s="218">
        <f>+H52</f>
        <v>0</v>
      </c>
      <c r="C68" s="218" t="e">
        <f t="shared" si="1"/>
        <v>#VALUE!</v>
      </c>
      <c r="D68" s="226" t="str">
        <f t="shared" si="0"/>
        <v>Year 3</v>
      </c>
      <c r="E68" s="228">
        <f>B68*'Enter Data'!$H$449</f>
        <v>0</v>
      </c>
      <c r="F68" s="231" t="e">
        <f t="shared" si="2"/>
        <v>#VALUE!</v>
      </c>
      <c r="G68" s="218">
        <f t="shared" si="3"/>
        <v>0</v>
      </c>
      <c r="H68" s="230" t="e">
        <f t="shared" si="4"/>
        <v>#VALUE!</v>
      </c>
      <c r="I68" s="218">
        <f>I67*(1+'Enter Data'!$C$374)</f>
        <v>0</v>
      </c>
      <c r="J68" s="218">
        <f t="shared" si="5"/>
        <v>0</v>
      </c>
      <c r="K68" s="218" t="e">
        <f t="shared" si="6"/>
        <v>#VALUE!</v>
      </c>
      <c r="L68" s="218">
        <f>'Enter Data'!$L$449</f>
        <v>16333.999999999996</v>
      </c>
      <c r="M68" s="225"/>
      <c r="N68" s="218">
        <f t="shared" ref="N68:N96" si="11">G68</f>
        <v>0</v>
      </c>
      <c r="O68" s="218" t="e">
        <f t="shared" si="7"/>
        <v>#VALUE!</v>
      </c>
      <c r="P68" s="225"/>
      <c r="Q68" s="218">
        <f>$G68-('Enter Data'!$C$457*12)</f>
        <v>0</v>
      </c>
      <c r="R68" s="218" t="e">
        <f t="shared" ref="R68:R97" si="12">Q68+R67</f>
        <v>#VALUE!</v>
      </c>
      <c r="S68" s="219"/>
      <c r="T68" s="218">
        <f>$G68-('Enter Data'!$C$457*12)</f>
        <v>0</v>
      </c>
      <c r="U68" s="218" t="e">
        <f t="shared" ref="U68:U88" si="13">T68+U67</f>
        <v>#VALUE!</v>
      </c>
      <c r="W68" s="169" t="s">
        <v>208</v>
      </c>
      <c r="X68" s="180">
        <f t="shared" si="8"/>
        <v>0</v>
      </c>
      <c r="Y68" s="180">
        <f>X68-'Enter Data'!$J$449</f>
        <v>0</v>
      </c>
      <c r="Z68" s="180">
        <f t="shared" si="9"/>
        <v>0</v>
      </c>
      <c r="AA68" s="180">
        <f t="shared" si="10"/>
        <v>0</v>
      </c>
    </row>
    <row r="69" spans="1:27" ht="15" customHeight="1" x14ac:dyDescent="0.2">
      <c r="A69" s="224" t="s">
        <v>209</v>
      </c>
      <c r="B69" s="218">
        <f>+J52</f>
        <v>0</v>
      </c>
      <c r="C69" s="218" t="e">
        <f t="shared" si="1"/>
        <v>#VALUE!</v>
      </c>
      <c r="D69" s="226" t="str">
        <f t="shared" si="0"/>
        <v>Year 4</v>
      </c>
      <c r="E69" s="228">
        <f>B69*'Enter Data'!$H$449</f>
        <v>0</v>
      </c>
      <c r="F69" s="231" t="e">
        <f t="shared" si="2"/>
        <v>#VALUE!</v>
      </c>
      <c r="G69" s="218">
        <f t="shared" si="3"/>
        <v>0</v>
      </c>
      <c r="H69" s="230" t="e">
        <f t="shared" si="4"/>
        <v>#VALUE!</v>
      </c>
      <c r="I69" s="218">
        <f>I68*(1+'Enter Data'!$C$374)</f>
        <v>0</v>
      </c>
      <c r="J69" s="218">
        <f t="shared" si="5"/>
        <v>0</v>
      </c>
      <c r="K69" s="218" t="e">
        <f t="shared" si="6"/>
        <v>#VALUE!</v>
      </c>
      <c r="L69" s="218">
        <f>'Enter Data'!$L$449</f>
        <v>16333.999999999996</v>
      </c>
      <c r="M69" s="225"/>
      <c r="N69" s="218">
        <f t="shared" si="11"/>
        <v>0</v>
      </c>
      <c r="O69" s="218" t="e">
        <f t="shared" si="7"/>
        <v>#VALUE!</v>
      </c>
      <c r="P69" s="225"/>
      <c r="Q69" s="218">
        <f>$G69-('Enter Data'!$C$457*12)</f>
        <v>0</v>
      </c>
      <c r="R69" s="218" t="e">
        <f t="shared" si="12"/>
        <v>#VALUE!</v>
      </c>
      <c r="S69" s="219"/>
      <c r="T69" s="218">
        <f>$G69-('Enter Data'!$C$457*12)</f>
        <v>0</v>
      </c>
      <c r="U69" s="218" t="e">
        <f t="shared" si="13"/>
        <v>#VALUE!</v>
      </c>
      <c r="W69" s="169" t="s">
        <v>209</v>
      </c>
      <c r="X69" s="180">
        <f t="shared" si="8"/>
        <v>0</v>
      </c>
      <c r="Y69" s="180">
        <f>X69-'Enter Data'!$J$449</f>
        <v>0</v>
      </c>
      <c r="Z69" s="180">
        <f t="shared" si="9"/>
        <v>0</v>
      </c>
      <c r="AA69" s="180">
        <f t="shared" si="10"/>
        <v>0</v>
      </c>
    </row>
    <row r="70" spans="1:27" ht="15" customHeight="1" x14ac:dyDescent="0.2">
      <c r="A70" s="224" t="s">
        <v>210</v>
      </c>
      <c r="B70" s="218">
        <f>+L52</f>
        <v>0</v>
      </c>
      <c r="C70" s="218" t="e">
        <f t="shared" si="1"/>
        <v>#VALUE!</v>
      </c>
      <c r="D70" s="226" t="str">
        <f t="shared" si="0"/>
        <v>Year 5</v>
      </c>
      <c r="E70" s="228">
        <f>B70*'Enter Data'!$H$449</f>
        <v>0</v>
      </c>
      <c r="F70" s="231" t="e">
        <f t="shared" si="2"/>
        <v>#VALUE!</v>
      </c>
      <c r="G70" s="218">
        <f t="shared" si="3"/>
        <v>0</v>
      </c>
      <c r="H70" s="230" t="e">
        <f t="shared" si="4"/>
        <v>#VALUE!</v>
      </c>
      <c r="I70" s="218">
        <f>I69*(1+'Enter Data'!$C$374)</f>
        <v>0</v>
      </c>
      <c r="J70" s="218">
        <f t="shared" si="5"/>
        <v>0</v>
      </c>
      <c r="K70" s="218" t="e">
        <f t="shared" si="6"/>
        <v>#VALUE!</v>
      </c>
      <c r="L70" s="218">
        <f>'Enter Data'!$L$449</f>
        <v>16333.999999999996</v>
      </c>
      <c r="M70" s="225"/>
      <c r="N70" s="218">
        <f t="shared" si="11"/>
        <v>0</v>
      </c>
      <c r="O70" s="218" t="e">
        <f t="shared" si="7"/>
        <v>#VALUE!</v>
      </c>
      <c r="P70" s="225"/>
      <c r="Q70" s="218">
        <f>$G70-('Enter Data'!$C$457*12)</f>
        <v>0</v>
      </c>
      <c r="R70" s="218" t="e">
        <f t="shared" si="12"/>
        <v>#VALUE!</v>
      </c>
      <c r="S70" s="219"/>
      <c r="T70" s="218">
        <f>$G70-('Enter Data'!$C$457*12)</f>
        <v>0</v>
      </c>
      <c r="U70" s="218" t="e">
        <f t="shared" si="13"/>
        <v>#VALUE!</v>
      </c>
      <c r="W70" s="169" t="s">
        <v>210</v>
      </c>
      <c r="X70" s="180">
        <f t="shared" si="8"/>
        <v>0</v>
      </c>
      <c r="Y70" s="180">
        <f>X70-'Enter Data'!$J$449</f>
        <v>0</v>
      </c>
      <c r="Z70" s="180">
        <f t="shared" si="9"/>
        <v>0</v>
      </c>
      <c r="AA70" s="180">
        <f t="shared" si="10"/>
        <v>0</v>
      </c>
    </row>
    <row r="71" spans="1:27" ht="15" customHeight="1" x14ac:dyDescent="0.2">
      <c r="A71" s="224" t="s">
        <v>211</v>
      </c>
      <c r="B71" s="218">
        <f>+N52</f>
        <v>0</v>
      </c>
      <c r="C71" s="218" t="e">
        <f t="shared" si="1"/>
        <v>#VALUE!</v>
      </c>
      <c r="D71" s="226" t="str">
        <f t="shared" si="0"/>
        <v>Year 6</v>
      </c>
      <c r="E71" s="228">
        <f>B71*'Enter Data'!$H$449</f>
        <v>0</v>
      </c>
      <c r="F71" s="231" t="e">
        <f t="shared" si="2"/>
        <v>#VALUE!</v>
      </c>
      <c r="G71" s="218">
        <f t="shared" si="3"/>
        <v>0</v>
      </c>
      <c r="H71" s="230" t="e">
        <f t="shared" si="4"/>
        <v>#VALUE!</v>
      </c>
      <c r="I71" s="218">
        <f>I70*(1+'Enter Data'!$C$374)</f>
        <v>0</v>
      </c>
      <c r="J71" s="218">
        <f t="shared" si="5"/>
        <v>0</v>
      </c>
      <c r="K71" s="218" t="e">
        <f t="shared" si="6"/>
        <v>#VALUE!</v>
      </c>
      <c r="L71" s="218">
        <f>'Enter Data'!$L$449</f>
        <v>16333.999999999996</v>
      </c>
      <c r="M71" s="225"/>
      <c r="N71" s="218">
        <f t="shared" si="11"/>
        <v>0</v>
      </c>
      <c r="O71" s="218" t="e">
        <f t="shared" si="7"/>
        <v>#VALUE!</v>
      </c>
      <c r="P71" s="225"/>
      <c r="Q71" s="218">
        <f>$G71</f>
        <v>0</v>
      </c>
      <c r="R71" s="218" t="e">
        <f t="shared" si="12"/>
        <v>#VALUE!</v>
      </c>
      <c r="S71" s="219"/>
      <c r="T71" s="218">
        <f>$G71-('Enter Data'!$C$457*12)</f>
        <v>0</v>
      </c>
      <c r="U71" s="218" t="e">
        <f t="shared" si="13"/>
        <v>#VALUE!</v>
      </c>
      <c r="W71" s="169" t="s">
        <v>211</v>
      </c>
      <c r="X71" s="180">
        <f t="shared" si="8"/>
        <v>0</v>
      </c>
      <c r="Y71" s="180">
        <f>X71-'Enter Data'!$J$449</f>
        <v>0</v>
      </c>
      <c r="Z71" s="180">
        <f t="shared" si="9"/>
        <v>0</v>
      </c>
      <c r="AA71" s="180">
        <f t="shared" si="10"/>
        <v>0</v>
      </c>
    </row>
    <row r="72" spans="1:27" ht="15" customHeight="1" x14ac:dyDescent="0.2">
      <c r="A72" s="224" t="s">
        <v>212</v>
      </c>
      <c r="B72" s="218">
        <f>+P52</f>
        <v>0</v>
      </c>
      <c r="C72" s="218" t="e">
        <f t="shared" si="1"/>
        <v>#VALUE!</v>
      </c>
      <c r="D72" s="226" t="str">
        <f t="shared" si="0"/>
        <v>Year 7</v>
      </c>
      <c r="E72" s="228">
        <f>B72*'Enter Data'!$H$449</f>
        <v>0</v>
      </c>
      <c r="F72" s="231" t="e">
        <f t="shared" si="2"/>
        <v>#VALUE!</v>
      </c>
      <c r="G72" s="218">
        <f t="shared" si="3"/>
        <v>0</v>
      </c>
      <c r="H72" s="230" t="e">
        <f t="shared" si="4"/>
        <v>#VALUE!</v>
      </c>
      <c r="I72" s="218">
        <f>I71*(1+'Enter Data'!$C$374)</f>
        <v>0</v>
      </c>
      <c r="J72" s="218">
        <f t="shared" si="5"/>
        <v>0</v>
      </c>
      <c r="K72" s="218" t="e">
        <f t="shared" si="6"/>
        <v>#VALUE!</v>
      </c>
      <c r="L72" s="218">
        <f>'Enter Data'!$L$449</f>
        <v>16333.999999999996</v>
      </c>
      <c r="M72" s="225"/>
      <c r="N72" s="218">
        <f t="shared" si="11"/>
        <v>0</v>
      </c>
      <c r="O72" s="218" t="e">
        <f t="shared" si="7"/>
        <v>#VALUE!</v>
      </c>
      <c r="P72" s="225"/>
      <c r="Q72" s="218">
        <f t="shared" ref="Q72:Q97" si="14">$G72</f>
        <v>0</v>
      </c>
      <c r="R72" s="218" t="e">
        <f t="shared" si="12"/>
        <v>#VALUE!</v>
      </c>
      <c r="S72" s="219"/>
      <c r="T72" s="218">
        <f>$G72-('Enter Data'!$C$457*12)</f>
        <v>0</v>
      </c>
      <c r="U72" s="218" t="e">
        <f t="shared" si="13"/>
        <v>#VALUE!</v>
      </c>
      <c r="W72" s="169" t="s">
        <v>212</v>
      </c>
      <c r="X72" s="180">
        <f t="shared" si="8"/>
        <v>0</v>
      </c>
      <c r="Y72" s="180">
        <f>X72-'Enter Data'!$J$449</f>
        <v>0</v>
      </c>
      <c r="Z72" s="180">
        <f t="shared" si="9"/>
        <v>0</v>
      </c>
      <c r="AA72" s="180">
        <f t="shared" si="10"/>
        <v>0</v>
      </c>
    </row>
    <row r="73" spans="1:27" ht="15" customHeight="1" x14ac:dyDescent="0.2">
      <c r="A73" s="224" t="s">
        <v>213</v>
      </c>
      <c r="B73" s="218">
        <f>R52</f>
        <v>0</v>
      </c>
      <c r="C73" s="218" t="e">
        <f t="shared" si="1"/>
        <v>#VALUE!</v>
      </c>
      <c r="D73" s="226" t="str">
        <f t="shared" si="0"/>
        <v>Year 8</v>
      </c>
      <c r="E73" s="228">
        <f>B73*'Enter Data'!$H$449</f>
        <v>0</v>
      </c>
      <c r="F73" s="231" t="e">
        <f t="shared" si="2"/>
        <v>#VALUE!</v>
      </c>
      <c r="G73" s="218">
        <f t="shared" si="3"/>
        <v>0</v>
      </c>
      <c r="H73" s="230" t="e">
        <f t="shared" si="4"/>
        <v>#VALUE!</v>
      </c>
      <c r="I73" s="218">
        <f>I72*(1+'Enter Data'!$C$374)</f>
        <v>0</v>
      </c>
      <c r="J73" s="218">
        <f t="shared" si="5"/>
        <v>0</v>
      </c>
      <c r="K73" s="218" t="e">
        <f t="shared" si="6"/>
        <v>#VALUE!</v>
      </c>
      <c r="L73" s="218">
        <f>'Enter Data'!$L$449</f>
        <v>16333.999999999996</v>
      </c>
      <c r="M73" s="225"/>
      <c r="N73" s="218">
        <f t="shared" si="11"/>
        <v>0</v>
      </c>
      <c r="O73" s="218" t="e">
        <f t="shared" si="7"/>
        <v>#VALUE!</v>
      </c>
      <c r="P73" s="225"/>
      <c r="Q73" s="218">
        <f t="shared" si="14"/>
        <v>0</v>
      </c>
      <c r="R73" s="218" t="e">
        <f t="shared" si="12"/>
        <v>#VALUE!</v>
      </c>
      <c r="S73" s="219"/>
      <c r="T73" s="218">
        <f>$G73</f>
        <v>0</v>
      </c>
      <c r="U73" s="218" t="e">
        <f t="shared" si="13"/>
        <v>#VALUE!</v>
      </c>
      <c r="W73" s="169" t="s">
        <v>213</v>
      </c>
      <c r="X73" s="180">
        <f t="shared" si="8"/>
        <v>0</v>
      </c>
      <c r="Y73" s="180">
        <f>X73-'Enter Data'!$J$449</f>
        <v>0</v>
      </c>
      <c r="Z73" s="180">
        <f t="shared" si="9"/>
        <v>0</v>
      </c>
      <c r="AA73" s="180">
        <f t="shared" si="10"/>
        <v>0</v>
      </c>
    </row>
    <row r="74" spans="1:27" ht="15" customHeight="1" x14ac:dyDescent="0.2">
      <c r="A74" s="224" t="s">
        <v>214</v>
      </c>
      <c r="B74" s="218">
        <f>T52</f>
        <v>0</v>
      </c>
      <c r="C74" s="218" t="e">
        <f t="shared" si="1"/>
        <v>#VALUE!</v>
      </c>
      <c r="D74" s="226" t="str">
        <f t="shared" si="0"/>
        <v>Year 9</v>
      </c>
      <c r="E74" s="228">
        <f>B74*'Enter Data'!$H$449</f>
        <v>0</v>
      </c>
      <c r="F74" s="231" t="e">
        <f t="shared" si="2"/>
        <v>#VALUE!</v>
      </c>
      <c r="G74" s="218">
        <f t="shared" si="3"/>
        <v>0</v>
      </c>
      <c r="H74" s="230" t="e">
        <f t="shared" si="4"/>
        <v>#VALUE!</v>
      </c>
      <c r="I74" s="218">
        <f>I73*(1+'Enter Data'!$C$374)</f>
        <v>0</v>
      </c>
      <c r="J74" s="218">
        <f t="shared" si="5"/>
        <v>0</v>
      </c>
      <c r="K74" s="218" t="e">
        <f t="shared" si="6"/>
        <v>#VALUE!</v>
      </c>
      <c r="L74" s="218">
        <f>'Enter Data'!$L$449</f>
        <v>16333.999999999996</v>
      </c>
      <c r="M74" s="225"/>
      <c r="N74" s="218">
        <f t="shared" si="11"/>
        <v>0</v>
      </c>
      <c r="O74" s="218" t="e">
        <f t="shared" si="7"/>
        <v>#VALUE!</v>
      </c>
      <c r="P74" s="225"/>
      <c r="Q74" s="218">
        <f t="shared" si="14"/>
        <v>0</v>
      </c>
      <c r="R74" s="218" t="e">
        <f t="shared" si="12"/>
        <v>#VALUE!</v>
      </c>
      <c r="S74" s="219"/>
      <c r="T74" s="218">
        <f t="shared" ref="T74:T97" si="15">$G74</f>
        <v>0</v>
      </c>
      <c r="U74" s="218" t="e">
        <f t="shared" si="13"/>
        <v>#VALUE!</v>
      </c>
      <c r="W74" s="169" t="s">
        <v>214</v>
      </c>
      <c r="X74" s="180">
        <f t="shared" si="8"/>
        <v>0</v>
      </c>
      <c r="Y74" s="180">
        <f>X74-'Enter Data'!$J$449</f>
        <v>0</v>
      </c>
      <c r="Z74" s="180">
        <f t="shared" si="9"/>
        <v>0</v>
      </c>
      <c r="AA74" s="180">
        <f t="shared" si="10"/>
        <v>0</v>
      </c>
    </row>
    <row r="75" spans="1:27" ht="15" customHeight="1" x14ac:dyDescent="0.2">
      <c r="A75" s="224" t="s">
        <v>215</v>
      </c>
      <c r="B75" s="218">
        <f>V52</f>
        <v>0</v>
      </c>
      <c r="C75" s="218" t="e">
        <f t="shared" si="1"/>
        <v>#VALUE!</v>
      </c>
      <c r="D75" s="226" t="str">
        <f t="shared" si="0"/>
        <v>Year 10</v>
      </c>
      <c r="E75" s="228">
        <f>B75*'Enter Data'!$H$449</f>
        <v>0</v>
      </c>
      <c r="F75" s="231" t="e">
        <f t="shared" si="2"/>
        <v>#VALUE!</v>
      </c>
      <c r="G75" s="218">
        <f t="shared" si="3"/>
        <v>0</v>
      </c>
      <c r="H75" s="230" t="e">
        <f t="shared" si="4"/>
        <v>#VALUE!</v>
      </c>
      <c r="I75" s="218">
        <f>I74*(1+'Enter Data'!$C$374)</f>
        <v>0</v>
      </c>
      <c r="J75" s="218">
        <f t="shared" si="5"/>
        <v>0</v>
      </c>
      <c r="K75" s="218" t="e">
        <f t="shared" si="6"/>
        <v>#VALUE!</v>
      </c>
      <c r="L75" s="218">
        <f>'Enter Data'!$L$449</f>
        <v>16333.999999999996</v>
      </c>
      <c r="M75" s="225"/>
      <c r="N75" s="218">
        <f t="shared" si="11"/>
        <v>0</v>
      </c>
      <c r="O75" s="218" t="e">
        <f t="shared" si="7"/>
        <v>#VALUE!</v>
      </c>
      <c r="P75" s="225"/>
      <c r="Q75" s="218">
        <f t="shared" si="14"/>
        <v>0</v>
      </c>
      <c r="R75" s="218" t="e">
        <f t="shared" si="12"/>
        <v>#VALUE!</v>
      </c>
      <c r="S75" s="219"/>
      <c r="T75" s="218">
        <f t="shared" si="15"/>
        <v>0</v>
      </c>
      <c r="U75" s="218" t="e">
        <f t="shared" si="13"/>
        <v>#VALUE!</v>
      </c>
      <c r="W75" s="169" t="s">
        <v>215</v>
      </c>
      <c r="X75" s="180">
        <f t="shared" si="8"/>
        <v>0</v>
      </c>
      <c r="Y75" s="180">
        <f>X75-'Enter Data'!$J$449</f>
        <v>0</v>
      </c>
      <c r="Z75" s="180">
        <f t="shared" si="9"/>
        <v>0</v>
      </c>
      <c r="AA75" s="180">
        <f t="shared" si="10"/>
        <v>0</v>
      </c>
    </row>
    <row r="76" spans="1:27" ht="15" customHeight="1" x14ac:dyDescent="0.2">
      <c r="A76" s="224" t="s">
        <v>216</v>
      </c>
      <c r="B76" s="218">
        <f>X52</f>
        <v>0</v>
      </c>
      <c r="C76" s="218" t="e">
        <f t="shared" si="1"/>
        <v>#VALUE!</v>
      </c>
      <c r="D76" s="226" t="str">
        <f t="shared" si="0"/>
        <v>Year 11</v>
      </c>
      <c r="E76" s="228">
        <f>B76*'Enter Data'!$H$449</f>
        <v>0</v>
      </c>
      <c r="F76" s="231" t="e">
        <f t="shared" si="2"/>
        <v>#VALUE!</v>
      </c>
      <c r="G76" s="218">
        <f t="shared" si="3"/>
        <v>0</v>
      </c>
      <c r="H76" s="230" t="e">
        <f t="shared" si="4"/>
        <v>#VALUE!</v>
      </c>
      <c r="I76" s="218">
        <f>I75*(1+'Enter Data'!$C$374)</f>
        <v>0</v>
      </c>
      <c r="J76" s="218">
        <f t="shared" si="5"/>
        <v>0</v>
      </c>
      <c r="K76" s="218" t="e">
        <f t="shared" si="6"/>
        <v>#VALUE!</v>
      </c>
      <c r="L76" s="218">
        <f>'Enter Data'!$L$449</f>
        <v>16333.999999999996</v>
      </c>
      <c r="M76" s="225"/>
      <c r="N76" s="218">
        <f t="shared" si="11"/>
        <v>0</v>
      </c>
      <c r="O76" s="218" t="e">
        <f t="shared" si="7"/>
        <v>#VALUE!</v>
      </c>
      <c r="P76" s="225"/>
      <c r="Q76" s="218">
        <f t="shared" si="14"/>
        <v>0</v>
      </c>
      <c r="R76" s="218" t="e">
        <f t="shared" si="12"/>
        <v>#VALUE!</v>
      </c>
      <c r="S76" s="219"/>
      <c r="T76" s="218">
        <f t="shared" si="15"/>
        <v>0</v>
      </c>
      <c r="U76" s="218" t="e">
        <f t="shared" si="13"/>
        <v>#VALUE!</v>
      </c>
      <c r="W76" s="169" t="s">
        <v>216</v>
      </c>
      <c r="X76" s="180">
        <f t="shared" si="8"/>
        <v>0</v>
      </c>
      <c r="Y76" s="180">
        <f>X76-'Enter Data'!$J$449</f>
        <v>0</v>
      </c>
      <c r="Z76" s="180">
        <f t="shared" si="9"/>
        <v>0</v>
      </c>
      <c r="AA76" s="180">
        <f t="shared" si="10"/>
        <v>0</v>
      </c>
    </row>
    <row r="77" spans="1:27" ht="15" customHeight="1" x14ac:dyDescent="0.2">
      <c r="A77" s="224" t="s">
        <v>217</v>
      </c>
      <c r="B77" s="218">
        <f>Z52</f>
        <v>0</v>
      </c>
      <c r="C77" s="218" t="e">
        <f t="shared" si="1"/>
        <v>#VALUE!</v>
      </c>
      <c r="D77" s="226" t="str">
        <f t="shared" si="0"/>
        <v>Year 12</v>
      </c>
      <c r="E77" s="228">
        <f>B77*'Enter Data'!$H$449</f>
        <v>0</v>
      </c>
      <c r="F77" s="231" t="e">
        <f t="shared" si="2"/>
        <v>#VALUE!</v>
      </c>
      <c r="G77" s="218">
        <f t="shared" si="3"/>
        <v>0</v>
      </c>
      <c r="H77" s="230" t="e">
        <f t="shared" si="4"/>
        <v>#VALUE!</v>
      </c>
      <c r="I77" s="218">
        <f>I76*(1+'Enter Data'!$C$374)</f>
        <v>0</v>
      </c>
      <c r="J77" s="218">
        <f t="shared" si="5"/>
        <v>0</v>
      </c>
      <c r="K77" s="218" t="e">
        <f t="shared" si="6"/>
        <v>#VALUE!</v>
      </c>
      <c r="L77" s="218">
        <f>'Enter Data'!$L$449</f>
        <v>16333.999999999996</v>
      </c>
      <c r="M77" s="225"/>
      <c r="N77" s="218">
        <f t="shared" si="11"/>
        <v>0</v>
      </c>
      <c r="O77" s="218" t="e">
        <f t="shared" si="7"/>
        <v>#VALUE!</v>
      </c>
      <c r="P77" s="225"/>
      <c r="Q77" s="218">
        <f t="shared" si="14"/>
        <v>0</v>
      </c>
      <c r="R77" s="218" t="e">
        <f t="shared" si="12"/>
        <v>#VALUE!</v>
      </c>
      <c r="S77" s="219"/>
      <c r="T77" s="218">
        <f t="shared" si="15"/>
        <v>0</v>
      </c>
      <c r="U77" s="218" t="e">
        <f t="shared" si="13"/>
        <v>#VALUE!</v>
      </c>
      <c r="W77" s="169" t="s">
        <v>217</v>
      </c>
      <c r="X77" s="180">
        <f t="shared" si="8"/>
        <v>0</v>
      </c>
      <c r="Y77" s="180">
        <f>X77-'Enter Data'!$J$449</f>
        <v>0</v>
      </c>
      <c r="Z77" s="180">
        <f t="shared" si="9"/>
        <v>0</v>
      </c>
      <c r="AA77" s="180">
        <f t="shared" si="10"/>
        <v>0</v>
      </c>
    </row>
    <row r="78" spans="1:27" ht="15" customHeight="1" x14ac:dyDescent="0.2">
      <c r="A78" s="224" t="s">
        <v>218</v>
      </c>
      <c r="B78" s="218">
        <f>AB52</f>
        <v>0</v>
      </c>
      <c r="C78" s="218" t="e">
        <f t="shared" si="1"/>
        <v>#VALUE!</v>
      </c>
      <c r="D78" s="226" t="str">
        <f t="shared" si="0"/>
        <v>Year 13</v>
      </c>
      <c r="E78" s="228">
        <f>B78*'Enter Data'!$H$449</f>
        <v>0</v>
      </c>
      <c r="F78" s="231" t="e">
        <f t="shared" si="2"/>
        <v>#VALUE!</v>
      </c>
      <c r="G78" s="218">
        <f t="shared" si="3"/>
        <v>0</v>
      </c>
      <c r="H78" s="230" t="e">
        <f t="shared" si="4"/>
        <v>#VALUE!</v>
      </c>
      <c r="I78" s="218">
        <f>I77*(1+'Enter Data'!$C$374)</f>
        <v>0</v>
      </c>
      <c r="J78" s="218">
        <f t="shared" si="5"/>
        <v>0</v>
      </c>
      <c r="K78" s="218" t="e">
        <f t="shared" si="6"/>
        <v>#VALUE!</v>
      </c>
      <c r="L78" s="218">
        <f>'Enter Data'!$L$449</f>
        <v>16333.999999999996</v>
      </c>
      <c r="M78" s="225"/>
      <c r="N78" s="218">
        <f t="shared" si="11"/>
        <v>0</v>
      </c>
      <c r="O78" s="218" t="e">
        <f t="shared" si="7"/>
        <v>#VALUE!</v>
      </c>
      <c r="P78" s="225"/>
      <c r="Q78" s="218">
        <f t="shared" si="14"/>
        <v>0</v>
      </c>
      <c r="R78" s="218" t="e">
        <f t="shared" si="12"/>
        <v>#VALUE!</v>
      </c>
      <c r="S78" s="219"/>
      <c r="T78" s="218">
        <f t="shared" si="15"/>
        <v>0</v>
      </c>
      <c r="U78" s="218" t="e">
        <f t="shared" si="13"/>
        <v>#VALUE!</v>
      </c>
      <c r="W78" s="169" t="s">
        <v>218</v>
      </c>
      <c r="X78" s="180">
        <f t="shared" si="8"/>
        <v>0</v>
      </c>
      <c r="Y78" s="180">
        <f>X78-'Enter Data'!$J$449</f>
        <v>0</v>
      </c>
      <c r="Z78" s="180">
        <f t="shared" si="9"/>
        <v>0</v>
      </c>
      <c r="AA78" s="180">
        <f t="shared" si="10"/>
        <v>0</v>
      </c>
    </row>
    <row r="79" spans="1:27" ht="15" customHeight="1" x14ac:dyDescent="0.2">
      <c r="A79" s="224" t="s">
        <v>219</v>
      </c>
      <c r="B79" s="218">
        <f>AD52</f>
        <v>0</v>
      </c>
      <c r="C79" s="218" t="e">
        <f t="shared" si="1"/>
        <v>#VALUE!</v>
      </c>
      <c r="D79" s="226" t="str">
        <f t="shared" si="0"/>
        <v>Year 14</v>
      </c>
      <c r="E79" s="228">
        <f>B79*'Enter Data'!$H$449</f>
        <v>0</v>
      </c>
      <c r="F79" s="231" t="e">
        <f t="shared" si="2"/>
        <v>#VALUE!</v>
      </c>
      <c r="G79" s="218">
        <f t="shared" si="3"/>
        <v>0</v>
      </c>
      <c r="H79" s="230" t="e">
        <f t="shared" si="4"/>
        <v>#VALUE!</v>
      </c>
      <c r="I79" s="218">
        <f>I78*(1+'Enter Data'!$C$374)</f>
        <v>0</v>
      </c>
      <c r="J79" s="218">
        <f t="shared" si="5"/>
        <v>0</v>
      </c>
      <c r="K79" s="218" t="e">
        <f t="shared" si="6"/>
        <v>#VALUE!</v>
      </c>
      <c r="L79" s="218">
        <f>'Enter Data'!$L$449</f>
        <v>16333.999999999996</v>
      </c>
      <c r="M79" s="225"/>
      <c r="N79" s="218">
        <f t="shared" si="11"/>
        <v>0</v>
      </c>
      <c r="O79" s="218" t="e">
        <f t="shared" si="7"/>
        <v>#VALUE!</v>
      </c>
      <c r="P79" s="225"/>
      <c r="Q79" s="218">
        <f t="shared" si="14"/>
        <v>0</v>
      </c>
      <c r="R79" s="218" t="e">
        <f t="shared" si="12"/>
        <v>#VALUE!</v>
      </c>
      <c r="S79" s="219"/>
      <c r="T79" s="218">
        <f t="shared" si="15"/>
        <v>0</v>
      </c>
      <c r="U79" s="218" t="e">
        <f t="shared" si="13"/>
        <v>#VALUE!</v>
      </c>
      <c r="W79" s="169" t="s">
        <v>219</v>
      </c>
      <c r="X79" s="180">
        <f t="shared" si="8"/>
        <v>0</v>
      </c>
      <c r="Y79" s="180">
        <f>X79-'Enter Data'!$J$449</f>
        <v>0</v>
      </c>
      <c r="Z79" s="180">
        <f t="shared" si="9"/>
        <v>0</v>
      </c>
      <c r="AA79" s="180">
        <f t="shared" si="10"/>
        <v>0</v>
      </c>
    </row>
    <row r="80" spans="1:27" ht="15" customHeight="1" x14ac:dyDescent="0.2">
      <c r="A80" s="224" t="s">
        <v>220</v>
      </c>
      <c r="B80" s="218">
        <f>AF52</f>
        <v>0</v>
      </c>
      <c r="C80" s="218" t="e">
        <f t="shared" si="1"/>
        <v>#VALUE!</v>
      </c>
      <c r="D80" s="226" t="str">
        <f t="shared" si="0"/>
        <v>Year 15</v>
      </c>
      <c r="E80" s="228">
        <f>B80*'Enter Data'!$H$449</f>
        <v>0</v>
      </c>
      <c r="F80" s="231" t="e">
        <f t="shared" si="2"/>
        <v>#VALUE!</v>
      </c>
      <c r="G80" s="218">
        <f t="shared" si="3"/>
        <v>0</v>
      </c>
      <c r="H80" s="230" t="e">
        <f t="shared" si="4"/>
        <v>#VALUE!</v>
      </c>
      <c r="I80" s="218">
        <f>I79*(1+'Enter Data'!$C$374)</f>
        <v>0</v>
      </c>
      <c r="J80" s="218">
        <f t="shared" si="5"/>
        <v>0</v>
      </c>
      <c r="K80" s="218" t="e">
        <f t="shared" si="6"/>
        <v>#VALUE!</v>
      </c>
      <c r="L80" s="218">
        <f>'Enter Data'!$L$449</f>
        <v>16333.999999999996</v>
      </c>
      <c r="M80" s="225"/>
      <c r="N80" s="218">
        <f t="shared" si="11"/>
        <v>0</v>
      </c>
      <c r="O80" s="218" t="e">
        <f t="shared" si="7"/>
        <v>#VALUE!</v>
      </c>
      <c r="P80" s="225"/>
      <c r="Q80" s="218">
        <f t="shared" si="14"/>
        <v>0</v>
      </c>
      <c r="R80" s="218" t="e">
        <f t="shared" si="12"/>
        <v>#VALUE!</v>
      </c>
      <c r="S80" s="219"/>
      <c r="T80" s="218">
        <f t="shared" si="15"/>
        <v>0</v>
      </c>
      <c r="U80" s="218" t="e">
        <f t="shared" si="13"/>
        <v>#VALUE!</v>
      </c>
      <c r="W80" s="169" t="s">
        <v>220</v>
      </c>
      <c r="X80" s="180">
        <f t="shared" si="8"/>
        <v>0</v>
      </c>
      <c r="Y80" s="180">
        <f>X80-'Enter Data'!$J$449</f>
        <v>0</v>
      </c>
      <c r="Z80" s="180">
        <f t="shared" si="9"/>
        <v>0</v>
      </c>
      <c r="AA80" s="180">
        <f t="shared" si="10"/>
        <v>0</v>
      </c>
    </row>
    <row r="81" spans="1:27" ht="15" customHeight="1" x14ac:dyDescent="0.2">
      <c r="A81" s="224" t="s">
        <v>221</v>
      </c>
      <c r="B81" s="218">
        <f>AH52</f>
        <v>0</v>
      </c>
      <c r="C81" s="218" t="e">
        <f t="shared" si="1"/>
        <v>#VALUE!</v>
      </c>
      <c r="D81" s="226" t="str">
        <f t="shared" si="0"/>
        <v>Year 16</v>
      </c>
      <c r="E81" s="228">
        <f>B81*'Enter Data'!$H$449</f>
        <v>0</v>
      </c>
      <c r="F81" s="231" t="e">
        <f t="shared" si="2"/>
        <v>#VALUE!</v>
      </c>
      <c r="G81" s="218">
        <f t="shared" si="3"/>
        <v>0</v>
      </c>
      <c r="H81" s="230" t="e">
        <f t="shared" si="4"/>
        <v>#VALUE!</v>
      </c>
      <c r="I81" s="218">
        <f>I80*(1+'Enter Data'!$C$374)</f>
        <v>0</v>
      </c>
      <c r="J81" s="218">
        <f t="shared" si="5"/>
        <v>0</v>
      </c>
      <c r="K81" s="218" t="e">
        <f t="shared" si="6"/>
        <v>#VALUE!</v>
      </c>
      <c r="L81" s="218">
        <f>'Enter Data'!$L$449</f>
        <v>16333.999999999996</v>
      </c>
      <c r="M81" s="225"/>
      <c r="N81" s="218">
        <f t="shared" si="11"/>
        <v>0</v>
      </c>
      <c r="O81" s="218" t="e">
        <f t="shared" si="7"/>
        <v>#VALUE!</v>
      </c>
      <c r="P81" s="225"/>
      <c r="Q81" s="218">
        <f t="shared" si="14"/>
        <v>0</v>
      </c>
      <c r="R81" s="218" t="e">
        <f t="shared" si="12"/>
        <v>#VALUE!</v>
      </c>
      <c r="S81" s="219"/>
      <c r="T81" s="218">
        <f t="shared" si="15"/>
        <v>0</v>
      </c>
      <c r="U81" s="218" t="e">
        <f t="shared" si="13"/>
        <v>#VALUE!</v>
      </c>
      <c r="W81" s="169" t="s">
        <v>221</v>
      </c>
      <c r="X81" s="180">
        <f t="shared" si="8"/>
        <v>0</v>
      </c>
      <c r="Y81" s="180">
        <f>X81-'Enter Data'!$J$449</f>
        <v>0</v>
      </c>
      <c r="Z81" s="180">
        <f t="shared" si="9"/>
        <v>0</v>
      </c>
      <c r="AA81" s="180">
        <f t="shared" si="10"/>
        <v>0</v>
      </c>
    </row>
    <row r="82" spans="1:27" ht="15" customHeight="1" x14ac:dyDescent="0.2">
      <c r="A82" s="224" t="s">
        <v>222</v>
      </c>
      <c r="B82" s="218">
        <f>AJ52</f>
        <v>0</v>
      </c>
      <c r="C82" s="218" t="e">
        <f t="shared" si="1"/>
        <v>#VALUE!</v>
      </c>
      <c r="D82" s="226" t="str">
        <f t="shared" si="0"/>
        <v>Year 17</v>
      </c>
      <c r="E82" s="228">
        <f>B82*'Enter Data'!$H$449</f>
        <v>0</v>
      </c>
      <c r="F82" s="231" t="e">
        <f t="shared" si="2"/>
        <v>#VALUE!</v>
      </c>
      <c r="G82" s="218">
        <f t="shared" si="3"/>
        <v>0</v>
      </c>
      <c r="H82" s="230" t="e">
        <f t="shared" si="4"/>
        <v>#VALUE!</v>
      </c>
      <c r="I82" s="218">
        <f>I81*(1+'Enter Data'!$C$374)</f>
        <v>0</v>
      </c>
      <c r="J82" s="218">
        <f t="shared" si="5"/>
        <v>0</v>
      </c>
      <c r="K82" s="218" t="e">
        <f t="shared" si="6"/>
        <v>#VALUE!</v>
      </c>
      <c r="L82" s="218">
        <f>'Enter Data'!$L$449</f>
        <v>16333.999999999996</v>
      </c>
      <c r="M82" s="225"/>
      <c r="N82" s="218">
        <f t="shared" si="11"/>
        <v>0</v>
      </c>
      <c r="O82" s="218" t="e">
        <f t="shared" si="7"/>
        <v>#VALUE!</v>
      </c>
      <c r="P82" s="225"/>
      <c r="Q82" s="218">
        <f t="shared" si="14"/>
        <v>0</v>
      </c>
      <c r="R82" s="218" t="e">
        <f t="shared" si="12"/>
        <v>#VALUE!</v>
      </c>
      <c r="S82" s="219"/>
      <c r="T82" s="218">
        <f t="shared" si="15"/>
        <v>0</v>
      </c>
      <c r="U82" s="218" t="e">
        <f t="shared" si="13"/>
        <v>#VALUE!</v>
      </c>
      <c r="W82" s="169" t="s">
        <v>222</v>
      </c>
      <c r="X82" s="180">
        <f t="shared" si="8"/>
        <v>0</v>
      </c>
      <c r="Y82" s="180">
        <f>X82-'Enter Data'!$J$449</f>
        <v>0</v>
      </c>
      <c r="Z82" s="180">
        <f t="shared" si="9"/>
        <v>0</v>
      </c>
      <c r="AA82" s="180">
        <f t="shared" si="10"/>
        <v>0</v>
      </c>
    </row>
    <row r="83" spans="1:27" ht="15" customHeight="1" x14ac:dyDescent="0.2">
      <c r="A83" s="224" t="s">
        <v>223</v>
      </c>
      <c r="B83" s="218">
        <f>AL52</f>
        <v>0</v>
      </c>
      <c r="C83" s="218" t="e">
        <f t="shared" si="1"/>
        <v>#VALUE!</v>
      </c>
      <c r="D83" s="226" t="str">
        <f t="shared" si="0"/>
        <v>Year 18</v>
      </c>
      <c r="E83" s="228">
        <f>B83*'Enter Data'!$H$449</f>
        <v>0</v>
      </c>
      <c r="F83" s="231" t="e">
        <f t="shared" si="2"/>
        <v>#VALUE!</v>
      </c>
      <c r="G83" s="218">
        <f t="shared" si="3"/>
        <v>0</v>
      </c>
      <c r="H83" s="230" t="e">
        <f t="shared" si="4"/>
        <v>#VALUE!</v>
      </c>
      <c r="I83" s="218">
        <f>I82*(1+'Enter Data'!$C$374)</f>
        <v>0</v>
      </c>
      <c r="J83" s="218">
        <f t="shared" si="5"/>
        <v>0</v>
      </c>
      <c r="K83" s="218" t="e">
        <f t="shared" si="6"/>
        <v>#VALUE!</v>
      </c>
      <c r="L83" s="218">
        <f>'Enter Data'!$L$449</f>
        <v>16333.999999999996</v>
      </c>
      <c r="M83" s="225"/>
      <c r="N83" s="218">
        <f t="shared" si="11"/>
        <v>0</v>
      </c>
      <c r="O83" s="218" t="e">
        <f t="shared" si="7"/>
        <v>#VALUE!</v>
      </c>
      <c r="P83" s="225"/>
      <c r="Q83" s="218">
        <f t="shared" si="14"/>
        <v>0</v>
      </c>
      <c r="R83" s="218" t="e">
        <f t="shared" si="12"/>
        <v>#VALUE!</v>
      </c>
      <c r="S83" s="219"/>
      <c r="T83" s="218">
        <f t="shared" si="15"/>
        <v>0</v>
      </c>
      <c r="U83" s="218" t="e">
        <f t="shared" si="13"/>
        <v>#VALUE!</v>
      </c>
      <c r="W83" s="169" t="s">
        <v>223</v>
      </c>
      <c r="X83" s="180">
        <f t="shared" si="8"/>
        <v>0</v>
      </c>
      <c r="Y83" s="180">
        <f>X83-'Enter Data'!$J$449</f>
        <v>0</v>
      </c>
      <c r="Z83" s="180">
        <f t="shared" si="9"/>
        <v>0</v>
      </c>
      <c r="AA83" s="180">
        <f t="shared" si="10"/>
        <v>0</v>
      </c>
    </row>
    <row r="84" spans="1:27" ht="15" customHeight="1" x14ac:dyDescent="0.2">
      <c r="A84" s="224" t="s">
        <v>224</v>
      </c>
      <c r="B84" s="218">
        <f>AN52</f>
        <v>0</v>
      </c>
      <c r="C84" s="218" t="e">
        <f t="shared" si="1"/>
        <v>#VALUE!</v>
      </c>
      <c r="D84" s="226" t="str">
        <f t="shared" si="0"/>
        <v>Year 19</v>
      </c>
      <c r="E84" s="228">
        <f>B84*'Enter Data'!$H$449</f>
        <v>0</v>
      </c>
      <c r="F84" s="231" t="e">
        <f t="shared" si="2"/>
        <v>#VALUE!</v>
      </c>
      <c r="G84" s="218">
        <f t="shared" si="3"/>
        <v>0</v>
      </c>
      <c r="H84" s="230" t="e">
        <f t="shared" si="4"/>
        <v>#VALUE!</v>
      </c>
      <c r="I84" s="218">
        <f>I83*(1+'Enter Data'!$C$374)</f>
        <v>0</v>
      </c>
      <c r="J84" s="218">
        <f t="shared" si="5"/>
        <v>0</v>
      </c>
      <c r="K84" s="218" t="e">
        <f t="shared" si="6"/>
        <v>#VALUE!</v>
      </c>
      <c r="L84" s="218">
        <f>'Enter Data'!$L$449</f>
        <v>16333.999999999996</v>
      </c>
      <c r="M84" s="225"/>
      <c r="N84" s="218">
        <f t="shared" si="11"/>
        <v>0</v>
      </c>
      <c r="O84" s="218" t="e">
        <f t="shared" si="7"/>
        <v>#VALUE!</v>
      </c>
      <c r="P84" s="225"/>
      <c r="Q84" s="218">
        <f t="shared" si="14"/>
        <v>0</v>
      </c>
      <c r="R84" s="218" t="e">
        <f t="shared" si="12"/>
        <v>#VALUE!</v>
      </c>
      <c r="S84" s="219"/>
      <c r="T84" s="218">
        <f t="shared" si="15"/>
        <v>0</v>
      </c>
      <c r="U84" s="218" t="e">
        <f t="shared" si="13"/>
        <v>#VALUE!</v>
      </c>
      <c r="W84" s="169" t="s">
        <v>224</v>
      </c>
      <c r="X84" s="180">
        <f t="shared" si="8"/>
        <v>0</v>
      </c>
      <c r="Y84" s="180">
        <f>X84-'Enter Data'!$J$449</f>
        <v>0</v>
      </c>
      <c r="Z84" s="180">
        <f t="shared" si="9"/>
        <v>0</v>
      </c>
      <c r="AA84" s="180">
        <f t="shared" si="10"/>
        <v>0</v>
      </c>
    </row>
    <row r="85" spans="1:27" ht="15" customHeight="1" x14ac:dyDescent="0.2">
      <c r="A85" s="224" t="s">
        <v>225</v>
      </c>
      <c r="B85" s="218">
        <f>AP52</f>
        <v>0</v>
      </c>
      <c r="C85" s="218" t="e">
        <f t="shared" si="1"/>
        <v>#VALUE!</v>
      </c>
      <c r="D85" s="226" t="str">
        <f t="shared" si="0"/>
        <v>Year 20</v>
      </c>
      <c r="E85" s="228">
        <f>B85*'Enter Data'!$H$449</f>
        <v>0</v>
      </c>
      <c r="F85" s="231" t="e">
        <f t="shared" si="2"/>
        <v>#VALUE!</v>
      </c>
      <c r="G85" s="218">
        <f t="shared" si="3"/>
        <v>0</v>
      </c>
      <c r="H85" s="230" t="e">
        <f t="shared" si="4"/>
        <v>#VALUE!</v>
      </c>
      <c r="I85" s="218">
        <f>I84*(1+'Enter Data'!$C$374)</f>
        <v>0</v>
      </c>
      <c r="J85" s="218">
        <f t="shared" si="5"/>
        <v>0</v>
      </c>
      <c r="K85" s="218" t="e">
        <f t="shared" si="6"/>
        <v>#VALUE!</v>
      </c>
      <c r="L85" s="218">
        <f>'Enter Data'!$L$449</f>
        <v>16333.999999999996</v>
      </c>
      <c r="M85" s="225"/>
      <c r="N85" s="218">
        <f t="shared" si="11"/>
        <v>0</v>
      </c>
      <c r="O85" s="218" t="e">
        <f t="shared" si="7"/>
        <v>#VALUE!</v>
      </c>
      <c r="P85" s="225"/>
      <c r="Q85" s="218">
        <f t="shared" si="14"/>
        <v>0</v>
      </c>
      <c r="R85" s="218" t="e">
        <f t="shared" si="12"/>
        <v>#VALUE!</v>
      </c>
      <c r="S85" s="219"/>
      <c r="T85" s="218">
        <f t="shared" si="15"/>
        <v>0</v>
      </c>
      <c r="U85" s="218" t="e">
        <f t="shared" si="13"/>
        <v>#VALUE!</v>
      </c>
      <c r="W85" s="169" t="s">
        <v>225</v>
      </c>
      <c r="X85" s="180">
        <f t="shared" si="8"/>
        <v>0</v>
      </c>
      <c r="Y85" s="180">
        <f>X85-'Enter Data'!$J$449</f>
        <v>0</v>
      </c>
      <c r="Z85" s="180">
        <f t="shared" si="9"/>
        <v>0</v>
      </c>
      <c r="AA85" s="180">
        <f t="shared" si="10"/>
        <v>0</v>
      </c>
    </row>
    <row r="86" spans="1:27" ht="15" customHeight="1" x14ac:dyDescent="0.2">
      <c r="A86" s="224" t="s">
        <v>226</v>
      </c>
      <c r="B86" s="218">
        <f>AR52</f>
        <v>0</v>
      </c>
      <c r="C86" s="218" t="e">
        <f t="shared" si="1"/>
        <v>#VALUE!</v>
      </c>
      <c r="D86" s="226" t="str">
        <f t="shared" si="0"/>
        <v>Year 21</v>
      </c>
      <c r="E86" s="228">
        <f>B86*'Enter Data'!$H$449</f>
        <v>0</v>
      </c>
      <c r="F86" s="231" t="e">
        <f t="shared" si="2"/>
        <v>#VALUE!</v>
      </c>
      <c r="G86" s="218">
        <f t="shared" si="3"/>
        <v>0</v>
      </c>
      <c r="H86" s="230" t="e">
        <f t="shared" si="4"/>
        <v>#VALUE!</v>
      </c>
      <c r="I86" s="218">
        <f>I85*(1+'Enter Data'!$C$374)</f>
        <v>0</v>
      </c>
      <c r="J86" s="218">
        <f t="shared" si="5"/>
        <v>0</v>
      </c>
      <c r="K86" s="218" t="e">
        <f t="shared" si="6"/>
        <v>#VALUE!</v>
      </c>
      <c r="L86" s="218">
        <f>'Enter Data'!$L$449</f>
        <v>16333.999999999996</v>
      </c>
      <c r="M86" s="225"/>
      <c r="N86" s="218">
        <f t="shared" si="11"/>
        <v>0</v>
      </c>
      <c r="O86" s="218" t="e">
        <f t="shared" si="7"/>
        <v>#VALUE!</v>
      </c>
      <c r="P86" s="225"/>
      <c r="Q86" s="218">
        <f t="shared" si="14"/>
        <v>0</v>
      </c>
      <c r="R86" s="218" t="e">
        <f t="shared" si="12"/>
        <v>#VALUE!</v>
      </c>
      <c r="S86" s="219"/>
      <c r="T86" s="218">
        <f t="shared" si="15"/>
        <v>0</v>
      </c>
      <c r="U86" s="218" t="e">
        <f t="shared" si="13"/>
        <v>#VALUE!</v>
      </c>
      <c r="W86" s="169" t="s">
        <v>226</v>
      </c>
      <c r="X86" s="180">
        <f t="shared" si="8"/>
        <v>0</v>
      </c>
      <c r="Y86" s="180">
        <f>X86-'Enter Data'!$J$449</f>
        <v>0</v>
      </c>
      <c r="Z86" s="180">
        <f t="shared" si="9"/>
        <v>0</v>
      </c>
      <c r="AA86" s="180">
        <f t="shared" si="10"/>
        <v>0</v>
      </c>
    </row>
    <row r="87" spans="1:27" ht="15" customHeight="1" x14ac:dyDescent="0.2">
      <c r="A87" s="224" t="s">
        <v>227</v>
      </c>
      <c r="B87" s="218">
        <f>AT52</f>
        <v>0</v>
      </c>
      <c r="C87" s="218" t="e">
        <f t="shared" si="1"/>
        <v>#VALUE!</v>
      </c>
      <c r="D87" s="226" t="str">
        <f t="shared" si="0"/>
        <v>Year 22</v>
      </c>
      <c r="E87" s="228">
        <f>B87*'Enter Data'!$H$449</f>
        <v>0</v>
      </c>
      <c r="F87" s="231" t="e">
        <f t="shared" si="2"/>
        <v>#VALUE!</v>
      </c>
      <c r="G87" s="218">
        <f t="shared" si="3"/>
        <v>0</v>
      </c>
      <c r="H87" s="230" t="e">
        <f t="shared" si="4"/>
        <v>#VALUE!</v>
      </c>
      <c r="I87" s="218">
        <f>I86*(1+'Enter Data'!$C$374)</f>
        <v>0</v>
      </c>
      <c r="J87" s="218">
        <f t="shared" si="5"/>
        <v>0</v>
      </c>
      <c r="K87" s="218" t="e">
        <f t="shared" si="6"/>
        <v>#VALUE!</v>
      </c>
      <c r="L87" s="218">
        <f>'Enter Data'!$L$449</f>
        <v>16333.999999999996</v>
      </c>
      <c r="M87" s="225"/>
      <c r="N87" s="218">
        <f t="shared" si="11"/>
        <v>0</v>
      </c>
      <c r="O87" s="218" t="e">
        <f t="shared" si="7"/>
        <v>#VALUE!</v>
      </c>
      <c r="P87" s="225"/>
      <c r="Q87" s="218">
        <f t="shared" si="14"/>
        <v>0</v>
      </c>
      <c r="R87" s="218" t="e">
        <f t="shared" si="12"/>
        <v>#VALUE!</v>
      </c>
      <c r="S87" s="219"/>
      <c r="T87" s="218">
        <f t="shared" si="15"/>
        <v>0</v>
      </c>
      <c r="U87" s="218" t="e">
        <f t="shared" si="13"/>
        <v>#VALUE!</v>
      </c>
      <c r="W87" s="169" t="s">
        <v>227</v>
      </c>
      <c r="X87" s="180">
        <f t="shared" si="8"/>
        <v>0</v>
      </c>
      <c r="Y87" s="180">
        <f>X87-'Enter Data'!$J$449</f>
        <v>0</v>
      </c>
      <c r="Z87" s="180">
        <f t="shared" si="9"/>
        <v>0</v>
      </c>
      <c r="AA87" s="180">
        <f t="shared" si="10"/>
        <v>0</v>
      </c>
    </row>
    <row r="88" spans="1:27" ht="15" customHeight="1" x14ac:dyDescent="0.2">
      <c r="A88" s="224" t="s">
        <v>228</v>
      </c>
      <c r="B88" s="218">
        <f>AV52</f>
        <v>0</v>
      </c>
      <c r="C88" s="218" t="e">
        <f t="shared" si="1"/>
        <v>#VALUE!</v>
      </c>
      <c r="D88" s="226" t="str">
        <f t="shared" si="0"/>
        <v>Year 23</v>
      </c>
      <c r="E88" s="228">
        <f>B88*'Enter Data'!$H$449</f>
        <v>0</v>
      </c>
      <c r="F88" s="231" t="e">
        <f t="shared" si="2"/>
        <v>#VALUE!</v>
      </c>
      <c r="G88" s="218">
        <f t="shared" si="3"/>
        <v>0</v>
      </c>
      <c r="H88" s="230" t="e">
        <f t="shared" si="4"/>
        <v>#VALUE!</v>
      </c>
      <c r="I88" s="218">
        <f>I87*(1+'Enter Data'!$C$374)</f>
        <v>0</v>
      </c>
      <c r="J88" s="218">
        <f t="shared" si="5"/>
        <v>0</v>
      </c>
      <c r="K88" s="218" t="e">
        <f t="shared" si="6"/>
        <v>#VALUE!</v>
      </c>
      <c r="L88" s="218">
        <f>'Enter Data'!$L$449</f>
        <v>16333.999999999996</v>
      </c>
      <c r="M88" s="225"/>
      <c r="N88" s="218">
        <f t="shared" si="11"/>
        <v>0</v>
      </c>
      <c r="O88" s="218" t="e">
        <f t="shared" si="7"/>
        <v>#VALUE!</v>
      </c>
      <c r="P88" s="225"/>
      <c r="Q88" s="218">
        <f t="shared" si="14"/>
        <v>0</v>
      </c>
      <c r="R88" s="218" t="e">
        <f t="shared" si="12"/>
        <v>#VALUE!</v>
      </c>
      <c r="S88" s="219"/>
      <c r="T88" s="218">
        <f t="shared" si="15"/>
        <v>0</v>
      </c>
      <c r="U88" s="218" t="e">
        <f t="shared" si="13"/>
        <v>#VALUE!</v>
      </c>
      <c r="W88" s="169" t="s">
        <v>228</v>
      </c>
      <c r="X88" s="180">
        <f t="shared" si="8"/>
        <v>0</v>
      </c>
      <c r="Y88" s="180">
        <f>X88-'Enter Data'!$J$449</f>
        <v>0</v>
      </c>
      <c r="Z88" s="180">
        <f t="shared" si="9"/>
        <v>0</v>
      </c>
      <c r="AA88" s="180">
        <f t="shared" si="10"/>
        <v>0</v>
      </c>
    </row>
    <row r="89" spans="1:27" ht="15" customHeight="1" x14ac:dyDescent="0.2">
      <c r="A89" s="224"/>
      <c r="B89" s="218"/>
      <c r="C89" s="218"/>
      <c r="D89" s="226"/>
      <c r="E89" s="228"/>
      <c r="F89" s="231"/>
      <c r="G89" s="218"/>
      <c r="H89" s="230"/>
      <c r="I89" s="218"/>
      <c r="J89" s="218"/>
      <c r="K89" s="218"/>
      <c r="L89" s="218"/>
      <c r="M89" s="225"/>
      <c r="N89" s="218"/>
      <c r="O89" s="218"/>
      <c r="P89" s="225"/>
      <c r="Q89" s="218"/>
      <c r="R89" s="218"/>
      <c r="S89" s="219"/>
      <c r="T89" s="218"/>
      <c r="U89" s="218"/>
      <c r="W89" s="169"/>
      <c r="X89" s="180"/>
      <c r="Y89" s="180"/>
      <c r="Z89" s="180"/>
      <c r="AA89" s="180"/>
    </row>
    <row r="90" spans="1:27" ht="15" customHeight="1" x14ac:dyDescent="0.2">
      <c r="A90" s="224" t="s">
        <v>229</v>
      </c>
      <c r="B90" s="218">
        <f>AX52</f>
        <v>0</v>
      </c>
      <c r="C90" s="218" t="e">
        <f>B90+C88</f>
        <v>#VALUE!</v>
      </c>
      <c r="D90" s="226" t="str">
        <f t="shared" si="0"/>
        <v>Year 24</v>
      </c>
      <c r="E90" s="228">
        <f>B90*'Enter Data'!$H$449</f>
        <v>0</v>
      </c>
      <c r="F90" s="231" t="e">
        <f>F88+E90</f>
        <v>#VALUE!</v>
      </c>
      <c r="G90" s="218">
        <f t="shared" si="3"/>
        <v>0</v>
      </c>
      <c r="H90" s="230" t="e">
        <f>G90+H88</f>
        <v>#VALUE!</v>
      </c>
      <c r="I90" s="218">
        <f>I89*(1+'Enter Data'!$C$374)</f>
        <v>0</v>
      </c>
      <c r="J90" s="218">
        <f t="shared" si="5"/>
        <v>0</v>
      </c>
      <c r="K90" s="218" t="e">
        <f>J90+K88</f>
        <v>#VALUE!</v>
      </c>
      <c r="L90" s="218">
        <f>'Enter Data'!$L$449</f>
        <v>16333.999999999996</v>
      </c>
      <c r="M90" s="225"/>
      <c r="N90" s="218">
        <f t="shared" si="11"/>
        <v>0</v>
      </c>
      <c r="O90" s="218" t="e">
        <f>O88+N90</f>
        <v>#VALUE!</v>
      </c>
      <c r="P90" s="225"/>
      <c r="Q90" s="218">
        <f t="shared" si="14"/>
        <v>0</v>
      </c>
      <c r="R90" s="218" t="e">
        <f>Q90+R88</f>
        <v>#VALUE!</v>
      </c>
      <c r="S90" s="219"/>
      <c r="T90" s="218">
        <f t="shared" si="15"/>
        <v>0</v>
      </c>
      <c r="U90" s="218" t="e">
        <f>T90+U88</f>
        <v>#VALUE!</v>
      </c>
      <c r="W90" s="169" t="s">
        <v>229</v>
      </c>
      <c r="X90" s="180">
        <f t="shared" ref="X90:X96" si="16">$X$66</f>
        <v>0</v>
      </c>
      <c r="Y90" s="180">
        <f>X90-'Enter Data'!$J$449</f>
        <v>0</v>
      </c>
      <c r="Z90" s="180">
        <f>X90+Z88</f>
        <v>0</v>
      </c>
      <c r="AA90" s="180">
        <f>Y90+AA88</f>
        <v>0</v>
      </c>
    </row>
    <row r="91" spans="1:27" ht="15" customHeight="1" x14ac:dyDescent="0.2">
      <c r="A91" s="224" t="s">
        <v>230</v>
      </c>
      <c r="B91" s="218">
        <f>AZ52</f>
        <v>0</v>
      </c>
      <c r="C91" s="218" t="e">
        <f t="shared" si="1"/>
        <v>#VALUE!</v>
      </c>
      <c r="D91" s="226" t="str">
        <f t="shared" si="0"/>
        <v>Year 25</v>
      </c>
      <c r="E91" s="228">
        <f>B91*'Enter Data'!$H$449</f>
        <v>0</v>
      </c>
      <c r="F91" s="231" t="e">
        <f t="shared" si="2"/>
        <v>#VALUE!</v>
      </c>
      <c r="G91" s="218">
        <f t="shared" si="3"/>
        <v>0</v>
      </c>
      <c r="H91" s="230" t="e">
        <f t="shared" si="4"/>
        <v>#VALUE!</v>
      </c>
      <c r="I91" s="218">
        <f>I90*(1+'Enter Data'!$C$374)</f>
        <v>0</v>
      </c>
      <c r="J91" s="218">
        <f t="shared" si="5"/>
        <v>0</v>
      </c>
      <c r="K91" s="218" t="e">
        <f t="shared" si="6"/>
        <v>#VALUE!</v>
      </c>
      <c r="L91" s="218">
        <f>'Enter Data'!$L$449</f>
        <v>16333.999999999996</v>
      </c>
      <c r="M91" s="225"/>
      <c r="N91" s="218">
        <f t="shared" si="11"/>
        <v>0</v>
      </c>
      <c r="O91" s="218" t="e">
        <f t="shared" si="7"/>
        <v>#VALUE!</v>
      </c>
      <c r="P91" s="225"/>
      <c r="Q91" s="218">
        <f t="shared" si="14"/>
        <v>0</v>
      </c>
      <c r="R91" s="218" t="e">
        <f t="shared" si="12"/>
        <v>#VALUE!</v>
      </c>
      <c r="S91" s="219"/>
      <c r="T91" s="218">
        <f t="shared" si="15"/>
        <v>0</v>
      </c>
      <c r="U91" s="218" t="e">
        <f t="shared" ref="U91:U97" si="17">T91+U90</f>
        <v>#VALUE!</v>
      </c>
      <c r="W91" s="169" t="s">
        <v>230</v>
      </c>
      <c r="X91" s="180">
        <f t="shared" si="16"/>
        <v>0</v>
      </c>
      <c r="Y91" s="180">
        <f>X91-'Enter Data'!$J$449</f>
        <v>0</v>
      </c>
      <c r="Z91" s="180">
        <f t="shared" si="9"/>
        <v>0</v>
      </c>
      <c r="AA91" s="180">
        <f t="shared" si="10"/>
        <v>0</v>
      </c>
    </row>
    <row r="92" spans="1:27" ht="15" customHeight="1" x14ac:dyDescent="0.2">
      <c r="A92" s="224" t="s">
        <v>231</v>
      </c>
      <c r="B92" s="232">
        <f>BB52</f>
        <v>0</v>
      </c>
      <c r="C92" s="218" t="e">
        <f t="shared" si="1"/>
        <v>#VALUE!</v>
      </c>
      <c r="D92" s="226" t="str">
        <f t="shared" si="0"/>
        <v>Year 26</v>
      </c>
      <c r="E92" s="228">
        <f>B92*'Enter Data'!$H$449</f>
        <v>0</v>
      </c>
      <c r="F92" s="231" t="e">
        <f t="shared" si="2"/>
        <v>#VALUE!</v>
      </c>
      <c r="G92" s="218">
        <f t="shared" si="3"/>
        <v>0</v>
      </c>
      <c r="H92" s="230" t="e">
        <f t="shared" si="4"/>
        <v>#VALUE!</v>
      </c>
      <c r="I92" s="218">
        <f>I91*(1+'Enter Data'!$C$374)</f>
        <v>0</v>
      </c>
      <c r="J92" s="218">
        <f t="shared" si="5"/>
        <v>0</v>
      </c>
      <c r="K92" s="218" t="e">
        <f t="shared" si="6"/>
        <v>#VALUE!</v>
      </c>
      <c r="L92" s="218">
        <f>'Enter Data'!$L$449</f>
        <v>16333.999999999996</v>
      </c>
      <c r="M92" s="225"/>
      <c r="N92" s="218">
        <f t="shared" si="11"/>
        <v>0</v>
      </c>
      <c r="O92" s="218" t="e">
        <f t="shared" si="7"/>
        <v>#VALUE!</v>
      </c>
      <c r="P92" s="225"/>
      <c r="Q92" s="218">
        <f t="shared" si="14"/>
        <v>0</v>
      </c>
      <c r="R92" s="218" t="e">
        <f t="shared" si="12"/>
        <v>#VALUE!</v>
      </c>
      <c r="S92" s="219"/>
      <c r="T92" s="218">
        <f t="shared" si="15"/>
        <v>0</v>
      </c>
      <c r="U92" s="218" t="e">
        <f t="shared" si="17"/>
        <v>#VALUE!</v>
      </c>
      <c r="W92" s="169" t="s">
        <v>231</v>
      </c>
      <c r="X92" s="180">
        <f t="shared" si="16"/>
        <v>0</v>
      </c>
      <c r="Y92" s="180">
        <f>X92-'Enter Data'!$J$449</f>
        <v>0</v>
      </c>
      <c r="Z92" s="180">
        <f t="shared" si="9"/>
        <v>0</v>
      </c>
      <c r="AA92" s="180">
        <f t="shared" si="10"/>
        <v>0</v>
      </c>
    </row>
    <row r="93" spans="1:27" ht="15" customHeight="1" x14ac:dyDescent="0.2">
      <c r="A93" s="224" t="s">
        <v>232</v>
      </c>
      <c r="B93" s="218">
        <f>BD52</f>
        <v>0</v>
      </c>
      <c r="C93" s="218" t="e">
        <f t="shared" si="1"/>
        <v>#VALUE!</v>
      </c>
      <c r="D93" s="226" t="str">
        <f t="shared" si="0"/>
        <v>Year 27</v>
      </c>
      <c r="E93" s="228">
        <f>B93*'Enter Data'!$H$449</f>
        <v>0</v>
      </c>
      <c r="F93" s="231" t="e">
        <f t="shared" si="2"/>
        <v>#VALUE!</v>
      </c>
      <c r="G93" s="218">
        <f t="shared" si="3"/>
        <v>0</v>
      </c>
      <c r="H93" s="230" t="e">
        <f t="shared" si="4"/>
        <v>#VALUE!</v>
      </c>
      <c r="I93" s="218">
        <f>I92*(1+'Enter Data'!$C$374)</f>
        <v>0</v>
      </c>
      <c r="J93" s="218">
        <f t="shared" si="5"/>
        <v>0</v>
      </c>
      <c r="K93" s="218" t="e">
        <f t="shared" si="6"/>
        <v>#VALUE!</v>
      </c>
      <c r="L93" s="218">
        <f>'Enter Data'!$L$449</f>
        <v>16333.999999999996</v>
      </c>
      <c r="M93" s="225"/>
      <c r="N93" s="218">
        <f t="shared" si="11"/>
        <v>0</v>
      </c>
      <c r="O93" s="218" t="e">
        <f t="shared" si="7"/>
        <v>#VALUE!</v>
      </c>
      <c r="P93" s="225"/>
      <c r="Q93" s="218">
        <f t="shared" si="14"/>
        <v>0</v>
      </c>
      <c r="R93" s="218" t="e">
        <f t="shared" si="12"/>
        <v>#VALUE!</v>
      </c>
      <c r="S93" s="219"/>
      <c r="T93" s="218">
        <f t="shared" si="15"/>
        <v>0</v>
      </c>
      <c r="U93" s="218" t="e">
        <f t="shared" si="17"/>
        <v>#VALUE!</v>
      </c>
      <c r="W93" s="169" t="s">
        <v>232</v>
      </c>
      <c r="X93" s="180">
        <f t="shared" si="16"/>
        <v>0</v>
      </c>
      <c r="Y93" s="180">
        <f>X93-'Enter Data'!$J$449</f>
        <v>0</v>
      </c>
      <c r="Z93" s="180">
        <f t="shared" si="9"/>
        <v>0</v>
      </c>
      <c r="AA93" s="180">
        <f t="shared" si="10"/>
        <v>0</v>
      </c>
    </row>
    <row r="94" spans="1:27" ht="15" customHeight="1" x14ac:dyDescent="0.2">
      <c r="A94" s="224" t="s">
        <v>233</v>
      </c>
      <c r="B94" s="218">
        <f>BF52</f>
        <v>0</v>
      </c>
      <c r="C94" s="218" t="e">
        <f t="shared" si="1"/>
        <v>#VALUE!</v>
      </c>
      <c r="D94" s="226" t="str">
        <f t="shared" si="0"/>
        <v>Year 28</v>
      </c>
      <c r="E94" s="228">
        <f>B94*'Enter Data'!$H$449</f>
        <v>0</v>
      </c>
      <c r="F94" s="231" t="e">
        <f t="shared" si="2"/>
        <v>#VALUE!</v>
      </c>
      <c r="G94" s="218">
        <f t="shared" si="3"/>
        <v>0</v>
      </c>
      <c r="H94" s="230" t="e">
        <f t="shared" si="4"/>
        <v>#VALUE!</v>
      </c>
      <c r="I94" s="218">
        <f>I93*(1+'Enter Data'!$C$374)</f>
        <v>0</v>
      </c>
      <c r="J94" s="218">
        <f t="shared" si="5"/>
        <v>0</v>
      </c>
      <c r="K94" s="218" t="e">
        <f t="shared" si="6"/>
        <v>#VALUE!</v>
      </c>
      <c r="L94" s="218">
        <f>'Enter Data'!$L$449</f>
        <v>16333.999999999996</v>
      </c>
      <c r="M94" s="225"/>
      <c r="N94" s="218">
        <f t="shared" si="11"/>
        <v>0</v>
      </c>
      <c r="O94" s="218" t="e">
        <f t="shared" si="7"/>
        <v>#VALUE!</v>
      </c>
      <c r="P94" s="225"/>
      <c r="Q94" s="218">
        <f t="shared" si="14"/>
        <v>0</v>
      </c>
      <c r="R94" s="218" t="e">
        <f t="shared" si="12"/>
        <v>#VALUE!</v>
      </c>
      <c r="S94" s="219"/>
      <c r="T94" s="218">
        <f t="shared" si="15"/>
        <v>0</v>
      </c>
      <c r="U94" s="218" t="e">
        <f t="shared" si="17"/>
        <v>#VALUE!</v>
      </c>
      <c r="W94" s="169" t="s">
        <v>233</v>
      </c>
      <c r="X94" s="180">
        <f t="shared" si="16"/>
        <v>0</v>
      </c>
      <c r="Y94" s="180">
        <f>X94-'Enter Data'!$J$449</f>
        <v>0</v>
      </c>
      <c r="Z94" s="180">
        <f t="shared" si="9"/>
        <v>0</v>
      </c>
      <c r="AA94" s="180">
        <f t="shared" si="10"/>
        <v>0</v>
      </c>
    </row>
    <row r="95" spans="1:27" ht="15" customHeight="1" x14ac:dyDescent="0.2">
      <c r="A95" s="224" t="s">
        <v>234</v>
      </c>
      <c r="B95" s="218">
        <f>BH52</f>
        <v>0</v>
      </c>
      <c r="C95" s="218" t="e">
        <f t="shared" si="1"/>
        <v>#VALUE!</v>
      </c>
      <c r="D95" s="226" t="str">
        <f t="shared" si="0"/>
        <v>Year 29</v>
      </c>
      <c r="E95" s="228">
        <f>B95*'Enter Data'!$H$449</f>
        <v>0</v>
      </c>
      <c r="F95" s="231" t="e">
        <f t="shared" si="2"/>
        <v>#VALUE!</v>
      </c>
      <c r="G95" s="218">
        <f t="shared" si="3"/>
        <v>0</v>
      </c>
      <c r="H95" s="230" t="e">
        <f t="shared" si="4"/>
        <v>#VALUE!</v>
      </c>
      <c r="I95" s="218">
        <f>I94*(1+'Enter Data'!$C$374)</f>
        <v>0</v>
      </c>
      <c r="J95" s="218">
        <f t="shared" si="5"/>
        <v>0</v>
      </c>
      <c r="K95" s="218" t="e">
        <f t="shared" si="6"/>
        <v>#VALUE!</v>
      </c>
      <c r="L95" s="218">
        <f>'Enter Data'!$L$449</f>
        <v>16333.999999999996</v>
      </c>
      <c r="M95" s="225"/>
      <c r="N95" s="218">
        <f t="shared" si="11"/>
        <v>0</v>
      </c>
      <c r="O95" s="218" t="e">
        <f t="shared" si="7"/>
        <v>#VALUE!</v>
      </c>
      <c r="P95" s="225"/>
      <c r="Q95" s="218">
        <f t="shared" si="14"/>
        <v>0</v>
      </c>
      <c r="R95" s="218" t="e">
        <f t="shared" si="12"/>
        <v>#VALUE!</v>
      </c>
      <c r="S95" s="219"/>
      <c r="T95" s="218">
        <f t="shared" si="15"/>
        <v>0</v>
      </c>
      <c r="U95" s="218" t="e">
        <f t="shared" si="17"/>
        <v>#VALUE!</v>
      </c>
      <c r="W95" s="169" t="s">
        <v>234</v>
      </c>
      <c r="X95" s="180">
        <f t="shared" si="16"/>
        <v>0</v>
      </c>
      <c r="Y95" s="180">
        <f>X95-'Enter Data'!$J$449</f>
        <v>0</v>
      </c>
      <c r="Z95" s="180">
        <f t="shared" si="9"/>
        <v>0</v>
      </c>
      <c r="AA95" s="180">
        <f t="shared" si="10"/>
        <v>0</v>
      </c>
    </row>
    <row r="96" spans="1:27" ht="15" customHeight="1" x14ac:dyDescent="0.2">
      <c r="A96" s="224" t="s">
        <v>235</v>
      </c>
      <c r="B96" s="218">
        <f>BJ52</f>
        <v>0</v>
      </c>
      <c r="C96" s="218" t="e">
        <f t="shared" si="1"/>
        <v>#VALUE!</v>
      </c>
      <c r="D96" s="226" t="str">
        <f t="shared" si="0"/>
        <v>Year 30</v>
      </c>
      <c r="E96" s="228">
        <f>B96*'Enter Data'!$H$449</f>
        <v>0</v>
      </c>
      <c r="F96" s="231" t="e">
        <f t="shared" si="2"/>
        <v>#VALUE!</v>
      </c>
      <c r="G96" s="218">
        <f t="shared" si="3"/>
        <v>0</v>
      </c>
      <c r="H96" s="230" t="e">
        <f t="shared" si="4"/>
        <v>#VALUE!</v>
      </c>
      <c r="I96" s="218">
        <f>I95*(1+'Enter Data'!$C$374)</f>
        <v>0</v>
      </c>
      <c r="J96" s="218">
        <f t="shared" si="5"/>
        <v>0</v>
      </c>
      <c r="K96" s="218" t="e">
        <f t="shared" si="6"/>
        <v>#VALUE!</v>
      </c>
      <c r="L96" s="218">
        <f>'Enter Data'!$L$449</f>
        <v>16333.999999999996</v>
      </c>
      <c r="M96" s="225"/>
      <c r="N96" s="218">
        <f t="shared" si="11"/>
        <v>0</v>
      </c>
      <c r="O96" s="218" t="e">
        <f t="shared" si="7"/>
        <v>#VALUE!</v>
      </c>
      <c r="P96" s="225"/>
      <c r="Q96" s="218">
        <f t="shared" si="14"/>
        <v>0</v>
      </c>
      <c r="R96" s="218" t="e">
        <f t="shared" si="12"/>
        <v>#VALUE!</v>
      </c>
      <c r="S96" s="219"/>
      <c r="T96" s="218">
        <f t="shared" si="15"/>
        <v>0</v>
      </c>
      <c r="U96" s="218" t="e">
        <f t="shared" si="17"/>
        <v>#VALUE!</v>
      </c>
      <c r="W96" s="169" t="s">
        <v>235</v>
      </c>
      <c r="X96" s="180">
        <f t="shared" si="16"/>
        <v>0</v>
      </c>
      <c r="Y96" s="180">
        <f>X96-'Enter Data'!$J$449</f>
        <v>0</v>
      </c>
      <c r="Z96" s="180">
        <f t="shared" si="9"/>
        <v>0</v>
      </c>
      <c r="AA96" s="180">
        <f t="shared" si="10"/>
        <v>0</v>
      </c>
    </row>
    <row r="97" spans="1:21" ht="15" customHeight="1" x14ac:dyDescent="0.2">
      <c r="A97" s="233" t="s">
        <v>29</v>
      </c>
      <c r="B97" s="218">
        <f>BM52</f>
        <v>0</v>
      </c>
      <c r="C97" s="219"/>
      <c r="D97" s="234" t="s">
        <v>29</v>
      </c>
      <c r="E97" s="228">
        <f>B97*'Enter Data'!$H$449</f>
        <v>0</v>
      </c>
      <c r="F97" s="231" t="e">
        <f t="shared" si="2"/>
        <v>#VALUE!</v>
      </c>
      <c r="G97" s="218">
        <f t="shared" si="3"/>
        <v>0</v>
      </c>
      <c r="H97" s="230" t="e">
        <f t="shared" si="4"/>
        <v>#VALUE!</v>
      </c>
      <c r="I97" s="218">
        <f>I96*(1+'Enter Data'!$C$374)</f>
        <v>0</v>
      </c>
      <c r="J97" s="218">
        <f t="shared" si="5"/>
        <v>0</v>
      </c>
      <c r="K97" s="218" t="e">
        <f t="shared" si="6"/>
        <v>#VALUE!</v>
      </c>
      <c r="L97" s="219"/>
      <c r="M97" s="225"/>
      <c r="N97" s="225"/>
      <c r="O97" s="225"/>
      <c r="P97" s="225"/>
      <c r="Q97" s="218">
        <f t="shared" si="14"/>
        <v>0</v>
      </c>
      <c r="R97" s="218" t="e">
        <f t="shared" si="12"/>
        <v>#VALUE!</v>
      </c>
      <c r="S97" s="219"/>
      <c r="T97" s="218">
        <f t="shared" si="15"/>
        <v>0</v>
      </c>
      <c r="U97" s="218" t="e">
        <f t="shared" si="17"/>
        <v>#VALUE!</v>
      </c>
    </row>
    <row r="98" spans="1:21" ht="15" customHeight="1" x14ac:dyDescent="0.2">
      <c r="A98" s="235"/>
      <c r="B98" s="236"/>
      <c r="C98" s="215"/>
    </row>
    <row r="99" spans="1:21" ht="15" customHeight="1" x14ac:dyDescent="0.2">
      <c r="A99" s="235"/>
      <c r="B99" s="236" t="e">
        <f>SUM(B66:B98)</f>
        <v>#VALUE!</v>
      </c>
      <c r="C99" s="215"/>
      <c r="E99" s="211" t="e">
        <f>SUM(E66:E98)</f>
        <v>#VALUE!</v>
      </c>
    </row>
    <row r="100" spans="1:21" ht="15" customHeight="1" x14ac:dyDescent="0.2">
      <c r="A100" s="237" t="s">
        <v>93</v>
      </c>
      <c r="B100" s="211"/>
      <c r="C100" s="215"/>
      <c r="D100" s="238"/>
    </row>
    <row r="101" spans="1:21" x14ac:dyDescent="0.2">
      <c r="D101" s="215"/>
      <c r="E101" s="238"/>
    </row>
    <row r="102" spans="1:21" x14ac:dyDescent="0.2">
      <c r="E102" s="238"/>
    </row>
    <row r="103" spans="1:21" ht="31.5" x14ac:dyDescent="0.25">
      <c r="A103" s="156" t="s">
        <v>0</v>
      </c>
      <c r="B103" s="223"/>
      <c r="C103" s="239"/>
      <c r="G103" s="156" t="s">
        <v>1</v>
      </c>
      <c r="L103" s="156" t="s">
        <v>2</v>
      </c>
    </row>
    <row r="104" spans="1:21" ht="30.75" x14ac:dyDescent="0.25">
      <c r="A104" s="240" t="s">
        <v>94</v>
      </c>
      <c r="B104" s="241" t="s">
        <v>101</v>
      </c>
      <c r="C104" s="242" t="s">
        <v>4</v>
      </c>
      <c r="D104" s="169" t="s">
        <v>5</v>
      </c>
      <c r="E104" s="169" t="s">
        <v>6</v>
      </c>
      <c r="G104" s="169" t="s">
        <v>7</v>
      </c>
      <c r="H104" s="169" t="s">
        <v>8</v>
      </c>
      <c r="I104" s="169" t="s">
        <v>9</v>
      </c>
      <c r="J104" s="169" t="s">
        <v>10</v>
      </c>
      <c r="L104" s="169" t="s">
        <v>7</v>
      </c>
      <c r="M104" s="169" t="s">
        <v>8</v>
      </c>
      <c r="N104" s="169" t="s">
        <v>11</v>
      </c>
      <c r="O104" s="169" t="s">
        <v>9</v>
      </c>
      <c r="P104" s="169" t="s">
        <v>10</v>
      </c>
    </row>
    <row r="105" spans="1:21" x14ac:dyDescent="0.2">
      <c r="A105" s="243">
        <v>2014</v>
      </c>
      <c r="B105" s="244" t="e">
        <f>E66</f>
        <v>#VALUE!</v>
      </c>
      <c r="C105" s="245" t="e">
        <f>#REF!</f>
        <v>#REF!</v>
      </c>
      <c r="D105" s="200">
        <f>$B$22</f>
        <v>0</v>
      </c>
      <c r="E105" s="203" t="e">
        <f>C105-D105</f>
        <v>#REF!</v>
      </c>
      <c r="G105" s="169">
        <v>1</v>
      </c>
      <c r="H105" s="228" t="e">
        <f t="shared" ref="H105:H116" si="18">$E$66/12</f>
        <v>#VALUE!</v>
      </c>
      <c r="I105" s="246" t="e">
        <f>H105</f>
        <v>#VALUE!</v>
      </c>
      <c r="J105" s="163">
        <f>$B$22</f>
        <v>0</v>
      </c>
      <c r="L105" s="169">
        <v>1</v>
      </c>
      <c r="M105" s="246" t="e">
        <f>#REF!/12</f>
        <v>#REF!</v>
      </c>
      <c r="N105" s="246" t="e">
        <f>$B$34/12</f>
        <v>#REF!</v>
      </c>
      <c r="O105" s="228" t="e">
        <f>M105 +N105</f>
        <v>#REF!</v>
      </c>
      <c r="P105" s="163" t="e">
        <f>$B$33</f>
        <v>#REF!</v>
      </c>
    </row>
    <row r="106" spans="1:21" x14ac:dyDescent="0.2">
      <c r="A106" s="243">
        <f>A105+1</f>
        <v>2015</v>
      </c>
      <c r="B106" s="244" t="e">
        <f t="shared" ref="B106:B127" si="19">B105+E67</f>
        <v>#VALUE!</v>
      </c>
      <c r="C106" s="245" t="e">
        <f>C105+#REF!</f>
        <v>#REF!</v>
      </c>
      <c r="D106" s="200">
        <f t="shared" ref="D106:D130" si="20">$B$22</f>
        <v>0</v>
      </c>
      <c r="E106" s="203" t="e">
        <f t="shared" ref="E106:E130" si="21">C106-D106</f>
        <v>#REF!</v>
      </c>
      <c r="G106" s="169">
        <v>2</v>
      </c>
      <c r="H106" s="228" t="e">
        <f t="shared" si="18"/>
        <v>#VALUE!</v>
      </c>
      <c r="I106" s="246" t="e">
        <f>H106+I105</f>
        <v>#VALUE!</v>
      </c>
      <c r="J106" s="163">
        <f t="shared" ref="J106:J169" si="22">$B$22</f>
        <v>0</v>
      </c>
      <c r="L106" s="169">
        <v>2</v>
      </c>
      <c r="M106" s="246" t="e">
        <f>#REF!/12</f>
        <v>#REF!</v>
      </c>
      <c r="N106" s="246" t="e">
        <f t="shared" ref="N106:N169" si="23">$B$34/12</f>
        <v>#REF!</v>
      </c>
      <c r="O106" s="228" t="e">
        <f>M106 + N106 +O105</f>
        <v>#REF!</v>
      </c>
      <c r="P106" s="163" t="e">
        <f t="shared" ref="P106:P169" si="24">$B$33</f>
        <v>#REF!</v>
      </c>
    </row>
    <row r="107" spans="1:21" x14ac:dyDescent="0.2">
      <c r="A107" s="243">
        <f t="shared" ref="A107:A130" si="25">A106+1</f>
        <v>2016</v>
      </c>
      <c r="B107" s="244" t="e">
        <f t="shared" si="19"/>
        <v>#VALUE!</v>
      </c>
      <c r="C107" s="245" t="e">
        <f>C106+#REF!</f>
        <v>#REF!</v>
      </c>
      <c r="D107" s="200">
        <f t="shared" si="20"/>
        <v>0</v>
      </c>
      <c r="E107" s="203" t="e">
        <f t="shared" si="21"/>
        <v>#REF!</v>
      </c>
      <c r="G107" s="169">
        <v>3</v>
      </c>
      <c r="H107" s="228" t="e">
        <f t="shared" si="18"/>
        <v>#VALUE!</v>
      </c>
      <c r="I107" s="246" t="e">
        <f t="shared" ref="I107:I170" si="26">H107+I106</f>
        <v>#VALUE!</v>
      </c>
      <c r="J107" s="163">
        <f t="shared" si="22"/>
        <v>0</v>
      </c>
      <c r="L107" s="169">
        <v>3</v>
      </c>
      <c r="M107" s="246" t="e">
        <f>#REF!/12</f>
        <v>#REF!</v>
      </c>
      <c r="N107" s="246" t="e">
        <f t="shared" si="23"/>
        <v>#REF!</v>
      </c>
      <c r="O107" s="228" t="e">
        <f t="shared" ref="O107:O170" si="27">M107 + N107 +O106</f>
        <v>#REF!</v>
      </c>
      <c r="P107" s="163" t="e">
        <f t="shared" si="24"/>
        <v>#REF!</v>
      </c>
    </row>
    <row r="108" spans="1:21" x14ac:dyDescent="0.2">
      <c r="A108" s="243">
        <f t="shared" si="25"/>
        <v>2017</v>
      </c>
      <c r="B108" s="244" t="e">
        <f t="shared" si="19"/>
        <v>#VALUE!</v>
      </c>
      <c r="C108" s="245" t="e">
        <f>C107+#REF!</f>
        <v>#REF!</v>
      </c>
      <c r="D108" s="200">
        <f t="shared" si="20"/>
        <v>0</v>
      </c>
      <c r="E108" s="203" t="e">
        <f t="shared" si="21"/>
        <v>#REF!</v>
      </c>
      <c r="G108" s="169">
        <v>4</v>
      </c>
      <c r="H108" s="228" t="e">
        <f t="shared" si="18"/>
        <v>#VALUE!</v>
      </c>
      <c r="I108" s="246" t="e">
        <f t="shared" si="26"/>
        <v>#VALUE!</v>
      </c>
      <c r="J108" s="163">
        <f t="shared" si="22"/>
        <v>0</v>
      </c>
      <c r="L108" s="169">
        <v>4</v>
      </c>
      <c r="M108" s="246" t="e">
        <f>#REF!/12</f>
        <v>#REF!</v>
      </c>
      <c r="N108" s="246" t="e">
        <f t="shared" si="23"/>
        <v>#REF!</v>
      </c>
      <c r="O108" s="228" t="e">
        <f t="shared" si="27"/>
        <v>#REF!</v>
      </c>
      <c r="P108" s="163" t="e">
        <f t="shared" si="24"/>
        <v>#REF!</v>
      </c>
    </row>
    <row r="109" spans="1:21" x14ac:dyDescent="0.2">
      <c r="A109" s="243">
        <f t="shared" si="25"/>
        <v>2018</v>
      </c>
      <c r="B109" s="244" t="e">
        <f t="shared" si="19"/>
        <v>#VALUE!</v>
      </c>
      <c r="C109" s="245" t="e">
        <f>C108+#REF!</f>
        <v>#REF!</v>
      </c>
      <c r="D109" s="200">
        <f t="shared" si="20"/>
        <v>0</v>
      </c>
      <c r="E109" s="203" t="e">
        <f t="shared" si="21"/>
        <v>#REF!</v>
      </c>
      <c r="F109" s="211"/>
      <c r="G109" s="169">
        <v>5</v>
      </c>
      <c r="H109" s="228" t="e">
        <f t="shared" si="18"/>
        <v>#VALUE!</v>
      </c>
      <c r="I109" s="246" t="e">
        <f t="shared" si="26"/>
        <v>#VALUE!</v>
      </c>
      <c r="J109" s="163">
        <f t="shared" si="22"/>
        <v>0</v>
      </c>
      <c r="L109" s="169">
        <v>5</v>
      </c>
      <c r="M109" s="246" t="e">
        <f>#REF!/12</f>
        <v>#REF!</v>
      </c>
      <c r="N109" s="246" t="e">
        <f t="shared" si="23"/>
        <v>#REF!</v>
      </c>
      <c r="O109" s="228" t="e">
        <f t="shared" si="27"/>
        <v>#REF!</v>
      </c>
      <c r="P109" s="163" t="e">
        <f t="shared" si="24"/>
        <v>#REF!</v>
      </c>
    </row>
    <row r="110" spans="1:21" x14ac:dyDescent="0.2">
      <c r="A110" s="243">
        <f t="shared" si="25"/>
        <v>2019</v>
      </c>
      <c r="B110" s="244" t="e">
        <f t="shared" si="19"/>
        <v>#VALUE!</v>
      </c>
      <c r="C110" s="245" t="e">
        <f>C109+#REF!</f>
        <v>#REF!</v>
      </c>
      <c r="D110" s="200">
        <f t="shared" si="20"/>
        <v>0</v>
      </c>
      <c r="E110" s="203" t="e">
        <f t="shared" si="21"/>
        <v>#REF!</v>
      </c>
      <c r="G110" s="169">
        <v>6</v>
      </c>
      <c r="H110" s="228" t="e">
        <f t="shared" si="18"/>
        <v>#VALUE!</v>
      </c>
      <c r="I110" s="246" t="e">
        <f t="shared" si="26"/>
        <v>#VALUE!</v>
      </c>
      <c r="J110" s="163">
        <f t="shared" si="22"/>
        <v>0</v>
      </c>
      <c r="L110" s="169">
        <v>6</v>
      </c>
      <c r="M110" s="246" t="e">
        <f>#REF!/12</f>
        <v>#REF!</v>
      </c>
      <c r="N110" s="246" t="e">
        <f t="shared" si="23"/>
        <v>#REF!</v>
      </c>
      <c r="O110" s="228" t="e">
        <f t="shared" si="27"/>
        <v>#REF!</v>
      </c>
      <c r="P110" s="163" t="e">
        <f t="shared" si="24"/>
        <v>#REF!</v>
      </c>
    </row>
    <row r="111" spans="1:21" x14ac:dyDescent="0.2">
      <c r="A111" s="243">
        <f t="shared" si="25"/>
        <v>2020</v>
      </c>
      <c r="B111" s="244" t="e">
        <f t="shared" si="19"/>
        <v>#VALUE!</v>
      </c>
      <c r="C111" s="245" t="e">
        <f>C110+#REF!</f>
        <v>#REF!</v>
      </c>
      <c r="D111" s="200">
        <f t="shared" si="20"/>
        <v>0</v>
      </c>
      <c r="E111" s="203" t="e">
        <f t="shared" si="21"/>
        <v>#REF!</v>
      </c>
      <c r="G111" s="169">
        <v>7</v>
      </c>
      <c r="H111" s="228" t="e">
        <f t="shared" si="18"/>
        <v>#VALUE!</v>
      </c>
      <c r="I111" s="246" t="e">
        <f t="shared" si="26"/>
        <v>#VALUE!</v>
      </c>
      <c r="J111" s="163">
        <f t="shared" si="22"/>
        <v>0</v>
      </c>
      <c r="L111" s="169">
        <v>7</v>
      </c>
      <c r="M111" s="246" t="e">
        <f>#REF!/12</f>
        <v>#REF!</v>
      </c>
      <c r="N111" s="246" t="e">
        <f t="shared" si="23"/>
        <v>#REF!</v>
      </c>
      <c r="O111" s="228" t="e">
        <f t="shared" si="27"/>
        <v>#REF!</v>
      </c>
      <c r="P111" s="163" t="e">
        <f t="shared" si="24"/>
        <v>#REF!</v>
      </c>
    </row>
    <row r="112" spans="1:21" x14ac:dyDescent="0.2">
      <c r="A112" s="243">
        <f t="shared" si="25"/>
        <v>2021</v>
      </c>
      <c r="B112" s="244" t="e">
        <f t="shared" si="19"/>
        <v>#VALUE!</v>
      </c>
      <c r="C112" s="245" t="e">
        <f>C111+#REF!</f>
        <v>#REF!</v>
      </c>
      <c r="D112" s="200">
        <f t="shared" si="20"/>
        <v>0</v>
      </c>
      <c r="E112" s="203" t="e">
        <f t="shared" si="21"/>
        <v>#REF!</v>
      </c>
      <c r="G112" s="169">
        <v>8</v>
      </c>
      <c r="H112" s="228" t="e">
        <f t="shared" si="18"/>
        <v>#VALUE!</v>
      </c>
      <c r="I112" s="246" t="e">
        <f t="shared" si="26"/>
        <v>#VALUE!</v>
      </c>
      <c r="J112" s="163">
        <f t="shared" si="22"/>
        <v>0</v>
      </c>
      <c r="L112" s="169">
        <v>8</v>
      </c>
      <c r="M112" s="246" t="e">
        <f>#REF!/12</f>
        <v>#REF!</v>
      </c>
      <c r="N112" s="246" t="e">
        <f t="shared" si="23"/>
        <v>#REF!</v>
      </c>
      <c r="O112" s="228" t="e">
        <f t="shared" si="27"/>
        <v>#REF!</v>
      </c>
      <c r="P112" s="163" t="e">
        <f t="shared" si="24"/>
        <v>#REF!</v>
      </c>
    </row>
    <row r="113" spans="1:16" x14ac:dyDescent="0.2">
      <c r="A113" s="243">
        <f t="shared" si="25"/>
        <v>2022</v>
      </c>
      <c r="B113" s="244" t="e">
        <f t="shared" si="19"/>
        <v>#VALUE!</v>
      </c>
      <c r="C113" s="245" t="e">
        <f>C112+#REF!</f>
        <v>#REF!</v>
      </c>
      <c r="D113" s="200">
        <f t="shared" si="20"/>
        <v>0</v>
      </c>
      <c r="E113" s="203" t="e">
        <f t="shared" si="21"/>
        <v>#REF!</v>
      </c>
      <c r="G113" s="169">
        <v>9</v>
      </c>
      <c r="H113" s="228" t="e">
        <f t="shared" si="18"/>
        <v>#VALUE!</v>
      </c>
      <c r="I113" s="246" t="e">
        <f t="shared" si="26"/>
        <v>#VALUE!</v>
      </c>
      <c r="J113" s="163">
        <f t="shared" si="22"/>
        <v>0</v>
      </c>
      <c r="L113" s="169">
        <v>9</v>
      </c>
      <c r="M113" s="246" t="e">
        <f>#REF!/12</f>
        <v>#REF!</v>
      </c>
      <c r="N113" s="246" t="e">
        <f t="shared" si="23"/>
        <v>#REF!</v>
      </c>
      <c r="O113" s="228" t="e">
        <f t="shared" si="27"/>
        <v>#REF!</v>
      </c>
      <c r="P113" s="163" t="e">
        <f t="shared" si="24"/>
        <v>#REF!</v>
      </c>
    </row>
    <row r="114" spans="1:16" x14ac:dyDescent="0.2">
      <c r="A114" s="243">
        <f t="shared" si="25"/>
        <v>2023</v>
      </c>
      <c r="B114" s="244" t="e">
        <f t="shared" si="19"/>
        <v>#VALUE!</v>
      </c>
      <c r="C114" s="245" t="e">
        <f>C113+#REF!</f>
        <v>#REF!</v>
      </c>
      <c r="D114" s="200">
        <f t="shared" si="20"/>
        <v>0</v>
      </c>
      <c r="E114" s="203" t="e">
        <f t="shared" si="21"/>
        <v>#REF!</v>
      </c>
      <c r="G114" s="169">
        <v>10</v>
      </c>
      <c r="H114" s="228" t="e">
        <f t="shared" si="18"/>
        <v>#VALUE!</v>
      </c>
      <c r="I114" s="246" t="e">
        <f t="shared" si="26"/>
        <v>#VALUE!</v>
      </c>
      <c r="J114" s="163">
        <f t="shared" si="22"/>
        <v>0</v>
      </c>
      <c r="L114" s="169">
        <v>10</v>
      </c>
      <c r="M114" s="246" t="e">
        <f>#REF!/12</f>
        <v>#REF!</v>
      </c>
      <c r="N114" s="246" t="e">
        <f t="shared" si="23"/>
        <v>#REF!</v>
      </c>
      <c r="O114" s="228" t="e">
        <f t="shared" si="27"/>
        <v>#REF!</v>
      </c>
      <c r="P114" s="163" t="e">
        <f t="shared" si="24"/>
        <v>#REF!</v>
      </c>
    </row>
    <row r="115" spans="1:16" x14ac:dyDescent="0.2">
      <c r="A115" s="243">
        <f t="shared" si="25"/>
        <v>2024</v>
      </c>
      <c r="B115" s="244" t="e">
        <f t="shared" si="19"/>
        <v>#VALUE!</v>
      </c>
      <c r="C115" s="245" t="e">
        <f>C114+#REF!</f>
        <v>#REF!</v>
      </c>
      <c r="D115" s="200">
        <f t="shared" si="20"/>
        <v>0</v>
      </c>
      <c r="E115" s="203" t="e">
        <f t="shared" si="21"/>
        <v>#REF!</v>
      </c>
      <c r="G115" s="169">
        <v>11</v>
      </c>
      <c r="H115" s="228" t="e">
        <f t="shared" si="18"/>
        <v>#VALUE!</v>
      </c>
      <c r="I115" s="246" t="e">
        <f t="shared" si="26"/>
        <v>#VALUE!</v>
      </c>
      <c r="J115" s="163">
        <f t="shared" si="22"/>
        <v>0</v>
      </c>
      <c r="L115" s="169">
        <v>11</v>
      </c>
      <c r="M115" s="246" t="e">
        <f>#REF!/12</f>
        <v>#REF!</v>
      </c>
      <c r="N115" s="246" t="e">
        <f t="shared" si="23"/>
        <v>#REF!</v>
      </c>
      <c r="O115" s="228" t="e">
        <f t="shared" si="27"/>
        <v>#REF!</v>
      </c>
      <c r="P115" s="163" t="e">
        <f t="shared" si="24"/>
        <v>#REF!</v>
      </c>
    </row>
    <row r="116" spans="1:16" x14ac:dyDescent="0.2">
      <c r="A116" s="243">
        <f t="shared" si="25"/>
        <v>2025</v>
      </c>
      <c r="B116" s="244" t="e">
        <f t="shared" si="19"/>
        <v>#VALUE!</v>
      </c>
      <c r="C116" s="245" t="e">
        <f>C115+#REF!</f>
        <v>#REF!</v>
      </c>
      <c r="D116" s="200">
        <f t="shared" si="20"/>
        <v>0</v>
      </c>
      <c r="E116" s="203" t="e">
        <f t="shared" si="21"/>
        <v>#REF!</v>
      </c>
      <c r="G116" s="169">
        <v>12</v>
      </c>
      <c r="H116" s="228" t="e">
        <f t="shared" si="18"/>
        <v>#VALUE!</v>
      </c>
      <c r="I116" s="246" t="e">
        <f t="shared" si="26"/>
        <v>#VALUE!</v>
      </c>
      <c r="J116" s="163">
        <f t="shared" si="22"/>
        <v>0</v>
      </c>
      <c r="L116" s="169">
        <v>12</v>
      </c>
      <c r="M116" s="246" t="e">
        <f>#REF!/12</f>
        <v>#REF!</v>
      </c>
      <c r="N116" s="246" t="e">
        <f t="shared" si="23"/>
        <v>#REF!</v>
      </c>
      <c r="O116" s="228" t="e">
        <f t="shared" si="27"/>
        <v>#REF!</v>
      </c>
      <c r="P116" s="163" t="e">
        <f t="shared" si="24"/>
        <v>#REF!</v>
      </c>
    </row>
    <row r="117" spans="1:16" x14ac:dyDescent="0.2">
      <c r="A117" s="243">
        <f t="shared" si="25"/>
        <v>2026</v>
      </c>
      <c r="B117" s="244" t="e">
        <f t="shared" si="19"/>
        <v>#VALUE!</v>
      </c>
      <c r="C117" s="245" t="e">
        <f>C116+#REF!</f>
        <v>#REF!</v>
      </c>
      <c r="D117" s="200">
        <f t="shared" si="20"/>
        <v>0</v>
      </c>
      <c r="E117" s="203" t="e">
        <f t="shared" si="21"/>
        <v>#REF!</v>
      </c>
      <c r="G117" s="169">
        <v>13</v>
      </c>
      <c r="H117" s="228">
        <f t="shared" ref="H117:H128" si="28">$E$67/12</f>
        <v>0</v>
      </c>
      <c r="I117" s="246" t="e">
        <f t="shared" si="26"/>
        <v>#VALUE!</v>
      </c>
      <c r="J117" s="163">
        <f t="shared" si="22"/>
        <v>0</v>
      </c>
      <c r="L117" s="169">
        <v>13</v>
      </c>
      <c r="M117" s="246" t="e">
        <f>#REF!/12</f>
        <v>#REF!</v>
      </c>
      <c r="N117" s="246" t="e">
        <f t="shared" si="23"/>
        <v>#REF!</v>
      </c>
      <c r="O117" s="228" t="e">
        <f t="shared" si="27"/>
        <v>#REF!</v>
      </c>
      <c r="P117" s="163" t="e">
        <f t="shared" si="24"/>
        <v>#REF!</v>
      </c>
    </row>
    <row r="118" spans="1:16" x14ac:dyDescent="0.2">
      <c r="A118" s="243">
        <f t="shared" si="25"/>
        <v>2027</v>
      </c>
      <c r="B118" s="244" t="e">
        <f t="shared" si="19"/>
        <v>#VALUE!</v>
      </c>
      <c r="C118" s="245" t="e">
        <f>C117+#REF!</f>
        <v>#REF!</v>
      </c>
      <c r="D118" s="200">
        <f t="shared" si="20"/>
        <v>0</v>
      </c>
      <c r="E118" s="203" t="e">
        <f t="shared" si="21"/>
        <v>#REF!</v>
      </c>
      <c r="G118" s="169">
        <v>14</v>
      </c>
      <c r="H118" s="228">
        <f t="shared" si="28"/>
        <v>0</v>
      </c>
      <c r="I118" s="246" t="e">
        <f t="shared" si="26"/>
        <v>#VALUE!</v>
      </c>
      <c r="J118" s="163">
        <f t="shared" si="22"/>
        <v>0</v>
      </c>
      <c r="L118" s="169">
        <v>14</v>
      </c>
      <c r="M118" s="246" t="e">
        <f>#REF!/12</f>
        <v>#REF!</v>
      </c>
      <c r="N118" s="246" t="e">
        <f t="shared" si="23"/>
        <v>#REF!</v>
      </c>
      <c r="O118" s="228" t="e">
        <f t="shared" si="27"/>
        <v>#REF!</v>
      </c>
      <c r="P118" s="163" t="e">
        <f t="shared" si="24"/>
        <v>#REF!</v>
      </c>
    </row>
    <row r="119" spans="1:16" x14ac:dyDescent="0.2">
      <c r="A119" s="243">
        <f t="shared" si="25"/>
        <v>2028</v>
      </c>
      <c r="B119" s="244" t="e">
        <f t="shared" si="19"/>
        <v>#VALUE!</v>
      </c>
      <c r="C119" s="245" t="e">
        <f>C118+#REF!</f>
        <v>#REF!</v>
      </c>
      <c r="D119" s="200">
        <f t="shared" si="20"/>
        <v>0</v>
      </c>
      <c r="E119" s="203" t="e">
        <f t="shared" si="21"/>
        <v>#REF!</v>
      </c>
      <c r="G119" s="169">
        <v>15</v>
      </c>
      <c r="H119" s="228">
        <f t="shared" si="28"/>
        <v>0</v>
      </c>
      <c r="I119" s="246" t="e">
        <f t="shared" si="26"/>
        <v>#VALUE!</v>
      </c>
      <c r="J119" s="163">
        <f t="shared" si="22"/>
        <v>0</v>
      </c>
      <c r="L119" s="169">
        <v>15</v>
      </c>
      <c r="M119" s="246" t="e">
        <f>#REF!/12</f>
        <v>#REF!</v>
      </c>
      <c r="N119" s="246" t="e">
        <f t="shared" si="23"/>
        <v>#REF!</v>
      </c>
      <c r="O119" s="228" t="e">
        <f t="shared" si="27"/>
        <v>#REF!</v>
      </c>
      <c r="P119" s="163" t="e">
        <f t="shared" si="24"/>
        <v>#REF!</v>
      </c>
    </row>
    <row r="120" spans="1:16" x14ac:dyDescent="0.2">
      <c r="A120" s="243">
        <f t="shared" si="25"/>
        <v>2029</v>
      </c>
      <c r="B120" s="244" t="e">
        <f t="shared" si="19"/>
        <v>#VALUE!</v>
      </c>
      <c r="C120" s="245" t="e">
        <f>C119+#REF!</f>
        <v>#REF!</v>
      </c>
      <c r="D120" s="200">
        <f t="shared" si="20"/>
        <v>0</v>
      </c>
      <c r="E120" s="203" t="e">
        <f t="shared" si="21"/>
        <v>#REF!</v>
      </c>
      <c r="G120" s="169">
        <v>16</v>
      </c>
      <c r="H120" s="228">
        <f t="shared" si="28"/>
        <v>0</v>
      </c>
      <c r="I120" s="246" t="e">
        <f t="shared" si="26"/>
        <v>#VALUE!</v>
      </c>
      <c r="J120" s="163">
        <f t="shared" si="22"/>
        <v>0</v>
      </c>
      <c r="L120" s="169">
        <v>16</v>
      </c>
      <c r="M120" s="246" t="e">
        <f>#REF!/12</f>
        <v>#REF!</v>
      </c>
      <c r="N120" s="246" t="e">
        <f t="shared" si="23"/>
        <v>#REF!</v>
      </c>
      <c r="O120" s="228" t="e">
        <f t="shared" si="27"/>
        <v>#REF!</v>
      </c>
      <c r="P120" s="163" t="e">
        <f t="shared" si="24"/>
        <v>#REF!</v>
      </c>
    </row>
    <row r="121" spans="1:16" x14ac:dyDescent="0.2">
      <c r="A121" s="243">
        <f t="shared" si="25"/>
        <v>2030</v>
      </c>
      <c r="B121" s="244" t="e">
        <f t="shared" si="19"/>
        <v>#VALUE!</v>
      </c>
      <c r="C121" s="245" t="e">
        <f>C120+#REF!</f>
        <v>#REF!</v>
      </c>
      <c r="D121" s="200">
        <f t="shared" si="20"/>
        <v>0</v>
      </c>
      <c r="E121" s="203" t="e">
        <f t="shared" si="21"/>
        <v>#REF!</v>
      </c>
      <c r="G121" s="169">
        <v>17</v>
      </c>
      <c r="H121" s="228">
        <f t="shared" si="28"/>
        <v>0</v>
      </c>
      <c r="I121" s="246" t="e">
        <f t="shared" si="26"/>
        <v>#VALUE!</v>
      </c>
      <c r="J121" s="163">
        <f t="shared" si="22"/>
        <v>0</v>
      </c>
      <c r="L121" s="169">
        <v>17</v>
      </c>
      <c r="M121" s="246" t="e">
        <f>#REF!/12</f>
        <v>#REF!</v>
      </c>
      <c r="N121" s="246" t="e">
        <f t="shared" si="23"/>
        <v>#REF!</v>
      </c>
      <c r="O121" s="228" t="e">
        <f t="shared" si="27"/>
        <v>#REF!</v>
      </c>
      <c r="P121" s="163" t="e">
        <f t="shared" si="24"/>
        <v>#REF!</v>
      </c>
    </row>
    <row r="122" spans="1:16" x14ac:dyDescent="0.2">
      <c r="A122" s="243">
        <f t="shared" si="25"/>
        <v>2031</v>
      </c>
      <c r="B122" s="244" t="e">
        <f t="shared" si="19"/>
        <v>#VALUE!</v>
      </c>
      <c r="C122" s="245" t="e">
        <f>C121+#REF!</f>
        <v>#REF!</v>
      </c>
      <c r="D122" s="200">
        <f t="shared" si="20"/>
        <v>0</v>
      </c>
      <c r="E122" s="203" t="e">
        <f t="shared" si="21"/>
        <v>#REF!</v>
      </c>
      <c r="G122" s="169">
        <v>18</v>
      </c>
      <c r="H122" s="228">
        <f t="shared" si="28"/>
        <v>0</v>
      </c>
      <c r="I122" s="246" t="e">
        <f t="shared" si="26"/>
        <v>#VALUE!</v>
      </c>
      <c r="J122" s="163">
        <f t="shared" si="22"/>
        <v>0</v>
      </c>
      <c r="L122" s="169">
        <v>18</v>
      </c>
      <c r="M122" s="246" t="e">
        <f>#REF!/12</f>
        <v>#REF!</v>
      </c>
      <c r="N122" s="246" t="e">
        <f t="shared" si="23"/>
        <v>#REF!</v>
      </c>
      <c r="O122" s="228" t="e">
        <f t="shared" si="27"/>
        <v>#REF!</v>
      </c>
      <c r="P122" s="163" t="e">
        <f t="shared" si="24"/>
        <v>#REF!</v>
      </c>
    </row>
    <row r="123" spans="1:16" x14ac:dyDescent="0.2">
      <c r="A123" s="243">
        <f t="shared" si="25"/>
        <v>2032</v>
      </c>
      <c r="B123" s="244" t="e">
        <f t="shared" si="19"/>
        <v>#VALUE!</v>
      </c>
      <c r="C123" s="245" t="e">
        <f>C122+#REF!</f>
        <v>#REF!</v>
      </c>
      <c r="D123" s="200">
        <f t="shared" si="20"/>
        <v>0</v>
      </c>
      <c r="E123" s="203" t="e">
        <f t="shared" si="21"/>
        <v>#REF!</v>
      </c>
      <c r="G123" s="169">
        <v>19</v>
      </c>
      <c r="H123" s="228">
        <f t="shared" si="28"/>
        <v>0</v>
      </c>
      <c r="I123" s="246" t="e">
        <f t="shared" si="26"/>
        <v>#VALUE!</v>
      </c>
      <c r="J123" s="163">
        <f t="shared" si="22"/>
        <v>0</v>
      </c>
      <c r="L123" s="169">
        <v>19</v>
      </c>
      <c r="M123" s="246" t="e">
        <f>#REF!/12</f>
        <v>#REF!</v>
      </c>
      <c r="N123" s="246" t="e">
        <f t="shared" si="23"/>
        <v>#REF!</v>
      </c>
      <c r="O123" s="228" t="e">
        <f t="shared" si="27"/>
        <v>#REF!</v>
      </c>
      <c r="P123" s="163" t="e">
        <f t="shared" si="24"/>
        <v>#REF!</v>
      </c>
    </row>
    <row r="124" spans="1:16" x14ac:dyDescent="0.2">
      <c r="A124" s="243">
        <f t="shared" si="25"/>
        <v>2033</v>
      </c>
      <c r="B124" s="244" t="e">
        <f t="shared" si="19"/>
        <v>#VALUE!</v>
      </c>
      <c r="C124" s="245" t="e">
        <f>C123+#REF!</f>
        <v>#REF!</v>
      </c>
      <c r="D124" s="200">
        <f t="shared" si="20"/>
        <v>0</v>
      </c>
      <c r="E124" s="203" t="e">
        <f t="shared" si="21"/>
        <v>#REF!</v>
      </c>
      <c r="G124" s="169">
        <v>20</v>
      </c>
      <c r="H124" s="228">
        <f t="shared" si="28"/>
        <v>0</v>
      </c>
      <c r="I124" s="246" t="e">
        <f t="shared" si="26"/>
        <v>#VALUE!</v>
      </c>
      <c r="J124" s="163">
        <f t="shared" si="22"/>
        <v>0</v>
      </c>
      <c r="L124" s="169">
        <v>20</v>
      </c>
      <c r="M124" s="246" t="e">
        <f>#REF!/12</f>
        <v>#REF!</v>
      </c>
      <c r="N124" s="246" t="e">
        <f t="shared" si="23"/>
        <v>#REF!</v>
      </c>
      <c r="O124" s="228" t="e">
        <f t="shared" si="27"/>
        <v>#REF!</v>
      </c>
      <c r="P124" s="163" t="e">
        <f t="shared" si="24"/>
        <v>#REF!</v>
      </c>
    </row>
    <row r="125" spans="1:16" x14ac:dyDescent="0.2">
      <c r="A125" s="243">
        <f t="shared" si="25"/>
        <v>2034</v>
      </c>
      <c r="B125" s="244" t="e">
        <f t="shared" si="19"/>
        <v>#VALUE!</v>
      </c>
      <c r="C125" s="245" t="e">
        <f>C124+#REF!</f>
        <v>#REF!</v>
      </c>
      <c r="D125" s="200">
        <f t="shared" si="20"/>
        <v>0</v>
      </c>
      <c r="E125" s="203" t="e">
        <f t="shared" si="21"/>
        <v>#REF!</v>
      </c>
      <c r="G125" s="169">
        <v>21</v>
      </c>
      <c r="H125" s="228">
        <f t="shared" si="28"/>
        <v>0</v>
      </c>
      <c r="I125" s="246" t="e">
        <f t="shared" si="26"/>
        <v>#VALUE!</v>
      </c>
      <c r="J125" s="163">
        <f t="shared" si="22"/>
        <v>0</v>
      </c>
      <c r="L125" s="169">
        <v>21</v>
      </c>
      <c r="M125" s="246" t="e">
        <f>#REF!/12</f>
        <v>#REF!</v>
      </c>
      <c r="N125" s="246" t="e">
        <f t="shared" si="23"/>
        <v>#REF!</v>
      </c>
      <c r="O125" s="228" t="e">
        <f t="shared" si="27"/>
        <v>#REF!</v>
      </c>
      <c r="P125" s="163" t="e">
        <f t="shared" si="24"/>
        <v>#REF!</v>
      </c>
    </row>
    <row r="126" spans="1:16" x14ac:dyDescent="0.2">
      <c r="A126" s="243">
        <f t="shared" si="25"/>
        <v>2035</v>
      </c>
      <c r="B126" s="244" t="e">
        <f t="shared" si="19"/>
        <v>#VALUE!</v>
      </c>
      <c r="C126" s="245" t="e">
        <f>C125+#REF!</f>
        <v>#REF!</v>
      </c>
      <c r="D126" s="200">
        <f t="shared" si="20"/>
        <v>0</v>
      </c>
      <c r="E126" s="203" t="e">
        <f t="shared" si="21"/>
        <v>#REF!</v>
      </c>
      <c r="G126" s="169">
        <v>22</v>
      </c>
      <c r="H126" s="228">
        <f t="shared" si="28"/>
        <v>0</v>
      </c>
      <c r="I126" s="246" t="e">
        <f t="shared" si="26"/>
        <v>#VALUE!</v>
      </c>
      <c r="J126" s="163">
        <f t="shared" si="22"/>
        <v>0</v>
      </c>
      <c r="L126" s="169">
        <v>22</v>
      </c>
      <c r="M126" s="246" t="e">
        <f>#REF!/12</f>
        <v>#REF!</v>
      </c>
      <c r="N126" s="246" t="e">
        <f t="shared" si="23"/>
        <v>#REF!</v>
      </c>
      <c r="O126" s="228" t="e">
        <f t="shared" si="27"/>
        <v>#REF!</v>
      </c>
      <c r="P126" s="163" t="e">
        <f t="shared" si="24"/>
        <v>#REF!</v>
      </c>
    </row>
    <row r="127" spans="1:16" x14ac:dyDescent="0.2">
      <c r="A127" s="243">
        <f t="shared" si="25"/>
        <v>2036</v>
      </c>
      <c r="B127" s="244" t="e">
        <f t="shared" si="19"/>
        <v>#VALUE!</v>
      </c>
      <c r="C127" s="245" t="e">
        <f>C126+#REF!</f>
        <v>#REF!</v>
      </c>
      <c r="D127" s="200">
        <f t="shared" si="20"/>
        <v>0</v>
      </c>
      <c r="E127" s="203" t="e">
        <f t="shared" si="21"/>
        <v>#REF!</v>
      </c>
      <c r="G127" s="169">
        <v>23</v>
      </c>
      <c r="H127" s="228">
        <f t="shared" si="28"/>
        <v>0</v>
      </c>
      <c r="I127" s="246" t="e">
        <f t="shared" si="26"/>
        <v>#VALUE!</v>
      </c>
      <c r="J127" s="163">
        <f t="shared" si="22"/>
        <v>0</v>
      </c>
      <c r="L127" s="169">
        <v>23</v>
      </c>
      <c r="M127" s="246" t="e">
        <f>#REF!/12</f>
        <v>#REF!</v>
      </c>
      <c r="N127" s="246" t="e">
        <f t="shared" si="23"/>
        <v>#REF!</v>
      </c>
      <c r="O127" s="228" t="e">
        <f t="shared" si="27"/>
        <v>#REF!</v>
      </c>
      <c r="P127" s="163" t="e">
        <f t="shared" si="24"/>
        <v>#REF!</v>
      </c>
    </row>
    <row r="128" spans="1:16" x14ac:dyDescent="0.2">
      <c r="A128" s="243">
        <f t="shared" si="25"/>
        <v>2037</v>
      </c>
      <c r="B128" s="244" t="e">
        <f>B127+E90</f>
        <v>#VALUE!</v>
      </c>
      <c r="C128" s="245" t="e">
        <f>C127+#REF!</f>
        <v>#REF!</v>
      </c>
      <c r="D128" s="200">
        <f t="shared" si="20"/>
        <v>0</v>
      </c>
      <c r="E128" s="203" t="e">
        <f t="shared" si="21"/>
        <v>#REF!</v>
      </c>
      <c r="G128" s="169">
        <v>24</v>
      </c>
      <c r="H128" s="228">
        <f t="shared" si="28"/>
        <v>0</v>
      </c>
      <c r="I128" s="246" t="e">
        <f t="shared" si="26"/>
        <v>#VALUE!</v>
      </c>
      <c r="J128" s="163">
        <f t="shared" si="22"/>
        <v>0</v>
      </c>
      <c r="L128" s="169">
        <v>24</v>
      </c>
      <c r="M128" s="246" t="e">
        <f>#REF!/12</f>
        <v>#REF!</v>
      </c>
      <c r="N128" s="246" t="e">
        <f t="shared" si="23"/>
        <v>#REF!</v>
      </c>
      <c r="O128" s="228" t="e">
        <f t="shared" si="27"/>
        <v>#REF!</v>
      </c>
      <c r="P128" s="163" t="e">
        <f t="shared" si="24"/>
        <v>#REF!</v>
      </c>
    </row>
    <row r="129" spans="1:16" x14ac:dyDescent="0.2">
      <c r="A129" s="243">
        <f t="shared" si="25"/>
        <v>2038</v>
      </c>
      <c r="B129" s="245" t="e">
        <f>B128+E91</f>
        <v>#VALUE!</v>
      </c>
      <c r="C129" s="203" t="e">
        <f>C128+#REF!</f>
        <v>#REF!</v>
      </c>
      <c r="D129" s="247">
        <f t="shared" si="20"/>
        <v>0</v>
      </c>
      <c r="E129" s="203" t="e">
        <f t="shared" si="21"/>
        <v>#REF!</v>
      </c>
      <c r="G129" s="169">
        <v>25</v>
      </c>
      <c r="H129" s="228">
        <f t="shared" ref="H129:H140" si="29">$E$68/12</f>
        <v>0</v>
      </c>
      <c r="I129" s="246" t="e">
        <f t="shared" si="26"/>
        <v>#VALUE!</v>
      </c>
      <c r="J129" s="163">
        <f t="shared" si="22"/>
        <v>0</v>
      </c>
      <c r="L129" s="169">
        <v>25</v>
      </c>
      <c r="M129" s="246" t="e">
        <f>#REF!/12</f>
        <v>#REF!</v>
      </c>
      <c r="N129" s="246" t="e">
        <f t="shared" si="23"/>
        <v>#REF!</v>
      </c>
      <c r="O129" s="228" t="e">
        <f t="shared" si="27"/>
        <v>#REF!</v>
      </c>
      <c r="P129" s="163" t="e">
        <f t="shared" si="24"/>
        <v>#REF!</v>
      </c>
    </row>
    <row r="130" spans="1:16" x14ac:dyDescent="0.2">
      <c r="A130" s="243">
        <f t="shared" si="25"/>
        <v>2039</v>
      </c>
      <c r="B130" s="248" t="e">
        <f>B129+E92</f>
        <v>#VALUE!</v>
      </c>
      <c r="C130" s="249" t="e">
        <f>C129+#REF!</f>
        <v>#REF!</v>
      </c>
      <c r="D130" s="250">
        <f t="shared" si="20"/>
        <v>0</v>
      </c>
      <c r="E130" s="249" t="e">
        <f t="shared" si="21"/>
        <v>#REF!</v>
      </c>
      <c r="G130" s="169">
        <v>26</v>
      </c>
      <c r="H130" s="228">
        <f t="shared" si="29"/>
        <v>0</v>
      </c>
      <c r="I130" s="246" t="e">
        <f t="shared" si="26"/>
        <v>#VALUE!</v>
      </c>
      <c r="J130" s="163">
        <f t="shared" si="22"/>
        <v>0</v>
      </c>
      <c r="L130" s="169">
        <v>26</v>
      </c>
      <c r="M130" s="246" t="e">
        <f>#REF!/12</f>
        <v>#REF!</v>
      </c>
      <c r="N130" s="246" t="e">
        <f t="shared" si="23"/>
        <v>#REF!</v>
      </c>
      <c r="O130" s="228" t="e">
        <f t="shared" si="27"/>
        <v>#REF!</v>
      </c>
      <c r="P130" s="163" t="e">
        <f t="shared" si="24"/>
        <v>#REF!</v>
      </c>
    </row>
    <row r="131" spans="1:16" x14ac:dyDescent="0.2">
      <c r="A131" s="251" t="s">
        <v>29</v>
      </c>
      <c r="B131" s="252" t="s">
        <v>29</v>
      </c>
      <c r="C131" s="252" t="s">
        <v>29</v>
      </c>
      <c r="D131" s="253" t="s">
        <v>29</v>
      </c>
      <c r="E131" s="252" t="s">
        <v>29</v>
      </c>
      <c r="G131" s="169">
        <v>27</v>
      </c>
      <c r="H131" s="228">
        <f t="shared" si="29"/>
        <v>0</v>
      </c>
      <c r="I131" s="246" t="e">
        <f t="shared" si="26"/>
        <v>#VALUE!</v>
      </c>
      <c r="J131" s="163">
        <f t="shared" si="22"/>
        <v>0</v>
      </c>
      <c r="L131" s="169">
        <v>27</v>
      </c>
      <c r="M131" s="246" t="e">
        <f>#REF!/12</f>
        <v>#REF!</v>
      </c>
      <c r="N131" s="246" t="e">
        <f t="shared" si="23"/>
        <v>#REF!</v>
      </c>
      <c r="O131" s="228" t="e">
        <f t="shared" si="27"/>
        <v>#REF!</v>
      </c>
      <c r="P131" s="163" t="e">
        <f t="shared" si="24"/>
        <v>#REF!</v>
      </c>
    </row>
    <row r="132" spans="1:16" x14ac:dyDescent="0.2">
      <c r="A132" s="235"/>
      <c r="B132" s="236"/>
      <c r="C132" s="236"/>
      <c r="D132" s="201"/>
      <c r="E132" s="190"/>
      <c r="G132" s="169">
        <v>28</v>
      </c>
      <c r="H132" s="228">
        <f t="shared" si="29"/>
        <v>0</v>
      </c>
      <c r="I132" s="246" t="e">
        <f t="shared" si="26"/>
        <v>#VALUE!</v>
      </c>
      <c r="J132" s="163">
        <f t="shared" si="22"/>
        <v>0</v>
      </c>
      <c r="L132" s="169">
        <v>28</v>
      </c>
      <c r="M132" s="246" t="e">
        <f>#REF!/12</f>
        <v>#REF!</v>
      </c>
      <c r="N132" s="246" t="e">
        <f t="shared" si="23"/>
        <v>#REF!</v>
      </c>
      <c r="O132" s="228" t="e">
        <f t="shared" si="27"/>
        <v>#REF!</v>
      </c>
      <c r="P132" s="163" t="e">
        <f t="shared" si="24"/>
        <v>#REF!</v>
      </c>
    </row>
    <row r="133" spans="1:16" x14ac:dyDescent="0.2">
      <c r="A133" s="254"/>
      <c r="B133" s="211"/>
      <c r="C133" s="211"/>
      <c r="D133" s="214"/>
      <c r="G133" s="169">
        <v>29</v>
      </c>
      <c r="H133" s="228">
        <f t="shared" si="29"/>
        <v>0</v>
      </c>
      <c r="I133" s="246" t="e">
        <f t="shared" si="26"/>
        <v>#VALUE!</v>
      </c>
      <c r="J133" s="163">
        <f t="shared" si="22"/>
        <v>0</v>
      </c>
      <c r="L133" s="169">
        <v>29</v>
      </c>
      <c r="M133" s="246" t="e">
        <f>#REF!/12</f>
        <v>#REF!</v>
      </c>
      <c r="N133" s="246" t="e">
        <f t="shared" si="23"/>
        <v>#REF!</v>
      </c>
      <c r="O133" s="228" t="e">
        <f t="shared" si="27"/>
        <v>#REF!</v>
      </c>
      <c r="P133" s="163" t="e">
        <f t="shared" si="24"/>
        <v>#REF!</v>
      </c>
    </row>
    <row r="134" spans="1:16" x14ac:dyDescent="0.2">
      <c r="A134" s="255"/>
      <c r="B134" s="236"/>
      <c r="C134" s="236"/>
      <c r="G134" s="169">
        <v>30</v>
      </c>
      <c r="H134" s="228">
        <f t="shared" si="29"/>
        <v>0</v>
      </c>
      <c r="I134" s="246" t="e">
        <f t="shared" si="26"/>
        <v>#VALUE!</v>
      </c>
      <c r="J134" s="163">
        <f t="shared" si="22"/>
        <v>0</v>
      </c>
      <c r="L134" s="169">
        <v>30</v>
      </c>
      <c r="M134" s="246" t="e">
        <f>#REF!/12</f>
        <v>#REF!</v>
      </c>
      <c r="N134" s="246" t="e">
        <f t="shared" si="23"/>
        <v>#REF!</v>
      </c>
      <c r="O134" s="228" t="e">
        <f t="shared" si="27"/>
        <v>#REF!</v>
      </c>
      <c r="P134" s="163" t="e">
        <f t="shared" si="24"/>
        <v>#REF!</v>
      </c>
    </row>
    <row r="135" spans="1:16" ht="18.75" x14ac:dyDescent="0.35">
      <c r="A135" s="256" t="s">
        <v>50</v>
      </c>
      <c r="B135" s="223"/>
      <c r="C135" s="239"/>
      <c r="G135" s="169">
        <v>31</v>
      </c>
      <c r="H135" s="228">
        <f t="shared" si="29"/>
        <v>0</v>
      </c>
      <c r="I135" s="246" t="e">
        <f t="shared" si="26"/>
        <v>#VALUE!</v>
      </c>
      <c r="J135" s="163">
        <f t="shared" si="22"/>
        <v>0</v>
      </c>
      <c r="L135" s="169">
        <v>31</v>
      </c>
      <c r="M135" s="246" t="e">
        <f>#REF!/12</f>
        <v>#REF!</v>
      </c>
      <c r="N135" s="246" t="e">
        <f t="shared" si="23"/>
        <v>#REF!</v>
      </c>
      <c r="O135" s="228" t="e">
        <f t="shared" si="27"/>
        <v>#REF!</v>
      </c>
      <c r="P135" s="163" t="e">
        <f t="shared" si="24"/>
        <v>#REF!</v>
      </c>
    </row>
    <row r="136" spans="1:16" ht="50.25" x14ac:dyDescent="0.25">
      <c r="A136" s="257" t="s">
        <v>94</v>
      </c>
      <c r="B136" s="258" t="s">
        <v>12</v>
      </c>
      <c r="C136" s="259" t="s">
        <v>193</v>
      </c>
      <c r="G136" s="169">
        <v>32</v>
      </c>
      <c r="H136" s="228">
        <f t="shared" si="29"/>
        <v>0</v>
      </c>
      <c r="I136" s="246" t="e">
        <f t="shared" si="26"/>
        <v>#VALUE!</v>
      </c>
      <c r="J136" s="163">
        <f t="shared" si="22"/>
        <v>0</v>
      </c>
      <c r="L136" s="169">
        <v>32</v>
      </c>
      <c r="M136" s="246" t="e">
        <f>#REF!/12</f>
        <v>#REF!</v>
      </c>
      <c r="N136" s="246" t="e">
        <f t="shared" si="23"/>
        <v>#REF!</v>
      </c>
      <c r="O136" s="228" t="e">
        <f t="shared" si="27"/>
        <v>#REF!</v>
      </c>
      <c r="P136" s="163" t="e">
        <f t="shared" si="24"/>
        <v>#REF!</v>
      </c>
    </row>
    <row r="137" spans="1:16" x14ac:dyDescent="0.2">
      <c r="A137" s="224">
        <f>A105</f>
        <v>2014</v>
      </c>
      <c r="B137" s="198" t="e">
        <f>$B$47*$B$25*(1-$B$15*$B$16)/1000*(1-$B$23)</f>
        <v>#VALUE!</v>
      </c>
      <c r="C137" s="198" t="e">
        <f>$B$47*$B$25*(1-$B$15*$B$16)/1000</f>
        <v>#VALUE!</v>
      </c>
      <c r="G137" s="169">
        <v>33</v>
      </c>
      <c r="H137" s="228">
        <f t="shared" si="29"/>
        <v>0</v>
      </c>
      <c r="I137" s="246" t="e">
        <f t="shared" si="26"/>
        <v>#VALUE!</v>
      </c>
      <c r="J137" s="163">
        <f t="shared" si="22"/>
        <v>0</v>
      </c>
      <c r="L137" s="169">
        <v>33</v>
      </c>
      <c r="M137" s="246" t="e">
        <f>#REF!/12</f>
        <v>#REF!</v>
      </c>
      <c r="N137" s="246" t="e">
        <f t="shared" si="23"/>
        <v>#REF!</v>
      </c>
      <c r="O137" s="228" t="e">
        <f t="shared" si="27"/>
        <v>#REF!</v>
      </c>
      <c r="P137" s="163" t="e">
        <f t="shared" si="24"/>
        <v>#REF!</v>
      </c>
    </row>
    <row r="138" spans="1:16" x14ac:dyDescent="0.2">
      <c r="A138" s="224">
        <f t="shared" ref="A138:A162" si="30">A106</f>
        <v>2015</v>
      </c>
      <c r="B138" s="198" t="e">
        <f>B137*2</f>
        <v>#VALUE!</v>
      </c>
      <c r="C138" s="198" t="e">
        <f>C137*2</f>
        <v>#VALUE!</v>
      </c>
      <c r="G138" s="169">
        <v>34</v>
      </c>
      <c r="H138" s="228">
        <f t="shared" si="29"/>
        <v>0</v>
      </c>
      <c r="I138" s="246" t="e">
        <f t="shared" si="26"/>
        <v>#VALUE!</v>
      </c>
      <c r="J138" s="163">
        <f t="shared" si="22"/>
        <v>0</v>
      </c>
      <c r="L138" s="169">
        <v>34</v>
      </c>
      <c r="M138" s="246" t="e">
        <f>#REF!/12</f>
        <v>#REF!</v>
      </c>
      <c r="N138" s="246" t="e">
        <f t="shared" si="23"/>
        <v>#REF!</v>
      </c>
      <c r="O138" s="228" t="e">
        <f t="shared" si="27"/>
        <v>#REF!</v>
      </c>
      <c r="P138" s="163" t="e">
        <f t="shared" si="24"/>
        <v>#REF!</v>
      </c>
    </row>
    <row r="139" spans="1:16" x14ac:dyDescent="0.2">
      <c r="A139" s="224">
        <f t="shared" si="30"/>
        <v>2016</v>
      </c>
      <c r="B139" s="198" t="e">
        <f>$B$137+B138</f>
        <v>#VALUE!</v>
      </c>
      <c r="C139" s="198" t="e">
        <f>$C$137+C138</f>
        <v>#VALUE!</v>
      </c>
      <c r="G139" s="169">
        <v>35</v>
      </c>
      <c r="H139" s="228">
        <f t="shared" si="29"/>
        <v>0</v>
      </c>
      <c r="I139" s="246" t="e">
        <f t="shared" si="26"/>
        <v>#VALUE!</v>
      </c>
      <c r="J139" s="163">
        <f t="shared" si="22"/>
        <v>0</v>
      </c>
      <c r="L139" s="169">
        <v>35</v>
      </c>
      <c r="M139" s="246" t="e">
        <f>#REF!/12</f>
        <v>#REF!</v>
      </c>
      <c r="N139" s="246" t="e">
        <f t="shared" si="23"/>
        <v>#REF!</v>
      </c>
      <c r="O139" s="228" t="e">
        <f t="shared" si="27"/>
        <v>#REF!</v>
      </c>
      <c r="P139" s="163" t="e">
        <f t="shared" si="24"/>
        <v>#REF!</v>
      </c>
    </row>
    <row r="140" spans="1:16" x14ac:dyDescent="0.2">
      <c r="A140" s="224">
        <f t="shared" si="30"/>
        <v>2017</v>
      </c>
      <c r="B140" s="198" t="e">
        <f t="shared" ref="B140:B162" si="31">$B$137+B139</f>
        <v>#VALUE!</v>
      </c>
      <c r="C140" s="198" t="e">
        <f t="shared" ref="C140:C162" si="32">$C$137+C139</f>
        <v>#VALUE!</v>
      </c>
      <c r="D140" s="260"/>
      <c r="E140" s="260"/>
      <c r="G140" s="169">
        <v>36</v>
      </c>
      <c r="H140" s="228">
        <f t="shared" si="29"/>
        <v>0</v>
      </c>
      <c r="I140" s="246" t="e">
        <f t="shared" si="26"/>
        <v>#VALUE!</v>
      </c>
      <c r="J140" s="163">
        <f t="shared" si="22"/>
        <v>0</v>
      </c>
      <c r="L140" s="169">
        <v>36</v>
      </c>
      <c r="M140" s="246" t="e">
        <f>#REF!/12</f>
        <v>#REF!</v>
      </c>
      <c r="N140" s="246" t="e">
        <f t="shared" si="23"/>
        <v>#REF!</v>
      </c>
      <c r="O140" s="228" t="e">
        <f t="shared" si="27"/>
        <v>#REF!</v>
      </c>
      <c r="P140" s="163" t="e">
        <f t="shared" si="24"/>
        <v>#REF!</v>
      </c>
    </row>
    <row r="141" spans="1:16" x14ac:dyDescent="0.2">
      <c r="A141" s="224">
        <f t="shared" si="30"/>
        <v>2018</v>
      </c>
      <c r="B141" s="198" t="e">
        <f t="shared" si="31"/>
        <v>#VALUE!</v>
      </c>
      <c r="C141" s="198" t="e">
        <f t="shared" si="32"/>
        <v>#VALUE!</v>
      </c>
      <c r="D141" s="260"/>
      <c r="E141" s="260"/>
      <c r="G141" s="169">
        <v>37</v>
      </c>
      <c r="H141" s="228">
        <f t="shared" ref="H141:H152" si="33">$E$69/12</f>
        <v>0</v>
      </c>
      <c r="I141" s="246" t="e">
        <f t="shared" si="26"/>
        <v>#VALUE!</v>
      </c>
      <c r="J141" s="163">
        <f t="shared" si="22"/>
        <v>0</v>
      </c>
      <c r="L141" s="169">
        <v>37</v>
      </c>
      <c r="M141" s="246" t="e">
        <f>#REF!/12</f>
        <v>#REF!</v>
      </c>
      <c r="N141" s="246" t="e">
        <f t="shared" si="23"/>
        <v>#REF!</v>
      </c>
      <c r="O141" s="228" t="e">
        <f t="shared" si="27"/>
        <v>#REF!</v>
      </c>
      <c r="P141" s="163" t="e">
        <f t="shared" si="24"/>
        <v>#REF!</v>
      </c>
    </row>
    <row r="142" spans="1:16" x14ac:dyDescent="0.2">
      <c r="A142" s="224">
        <f t="shared" si="30"/>
        <v>2019</v>
      </c>
      <c r="B142" s="198" t="e">
        <f t="shared" si="31"/>
        <v>#VALUE!</v>
      </c>
      <c r="C142" s="198" t="e">
        <f t="shared" si="32"/>
        <v>#VALUE!</v>
      </c>
      <c r="D142" s="260"/>
      <c r="E142" s="260"/>
      <c r="G142" s="169">
        <v>38</v>
      </c>
      <c r="H142" s="228">
        <f t="shared" si="33"/>
        <v>0</v>
      </c>
      <c r="I142" s="246" t="e">
        <f t="shared" si="26"/>
        <v>#VALUE!</v>
      </c>
      <c r="J142" s="163">
        <f t="shared" si="22"/>
        <v>0</v>
      </c>
      <c r="L142" s="169">
        <v>38</v>
      </c>
      <c r="M142" s="246" t="e">
        <f>#REF!/12</f>
        <v>#REF!</v>
      </c>
      <c r="N142" s="246" t="e">
        <f t="shared" si="23"/>
        <v>#REF!</v>
      </c>
      <c r="O142" s="228" t="e">
        <f t="shared" si="27"/>
        <v>#REF!</v>
      </c>
      <c r="P142" s="163" t="e">
        <f t="shared" si="24"/>
        <v>#REF!</v>
      </c>
    </row>
    <row r="143" spans="1:16" x14ac:dyDescent="0.2">
      <c r="A143" s="224">
        <f t="shared" si="30"/>
        <v>2020</v>
      </c>
      <c r="B143" s="198" t="e">
        <f t="shared" si="31"/>
        <v>#VALUE!</v>
      </c>
      <c r="C143" s="198" t="e">
        <f t="shared" si="32"/>
        <v>#VALUE!</v>
      </c>
      <c r="D143" s="260"/>
      <c r="E143" s="260"/>
      <c r="G143" s="169">
        <v>39</v>
      </c>
      <c r="H143" s="228">
        <f t="shared" si="33"/>
        <v>0</v>
      </c>
      <c r="I143" s="246" t="e">
        <f t="shared" si="26"/>
        <v>#VALUE!</v>
      </c>
      <c r="J143" s="163">
        <f t="shared" si="22"/>
        <v>0</v>
      </c>
      <c r="L143" s="169">
        <v>39</v>
      </c>
      <c r="M143" s="246" t="e">
        <f>#REF!/12</f>
        <v>#REF!</v>
      </c>
      <c r="N143" s="246" t="e">
        <f t="shared" si="23"/>
        <v>#REF!</v>
      </c>
      <c r="O143" s="228" t="e">
        <f t="shared" si="27"/>
        <v>#REF!</v>
      </c>
      <c r="P143" s="163" t="e">
        <f t="shared" si="24"/>
        <v>#REF!</v>
      </c>
    </row>
    <row r="144" spans="1:16" x14ac:dyDescent="0.2">
      <c r="A144" s="224">
        <f t="shared" si="30"/>
        <v>2021</v>
      </c>
      <c r="B144" s="198" t="e">
        <f t="shared" si="31"/>
        <v>#VALUE!</v>
      </c>
      <c r="C144" s="198" t="e">
        <f t="shared" si="32"/>
        <v>#VALUE!</v>
      </c>
      <c r="D144" s="260"/>
      <c r="E144" s="260"/>
      <c r="G144" s="169">
        <v>40</v>
      </c>
      <c r="H144" s="228">
        <f t="shared" si="33"/>
        <v>0</v>
      </c>
      <c r="I144" s="246" t="e">
        <f t="shared" si="26"/>
        <v>#VALUE!</v>
      </c>
      <c r="J144" s="163">
        <f t="shared" si="22"/>
        <v>0</v>
      </c>
      <c r="L144" s="169">
        <v>40</v>
      </c>
      <c r="M144" s="246" t="e">
        <f>#REF!/12</f>
        <v>#REF!</v>
      </c>
      <c r="N144" s="246" t="e">
        <f t="shared" si="23"/>
        <v>#REF!</v>
      </c>
      <c r="O144" s="228" t="e">
        <f t="shared" si="27"/>
        <v>#REF!</v>
      </c>
      <c r="P144" s="163" t="e">
        <f t="shared" si="24"/>
        <v>#REF!</v>
      </c>
    </row>
    <row r="145" spans="1:16" x14ac:dyDescent="0.2">
      <c r="A145" s="224">
        <f t="shared" si="30"/>
        <v>2022</v>
      </c>
      <c r="B145" s="198" t="e">
        <f t="shared" si="31"/>
        <v>#VALUE!</v>
      </c>
      <c r="C145" s="198" t="e">
        <f t="shared" si="32"/>
        <v>#VALUE!</v>
      </c>
      <c r="D145" s="260"/>
      <c r="E145" s="260"/>
      <c r="G145" s="169">
        <v>41</v>
      </c>
      <c r="H145" s="228">
        <f t="shared" si="33"/>
        <v>0</v>
      </c>
      <c r="I145" s="246" t="e">
        <f t="shared" si="26"/>
        <v>#VALUE!</v>
      </c>
      <c r="J145" s="163">
        <f t="shared" si="22"/>
        <v>0</v>
      </c>
      <c r="L145" s="169">
        <v>41</v>
      </c>
      <c r="M145" s="246" t="e">
        <f>#REF!/12</f>
        <v>#REF!</v>
      </c>
      <c r="N145" s="246" t="e">
        <f t="shared" si="23"/>
        <v>#REF!</v>
      </c>
      <c r="O145" s="228" t="e">
        <f t="shared" si="27"/>
        <v>#REF!</v>
      </c>
      <c r="P145" s="163" t="e">
        <f t="shared" si="24"/>
        <v>#REF!</v>
      </c>
    </row>
    <row r="146" spans="1:16" x14ac:dyDescent="0.2">
      <c r="A146" s="224">
        <f t="shared" si="30"/>
        <v>2023</v>
      </c>
      <c r="B146" s="198" t="e">
        <f t="shared" si="31"/>
        <v>#VALUE!</v>
      </c>
      <c r="C146" s="198" t="e">
        <f t="shared" si="32"/>
        <v>#VALUE!</v>
      </c>
      <c r="D146" s="260"/>
      <c r="E146" s="260"/>
      <c r="G146" s="169">
        <v>42</v>
      </c>
      <c r="H146" s="228">
        <f t="shared" si="33"/>
        <v>0</v>
      </c>
      <c r="I146" s="246" t="e">
        <f t="shared" si="26"/>
        <v>#VALUE!</v>
      </c>
      <c r="J146" s="163">
        <f t="shared" si="22"/>
        <v>0</v>
      </c>
      <c r="L146" s="169">
        <v>42</v>
      </c>
      <c r="M146" s="246" t="e">
        <f>#REF!/12</f>
        <v>#REF!</v>
      </c>
      <c r="N146" s="246" t="e">
        <f t="shared" si="23"/>
        <v>#REF!</v>
      </c>
      <c r="O146" s="228" t="e">
        <f t="shared" si="27"/>
        <v>#REF!</v>
      </c>
      <c r="P146" s="163" t="e">
        <f t="shared" si="24"/>
        <v>#REF!</v>
      </c>
    </row>
    <row r="147" spans="1:16" x14ac:dyDescent="0.2">
      <c r="A147" s="224">
        <f t="shared" si="30"/>
        <v>2024</v>
      </c>
      <c r="B147" s="198" t="e">
        <f t="shared" si="31"/>
        <v>#VALUE!</v>
      </c>
      <c r="C147" s="198" t="e">
        <f t="shared" si="32"/>
        <v>#VALUE!</v>
      </c>
      <c r="D147" s="260"/>
      <c r="E147" s="260"/>
      <c r="G147" s="169">
        <v>43</v>
      </c>
      <c r="H147" s="228">
        <f t="shared" si="33"/>
        <v>0</v>
      </c>
      <c r="I147" s="246" t="e">
        <f t="shared" si="26"/>
        <v>#VALUE!</v>
      </c>
      <c r="J147" s="163">
        <f t="shared" si="22"/>
        <v>0</v>
      </c>
      <c r="L147" s="169">
        <v>43</v>
      </c>
      <c r="M147" s="246" t="e">
        <f>#REF!/12</f>
        <v>#REF!</v>
      </c>
      <c r="N147" s="246" t="e">
        <f t="shared" si="23"/>
        <v>#REF!</v>
      </c>
      <c r="O147" s="228" t="e">
        <f t="shared" si="27"/>
        <v>#REF!</v>
      </c>
      <c r="P147" s="163" t="e">
        <f t="shared" si="24"/>
        <v>#REF!</v>
      </c>
    </row>
    <row r="148" spans="1:16" x14ac:dyDescent="0.2">
      <c r="A148" s="224">
        <f t="shared" si="30"/>
        <v>2025</v>
      </c>
      <c r="B148" s="198" t="e">
        <f t="shared" si="31"/>
        <v>#VALUE!</v>
      </c>
      <c r="C148" s="198" t="e">
        <f t="shared" si="32"/>
        <v>#VALUE!</v>
      </c>
      <c r="D148" s="260"/>
      <c r="E148" s="260"/>
      <c r="G148" s="169">
        <v>44</v>
      </c>
      <c r="H148" s="228">
        <f t="shared" si="33"/>
        <v>0</v>
      </c>
      <c r="I148" s="246" t="e">
        <f t="shared" si="26"/>
        <v>#VALUE!</v>
      </c>
      <c r="J148" s="163">
        <f t="shared" si="22"/>
        <v>0</v>
      </c>
      <c r="L148" s="169">
        <v>44</v>
      </c>
      <c r="M148" s="246" t="e">
        <f>#REF!/12</f>
        <v>#REF!</v>
      </c>
      <c r="N148" s="246" t="e">
        <f t="shared" si="23"/>
        <v>#REF!</v>
      </c>
      <c r="O148" s="228" t="e">
        <f t="shared" si="27"/>
        <v>#REF!</v>
      </c>
      <c r="P148" s="163" t="e">
        <f t="shared" si="24"/>
        <v>#REF!</v>
      </c>
    </row>
    <row r="149" spans="1:16" x14ac:dyDescent="0.2">
      <c r="A149" s="224">
        <f t="shared" si="30"/>
        <v>2026</v>
      </c>
      <c r="B149" s="198" t="e">
        <f t="shared" si="31"/>
        <v>#VALUE!</v>
      </c>
      <c r="C149" s="198" t="e">
        <f t="shared" si="32"/>
        <v>#VALUE!</v>
      </c>
      <c r="D149" s="260"/>
      <c r="E149" s="260"/>
      <c r="G149" s="169">
        <v>45</v>
      </c>
      <c r="H149" s="228">
        <f t="shared" si="33"/>
        <v>0</v>
      </c>
      <c r="I149" s="246" t="e">
        <f t="shared" si="26"/>
        <v>#VALUE!</v>
      </c>
      <c r="J149" s="163">
        <f t="shared" si="22"/>
        <v>0</v>
      </c>
      <c r="L149" s="169">
        <v>45</v>
      </c>
      <c r="M149" s="246" t="e">
        <f>#REF!/12</f>
        <v>#REF!</v>
      </c>
      <c r="N149" s="246" t="e">
        <f t="shared" si="23"/>
        <v>#REF!</v>
      </c>
      <c r="O149" s="228" t="e">
        <f t="shared" si="27"/>
        <v>#REF!</v>
      </c>
      <c r="P149" s="163" t="e">
        <f t="shared" si="24"/>
        <v>#REF!</v>
      </c>
    </row>
    <row r="150" spans="1:16" x14ac:dyDescent="0.2">
      <c r="A150" s="224">
        <f t="shared" si="30"/>
        <v>2027</v>
      </c>
      <c r="B150" s="198" t="e">
        <f t="shared" si="31"/>
        <v>#VALUE!</v>
      </c>
      <c r="C150" s="198" t="e">
        <f t="shared" si="32"/>
        <v>#VALUE!</v>
      </c>
      <c r="D150" s="260"/>
      <c r="E150" s="260"/>
      <c r="G150" s="169">
        <v>46</v>
      </c>
      <c r="H150" s="228">
        <f t="shared" si="33"/>
        <v>0</v>
      </c>
      <c r="I150" s="246" t="e">
        <f t="shared" si="26"/>
        <v>#VALUE!</v>
      </c>
      <c r="J150" s="163">
        <f t="shared" si="22"/>
        <v>0</v>
      </c>
      <c r="L150" s="169">
        <v>46</v>
      </c>
      <c r="M150" s="246" t="e">
        <f>#REF!/12</f>
        <v>#REF!</v>
      </c>
      <c r="N150" s="246" t="e">
        <f t="shared" si="23"/>
        <v>#REF!</v>
      </c>
      <c r="O150" s="228" t="e">
        <f t="shared" si="27"/>
        <v>#REF!</v>
      </c>
      <c r="P150" s="163" t="e">
        <f t="shared" si="24"/>
        <v>#REF!</v>
      </c>
    </row>
    <row r="151" spans="1:16" x14ac:dyDescent="0.2">
      <c r="A151" s="224">
        <f t="shared" si="30"/>
        <v>2028</v>
      </c>
      <c r="B151" s="198" t="e">
        <f t="shared" si="31"/>
        <v>#VALUE!</v>
      </c>
      <c r="C151" s="198" t="e">
        <f t="shared" si="32"/>
        <v>#VALUE!</v>
      </c>
      <c r="D151" s="260"/>
      <c r="E151" s="260"/>
      <c r="G151" s="169">
        <v>47</v>
      </c>
      <c r="H151" s="228">
        <f t="shared" si="33"/>
        <v>0</v>
      </c>
      <c r="I151" s="246" t="e">
        <f t="shared" si="26"/>
        <v>#VALUE!</v>
      </c>
      <c r="J151" s="163">
        <f t="shared" si="22"/>
        <v>0</v>
      </c>
      <c r="L151" s="169">
        <v>47</v>
      </c>
      <c r="M151" s="246" t="e">
        <f>#REF!/12</f>
        <v>#REF!</v>
      </c>
      <c r="N151" s="246" t="e">
        <f t="shared" si="23"/>
        <v>#REF!</v>
      </c>
      <c r="O151" s="228" t="e">
        <f t="shared" si="27"/>
        <v>#REF!</v>
      </c>
      <c r="P151" s="163" t="e">
        <f t="shared" si="24"/>
        <v>#REF!</v>
      </c>
    </row>
    <row r="152" spans="1:16" x14ac:dyDescent="0.2">
      <c r="A152" s="224">
        <f t="shared" si="30"/>
        <v>2029</v>
      </c>
      <c r="B152" s="198" t="e">
        <f t="shared" si="31"/>
        <v>#VALUE!</v>
      </c>
      <c r="C152" s="198" t="e">
        <f t="shared" si="32"/>
        <v>#VALUE!</v>
      </c>
      <c r="G152" s="169">
        <v>48</v>
      </c>
      <c r="H152" s="228">
        <f t="shared" si="33"/>
        <v>0</v>
      </c>
      <c r="I152" s="246" t="e">
        <f t="shared" si="26"/>
        <v>#VALUE!</v>
      </c>
      <c r="J152" s="163">
        <f t="shared" si="22"/>
        <v>0</v>
      </c>
      <c r="L152" s="169">
        <v>48</v>
      </c>
      <c r="M152" s="246" t="e">
        <f>#REF!/12</f>
        <v>#REF!</v>
      </c>
      <c r="N152" s="246" t="e">
        <f t="shared" si="23"/>
        <v>#REF!</v>
      </c>
      <c r="O152" s="228" t="e">
        <f t="shared" si="27"/>
        <v>#REF!</v>
      </c>
      <c r="P152" s="163" t="e">
        <f t="shared" si="24"/>
        <v>#REF!</v>
      </c>
    </row>
    <row r="153" spans="1:16" x14ac:dyDescent="0.2">
      <c r="A153" s="224">
        <f t="shared" si="30"/>
        <v>2030</v>
      </c>
      <c r="B153" s="198" t="e">
        <f t="shared" si="31"/>
        <v>#VALUE!</v>
      </c>
      <c r="C153" s="198" t="e">
        <f t="shared" si="32"/>
        <v>#VALUE!</v>
      </c>
      <c r="G153" s="169">
        <v>49</v>
      </c>
      <c r="H153" s="228">
        <f t="shared" ref="H153:H164" si="34">$E$70/12</f>
        <v>0</v>
      </c>
      <c r="I153" s="246" t="e">
        <f t="shared" si="26"/>
        <v>#VALUE!</v>
      </c>
      <c r="J153" s="163">
        <f t="shared" si="22"/>
        <v>0</v>
      </c>
      <c r="L153" s="169">
        <v>49</v>
      </c>
      <c r="M153" s="246" t="e">
        <f>#REF!/12</f>
        <v>#REF!</v>
      </c>
      <c r="N153" s="246" t="e">
        <f t="shared" si="23"/>
        <v>#REF!</v>
      </c>
      <c r="O153" s="228" t="e">
        <f t="shared" si="27"/>
        <v>#REF!</v>
      </c>
      <c r="P153" s="163" t="e">
        <f t="shared" si="24"/>
        <v>#REF!</v>
      </c>
    </row>
    <row r="154" spans="1:16" x14ac:dyDescent="0.2">
      <c r="A154" s="224">
        <f t="shared" si="30"/>
        <v>2031</v>
      </c>
      <c r="B154" s="198" t="e">
        <f t="shared" si="31"/>
        <v>#VALUE!</v>
      </c>
      <c r="C154" s="198" t="e">
        <f t="shared" si="32"/>
        <v>#VALUE!</v>
      </c>
      <c r="G154" s="169">
        <v>50</v>
      </c>
      <c r="H154" s="228">
        <f t="shared" si="34"/>
        <v>0</v>
      </c>
      <c r="I154" s="246" t="e">
        <f t="shared" si="26"/>
        <v>#VALUE!</v>
      </c>
      <c r="J154" s="163">
        <f t="shared" si="22"/>
        <v>0</v>
      </c>
      <c r="L154" s="169">
        <v>50</v>
      </c>
      <c r="M154" s="246" t="e">
        <f>#REF!/12</f>
        <v>#REF!</v>
      </c>
      <c r="N154" s="246" t="e">
        <f t="shared" si="23"/>
        <v>#REF!</v>
      </c>
      <c r="O154" s="228" t="e">
        <f t="shared" si="27"/>
        <v>#REF!</v>
      </c>
      <c r="P154" s="163" t="e">
        <f t="shared" si="24"/>
        <v>#REF!</v>
      </c>
    </row>
    <row r="155" spans="1:16" x14ac:dyDescent="0.2">
      <c r="A155" s="224">
        <f t="shared" si="30"/>
        <v>2032</v>
      </c>
      <c r="B155" s="198" t="e">
        <f t="shared" si="31"/>
        <v>#VALUE!</v>
      </c>
      <c r="C155" s="198" t="e">
        <f t="shared" si="32"/>
        <v>#VALUE!</v>
      </c>
      <c r="G155" s="169">
        <v>51</v>
      </c>
      <c r="H155" s="228">
        <f t="shared" si="34"/>
        <v>0</v>
      </c>
      <c r="I155" s="246" t="e">
        <f t="shared" si="26"/>
        <v>#VALUE!</v>
      </c>
      <c r="J155" s="163">
        <f t="shared" si="22"/>
        <v>0</v>
      </c>
      <c r="L155" s="169">
        <v>51</v>
      </c>
      <c r="M155" s="246" t="e">
        <f>#REF!/12</f>
        <v>#REF!</v>
      </c>
      <c r="N155" s="246" t="e">
        <f t="shared" si="23"/>
        <v>#REF!</v>
      </c>
      <c r="O155" s="228" t="e">
        <f t="shared" si="27"/>
        <v>#REF!</v>
      </c>
      <c r="P155" s="163" t="e">
        <f t="shared" si="24"/>
        <v>#REF!</v>
      </c>
    </row>
    <row r="156" spans="1:16" x14ac:dyDescent="0.2">
      <c r="A156" s="224">
        <f t="shared" si="30"/>
        <v>2033</v>
      </c>
      <c r="B156" s="198" t="e">
        <f t="shared" si="31"/>
        <v>#VALUE!</v>
      </c>
      <c r="C156" s="198" t="e">
        <f t="shared" si="32"/>
        <v>#VALUE!</v>
      </c>
      <c r="G156" s="169">
        <v>52</v>
      </c>
      <c r="H156" s="228">
        <f t="shared" si="34"/>
        <v>0</v>
      </c>
      <c r="I156" s="246" t="e">
        <f t="shared" si="26"/>
        <v>#VALUE!</v>
      </c>
      <c r="J156" s="163">
        <f t="shared" si="22"/>
        <v>0</v>
      </c>
      <c r="L156" s="169">
        <v>52</v>
      </c>
      <c r="M156" s="246" t="e">
        <f>#REF!/12</f>
        <v>#REF!</v>
      </c>
      <c r="N156" s="246" t="e">
        <f t="shared" si="23"/>
        <v>#REF!</v>
      </c>
      <c r="O156" s="228" t="e">
        <f t="shared" si="27"/>
        <v>#REF!</v>
      </c>
      <c r="P156" s="163" t="e">
        <f t="shared" si="24"/>
        <v>#REF!</v>
      </c>
    </row>
    <row r="157" spans="1:16" x14ac:dyDescent="0.2">
      <c r="A157" s="224">
        <f t="shared" si="30"/>
        <v>2034</v>
      </c>
      <c r="B157" s="198" t="e">
        <f t="shared" si="31"/>
        <v>#VALUE!</v>
      </c>
      <c r="C157" s="198" t="e">
        <f t="shared" si="32"/>
        <v>#VALUE!</v>
      </c>
      <c r="D157" s="260"/>
      <c r="E157" s="260"/>
      <c r="G157" s="169">
        <v>53</v>
      </c>
      <c r="H157" s="228">
        <f t="shared" si="34"/>
        <v>0</v>
      </c>
      <c r="I157" s="246" t="e">
        <f t="shared" si="26"/>
        <v>#VALUE!</v>
      </c>
      <c r="J157" s="163">
        <f t="shared" si="22"/>
        <v>0</v>
      </c>
      <c r="L157" s="169">
        <v>53</v>
      </c>
      <c r="M157" s="246" t="e">
        <f>#REF!/12</f>
        <v>#REF!</v>
      </c>
      <c r="N157" s="246" t="e">
        <f t="shared" si="23"/>
        <v>#REF!</v>
      </c>
      <c r="O157" s="228" t="e">
        <f t="shared" si="27"/>
        <v>#REF!</v>
      </c>
      <c r="P157" s="163" t="e">
        <f t="shared" si="24"/>
        <v>#REF!</v>
      </c>
    </row>
    <row r="158" spans="1:16" x14ac:dyDescent="0.2">
      <c r="A158" s="224">
        <f t="shared" si="30"/>
        <v>2035</v>
      </c>
      <c r="B158" s="198" t="e">
        <f t="shared" si="31"/>
        <v>#VALUE!</v>
      </c>
      <c r="C158" s="198" t="e">
        <f t="shared" si="32"/>
        <v>#VALUE!</v>
      </c>
      <c r="D158" s="260"/>
      <c r="E158" s="260"/>
      <c r="G158" s="169">
        <v>54</v>
      </c>
      <c r="H158" s="228">
        <f t="shared" si="34"/>
        <v>0</v>
      </c>
      <c r="I158" s="246" t="e">
        <f t="shared" si="26"/>
        <v>#VALUE!</v>
      </c>
      <c r="J158" s="163">
        <f t="shared" si="22"/>
        <v>0</v>
      </c>
      <c r="L158" s="169">
        <v>54</v>
      </c>
      <c r="M158" s="246" t="e">
        <f>#REF!/12</f>
        <v>#REF!</v>
      </c>
      <c r="N158" s="246" t="e">
        <f t="shared" si="23"/>
        <v>#REF!</v>
      </c>
      <c r="O158" s="228" t="e">
        <f t="shared" si="27"/>
        <v>#REF!</v>
      </c>
      <c r="P158" s="163" t="e">
        <f t="shared" si="24"/>
        <v>#REF!</v>
      </c>
    </row>
    <row r="159" spans="1:16" x14ac:dyDescent="0.2">
      <c r="A159" s="224">
        <f t="shared" si="30"/>
        <v>2036</v>
      </c>
      <c r="B159" s="198" t="e">
        <f t="shared" si="31"/>
        <v>#VALUE!</v>
      </c>
      <c r="C159" s="198" t="e">
        <f t="shared" si="32"/>
        <v>#VALUE!</v>
      </c>
      <c r="D159" s="260"/>
      <c r="E159" s="260"/>
      <c r="G159" s="169">
        <v>55</v>
      </c>
      <c r="H159" s="228">
        <f t="shared" si="34"/>
        <v>0</v>
      </c>
      <c r="I159" s="246" t="e">
        <f t="shared" si="26"/>
        <v>#VALUE!</v>
      </c>
      <c r="J159" s="163">
        <f t="shared" si="22"/>
        <v>0</v>
      </c>
      <c r="L159" s="169">
        <v>55</v>
      </c>
      <c r="M159" s="246" t="e">
        <f>#REF!/12</f>
        <v>#REF!</v>
      </c>
      <c r="N159" s="246" t="e">
        <f t="shared" si="23"/>
        <v>#REF!</v>
      </c>
      <c r="O159" s="228" t="e">
        <f t="shared" si="27"/>
        <v>#REF!</v>
      </c>
      <c r="P159" s="163" t="e">
        <f t="shared" si="24"/>
        <v>#REF!</v>
      </c>
    </row>
    <row r="160" spans="1:16" x14ac:dyDescent="0.2">
      <c r="A160" s="224">
        <f t="shared" si="30"/>
        <v>2037</v>
      </c>
      <c r="B160" s="198" t="e">
        <f t="shared" si="31"/>
        <v>#VALUE!</v>
      </c>
      <c r="C160" s="198" t="e">
        <f t="shared" si="32"/>
        <v>#VALUE!</v>
      </c>
      <c r="D160" s="260"/>
      <c r="E160" s="260"/>
      <c r="G160" s="169">
        <v>56</v>
      </c>
      <c r="H160" s="228">
        <f t="shared" si="34"/>
        <v>0</v>
      </c>
      <c r="I160" s="246" t="e">
        <f t="shared" si="26"/>
        <v>#VALUE!</v>
      </c>
      <c r="J160" s="163">
        <f t="shared" si="22"/>
        <v>0</v>
      </c>
      <c r="L160" s="169">
        <v>56</v>
      </c>
      <c r="M160" s="246" t="e">
        <f>#REF!/12</f>
        <v>#REF!</v>
      </c>
      <c r="N160" s="246" t="e">
        <f t="shared" si="23"/>
        <v>#REF!</v>
      </c>
      <c r="O160" s="228" t="e">
        <f t="shared" si="27"/>
        <v>#REF!</v>
      </c>
      <c r="P160" s="163" t="e">
        <f t="shared" si="24"/>
        <v>#REF!</v>
      </c>
    </row>
    <row r="161" spans="1:16" x14ac:dyDescent="0.2">
      <c r="A161" s="224">
        <f t="shared" si="30"/>
        <v>2038</v>
      </c>
      <c r="B161" s="198" t="e">
        <f t="shared" si="31"/>
        <v>#VALUE!</v>
      </c>
      <c r="C161" s="198" t="e">
        <f t="shared" si="32"/>
        <v>#VALUE!</v>
      </c>
      <c r="D161" s="260"/>
      <c r="E161" s="260"/>
      <c r="G161" s="169">
        <v>57</v>
      </c>
      <c r="H161" s="228">
        <f t="shared" si="34"/>
        <v>0</v>
      </c>
      <c r="I161" s="246" t="e">
        <f t="shared" si="26"/>
        <v>#VALUE!</v>
      </c>
      <c r="J161" s="163">
        <f t="shared" si="22"/>
        <v>0</v>
      </c>
      <c r="L161" s="169">
        <v>57</v>
      </c>
      <c r="M161" s="246" t="e">
        <f>#REF!/12</f>
        <v>#REF!</v>
      </c>
      <c r="N161" s="246" t="e">
        <f t="shared" si="23"/>
        <v>#REF!</v>
      </c>
      <c r="O161" s="228" t="e">
        <f t="shared" si="27"/>
        <v>#REF!</v>
      </c>
      <c r="P161" s="163" t="e">
        <f t="shared" si="24"/>
        <v>#REF!</v>
      </c>
    </row>
    <row r="162" spans="1:16" x14ac:dyDescent="0.2">
      <c r="A162" s="224">
        <f t="shared" si="30"/>
        <v>2039</v>
      </c>
      <c r="B162" s="261" t="e">
        <f t="shared" si="31"/>
        <v>#VALUE!</v>
      </c>
      <c r="C162" s="261" t="e">
        <f t="shared" si="32"/>
        <v>#VALUE!</v>
      </c>
      <c r="D162" s="260"/>
      <c r="E162" s="260"/>
      <c r="G162" s="169">
        <v>58</v>
      </c>
      <c r="H162" s="228">
        <f t="shared" si="34"/>
        <v>0</v>
      </c>
      <c r="I162" s="246" t="e">
        <f t="shared" si="26"/>
        <v>#VALUE!</v>
      </c>
      <c r="J162" s="163">
        <f t="shared" si="22"/>
        <v>0</v>
      </c>
      <c r="L162" s="169">
        <v>58</v>
      </c>
      <c r="M162" s="246" t="e">
        <f>#REF!/12</f>
        <v>#REF!</v>
      </c>
      <c r="N162" s="246" t="e">
        <f t="shared" si="23"/>
        <v>#REF!</v>
      </c>
      <c r="O162" s="228" t="e">
        <f t="shared" si="27"/>
        <v>#REF!</v>
      </c>
      <c r="P162" s="163" t="e">
        <f t="shared" si="24"/>
        <v>#REF!</v>
      </c>
    </row>
    <row r="163" spans="1:16" x14ac:dyDescent="0.2">
      <c r="A163" s="251" t="s">
        <v>29</v>
      </c>
      <c r="B163" s="262" t="s">
        <v>29</v>
      </c>
      <c r="C163" s="262" t="s">
        <v>29</v>
      </c>
      <c r="D163" s="260"/>
      <c r="E163" s="260"/>
      <c r="G163" s="169">
        <v>59</v>
      </c>
      <c r="H163" s="228">
        <f t="shared" si="34"/>
        <v>0</v>
      </c>
      <c r="I163" s="246" t="e">
        <f t="shared" si="26"/>
        <v>#VALUE!</v>
      </c>
      <c r="J163" s="163">
        <f t="shared" si="22"/>
        <v>0</v>
      </c>
      <c r="L163" s="169">
        <v>59</v>
      </c>
      <c r="M163" s="246" t="e">
        <f>#REF!/12</f>
        <v>#REF!</v>
      </c>
      <c r="N163" s="246" t="e">
        <f t="shared" si="23"/>
        <v>#REF!</v>
      </c>
      <c r="O163" s="228" t="e">
        <f t="shared" si="27"/>
        <v>#REF!</v>
      </c>
      <c r="P163" s="163" t="e">
        <f t="shared" si="24"/>
        <v>#REF!</v>
      </c>
    </row>
    <row r="164" spans="1:16" x14ac:dyDescent="0.2">
      <c r="B164" s="260"/>
      <c r="C164" s="260"/>
      <c r="D164" s="260"/>
      <c r="E164" s="260"/>
      <c r="G164" s="169">
        <v>60</v>
      </c>
      <c r="H164" s="228">
        <f t="shared" si="34"/>
        <v>0</v>
      </c>
      <c r="I164" s="246" t="e">
        <f t="shared" si="26"/>
        <v>#VALUE!</v>
      </c>
      <c r="J164" s="163">
        <f t="shared" si="22"/>
        <v>0</v>
      </c>
      <c r="L164" s="169">
        <v>60</v>
      </c>
      <c r="M164" s="246" t="e">
        <f>#REF!/12</f>
        <v>#REF!</v>
      </c>
      <c r="N164" s="246" t="e">
        <f t="shared" si="23"/>
        <v>#REF!</v>
      </c>
      <c r="O164" s="228" t="e">
        <f t="shared" si="27"/>
        <v>#REF!</v>
      </c>
      <c r="P164" s="163" t="e">
        <f t="shared" si="24"/>
        <v>#REF!</v>
      </c>
    </row>
    <row r="165" spans="1:16" x14ac:dyDescent="0.2">
      <c r="B165" s="260"/>
      <c r="C165" s="260"/>
      <c r="D165" s="260"/>
      <c r="E165" s="260"/>
      <c r="G165" s="169">
        <v>61</v>
      </c>
      <c r="H165" s="228">
        <f t="shared" ref="H165:H176" si="35">$E$71/12</f>
        <v>0</v>
      </c>
      <c r="I165" s="246" t="e">
        <f t="shared" si="26"/>
        <v>#VALUE!</v>
      </c>
      <c r="J165" s="163">
        <f t="shared" si="22"/>
        <v>0</v>
      </c>
      <c r="L165" s="169">
        <v>61</v>
      </c>
      <c r="M165" s="246" t="e">
        <f>#REF!/12</f>
        <v>#REF!</v>
      </c>
      <c r="N165" s="246" t="e">
        <f t="shared" si="23"/>
        <v>#REF!</v>
      </c>
      <c r="O165" s="228" t="e">
        <f t="shared" si="27"/>
        <v>#REF!</v>
      </c>
      <c r="P165" s="163" t="e">
        <f t="shared" si="24"/>
        <v>#REF!</v>
      </c>
    </row>
    <row r="166" spans="1:16" ht="34.5" x14ac:dyDescent="0.25">
      <c r="A166" s="263" t="s">
        <v>192</v>
      </c>
      <c r="B166" s="223"/>
      <c r="E166" s="260"/>
      <c r="G166" s="169">
        <v>62</v>
      </c>
      <c r="H166" s="228">
        <f t="shared" si="35"/>
        <v>0</v>
      </c>
      <c r="I166" s="246" t="e">
        <f t="shared" si="26"/>
        <v>#VALUE!</v>
      </c>
      <c r="J166" s="163">
        <f t="shared" si="22"/>
        <v>0</v>
      </c>
      <c r="L166" s="169">
        <v>62</v>
      </c>
      <c r="M166" s="246" t="e">
        <f>#REF!/12</f>
        <v>#REF!</v>
      </c>
      <c r="N166" s="246" t="e">
        <f t="shared" si="23"/>
        <v>#REF!</v>
      </c>
      <c r="O166" s="228" t="e">
        <f t="shared" si="27"/>
        <v>#REF!</v>
      </c>
      <c r="P166" s="163" t="e">
        <f t="shared" si="24"/>
        <v>#REF!</v>
      </c>
    </row>
    <row r="167" spans="1:16" ht="50.25" x14ac:dyDescent="0.25">
      <c r="A167" s="264" t="s">
        <v>94</v>
      </c>
      <c r="B167" s="162" t="s">
        <v>62</v>
      </c>
      <c r="E167" s="260"/>
      <c r="G167" s="169">
        <v>63</v>
      </c>
      <c r="H167" s="228">
        <f t="shared" si="35"/>
        <v>0</v>
      </c>
      <c r="I167" s="246" t="e">
        <f t="shared" si="26"/>
        <v>#VALUE!</v>
      </c>
      <c r="J167" s="163">
        <f t="shared" si="22"/>
        <v>0</v>
      </c>
      <c r="L167" s="169">
        <v>63</v>
      </c>
      <c r="M167" s="246" t="e">
        <f>#REF!/12</f>
        <v>#REF!</v>
      </c>
      <c r="N167" s="246" t="e">
        <f t="shared" si="23"/>
        <v>#REF!</v>
      </c>
      <c r="O167" s="228" t="e">
        <f t="shared" si="27"/>
        <v>#REF!</v>
      </c>
      <c r="P167" s="163" t="e">
        <f t="shared" si="24"/>
        <v>#REF!</v>
      </c>
    </row>
    <row r="168" spans="1:16" x14ac:dyDescent="0.2">
      <c r="A168" s="243">
        <f>A137</f>
        <v>2014</v>
      </c>
      <c r="B168" s="198" t="e">
        <f>C137-B137</f>
        <v>#VALUE!</v>
      </c>
      <c r="E168" s="260"/>
      <c r="G168" s="169">
        <v>64</v>
      </c>
      <c r="H168" s="228">
        <f t="shared" si="35"/>
        <v>0</v>
      </c>
      <c r="I168" s="246" t="e">
        <f t="shared" si="26"/>
        <v>#VALUE!</v>
      </c>
      <c r="J168" s="163">
        <f t="shared" si="22"/>
        <v>0</v>
      </c>
      <c r="L168" s="169">
        <v>64</v>
      </c>
      <c r="M168" s="246" t="e">
        <f>#REF!/12</f>
        <v>#REF!</v>
      </c>
      <c r="N168" s="246" t="e">
        <f t="shared" si="23"/>
        <v>#REF!</v>
      </c>
      <c r="O168" s="228" t="e">
        <f t="shared" si="27"/>
        <v>#REF!</v>
      </c>
      <c r="P168" s="163" t="e">
        <f t="shared" si="24"/>
        <v>#REF!</v>
      </c>
    </row>
    <row r="169" spans="1:16" x14ac:dyDescent="0.2">
      <c r="A169" s="243">
        <f t="shared" ref="A169:A193" si="36">A138</f>
        <v>2015</v>
      </c>
      <c r="B169" s="198" t="e">
        <f t="shared" ref="B169:B193" si="37">C138-B138</f>
        <v>#VALUE!</v>
      </c>
      <c r="G169" s="169">
        <v>65</v>
      </c>
      <c r="H169" s="228">
        <f t="shared" si="35"/>
        <v>0</v>
      </c>
      <c r="I169" s="246" t="e">
        <f t="shared" si="26"/>
        <v>#VALUE!</v>
      </c>
      <c r="J169" s="163">
        <f t="shared" si="22"/>
        <v>0</v>
      </c>
      <c r="L169" s="169">
        <v>65</v>
      </c>
      <c r="M169" s="246" t="e">
        <f>#REF!/12</f>
        <v>#REF!</v>
      </c>
      <c r="N169" s="246" t="e">
        <f t="shared" si="23"/>
        <v>#REF!</v>
      </c>
      <c r="O169" s="228" t="e">
        <f t="shared" si="27"/>
        <v>#REF!</v>
      </c>
      <c r="P169" s="163" t="e">
        <f t="shared" si="24"/>
        <v>#REF!</v>
      </c>
    </row>
    <row r="170" spans="1:16" x14ac:dyDescent="0.2">
      <c r="A170" s="243">
        <f t="shared" si="36"/>
        <v>2016</v>
      </c>
      <c r="B170" s="198" t="e">
        <f t="shared" si="37"/>
        <v>#VALUE!</v>
      </c>
      <c r="G170" s="169">
        <v>66</v>
      </c>
      <c r="H170" s="228">
        <f t="shared" si="35"/>
        <v>0</v>
      </c>
      <c r="I170" s="246" t="e">
        <f t="shared" si="26"/>
        <v>#VALUE!</v>
      </c>
      <c r="J170" s="163">
        <f t="shared" ref="J170:J226" si="38">$B$22</f>
        <v>0</v>
      </c>
      <c r="L170" s="169">
        <v>66</v>
      </c>
      <c r="M170" s="246" t="e">
        <f>#REF!/12</f>
        <v>#REF!</v>
      </c>
      <c r="N170" s="246" t="e">
        <f t="shared" ref="N170:N226" si="39">$B$34/12</f>
        <v>#REF!</v>
      </c>
      <c r="O170" s="228" t="e">
        <f t="shared" si="27"/>
        <v>#REF!</v>
      </c>
      <c r="P170" s="163" t="e">
        <f t="shared" ref="P170:P226" si="40">$B$33</f>
        <v>#REF!</v>
      </c>
    </row>
    <row r="171" spans="1:16" x14ac:dyDescent="0.2">
      <c r="A171" s="243">
        <f t="shared" si="36"/>
        <v>2017</v>
      </c>
      <c r="B171" s="198" t="e">
        <f t="shared" si="37"/>
        <v>#VALUE!</v>
      </c>
      <c r="G171" s="169">
        <v>67</v>
      </c>
      <c r="H171" s="228">
        <f t="shared" si="35"/>
        <v>0</v>
      </c>
      <c r="I171" s="246" t="e">
        <f t="shared" ref="I171:I226" si="41">H171+I170</f>
        <v>#VALUE!</v>
      </c>
      <c r="J171" s="163">
        <f t="shared" si="38"/>
        <v>0</v>
      </c>
      <c r="L171" s="169">
        <v>67</v>
      </c>
      <c r="M171" s="246" t="e">
        <f>#REF!/12</f>
        <v>#REF!</v>
      </c>
      <c r="N171" s="246" t="e">
        <f t="shared" si="39"/>
        <v>#REF!</v>
      </c>
      <c r="O171" s="228" t="e">
        <f t="shared" ref="O171:O226" si="42">M171 + N171 +O170</f>
        <v>#REF!</v>
      </c>
      <c r="P171" s="163" t="e">
        <f t="shared" si="40"/>
        <v>#REF!</v>
      </c>
    </row>
    <row r="172" spans="1:16" x14ac:dyDescent="0.2">
      <c r="A172" s="243">
        <f t="shared" si="36"/>
        <v>2018</v>
      </c>
      <c r="B172" s="198" t="e">
        <f t="shared" si="37"/>
        <v>#VALUE!</v>
      </c>
      <c r="G172" s="169">
        <v>68</v>
      </c>
      <c r="H172" s="228">
        <f t="shared" si="35"/>
        <v>0</v>
      </c>
      <c r="I172" s="246" t="e">
        <f t="shared" si="41"/>
        <v>#VALUE!</v>
      </c>
      <c r="J172" s="163">
        <f t="shared" si="38"/>
        <v>0</v>
      </c>
      <c r="L172" s="169">
        <v>68</v>
      </c>
      <c r="M172" s="246" t="e">
        <f>#REF!/12</f>
        <v>#REF!</v>
      </c>
      <c r="N172" s="246" t="e">
        <f t="shared" si="39"/>
        <v>#REF!</v>
      </c>
      <c r="O172" s="228" t="e">
        <f t="shared" si="42"/>
        <v>#REF!</v>
      </c>
      <c r="P172" s="163" t="e">
        <f t="shared" si="40"/>
        <v>#REF!</v>
      </c>
    </row>
    <row r="173" spans="1:16" x14ac:dyDescent="0.2">
      <c r="A173" s="243">
        <f t="shared" si="36"/>
        <v>2019</v>
      </c>
      <c r="B173" s="198" t="e">
        <f t="shared" si="37"/>
        <v>#VALUE!</v>
      </c>
      <c r="G173" s="169">
        <v>69</v>
      </c>
      <c r="H173" s="228">
        <f t="shared" si="35"/>
        <v>0</v>
      </c>
      <c r="I173" s="246" t="e">
        <f t="shared" si="41"/>
        <v>#VALUE!</v>
      </c>
      <c r="J173" s="163">
        <f t="shared" si="38"/>
        <v>0</v>
      </c>
      <c r="L173" s="169">
        <v>69</v>
      </c>
      <c r="M173" s="246" t="e">
        <f>#REF!/12</f>
        <v>#REF!</v>
      </c>
      <c r="N173" s="246" t="e">
        <f t="shared" si="39"/>
        <v>#REF!</v>
      </c>
      <c r="O173" s="228" t="e">
        <f t="shared" si="42"/>
        <v>#REF!</v>
      </c>
      <c r="P173" s="163" t="e">
        <f t="shared" si="40"/>
        <v>#REF!</v>
      </c>
    </row>
    <row r="174" spans="1:16" x14ac:dyDescent="0.2">
      <c r="A174" s="243">
        <f t="shared" si="36"/>
        <v>2020</v>
      </c>
      <c r="B174" s="198" t="e">
        <f t="shared" si="37"/>
        <v>#VALUE!</v>
      </c>
      <c r="G174" s="169">
        <v>70</v>
      </c>
      <c r="H174" s="228">
        <f t="shared" si="35"/>
        <v>0</v>
      </c>
      <c r="I174" s="246" t="e">
        <f t="shared" si="41"/>
        <v>#VALUE!</v>
      </c>
      <c r="J174" s="163">
        <f t="shared" si="38"/>
        <v>0</v>
      </c>
      <c r="L174" s="169">
        <v>70</v>
      </c>
      <c r="M174" s="246" t="e">
        <f>#REF!/12</f>
        <v>#REF!</v>
      </c>
      <c r="N174" s="246" t="e">
        <f t="shared" si="39"/>
        <v>#REF!</v>
      </c>
      <c r="O174" s="228" t="e">
        <f t="shared" si="42"/>
        <v>#REF!</v>
      </c>
      <c r="P174" s="163" t="e">
        <f t="shared" si="40"/>
        <v>#REF!</v>
      </c>
    </row>
    <row r="175" spans="1:16" x14ac:dyDescent="0.2">
      <c r="A175" s="243">
        <f t="shared" si="36"/>
        <v>2021</v>
      </c>
      <c r="B175" s="198" t="e">
        <f t="shared" si="37"/>
        <v>#VALUE!</v>
      </c>
      <c r="G175" s="169">
        <v>71</v>
      </c>
      <c r="H175" s="228">
        <f t="shared" si="35"/>
        <v>0</v>
      </c>
      <c r="I175" s="246" t="e">
        <f t="shared" si="41"/>
        <v>#VALUE!</v>
      </c>
      <c r="J175" s="163">
        <f t="shared" si="38"/>
        <v>0</v>
      </c>
      <c r="L175" s="169">
        <v>71</v>
      </c>
      <c r="M175" s="246" t="e">
        <f>#REF!/12</f>
        <v>#REF!</v>
      </c>
      <c r="N175" s="246" t="e">
        <f t="shared" si="39"/>
        <v>#REF!</v>
      </c>
      <c r="O175" s="228" t="e">
        <f t="shared" si="42"/>
        <v>#REF!</v>
      </c>
      <c r="P175" s="163" t="e">
        <f t="shared" si="40"/>
        <v>#REF!</v>
      </c>
    </row>
    <row r="176" spans="1:16" x14ac:dyDescent="0.2">
      <c r="A176" s="243">
        <f t="shared" si="36"/>
        <v>2022</v>
      </c>
      <c r="B176" s="198" t="e">
        <f t="shared" si="37"/>
        <v>#VALUE!</v>
      </c>
      <c r="G176" s="169">
        <v>72</v>
      </c>
      <c r="H176" s="228">
        <f t="shared" si="35"/>
        <v>0</v>
      </c>
      <c r="I176" s="246" t="e">
        <f t="shared" si="41"/>
        <v>#VALUE!</v>
      </c>
      <c r="J176" s="163">
        <f t="shared" si="38"/>
        <v>0</v>
      </c>
      <c r="L176" s="169">
        <v>72</v>
      </c>
      <c r="M176" s="246" t="e">
        <f>#REF!/12</f>
        <v>#REF!</v>
      </c>
      <c r="N176" s="246" t="e">
        <f t="shared" si="39"/>
        <v>#REF!</v>
      </c>
      <c r="O176" s="228" t="e">
        <f t="shared" si="42"/>
        <v>#REF!</v>
      </c>
      <c r="P176" s="163" t="e">
        <f t="shared" si="40"/>
        <v>#REF!</v>
      </c>
    </row>
    <row r="177" spans="1:16" x14ac:dyDescent="0.2">
      <c r="A177" s="243">
        <f t="shared" si="36"/>
        <v>2023</v>
      </c>
      <c r="B177" s="198" t="e">
        <f t="shared" si="37"/>
        <v>#VALUE!</v>
      </c>
      <c r="G177" s="169">
        <v>73</v>
      </c>
      <c r="H177" s="228">
        <f t="shared" ref="H177:H188" si="43">$E$72/12</f>
        <v>0</v>
      </c>
      <c r="I177" s="246" t="e">
        <f t="shared" si="41"/>
        <v>#VALUE!</v>
      </c>
      <c r="J177" s="163">
        <f t="shared" si="38"/>
        <v>0</v>
      </c>
      <c r="L177" s="169">
        <v>73</v>
      </c>
      <c r="M177" s="246" t="e">
        <f>#REF!/12</f>
        <v>#REF!</v>
      </c>
      <c r="N177" s="246" t="e">
        <f t="shared" si="39"/>
        <v>#REF!</v>
      </c>
      <c r="O177" s="228" t="e">
        <f t="shared" si="42"/>
        <v>#REF!</v>
      </c>
      <c r="P177" s="163" t="e">
        <f t="shared" si="40"/>
        <v>#REF!</v>
      </c>
    </row>
    <row r="178" spans="1:16" x14ac:dyDescent="0.2">
      <c r="A178" s="243">
        <f t="shared" si="36"/>
        <v>2024</v>
      </c>
      <c r="B178" s="198" t="e">
        <f t="shared" si="37"/>
        <v>#VALUE!</v>
      </c>
      <c r="G178" s="169">
        <v>74</v>
      </c>
      <c r="H178" s="228">
        <f t="shared" si="43"/>
        <v>0</v>
      </c>
      <c r="I178" s="246" t="e">
        <f t="shared" si="41"/>
        <v>#VALUE!</v>
      </c>
      <c r="J178" s="163">
        <f t="shared" si="38"/>
        <v>0</v>
      </c>
      <c r="L178" s="169">
        <v>74</v>
      </c>
      <c r="M178" s="246" t="e">
        <f>#REF!/12</f>
        <v>#REF!</v>
      </c>
      <c r="N178" s="246" t="e">
        <f t="shared" si="39"/>
        <v>#REF!</v>
      </c>
      <c r="O178" s="228" t="e">
        <f t="shared" si="42"/>
        <v>#REF!</v>
      </c>
      <c r="P178" s="163" t="e">
        <f t="shared" si="40"/>
        <v>#REF!</v>
      </c>
    </row>
    <row r="179" spans="1:16" x14ac:dyDescent="0.2">
      <c r="A179" s="243">
        <f t="shared" si="36"/>
        <v>2025</v>
      </c>
      <c r="B179" s="198" t="e">
        <f t="shared" si="37"/>
        <v>#VALUE!</v>
      </c>
      <c r="G179" s="169">
        <v>75</v>
      </c>
      <c r="H179" s="228">
        <f t="shared" si="43"/>
        <v>0</v>
      </c>
      <c r="I179" s="246" t="e">
        <f t="shared" si="41"/>
        <v>#VALUE!</v>
      </c>
      <c r="J179" s="163">
        <f t="shared" si="38"/>
        <v>0</v>
      </c>
      <c r="L179" s="169">
        <v>75</v>
      </c>
      <c r="M179" s="246" t="e">
        <f>#REF!/12</f>
        <v>#REF!</v>
      </c>
      <c r="N179" s="246" t="e">
        <f t="shared" si="39"/>
        <v>#REF!</v>
      </c>
      <c r="O179" s="228" t="e">
        <f t="shared" si="42"/>
        <v>#REF!</v>
      </c>
      <c r="P179" s="163" t="e">
        <f t="shared" si="40"/>
        <v>#REF!</v>
      </c>
    </row>
    <row r="180" spans="1:16" x14ac:dyDescent="0.2">
      <c r="A180" s="243">
        <f t="shared" si="36"/>
        <v>2026</v>
      </c>
      <c r="B180" s="198" t="e">
        <f t="shared" si="37"/>
        <v>#VALUE!</v>
      </c>
      <c r="G180" s="169">
        <v>76</v>
      </c>
      <c r="H180" s="228">
        <f t="shared" si="43"/>
        <v>0</v>
      </c>
      <c r="I180" s="246" t="e">
        <f t="shared" si="41"/>
        <v>#VALUE!</v>
      </c>
      <c r="J180" s="163">
        <f t="shared" si="38"/>
        <v>0</v>
      </c>
      <c r="L180" s="169">
        <v>76</v>
      </c>
      <c r="M180" s="246" t="e">
        <f>#REF!/12</f>
        <v>#REF!</v>
      </c>
      <c r="N180" s="246" t="e">
        <f t="shared" si="39"/>
        <v>#REF!</v>
      </c>
      <c r="O180" s="228" t="e">
        <f t="shared" si="42"/>
        <v>#REF!</v>
      </c>
      <c r="P180" s="163" t="e">
        <f t="shared" si="40"/>
        <v>#REF!</v>
      </c>
    </row>
    <row r="181" spans="1:16" x14ac:dyDescent="0.2">
      <c r="A181" s="243">
        <f t="shared" si="36"/>
        <v>2027</v>
      </c>
      <c r="B181" s="198" t="e">
        <f t="shared" si="37"/>
        <v>#VALUE!</v>
      </c>
      <c r="G181" s="169">
        <v>77</v>
      </c>
      <c r="H181" s="228">
        <f t="shared" si="43"/>
        <v>0</v>
      </c>
      <c r="I181" s="246" t="e">
        <f t="shared" si="41"/>
        <v>#VALUE!</v>
      </c>
      <c r="J181" s="163">
        <f t="shared" si="38"/>
        <v>0</v>
      </c>
      <c r="L181" s="169">
        <v>77</v>
      </c>
      <c r="M181" s="246" t="e">
        <f>#REF!/12</f>
        <v>#REF!</v>
      </c>
      <c r="N181" s="246" t="e">
        <f t="shared" si="39"/>
        <v>#REF!</v>
      </c>
      <c r="O181" s="228" t="e">
        <f t="shared" si="42"/>
        <v>#REF!</v>
      </c>
      <c r="P181" s="163" t="e">
        <f t="shared" si="40"/>
        <v>#REF!</v>
      </c>
    </row>
    <row r="182" spans="1:16" x14ac:dyDescent="0.2">
      <c r="A182" s="243">
        <f t="shared" si="36"/>
        <v>2028</v>
      </c>
      <c r="B182" s="198" t="e">
        <f t="shared" si="37"/>
        <v>#VALUE!</v>
      </c>
      <c r="G182" s="169">
        <v>78</v>
      </c>
      <c r="H182" s="228">
        <f t="shared" si="43"/>
        <v>0</v>
      </c>
      <c r="I182" s="246" t="e">
        <f t="shared" si="41"/>
        <v>#VALUE!</v>
      </c>
      <c r="J182" s="163">
        <f t="shared" si="38"/>
        <v>0</v>
      </c>
      <c r="L182" s="169">
        <v>78</v>
      </c>
      <c r="M182" s="246" t="e">
        <f>#REF!/12</f>
        <v>#REF!</v>
      </c>
      <c r="N182" s="246" t="e">
        <f t="shared" si="39"/>
        <v>#REF!</v>
      </c>
      <c r="O182" s="228" t="e">
        <f t="shared" si="42"/>
        <v>#REF!</v>
      </c>
      <c r="P182" s="163" t="e">
        <f t="shared" si="40"/>
        <v>#REF!</v>
      </c>
    </row>
    <row r="183" spans="1:16" x14ac:dyDescent="0.2">
      <c r="A183" s="243">
        <f t="shared" si="36"/>
        <v>2029</v>
      </c>
      <c r="B183" s="198" t="e">
        <f t="shared" si="37"/>
        <v>#VALUE!</v>
      </c>
      <c r="G183" s="169">
        <v>79</v>
      </c>
      <c r="H183" s="228">
        <f t="shared" si="43"/>
        <v>0</v>
      </c>
      <c r="I183" s="246" t="e">
        <f t="shared" si="41"/>
        <v>#VALUE!</v>
      </c>
      <c r="J183" s="163">
        <f t="shared" si="38"/>
        <v>0</v>
      </c>
      <c r="L183" s="169">
        <v>79</v>
      </c>
      <c r="M183" s="246" t="e">
        <f>#REF!/12</f>
        <v>#REF!</v>
      </c>
      <c r="N183" s="246" t="e">
        <f t="shared" si="39"/>
        <v>#REF!</v>
      </c>
      <c r="O183" s="228" t="e">
        <f t="shared" si="42"/>
        <v>#REF!</v>
      </c>
      <c r="P183" s="163" t="e">
        <f t="shared" si="40"/>
        <v>#REF!</v>
      </c>
    </row>
    <row r="184" spans="1:16" x14ac:dyDescent="0.2">
      <c r="A184" s="243">
        <f t="shared" si="36"/>
        <v>2030</v>
      </c>
      <c r="B184" s="198" t="e">
        <f t="shared" si="37"/>
        <v>#VALUE!</v>
      </c>
      <c r="G184" s="169">
        <v>80</v>
      </c>
      <c r="H184" s="228">
        <f t="shared" si="43"/>
        <v>0</v>
      </c>
      <c r="I184" s="246" t="e">
        <f t="shared" si="41"/>
        <v>#VALUE!</v>
      </c>
      <c r="J184" s="163">
        <f t="shared" si="38"/>
        <v>0</v>
      </c>
      <c r="L184" s="169">
        <v>80</v>
      </c>
      <c r="M184" s="246" t="e">
        <f>#REF!/12</f>
        <v>#REF!</v>
      </c>
      <c r="N184" s="246" t="e">
        <f t="shared" si="39"/>
        <v>#REF!</v>
      </c>
      <c r="O184" s="228" t="e">
        <f t="shared" si="42"/>
        <v>#REF!</v>
      </c>
      <c r="P184" s="163" t="e">
        <f t="shared" si="40"/>
        <v>#REF!</v>
      </c>
    </row>
    <row r="185" spans="1:16" x14ac:dyDescent="0.2">
      <c r="A185" s="243">
        <f t="shared" si="36"/>
        <v>2031</v>
      </c>
      <c r="B185" s="198" t="e">
        <f t="shared" si="37"/>
        <v>#VALUE!</v>
      </c>
      <c r="G185" s="169">
        <v>81</v>
      </c>
      <c r="H185" s="228">
        <f t="shared" si="43"/>
        <v>0</v>
      </c>
      <c r="I185" s="246" t="e">
        <f t="shared" si="41"/>
        <v>#VALUE!</v>
      </c>
      <c r="J185" s="163">
        <f t="shared" si="38"/>
        <v>0</v>
      </c>
      <c r="L185" s="169">
        <v>81</v>
      </c>
      <c r="M185" s="246" t="e">
        <f>#REF!/12</f>
        <v>#REF!</v>
      </c>
      <c r="N185" s="246" t="e">
        <f t="shared" si="39"/>
        <v>#REF!</v>
      </c>
      <c r="O185" s="228" t="e">
        <f t="shared" si="42"/>
        <v>#REF!</v>
      </c>
      <c r="P185" s="163" t="e">
        <f t="shared" si="40"/>
        <v>#REF!</v>
      </c>
    </row>
    <row r="186" spans="1:16" x14ac:dyDescent="0.2">
      <c r="A186" s="243">
        <f t="shared" si="36"/>
        <v>2032</v>
      </c>
      <c r="B186" s="198" t="e">
        <f t="shared" si="37"/>
        <v>#VALUE!</v>
      </c>
      <c r="G186" s="169">
        <v>82</v>
      </c>
      <c r="H186" s="228">
        <f t="shared" si="43"/>
        <v>0</v>
      </c>
      <c r="I186" s="246" t="e">
        <f t="shared" si="41"/>
        <v>#VALUE!</v>
      </c>
      <c r="J186" s="163">
        <f t="shared" si="38"/>
        <v>0</v>
      </c>
      <c r="L186" s="169">
        <v>82</v>
      </c>
      <c r="M186" s="246" t="e">
        <f>#REF!/12</f>
        <v>#REF!</v>
      </c>
      <c r="N186" s="246" t="e">
        <f t="shared" si="39"/>
        <v>#REF!</v>
      </c>
      <c r="O186" s="228" t="e">
        <f t="shared" si="42"/>
        <v>#REF!</v>
      </c>
      <c r="P186" s="163" t="e">
        <f t="shared" si="40"/>
        <v>#REF!</v>
      </c>
    </row>
    <row r="187" spans="1:16" x14ac:dyDescent="0.2">
      <c r="A187" s="243">
        <f t="shared" si="36"/>
        <v>2033</v>
      </c>
      <c r="B187" s="198" t="e">
        <f t="shared" si="37"/>
        <v>#VALUE!</v>
      </c>
      <c r="G187" s="169">
        <v>83</v>
      </c>
      <c r="H187" s="228">
        <f t="shared" si="43"/>
        <v>0</v>
      </c>
      <c r="I187" s="246" t="e">
        <f t="shared" si="41"/>
        <v>#VALUE!</v>
      </c>
      <c r="J187" s="163">
        <f t="shared" si="38"/>
        <v>0</v>
      </c>
      <c r="L187" s="169">
        <v>83</v>
      </c>
      <c r="M187" s="246" t="e">
        <f>#REF!/12</f>
        <v>#REF!</v>
      </c>
      <c r="N187" s="246" t="e">
        <f t="shared" si="39"/>
        <v>#REF!</v>
      </c>
      <c r="O187" s="228" t="e">
        <f t="shared" si="42"/>
        <v>#REF!</v>
      </c>
      <c r="P187" s="163" t="e">
        <f t="shared" si="40"/>
        <v>#REF!</v>
      </c>
    </row>
    <row r="188" spans="1:16" x14ac:dyDescent="0.2">
      <c r="A188" s="243">
        <f t="shared" si="36"/>
        <v>2034</v>
      </c>
      <c r="B188" s="198" t="e">
        <f t="shared" si="37"/>
        <v>#VALUE!</v>
      </c>
      <c r="G188" s="169">
        <v>84</v>
      </c>
      <c r="H188" s="228">
        <f t="shared" si="43"/>
        <v>0</v>
      </c>
      <c r="I188" s="246" t="e">
        <f t="shared" si="41"/>
        <v>#VALUE!</v>
      </c>
      <c r="J188" s="163">
        <f t="shared" si="38"/>
        <v>0</v>
      </c>
      <c r="L188" s="169">
        <v>84</v>
      </c>
      <c r="M188" s="246" t="e">
        <f>#REF!/12</f>
        <v>#REF!</v>
      </c>
      <c r="N188" s="246" t="e">
        <f t="shared" si="39"/>
        <v>#REF!</v>
      </c>
      <c r="O188" s="228" t="e">
        <f t="shared" si="42"/>
        <v>#REF!</v>
      </c>
      <c r="P188" s="163" t="e">
        <f t="shared" si="40"/>
        <v>#REF!</v>
      </c>
    </row>
    <row r="189" spans="1:16" x14ac:dyDescent="0.2">
      <c r="A189" s="243">
        <f t="shared" si="36"/>
        <v>2035</v>
      </c>
      <c r="B189" s="198" t="e">
        <f t="shared" si="37"/>
        <v>#VALUE!</v>
      </c>
      <c r="G189" s="169">
        <v>85</v>
      </c>
      <c r="H189" s="228">
        <f t="shared" ref="H189:H200" si="44">$E$73/12</f>
        <v>0</v>
      </c>
      <c r="I189" s="246" t="e">
        <f t="shared" si="41"/>
        <v>#VALUE!</v>
      </c>
      <c r="J189" s="163">
        <f t="shared" si="38"/>
        <v>0</v>
      </c>
      <c r="L189" s="169">
        <v>85</v>
      </c>
      <c r="M189" s="246" t="e">
        <f>#REF!/12</f>
        <v>#REF!</v>
      </c>
      <c r="N189" s="246" t="e">
        <f t="shared" si="39"/>
        <v>#REF!</v>
      </c>
      <c r="O189" s="228" t="e">
        <f t="shared" si="42"/>
        <v>#REF!</v>
      </c>
      <c r="P189" s="163" t="e">
        <f t="shared" si="40"/>
        <v>#REF!</v>
      </c>
    </row>
    <row r="190" spans="1:16" x14ac:dyDescent="0.2">
      <c r="A190" s="243">
        <f t="shared" si="36"/>
        <v>2036</v>
      </c>
      <c r="B190" s="198" t="e">
        <f t="shared" si="37"/>
        <v>#VALUE!</v>
      </c>
      <c r="G190" s="169">
        <v>86</v>
      </c>
      <c r="H190" s="228">
        <f t="shared" si="44"/>
        <v>0</v>
      </c>
      <c r="I190" s="246" t="e">
        <f t="shared" si="41"/>
        <v>#VALUE!</v>
      </c>
      <c r="J190" s="163">
        <f t="shared" si="38"/>
        <v>0</v>
      </c>
      <c r="L190" s="169">
        <v>86</v>
      </c>
      <c r="M190" s="246" t="e">
        <f>#REF!/12</f>
        <v>#REF!</v>
      </c>
      <c r="N190" s="246" t="e">
        <f t="shared" si="39"/>
        <v>#REF!</v>
      </c>
      <c r="O190" s="228" t="e">
        <f t="shared" si="42"/>
        <v>#REF!</v>
      </c>
      <c r="P190" s="163" t="e">
        <f t="shared" si="40"/>
        <v>#REF!</v>
      </c>
    </row>
    <row r="191" spans="1:16" x14ac:dyDescent="0.2">
      <c r="A191" s="243">
        <f t="shared" si="36"/>
        <v>2037</v>
      </c>
      <c r="B191" s="198" t="e">
        <f t="shared" si="37"/>
        <v>#VALUE!</v>
      </c>
      <c r="G191" s="169">
        <v>87</v>
      </c>
      <c r="H191" s="228">
        <f t="shared" si="44"/>
        <v>0</v>
      </c>
      <c r="I191" s="246" t="e">
        <f t="shared" si="41"/>
        <v>#VALUE!</v>
      </c>
      <c r="J191" s="163">
        <f t="shared" si="38"/>
        <v>0</v>
      </c>
      <c r="L191" s="169">
        <v>87</v>
      </c>
      <c r="M191" s="246" t="e">
        <f>#REF!/12</f>
        <v>#REF!</v>
      </c>
      <c r="N191" s="246" t="e">
        <f t="shared" si="39"/>
        <v>#REF!</v>
      </c>
      <c r="O191" s="228" t="e">
        <f t="shared" si="42"/>
        <v>#REF!</v>
      </c>
      <c r="P191" s="163" t="e">
        <f t="shared" si="40"/>
        <v>#REF!</v>
      </c>
    </row>
    <row r="192" spans="1:16" x14ac:dyDescent="0.2">
      <c r="A192" s="243">
        <f t="shared" si="36"/>
        <v>2038</v>
      </c>
      <c r="B192" s="198" t="e">
        <f t="shared" si="37"/>
        <v>#VALUE!</v>
      </c>
      <c r="G192" s="169">
        <v>88</v>
      </c>
      <c r="H192" s="228">
        <f t="shared" si="44"/>
        <v>0</v>
      </c>
      <c r="I192" s="246" t="e">
        <f t="shared" si="41"/>
        <v>#VALUE!</v>
      </c>
      <c r="J192" s="163">
        <f t="shared" si="38"/>
        <v>0</v>
      </c>
      <c r="L192" s="169">
        <v>88</v>
      </c>
      <c r="M192" s="246" t="e">
        <f>#REF!/12</f>
        <v>#REF!</v>
      </c>
      <c r="N192" s="246" t="e">
        <f t="shared" si="39"/>
        <v>#REF!</v>
      </c>
      <c r="O192" s="228" t="e">
        <f t="shared" si="42"/>
        <v>#REF!</v>
      </c>
      <c r="P192" s="163" t="e">
        <f t="shared" si="40"/>
        <v>#REF!</v>
      </c>
    </row>
    <row r="193" spans="1:16" x14ac:dyDescent="0.2">
      <c r="A193" s="243">
        <f t="shared" si="36"/>
        <v>2039</v>
      </c>
      <c r="B193" s="265" t="e">
        <f t="shared" si="37"/>
        <v>#VALUE!</v>
      </c>
      <c r="G193" s="169">
        <v>89</v>
      </c>
      <c r="H193" s="228">
        <f t="shared" si="44"/>
        <v>0</v>
      </c>
      <c r="I193" s="246" t="e">
        <f t="shared" si="41"/>
        <v>#VALUE!</v>
      </c>
      <c r="J193" s="163">
        <f t="shared" si="38"/>
        <v>0</v>
      </c>
      <c r="L193" s="169">
        <v>89</v>
      </c>
      <c r="M193" s="246" t="e">
        <f>#REF!/12</f>
        <v>#REF!</v>
      </c>
      <c r="N193" s="246" t="e">
        <f t="shared" si="39"/>
        <v>#REF!</v>
      </c>
      <c r="O193" s="228" t="e">
        <f t="shared" si="42"/>
        <v>#REF!</v>
      </c>
      <c r="P193" s="163" t="e">
        <f t="shared" si="40"/>
        <v>#REF!</v>
      </c>
    </row>
    <row r="194" spans="1:16" x14ac:dyDescent="0.2">
      <c r="A194" s="251" t="s">
        <v>29</v>
      </c>
      <c r="B194" s="262" t="s">
        <v>29</v>
      </c>
      <c r="G194" s="169">
        <v>90</v>
      </c>
      <c r="H194" s="228">
        <f t="shared" si="44"/>
        <v>0</v>
      </c>
      <c r="I194" s="246" t="e">
        <f t="shared" si="41"/>
        <v>#VALUE!</v>
      </c>
      <c r="J194" s="163">
        <f t="shared" si="38"/>
        <v>0</v>
      </c>
      <c r="L194" s="169">
        <v>90</v>
      </c>
      <c r="M194" s="246" t="e">
        <f>#REF!/12</f>
        <v>#REF!</v>
      </c>
      <c r="N194" s="246" t="e">
        <f t="shared" si="39"/>
        <v>#REF!</v>
      </c>
      <c r="O194" s="228" t="e">
        <f t="shared" si="42"/>
        <v>#REF!</v>
      </c>
      <c r="P194" s="163" t="e">
        <f t="shared" si="40"/>
        <v>#REF!</v>
      </c>
    </row>
    <row r="195" spans="1:16" x14ac:dyDescent="0.2">
      <c r="G195" s="169">
        <v>91</v>
      </c>
      <c r="H195" s="228">
        <f t="shared" si="44"/>
        <v>0</v>
      </c>
      <c r="I195" s="246" t="e">
        <f t="shared" si="41"/>
        <v>#VALUE!</v>
      </c>
      <c r="J195" s="163">
        <f t="shared" si="38"/>
        <v>0</v>
      </c>
      <c r="L195" s="169">
        <v>91</v>
      </c>
      <c r="M195" s="246" t="e">
        <f>#REF!/12</f>
        <v>#REF!</v>
      </c>
      <c r="N195" s="246" t="e">
        <f t="shared" si="39"/>
        <v>#REF!</v>
      </c>
      <c r="O195" s="228" t="e">
        <f t="shared" si="42"/>
        <v>#REF!</v>
      </c>
      <c r="P195" s="163" t="e">
        <f t="shared" si="40"/>
        <v>#REF!</v>
      </c>
    </row>
    <row r="196" spans="1:16" x14ac:dyDescent="0.2">
      <c r="G196" s="169">
        <v>92</v>
      </c>
      <c r="H196" s="228">
        <f t="shared" si="44"/>
        <v>0</v>
      </c>
      <c r="I196" s="246" t="e">
        <f t="shared" si="41"/>
        <v>#VALUE!</v>
      </c>
      <c r="J196" s="163">
        <f t="shared" si="38"/>
        <v>0</v>
      </c>
      <c r="L196" s="169">
        <v>92</v>
      </c>
      <c r="M196" s="246" t="e">
        <f>#REF!/12</f>
        <v>#REF!</v>
      </c>
      <c r="N196" s="246" t="e">
        <f t="shared" si="39"/>
        <v>#REF!</v>
      </c>
      <c r="O196" s="228" t="e">
        <f t="shared" si="42"/>
        <v>#REF!</v>
      </c>
      <c r="P196" s="163" t="e">
        <f t="shared" si="40"/>
        <v>#REF!</v>
      </c>
    </row>
    <row r="197" spans="1:16" x14ac:dyDescent="0.2">
      <c r="G197" s="169">
        <v>93</v>
      </c>
      <c r="H197" s="228">
        <f t="shared" si="44"/>
        <v>0</v>
      </c>
      <c r="I197" s="246" t="e">
        <f t="shared" si="41"/>
        <v>#VALUE!</v>
      </c>
      <c r="J197" s="163">
        <f t="shared" si="38"/>
        <v>0</v>
      </c>
      <c r="L197" s="169">
        <v>93</v>
      </c>
      <c r="M197" s="246" t="e">
        <f>#REF!/12</f>
        <v>#REF!</v>
      </c>
      <c r="N197" s="246" t="e">
        <f t="shared" si="39"/>
        <v>#REF!</v>
      </c>
      <c r="O197" s="228" t="e">
        <f t="shared" si="42"/>
        <v>#REF!</v>
      </c>
      <c r="P197" s="163" t="e">
        <f t="shared" si="40"/>
        <v>#REF!</v>
      </c>
    </row>
    <row r="198" spans="1:16" x14ac:dyDescent="0.2">
      <c r="G198" s="169">
        <v>94</v>
      </c>
      <c r="H198" s="228">
        <f t="shared" si="44"/>
        <v>0</v>
      </c>
      <c r="I198" s="246" t="e">
        <f t="shared" si="41"/>
        <v>#VALUE!</v>
      </c>
      <c r="J198" s="163">
        <f t="shared" si="38"/>
        <v>0</v>
      </c>
      <c r="L198" s="169">
        <v>94</v>
      </c>
      <c r="M198" s="246" t="e">
        <f>#REF!/12</f>
        <v>#REF!</v>
      </c>
      <c r="N198" s="246" t="e">
        <f t="shared" si="39"/>
        <v>#REF!</v>
      </c>
      <c r="O198" s="228" t="e">
        <f t="shared" si="42"/>
        <v>#REF!</v>
      </c>
      <c r="P198" s="163" t="e">
        <f t="shared" si="40"/>
        <v>#REF!</v>
      </c>
    </row>
    <row r="199" spans="1:16" ht="31.5" x14ac:dyDescent="0.25">
      <c r="B199" s="266" t="s">
        <v>31</v>
      </c>
      <c r="C199" s="266"/>
      <c r="D199" s="266"/>
      <c r="G199" s="169">
        <v>95</v>
      </c>
      <c r="H199" s="228">
        <f t="shared" si="44"/>
        <v>0</v>
      </c>
      <c r="I199" s="246" t="e">
        <f t="shared" si="41"/>
        <v>#VALUE!</v>
      </c>
      <c r="J199" s="163">
        <f t="shared" si="38"/>
        <v>0</v>
      </c>
      <c r="L199" s="169">
        <v>95</v>
      </c>
      <c r="M199" s="246" t="e">
        <f>#REF!/12</f>
        <v>#REF!</v>
      </c>
      <c r="N199" s="246" t="e">
        <f t="shared" si="39"/>
        <v>#REF!</v>
      </c>
      <c r="O199" s="228" t="e">
        <f t="shared" si="42"/>
        <v>#REF!</v>
      </c>
      <c r="P199" s="163" t="e">
        <f t="shared" si="40"/>
        <v>#REF!</v>
      </c>
    </row>
    <row r="200" spans="1:16" ht="45" x14ac:dyDescent="0.2">
      <c r="A200" s="169"/>
      <c r="B200" s="169" t="s">
        <v>3</v>
      </c>
      <c r="C200" s="169" t="s">
        <v>32</v>
      </c>
      <c r="D200" s="169" t="s">
        <v>23</v>
      </c>
      <c r="G200" s="169">
        <v>96</v>
      </c>
      <c r="H200" s="228">
        <f t="shared" si="44"/>
        <v>0</v>
      </c>
      <c r="I200" s="246" t="e">
        <f t="shared" si="41"/>
        <v>#VALUE!</v>
      </c>
      <c r="J200" s="163">
        <f t="shared" si="38"/>
        <v>0</v>
      </c>
      <c r="L200" s="169">
        <v>96</v>
      </c>
      <c r="M200" s="246" t="e">
        <f>#REF!/12</f>
        <v>#REF!</v>
      </c>
      <c r="N200" s="246" t="e">
        <f t="shared" si="39"/>
        <v>#REF!</v>
      </c>
      <c r="O200" s="228" t="e">
        <f t="shared" si="42"/>
        <v>#REF!</v>
      </c>
      <c r="P200" s="163" t="e">
        <f t="shared" si="40"/>
        <v>#REF!</v>
      </c>
    </row>
    <row r="201" spans="1:16" x14ac:dyDescent="0.2">
      <c r="A201" s="267">
        <f>A168</f>
        <v>2014</v>
      </c>
      <c r="B201" s="206">
        <f>$C$7</f>
        <v>0</v>
      </c>
      <c r="C201" s="268" t="e">
        <f>B201*#REF!/100*$B$23</f>
        <v>#REF!</v>
      </c>
      <c r="D201" s="269" t="e">
        <f>+C201</f>
        <v>#REF!</v>
      </c>
      <c r="G201" s="169">
        <v>97</v>
      </c>
      <c r="H201" s="228">
        <f t="shared" ref="H201:H212" si="45">$E$74/12</f>
        <v>0</v>
      </c>
      <c r="I201" s="246" t="e">
        <f t="shared" si="41"/>
        <v>#VALUE!</v>
      </c>
      <c r="J201" s="163">
        <f t="shared" si="38"/>
        <v>0</v>
      </c>
      <c r="L201" s="169">
        <v>97</v>
      </c>
      <c r="M201" s="246" t="e">
        <f>#REF!/12</f>
        <v>#REF!</v>
      </c>
      <c r="N201" s="246" t="e">
        <f t="shared" si="39"/>
        <v>#REF!</v>
      </c>
      <c r="O201" s="228" t="e">
        <f t="shared" si="42"/>
        <v>#REF!</v>
      </c>
      <c r="P201" s="163" t="e">
        <f t="shared" si="40"/>
        <v>#REF!</v>
      </c>
    </row>
    <row r="202" spans="1:16" x14ac:dyDescent="0.2">
      <c r="A202" s="267">
        <f t="shared" ref="A202:A218" si="46">A169</f>
        <v>2015</v>
      </c>
      <c r="B202" s="206">
        <f>D7</f>
        <v>0</v>
      </c>
      <c r="C202" s="268" t="e">
        <f>B202*#REF!/100*$B$23</f>
        <v>#REF!</v>
      </c>
      <c r="D202" s="269" t="e">
        <f>+C202+D201</f>
        <v>#REF!</v>
      </c>
      <c r="G202" s="169">
        <v>98</v>
      </c>
      <c r="H202" s="228">
        <f t="shared" si="45"/>
        <v>0</v>
      </c>
      <c r="I202" s="246" t="e">
        <f t="shared" si="41"/>
        <v>#VALUE!</v>
      </c>
      <c r="J202" s="163">
        <f t="shared" si="38"/>
        <v>0</v>
      </c>
      <c r="L202" s="169">
        <v>98</v>
      </c>
      <c r="M202" s="246" t="e">
        <f>#REF!/12</f>
        <v>#REF!</v>
      </c>
      <c r="N202" s="246" t="e">
        <f t="shared" si="39"/>
        <v>#REF!</v>
      </c>
      <c r="O202" s="228" t="e">
        <f t="shared" si="42"/>
        <v>#REF!</v>
      </c>
      <c r="P202" s="163" t="e">
        <f t="shared" si="40"/>
        <v>#REF!</v>
      </c>
    </row>
    <row r="203" spans="1:16" x14ac:dyDescent="0.2">
      <c r="A203" s="267">
        <f t="shared" si="46"/>
        <v>2016</v>
      </c>
      <c r="B203" s="206">
        <f t="shared" ref="B203:B228" si="47">B202*(1+$B$17)</f>
        <v>0</v>
      </c>
      <c r="C203" s="268" t="e">
        <f>B203*#REF!/100*$B$23</f>
        <v>#REF!</v>
      </c>
      <c r="D203" s="269" t="e">
        <f t="shared" ref="D203:D228" si="48">+C203+D202</f>
        <v>#REF!</v>
      </c>
      <c r="G203" s="169">
        <v>99</v>
      </c>
      <c r="H203" s="228">
        <f t="shared" si="45"/>
        <v>0</v>
      </c>
      <c r="I203" s="246" t="e">
        <f t="shared" si="41"/>
        <v>#VALUE!</v>
      </c>
      <c r="J203" s="163">
        <f t="shared" si="38"/>
        <v>0</v>
      </c>
      <c r="L203" s="169">
        <v>99</v>
      </c>
      <c r="M203" s="246" t="e">
        <f>#REF!/12</f>
        <v>#REF!</v>
      </c>
      <c r="N203" s="246" t="e">
        <f t="shared" si="39"/>
        <v>#REF!</v>
      </c>
      <c r="O203" s="228" t="e">
        <f t="shared" si="42"/>
        <v>#REF!</v>
      </c>
      <c r="P203" s="163" t="e">
        <f t="shared" si="40"/>
        <v>#REF!</v>
      </c>
    </row>
    <row r="204" spans="1:16" x14ac:dyDescent="0.2">
      <c r="A204" s="267">
        <f t="shared" si="46"/>
        <v>2017</v>
      </c>
      <c r="B204" s="206">
        <f t="shared" si="47"/>
        <v>0</v>
      </c>
      <c r="C204" s="268" t="e">
        <f>B204*#REF!/100*$B$23</f>
        <v>#REF!</v>
      </c>
      <c r="D204" s="269" t="e">
        <f t="shared" si="48"/>
        <v>#REF!</v>
      </c>
      <c r="G204" s="169">
        <v>100</v>
      </c>
      <c r="H204" s="228">
        <f t="shared" si="45"/>
        <v>0</v>
      </c>
      <c r="I204" s="246" t="e">
        <f t="shared" si="41"/>
        <v>#VALUE!</v>
      </c>
      <c r="J204" s="163">
        <f t="shared" si="38"/>
        <v>0</v>
      </c>
      <c r="L204" s="169">
        <v>100</v>
      </c>
      <c r="M204" s="246" t="e">
        <f>#REF!/12</f>
        <v>#REF!</v>
      </c>
      <c r="N204" s="246" t="e">
        <f t="shared" si="39"/>
        <v>#REF!</v>
      </c>
      <c r="O204" s="228" t="e">
        <f t="shared" si="42"/>
        <v>#REF!</v>
      </c>
      <c r="P204" s="163" t="e">
        <f t="shared" si="40"/>
        <v>#REF!</v>
      </c>
    </row>
    <row r="205" spans="1:16" x14ac:dyDescent="0.2">
      <c r="A205" s="267">
        <f t="shared" si="46"/>
        <v>2018</v>
      </c>
      <c r="B205" s="206">
        <f t="shared" si="47"/>
        <v>0</v>
      </c>
      <c r="C205" s="268" t="e">
        <f>B205*#REF!/100*$B$23</f>
        <v>#REF!</v>
      </c>
      <c r="D205" s="269" t="e">
        <f t="shared" si="48"/>
        <v>#REF!</v>
      </c>
      <c r="G205" s="169">
        <v>101</v>
      </c>
      <c r="H205" s="228">
        <f t="shared" si="45"/>
        <v>0</v>
      </c>
      <c r="I205" s="246" t="e">
        <f t="shared" si="41"/>
        <v>#VALUE!</v>
      </c>
      <c r="J205" s="163">
        <f t="shared" si="38"/>
        <v>0</v>
      </c>
      <c r="L205" s="169">
        <v>101</v>
      </c>
      <c r="M205" s="246" t="e">
        <f>#REF!/12</f>
        <v>#REF!</v>
      </c>
      <c r="N205" s="246" t="e">
        <f t="shared" si="39"/>
        <v>#REF!</v>
      </c>
      <c r="O205" s="228" t="e">
        <f t="shared" si="42"/>
        <v>#REF!</v>
      </c>
      <c r="P205" s="163" t="e">
        <f t="shared" si="40"/>
        <v>#REF!</v>
      </c>
    </row>
    <row r="206" spans="1:16" x14ac:dyDescent="0.2">
      <c r="A206" s="267">
        <f t="shared" si="46"/>
        <v>2019</v>
      </c>
      <c r="B206" s="206">
        <f t="shared" si="47"/>
        <v>0</v>
      </c>
      <c r="C206" s="268" t="e">
        <f>B206*#REF!/100*$B$23</f>
        <v>#REF!</v>
      </c>
      <c r="D206" s="269" t="e">
        <f t="shared" si="48"/>
        <v>#REF!</v>
      </c>
      <c r="G206" s="169">
        <v>102</v>
      </c>
      <c r="H206" s="228">
        <f t="shared" si="45"/>
        <v>0</v>
      </c>
      <c r="I206" s="246" t="e">
        <f t="shared" si="41"/>
        <v>#VALUE!</v>
      </c>
      <c r="J206" s="163">
        <f t="shared" si="38"/>
        <v>0</v>
      </c>
      <c r="L206" s="169">
        <v>102</v>
      </c>
      <c r="M206" s="246" t="e">
        <f>#REF!/12</f>
        <v>#REF!</v>
      </c>
      <c r="N206" s="246" t="e">
        <f t="shared" si="39"/>
        <v>#REF!</v>
      </c>
      <c r="O206" s="228" t="e">
        <f t="shared" si="42"/>
        <v>#REF!</v>
      </c>
      <c r="P206" s="163" t="e">
        <f t="shared" si="40"/>
        <v>#REF!</v>
      </c>
    </row>
    <row r="207" spans="1:16" x14ac:dyDescent="0.2">
      <c r="A207" s="267">
        <f t="shared" si="46"/>
        <v>2020</v>
      </c>
      <c r="B207" s="206">
        <f t="shared" si="47"/>
        <v>0</v>
      </c>
      <c r="C207" s="268" t="e">
        <f>B207*#REF!/100*$B$23</f>
        <v>#REF!</v>
      </c>
      <c r="D207" s="269" t="e">
        <f t="shared" si="48"/>
        <v>#REF!</v>
      </c>
      <c r="G207" s="169">
        <v>103</v>
      </c>
      <c r="H207" s="228">
        <f t="shared" si="45"/>
        <v>0</v>
      </c>
      <c r="I207" s="246" t="e">
        <f t="shared" si="41"/>
        <v>#VALUE!</v>
      </c>
      <c r="J207" s="163">
        <f t="shared" si="38"/>
        <v>0</v>
      </c>
      <c r="L207" s="169">
        <v>103</v>
      </c>
      <c r="M207" s="246" t="e">
        <f>#REF!/12</f>
        <v>#REF!</v>
      </c>
      <c r="N207" s="246" t="e">
        <f t="shared" si="39"/>
        <v>#REF!</v>
      </c>
      <c r="O207" s="228" t="e">
        <f t="shared" si="42"/>
        <v>#REF!</v>
      </c>
      <c r="P207" s="163" t="e">
        <f t="shared" si="40"/>
        <v>#REF!</v>
      </c>
    </row>
    <row r="208" spans="1:16" x14ac:dyDescent="0.2">
      <c r="A208" s="267">
        <f t="shared" si="46"/>
        <v>2021</v>
      </c>
      <c r="B208" s="206">
        <f t="shared" si="47"/>
        <v>0</v>
      </c>
      <c r="C208" s="268" t="e">
        <f>B208*#REF!/100*$B$23</f>
        <v>#REF!</v>
      </c>
      <c r="D208" s="269" t="e">
        <f t="shared" si="48"/>
        <v>#REF!</v>
      </c>
      <c r="G208" s="169">
        <v>104</v>
      </c>
      <c r="H208" s="228">
        <f t="shared" si="45"/>
        <v>0</v>
      </c>
      <c r="I208" s="246" t="e">
        <f t="shared" si="41"/>
        <v>#VALUE!</v>
      </c>
      <c r="J208" s="163">
        <f t="shared" si="38"/>
        <v>0</v>
      </c>
      <c r="L208" s="169">
        <v>104</v>
      </c>
      <c r="M208" s="246" t="e">
        <f>#REF!/12</f>
        <v>#REF!</v>
      </c>
      <c r="N208" s="246" t="e">
        <f t="shared" si="39"/>
        <v>#REF!</v>
      </c>
      <c r="O208" s="228" t="e">
        <f t="shared" si="42"/>
        <v>#REF!</v>
      </c>
      <c r="P208" s="163" t="e">
        <f t="shared" si="40"/>
        <v>#REF!</v>
      </c>
    </row>
    <row r="209" spans="1:16" x14ac:dyDescent="0.2">
      <c r="A209" s="267">
        <f t="shared" si="46"/>
        <v>2022</v>
      </c>
      <c r="B209" s="206">
        <f t="shared" si="47"/>
        <v>0</v>
      </c>
      <c r="C209" s="268" t="e">
        <f>B209*#REF!/100*$B$23</f>
        <v>#REF!</v>
      </c>
      <c r="D209" s="269" t="e">
        <f t="shared" si="48"/>
        <v>#REF!</v>
      </c>
      <c r="G209" s="169">
        <v>105</v>
      </c>
      <c r="H209" s="228">
        <f t="shared" si="45"/>
        <v>0</v>
      </c>
      <c r="I209" s="246" t="e">
        <f t="shared" si="41"/>
        <v>#VALUE!</v>
      </c>
      <c r="J209" s="163">
        <f t="shared" si="38"/>
        <v>0</v>
      </c>
      <c r="L209" s="169">
        <v>105</v>
      </c>
      <c r="M209" s="246" t="e">
        <f>#REF!/12</f>
        <v>#REF!</v>
      </c>
      <c r="N209" s="246" t="e">
        <f t="shared" si="39"/>
        <v>#REF!</v>
      </c>
      <c r="O209" s="228" t="e">
        <f t="shared" si="42"/>
        <v>#REF!</v>
      </c>
      <c r="P209" s="163" t="e">
        <f t="shared" si="40"/>
        <v>#REF!</v>
      </c>
    </row>
    <row r="210" spans="1:16" x14ac:dyDescent="0.2">
      <c r="A210" s="267">
        <f t="shared" si="46"/>
        <v>2023</v>
      </c>
      <c r="B210" s="206">
        <f t="shared" si="47"/>
        <v>0</v>
      </c>
      <c r="C210" s="268" t="e">
        <f>B210*#REF!/100*$B$23</f>
        <v>#REF!</v>
      </c>
      <c r="D210" s="269" t="e">
        <f t="shared" si="48"/>
        <v>#REF!</v>
      </c>
      <c r="G210" s="169">
        <v>106</v>
      </c>
      <c r="H210" s="228">
        <f t="shared" si="45"/>
        <v>0</v>
      </c>
      <c r="I210" s="246" t="e">
        <f t="shared" si="41"/>
        <v>#VALUE!</v>
      </c>
      <c r="J210" s="163">
        <f t="shared" si="38"/>
        <v>0</v>
      </c>
      <c r="L210" s="169">
        <v>106</v>
      </c>
      <c r="M210" s="246" t="e">
        <f>#REF!/12</f>
        <v>#REF!</v>
      </c>
      <c r="N210" s="246" t="e">
        <f t="shared" si="39"/>
        <v>#REF!</v>
      </c>
      <c r="O210" s="228" t="e">
        <f t="shared" si="42"/>
        <v>#REF!</v>
      </c>
      <c r="P210" s="163" t="e">
        <f t="shared" si="40"/>
        <v>#REF!</v>
      </c>
    </row>
    <row r="211" spans="1:16" x14ac:dyDescent="0.2">
      <c r="A211" s="267">
        <f t="shared" si="46"/>
        <v>2024</v>
      </c>
      <c r="B211" s="206">
        <f t="shared" si="47"/>
        <v>0</v>
      </c>
      <c r="C211" s="268" t="e">
        <f>B211*#REF!/100*$B$23</f>
        <v>#REF!</v>
      </c>
      <c r="D211" s="269" t="e">
        <f t="shared" si="48"/>
        <v>#REF!</v>
      </c>
      <c r="G211" s="169">
        <v>107</v>
      </c>
      <c r="H211" s="228">
        <f t="shared" si="45"/>
        <v>0</v>
      </c>
      <c r="I211" s="246" t="e">
        <f t="shared" si="41"/>
        <v>#VALUE!</v>
      </c>
      <c r="J211" s="163">
        <f t="shared" si="38"/>
        <v>0</v>
      </c>
      <c r="L211" s="169">
        <v>107</v>
      </c>
      <c r="M211" s="246" t="e">
        <f>#REF!/12</f>
        <v>#REF!</v>
      </c>
      <c r="N211" s="246" t="e">
        <f t="shared" si="39"/>
        <v>#REF!</v>
      </c>
      <c r="O211" s="228" t="e">
        <f t="shared" si="42"/>
        <v>#REF!</v>
      </c>
      <c r="P211" s="163" t="e">
        <f t="shared" si="40"/>
        <v>#REF!</v>
      </c>
    </row>
    <row r="212" spans="1:16" x14ac:dyDescent="0.2">
      <c r="A212" s="267">
        <f t="shared" si="46"/>
        <v>2025</v>
      </c>
      <c r="B212" s="206">
        <f t="shared" si="47"/>
        <v>0</v>
      </c>
      <c r="C212" s="268" t="e">
        <f>B212*#REF!/100*$B$23</f>
        <v>#REF!</v>
      </c>
      <c r="D212" s="269" t="e">
        <f t="shared" si="48"/>
        <v>#REF!</v>
      </c>
      <c r="G212" s="169">
        <v>108</v>
      </c>
      <c r="H212" s="228">
        <f t="shared" si="45"/>
        <v>0</v>
      </c>
      <c r="I212" s="246" t="e">
        <f t="shared" si="41"/>
        <v>#VALUE!</v>
      </c>
      <c r="J212" s="163">
        <f t="shared" si="38"/>
        <v>0</v>
      </c>
      <c r="L212" s="169">
        <v>108</v>
      </c>
      <c r="M212" s="246" t="e">
        <f>#REF!/12</f>
        <v>#REF!</v>
      </c>
      <c r="N212" s="246" t="e">
        <f t="shared" si="39"/>
        <v>#REF!</v>
      </c>
      <c r="O212" s="228" t="e">
        <f t="shared" si="42"/>
        <v>#REF!</v>
      </c>
      <c r="P212" s="163" t="e">
        <f t="shared" si="40"/>
        <v>#REF!</v>
      </c>
    </row>
    <row r="213" spans="1:16" x14ac:dyDescent="0.2">
      <c r="A213" s="267">
        <f t="shared" si="46"/>
        <v>2026</v>
      </c>
      <c r="B213" s="206">
        <f t="shared" si="47"/>
        <v>0</v>
      </c>
      <c r="C213" s="268" t="e">
        <f>B213*#REF!/100*$B$23</f>
        <v>#REF!</v>
      </c>
      <c r="D213" s="269" t="e">
        <f t="shared" si="48"/>
        <v>#REF!</v>
      </c>
      <c r="G213" s="169">
        <v>109</v>
      </c>
      <c r="H213" s="228">
        <f t="shared" ref="H213:H226" si="49">$E$75/12</f>
        <v>0</v>
      </c>
      <c r="I213" s="246" t="e">
        <f t="shared" si="41"/>
        <v>#VALUE!</v>
      </c>
      <c r="J213" s="163">
        <f t="shared" si="38"/>
        <v>0</v>
      </c>
      <c r="L213" s="169">
        <v>109</v>
      </c>
      <c r="M213" s="246" t="e">
        <f>#REF!/12</f>
        <v>#REF!</v>
      </c>
      <c r="N213" s="246" t="e">
        <f t="shared" si="39"/>
        <v>#REF!</v>
      </c>
      <c r="O213" s="228" t="e">
        <f t="shared" si="42"/>
        <v>#REF!</v>
      </c>
      <c r="P213" s="163" t="e">
        <f t="shared" si="40"/>
        <v>#REF!</v>
      </c>
    </row>
    <row r="214" spans="1:16" x14ac:dyDescent="0.2">
      <c r="A214" s="267">
        <f t="shared" si="46"/>
        <v>2027</v>
      </c>
      <c r="B214" s="206">
        <f t="shared" si="47"/>
        <v>0</v>
      </c>
      <c r="C214" s="268" t="e">
        <f>B214*#REF!/100*$B$23</f>
        <v>#REF!</v>
      </c>
      <c r="D214" s="269" t="e">
        <f t="shared" si="48"/>
        <v>#REF!</v>
      </c>
      <c r="G214" s="169">
        <v>110</v>
      </c>
      <c r="H214" s="228">
        <f t="shared" si="49"/>
        <v>0</v>
      </c>
      <c r="I214" s="246" t="e">
        <f t="shared" si="41"/>
        <v>#VALUE!</v>
      </c>
      <c r="J214" s="163">
        <f t="shared" si="38"/>
        <v>0</v>
      </c>
      <c r="L214" s="169">
        <v>110</v>
      </c>
      <c r="M214" s="246" t="e">
        <f>#REF!/12</f>
        <v>#REF!</v>
      </c>
      <c r="N214" s="246" t="e">
        <f t="shared" si="39"/>
        <v>#REF!</v>
      </c>
      <c r="O214" s="228" t="e">
        <f t="shared" si="42"/>
        <v>#REF!</v>
      </c>
      <c r="P214" s="163" t="e">
        <f t="shared" si="40"/>
        <v>#REF!</v>
      </c>
    </row>
    <row r="215" spans="1:16" x14ac:dyDescent="0.2">
      <c r="A215" s="267">
        <f t="shared" si="46"/>
        <v>2028</v>
      </c>
      <c r="B215" s="206">
        <f t="shared" si="47"/>
        <v>0</v>
      </c>
      <c r="C215" s="268" t="e">
        <f>B215*#REF!/100*$B$23</f>
        <v>#REF!</v>
      </c>
      <c r="D215" s="269" t="e">
        <f t="shared" si="48"/>
        <v>#REF!</v>
      </c>
      <c r="G215" s="169">
        <v>111</v>
      </c>
      <c r="H215" s="228">
        <f t="shared" si="49"/>
        <v>0</v>
      </c>
      <c r="I215" s="246" t="e">
        <f t="shared" si="41"/>
        <v>#VALUE!</v>
      </c>
      <c r="J215" s="163">
        <f t="shared" si="38"/>
        <v>0</v>
      </c>
      <c r="L215" s="169">
        <v>111</v>
      </c>
      <c r="M215" s="246" t="e">
        <f>#REF!/12</f>
        <v>#REF!</v>
      </c>
      <c r="N215" s="246" t="e">
        <f t="shared" si="39"/>
        <v>#REF!</v>
      </c>
      <c r="O215" s="228" t="e">
        <f t="shared" si="42"/>
        <v>#REF!</v>
      </c>
      <c r="P215" s="163" t="e">
        <f t="shared" si="40"/>
        <v>#REF!</v>
      </c>
    </row>
    <row r="216" spans="1:16" x14ac:dyDescent="0.2">
      <c r="A216" s="267">
        <f t="shared" si="46"/>
        <v>2029</v>
      </c>
      <c r="B216" s="206">
        <f t="shared" si="47"/>
        <v>0</v>
      </c>
      <c r="C216" s="268" t="e">
        <f>B216*#REF!/100*$B$23</f>
        <v>#REF!</v>
      </c>
      <c r="D216" s="269" t="e">
        <f t="shared" si="48"/>
        <v>#REF!</v>
      </c>
      <c r="G216" s="169">
        <v>112</v>
      </c>
      <c r="H216" s="228">
        <f t="shared" si="49"/>
        <v>0</v>
      </c>
      <c r="I216" s="246" t="e">
        <f t="shared" si="41"/>
        <v>#VALUE!</v>
      </c>
      <c r="J216" s="163">
        <f t="shared" si="38"/>
        <v>0</v>
      </c>
      <c r="L216" s="169">
        <v>112</v>
      </c>
      <c r="M216" s="246" t="e">
        <f>#REF!/12</f>
        <v>#REF!</v>
      </c>
      <c r="N216" s="246" t="e">
        <f t="shared" si="39"/>
        <v>#REF!</v>
      </c>
      <c r="O216" s="228" t="e">
        <f t="shared" si="42"/>
        <v>#REF!</v>
      </c>
      <c r="P216" s="163" t="e">
        <f t="shared" si="40"/>
        <v>#REF!</v>
      </c>
    </row>
    <row r="217" spans="1:16" x14ac:dyDescent="0.2">
      <c r="A217" s="267">
        <f t="shared" si="46"/>
        <v>2030</v>
      </c>
      <c r="B217" s="206">
        <f t="shared" si="47"/>
        <v>0</v>
      </c>
      <c r="C217" s="268" t="e">
        <f>B217*#REF!/100*$B$23</f>
        <v>#REF!</v>
      </c>
      <c r="D217" s="269" t="e">
        <f t="shared" si="48"/>
        <v>#REF!</v>
      </c>
      <c r="G217" s="169">
        <v>113</v>
      </c>
      <c r="H217" s="228">
        <f t="shared" si="49"/>
        <v>0</v>
      </c>
      <c r="I217" s="246" t="e">
        <f t="shared" si="41"/>
        <v>#VALUE!</v>
      </c>
      <c r="J217" s="163">
        <f t="shared" si="38"/>
        <v>0</v>
      </c>
      <c r="L217" s="169">
        <v>113</v>
      </c>
      <c r="M217" s="246" t="e">
        <f>#REF!/12</f>
        <v>#REF!</v>
      </c>
      <c r="N217" s="246" t="e">
        <f t="shared" si="39"/>
        <v>#REF!</v>
      </c>
      <c r="O217" s="228" t="e">
        <f t="shared" si="42"/>
        <v>#REF!</v>
      </c>
      <c r="P217" s="163" t="e">
        <f t="shared" si="40"/>
        <v>#REF!</v>
      </c>
    </row>
    <row r="218" spans="1:16" x14ac:dyDescent="0.2">
      <c r="A218" s="267">
        <f t="shared" si="46"/>
        <v>2031</v>
      </c>
      <c r="B218" s="206">
        <f t="shared" si="47"/>
        <v>0</v>
      </c>
      <c r="C218" s="268" t="e">
        <f>B218*#REF!/100*$B$23</f>
        <v>#REF!</v>
      </c>
      <c r="D218" s="269" t="e">
        <f t="shared" si="48"/>
        <v>#REF!</v>
      </c>
      <c r="G218" s="169">
        <v>114</v>
      </c>
      <c r="H218" s="228">
        <f t="shared" si="49"/>
        <v>0</v>
      </c>
      <c r="I218" s="246" t="e">
        <f t="shared" si="41"/>
        <v>#VALUE!</v>
      </c>
      <c r="J218" s="163">
        <f t="shared" si="38"/>
        <v>0</v>
      </c>
      <c r="L218" s="169">
        <v>114</v>
      </c>
      <c r="M218" s="246" t="e">
        <f>#REF!/12</f>
        <v>#REF!</v>
      </c>
      <c r="N218" s="246" t="e">
        <f t="shared" si="39"/>
        <v>#REF!</v>
      </c>
      <c r="O218" s="228" t="e">
        <f t="shared" si="42"/>
        <v>#REF!</v>
      </c>
      <c r="P218" s="163" t="e">
        <f t="shared" si="40"/>
        <v>#REF!</v>
      </c>
    </row>
    <row r="219" spans="1:16" x14ac:dyDescent="0.2">
      <c r="A219" s="267"/>
      <c r="B219" s="206"/>
      <c r="C219" s="268"/>
      <c r="D219" s="269"/>
      <c r="G219" s="169"/>
      <c r="H219" s="228"/>
      <c r="I219" s="246"/>
      <c r="J219" s="163"/>
      <c r="L219" s="169"/>
      <c r="M219" s="246"/>
      <c r="N219" s="246"/>
      <c r="O219" s="228"/>
      <c r="P219" s="163"/>
    </row>
    <row r="220" spans="1:16" x14ac:dyDescent="0.2">
      <c r="A220" s="267"/>
      <c r="B220" s="206"/>
      <c r="C220" s="268"/>
      <c r="D220" s="269"/>
      <c r="G220" s="169"/>
      <c r="H220" s="228"/>
      <c r="I220" s="246"/>
      <c r="J220" s="163"/>
      <c r="L220" s="169"/>
      <c r="M220" s="246"/>
      <c r="N220" s="246"/>
      <c r="O220" s="228"/>
      <c r="P220" s="163"/>
    </row>
    <row r="221" spans="1:16" x14ac:dyDescent="0.2">
      <c r="A221" s="267">
        <f t="shared" ref="A221:A228" si="50">A186</f>
        <v>2032</v>
      </c>
      <c r="B221" s="206">
        <f>B218*(1+$B$17)</f>
        <v>0</v>
      </c>
      <c r="C221" s="268" t="e">
        <f>B221*#REF!/100*$B$23</f>
        <v>#REF!</v>
      </c>
      <c r="D221" s="269" t="e">
        <f>+C221+D218</f>
        <v>#REF!</v>
      </c>
      <c r="G221" s="169">
        <v>115</v>
      </c>
      <c r="H221" s="228">
        <f t="shared" si="49"/>
        <v>0</v>
      </c>
      <c r="I221" s="246" t="e">
        <f>H221+I218</f>
        <v>#VALUE!</v>
      </c>
      <c r="J221" s="163">
        <f t="shared" si="38"/>
        <v>0</v>
      </c>
      <c r="L221" s="169">
        <v>115</v>
      </c>
      <c r="M221" s="246" t="e">
        <f>#REF!/12</f>
        <v>#REF!</v>
      </c>
      <c r="N221" s="246" t="e">
        <f t="shared" si="39"/>
        <v>#REF!</v>
      </c>
      <c r="O221" s="228" t="e">
        <f>M221 + N221 +O218</f>
        <v>#REF!</v>
      </c>
      <c r="P221" s="163" t="e">
        <f t="shared" si="40"/>
        <v>#REF!</v>
      </c>
    </row>
    <row r="222" spans="1:16" x14ac:dyDescent="0.2">
      <c r="A222" s="267">
        <f t="shared" si="50"/>
        <v>2033</v>
      </c>
      <c r="B222" s="206">
        <f t="shared" si="47"/>
        <v>0</v>
      </c>
      <c r="C222" s="268" t="e">
        <f>B222*#REF!/100*$B$23</f>
        <v>#REF!</v>
      </c>
      <c r="D222" s="269" t="e">
        <f t="shared" si="48"/>
        <v>#REF!</v>
      </c>
      <c r="G222" s="169">
        <v>116</v>
      </c>
      <c r="H222" s="228">
        <f t="shared" si="49"/>
        <v>0</v>
      </c>
      <c r="I222" s="246" t="e">
        <f t="shared" si="41"/>
        <v>#VALUE!</v>
      </c>
      <c r="J222" s="163">
        <f t="shared" si="38"/>
        <v>0</v>
      </c>
      <c r="L222" s="169">
        <v>116</v>
      </c>
      <c r="M222" s="246" t="e">
        <f>#REF!/12</f>
        <v>#REF!</v>
      </c>
      <c r="N222" s="246" t="e">
        <f t="shared" si="39"/>
        <v>#REF!</v>
      </c>
      <c r="O222" s="228" t="e">
        <f t="shared" si="42"/>
        <v>#REF!</v>
      </c>
      <c r="P222" s="163" t="e">
        <f t="shared" si="40"/>
        <v>#REF!</v>
      </c>
    </row>
    <row r="223" spans="1:16" x14ac:dyDescent="0.2">
      <c r="A223" s="267">
        <f t="shared" si="50"/>
        <v>2034</v>
      </c>
      <c r="B223" s="206">
        <f t="shared" si="47"/>
        <v>0</v>
      </c>
      <c r="C223" s="268" t="e">
        <f>B223*#REF!/100*$B$23</f>
        <v>#REF!</v>
      </c>
      <c r="D223" s="269" t="e">
        <f t="shared" si="48"/>
        <v>#REF!</v>
      </c>
      <c r="G223" s="169">
        <v>117</v>
      </c>
      <c r="H223" s="228">
        <f t="shared" si="49"/>
        <v>0</v>
      </c>
      <c r="I223" s="246" t="e">
        <f t="shared" si="41"/>
        <v>#VALUE!</v>
      </c>
      <c r="J223" s="163">
        <f t="shared" si="38"/>
        <v>0</v>
      </c>
      <c r="L223" s="169">
        <v>117</v>
      </c>
      <c r="M223" s="246" t="e">
        <f>#REF!/12</f>
        <v>#REF!</v>
      </c>
      <c r="N223" s="246" t="e">
        <f t="shared" si="39"/>
        <v>#REF!</v>
      </c>
      <c r="O223" s="228" t="e">
        <f t="shared" si="42"/>
        <v>#REF!</v>
      </c>
      <c r="P223" s="163" t="e">
        <f t="shared" si="40"/>
        <v>#REF!</v>
      </c>
    </row>
    <row r="224" spans="1:16" x14ac:dyDescent="0.2">
      <c r="A224" s="267">
        <f t="shared" si="50"/>
        <v>2035</v>
      </c>
      <c r="B224" s="206">
        <f t="shared" si="47"/>
        <v>0</v>
      </c>
      <c r="C224" s="268" t="e">
        <f>B224*#REF!/100*$B$23</f>
        <v>#REF!</v>
      </c>
      <c r="D224" s="269" t="e">
        <f t="shared" si="48"/>
        <v>#REF!</v>
      </c>
      <c r="G224" s="169">
        <v>118</v>
      </c>
      <c r="H224" s="228">
        <f t="shared" si="49"/>
        <v>0</v>
      </c>
      <c r="I224" s="246" t="e">
        <f t="shared" si="41"/>
        <v>#VALUE!</v>
      </c>
      <c r="J224" s="163">
        <f t="shared" si="38"/>
        <v>0</v>
      </c>
      <c r="L224" s="169">
        <v>118</v>
      </c>
      <c r="M224" s="246" t="e">
        <f>#REF!/12</f>
        <v>#REF!</v>
      </c>
      <c r="N224" s="246" t="e">
        <f t="shared" si="39"/>
        <v>#REF!</v>
      </c>
      <c r="O224" s="228" t="e">
        <f t="shared" si="42"/>
        <v>#REF!</v>
      </c>
      <c r="P224" s="163" t="e">
        <f t="shared" si="40"/>
        <v>#REF!</v>
      </c>
    </row>
    <row r="225" spans="1:16" x14ac:dyDescent="0.2">
      <c r="A225" s="267">
        <f t="shared" si="50"/>
        <v>2036</v>
      </c>
      <c r="B225" s="206">
        <f t="shared" si="47"/>
        <v>0</v>
      </c>
      <c r="C225" s="268" t="e">
        <f>B225*#REF!/100*$B$23</f>
        <v>#REF!</v>
      </c>
      <c r="D225" s="269" t="e">
        <f t="shared" si="48"/>
        <v>#REF!</v>
      </c>
      <c r="G225" s="169">
        <v>119</v>
      </c>
      <c r="H225" s="228">
        <f t="shared" si="49"/>
        <v>0</v>
      </c>
      <c r="I225" s="246" t="e">
        <f t="shared" si="41"/>
        <v>#VALUE!</v>
      </c>
      <c r="J225" s="163">
        <f t="shared" si="38"/>
        <v>0</v>
      </c>
      <c r="L225" s="169">
        <v>119</v>
      </c>
      <c r="M225" s="246" t="e">
        <f>#REF!/12</f>
        <v>#REF!</v>
      </c>
      <c r="N225" s="246" t="e">
        <f t="shared" si="39"/>
        <v>#REF!</v>
      </c>
      <c r="O225" s="228" t="e">
        <f t="shared" si="42"/>
        <v>#REF!</v>
      </c>
      <c r="P225" s="163" t="e">
        <f t="shared" si="40"/>
        <v>#REF!</v>
      </c>
    </row>
    <row r="226" spans="1:16" x14ac:dyDescent="0.2">
      <c r="A226" s="267">
        <f t="shared" si="50"/>
        <v>2037</v>
      </c>
      <c r="B226" s="206">
        <f t="shared" si="47"/>
        <v>0</v>
      </c>
      <c r="C226" s="268" t="e">
        <f>B226*#REF!/100*$B$23</f>
        <v>#REF!</v>
      </c>
      <c r="D226" s="269" t="e">
        <f t="shared" si="48"/>
        <v>#REF!</v>
      </c>
      <c r="G226" s="169">
        <v>120</v>
      </c>
      <c r="H226" s="228">
        <f t="shared" si="49"/>
        <v>0</v>
      </c>
      <c r="I226" s="246" t="e">
        <f t="shared" si="41"/>
        <v>#VALUE!</v>
      </c>
      <c r="J226" s="163">
        <f t="shared" si="38"/>
        <v>0</v>
      </c>
      <c r="L226" s="169">
        <v>120</v>
      </c>
      <c r="M226" s="246" t="e">
        <f>#REF!/12</f>
        <v>#REF!</v>
      </c>
      <c r="N226" s="246" t="e">
        <f t="shared" si="39"/>
        <v>#REF!</v>
      </c>
      <c r="O226" s="228" t="e">
        <f t="shared" si="42"/>
        <v>#REF!</v>
      </c>
      <c r="P226" s="163" t="e">
        <f t="shared" si="40"/>
        <v>#REF!</v>
      </c>
    </row>
    <row r="227" spans="1:16" x14ac:dyDescent="0.2">
      <c r="A227" s="267">
        <f t="shared" si="50"/>
        <v>2038</v>
      </c>
      <c r="B227" s="206">
        <f t="shared" si="47"/>
        <v>0</v>
      </c>
      <c r="C227" s="268" t="e">
        <f>B227*#REF!/100*$B$23</f>
        <v>#REF!</v>
      </c>
      <c r="D227" s="269" t="e">
        <f t="shared" si="48"/>
        <v>#REF!</v>
      </c>
    </row>
    <row r="228" spans="1:16" x14ac:dyDescent="0.2">
      <c r="A228" s="267">
        <f t="shared" si="50"/>
        <v>2039</v>
      </c>
      <c r="B228" s="206">
        <f t="shared" si="47"/>
        <v>0</v>
      </c>
      <c r="C228" s="268" t="e">
        <f>B228*#REF!/100*$B$23</f>
        <v>#REF!</v>
      </c>
      <c r="D228" s="269" t="e">
        <f t="shared" si="48"/>
        <v>#REF!</v>
      </c>
    </row>
    <row r="233" spans="1:16" ht="60" x14ac:dyDescent="0.2">
      <c r="A233" s="169"/>
      <c r="B233" s="169" t="str">
        <f t="shared" ref="B233:B249" si="51">D200</f>
        <v>Cumulative Cost of Green Power Purchase</v>
      </c>
      <c r="C233" s="169" t="str">
        <f>E104</f>
        <v>Cumulative Net Cost of The Ark</v>
      </c>
    </row>
    <row r="234" spans="1:16" x14ac:dyDescent="0.2">
      <c r="A234" s="267">
        <f>A201</f>
        <v>2014</v>
      </c>
      <c r="B234" s="270" t="e">
        <f t="shared" si="51"/>
        <v>#REF!</v>
      </c>
      <c r="C234" s="270" t="e">
        <f t="shared" ref="C234:C249" si="52">E105*(-1)</f>
        <v>#REF!</v>
      </c>
    </row>
    <row r="235" spans="1:16" x14ac:dyDescent="0.2">
      <c r="A235" s="267">
        <f>+A234+1</f>
        <v>2015</v>
      </c>
      <c r="B235" s="270" t="e">
        <f t="shared" si="51"/>
        <v>#REF!</v>
      </c>
      <c r="C235" s="270" t="e">
        <f t="shared" si="52"/>
        <v>#REF!</v>
      </c>
    </row>
    <row r="236" spans="1:16" x14ac:dyDescent="0.2">
      <c r="A236" s="267">
        <f t="shared" ref="A236:A261" si="53">+A235+1</f>
        <v>2016</v>
      </c>
      <c r="B236" s="270" t="e">
        <f t="shared" si="51"/>
        <v>#REF!</v>
      </c>
      <c r="C236" s="270" t="e">
        <f t="shared" si="52"/>
        <v>#REF!</v>
      </c>
    </row>
    <row r="237" spans="1:16" x14ac:dyDescent="0.2">
      <c r="A237" s="267">
        <f t="shared" si="53"/>
        <v>2017</v>
      </c>
      <c r="B237" s="270" t="e">
        <f t="shared" si="51"/>
        <v>#REF!</v>
      </c>
      <c r="C237" s="270" t="e">
        <f t="shared" si="52"/>
        <v>#REF!</v>
      </c>
    </row>
    <row r="238" spans="1:16" x14ac:dyDescent="0.2">
      <c r="A238" s="267">
        <f t="shared" si="53"/>
        <v>2018</v>
      </c>
      <c r="B238" s="270" t="e">
        <f t="shared" si="51"/>
        <v>#REF!</v>
      </c>
      <c r="C238" s="270" t="e">
        <f t="shared" si="52"/>
        <v>#REF!</v>
      </c>
    </row>
    <row r="239" spans="1:16" x14ac:dyDescent="0.2">
      <c r="A239" s="267">
        <f t="shared" si="53"/>
        <v>2019</v>
      </c>
      <c r="B239" s="270" t="e">
        <f t="shared" si="51"/>
        <v>#REF!</v>
      </c>
      <c r="C239" s="270" t="e">
        <f t="shared" si="52"/>
        <v>#REF!</v>
      </c>
    </row>
    <row r="240" spans="1:16" x14ac:dyDescent="0.2">
      <c r="A240" s="267">
        <f t="shared" si="53"/>
        <v>2020</v>
      </c>
      <c r="B240" s="270" t="e">
        <f t="shared" si="51"/>
        <v>#REF!</v>
      </c>
      <c r="C240" s="270" t="e">
        <f t="shared" si="52"/>
        <v>#REF!</v>
      </c>
    </row>
    <row r="241" spans="1:3" x14ac:dyDescent="0.2">
      <c r="A241" s="267">
        <f t="shared" si="53"/>
        <v>2021</v>
      </c>
      <c r="B241" s="270" t="e">
        <f t="shared" si="51"/>
        <v>#REF!</v>
      </c>
      <c r="C241" s="270" t="e">
        <f t="shared" si="52"/>
        <v>#REF!</v>
      </c>
    </row>
    <row r="242" spans="1:3" x14ac:dyDescent="0.2">
      <c r="A242" s="267">
        <f t="shared" si="53"/>
        <v>2022</v>
      </c>
      <c r="B242" s="270" t="e">
        <f t="shared" si="51"/>
        <v>#REF!</v>
      </c>
      <c r="C242" s="270" t="e">
        <f t="shared" si="52"/>
        <v>#REF!</v>
      </c>
    </row>
    <row r="243" spans="1:3" x14ac:dyDescent="0.2">
      <c r="A243" s="267">
        <f t="shared" si="53"/>
        <v>2023</v>
      </c>
      <c r="B243" s="270" t="e">
        <f t="shared" si="51"/>
        <v>#REF!</v>
      </c>
      <c r="C243" s="270" t="e">
        <f t="shared" si="52"/>
        <v>#REF!</v>
      </c>
    </row>
    <row r="244" spans="1:3" x14ac:dyDescent="0.2">
      <c r="A244" s="267">
        <f t="shared" si="53"/>
        <v>2024</v>
      </c>
      <c r="B244" s="270" t="e">
        <f t="shared" si="51"/>
        <v>#REF!</v>
      </c>
      <c r="C244" s="270" t="e">
        <f t="shared" si="52"/>
        <v>#REF!</v>
      </c>
    </row>
    <row r="245" spans="1:3" x14ac:dyDescent="0.2">
      <c r="A245" s="267">
        <f t="shared" si="53"/>
        <v>2025</v>
      </c>
      <c r="B245" s="270" t="e">
        <f t="shared" si="51"/>
        <v>#REF!</v>
      </c>
      <c r="C245" s="270" t="e">
        <f t="shared" si="52"/>
        <v>#REF!</v>
      </c>
    </row>
    <row r="246" spans="1:3" x14ac:dyDescent="0.2">
      <c r="A246" s="267">
        <f t="shared" si="53"/>
        <v>2026</v>
      </c>
      <c r="B246" s="270" t="e">
        <f t="shared" si="51"/>
        <v>#REF!</v>
      </c>
      <c r="C246" s="270" t="e">
        <f t="shared" si="52"/>
        <v>#REF!</v>
      </c>
    </row>
    <row r="247" spans="1:3" x14ac:dyDescent="0.2">
      <c r="A247" s="267">
        <f t="shared" si="53"/>
        <v>2027</v>
      </c>
      <c r="B247" s="270" t="e">
        <f t="shared" si="51"/>
        <v>#REF!</v>
      </c>
      <c r="C247" s="270" t="e">
        <f t="shared" si="52"/>
        <v>#REF!</v>
      </c>
    </row>
    <row r="248" spans="1:3" x14ac:dyDescent="0.2">
      <c r="A248" s="267">
        <f t="shared" si="53"/>
        <v>2028</v>
      </c>
      <c r="B248" s="270" t="e">
        <f t="shared" si="51"/>
        <v>#REF!</v>
      </c>
      <c r="C248" s="270" t="e">
        <f t="shared" si="52"/>
        <v>#REF!</v>
      </c>
    </row>
    <row r="249" spans="1:3" x14ac:dyDescent="0.2">
      <c r="A249" s="267">
        <f t="shared" si="53"/>
        <v>2029</v>
      </c>
      <c r="B249" s="270" t="e">
        <f t="shared" si="51"/>
        <v>#REF!</v>
      </c>
      <c r="C249" s="270" t="e">
        <f t="shared" si="52"/>
        <v>#REF!</v>
      </c>
    </row>
    <row r="250" spans="1:3" x14ac:dyDescent="0.2">
      <c r="A250" s="267"/>
      <c r="B250" s="270"/>
      <c r="C250" s="270"/>
    </row>
    <row r="251" spans="1:3" x14ac:dyDescent="0.2">
      <c r="A251" s="267"/>
      <c r="B251" s="270"/>
      <c r="C251" s="270"/>
    </row>
    <row r="252" spans="1:3" x14ac:dyDescent="0.2">
      <c r="A252" s="267">
        <f>+A249+1</f>
        <v>2030</v>
      </c>
      <c r="B252" s="270" t="e">
        <f>D217</f>
        <v>#REF!</v>
      </c>
      <c r="C252" s="270" t="e">
        <f t="shared" ref="C252:C261" si="54">E121*(-1)</f>
        <v>#REF!</v>
      </c>
    </row>
    <row r="253" spans="1:3" x14ac:dyDescent="0.2">
      <c r="A253" s="267">
        <f t="shared" si="53"/>
        <v>2031</v>
      </c>
      <c r="B253" s="270" t="e">
        <f>D218</f>
        <v>#REF!</v>
      </c>
      <c r="C253" s="270" t="e">
        <f t="shared" si="54"/>
        <v>#REF!</v>
      </c>
    </row>
    <row r="254" spans="1:3" x14ac:dyDescent="0.2">
      <c r="A254" s="267">
        <f t="shared" si="53"/>
        <v>2032</v>
      </c>
      <c r="B254" s="270" t="e">
        <f t="shared" ref="B254:B261" si="55">D221</f>
        <v>#REF!</v>
      </c>
      <c r="C254" s="270" t="e">
        <f t="shared" si="54"/>
        <v>#REF!</v>
      </c>
    </row>
    <row r="255" spans="1:3" x14ac:dyDescent="0.2">
      <c r="A255" s="267">
        <f t="shared" si="53"/>
        <v>2033</v>
      </c>
      <c r="B255" s="270" t="e">
        <f t="shared" si="55"/>
        <v>#REF!</v>
      </c>
      <c r="C255" s="270" t="e">
        <f t="shared" si="54"/>
        <v>#REF!</v>
      </c>
    </row>
    <row r="256" spans="1:3" x14ac:dyDescent="0.2">
      <c r="A256" s="267">
        <f t="shared" si="53"/>
        <v>2034</v>
      </c>
      <c r="B256" s="270" t="e">
        <f t="shared" si="55"/>
        <v>#REF!</v>
      </c>
      <c r="C256" s="270" t="e">
        <f t="shared" si="54"/>
        <v>#REF!</v>
      </c>
    </row>
    <row r="257" spans="1:3" x14ac:dyDescent="0.2">
      <c r="A257" s="267">
        <f t="shared" si="53"/>
        <v>2035</v>
      </c>
      <c r="B257" s="270" t="e">
        <f t="shared" si="55"/>
        <v>#REF!</v>
      </c>
      <c r="C257" s="270" t="e">
        <f t="shared" si="54"/>
        <v>#REF!</v>
      </c>
    </row>
    <row r="258" spans="1:3" x14ac:dyDescent="0.2">
      <c r="A258" s="267">
        <f t="shared" si="53"/>
        <v>2036</v>
      </c>
      <c r="B258" s="270" t="e">
        <f t="shared" si="55"/>
        <v>#REF!</v>
      </c>
      <c r="C258" s="270" t="e">
        <f t="shared" si="54"/>
        <v>#REF!</v>
      </c>
    </row>
    <row r="259" spans="1:3" x14ac:dyDescent="0.2">
      <c r="A259" s="267">
        <f t="shared" si="53"/>
        <v>2037</v>
      </c>
      <c r="B259" s="270" t="e">
        <f t="shared" si="55"/>
        <v>#REF!</v>
      </c>
      <c r="C259" s="270" t="e">
        <f t="shared" si="54"/>
        <v>#REF!</v>
      </c>
    </row>
    <row r="260" spans="1:3" x14ac:dyDescent="0.2">
      <c r="A260" s="267">
        <f t="shared" si="53"/>
        <v>2038</v>
      </c>
      <c r="B260" s="270" t="e">
        <f t="shared" si="55"/>
        <v>#REF!</v>
      </c>
      <c r="C260" s="270" t="e">
        <f t="shared" si="54"/>
        <v>#REF!</v>
      </c>
    </row>
    <row r="261" spans="1:3" x14ac:dyDescent="0.2">
      <c r="A261" s="267">
        <f t="shared" si="53"/>
        <v>2039</v>
      </c>
      <c r="B261" s="270" t="e">
        <f t="shared" si="55"/>
        <v>#REF!</v>
      </c>
      <c r="C261" s="270" t="e">
        <f t="shared" si="54"/>
        <v>#REF!</v>
      </c>
    </row>
    <row r="265" spans="1:3" x14ac:dyDescent="0.2">
      <c r="A265" s="169" t="s">
        <v>199</v>
      </c>
      <c r="B265" s="169"/>
    </row>
    <row r="266" spans="1:3" x14ac:dyDescent="0.2">
      <c r="A266" s="169" t="str">
        <f>'Enter Data'!B34</f>
        <v>Load Mix</v>
      </c>
      <c r="B266" s="217" t="str">
        <f>'Enter Data'!D34</f>
        <v>%</v>
      </c>
    </row>
    <row r="267" spans="1:3" ht="30" x14ac:dyDescent="0.2">
      <c r="A267" s="169" t="str">
        <f>'Enter Data'!B35</f>
        <v>HVAC (heating, ventilation and air-conditioning)</v>
      </c>
      <c r="B267" s="169" t="e">
        <f>'Enter Data'!D35-B272</f>
        <v>#REF!</v>
      </c>
    </row>
    <row r="268" spans="1:3" x14ac:dyDescent="0.2">
      <c r="A268" s="169" t="str">
        <f>'Enter Data'!B36</f>
        <v>General Power</v>
      </c>
      <c r="B268" s="169">
        <f>'Enter Data'!D36</f>
        <v>0</v>
      </c>
    </row>
    <row r="269" spans="1:3" x14ac:dyDescent="0.2">
      <c r="A269" s="169" t="str">
        <f>'Enter Data'!B37</f>
        <v>Refrigeration</v>
      </c>
      <c r="B269" s="169">
        <f>'Enter Data'!D37</f>
        <v>0</v>
      </c>
    </row>
    <row r="270" spans="1:3" x14ac:dyDescent="0.2">
      <c r="A270" s="169" t="str">
        <f>'Enter Data'!B38</f>
        <v>Lighting</v>
      </c>
      <c r="B270" s="169">
        <f>'Enter Data'!D38</f>
        <v>0</v>
      </c>
    </row>
    <row r="271" spans="1:3" x14ac:dyDescent="0.2">
      <c r="A271" s="169" t="str">
        <f>'Enter Data'!B40</f>
        <v>Other</v>
      </c>
      <c r="B271" s="169">
        <f>'Enter Data'!D40</f>
        <v>1</v>
      </c>
    </row>
    <row r="272" spans="1:3" x14ac:dyDescent="0.2">
      <c r="A272" s="169" t="e">
        <f>'Enter Data'!#REF!</f>
        <v>#REF!</v>
      </c>
      <c r="B272" s="169" t="e">
        <f>'Enter Data'!#REF!</f>
        <v>#REF!</v>
      </c>
    </row>
    <row r="273" spans="1:2" x14ac:dyDescent="0.2">
      <c r="A273" s="169" t="e">
        <f>'Enter Data'!#REF!</f>
        <v>#REF!</v>
      </c>
      <c r="B273" s="169" t="e">
        <f>'Enter Data'!#REF!</f>
        <v>#REF!</v>
      </c>
    </row>
    <row r="274" spans="1:2" x14ac:dyDescent="0.2">
      <c r="A274" s="169" t="e">
        <f>'Enter Data'!#REF!</f>
        <v>#REF!</v>
      </c>
      <c r="B274" s="169" t="e">
        <f>'Enter Data'!#REF!</f>
        <v>#REF!</v>
      </c>
    </row>
    <row r="275" spans="1:2" x14ac:dyDescent="0.2">
      <c r="A275" s="271"/>
      <c r="B275" s="169" t="e">
        <f>SUM(B267:B274)</f>
        <v>#REF!</v>
      </c>
    </row>
    <row r="276" spans="1:2" x14ac:dyDescent="0.2">
      <c r="A276" s="272"/>
    </row>
    <row r="277" spans="1:2" x14ac:dyDescent="0.2">
      <c r="A277" s="272"/>
    </row>
    <row r="278" spans="1:2" x14ac:dyDescent="0.2">
      <c r="A278" s="272"/>
    </row>
    <row r="279" spans="1:2" x14ac:dyDescent="0.2">
      <c r="A279" s="272"/>
    </row>
    <row r="280" spans="1:2" x14ac:dyDescent="0.2">
      <c r="A280" s="272"/>
    </row>
    <row r="281" spans="1:2" x14ac:dyDescent="0.2">
      <c r="A281" s="272"/>
    </row>
    <row r="282" spans="1:2" x14ac:dyDescent="0.2">
      <c r="A282" s="272"/>
    </row>
    <row r="283" spans="1:2" x14ac:dyDescent="0.2">
      <c r="A283" s="272"/>
    </row>
    <row r="284" spans="1:2" x14ac:dyDescent="0.2">
      <c r="A284" s="272"/>
    </row>
    <row r="285" spans="1:2" x14ac:dyDescent="0.2">
      <c r="A285" s="272"/>
    </row>
    <row r="286" spans="1:2" x14ac:dyDescent="0.2">
      <c r="A286" s="272"/>
    </row>
  </sheetData>
  <mergeCells count="5">
    <mergeCell ref="B63:C63"/>
    <mergeCell ref="J62:K63"/>
    <mergeCell ref="L62:L63"/>
    <mergeCell ref="E63:F63"/>
    <mergeCell ref="G63:H63"/>
  </mergeCells>
  <phoneticPr fontId="8" type="noConversion"/>
  <pageMargins left="0.75" right="0.75" top="1" bottom="1" header="0.5" footer="0.5"/>
  <pageSetup paperSize="9" orientation="portrait" horizontalDpi="4294967292" verticalDpi="429496729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2:F137"/>
  <sheetViews>
    <sheetView workbookViewId="0">
      <selection activeCell="D24" sqref="D24"/>
    </sheetView>
  </sheetViews>
  <sheetFormatPr defaultColWidth="10.85546875" defaultRowHeight="15" x14ac:dyDescent="0.2"/>
  <cols>
    <col min="1" max="1" width="5.28515625" style="3" customWidth="1"/>
    <col min="2" max="2" width="21.28515625" style="3" customWidth="1"/>
    <col min="3" max="3" width="18.42578125" style="3" customWidth="1"/>
    <col min="4" max="4" width="20" style="3" customWidth="1"/>
    <col min="5" max="16384" width="10.85546875" style="3"/>
  </cols>
  <sheetData>
    <row r="2" spans="2:6" ht="18.75" x14ac:dyDescent="0.35">
      <c r="B2" s="18" t="s">
        <v>22</v>
      </c>
    </row>
    <row r="4" spans="2:6" x14ac:dyDescent="0.2">
      <c r="B4" s="11"/>
      <c r="C4" s="13" t="s">
        <v>17</v>
      </c>
      <c r="D4" s="14" t="s">
        <v>18</v>
      </c>
    </row>
    <row r="5" spans="2:6" ht="34.5" x14ac:dyDescent="0.2">
      <c r="B5" s="12" t="s">
        <v>13</v>
      </c>
      <c r="C5" s="19" t="e">
        <f>Tables!B137</f>
        <v>#VALUE!</v>
      </c>
      <c r="D5" s="19" t="e">
        <f>Tables!C137</f>
        <v>#VALUE!</v>
      </c>
    </row>
    <row r="6" spans="2:6" x14ac:dyDescent="0.2">
      <c r="B6" s="3" t="s">
        <v>74</v>
      </c>
      <c r="C6" s="20" t="s">
        <v>19</v>
      </c>
      <c r="D6" s="20" t="s">
        <v>20</v>
      </c>
    </row>
    <row r="7" spans="2:6" ht="47.1" customHeight="1" x14ac:dyDescent="0.2">
      <c r="B7" s="5" t="s">
        <v>14</v>
      </c>
      <c r="C7" s="19" t="e">
        <f>Tables!B168</f>
        <v>#VALUE!</v>
      </c>
      <c r="D7" s="20"/>
    </row>
    <row r="8" spans="2:6" x14ac:dyDescent="0.2">
      <c r="B8" s="6"/>
      <c r="C8" s="17"/>
      <c r="D8" s="16"/>
    </row>
    <row r="9" spans="2:6" x14ac:dyDescent="0.2">
      <c r="B9" s="3" t="s">
        <v>75</v>
      </c>
      <c r="C9" s="3" t="s">
        <v>74</v>
      </c>
      <c r="F9"/>
    </row>
    <row r="10" spans="2:6" ht="31.5" x14ac:dyDescent="0.25">
      <c r="B10" s="18" t="str">
        <f>Tables!G103</f>
        <v>Payback Calculation</v>
      </c>
      <c r="C10" s="3" t="s">
        <v>74</v>
      </c>
      <c r="D10" s="3" t="s">
        <v>74</v>
      </c>
      <c r="E10" s="3" t="s">
        <v>21</v>
      </c>
      <c r="F10"/>
    </row>
    <row r="11" spans="2:6" x14ac:dyDescent="0.2">
      <c r="C11" s="21"/>
      <c r="D11" s="21"/>
      <c r="E11" s="21"/>
      <c r="F11"/>
    </row>
    <row r="12" spans="2:6" x14ac:dyDescent="0.2">
      <c r="B12" s="8" t="str">
        <f>Tables!G104</f>
        <v>Months</v>
      </c>
      <c r="C12" s="22" t="str">
        <f>Tables!H104</f>
        <v>Monthly</v>
      </c>
      <c r="D12" s="22" t="str">
        <f>Tables!I104</f>
        <v>Cumulative</v>
      </c>
      <c r="E12" s="22" t="str">
        <f>Tables!J104</f>
        <v>Cost</v>
      </c>
      <c r="F12"/>
    </row>
    <row r="13" spans="2:6" x14ac:dyDescent="0.2">
      <c r="B13" s="15">
        <f>Tables!G105</f>
        <v>1</v>
      </c>
      <c r="C13" s="22" t="e">
        <f>Tables!H105</f>
        <v>#VALUE!</v>
      </c>
      <c r="D13" s="22" t="e">
        <f>Tables!I105</f>
        <v>#VALUE!</v>
      </c>
      <c r="E13" s="22">
        <f>Tables!J105</f>
        <v>0</v>
      </c>
      <c r="F13"/>
    </row>
    <row r="14" spans="2:6" x14ac:dyDescent="0.2">
      <c r="B14" s="15">
        <f>Tables!G106</f>
        <v>2</v>
      </c>
      <c r="C14" s="22" t="e">
        <f>Tables!H106</f>
        <v>#VALUE!</v>
      </c>
      <c r="D14" s="22" t="e">
        <f>Tables!I106</f>
        <v>#VALUE!</v>
      </c>
      <c r="E14" s="22">
        <f>Tables!J106</f>
        <v>0</v>
      </c>
      <c r="F14"/>
    </row>
    <row r="15" spans="2:6" x14ac:dyDescent="0.2">
      <c r="B15" s="15">
        <f>Tables!G107</f>
        <v>3</v>
      </c>
      <c r="C15" s="22" t="e">
        <f>Tables!H107</f>
        <v>#VALUE!</v>
      </c>
      <c r="D15" s="22" t="e">
        <f>Tables!I107</f>
        <v>#VALUE!</v>
      </c>
      <c r="E15" s="22">
        <f>Tables!J107</f>
        <v>0</v>
      </c>
      <c r="F15"/>
    </row>
    <row r="16" spans="2:6" x14ac:dyDescent="0.2">
      <c r="B16" s="15">
        <f>Tables!G108</f>
        <v>4</v>
      </c>
      <c r="C16" s="22" t="e">
        <f>Tables!H108</f>
        <v>#VALUE!</v>
      </c>
      <c r="D16" s="22" t="e">
        <f>Tables!I108</f>
        <v>#VALUE!</v>
      </c>
      <c r="E16" s="22">
        <f>Tables!J108</f>
        <v>0</v>
      </c>
      <c r="F16"/>
    </row>
    <row r="17" spans="2:6" x14ac:dyDescent="0.2">
      <c r="B17" s="15">
        <f>Tables!G109</f>
        <v>5</v>
      </c>
      <c r="C17" s="22" t="e">
        <f>Tables!H109</f>
        <v>#VALUE!</v>
      </c>
      <c r="D17" s="22" t="e">
        <f>Tables!I109</f>
        <v>#VALUE!</v>
      </c>
      <c r="E17" s="22">
        <f>Tables!J109</f>
        <v>0</v>
      </c>
      <c r="F17"/>
    </row>
    <row r="18" spans="2:6" x14ac:dyDescent="0.2">
      <c r="B18" s="15">
        <f>Tables!G110</f>
        <v>6</v>
      </c>
      <c r="C18" s="22" t="e">
        <f>Tables!H110</f>
        <v>#VALUE!</v>
      </c>
      <c r="D18" s="22" t="e">
        <f>Tables!I110</f>
        <v>#VALUE!</v>
      </c>
      <c r="E18" s="22">
        <f>Tables!J110</f>
        <v>0</v>
      </c>
      <c r="F18"/>
    </row>
    <row r="19" spans="2:6" x14ac:dyDescent="0.2">
      <c r="B19" s="15">
        <f>Tables!G111</f>
        <v>7</v>
      </c>
      <c r="C19" s="22" t="e">
        <f>Tables!H111</f>
        <v>#VALUE!</v>
      </c>
      <c r="D19" s="22" t="e">
        <f>Tables!I111</f>
        <v>#VALUE!</v>
      </c>
      <c r="E19" s="22">
        <f>Tables!J111</f>
        <v>0</v>
      </c>
      <c r="F19"/>
    </row>
    <row r="20" spans="2:6" x14ac:dyDescent="0.2">
      <c r="B20" s="15">
        <f>Tables!G112</f>
        <v>8</v>
      </c>
      <c r="C20" s="22" t="e">
        <f>Tables!H112</f>
        <v>#VALUE!</v>
      </c>
      <c r="D20" s="22" t="e">
        <f>Tables!I112</f>
        <v>#VALUE!</v>
      </c>
      <c r="E20" s="22">
        <f>Tables!J112</f>
        <v>0</v>
      </c>
      <c r="F20"/>
    </row>
    <row r="21" spans="2:6" x14ac:dyDescent="0.2">
      <c r="B21" s="15">
        <f>Tables!G113</f>
        <v>9</v>
      </c>
      <c r="C21" s="22" t="e">
        <f>Tables!H113</f>
        <v>#VALUE!</v>
      </c>
      <c r="D21" s="22" t="e">
        <f>Tables!I113</f>
        <v>#VALUE!</v>
      </c>
      <c r="E21" s="22">
        <f>Tables!J113</f>
        <v>0</v>
      </c>
      <c r="F21"/>
    </row>
    <row r="22" spans="2:6" x14ac:dyDescent="0.2">
      <c r="B22" s="15">
        <f>Tables!G114</f>
        <v>10</v>
      </c>
      <c r="C22" s="22" t="e">
        <f>Tables!H114</f>
        <v>#VALUE!</v>
      </c>
      <c r="D22" s="22" t="e">
        <f>Tables!I114</f>
        <v>#VALUE!</v>
      </c>
      <c r="E22" s="22">
        <f>Tables!J114</f>
        <v>0</v>
      </c>
      <c r="F22"/>
    </row>
    <row r="23" spans="2:6" x14ac:dyDescent="0.2">
      <c r="B23" s="15">
        <f>Tables!G115</f>
        <v>11</v>
      </c>
      <c r="C23" s="22" t="e">
        <f>Tables!H115</f>
        <v>#VALUE!</v>
      </c>
      <c r="D23" s="22" t="e">
        <f>Tables!I115</f>
        <v>#VALUE!</v>
      </c>
      <c r="E23" s="22">
        <f>Tables!J115</f>
        <v>0</v>
      </c>
      <c r="F23"/>
    </row>
    <row r="24" spans="2:6" x14ac:dyDescent="0.2">
      <c r="B24" s="15">
        <f>Tables!G116</f>
        <v>12</v>
      </c>
      <c r="C24" s="22" t="e">
        <f>Tables!H116</f>
        <v>#VALUE!</v>
      </c>
      <c r="D24" s="22" t="e">
        <f>Tables!I116</f>
        <v>#VALUE!</v>
      </c>
      <c r="E24" s="22">
        <f>Tables!J116</f>
        <v>0</v>
      </c>
      <c r="F24"/>
    </row>
    <row r="25" spans="2:6" x14ac:dyDescent="0.2">
      <c r="B25" s="15">
        <f>Tables!G117</f>
        <v>13</v>
      </c>
      <c r="C25" s="22">
        <f>Tables!H117</f>
        <v>0</v>
      </c>
      <c r="D25" s="22" t="e">
        <f>Tables!I117</f>
        <v>#VALUE!</v>
      </c>
      <c r="E25" s="22">
        <f>Tables!J117</f>
        <v>0</v>
      </c>
      <c r="F25"/>
    </row>
    <row r="26" spans="2:6" x14ac:dyDescent="0.2">
      <c r="B26" s="15">
        <f>Tables!G118</f>
        <v>14</v>
      </c>
      <c r="C26" s="22">
        <f>Tables!H118</f>
        <v>0</v>
      </c>
      <c r="D26" s="22" t="e">
        <f>Tables!I118</f>
        <v>#VALUE!</v>
      </c>
      <c r="E26" s="22">
        <f>Tables!J118</f>
        <v>0</v>
      </c>
      <c r="F26"/>
    </row>
    <row r="27" spans="2:6" x14ac:dyDescent="0.2">
      <c r="B27" s="15">
        <f>Tables!G119</f>
        <v>15</v>
      </c>
      <c r="C27" s="22">
        <f>Tables!H119</f>
        <v>0</v>
      </c>
      <c r="D27" s="22" t="e">
        <f>Tables!I119</f>
        <v>#VALUE!</v>
      </c>
      <c r="E27" s="22">
        <f>Tables!J119</f>
        <v>0</v>
      </c>
      <c r="F27"/>
    </row>
    <row r="28" spans="2:6" x14ac:dyDescent="0.2">
      <c r="B28" s="15">
        <f>Tables!G120</f>
        <v>16</v>
      </c>
      <c r="C28" s="22">
        <f>Tables!H120</f>
        <v>0</v>
      </c>
      <c r="D28" s="22" t="e">
        <f>Tables!I120</f>
        <v>#VALUE!</v>
      </c>
      <c r="E28" s="22">
        <f>Tables!J120</f>
        <v>0</v>
      </c>
      <c r="F28"/>
    </row>
    <row r="29" spans="2:6" x14ac:dyDescent="0.2">
      <c r="B29" s="15">
        <f>Tables!G121</f>
        <v>17</v>
      </c>
      <c r="C29" s="22">
        <f>Tables!H121</f>
        <v>0</v>
      </c>
      <c r="D29" s="22" t="e">
        <f>Tables!I121</f>
        <v>#VALUE!</v>
      </c>
      <c r="E29" s="22">
        <f>Tables!J121</f>
        <v>0</v>
      </c>
      <c r="F29"/>
    </row>
    <row r="30" spans="2:6" x14ac:dyDescent="0.2">
      <c r="B30" s="15">
        <f>Tables!G122</f>
        <v>18</v>
      </c>
      <c r="C30" s="22">
        <f>Tables!H122</f>
        <v>0</v>
      </c>
      <c r="D30" s="22" t="e">
        <f>Tables!I122</f>
        <v>#VALUE!</v>
      </c>
      <c r="E30" s="22">
        <f>Tables!J122</f>
        <v>0</v>
      </c>
      <c r="F30"/>
    </row>
    <row r="31" spans="2:6" x14ac:dyDescent="0.2">
      <c r="B31" s="15">
        <f>Tables!G123</f>
        <v>19</v>
      </c>
      <c r="C31" s="22">
        <f>Tables!H123</f>
        <v>0</v>
      </c>
      <c r="D31" s="22" t="e">
        <f>Tables!I123</f>
        <v>#VALUE!</v>
      </c>
      <c r="E31" s="22">
        <f>Tables!J123</f>
        <v>0</v>
      </c>
      <c r="F31"/>
    </row>
    <row r="32" spans="2:6" x14ac:dyDescent="0.2">
      <c r="B32" s="15">
        <f>Tables!G124</f>
        <v>20</v>
      </c>
      <c r="C32" s="22">
        <f>Tables!H124</f>
        <v>0</v>
      </c>
      <c r="D32" s="22" t="e">
        <f>Tables!I124</f>
        <v>#VALUE!</v>
      </c>
      <c r="E32" s="22">
        <f>Tables!J124</f>
        <v>0</v>
      </c>
      <c r="F32"/>
    </row>
    <row r="33" spans="2:6" x14ac:dyDescent="0.2">
      <c r="B33" s="15">
        <f>Tables!G125</f>
        <v>21</v>
      </c>
      <c r="C33" s="22">
        <f>Tables!H125</f>
        <v>0</v>
      </c>
      <c r="D33" s="22" t="e">
        <f>Tables!I125</f>
        <v>#VALUE!</v>
      </c>
      <c r="E33" s="22">
        <f>Tables!J125</f>
        <v>0</v>
      </c>
      <c r="F33"/>
    </row>
    <row r="34" spans="2:6" x14ac:dyDescent="0.2">
      <c r="B34" s="15">
        <f>Tables!G126</f>
        <v>22</v>
      </c>
      <c r="C34" s="22">
        <f>Tables!H126</f>
        <v>0</v>
      </c>
      <c r="D34" s="22" t="e">
        <f>Tables!I126</f>
        <v>#VALUE!</v>
      </c>
      <c r="E34" s="22">
        <f>Tables!J126</f>
        <v>0</v>
      </c>
      <c r="F34"/>
    </row>
    <row r="35" spans="2:6" x14ac:dyDescent="0.2">
      <c r="B35" s="15">
        <f>Tables!G127</f>
        <v>23</v>
      </c>
      <c r="C35" s="22">
        <f>Tables!H127</f>
        <v>0</v>
      </c>
      <c r="D35" s="22" t="e">
        <f>Tables!I127</f>
        <v>#VALUE!</v>
      </c>
      <c r="E35" s="22">
        <f>Tables!J127</f>
        <v>0</v>
      </c>
      <c r="F35"/>
    </row>
    <row r="36" spans="2:6" x14ac:dyDescent="0.2">
      <c r="B36" s="15">
        <f>Tables!G128</f>
        <v>24</v>
      </c>
      <c r="C36" s="22">
        <f>Tables!H128</f>
        <v>0</v>
      </c>
      <c r="D36" s="22" t="e">
        <f>Tables!I128</f>
        <v>#VALUE!</v>
      </c>
      <c r="E36" s="22">
        <f>Tables!J128</f>
        <v>0</v>
      </c>
      <c r="F36"/>
    </row>
    <row r="37" spans="2:6" x14ac:dyDescent="0.2">
      <c r="B37" s="15">
        <f>Tables!G129</f>
        <v>25</v>
      </c>
      <c r="C37" s="22">
        <f>Tables!H129</f>
        <v>0</v>
      </c>
      <c r="D37" s="22" t="e">
        <f>Tables!I129</f>
        <v>#VALUE!</v>
      </c>
      <c r="E37" s="22">
        <f>Tables!J129</f>
        <v>0</v>
      </c>
      <c r="F37"/>
    </row>
    <row r="38" spans="2:6" x14ac:dyDescent="0.2">
      <c r="B38" s="15">
        <f>Tables!G130</f>
        <v>26</v>
      </c>
      <c r="C38" s="22">
        <f>Tables!H130</f>
        <v>0</v>
      </c>
      <c r="D38" s="22" t="e">
        <f>Tables!I130</f>
        <v>#VALUE!</v>
      </c>
      <c r="E38" s="22">
        <f>Tables!J130</f>
        <v>0</v>
      </c>
      <c r="F38"/>
    </row>
    <row r="39" spans="2:6" x14ac:dyDescent="0.2">
      <c r="B39" s="15">
        <f>Tables!G131</f>
        <v>27</v>
      </c>
      <c r="C39" s="22">
        <f>Tables!H131</f>
        <v>0</v>
      </c>
      <c r="D39" s="22" t="e">
        <f>Tables!I131</f>
        <v>#VALUE!</v>
      </c>
      <c r="E39" s="22">
        <f>Tables!J131</f>
        <v>0</v>
      </c>
      <c r="F39"/>
    </row>
    <row r="40" spans="2:6" x14ac:dyDescent="0.2">
      <c r="B40" s="15">
        <f>Tables!G132</f>
        <v>28</v>
      </c>
      <c r="C40" s="22">
        <f>Tables!H132</f>
        <v>0</v>
      </c>
      <c r="D40" s="22" t="e">
        <f>Tables!I132</f>
        <v>#VALUE!</v>
      </c>
      <c r="E40" s="22">
        <f>Tables!J132</f>
        <v>0</v>
      </c>
      <c r="F40"/>
    </row>
    <row r="41" spans="2:6" x14ac:dyDescent="0.2">
      <c r="B41" s="15">
        <f>Tables!G133</f>
        <v>29</v>
      </c>
      <c r="C41" s="22">
        <f>Tables!H133</f>
        <v>0</v>
      </c>
      <c r="D41" s="22" t="e">
        <f>Tables!I133</f>
        <v>#VALUE!</v>
      </c>
      <c r="E41" s="22">
        <f>Tables!J133</f>
        <v>0</v>
      </c>
      <c r="F41"/>
    </row>
    <row r="42" spans="2:6" x14ac:dyDescent="0.2">
      <c r="B42" s="15">
        <f>Tables!G134</f>
        <v>30</v>
      </c>
      <c r="C42" s="22">
        <f>Tables!H134</f>
        <v>0</v>
      </c>
      <c r="D42" s="22" t="e">
        <f>Tables!I134</f>
        <v>#VALUE!</v>
      </c>
      <c r="E42" s="22">
        <f>Tables!J134</f>
        <v>0</v>
      </c>
      <c r="F42"/>
    </row>
    <row r="43" spans="2:6" x14ac:dyDescent="0.2">
      <c r="B43" s="15">
        <f>Tables!G135</f>
        <v>31</v>
      </c>
      <c r="C43" s="22">
        <f>Tables!H135</f>
        <v>0</v>
      </c>
      <c r="D43" s="22" t="e">
        <f>Tables!I135</f>
        <v>#VALUE!</v>
      </c>
      <c r="E43" s="22">
        <f>Tables!J135</f>
        <v>0</v>
      </c>
      <c r="F43"/>
    </row>
    <row r="44" spans="2:6" x14ac:dyDescent="0.2">
      <c r="B44" s="15">
        <f>Tables!G136</f>
        <v>32</v>
      </c>
      <c r="C44" s="22">
        <f>Tables!H136</f>
        <v>0</v>
      </c>
      <c r="D44" s="22" t="e">
        <f>Tables!I136</f>
        <v>#VALUE!</v>
      </c>
      <c r="E44" s="22">
        <f>Tables!J136</f>
        <v>0</v>
      </c>
      <c r="F44"/>
    </row>
    <row r="45" spans="2:6" x14ac:dyDescent="0.2">
      <c r="B45" s="15">
        <f>Tables!G137</f>
        <v>33</v>
      </c>
      <c r="C45" s="22">
        <f>Tables!H137</f>
        <v>0</v>
      </c>
      <c r="D45" s="22" t="e">
        <f>Tables!I137</f>
        <v>#VALUE!</v>
      </c>
      <c r="E45" s="22">
        <f>Tables!J137</f>
        <v>0</v>
      </c>
      <c r="F45"/>
    </row>
    <row r="46" spans="2:6" x14ac:dyDescent="0.2">
      <c r="B46" s="15">
        <f>Tables!G138</f>
        <v>34</v>
      </c>
      <c r="C46" s="22">
        <f>Tables!H138</f>
        <v>0</v>
      </c>
      <c r="D46" s="22" t="e">
        <f>Tables!I138</f>
        <v>#VALUE!</v>
      </c>
      <c r="E46" s="22">
        <f>Tables!J138</f>
        <v>0</v>
      </c>
      <c r="F46"/>
    </row>
    <row r="47" spans="2:6" x14ac:dyDescent="0.2">
      <c r="B47" s="15">
        <f>Tables!G139</f>
        <v>35</v>
      </c>
      <c r="C47" s="22">
        <f>Tables!H139</f>
        <v>0</v>
      </c>
      <c r="D47" s="22" t="e">
        <f>Tables!I139</f>
        <v>#VALUE!</v>
      </c>
      <c r="E47" s="22">
        <f>Tables!J139</f>
        <v>0</v>
      </c>
      <c r="F47"/>
    </row>
    <row r="48" spans="2:6" x14ac:dyDescent="0.2">
      <c r="B48" s="15">
        <f>Tables!G140</f>
        <v>36</v>
      </c>
      <c r="C48" s="22">
        <f>Tables!H140</f>
        <v>0</v>
      </c>
      <c r="D48" s="22" t="e">
        <f>Tables!I140</f>
        <v>#VALUE!</v>
      </c>
      <c r="E48" s="22">
        <f>Tables!J140</f>
        <v>0</v>
      </c>
      <c r="F48"/>
    </row>
    <row r="49" spans="2:6" x14ac:dyDescent="0.2">
      <c r="B49" s="15">
        <f>Tables!G141</f>
        <v>37</v>
      </c>
      <c r="C49" s="22">
        <f>Tables!H141</f>
        <v>0</v>
      </c>
      <c r="D49" s="22" t="e">
        <f>Tables!I141</f>
        <v>#VALUE!</v>
      </c>
      <c r="E49" s="22">
        <f>Tables!J141</f>
        <v>0</v>
      </c>
      <c r="F49"/>
    </row>
    <row r="50" spans="2:6" x14ac:dyDescent="0.2">
      <c r="B50" s="15">
        <f>Tables!G142</f>
        <v>38</v>
      </c>
      <c r="C50" s="22">
        <f>Tables!H142</f>
        <v>0</v>
      </c>
      <c r="D50" s="22" t="e">
        <f>Tables!I142</f>
        <v>#VALUE!</v>
      </c>
      <c r="E50" s="22">
        <f>Tables!J142</f>
        <v>0</v>
      </c>
      <c r="F50"/>
    </row>
    <row r="51" spans="2:6" x14ac:dyDescent="0.2">
      <c r="B51" s="15">
        <f>Tables!G143</f>
        <v>39</v>
      </c>
      <c r="C51" s="22">
        <f>Tables!H143</f>
        <v>0</v>
      </c>
      <c r="D51" s="22" t="e">
        <f>Tables!I143</f>
        <v>#VALUE!</v>
      </c>
      <c r="E51" s="22">
        <f>Tables!J143</f>
        <v>0</v>
      </c>
      <c r="F51"/>
    </row>
    <row r="52" spans="2:6" x14ac:dyDescent="0.2">
      <c r="B52" s="15">
        <f>Tables!G144</f>
        <v>40</v>
      </c>
      <c r="C52" s="22">
        <f>Tables!H144</f>
        <v>0</v>
      </c>
      <c r="D52" s="22" t="e">
        <f>Tables!I144</f>
        <v>#VALUE!</v>
      </c>
      <c r="E52" s="22">
        <f>Tables!J144</f>
        <v>0</v>
      </c>
      <c r="F52"/>
    </row>
    <row r="53" spans="2:6" x14ac:dyDescent="0.2">
      <c r="B53" s="15">
        <f>Tables!G145</f>
        <v>41</v>
      </c>
      <c r="C53" s="22">
        <f>Tables!H145</f>
        <v>0</v>
      </c>
      <c r="D53" s="22" t="e">
        <f>Tables!I145</f>
        <v>#VALUE!</v>
      </c>
      <c r="E53" s="22">
        <f>Tables!J145</f>
        <v>0</v>
      </c>
      <c r="F53"/>
    </row>
    <row r="54" spans="2:6" x14ac:dyDescent="0.2">
      <c r="B54" s="15">
        <f>Tables!G146</f>
        <v>42</v>
      </c>
      <c r="C54" s="22">
        <f>Tables!H146</f>
        <v>0</v>
      </c>
      <c r="D54" s="22" t="e">
        <f>Tables!I146</f>
        <v>#VALUE!</v>
      </c>
      <c r="E54" s="22">
        <f>Tables!J146</f>
        <v>0</v>
      </c>
      <c r="F54"/>
    </row>
    <row r="55" spans="2:6" x14ac:dyDescent="0.2">
      <c r="B55" s="15">
        <f>Tables!G147</f>
        <v>43</v>
      </c>
      <c r="C55" s="22">
        <f>Tables!H147</f>
        <v>0</v>
      </c>
      <c r="D55" s="22" t="e">
        <f>Tables!I147</f>
        <v>#VALUE!</v>
      </c>
      <c r="E55" s="22">
        <f>Tables!J147</f>
        <v>0</v>
      </c>
      <c r="F55"/>
    </row>
    <row r="56" spans="2:6" x14ac:dyDescent="0.2">
      <c r="B56" s="15">
        <f>Tables!G148</f>
        <v>44</v>
      </c>
      <c r="C56" s="22">
        <f>Tables!H148</f>
        <v>0</v>
      </c>
      <c r="D56" s="22" t="e">
        <f>Tables!I148</f>
        <v>#VALUE!</v>
      </c>
      <c r="E56" s="22">
        <f>Tables!J148</f>
        <v>0</v>
      </c>
      <c r="F56"/>
    </row>
    <row r="57" spans="2:6" x14ac:dyDescent="0.2">
      <c r="B57" s="15">
        <f>Tables!G149</f>
        <v>45</v>
      </c>
      <c r="C57" s="22">
        <f>Tables!H149</f>
        <v>0</v>
      </c>
      <c r="D57" s="22" t="e">
        <f>Tables!I149</f>
        <v>#VALUE!</v>
      </c>
      <c r="E57" s="22">
        <f>Tables!J149</f>
        <v>0</v>
      </c>
      <c r="F57"/>
    </row>
    <row r="58" spans="2:6" x14ac:dyDescent="0.2">
      <c r="B58" s="15">
        <f>Tables!G150</f>
        <v>46</v>
      </c>
      <c r="C58" s="22">
        <f>Tables!H150</f>
        <v>0</v>
      </c>
      <c r="D58" s="22" t="e">
        <f>Tables!I150</f>
        <v>#VALUE!</v>
      </c>
      <c r="E58" s="22">
        <f>Tables!J150</f>
        <v>0</v>
      </c>
      <c r="F58"/>
    </row>
    <row r="59" spans="2:6" x14ac:dyDescent="0.2">
      <c r="B59" s="15">
        <f>Tables!G151</f>
        <v>47</v>
      </c>
      <c r="C59" s="22">
        <f>Tables!H151</f>
        <v>0</v>
      </c>
      <c r="D59" s="22" t="e">
        <f>Tables!I151</f>
        <v>#VALUE!</v>
      </c>
      <c r="E59" s="22">
        <f>Tables!J151</f>
        <v>0</v>
      </c>
      <c r="F59"/>
    </row>
    <row r="60" spans="2:6" x14ac:dyDescent="0.2">
      <c r="B60" s="15">
        <f>Tables!G152</f>
        <v>48</v>
      </c>
      <c r="C60" s="22">
        <f>Tables!H152</f>
        <v>0</v>
      </c>
      <c r="D60" s="22" t="e">
        <f>Tables!I152</f>
        <v>#VALUE!</v>
      </c>
      <c r="E60" s="22">
        <f>Tables!J152</f>
        <v>0</v>
      </c>
      <c r="F60"/>
    </row>
    <row r="61" spans="2:6" x14ac:dyDescent="0.2">
      <c r="B61" s="15">
        <f>Tables!G153</f>
        <v>49</v>
      </c>
      <c r="C61" s="22">
        <f>Tables!H153</f>
        <v>0</v>
      </c>
      <c r="D61" s="22" t="e">
        <f>Tables!I153</f>
        <v>#VALUE!</v>
      </c>
      <c r="E61" s="22">
        <f>Tables!J153</f>
        <v>0</v>
      </c>
      <c r="F61"/>
    </row>
    <row r="62" spans="2:6" x14ac:dyDescent="0.2">
      <c r="B62" s="15">
        <f>Tables!G154</f>
        <v>50</v>
      </c>
      <c r="C62" s="22">
        <f>Tables!H154</f>
        <v>0</v>
      </c>
      <c r="D62" s="22" t="e">
        <f>Tables!I154</f>
        <v>#VALUE!</v>
      </c>
      <c r="E62" s="22">
        <f>Tables!J154</f>
        <v>0</v>
      </c>
      <c r="F62"/>
    </row>
    <row r="63" spans="2:6" x14ac:dyDescent="0.2">
      <c r="B63" s="15">
        <f>Tables!G155</f>
        <v>51</v>
      </c>
      <c r="C63" s="22">
        <f>Tables!H155</f>
        <v>0</v>
      </c>
      <c r="D63" s="22" t="e">
        <f>Tables!I155</f>
        <v>#VALUE!</v>
      </c>
      <c r="E63" s="22">
        <f>Tables!J155</f>
        <v>0</v>
      </c>
      <c r="F63"/>
    </row>
    <row r="64" spans="2:6" x14ac:dyDescent="0.2">
      <c r="B64" s="15">
        <f>Tables!G156</f>
        <v>52</v>
      </c>
      <c r="C64" s="22">
        <f>Tables!H156</f>
        <v>0</v>
      </c>
      <c r="D64" s="22" t="e">
        <f>Tables!I156</f>
        <v>#VALUE!</v>
      </c>
      <c r="E64" s="22">
        <f>Tables!J156</f>
        <v>0</v>
      </c>
      <c r="F64"/>
    </row>
    <row r="65" spans="2:6" x14ac:dyDescent="0.2">
      <c r="B65" s="15">
        <f>Tables!G157</f>
        <v>53</v>
      </c>
      <c r="C65" s="22">
        <f>Tables!H157</f>
        <v>0</v>
      </c>
      <c r="D65" s="22" t="e">
        <f>Tables!I157</f>
        <v>#VALUE!</v>
      </c>
      <c r="E65" s="22">
        <f>Tables!J157</f>
        <v>0</v>
      </c>
      <c r="F65"/>
    </row>
    <row r="66" spans="2:6" x14ac:dyDescent="0.2">
      <c r="B66" s="15">
        <f>Tables!G158</f>
        <v>54</v>
      </c>
      <c r="C66" s="22">
        <f>Tables!H158</f>
        <v>0</v>
      </c>
      <c r="D66" s="22" t="e">
        <f>Tables!I158</f>
        <v>#VALUE!</v>
      </c>
      <c r="E66" s="22">
        <f>Tables!J158</f>
        <v>0</v>
      </c>
      <c r="F66"/>
    </row>
    <row r="67" spans="2:6" x14ac:dyDescent="0.2">
      <c r="B67" s="15">
        <f>Tables!G159</f>
        <v>55</v>
      </c>
      <c r="C67" s="22">
        <f>Tables!H159</f>
        <v>0</v>
      </c>
      <c r="D67" s="22" t="e">
        <f>Tables!I159</f>
        <v>#VALUE!</v>
      </c>
      <c r="E67" s="22">
        <f>Tables!J159</f>
        <v>0</v>
      </c>
      <c r="F67"/>
    </row>
    <row r="68" spans="2:6" x14ac:dyDescent="0.2">
      <c r="B68" s="15">
        <f>Tables!G160</f>
        <v>56</v>
      </c>
      <c r="C68" s="22">
        <f>Tables!H160</f>
        <v>0</v>
      </c>
      <c r="D68" s="22" t="e">
        <f>Tables!I160</f>
        <v>#VALUE!</v>
      </c>
      <c r="E68" s="22">
        <f>Tables!J160</f>
        <v>0</v>
      </c>
      <c r="F68"/>
    </row>
    <row r="69" spans="2:6" x14ac:dyDescent="0.2">
      <c r="B69" s="15">
        <f>Tables!G161</f>
        <v>57</v>
      </c>
      <c r="C69" s="22">
        <f>Tables!H161</f>
        <v>0</v>
      </c>
      <c r="D69" s="22" t="e">
        <f>Tables!I161</f>
        <v>#VALUE!</v>
      </c>
      <c r="E69" s="22">
        <f>Tables!J161</f>
        <v>0</v>
      </c>
      <c r="F69"/>
    </row>
    <row r="70" spans="2:6" x14ac:dyDescent="0.2">
      <c r="B70" s="15">
        <f>Tables!G162</f>
        <v>58</v>
      </c>
      <c r="C70" s="22">
        <f>Tables!H162</f>
        <v>0</v>
      </c>
      <c r="D70" s="22" t="e">
        <f>Tables!I162</f>
        <v>#VALUE!</v>
      </c>
      <c r="E70" s="22">
        <f>Tables!J162</f>
        <v>0</v>
      </c>
      <c r="F70"/>
    </row>
    <row r="71" spans="2:6" x14ac:dyDescent="0.2">
      <c r="B71" s="15">
        <f>Tables!G163</f>
        <v>59</v>
      </c>
      <c r="C71" s="22">
        <f>Tables!H163</f>
        <v>0</v>
      </c>
      <c r="D71" s="22" t="e">
        <f>Tables!I163</f>
        <v>#VALUE!</v>
      </c>
      <c r="E71" s="22">
        <f>Tables!J163</f>
        <v>0</v>
      </c>
      <c r="F71"/>
    </row>
    <row r="72" spans="2:6" x14ac:dyDescent="0.2">
      <c r="B72" s="15">
        <f>Tables!G164</f>
        <v>60</v>
      </c>
      <c r="C72" s="22">
        <f>Tables!H164</f>
        <v>0</v>
      </c>
      <c r="D72" s="22" t="e">
        <f>Tables!I164</f>
        <v>#VALUE!</v>
      </c>
      <c r="E72" s="22">
        <f>Tables!J164</f>
        <v>0</v>
      </c>
      <c r="F72"/>
    </row>
    <row r="73" spans="2:6" x14ac:dyDescent="0.2">
      <c r="B73" s="15">
        <f>Tables!G165</f>
        <v>61</v>
      </c>
      <c r="C73" s="22">
        <f>Tables!H165</f>
        <v>0</v>
      </c>
      <c r="D73" s="22" t="e">
        <f>Tables!I165</f>
        <v>#VALUE!</v>
      </c>
      <c r="E73" s="22">
        <f>Tables!J165</f>
        <v>0</v>
      </c>
      <c r="F73"/>
    </row>
    <row r="74" spans="2:6" x14ac:dyDescent="0.2">
      <c r="B74" s="15">
        <f>Tables!G166</f>
        <v>62</v>
      </c>
      <c r="C74" s="22">
        <f>Tables!H166</f>
        <v>0</v>
      </c>
      <c r="D74" s="22" t="e">
        <f>Tables!I166</f>
        <v>#VALUE!</v>
      </c>
      <c r="E74" s="22">
        <f>Tables!J166</f>
        <v>0</v>
      </c>
      <c r="F74"/>
    </row>
    <row r="75" spans="2:6" x14ac:dyDescent="0.2">
      <c r="B75" s="15">
        <f>Tables!G167</f>
        <v>63</v>
      </c>
      <c r="C75" s="22">
        <f>Tables!H167</f>
        <v>0</v>
      </c>
      <c r="D75" s="22" t="e">
        <f>Tables!I167</f>
        <v>#VALUE!</v>
      </c>
      <c r="E75" s="22">
        <f>Tables!J167</f>
        <v>0</v>
      </c>
      <c r="F75"/>
    </row>
    <row r="76" spans="2:6" x14ac:dyDescent="0.2">
      <c r="B76" s="15">
        <f>Tables!G168</f>
        <v>64</v>
      </c>
      <c r="C76" s="22">
        <f>Tables!H168</f>
        <v>0</v>
      </c>
      <c r="D76" s="22" t="e">
        <f>Tables!I168</f>
        <v>#VALUE!</v>
      </c>
      <c r="E76" s="22">
        <f>Tables!J168</f>
        <v>0</v>
      </c>
      <c r="F76"/>
    </row>
    <row r="77" spans="2:6" x14ac:dyDescent="0.2">
      <c r="B77" s="15">
        <f>Tables!G169</f>
        <v>65</v>
      </c>
      <c r="C77" s="22">
        <f>Tables!H169</f>
        <v>0</v>
      </c>
      <c r="D77" s="22" t="e">
        <f>Tables!I169</f>
        <v>#VALUE!</v>
      </c>
      <c r="E77" s="22">
        <f>Tables!J169</f>
        <v>0</v>
      </c>
      <c r="F77"/>
    </row>
    <row r="78" spans="2:6" x14ac:dyDescent="0.2">
      <c r="B78" s="15">
        <f>Tables!G170</f>
        <v>66</v>
      </c>
      <c r="C78" s="22">
        <f>Tables!H170</f>
        <v>0</v>
      </c>
      <c r="D78" s="22" t="e">
        <f>Tables!I170</f>
        <v>#VALUE!</v>
      </c>
      <c r="E78" s="22">
        <f>Tables!J170</f>
        <v>0</v>
      </c>
      <c r="F78"/>
    </row>
    <row r="79" spans="2:6" x14ac:dyDescent="0.2">
      <c r="B79" s="15">
        <f>Tables!G171</f>
        <v>67</v>
      </c>
      <c r="C79" s="22">
        <f>Tables!H171</f>
        <v>0</v>
      </c>
      <c r="D79" s="22" t="e">
        <f>Tables!I171</f>
        <v>#VALUE!</v>
      </c>
      <c r="E79" s="22">
        <f>Tables!J171</f>
        <v>0</v>
      </c>
      <c r="F79"/>
    </row>
    <row r="80" spans="2:6" x14ac:dyDescent="0.2">
      <c r="B80" s="15">
        <f>Tables!G172</f>
        <v>68</v>
      </c>
      <c r="C80" s="22">
        <f>Tables!H172</f>
        <v>0</v>
      </c>
      <c r="D80" s="22" t="e">
        <f>Tables!I172</f>
        <v>#VALUE!</v>
      </c>
      <c r="E80" s="22">
        <f>Tables!J172</f>
        <v>0</v>
      </c>
      <c r="F80"/>
    </row>
    <row r="81" spans="2:6" x14ac:dyDescent="0.2">
      <c r="B81" s="15">
        <f>Tables!G173</f>
        <v>69</v>
      </c>
      <c r="C81" s="22">
        <f>Tables!H173</f>
        <v>0</v>
      </c>
      <c r="D81" s="22" t="e">
        <f>Tables!I173</f>
        <v>#VALUE!</v>
      </c>
      <c r="E81" s="22">
        <f>Tables!J173</f>
        <v>0</v>
      </c>
      <c r="F81"/>
    </row>
    <row r="82" spans="2:6" x14ac:dyDescent="0.2">
      <c r="B82" s="15">
        <f>Tables!G174</f>
        <v>70</v>
      </c>
      <c r="C82" s="22">
        <f>Tables!H174</f>
        <v>0</v>
      </c>
      <c r="D82" s="22" t="e">
        <f>Tables!I174</f>
        <v>#VALUE!</v>
      </c>
      <c r="E82" s="22">
        <f>Tables!J174</f>
        <v>0</v>
      </c>
      <c r="F82"/>
    </row>
    <row r="83" spans="2:6" x14ac:dyDescent="0.2">
      <c r="B83" s="15">
        <f>Tables!G175</f>
        <v>71</v>
      </c>
      <c r="C83" s="22">
        <f>Tables!H175</f>
        <v>0</v>
      </c>
      <c r="D83" s="22" t="e">
        <f>Tables!I175</f>
        <v>#VALUE!</v>
      </c>
      <c r="E83" s="22">
        <f>Tables!J175</f>
        <v>0</v>
      </c>
      <c r="F83"/>
    </row>
    <row r="84" spans="2:6" x14ac:dyDescent="0.2">
      <c r="B84" s="15">
        <f>Tables!G176</f>
        <v>72</v>
      </c>
      <c r="C84" s="22">
        <f>Tables!H176</f>
        <v>0</v>
      </c>
      <c r="D84" s="22" t="e">
        <f>Tables!I176</f>
        <v>#VALUE!</v>
      </c>
      <c r="E84" s="22">
        <f>Tables!J176</f>
        <v>0</v>
      </c>
      <c r="F84"/>
    </row>
    <row r="85" spans="2:6" x14ac:dyDescent="0.2">
      <c r="B85" s="15">
        <f>Tables!G177</f>
        <v>73</v>
      </c>
      <c r="C85" s="22">
        <f>Tables!H177</f>
        <v>0</v>
      </c>
      <c r="D85" s="22" t="e">
        <f>Tables!I177</f>
        <v>#VALUE!</v>
      </c>
      <c r="E85" s="22">
        <f>Tables!J177</f>
        <v>0</v>
      </c>
      <c r="F85"/>
    </row>
    <row r="86" spans="2:6" x14ac:dyDescent="0.2">
      <c r="B86" s="15">
        <f>Tables!G178</f>
        <v>74</v>
      </c>
      <c r="C86" s="22">
        <f>Tables!H178</f>
        <v>0</v>
      </c>
      <c r="D86" s="22" t="e">
        <f>Tables!I178</f>
        <v>#VALUE!</v>
      </c>
      <c r="E86" s="22">
        <f>Tables!J178</f>
        <v>0</v>
      </c>
      <c r="F86"/>
    </row>
    <row r="87" spans="2:6" x14ac:dyDescent="0.2">
      <c r="B87" s="15">
        <f>Tables!G179</f>
        <v>75</v>
      </c>
      <c r="C87" s="22">
        <f>Tables!H179</f>
        <v>0</v>
      </c>
      <c r="D87" s="22" t="e">
        <f>Tables!I179</f>
        <v>#VALUE!</v>
      </c>
      <c r="E87" s="22">
        <f>Tables!J179</f>
        <v>0</v>
      </c>
      <c r="F87"/>
    </row>
    <row r="88" spans="2:6" x14ac:dyDescent="0.2">
      <c r="B88" s="15">
        <f>Tables!G180</f>
        <v>76</v>
      </c>
      <c r="C88" s="22">
        <f>Tables!H180</f>
        <v>0</v>
      </c>
      <c r="D88" s="22" t="e">
        <f>Tables!I180</f>
        <v>#VALUE!</v>
      </c>
      <c r="E88" s="22">
        <f>Tables!J180</f>
        <v>0</v>
      </c>
      <c r="F88"/>
    </row>
    <row r="89" spans="2:6" x14ac:dyDescent="0.2">
      <c r="B89" s="15">
        <f>Tables!G181</f>
        <v>77</v>
      </c>
      <c r="C89" s="22">
        <f>Tables!H181</f>
        <v>0</v>
      </c>
      <c r="D89" s="22" t="e">
        <f>Tables!I181</f>
        <v>#VALUE!</v>
      </c>
      <c r="E89" s="22">
        <f>Tables!J181</f>
        <v>0</v>
      </c>
      <c r="F89"/>
    </row>
    <row r="90" spans="2:6" x14ac:dyDescent="0.2">
      <c r="B90" s="15">
        <f>Tables!G182</f>
        <v>78</v>
      </c>
      <c r="C90" s="22">
        <f>Tables!H182</f>
        <v>0</v>
      </c>
      <c r="D90" s="22" t="e">
        <f>Tables!I182</f>
        <v>#VALUE!</v>
      </c>
      <c r="E90" s="22">
        <f>Tables!J182</f>
        <v>0</v>
      </c>
      <c r="F90"/>
    </row>
    <row r="91" spans="2:6" x14ac:dyDescent="0.2">
      <c r="B91" s="15">
        <f>Tables!G183</f>
        <v>79</v>
      </c>
      <c r="C91" s="22">
        <f>Tables!H183</f>
        <v>0</v>
      </c>
      <c r="D91" s="22" t="e">
        <f>Tables!I183</f>
        <v>#VALUE!</v>
      </c>
      <c r="E91" s="22">
        <f>Tables!J183</f>
        <v>0</v>
      </c>
      <c r="F91"/>
    </row>
    <row r="92" spans="2:6" x14ac:dyDescent="0.2">
      <c r="B92" s="15">
        <f>Tables!G184</f>
        <v>80</v>
      </c>
      <c r="C92" s="22">
        <f>Tables!H184</f>
        <v>0</v>
      </c>
      <c r="D92" s="22" t="e">
        <f>Tables!I184</f>
        <v>#VALUE!</v>
      </c>
      <c r="E92" s="22">
        <f>Tables!J184</f>
        <v>0</v>
      </c>
      <c r="F92"/>
    </row>
    <row r="93" spans="2:6" x14ac:dyDescent="0.2">
      <c r="B93" s="15">
        <f>Tables!G185</f>
        <v>81</v>
      </c>
      <c r="C93" s="22">
        <f>Tables!H185</f>
        <v>0</v>
      </c>
      <c r="D93" s="22" t="e">
        <f>Tables!I185</f>
        <v>#VALUE!</v>
      </c>
      <c r="E93" s="22">
        <f>Tables!J185</f>
        <v>0</v>
      </c>
      <c r="F93"/>
    </row>
    <row r="94" spans="2:6" x14ac:dyDescent="0.2">
      <c r="B94" s="15">
        <f>Tables!G186</f>
        <v>82</v>
      </c>
      <c r="C94" s="22">
        <f>Tables!H186</f>
        <v>0</v>
      </c>
      <c r="D94" s="22" t="e">
        <f>Tables!I186</f>
        <v>#VALUE!</v>
      </c>
      <c r="E94" s="22">
        <f>Tables!J186</f>
        <v>0</v>
      </c>
      <c r="F94"/>
    </row>
    <row r="95" spans="2:6" x14ac:dyDescent="0.2">
      <c r="B95" s="15">
        <f>Tables!G187</f>
        <v>83</v>
      </c>
      <c r="C95" s="22">
        <f>Tables!H187</f>
        <v>0</v>
      </c>
      <c r="D95" s="22" t="e">
        <f>Tables!I187</f>
        <v>#VALUE!</v>
      </c>
      <c r="E95" s="22">
        <f>Tables!J187</f>
        <v>0</v>
      </c>
      <c r="F95"/>
    </row>
    <row r="96" spans="2:6" x14ac:dyDescent="0.2">
      <c r="B96" s="15">
        <f>Tables!G188</f>
        <v>84</v>
      </c>
      <c r="C96" s="22">
        <f>Tables!H188</f>
        <v>0</v>
      </c>
      <c r="D96" s="22" t="e">
        <f>Tables!I188</f>
        <v>#VALUE!</v>
      </c>
      <c r="E96" s="22">
        <f>Tables!J188</f>
        <v>0</v>
      </c>
      <c r="F96"/>
    </row>
    <row r="97" spans="2:6" x14ac:dyDescent="0.2">
      <c r="B97" s="15">
        <f>Tables!G189</f>
        <v>85</v>
      </c>
      <c r="C97" s="22">
        <f>Tables!H189</f>
        <v>0</v>
      </c>
      <c r="D97" s="22" t="e">
        <f>Tables!I189</f>
        <v>#VALUE!</v>
      </c>
      <c r="E97" s="22">
        <f>Tables!J189</f>
        <v>0</v>
      </c>
      <c r="F97"/>
    </row>
    <row r="98" spans="2:6" x14ac:dyDescent="0.2">
      <c r="B98" s="15">
        <f>Tables!G190</f>
        <v>86</v>
      </c>
      <c r="C98" s="22">
        <f>Tables!H190</f>
        <v>0</v>
      </c>
      <c r="D98" s="22" t="e">
        <f>Tables!I190</f>
        <v>#VALUE!</v>
      </c>
      <c r="E98" s="22">
        <f>Tables!J190</f>
        <v>0</v>
      </c>
      <c r="F98"/>
    </row>
    <row r="99" spans="2:6" x14ac:dyDescent="0.2">
      <c r="B99" s="15">
        <f>Tables!G191</f>
        <v>87</v>
      </c>
      <c r="C99" s="22">
        <f>Tables!H191</f>
        <v>0</v>
      </c>
      <c r="D99" s="22" t="e">
        <f>Tables!I191</f>
        <v>#VALUE!</v>
      </c>
      <c r="E99" s="22">
        <f>Tables!J191</f>
        <v>0</v>
      </c>
      <c r="F99"/>
    </row>
    <row r="100" spans="2:6" x14ac:dyDescent="0.2">
      <c r="B100" s="15">
        <f>Tables!G192</f>
        <v>88</v>
      </c>
      <c r="C100" s="22">
        <f>Tables!H192</f>
        <v>0</v>
      </c>
      <c r="D100" s="22" t="e">
        <f>Tables!I192</f>
        <v>#VALUE!</v>
      </c>
      <c r="E100" s="22">
        <f>Tables!J192</f>
        <v>0</v>
      </c>
      <c r="F100"/>
    </row>
    <row r="101" spans="2:6" x14ac:dyDescent="0.2">
      <c r="B101" s="15">
        <f>Tables!G193</f>
        <v>89</v>
      </c>
      <c r="C101" s="22">
        <f>Tables!H193</f>
        <v>0</v>
      </c>
      <c r="D101" s="22" t="e">
        <f>Tables!I193</f>
        <v>#VALUE!</v>
      </c>
      <c r="E101" s="22">
        <f>Tables!J193</f>
        <v>0</v>
      </c>
      <c r="F101"/>
    </row>
    <row r="102" spans="2:6" x14ac:dyDescent="0.2">
      <c r="B102" s="15">
        <f>Tables!G194</f>
        <v>90</v>
      </c>
      <c r="C102" s="22">
        <f>Tables!H194</f>
        <v>0</v>
      </c>
      <c r="D102" s="22" t="e">
        <f>Tables!I194</f>
        <v>#VALUE!</v>
      </c>
      <c r="E102" s="22">
        <f>Tables!J194</f>
        <v>0</v>
      </c>
      <c r="F102"/>
    </row>
    <row r="103" spans="2:6" x14ac:dyDescent="0.2">
      <c r="B103" s="15">
        <f>Tables!G195</f>
        <v>91</v>
      </c>
      <c r="C103" s="22">
        <f>Tables!H195</f>
        <v>0</v>
      </c>
      <c r="D103" s="22" t="e">
        <f>Tables!I195</f>
        <v>#VALUE!</v>
      </c>
      <c r="E103" s="22">
        <f>Tables!J195</f>
        <v>0</v>
      </c>
      <c r="F103"/>
    </row>
    <row r="104" spans="2:6" x14ac:dyDescent="0.2">
      <c r="B104" s="15">
        <f>Tables!G196</f>
        <v>92</v>
      </c>
      <c r="C104" s="22">
        <f>Tables!H196</f>
        <v>0</v>
      </c>
      <c r="D104" s="22" t="e">
        <f>Tables!I196</f>
        <v>#VALUE!</v>
      </c>
      <c r="E104" s="22">
        <f>Tables!J196</f>
        <v>0</v>
      </c>
      <c r="F104"/>
    </row>
    <row r="105" spans="2:6" x14ac:dyDescent="0.2">
      <c r="B105" s="15">
        <f>Tables!G197</f>
        <v>93</v>
      </c>
      <c r="C105" s="22">
        <f>Tables!H197</f>
        <v>0</v>
      </c>
      <c r="D105" s="22" t="e">
        <f>Tables!I197</f>
        <v>#VALUE!</v>
      </c>
      <c r="E105" s="22">
        <f>Tables!J197</f>
        <v>0</v>
      </c>
      <c r="F105"/>
    </row>
    <row r="106" spans="2:6" x14ac:dyDescent="0.2">
      <c r="B106" s="15">
        <f>Tables!G198</f>
        <v>94</v>
      </c>
      <c r="C106" s="22">
        <f>Tables!H198</f>
        <v>0</v>
      </c>
      <c r="D106" s="22" t="e">
        <f>Tables!I198</f>
        <v>#VALUE!</v>
      </c>
      <c r="E106" s="22">
        <f>Tables!J198</f>
        <v>0</v>
      </c>
      <c r="F106"/>
    </row>
    <row r="107" spans="2:6" x14ac:dyDescent="0.2">
      <c r="B107" s="15">
        <f>Tables!G199</f>
        <v>95</v>
      </c>
      <c r="C107" s="22">
        <f>Tables!H199</f>
        <v>0</v>
      </c>
      <c r="D107" s="22" t="e">
        <f>Tables!I199</f>
        <v>#VALUE!</v>
      </c>
      <c r="E107" s="22">
        <f>Tables!J199</f>
        <v>0</v>
      </c>
      <c r="F107"/>
    </row>
    <row r="108" spans="2:6" x14ac:dyDescent="0.2">
      <c r="B108" s="15">
        <f>Tables!G200</f>
        <v>96</v>
      </c>
      <c r="C108" s="22">
        <f>Tables!H200</f>
        <v>0</v>
      </c>
      <c r="D108" s="22" t="e">
        <f>Tables!I200</f>
        <v>#VALUE!</v>
      </c>
      <c r="E108" s="22">
        <f>Tables!J200</f>
        <v>0</v>
      </c>
      <c r="F108"/>
    </row>
    <row r="109" spans="2:6" x14ac:dyDescent="0.2">
      <c r="B109" s="15">
        <f>Tables!G201</f>
        <v>97</v>
      </c>
      <c r="C109" s="22">
        <f>Tables!H201</f>
        <v>0</v>
      </c>
      <c r="D109" s="22" t="e">
        <f>Tables!I201</f>
        <v>#VALUE!</v>
      </c>
      <c r="E109" s="22">
        <f>Tables!J201</f>
        <v>0</v>
      </c>
      <c r="F109"/>
    </row>
    <row r="110" spans="2:6" x14ac:dyDescent="0.2">
      <c r="B110" s="15">
        <f>Tables!G202</f>
        <v>98</v>
      </c>
      <c r="C110" s="22">
        <f>Tables!H202</f>
        <v>0</v>
      </c>
      <c r="D110" s="22" t="e">
        <f>Tables!I202</f>
        <v>#VALUE!</v>
      </c>
      <c r="E110" s="22">
        <f>Tables!J202</f>
        <v>0</v>
      </c>
      <c r="F110"/>
    </row>
    <row r="111" spans="2:6" x14ac:dyDescent="0.2">
      <c r="B111" s="15">
        <f>Tables!G203</f>
        <v>99</v>
      </c>
      <c r="C111" s="22">
        <f>Tables!H203</f>
        <v>0</v>
      </c>
      <c r="D111" s="22" t="e">
        <f>Tables!I203</f>
        <v>#VALUE!</v>
      </c>
      <c r="E111" s="22">
        <f>Tables!J203</f>
        <v>0</v>
      </c>
      <c r="F111"/>
    </row>
    <row r="112" spans="2:6" x14ac:dyDescent="0.2">
      <c r="B112" s="15">
        <f>Tables!G204</f>
        <v>100</v>
      </c>
      <c r="C112" s="22">
        <f>Tables!H204</f>
        <v>0</v>
      </c>
      <c r="D112" s="22" t="e">
        <f>Tables!I204</f>
        <v>#VALUE!</v>
      </c>
      <c r="E112" s="22">
        <f>Tables!J204</f>
        <v>0</v>
      </c>
      <c r="F112"/>
    </row>
    <row r="113" spans="2:6" x14ac:dyDescent="0.2">
      <c r="B113" s="15">
        <f>Tables!G205</f>
        <v>101</v>
      </c>
      <c r="C113" s="22">
        <f>Tables!H205</f>
        <v>0</v>
      </c>
      <c r="D113" s="22" t="e">
        <f>Tables!I205</f>
        <v>#VALUE!</v>
      </c>
      <c r="E113" s="22">
        <f>Tables!J205</f>
        <v>0</v>
      </c>
      <c r="F113"/>
    </row>
    <row r="114" spans="2:6" x14ac:dyDescent="0.2">
      <c r="B114" s="15">
        <f>Tables!G206</f>
        <v>102</v>
      </c>
      <c r="C114" s="22">
        <f>Tables!H206</f>
        <v>0</v>
      </c>
      <c r="D114" s="22" t="e">
        <f>Tables!I206</f>
        <v>#VALUE!</v>
      </c>
      <c r="E114" s="22">
        <f>Tables!J206</f>
        <v>0</v>
      </c>
      <c r="F114"/>
    </row>
    <row r="115" spans="2:6" x14ac:dyDescent="0.2">
      <c r="B115" s="15">
        <f>Tables!G207</f>
        <v>103</v>
      </c>
      <c r="C115" s="22">
        <f>Tables!H207</f>
        <v>0</v>
      </c>
      <c r="D115" s="22" t="e">
        <f>Tables!I207</f>
        <v>#VALUE!</v>
      </c>
      <c r="E115" s="22">
        <f>Tables!J207</f>
        <v>0</v>
      </c>
      <c r="F115"/>
    </row>
    <row r="116" spans="2:6" x14ac:dyDescent="0.2">
      <c r="B116" s="15">
        <f>Tables!G208</f>
        <v>104</v>
      </c>
      <c r="C116" s="22">
        <f>Tables!H208</f>
        <v>0</v>
      </c>
      <c r="D116" s="22" t="e">
        <f>Tables!I208</f>
        <v>#VALUE!</v>
      </c>
      <c r="E116" s="22">
        <f>Tables!J208</f>
        <v>0</v>
      </c>
      <c r="F116"/>
    </row>
    <row r="117" spans="2:6" x14ac:dyDescent="0.2">
      <c r="B117" s="15">
        <f>Tables!G209</f>
        <v>105</v>
      </c>
      <c r="C117" s="22">
        <f>Tables!H209</f>
        <v>0</v>
      </c>
      <c r="D117" s="22" t="e">
        <f>Tables!I209</f>
        <v>#VALUE!</v>
      </c>
      <c r="E117" s="22">
        <f>Tables!J209</f>
        <v>0</v>
      </c>
      <c r="F117"/>
    </row>
    <row r="118" spans="2:6" x14ac:dyDescent="0.2">
      <c r="B118" s="15">
        <f>Tables!G210</f>
        <v>106</v>
      </c>
      <c r="C118" s="22">
        <f>Tables!H210</f>
        <v>0</v>
      </c>
      <c r="D118" s="22" t="e">
        <f>Tables!I210</f>
        <v>#VALUE!</v>
      </c>
      <c r="E118" s="22">
        <f>Tables!J210</f>
        <v>0</v>
      </c>
      <c r="F118"/>
    </row>
    <row r="119" spans="2:6" x14ac:dyDescent="0.2">
      <c r="B119" s="15">
        <f>Tables!G211</f>
        <v>107</v>
      </c>
      <c r="C119" s="22">
        <f>Tables!H211</f>
        <v>0</v>
      </c>
      <c r="D119" s="22" t="e">
        <f>Tables!I211</f>
        <v>#VALUE!</v>
      </c>
      <c r="E119" s="22">
        <f>Tables!J211</f>
        <v>0</v>
      </c>
      <c r="F119"/>
    </row>
    <row r="120" spans="2:6" x14ac:dyDescent="0.2">
      <c r="B120" s="15">
        <f>Tables!G212</f>
        <v>108</v>
      </c>
      <c r="C120" s="22">
        <f>Tables!H212</f>
        <v>0</v>
      </c>
      <c r="D120" s="22" t="e">
        <f>Tables!I212</f>
        <v>#VALUE!</v>
      </c>
      <c r="E120" s="22">
        <f>Tables!J212</f>
        <v>0</v>
      </c>
      <c r="F120"/>
    </row>
    <row r="121" spans="2:6" x14ac:dyDescent="0.2">
      <c r="B121" s="15">
        <f>Tables!G213</f>
        <v>109</v>
      </c>
      <c r="C121" s="22">
        <f>Tables!H213</f>
        <v>0</v>
      </c>
      <c r="D121" s="22" t="e">
        <f>Tables!I213</f>
        <v>#VALUE!</v>
      </c>
      <c r="E121" s="22">
        <f>Tables!J213</f>
        <v>0</v>
      </c>
      <c r="F121"/>
    </row>
    <row r="122" spans="2:6" x14ac:dyDescent="0.2">
      <c r="B122" s="15">
        <f>Tables!G214</f>
        <v>110</v>
      </c>
      <c r="C122" s="22">
        <f>Tables!H214</f>
        <v>0</v>
      </c>
      <c r="D122" s="22" t="e">
        <f>Tables!I214</f>
        <v>#VALUE!</v>
      </c>
      <c r="E122" s="22">
        <f>Tables!J214</f>
        <v>0</v>
      </c>
      <c r="F122"/>
    </row>
    <row r="123" spans="2:6" x14ac:dyDescent="0.2">
      <c r="B123" s="15">
        <f>Tables!G215</f>
        <v>111</v>
      </c>
      <c r="C123" s="22">
        <f>Tables!H215</f>
        <v>0</v>
      </c>
      <c r="D123" s="22" t="e">
        <f>Tables!I215</f>
        <v>#VALUE!</v>
      </c>
      <c r="E123" s="22">
        <f>Tables!J215</f>
        <v>0</v>
      </c>
      <c r="F123"/>
    </row>
    <row r="124" spans="2:6" x14ac:dyDescent="0.2">
      <c r="B124" s="15">
        <f>Tables!G216</f>
        <v>112</v>
      </c>
      <c r="C124" s="22">
        <f>Tables!H216</f>
        <v>0</v>
      </c>
      <c r="D124" s="22" t="e">
        <f>Tables!I216</f>
        <v>#VALUE!</v>
      </c>
      <c r="E124" s="22">
        <f>Tables!J216</f>
        <v>0</v>
      </c>
      <c r="F124"/>
    </row>
    <row r="125" spans="2:6" x14ac:dyDescent="0.2">
      <c r="B125" s="15">
        <f>Tables!G217</f>
        <v>113</v>
      </c>
      <c r="C125" s="22">
        <f>Tables!H217</f>
        <v>0</v>
      </c>
      <c r="D125" s="22" t="e">
        <f>Tables!I217</f>
        <v>#VALUE!</v>
      </c>
      <c r="E125" s="22">
        <f>Tables!J217</f>
        <v>0</v>
      </c>
      <c r="F125"/>
    </row>
    <row r="126" spans="2:6" x14ac:dyDescent="0.2">
      <c r="B126" s="15">
        <f>Tables!G218</f>
        <v>114</v>
      </c>
      <c r="C126" s="22">
        <f>Tables!H218</f>
        <v>0</v>
      </c>
      <c r="D126" s="22" t="e">
        <f>Tables!I218</f>
        <v>#VALUE!</v>
      </c>
      <c r="E126" s="22">
        <f>Tables!J218</f>
        <v>0</v>
      </c>
      <c r="F126"/>
    </row>
    <row r="127" spans="2:6" x14ac:dyDescent="0.2">
      <c r="B127" s="15">
        <f>Tables!G221</f>
        <v>115</v>
      </c>
      <c r="C127" s="22">
        <f>Tables!H221</f>
        <v>0</v>
      </c>
      <c r="D127" s="22" t="e">
        <f>Tables!I221</f>
        <v>#VALUE!</v>
      </c>
      <c r="E127" s="22">
        <f>Tables!J221</f>
        <v>0</v>
      </c>
      <c r="F127"/>
    </row>
    <row r="128" spans="2:6" x14ac:dyDescent="0.2">
      <c r="B128" s="15">
        <f>Tables!G222</f>
        <v>116</v>
      </c>
      <c r="C128" s="22">
        <f>Tables!H222</f>
        <v>0</v>
      </c>
      <c r="D128" s="22" t="e">
        <f>Tables!I222</f>
        <v>#VALUE!</v>
      </c>
      <c r="E128" s="22">
        <f>Tables!J222</f>
        <v>0</v>
      </c>
      <c r="F128"/>
    </row>
    <row r="129" spans="2:6" x14ac:dyDescent="0.2">
      <c r="B129" s="15">
        <f>Tables!G223</f>
        <v>117</v>
      </c>
      <c r="C129" s="22">
        <f>Tables!H223</f>
        <v>0</v>
      </c>
      <c r="D129" s="22" t="e">
        <f>Tables!I223</f>
        <v>#VALUE!</v>
      </c>
      <c r="E129" s="22">
        <f>Tables!J223</f>
        <v>0</v>
      </c>
      <c r="F129"/>
    </row>
    <row r="130" spans="2:6" x14ac:dyDescent="0.2">
      <c r="B130" s="15">
        <f>Tables!G224</f>
        <v>118</v>
      </c>
      <c r="C130" s="22">
        <f>Tables!H224</f>
        <v>0</v>
      </c>
      <c r="D130" s="22" t="e">
        <f>Tables!I224</f>
        <v>#VALUE!</v>
      </c>
      <c r="E130" s="22">
        <f>Tables!J224</f>
        <v>0</v>
      </c>
      <c r="F130"/>
    </row>
    <row r="131" spans="2:6" x14ac:dyDescent="0.2">
      <c r="B131" s="15">
        <f>Tables!G225</f>
        <v>119</v>
      </c>
      <c r="C131" s="22">
        <f>Tables!H225</f>
        <v>0</v>
      </c>
      <c r="D131" s="22" t="e">
        <f>Tables!I225</f>
        <v>#VALUE!</v>
      </c>
      <c r="E131" s="22">
        <f>Tables!J225</f>
        <v>0</v>
      </c>
      <c r="F131"/>
    </row>
    <row r="132" spans="2:6" x14ac:dyDescent="0.2">
      <c r="B132" s="15">
        <f>Tables!G226</f>
        <v>120</v>
      </c>
      <c r="C132" s="22">
        <f>Tables!H226</f>
        <v>0</v>
      </c>
      <c r="D132" s="22" t="e">
        <f>Tables!I226</f>
        <v>#VALUE!</v>
      </c>
      <c r="E132" s="22">
        <f>Tables!J226</f>
        <v>0</v>
      </c>
      <c r="F132"/>
    </row>
    <row r="133" spans="2:6" x14ac:dyDescent="0.2">
      <c r="F133"/>
    </row>
    <row r="134" spans="2:6" x14ac:dyDescent="0.2">
      <c r="F134"/>
    </row>
    <row r="135" spans="2:6" x14ac:dyDescent="0.2">
      <c r="F135"/>
    </row>
    <row r="136" spans="2:6" x14ac:dyDescent="0.2">
      <c r="F136"/>
    </row>
    <row r="137" spans="2:6" x14ac:dyDescent="0.2">
      <c r="F137"/>
    </row>
  </sheetData>
  <phoneticPr fontId="14" type="noConversion"/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P275"/>
  <sheetViews>
    <sheetView zoomScale="150" zoomScaleNormal="150" zoomScalePageLayoutView="150" workbookViewId="0">
      <selection activeCell="F30" sqref="F30"/>
    </sheetView>
  </sheetViews>
  <sheetFormatPr defaultColWidth="10.85546875" defaultRowHeight="15" x14ac:dyDescent="0.2"/>
  <cols>
    <col min="1" max="1" width="6.7109375" style="37" customWidth="1"/>
    <col min="2" max="2" width="30.7109375" style="37" customWidth="1"/>
    <col min="3" max="4" width="18.85546875" style="37" customWidth="1"/>
    <col min="5" max="5" width="10.7109375" style="37" customWidth="1"/>
    <col min="6" max="6" width="25.85546875" style="72" bestFit="1" customWidth="1"/>
    <col min="7" max="7" width="10.7109375" style="72" customWidth="1"/>
    <col min="8" max="10" width="10.85546875" style="72"/>
    <col min="11" max="11" width="6.28515625" style="37" customWidth="1"/>
    <col min="12" max="12" width="21.42578125" style="37" bestFit="1" customWidth="1"/>
    <col min="13" max="16384" width="10.85546875" style="37"/>
  </cols>
  <sheetData>
    <row r="1" spans="2:14" x14ac:dyDescent="0.2">
      <c r="F1" s="35"/>
      <c r="G1" s="35"/>
      <c r="H1" s="35"/>
      <c r="I1" s="35"/>
      <c r="J1" s="35"/>
    </row>
    <row r="2" spans="2:14" s="32" customFormat="1" ht="15.75" x14ac:dyDescent="0.2">
      <c r="B2" s="31" t="s">
        <v>298</v>
      </c>
      <c r="F2" s="33" t="s">
        <v>299</v>
      </c>
      <c r="G2" s="34"/>
      <c r="H2" s="34"/>
      <c r="I2" s="34"/>
      <c r="J2" s="35"/>
      <c r="L2" s="37"/>
      <c r="M2" s="37"/>
      <c r="N2" s="37"/>
    </row>
    <row r="3" spans="2:14" x14ac:dyDescent="0.2">
      <c r="B3" s="39" t="s">
        <v>300</v>
      </c>
      <c r="C3" s="59">
        <f>VLOOKUP($C$15,TLamps[[Type Replacement]:[Install]],4,0)</f>
        <v>32</v>
      </c>
      <c r="F3" s="38" t="s">
        <v>301</v>
      </c>
      <c r="G3" s="46">
        <f>VLOOKUP($D$15,TLamps[],4,0)</f>
        <v>1</v>
      </c>
      <c r="H3" s="35"/>
      <c r="I3" s="35"/>
      <c r="J3" s="35"/>
    </row>
    <row r="4" spans="2:14" x14ac:dyDescent="0.2">
      <c r="B4" s="39" t="s">
        <v>302</v>
      </c>
      <c r="C4" s="59">
        <f>VLOOKUP($C$15,TLamps[[Type Replacement]:[Install]],5,0)</f>
        <v>10</v>
      </c>
      <c r="F4" s="35"/>
      <c r="G4" s="35"/>
      <c r="H4" s="35"/>
      <c r="I4" s="35"/>
      <c r="J4" s="35"/>
    </row>
    <row r="5" spans="2:14" x14ac:dyDescent="0.2">
      <c r="B5" s="39" t="s">
        <v>303</v>
      </c>
      <c r="C5" s="36">
        <f>SUM(C3:C4)</f>
        <v>42</v>
      </c>
      <c r="F5" s="35"/>
      <c r="G5" s="35"/>
      <c r="H5" s="35"/>
      <c r="I5" s="35"/>
      <c r="J5" s="35"/>
    </row>
    <row r="6" spans="2:14" x14ac:dyDescent="0.2">
      <c r="B6" s="39" t="s">
        <v>304</v>
      </c>
      <c r="C6" s="36">
        <f>C5*C17</f>
        <v>0</v>
      </c>
      <c r="F6" s="35"/>
      <c r="G6" s="35"/>
      <c r="H6" s="35"/>
      <c r="I6" s="35"/>
      <c r="J6" s="35"/>
    </row>
    <row r="7" spans="2:14" ht="15.75" x14ac:dyDescent="0.25">
      <c r="B7" s="39" t="s">
        <v>305</v>
      </c>
      <c r="C7" s="36">
        <f>C6-C42</f>
        <v>0</v>
      </c>
      <c r="F7" s="40" t="s">
        <v>306</v>
      </c>
      <c r="G7" s="35"/>
      <c r="H7" s="35"/>
      <c r="I7" s="35"/>
      <c r="J7" s="35"/>
    </row>
    <row r="8" spans="2:14" x14ac:dyDescent="0.2">
      <c r="B8" s="39" t="s">
        <v>307</v>
      </c>
      <c r="C8" s="41" t="e">
        <f>C28</f>
        <v>#VALUE!</v>
      </c>
      <c r="F8" s="35"/>
      <c r="G8" s="38" t="s">
        <v>308</v>
      </c>
      <c r="H8" s="38" t="s">
        <v>309</v>
      </c>
      <c r="I8" s="35"/>
      <c r="J8" s="35"/>
    </row>
    <row r="9" spans="2:14" ht="15.75" x14ac:dyDescent="0.25">
      <c r="B9" s="39" t="s">
        <v>310</v>
      </c>
      <c r="C9" s="60">
        <f>IFERROR(C7/C8,0)</f>
        <v>0</v>
      </c>
      <c r="F9" s="38" t="s">
        <v>311</v>
      </c>
      <c r="G9" s="38">
        <f>C16</f>
        <v>8</v>
      </c>
      <c r="H9" s="38">
        <f>D16</f>
        <v>40</v>
      </c>
      <c r="I9" s="35"/>
      <c r="J9" s="35"/>
    </row>
    <row r="10" spans="2:14" ht="15.75" x14ac:dyDescent="0.25">
      <c r="B10" s="39" t="s">
        <v>312</v>
      </c>
      <c r="C10" s="61">
        <f>IFERROR(1/C9,0)</f>
        <v>0</v>
      </c>
      <c r="F10" s="38" t="s">
        <v>313</v>
      </c>
      <c r="G10" s="42">
        <f>VLOOKUP($C$46,TBuildings[],2,0)</f>
        <v>5000</v>
      </c>
      <c r="H10" s="42">
        <f>G10</f>
        <v>5000</v>
      </c>
      <c r="I10" s="35"/>
      <c r="J10" s="35"/>
    </row>
    <row r="11" spans="2:14" x14ac:dyDescent="0.2">
      <c r="F11" s="38" t="s">
        <v>314</v>
      </c>
      <c r="G11" s="38">
        <v>10</v>
      </c>
      <c r="H11" s="38">
        <v>10</v>
      </c>
      <c r="I11" s="35" t="s">
        <v>315</v>
      </c>
      <c r="J11" s="35"/>
    </row>
    <row r="12" spans="2:14" x14ac:dyDescent="0.2">
      <c r="F12" s="38" t="s">
        <v>316</v>
      </c>
      <c r="G12" s="66" t="s">
        <v>375</v>
      </c>
      <c r="H12" s="39"/>
      <c r="I12" s="35"/>
      <c r="J12" s="35"/>
    </row>
    <row r="13" spans="2:14" ht="15.75" x14ac:dyDescent="0.2">
      <c r="B13" s="73"/>
      <c r="C13" s="77" t="s">
        <v>317</v>
      </c>
      <c r="D13" s="74" t="s">
        <v>318</v>
      </c>
      <c r="F13" s="38" t="s">
        <v>319</v>
      </c>
      <c r="G13" s="43">
        <f>IF(G12="Yes",1.3,1)</f>
        <v>1.3</v>
      </c>
      <c r="H13" s="43">
        <f>G13</f>
        <v>1.3</v>
      </c>
      <c r="I13" s="34"/>
      <c r="J13" s="35"/>
    </row>
    <row r="14" spans="2:14" s="32" customFormat="1" ht="15.75" x14ac:dyDescent="0.2">
      <c r="B14" s="75" t="s">
        <v>320</v>
      </c>
      <c r="C14" s="78" t="s">
        <v>321</v>
      </c>
      <c r="D14" s="76" t="s">
        <v>321</v>
      </c>
      <c r="F14" s="38" t="s">
        <v>322</v>
      </c>
      <c r="G14" s="44">
        <f>G9*G10*G11*G13/1000000</f>
        <v>0.52</v>
      </c>
      <c r="H14" s="44">
        <f>H9*H10*H11*H13/1000000</f>
        <v>2.6</v>
      </c>
      <c r="I14" s="35"/>
      <c r="J14" s="35"/>
      <c r="L14" s="37"/>
      <c r="M14" s="37"/>
      <c r="N14" s="37"/>
    </row>
    <row r="15" spans="2:14" x14ac:dyDescent="0.2">
      <c r="B15" s="45" t="s">
        <v>323</v>
      </c>
      <c r="C15" s="46" t="str">
        <f>VLOOKUP($D$15,TLamps[],6,0)</f>
        <v>Classico 8W</v>
      </c>
      <c r="D15" s="46" t="s">
        <v>355</v>
      </c>
      <c r="F15" s="38" t="s">
        <v>324</v>
      </c>
      <c r="G15" s="44">
        <f>H14-G14</f>
        <v>2.08</v>
      </c>
      <c r="H15" s="44"/>
      <c r="I15" s="35"/>
      <c r="J15" s="35"/>
    </row>
    <row r="16" spans="2:14" x14ac:dyDescent="0.2">
      <c r="B16" s="47" t="s">
        <v>325</v>
      </c>
      <c r="C16" s="46">
        <f>VLOOKUP($C$15,TLamps[[Type Replacement]:[Total W Replacement]],3,0)</f>
        <v>8</v>
      </c>
      <c r="D16" s="46">
        <f>VLOOKUP($D$15,TLamps[],3,0)</f>
        <v>40</v>
      </c>
      <c r="F16" s="38" t="s">
        <v>326</v>
      </c>
      <c r="G16" s="44">
        <f>G15*1.06</f>
        <v>2.2048000000000001</v>
      </c>
      <c r="H16" s="44"/>
      <c r="I16" s="35"/>
      <c r="J16" s="35"/>
    </row>
    <row r="17" spans="2:10" x14ac:dyDescent="0.2">
      <c r="B17" s="47" t="s">
        <v>327</v>
      </c>
      <c r="C17" s="46">
        <v>0</v>
      </c>
      <c r="D17" s="46">
        <v>0</v>
      </c>
      <c r="F17" s="38" t="s">
        <v>328</v>
      </c>
      <c r="G17" s="48">
        <f>FLOOR(G16,0.5)</f>
        <v>2</v>
      </c>
      <c r="H17" s="44"/>
      <c r="I17" s="35" t="s">
        <v>329</v>
      </c>
      <c r="J17" s="35"/>
    </row>
    <row r="18" spans="2:10" x14ac:dyDescent="0.2">
      <c r="B18" s="47" t="s">
        <v>374</v>
      </c>
      <c r="C18" s="46">
        <v>0</v>
      </c>
      <c r="D18" s="46">
        <v>0</v>
      </c>
      <c r="F18" s="38" t="s">
        <v>330</v>
      </c>
      <c r="G18" s="38">
        <f>IFERROR(G17*C17,0)</f>
        <v>0</v>
      </c>
      <c r="H18" s="35"/>
      <c r="I18" s="35"/>
      <c r="J18" s="35"/>
    </row>
    <row r="19" spans="2:10" x14ac:dyDescent="0.2">
      <c r="B19" s="47" t="s">
        <v>331</v>
      </c>
      <c r="C19" s="49" t="e">
        <f>'Enter Data'!F29/100</f>
        <v>#VALUE!</v>
      </c>
      <c r="D19" s="49" t="e">
        <f>'Enter Data'!F29/100</f>
        <v>#VALUE!</v>
      </c>
      <c r="F19" s="37"/>
      <c r="G19" s="37"/>
      <c r="H19" s="37"/>
      <c r="I19" s="37"/>
      <c r="J19" s="37"/>
    </row>
    <row r="20" spans="2:10" x14ac:dyDescent="0.2">
      <c r="B20" s="47" t="s">
        <v>332</v>
      </c>
      <c r="C20" s="41" t="e">
        <f>C16*C17*C18*C19/1000*52</f>
        <v>#VALUE!</v>
      </c>
      <c r="D20" s="41" t="e">
        <f>D16*D17*D18*D19/1000*52</f>
        <v>#VALUE!</v>
      </c>
      <c r="F20" s="37"/>
      <c r="G20" s="37"/>
      <c r="H20" s="37"/>
      <c r="I20" s="37"/>
      <c r="J20" s="37"/>
    </row>
    <row r="21" spans="2:10" x14ac:dyDescent="0.2">
      <c r="B21" s="47" t="s">
        <v>334</v>
      </c>
      <c r="C21" s="50">
        <f>VLOOKUP($C$15,TLamps[[Type Replacement]:[Total W Replacement]],2,0)</f>
        <v>100000</v>
      </c>
      <c r="D21" s="50">
        <f>VLOOKUP($D$15,TLamps[],2,0)</f>
        <v>1000</v>
      </c>
      <c r="F21" s="37"/>
      <c r="G21" s="37"/>
      <c r="H21" s="37"/>
      <c r="I21" s="37"/>
      <c r="J21" s="37"/>
    </row>
    <row r="22" spans="2:10" x14ac:dyDescent="0.2">
      <c r="B22" s="47" t="s">
        <v>339</v>
      </c>
      <c r="C22" s="51">
        <f>IFERROR(C21/(C18*52),0)</f>
        <v>0</v>
      </c>
      <c r="D22" s="51">
        <f>IFERROR(D21/(D18*52),0)</f>
        <v>0</v>
      </c>
      <c r="F22" s="37"/>
      <c r="G22" s="37"/>
      <c r="H22" s="37"/>
      <c r="I22" s="37"/>
      <c r="J22" s="37"/>
    </row>
    <row r="23" spans="2:10" x14ac:dyDescent="0.2">
      <c r="B23" s="52"/>
      <c r="C23" s="53"/>
      <c r="D23" s="53"/>
      <c r="F23" s="37"/>
      <c r="G23" s="37"/>
      <c r="H23" s="37"/>
      <c r="I23" s="37"/>
      <c r="J23" s="37"/>
    </row>
    <row r="24" spans="2:10" x14ac:dyDescent="0.2">
      <c r="F24" s="37"/>
      <c r="G24" s="37"/>
      <c r="H24" s="37"/>
      <c r="I24" s="37"/>
      <c r="J24" s="37"/>
    </row>
    <row r="25" spans="2:10" ht="15.75" x14ac:dyDescent="0.2">
      <c r="B25" s="54" t="s">
        <v>342</v>
      </c>
      <c r="F25" s="37"/>
      <c r="G25" s="37"/>
      <c r="H25" s="37"/>
      <c r="I25" s="37"/>
      <c r="J25" s="37"/>
    </row>
    <row r="26" spans="2:10" x14ac:dyDescent="0.2">
      <c r="B26" s="55" t="s">
        <v>343</v>
      </c>
      <c r="C26" s="41" t="e">
        <f>D20-C20</f>
        <v>#VALUE!</v>
      </c>
      <c r="F26" s="37"/>
      <c r="G26" s="37"/>
      <c r="H26" s="37"/>
      <c r="I26" s="37"/>
      <c r="J26" s="37"/>
    </row>
    <row r="27" spans="2:10" x14ac:dyDescent="0.2">
      <c r="B27" s="55" t="s">
        <v>345</v>
      </c>
      <c r="C27" s="41">
        <f>IFERROR(C33/C22,0)</f>
        <v>0</v>
      </c>
      <c r="F27" s="37"/>
      <c r="G27" s="37"/>
      <c r="H27" s="37"/>
      <c r="I27" s="37"/>
      <c r="J27" s="37"/>
    </row>
    <row r="28" spans="2:10" x14ac:dyDescent="0.2">
      <c r="B28" s="55" t="s">
        <v>347</v>
      </c>
      <c r="C28" s="41" t="e">
        <f>SUM(C26:C27)</f>
        <v>#VALUE!</v>
      </c>
      <c r="F28" s="37"/>
      <c r="G28" s="37"/>
      <c r="H28" s="37"/>
      <c r="I28" s="37"/>
      <c r="J28" s="37"/>
    </row>
    <row r="29" spans="2:10" x14ac:dyDescent="0.2">
      <c r="B29" s="56"/>
      <c r="C29" s="57"/>
      <c r="F29" s="37"/>
      <c r="G29" s="37"/>
      <c r="H29" s="37"/>
      <c r="I29" s="37"/>
      <c r="J29" s="37"/>
    </row>
    <row r="30" spans="2:10" x14ac:dyDescent="0.2">
      <c r="C30" s="58"/>
      <c r="F30" s="37"/>
      <c r="G30" s="37"/>
      <c r="H30" s="37"/>
      <c r="I30" s="37"/>
      <c r="J30" s="37"/>
    </row>
    <row r="31" spans="2:10" ht="15.75" x14ac:dyDescent="0.2">
      <c r="B31" s="54" t="s">
        <v>351</v>
      </c>
      <c r="C31" s="58"/>
      <c r="F31" s="37"/>
      <c r="G31" s="37"/>
      <c r="H31" s="37"/>
      <c r="I31" s="37"/>
      <c r="J31" s="37"/>
    </row>
    <row r="32" spans="2:10" x14ac:dyDescent="0.2">
      <c r="B32" s="55" t="s">
        <v>353</v>
      </c>
      <c r="C32" s="41" t="e">
        <f>C26*C22</f>
        <v>#VALUE!</v>
      </c>
      <c r="F32" s="37"/>
      <c r="G32" s="37"/>
      <c r="H32" s="37"/>
      <c r="I32" s="37"/>
      <c r="J32" s="37"/>
    </row>
    <row r="33" spans="2:16" x14ac:dyDescent="0.2">
      <c r="B33" s="55" t="s">
        <v>345</v>
      </c>
      <c r="C33" s="41">
        <f xml:space="preserve"> IFERROR(D17*G3*C22*52/(D21/D18),0)</f>
        <v>0</v>
      </c>
      <c r="F33" s="37"/>
      <c r="G33" s="37"/>
      <c r="H33" s="37"/>
      <c r="I33" s="37"/>
      <c r="J33" s="37"/>
    </row>
    <row r="34" spans="2:16" x14ac:dyDescent="0.2">
      <c r="B34" s="55" t="s">
        <v>356</v>
      </c>
      <c r="C34" s="41" t="e">
        <f>SUM(C32:C33)</f>
        <v>#VALUE!</v>
      </c>
      <c r="F34" s="37"/>
      <c r="G34" s="37"/>
      <c r="H34" s="37"/>
      <c r="I34" s="37"/>
      <c r="J34" s="37"/>
    </row>
    <row r="35" spans="2:16" x14ac:dyDescent="0.2">
      <c r="B35" s="56"/>
      <c r="C35" s="57"/>
      <c r="F35" s="37"/>
      <c r="G35" s="37"/>
      <c r="H35" s="37"/>
      <c r="I35" s="37"/>
      <c r="J35" s="37"/>
    </row>
    <row r="36" spans="2:16" x14ac:dyDescent="0.2">
      <c r="F36" s="37"/>
      <c r="G36" s="37"/>
      <c r="H36" s="37"/>
      <c r="I36" s="37"/>
      <c r="J36" s="37"/>
    </row>
    <row r="37" spans="2:16" ht="15.75" x14ac:dyDescent="0.2">
      <c r="B37" s="54" t="s">
        <v>357</v>
      </c>
      <c r="F37" s="37"/>
      <c r="G37" s="37"/>
      <c r="H37" s="37"/>
      <c r="I37" s="37"/>
      <c r="J37" s="37"/>
    </row>
    <row r="38" spans="2:16" x14ac:dyDescent="0.2">
      <c r="B38" s="55" t="s">
        <v>358</v>
      </c>
      <c r="C38" s="55">
        <f>IF($C$44="Yes",G18,0)</f>
        <v>0</v>
      </c>
      <c r="F38" s="37"/>
      <c r="G38" s="37"/>
      <c r="H38" s="37"/>
      <c r="I38" s="37"/>
      <c r="J38" s="37"/>
    </row>
    <row r="39" spans="2:16" s="29" customFormat="1" ht="15.95" customHeight="1" x14ac:dyDescent="0.2">
      <c r="B39" s="30" t="s">
        <v>372</v>
      </c>
      <c r="C39" s="30"/>
      <c r="F39" s="37"/>
      <c r="G39" s="37"/>
      <c r="H39" s="37"/>
      <c r="I39" s="37"/>
      <c r="J39" s="37"/>
      <c r="L39" s="37"/>
      <c r="M39" s="37"/>
      <c r="N39" s="37"/>
      <c r="O39" s="37"/>
      <c r="P39" s="37"/>
    </row>
    <row r="40" spans="2:16" s="29" customFormat="1" ht="15.95" customHeight="1" x14ac:dyDescent="0.2">
      <c r="B40" s="30" t="s">
        <v>373</v>
      </c>
      <c r="C40" s="62"/>
      <c r="F40" s="37"/>
      <c r="G40" s="37"/>
      <c r="H40" s="37"/>
      <c r="I40" s="37"/>
      <c r="J40" s="37"/>
      <c r="L40" s="37"/>
      <c r="M40" s="37"/>
      <c r="N40" s="37"/>
      <c r="O40" s="37"/>
      <c r="P40" s="37"/>
    </row>
    <row r="41" spans="2:16" x14ac:dyDescent="0.2">
      <c r="B41" s="55" t="s">
        <v>359</v>
      </c>
      <c r="C41" s="36">
        <f>C39*(1-C40)</f>
        <v>0</v>
      </c>
      <c r="F41" s="37"/>
      <c r="G41" s="37"/>
      <c r="H41" s="37"/>
      <c r="I41" s="37"/>
      <c r="J41" s="37"/>
    </row>
    <row r="42" spans="2:16" x14ac:dyDescent="0.2">
      <c r="B42" s="55" t="s">
        <v>360</v>
      </c>
      <c r="C42" s="36">
        <f>C38*C41</f>
        <v>0</v>
      </c>
      <c r="F42" s="37"/>
      <c r="G42" s="37"/>
      <c r="H42" s="37"/>
      <c r="I42" s="37"/>
      <c r="J42" s="37"/>
    </row>
    <row r="43" spans="2:16" x14ac:dyDescent="0.2">
      <c r="F43" s="37"/>
      <c r="G43" s="37"/>
      <c r="H43" s="37"/>
      <c r="I43" s="37"/>
      <c r="J43" s="37"/>
    </row>
    <row r="44" spans="2:16" x14ac:dyDescent="0.2">
      <c r="B44" s="30" t="s">
        <v>371</v>
      </c>
      <c r="C44" s="66" t="s">
        <v>375</v>
      </c>
      <c r="F44" s="37"/>
      <c r="G44" s="37"/>
      <c r="H44" s="37"/>
      <c r="I44" s="37"/>
      <c r="J44" s="37"/>
    </row>
    <row r="45" spans="2:16" x14ac:dyDescent="0.2">
      <c r="B45" s="29"/>
      <c r="C45" s="29"/>
      <c r="F45" s="37"/>
      <c r="G45" s="37"/>
      <c r="H45" s="37"/>
      <c r="I45" s="37"/>
      <c r="J45" s="37"/>
    </row>
    <row r="46" spans="2:16" x14ac:dyDescent="0.2">
      <c r="B46" s="30" t="s">
        <v>361</v>
      </c>
      <c r="C46" s="66" t="s">
        <v>365</v>
      </c>
      <c r="F46" s="37"/>
      <c r="G46" s="37"/>
      <c r="H46" s="37"/>
      <c r="I46" s="37"/>
      <c r="J46" s="37"/>
    </row>
    <row r="47" spans="2:16" x14ac:dyDescent="0.2">
      <c r="F47" s="37"/>
      <c r="G47" s="37"/>
      <c r="H47" s="37"/>
      <c r="I47" s="37"/>
      <c r="J47" s="37"/>
    </row>
    <row r="48" spans="2:16" x14ac:dyDescent="0.2">
      <c r="F48" s="37"/>
      <c r="G48" s="37"/>
      <c r="H48" s="37"/>
      <c r="I48" s="37"/>
      <c r="J48" s="37"/>
    </row>
    <row r="49" spans="6:10" x14ac:dyDescent="0.2">
      <c r="F49" s="37"/>
      <c r="G49" s="37"/>
      <c r="H49" s="37"/>
      <c r="I49" s="37"/>
      <c r="J49" s="37"/>
    </row>
    <row r="50" spans="6:10" x14ac:dyDescent="0.2">
      <c r="F50" s="37"/>
      <c r="G50" s="37"/>
      <c r="H50" s="37"/>
      <c r="I50" s="37"/>
      <c r="J50" s="37"/>
    </row>
    <row r="51" spans="6:10" x14ac:dyDescent="0.2">
      <c r="F51" s="37"/>
      <c r="G51" s="37"/>
      <c r="H51" s="37"/>
      <c r="I51" s="37"/>
      <c r="J51" s="37"/>
    </row>
    <row r="52" spans="6:10" x14ac:dyDescent="0.2">
      <c r="F52" s="37"/>
      <c r="G52" s="37"/>
      <c r="H52" s="37"/>
      <c r="I52" s="37"/>
      <c r="J52" s="37"/>
    </row>
    <row r="53" spans="6:10" x14ac:dyDescent="0.2">
      <c r="F53" s="37"/>
      <c r="G53" s="37"/>
      <c r="H53" s="37"/>
      <c r="I53" s="37"/>
      <c r="J53" s="37"/>
    </row>
    <row r="54" spans="6:10" x14ac:dyDescent="0.2">
      <c r="F54" s="37"/>
      <c r="G54" s="37"/>
      <c r="H54" s="37"/>
      <c r="I54" s="37"/>
      <c r="J54" s="37"/>
    </row>
    <row r="55" spans="6:10" x14ac:dyDescent="0.2">
      <c r="F55" s="37"/>
      <c r="G55" s="37"/>
      <c r="H55" s="37"/>
      <c r="I55" s="37"/>
      <c r="J55" s="37"/>
    </row>
    <row r="56" spans="6:10" x14ac:dyDescent="0.2">
      <c r="F56" s="37"/>
      <c r="G56" s="37"/>
      <c r="H56" s="37"/>
      <c r="I56" s="37"/>
      <c r="J56" s="37"/>
    </row>
    <row r="57" spans="6:10" x14ac:dyDescent="0.2">
      <c r="F57" s="37"/>
      <c r="G57" s="37"/>
      <c r="H57" s="37"/>
      <c r="I57" s="37"/>
      <c r="J57" s="37"/>
    </row>
    <row r="58" spans="6:10" x14ac:dyDescent="0.2">
      <c r="F58" s="37"/>
      <c r="G58" s="37"/>
      <c r="H58" s="37"/>
      <c r="I58" s="37"/>
      <c r="J58" s="37"/>
    </row>
    <row r="59" spans="6:10" x14ac:dyDescent="0.2">
      <c r="F59" s="37"/>
      <c r="G59" s="37"/>
      <c r="H59" s="37"/>
      <c r="I59" s="37"/>
      <c r="J59" s="37"/>
    </row>
    <row r="60" spans="6:10" x14ac:dyDescent="0.2">
      <c r="F60" s="37"/>
      <c r="G60" s="37"/>
      <c r="H60" s="37"/>
      <c r="I60" s="37"/>
      <c r="J60" s="37"/>
    </row>
    <row r="61" spans="6:10" x14ac:dyDescent="0.2">
      <c r="F61" s="37"/>
      <c r="G61" s="37"/>
      <c r="H61" s="37"/>
      <c r="I61" s="37"/>
      <c r="J61" s="37"/>
    </row>
    <row r="62" spans="6:10" x14ac:dyDescent="0.2">
      <c r="F62" s="37"/>
      <c r="G62" s="37"/>
      <c r="H62" s="37"/>
      <c r="I62" s="37"/>
      <c r="J62" s="37"/>
    </row>
    <row r="63" spans="6:10" x14ac:dyDescent="0.2">
      <c r="F63" s="37"/>
      <c r="G63" s="37"/>
      <c r="H63" s="37"/>
      <c r="I63" s="37"/>
      <c r="J63" s="37"/>
    </row>
    <row r="64" spans="6:10" x14ac:dyDescent="0.2">
      <c r="F64" s="37"/>
      <c r="G64" s="37"/>
      <c r="H64" s="37"/>
      <c r="I64" s="37"/>
      <c r="J64" s="37"/>
    </row>
    <row r="65" spans="6:10" x14ac:dyDescent="0.2">
      <c r="F65" s="37"/>
      <c r="G65" s="37"/>
      <c r="H65" s="37"/>
      <c r="I65" s="37"/>
      <c r="J65" s="37"/>
    </row>
    <row r="66" spans="6:10" x14ac:dyDescent="0.2">
      <c r="F66" s="37"/>
      <c r="G66" s="37"/>
      <c r="H66" s="37"/>
      <c r="I66" s="37"/>
      <c r="J66" s="37"/>
    </row>
    <row r="67" spans="6:10" x14ac:dyDescent="0.2">
      <c r="F67" s="37"/>
      <c r="G67" s="37"/>
      <c r="H67" s="37"/>
      <c r="I67" s="37"/>
      <c r="J67" s="37"/>
    </row>
    <row r="68" spans="6:10" x14ac:dyDescent="0.2">
      <c r="F68" s="37"/>
      <c r="G68" s="37"/>
      <c r="H68" s="37"/>
      <c r="I68" s="37"/>
      <c r="J68" s="37"/>
    </row>
    <row r="69" spans="6:10" x14ac:dyDescent="0.2">
      <c r="F69" s="37"/>
      <c r="G69" s="37"/>
      <c r="H69" s="37"/>
      <c r="I69" s="37"/>
      <c r="J69" s="37"/>
    </row>
    <row r="70" spans="6:10" x14ac:dyDescent="0.2">
      <c r="F70" s="37"/>
      <c r="G70" s="37"/>
      <c r="H70" s="37"/>
      <c r="I70" s="37"/>
      <c r="J70" s="37"/>
    </row>
    <row r="71" spans="6:10" x14ac:dyDescent="0.2">
      <c r="F71" s="37"/>
      <c r="G71" s="37"/>
      <c r="H71" s="37"/>
      <c r="I71" s="37"/>
      <c r="J71" s="37"/>
    </row>
    <row r="72" spans="6:10" x14ac:dyDescent="0.2">
      <c r="F72" s="37"/>
      <c r="G72" s="37"/>
      <c r="H72" s="37"/>
      <c r="I72" s="37"/>
      <c r="J72" s="37"/>
    </row>
    <row r="73" spans="6:10" x14ac:dyDescent="0.2">
      <c r="F73" s="37"/>
      <c r="G73" s="37"/>
      <c r="H73" s="37"/>
      <c r="I73" s="37"/>
      <c r="J73" s="37"/>
    </row>
    <row r="74" spans="6:10" x14ac:dyDescent="0.2">
      <c r="F74" s="37"/>
      <c r="G74" s="37"/>
      <c r="H74" s="37"/>
      <c r="I74" s="37"/>
      <c r="J74" s="37"/>
    </row>
    <row r="75" spans="6:10" x14ac:dyDescent="0.2">
      <c r="F75" s="37"/>
      <c r="G75" s="37"/>
      <c r="H75" s="37"/>
      <c r="I75" s="37"/>
      <c r="J75" s="37"/>
    </row>
    <row r="76" spans="6:10" x14ac:dyDescent="0.2">
      <c r="F76" s="37"/>
      <c r="G76" s="37"/>
      <c r="H76" s="37"/>
      <c r="I76" s="37"/>
      <c r="J76" s="37"/>
    </row>
    <row r="77" spans="6:10" x14ac:dyDescent="0.2">
      <c r="F77" s="37"/>
      <c r="G77" s="37"/>
      <c r="H77" s="37"/>
      <c r="I77" s="37"/>
      <c r="J77" s="37"/>
    </row>
    <row r="78" spans="6:10" x14ac:dyDescent="0.2">
      <c r="F78" s="37"/>
      <c r="G78" s="37"/>
      <c r="H78" s="37"/>
      <c r="I78" s="37"/>
      <c r="J78" s="37"/>
    </row>
    <row r="79" spans="6:10" x14ac:dyDescent="0.2">
      <c r="F79" s="37"/>
      <c r="G79" s="37"/>
      <c r="H79" s="37"/>
      <c r="I79" s="37"/>
      <c r="J79" s="37"/>
    </row>
    <row r="80" spans="6:10" x14ac:dyDescent="0.2">
      <c r="F80" s="37"/>
      <c r="G80" s="37"/>
      <c r="H80" s="37"/>
      <c r="I80" s="37"/>
      <c r="J80" s="37"/>
    </row>
    <row r="81" spans="6:10" x14ac:dyDescent="0.2">
      <c r="F81" s="37"/>
      <c r="G81" s="37"/>
      <c r="H81" s="37"/>
      <c r="I81" s="37"/>
      <c r="J81" s="37"/>
    </row>
    <row r="82" spans="6:10" x14ac:dyDescent="0.2">
      <c r="F82" s="37"/>
      <c r="G82" s="37"/>
      <c r="H82" s="37"/>
      <c r="I82" s="37"/>
      <c r="J82" s="37"/>
    </row>
    <row r="83" spans="6:10" x14ac:dyDescent="0.2">
      <c r="F83" s="37"/>
      <c r="G83" s="37"/>
      <c r="H83" s="37"/>
      <c r="I83" s="37"/>
      <c r="J83" s="37"/>
    </row>
    <row r="84" spans="6:10" x14ac:dyDescent="0.2">
      <c r="F84" s="37"/>
      <c r="G84" s="37"/>
      <c r="H84" s="37"/>
      <c r="I84" s="37"/>
      <c r="J84" s="37"/>
    </row>
    <row r="85" spans="6:10" x14ac:dyDescent="0.2">
      <c r="F85" s="37"/>
      <c r="G85" s="37"/>
      <c r="H85" s="37"/>
      <c r="I85" s="37"/>
      <c r="J85" s="37"/>
    </row>
    <row r="86" spans="6:10" x14ac:dyDescent="0.2">
      <c r="F86" s="37"/>
      <c r="G86" s="37"/>
      <c r="H86" s="37"/>
      <c r="I86" s="37"/>
      <c r="J86" s="37"/>
    </row>
    <row r="87" spans="6:10" x14ac:dyDescent="0.2">
      <c r="F87" s="37"/>
      <c r="G87" s="37"/>
      <c r="H87" s="37"/>
      <c r="I87" s="37"/>
      <c r="J87" s="37"/>
    </row>
    <row r="88" spans="6:10" x14ac:dyDescent="0.2">
      <c r="F88" s="37"/>
      <c r="G88" s="37"/>
      <c r="H88" s="37"/>
      <c r="I88" s="37"/>
      <c r="J88" s="37"/>
    </row>
    <row r="89" spans="6:10" x14ac:dyDescent="0.2">
      <c r="F89" s="37"/>
      <c r="G89" s="37"/>
      <c r="H89" s="37"/>
      <c r="I89" s="37"/>
      <c r="J89" s="37"/>
    </row>
    <row r="90" spans="6:10" x14ac:dyDescent="0.2">
      <c r="F90" s="37"/>
      <c r="G90" s="37"/>
      <c r="H90" s="37"/>
      <c r="I90" s="37"/>
      <c r="J90" s="37"/>
    </row>
    <row r="91" spans="6:10" x14ac:dyDescent="0.2">
      <c r="F91" s="37"/>
      <c r="G91" s="37"/>
      <c r="H91" s="37"/>
      <c r="I91" s="37"/>
      <c r="J91" s="37"/>
    </row>
    <row r="92" spans="6:10" x14ac:dyDescent="0.2">
      <c r="F92" s="37"/>
      <c r="G92" s="37"/>
      <c r="H92" s="37"/>
      <c r="I92" s="37"/>
      <c r="J92" s="37"/>
    </row>
    <row r="93" spans="6:10" x14ac:dyDescent="0.2">
      <c r="F93" s="37"/>
      <c r="G93" s="37"/>
      <c r="H93" s="37"/>
      <c r="I93" s="37"/>
      <c r="J93" s="37"/>
    </row>
    <row r="94" spans="6:10" x14ac:dyDescent="0.2">
      <c r="F94" s="37"/>
      <c r="G94" s="37"/>
      <c r="H94" s="37"/>
      <c r="I94" s="37"/>
      <c r="J94" s="37"/>
    </row>
    <row r="95" spans="6:10" x14ac:dyDescent="0.2">
      <c r="F95" s="37"/>
      <c r="G95" s="37"/>
      <c r="H95" s="37"/>
      <c r="I95" s="37"/>
      <c r="J95" s="37"/>
    </row>
    <row r="96" spans="6:10" x14ac:dyDescent="0.2">
      <c r="F96" s="37"/>
      <c r="G96" s="37"/>
      <c r="H96" s="37"/>
      <c r="I96" s="37"/>
      <c r="J96" s="37"/>
    </row>
    <row r="97" spans="6:10" x14ac:dyDescent="0.2">
      <c r="F97" s="37"/>
      <c r="G97" s="37"/>
      <c r="H97" s="37"/>
      <c r="I97" s="37"/>
      <c r="J97" s="37"/>
    </row>
    <row r="98" spans="6:10" x14ac:dyDescent="0.2">
      <c r="F98" s="37"/>
      <c r="G98" s="37"/>
      <c r="H98" s="37"/>
      <c r="I98" s="37"/>
      <c r="J98" s="37"/>
    </row>
    <row r="99" spans="6:10" x14ac:dyDescent="0.2">
      <c r="F99" s="37"/>
      <c r="G99" s="37"/>
      <c r="H99" s="37"/>
      <c r="I99" s="37"/>
      <c r="J99" s="37"/>
    </row>
    <row r="100" spans="6:10" x14ac:dyDescent="0.2">
      <c r="F100" s="37"/>
      <c r="G100" s="37"/>
      <c r="H100" s="37"/>
      <c r="I100" s="37"/>
      <c r="J100" s="37"/>
    </row>
    <row r="101" spans="6:10" x14ac:dyDescent="0.2">
      <c r="F101" s="37"/>
      <c r="G101" s="37"/>
      <c r="H101" s="37"/>
      <c r="I101" s="37"/>
      <c r="J101" s="37"/>
    </row>
    <row r="102" spans="6:10" x14ac:dyDescent="0.2">
      <c r="F102" s="37"/>
      <c r="G102" s="37"/>
      <c r="H102" s="37"/>
      <c r="I102" s="37"/>
      <c r="J102" s="37"/>
    </row>
    <row r="103" spans="6:10" x14ac:dyDescent="0.2">
      <c r="F103" s="37"/>
      <c r="G103" s="37"/>
      <c r="H103" s="37"/>
      <c r="I103" s="37"/>
      <c r="J103" s="37"/>
    </row>
    <row r="104" spans="6:10" x14ac:dyDescent="0.2">
      <c r="F104" s="37"/>
      <c r="G104" s="37"/>
      <c r="H104" s="37"/>
      <c r="I104" s="37"/>
      <c r="J104" s="37"/>
    </row>
    <row r="105" spans="6:10" x14ac:dyDescent="0.2">
      <c r="F105" s="37"/>
      <c r="G105" s="37"/>
      <c r="H105" s="37"/>
      <c r="I105" s="37"/>
      <c r="J105" s="37"/>
    </row>
    <row r="106" spans="6:10" x14ac:dyDescent="0.2">
      <c r="F106" s="37"/>
      <c r="G106" s="37"/>
      <c r="H106" s="37"/>
      <c r="I106" s="37"/>
      <c r="J106" s="37"/>
    </row>
    <row r="107" spans="6:10" x14ac:dyDescent="0.2">
      <c r="F107" s="37"/>
      <c r="G107" s="37"/>
      <c r="H107" s="37"/>
      <c r="I107" s="37"/>
      <c r="J107" s="37"/>
    </row>
    <row r="108" spans="6:10" x14ac:dyDescent="0.2">
      <c r="F108" s="37"/>
      <c r="G108" s="37"/>
      <c r="H108" s="37"/>
      <c r="I108" s="37"/>
      <c r="J108" s="37"/>
    </row>
    <row r="109" spans="6:10" x14ac:dyDescent="0.2">
      <c r="F109" s="37"/>
      <c r="G109" s="37"/>
      <c r="H109" s="37"/>
      <c r="I109" s="37"/>
      <c r="J109" s="37"/>
    </row>
    <row r="110" spans="6:10" x14ac:dyDescent="0.2">
      <c r="F110" s="37"/>
      <c r="G110" s="37"/>
      <c r="H110" s="37"/>
      <c r="I110" s="37"/>
      <c r="J110" s="37"/>
    </row>
    <row r="111" spans="6:10" x14ac:dyDescent="0.2">
      <c r="F111" s="37"/>
      <c r="G111" s="37"/>
      <c r="H111" s="37"/>
      <c r="I111" s="37"/>
      <c r="J111" s="37"/>
    </row>
    <row r="112" spans="6:10" x14ac:dyDescent="0.2">
      <c r="F112" s="37"/>
      <c r="G112" s="37"/>
      <c r="H112" s="37"/>
      <c r="I112" s="37"/>
      <c r="J112" s="37"/>
    </row>
    <row r="113" spans="6:10" x14ac:dyDescent="0.2">
      <c r="F113" s="37"/>
      <c r="G113" s="37"/>
      <c r="H113" s="37"/>
      <c r="I113" s="37"/>
      <c r="J113" s="37"/>
    </row>
    <row r="114" spans="6:10" x14ac:dyDescent="0.2">
      <c r="F114" s="37"/>
      <c r="G114" s="37"/>
      <c r="H114" s="37"/>
      <c r="I114" s="37"/>
      <c r="J114" s="37"/>
    </row>
    <row r="115" spans="6:10" x14ac:dyDescent="0.2">
      <c r="F115" s="37"/>
      <c r="G115" s="37"/>
      <c r="H115" s="37"/>
      <c r="I115" s="37"/>
      <c r="J115" s="37"/>
    </row>
    <row r="116" spans="6:10" x14ac:dyDescent="0.2">
      <c r="F116" s="37"/>
      <c r="G116" s="37"/>
      <c r="H116" s="37"/>
      <c r="I116" s="37"/>
      <c r="J116" s="37"/>
    </row>
    <row r="117" spans="6:10" x14ac:dyDescent="0.2">
      <c r="F117" s="37"/>
      <c r="G117" s="37"/>
      <c r="H117" s="37"/>
      <c r="I117" s="37"/>
      <c r="J117" s="37"/>
    </row>
    <row r="118" spans="6:10" x14ac:dyDescent="0.2">
      <c r="F118" s="37"/>
      <c r="G118" s="37"/>
      <c r="H118" s="37"/>
      <c r="I118" s="37"/>
      <c r="J118" s="37"/>
    </row>
    <row r="119" spans="6:10" x14ac:dyDescent="0.2">
      <c r="F119" s="37"/>
      <c r="G119" s="37"/>
      <c r="H119" s="37"/>
      <c r="I119" s="37"/>
      <c r="J119" s="37"/>
    </row>
    <row r="120" spans="6:10" x14ac:dyDescent="0.2">
      <c r="F120" s="37"/>
      <c r="G120" s="37"/>
      <c r="H120" s="37"/>
      <c r="I120" s="37"/>
      <c r="J120" s="37"/>
    </row>
    <row r="121" spans="6:10" x14ac:dyDescent="0.2">
      <c r="F121" s="37"/>
      <c r="G121" s="37"/>
      <c r="H121" s="37"/>
      <c r="I121" s="37"/>
      <c r="J121" s="37"/>
    </row>
    <row r="122" spans="6:10" x14ac:dyDescent="0.2">
      <c r="F122" s="37"/>
      <c r="G122" s="37"/>
      <c r="H122" s="37"/>
      <c r="I122" s="37"/>
      <c r="J122" s="37"/>
    </row>
    <row r="123" spans="6:10" x14ac:dyDescent="0.2">
      <c r="F123" s="37"/>
      <c r="G123" s="37"/>
      <c r="H123" s="37"/>
      <c r="I123" s="37"/>
      <c r="J123" s="37"/>
    </row>
    <row r="124" spans="6:10" x14ac:dyDescent="0.2">
      <c r="F124" s="37"/>
      <c r="G124" s="37"/>
      <c r="H124" s="37"/>
      <c r="I124" s="37"/>
      <c r="J124" s="37"/>
    </row>
    <row r="125" spans="6:10" x14ac:dyDescent="0.2">
      <c r="F125" s="37"/>
      <c r="G125" s="37"/>
      <c r="H125" s="37"/>
      <c r="I125" s="37"/>
      <c r="J125" s="37"/>
    </row>
    <row r="126" spans="6:10" x14ac:dyDescent="0.2">
      <c r="F126" s="37"/>
      <c r="G126" s="37"/>
      <c r="H126" s="37"/>
      <c r="I126" s="37"/>
      <c r="J126" s="37"/>
    </row>
    <row r="127" spans="6:10" x14ac:dyDescent="0.2">
      <c r="F127" s="37"/>
      <c r="G127" s="37"/>
      <c r="H127" s="37"/>
      <c r="I127" s="37"/>
      <c r="J127" s="37"/>
    </row>
    <row r="128" spans="6:10" x14ac:dyDescent="0.2">
      <c r="F128" s="37"/>
      <c r="G128" s="37"/>
      <c r="H128" s="37"/>
      <c r="I128" s="37"/>
      <c r="J128" s="37"/>
    </row>
    <row r="129" spans="6:10" x14ac:dyDescent="0.2">
      <c r="F129" s="37"/>
      <c r="G129" s="37"/>
      <c r="H129" s="37"/>
      <c r="I129" s="37"/>
      <c r="J129" s="37"/>
    </row>
    <row r="130" spans="6:10" x14ac:dyDescent="0.2">
      <c r="F130" s="37"/>
      <c r="G130" s="37"/>
      <c r="H130" s="37"/>
      <c r="I130" s="37"/>
      <c r="J130" s="37"/>
    </row>
    <row r="131" spans="6:10" x14ac:dyDescent="0.2">
      <c r="F131" s="37"/>
      <c r="G131" s="37"/>
      <c r="H131" s="37"/>
      <c r="I131" s="37"/>
      <c r="J131" s="37"/>
    </row>
    <row r="132" spans="6:10" x14ac:dyDescent="0.2">
      <c r="F132" s="37"/>
      <c r="G132" s="37"/>
      <c r="H132" s="37"/>
      <c r="I132" s="37"/>
      <c r="J132" s="37"/>
    </row>
    <row r="133" spans="6:10" x14ac:dyDescent="0.2">
      <c r="F133" s="37"/>
      <c r="G133" s="37"/>
      <c r="H133" s="37"/>
      <c r="I133" s="37"/>
      <c r="J133" s="37"/>
    </row>
    <row r="134" spans="6:10" x14ac:dyDescent="0.2">
      <c r="F134" s="37"/>
      <c r="G134" s="37"/>
      <c r="H134" s="37"/>
      <c r="I134" s="37"/>
      <c r="J134" s="37"/>
    </row>
    <row r="135" spans="6:10" x14ac:dyDescent="0.2">
      <c r="F135" s="37"/>
      <c r="G135" s="37"/>
      <c r="H135" s="37"/>
      <c r="I135" s="37"/>
      <c r="J135" s="37"/>
    </row>
    <row r="136" spans="6:10" x14ac:dyDescent="0.2">
      <c r="F136" s="37"/>
      <c r="G136" s="37"/>
      <c r="H136" s="37"/>
      <c r="I136" s="37"/>
      <c r="J136" s="37"/>
    </row>
    <row r="137" spans="6:10" x14ac:dyDescent="0.2">
      <c r="F137" s="37"/>
      <c r="G137" s="37"/>
      <c r="H137" s="37"/>
      <c r="I137" s="37"/>
      <c r="J137" s="37"/>
    </row>
    <row r="138" spans="6:10" x14ac:dyDescent="0.2">
      <c r="F138" s="37"/>
      <c r="G138" s="37"/>
      <c r="H138" s="37"/>
      <c r="I138" s="37"/>
      <c r="J138" s="37"/>
    </row>
    <row r="139" spans="6:10" x14ac:dyDescent="0.2">
      <c r="F139" s="37"/>
      <c r="G139" s="37"/>
      <c r="H139" s="37"/>
      <c r="I139" s="37"/>
      <c r="J139" s="37"/>
    </row>
    <row r="140" spans="6:10" x14ac:dyDescent="0.2">
      <c r="F140" s="37"/>
      <c r="G140" s="37"/>
      <c r="H140" s="37"/>
      <c r="I140" s="37"/>
      <c r="J140" s="37"/>
    </row>
    <row r="141" spans="6:10" x14ac:dyDescent="0.2">
      <c r="F141" s="37"/>
      <c r="G141" s="37"/>
      <c r="H141" s="37"/>
      <c r="I141" s="37"/>
      <c r="J141" s="37"/>
    </row>
    <row r="142" spans="6:10" x14ac:dyDescent="0.2">
      <c r="F142" s="37"/>
      <c r="G142" s="37"/>
      <c r="H142" s="37"/>
      <c r="I142" s="37"/>
      <c r="J142" s="37"/>
    </row>
    <row r="143" spans="6:10" x14ac:dyDescent="0.2">
      <c r="F143" s="37"/>
      <c r="G143" s="37"/>
      <c r="H143" s="37"/>
      <c r="I143" s="37"/>
      <c r="J143" s="37"/>
    </row>
    <row r="144" spans="6:10" x14ac:dyDescent="0.2">
      <c r="F144" s="37"/>
      <c r="G144" s="37"/>
      <c r="H144" s="37"/>
      <c r="I144" s="37"/>
      <c r="J144" s="37"/>
    </row>
    <row r="145" spans="6:10" x14ac:dyDescent="0.2">
      <c r="F145" s="37"/>
      <c r="G145" s="37"/>
      <c r="H145" s="37"/>
      <c r="I145" s="37"/>
      <c r="J145" s="37"/>
    </row>
    <row r="146" spans="6:10" x14ac:dyDescent="0.2">
      <c r="F146" s="37"/>
      <c r="G146" s="37"/>
      <c r="H146" s="37"/>
      <c r="I146" s="37"/>
      <c r="J146" s="37"/>
    </row>
    <row r="147" spans="6:10" x14ac:dyDescent="0.2">
      <c r="F147" s="37"/>
      <c r="G147" s="37"/>
      <c r="H147" s="37"/>
      <c r="I147" s="37"/>
      <c r="J147" s="37"/>
    </row>
    <row r="148" spans="6:10" x14ac:dyDescent="0.2">
      <c r="F148" s="37"/>
      <c r="G148" s="37"/>
      <c r="H148" s="37"/>
      <c r="I148" s="37"/>
      <c r="J148" s="37"/>
    </row>
    <row r="149" spans="6:10" x14ac:dyDescent="0.2">
      <c r="F149" s="37"/>
      <c r="G149" s="37"/>
      <c r="H149" s="37"/>
      <c r="I149" s="37"/>
      <c r="J149" s="37"/>
    </row>
    <row r="150" spans="6:10" x14ac:dyDescent="0.2">
      <c r="F150" s="37"/>
      <c r="G150" s="37"/>
      <c r="H150" s="37"/>
      <c r="I150" s="37"/>
      <c r="J150" s="37"/>
    </row>
    <row r="151" spans="6:10" x14ac:dyDescent="0.2">
      <c r="F151" s="37"/>
      <c r="G151" s="37"/>
      <c r="H151" s="37"/>
      <c r="I151" s="37"/>
      <c r="J151" s="37"/>
    </row>
    <row r="152" spans="6:10" x14ac:dyDescent="0.2">
      <c r="F152" s="37"/>
      <c r="G152" s="37"/>
      <c r="H152" s="37"/>
      <c r="I152" s="37"/>
      <c r="J152" s="37"/>
    </row>
    <row r="153" spans="6:10" x14ac:dyDescent="0.2">
      <c r="F153" s="37"/>
      <c r="G153" s="37"/>
      <c r="H153" s="37"/>
      <c r="I153" s="37"/>
      <c r="J153" s="37"/>
    </row>
    <row r="154" spans="6:10" x14ac:dyDescent="0.2">
      <c r="F154" s="37"/>
      <c r="G154" s="37"/>
      <c r="H154" s="37"/>
      <c r="I154" s="37"/>
      <c r="J154" s="37"/>
    </row>
    <row r="155" spans="6:10" x14ac:dyDescent="0.2">
      <c r="F155" s="37"/>
      <c r="G155" s="37"/>
      <c r="H155" s="37"/>
      <c r="I155" s="37"/>
      <c r="J155" s="37"/>
    </row>
    <row r="156" spans="6:10" x14ac:dyDescent="0.2">
      <c r="F156" s="37"/>
      <c r="G156" s="37"/>
      <c r="H156" s="37"/>
      <c r="I156" s="37"/>
      <c r="J156" s="37"/>
    </row>
    <row r="157" spans="6:10" x14ac:dyDescent="0.2">
      <c r="F157" s="37"/>
      <c r="G157" s="37"/>
      <c r="H157" s="37"/>
      <c r="I157" s="37"/>
      <c r="J157" s="37"/>
    </row>
    <row r="158" spans="6:10" x14ac:dyDescent="0.2">
      <c r="F158" s="37"/>
      <c r="G158" s="37"/>
      <c r="H158" s="37"/>
      <c r="I158" s="37"/>
      <c r="J158" s="37"/>
    </row>
    <row r="159" spans="6:10" x14ac:dyDescent="0.2">
      <c r="F159" s="37"/>
      <c r="G159" s="37"/>
      <c r="H159" s="37"/>
      <c r="I159" s="37"/>
      <c r="J159" s="37"/>
    </row>
    <row r="160" spans="6:10" x14ac:dyDescent="0.2">
      <c r="F160" s="37"/>
      <c r="G160" s="37"/>
      <c r="H160" s="37"/>
      <c r="I160" s="37"/>
      <c r="J160" s="37"/>
    </row>
    <row r="161" spans="6:10" x14ac:dyDescent="0.2">
      <c r="F161" s="37"/>
      <c r="G161" s="37"/>
      <c r="H161" s="37"/>
      <c r="I161" s="37"/>
      <c r="J161" s="37"/>
    </row>
    <row r="162" spans="6:10" x14ac:dyDescent="0.2">
      <c r="F162" s="37"/>
      <c r="G162" s="37"/>
      <c r="H162" s="37"/>
      <c r="I162" s="37"/>
      <c r="J162" s="37"/>
    </row>
    <row r="163" spans="6:10" x14ac:dyDescent="0.2">
      <c r="F163" s="37"/>
      <c r="G163" s="37"/>
      <c r="H163" s="37"/>
      <c r="I163" s="37"/>
      <c r="J163" s="37"/>
    </row>
    <row r="164" spans="6:10" x14ac:dyDescent="0.2">
      <c r="F164" s="37"/>
      <c r="G164" s="37"/>
      <c r="H164" s="37"/>
      <c r="I164" s="37"/>
      <c r="J164" s="37"/>
    </row>
    <row r="165" spans="6:10" x14ac:dyDescent="0.2">
      <c r="F165" s="37"/>
      <c r="G165" s="37"/>
      <c r="H165" s="37"/>
      <c r="I165" s="37"/>
      <c r="J165" s="37"/>
    </row>
    <row r="166" spans="6:10" x14ac:dyDescent="0.2">
      <c r="F166" s="37"/>
      <c r="G166" s="37"/>
      <c r="H166" s="37"/>
      <c r="I166" s="37"/>
      <c r="J166" s="37"/>
    </row>
    <row r="167" spans="6:10" x14ac:dyDescent="0.2">
      <c r="F167" s="37"/>
      <c r="G167" s="37"/>
      <c r="H167" s="37"/>
      <c r="I167" s="37"/>
      <c r="J167" s="37"/>
    </row>
    <row r="168" spans="6:10" x14ac:dyDescent="0.2">
      <c r="F168" s="37"/>
      <c r="G168" s="37"/>
      <c r="H168" s="37"/>
      <c r="I168" s="37"/>
      <c r="J168" s="37"/>
    </row>
    <row r="169" spans="6:10" x14ac:dyDescent="0.2">
      <c r="F169" s="37"/>
      <c r="G169" s="37"/>
      <c r="H169" s="37"/>
      <c r="I169" s="37"/>
      <c r="J169" s="37"/>
    </row>
    <row r="170" spans="6:10" x14ac:dyDescent="0.2">
      <c r="F170" s="37"/>
      <c r="G170" s="37"/>
      <c r="H170" s="37"/>
      <c r="I170" s="37"/>
      <c r="J170" s="37"/>
    </row>
    <row r="171" spans="6:10" x14ac:dyDescent="0.2">
      <c r="F171" s="37"/>
      <c r="G171" s="37"/>
      <c r="H171" s="37"/>
      <c r="I171" s="37"/>
      <c r="J171" s="37"/>
    </row>
    <row r="172" spans="6:10" x14ac:dyDescent="0.2">
      <c r="F172" s="37"/>
      <c r="G172" s="37"/>
      <c r="H172" s="37"/>
      <c r="I172" s="37"/>
      <c r="J172" s="37"/>
    </row>
    <row r="173" spans="6:10" x14ac:dyDescent="0.2">
      <c r="F173" s="37"/>
      <c r="G173" s="37"/>
      <c r="H173" s="37"/>
      <c r="I173" s="37"/>
      <c r="J173" s="37"/>
    </row>
    <row r="174" spans="6:10" x14ac:dyDescent="0.2">
      <c r="F174" s="37"/>
      <c r="G174" s="37"/>
      <c r="H174" s="37"/>
      <c r="I174" s="37"/>
      <c r="J174" s="37"/>
    </row>
    <row r="175" spans="6:10" x14ac:dyDescent="0.2">
      <c r="F175" s="37"/>
      <c r="G175" s="37"/>
      <c r="H175" s="37"/>
      <c r="I175" s="37"/>
      <c r="J175" s="37"/>
    </row>
    <row r="176" spans="6:10" x14ac:dyDescent="0.2">
      <c r="F176" s="37"/>
      <c r="G176" s="37"/>
      <c r="H176" s="37"/>
      <c r="I176" s="37"/>
      <c r="J176" s="37"/>
    </row>
    <row r="177" spans="6:10" x14ac:dyDescent="0.2">
      <c r="F177" s="37"/>
      <c r="G177" s="37"/>
      <c r="H177" s="37"/>
      <c r="I177" s="37"/>
      <c r="J177" s="37"/>
    </row>
    <row r="178" spans="6:10" x14ac:dyDescent="0.2">
      <c r="F178" s="37"/>
      <c r="G178" s="37"/>
      <c r="H178" s="37"/>
      <c r="I178" s="37"/>
      <c r="J178" s="37"/>
    </row>
    <row r="179" spans="6:10" x14ac:dyDescent="0.2">
      <c r="F179" s="37"/>
      <c r="G179" s="37"/>
      <c r="H179" s="37"/>
      <c r="I179" s="37"/>
      <c r="J179" s="37"/>
    </row>
    <row r="180" spans="6:10" x14ac:dyDescent="0.2">
      <c r="F180" s="37"/>
      <c r="G180" s="37"/>
      <c r="H180" s="37"/>
      <c r="I180" s="37"/>
      <c r="J180" s="37"/>
    </row>
    <row r="181" spans="6:10" x14ac:dyDescent="0.2">
      <c r="F181" s="37"/>
      <c r="G181" s="37"/>
      <c r="H181" s="37"/>
      <c r="I181" s="37"/>
      <c r="J181" s="37"/>
    </row>
    <row r="182" spans="6:10" x14ac:dyDescent="0.2">
      <c r="F182" s="37"/>
      <c r="G182" s="37"/>
      <c r="H182" s="37"/>
      <c r="I182" s="37"/>
      <c r="J182" s="37"/>
    </row>
    <row r="183" spans="6:10" x14ac:dyDescent="0.2">
      <c r="F183" s="37"/>
      <c r="G183" s="37"/>
      <c r="H183" s="37"/>
      <c r="I183" s="37"/>
      <c r="J183" s="37"/>
    </row>
    <row r="184" spans="6:10" x14ac:dyDescent="0.2">
      <c r="F184" s="37"/>
      <c r="G184" s="37"/>
      <c r="H184" s="37"/>
      <c r="I184" s="37"/>
      <c r="J184" s="37"/>
    </row>
    <row r="185" spans="6:10" x14ac:dyDescent="0.2">
      <c r="F185" s="37"/>
      <c r="G185" s="37"/>
      <c r="H185" s="37"/>
      <c r="I185" s="37"/>
      <c r="J185" s="37"/>
    </row>
    <row r="186" spans="6:10" x14ac:dyDescent="0.2">
      <c r="F186" s="37"/>
      <c r="G186" s="37"/>
      <c r="H186" s="37"/>
      <c r="I186" s="37"/>
      <c r="J186" s="37"/>
    </row>
    <row r="187" spans="6:10" x14ac:dyDescent="0.2">
      <c r="F187" s="37"/>
      <c r="G187" s="37"/>
      <c r="H187" s="37"/>
      <c r="I187" s="37"/>
      <c r="J187" s="37"/>
    </row>
    <row r="188" spans="6:10" x14ac:dyDescent="0.2">
      <c r="F188" s="37"/>
      <c r="G188" s="37"/>
      <c r="H188" s="37"/>
      <c r="I188" s="37"/>
      <c r="J188" s="37"/>
    </row>
    <row r="189" spans="6:10" x14ac:dyDescent="0.2">
      <c r="F189" s="37"/>
      <c r="G189" s="37"/>
      <c r="H189" s="37"/>
      <c r="I189" s="37"/>
      <c r="J189" s="37"/>
    </row>
    <row r="190" spans="6:10" x14ac:dyDescent="0.2">
      <c r="F190" s="37"/>
      <c r="G190" s="37"/>
      <c r="H190" s="37"/>
      <c r="I190" s="37"/>
      <c r="J190" s="37"/>
    </row>
    <row r="191" spans="6:10" x14ac:dyDescent="0.2">
      <c r="F191" s="37"/>
      <c r="G191" s="37"/>
      <c r="H191" s="37"/>
      <c r="I191" s="37"/>
      <c r="J191" s="37"/>
    </row>
    <row r="192" spans="6:10" x14ac:dyDescent="0.2">
      <c r="F192" s="37"/>
      <c r="G192" s="37"/>
      <c r="H192" s="37"/>
      <c r="I192" s="37"/>
      <c r="J192" s="37"/>
    </row>
    <row r="193" spans="6:10" x14ac:dyDescent="0.2">
      <c r="F193" s="37"/>
      <c r="G193" s="37"/>
      <c r="H193" s="37"/>
      <c r="I193" s="37"/>
      <c r="J193" s="37"/>
    </row>
    <row r="194" spans="6:10" x14ac:dyDescent="0.2">
      <c r="F194" s="37"/>
      <c r="G194" s="37"/>
      <c r="H194" s="37"/>
      <c r="I194" s="37"/>
      <c r="J194" s="37"/>
    </row>
    <row r="195" spans="6:10" x14ac:dyDescent="0.2">
      <c r="F195" s="37"/>
      <c r="G195" s="37"/>
      <c r="H195" s="37"/>
      <c r="I195" s="37"/>
      <c r="J195" s="37"/>
    </row>
    <row r="196" spans="6:10" x14ac:dyDescent="0.2">
      <c r="F196" s="37"/>
      <c r="G196" s="37"/>
      <c r="H196" s="37"/>
      <c r="I196" s="37"/>
      <c r="J196" s="37"/>
    </row>
    <row r="197" spans="6:10" x14ac:dyDescent="0.2">
      <c r="F197" s="37"/>
      <c r="G197" s="37"/>
      <c r="H197" s="37"/>
      <c r="I197" s="37"/>
      <c r="J197" s="37"/>
    </row>
    <row r="198" spans="6:10" x14ac:dyDescent="0.2">
      <c r="F198" s="37"/>
      <c r="G198" s="37"/>
      <c r="H198" s="37"/>
      <c r="I198" s="37"/>
      <c r="J198" s="37"/>
    </row>
    <row r="199" spans="6:10" x14ac:dyDescent="0.2">
      <c r="F199" s="37"/>
      <c r="G199" s="37"/>
      <c r="H199" s="37"/>
      <c r="I199" s="37"/>
      <c r="J199" s="37"/>
    </row>
    <row r="200" spans="6:10" x14ac:dyDescent="0.2">
      <c r="F200" s="37"/>
      <c r="G200" s="37"/>
      <c r="H200" s="37"/>
      <c r="I200" s="37"/>
      <c r="J200" s="37"/>
    </row>
    <row r="201" spans="6:10" x14ac:dyDescent="0.2">
      <c r="F201" s="37"/>
      <c r="G201" s="37"/>
      <c r="H201" s="37"/>
      <c r="I201" s="37"/>
      <c r="J201" s="37"/>
    </row>
    <row r="202" spans="6:10" x14ac:dyDescent="0.2">
      <c r="F202" s="37"/>
      <c r="G202" s="37"/>
      <c r="H202" s="37"/>
      <c r="I202" s="37"/>
      <c r="J202" s="37"/>
    </row>
    <row r="203" spans="6:10" x14ac:dyDescent="0.2">
      <c r="F203" s="37"/>
      <c r="G203" s="37"/>
      <c r="H203" s="37"/>
      <c r="I203" s="37"/>
      <c r="J203" s="37"/>
    </row>
    <row r="204" spans="6:10" x14ac:dyDescent="0.2">
      <c r="F204" s="37"/>
      <c r="G204" s="37"/>
      <c r="H204" s="37"/>
      <c r="I204" s="37"/>
      <c r="J204" s="37"/>
    </row>
    <row r="205" spans="6:10" x14ac:dyDescent="0.2">
      <c r="F205" s="37"/>
      <c r="G205" s="37"/>
      <c r="H205" s="37"/>
      <c r="I205" s="37"/>
      <c r="J205" s="37"/>
    </row>
    <row r="206" spans="6:10" x14ac:dyDescent="0.2">
      <c r="F206" s="37"/>
      <c r="G206" s="37"/>
      <c r="H206" s="37"/>
      <c r="I206" s="37"/>
      <c r="J206" s="37"/>
    </row>
    <row r="207" spans="6:10" x14ac:dyDescent="0.2">
      <c r="F207" s="37"/>
      <c r="G207" s="37"/>
      <c r="H207" s="37"/>
      <c r="I207" s="37"/>
      <c r="J207" s="37"/>
    </row>
    <row r="208" spans="6:10" x14ac:dyDescent="0.2">
      <c r="F208" s="37"/>
      <c r="G208" s="37"/>
      <c r="H208" s="37"/>
      <c r="I208" s="37"/>
      <c r="J208" s="37"/>
    </row>
    <row r="209" spans="6:10" x14ac:dyDescent="0.2">
      <c r="F209" s="37"/>
      <c r="G209" s="37"/>
      <c r="H209" s="37"/>
      <c r="I209" s="37"/>
      <c r="J209" s="37"/>
    </row>
    <row r="210" spans="6:10" x14ac:dyDescent="0.2">
      <c r="F210" s="37"/>
      <c r="G210" s="37"/>
      <c r="H210" s="37"/>
      <c r="I210" s="37"/>
      <c r="J210" s="37"/>
    </row>
    <row r="211" spans="6:10" x14ac:dyDescent="0.2">
      <c r="F211" s="37"/>
      <c r="G211" s="37"/>
      <c r="H211" s="37"/>
      <c r="I211" s="37"/>
      <c r="J211" s="37"/>
    </row>
    <row r="212" spans="6:10" x14ac:dyDescent="0.2">
      <c r="F212" s="37"/>
      <c r="G212" s="37"/>
      <c r="H212" s="37"/>
      <c r="I212" s="37"/>
      <c r="J212" s="37"/>
    </row>
    <row r="213" spans="6:10" x14ac:dyDescent="0.2">
      <c r="F213" s="37"/>
      <c r="G213" s="37"/>
      <c r="H213" s="37"/>
      <c r="I213" s="37"/>
      <c r="J213" s="37"/>
    </row>
    <row r="214" spans="6:10" x14ac:dyDescent="0.2">
      <c r="F214" s="37"/>
      <c r="G214" s="37"/>
      <c r="H214" s="37"/>
      <c r="I214" s="37"/>
      <c r="J214" s="37"/>
    </row>
    <row r="215" spans="6:10" x14ac:dyDescent="0.2">
      <c r="F215" s="37"/>
      <c r="G215" s="37"/>
      <c r="H215" s="37"/>
      <c r="I215" s="37"/>
      <c r="J215" s="37"/>
    </row>
    <row r="216" spans="6:10" x14ac:dyDescent="0.2">
      <c r="F216" s="37"/>
      <c r="G216" s="37"/>
      <c r="H216" s="37"/>
      <c r="I216" s="37"/>
      <c r="J216" s="37"/>
    </row>
    <row r="217" spans="6:10" x14ac:dyDescent="0.2">
      <c r="F217" s="37"/>
      <c r="G217" s="37"/>
      <c r="H217" s="37"/>
      <c r="I217" s="37"/>
      <c r="J217" s="37"/>
    </row>
    <row r="218" spans="6:10" x14ac:dyDescent="0.2">
      <c r="F218" s="37"/>
      <c r="G218" s="37"/>
      <c r="H218" s="37"/>
      <c r="I218" s="37"/>
      <c r="J218" s="37"/>
    </row>
    <row r="219" spans="6:10" x14ac:dyDescent="0.2">
      <c r="F219" s="37"/>
      <c r="G219" s="37"/>
      <c r="H219" s="37"/>
      <c r="I219" s="37"/>
      <c r="J219" s="37"/>
    </row>
    <row r="220" spans="6:10" x14ac:dyDescent="0.2">
      <c r="F220" s="37"/>
      <c r="G220" s="37"/>
      <c r="H220" s="37"/>
      <c r="I220" s="37"/>
      <c r="J220" s="37"/>
    </row>
    <row r="221" spans="6:10" x14ac:dyDescent="0.2">
      <c r="F221" s="37"/>
      <c r="G221" s="37"/>
      <c r="H221" s="37"/>
      <c r="I221" s="37"/>
      <c r="J221" s="37"/>
    </row>
    <row r="222" spans="6:10" x14ac:dyDescent="0.2">
      <c r="F222" s="37"/>
      <c r="G222" s="37"/>
      <c r="H222" s="37"/>
      <c r="I222" s="37"/>
      <c r="J222" s="37"/>
    </row>
    <row r="223" spans="6:10" x14ac:dyDescent="0.2">
      <c r="F223" s="37"/>
      <c r="G223" s="37"/>
      <c r="H223" s="37"/>
      <c r="I223" s="37"/>
      <c r="J223" s="37"/>
    </row>
    <row r="224" spans="6:10" x14ac:dyDescent="0.2">
      <c r="F224" s="37"/>
      <c r="G224" s="37"/>
      <c r="H224" s="37"/>
      <c r="I224" s="37"/>
      <c r="J224" s="37"/>
    </row>
    <row r="225" spans="6:10" x14ac:dyDescent="0.2">
      <c r="F225" s="37"/>
      <c r="G225" s="37"/>
      <c r="H225" s="37"/>
      <c r="I225" s="37"/>
      <c r="J225" s="37"/>
    </row>
    <row r="226" spans="6:10" x14ac:dyDescent="0.2">
      <c r="F226" s="37"/>
      <c r="G226" s="37"/>
      <c r="H226" s="37"/>
      <c r="I226" s="37"/>
      <c r="J226" s="37"/>
    </row>
    <row r="227" spans="6:10" x14ac:dyDescent="0.2">
      <c r="F227" s="37"/>
      <c r="G227" s="37"/>
      <c r="H227" s="37"/>
      <c r="I227" s="37"/>
      <c r="J227" s="37"/>
    </row>
    <row r="228" spans="6:10" x14ac:dyDescent="0.2">
      <c r="F228" s="37"/>
      <c r="G228" s="37"/>
      <c r="H228" s="37"/>
      <c r="I228" s="37"/>
      <c r="J228" s="37"/>
    </row>
    <row r="229" spans="6:10" x14ac:dyDescent="0.2">
      <c r="F229" s="37"/>
      <c r="G229" s="37"/>
      <c r="H229" s="37"/>
      <c r="I229" s="37"/>
      <c r="J229" s="37"/>
    </row>
    <row r="230" spans="6:10" x14ac:dyDescent="0.2">
      <c r="F230" s="37"/>
      <c r="G230" s="37"/>
      <c r="H230" s="37"/>
      <c r="I230" s="37"/>
      <c r="J230" s="37"/>
    </row>
    <row r="231" spans="6:10" x14ac:dyDescent="0.2">
      <c r="F231" s="37"/>
      <c r="G231" s="37"/>
      <c r="H231" s="37"/>
      <c r="I231" s="37"/>
      <c r="J231" s="37"/>
    </row>
    <row r="232" spans="6:10" x14ac:dyDescent="0.2">
      <c r="F232" s="37"/>
      <c r="G232" s="37"/>
      <c r="H232" s="37"/>
      <c r="I232" s="37"/>
      <c r="J232" s="37"/>
    </row>
    <row r="233" spans="6:10" x14ac:dyDescent="0.2">
      <c r="F233" s="37"/>
      <c r="G233" s="37"/>
      <c r="H233" s="37"/>
      <c r="I233" s="37"/>
      <c r="J233" s="37"/>
    </row>
    <row r="234" spans="6:10" x14ac:dyDescent="0.2">
      <c r="F234" s="37"/>
      <c r="G234" s="37"/>
      <c r="H234" s="37"/>
      <c r="I234" s="37"/>
      <c r="J234" s="37"/>
    </row>
    <row r="235" spans="6:10" x14ac:dyDescent="0.2">
      <c r="F235" s="37"/>
      <c r="G235" s="37"/>
      <c r="H235" s="37"/>
      <c r="I235" s="37"/>
      <c r="J235" s="37"/>
    </row>
    <row r="236" spans="6:10" x14ac:dyDescent="0.2">
      <c r="F236" s="37"/>
      <c r="G236" s="37"/>
      <c r="H236" s="37"/>
      <c r="I236" s="37"/>
      <c r="J236" s="37"/>
    </row>
    <row r="237" spans="6:10" x14ac:dyDescent="0.2">
      <c r="F237" s="37"/>
      <c r="G237" s="37"/>
      <c r="H237" s="37"/>
      <c r="I237" s="37"/>
      <c r="J237" s="37"/>
    </row>
    <row r="238" spans="6:10" x14ac:dyDescent="0.2">
      <c r="F238" s="37"/>
      <c r="G238" s="37"/>
      <c r="H238" s="37"/>
      <c r="I238" s="37"/>
      <c r="J238" s="37"/>
    </row>
    <row r="239" spans="6:10" x14ac:dyDescent="0.2">
      <c r="F239" s="37"/>
      <c r="G239" s="37"/>
      <c r="H239" s="37"/>
      <c r="I239" s="37"/>
      <c r="J239" s="37"/>
    </row>
    <row r="240" spans="6:10" x14ac:dyDescent="0.2">
      <c r="F240" s="37"/>
      <c r="G240" s="37"/>
      <c r="H240" s="37"/>
      <c r="I240" s="37"/>
      <c r="J240" s="37"/>
    </row>
    <row r="241" spans="6:10" x14ac:dyDescent="0.2">
      <c r="F241" s="37"/>
      <c r="G241" s="37"/>
      <c r="H241" s="37"/>
      <c r="I241" s="37"/>
      <c r="J241" s="37"/>
    </row>
    <row r="242" spans="6:10" x14ac:dyDescent="0.2">
      <c r="F242" s="37"/>
      <c r="G242" s="37"/>
      <c r="H242" s="37"/>
      <c r="I242" s="37"/>
      <c r="J242" s="37"/>
    </row>
    <row r="243" spans="6:10" x14ac:dyDescent="0.2">
      <c r="F243" s="37"/>
      <c r="G243" s="37"/>
      <c r="H243" s="37"/>
      <c r="I243" s="37"/>
      <c r="J243" s="37"/>
    </row>
    <row r="244" spans="6:10" x14ac:dyDescent="0.2">
      <c r="F244" s="37"/>
      <c r="G244" s="37"/>
      <c r="H244" s="37"/>
      <c r="I244" s="37"/>
      <c r="J244" s="37"/>
    </row>
    <row r="245" spans="6:10" x14ac:dyDescent="0.2">
      <c r="F245" s="37"/>
      <c r="G245" s="37"/>
      <c r="H245" s="37"/>
      <c r="I245" s="37"/>
      <c r="J245" s="37"/>
    </row>
    <row r="246" spans="6:10" x14ac:dyDescent="0.2">
      <c r="F246" s="37"/>
      <c r="G246" s="37"/>
      <c r="H246" s="37"/>
      <c r="I246" s="37"/>
      <c r="J246" s="37"/>
    </row>
    <row r="247" spans="6:10" x14ac:dyDescent="0.2">
      <c r="F247" s="37"/>
      <c r="G247" s="37"/>
      <c r="H247" s="37"/>
      <c r="I247" s="37"/>
      <c r="J247" s="37"/>
    </row>
    <row r="248" spans="6:10" x14ac:dyDescent="0.2">
      <c r="F248" s="37"/>
      <c r="G248" s="37"/>
      <c r="H248" s="37"/>
      <c r="I248" s="37"/>
      <c r="J248" s="37"/>
    </row>
    <row r="249" spans="6:10" x14ac:dyDescent="0.2">
      <c r="F249" s="37"/>
      <c r="G249" s="37"/>
      <c r="H249" s="37"/>
      <c r="I249" s="37"/>
      <c r="J249" s="37"/>
    </row>
    <row r="250" spans="6:10" x14ac:dyDescent="0.2">
      <c r="F250" s="37"/>
      <c r="G250" s="37"/>
      <c r="H250" s="37"/>
      <c r="I250" s="37"/>
      <c r="J250" s="37"/>
    </row>
    <row r="251" spans="6:10" x14ac:dyDescent="0.2">
      <c r="F251" s="37"/>
      <c r="G251" s="37"/>
      <c r="H251" s="37"/>
      <c r="I251" s="37"/>
      <c r="J251" s="37"/>
    </row>
    <row r="252" spans="6:10" x14ac:dyDescent="0.2">
      <c r="F252" s="37"/>
      <c r="G252" s="37"/>
      <c r="H252" s="37"/>
      <c r="I252" s="37"/>
      <c r="J252" s="37"/>
    </row>
    <row r="253" spans="6:10" x14ac:dyDescent="0.2">
      <c r="F253" s="37"/>
      <c r="G253" s="37"/>
      <c r="H253" s="37"/>
      <c r="I253" s="37"/>
      <c r="J253" s="37"/>
    </row>
    <row r="254" spans="6:10" x14ac:dyDescent="0.2">
      <c r="F254" s="37"/>
      <c r="G254" s="37"/>
      <c r="H254" s="37"/>
      <c r="I254" s="37"/>
      <c r="J254" s="37"/>
    </row>
    <row r="255" spans="6:10" x14ac:dyDescent="0.2">
      <c r="F255" s="37"/>
      <c r="G255" s="37"/>
      <c r="H255" s="37"/>
      <c r="I255" s="37"/>
      <c r="J255" s="37"/>
    </row>
    <row r="256" spans="6:10" x14ac:dyDescent="0.2">
      <c r="F256" s="37"/>
      <c r="G256" s="37"/>
      <c r="H256" s="37"/>
      <c r="I256" s="37"/>
      <c r="J256" s="37"/>
    </row>
    <row r="257" spans="6:10" x14ac:dyDescent="0.2">
      <c r="F257" s="37"/>
      <c r="G257" s="37"/>
      <c r="H257" s="37"/>
      <c r="I257" s="37"/>
      <c r="J257" s="37"/>
    </row>
    <row r="258" spans="6:10" x14ac:dyDescent="0.2">
      <c r="F258" s="37"/>
      <c r="G258" s="37"/>
      <c r="H258" s="37"/>
      <c r="I258" s="37"/>
      <c r="J258" s="37"/>
    </row>
    <row r="259" spans="6:10" x14ac:dyDescent="0.2">
      <c r="F259" s="37"/>
      <c r="G259" s="37"/>
      <c r="H259" s="37"/>
      <c r="I259" s="37"/>
      <c r="J259" s="37"/>
    </row>
    <row r="260" spans="6:10" x14ac:dyDescent="0.2">
      <c r="F260" s="37"/>
      <c r="G260" s="37"/>
      <c r="H260" s="37"/>
      <c r="I260" s="37"/>
      <c r="J260" s="37"/>
    </row>
    <row r="261" spans="6:10" x14ac:dyDescent="0.2">
      <c r="F261" s="37"/>
      <c r="G261" s="37"/>
      <c r="H261" s="37"/>
      <c r="I261" s="37"/>
      <c r="J261" s="37"/>
    </row>
    <row r="262" spans="6:10" x14ac:dyDescent="0.2">
      <c r="F262" s="37"/>
      <c r="G262" s="37"/>
      <c r="H262" s="37"/>
      <c r="I262" s="37"/>
      <c r="J262" s="37"/>
    </row>
    <row r="263" spans="6:10" x14ac:dyDescent="0.2">
      <c r="F263" s="37"/>
      <c r="G263" s="37"/>
      <c r="H263" s="37"/>
      <c r="I263" s="37"/>
      <c r="J263" s="37"/>
    </row>
    <row r="264" spans="6:10" x14ac:dyDescent="0.2">
      <c r="F264" s="37"/>
      <c r="G264" s="37"/>
      <c r="H264" s="37"/>
      <c r="I264" s="37"/>
      <c r="J264" s="37"/>
    </row>
    <row r="265" spans="6:10" x14ac:dyDescent="0.2">
      <c r="F265" s="37"/>
      <c r="G265" s="37"/>
      <c r="H265" s="37"/>
      <c r="I265" s="37"/>
      <c r="J265" s="37"/>
    </row>
    <row r="266" spans="6:10" x14ac:dyDescent="0.2">
      <c r="F266" s="37"/>
      <c r="G266" s="37"/>
      <c r="H266" s="37"/>
      <c r="I266" s="37"/>
      <c r="J266" s="37"/>
    </row>
    <row r="267" spans="6:10" x14ac:dyDescent="0.2">
      <c r="F267" s="37"/>
      <c r="G267" s="37"/>
      <c r="H267" s="37"/>
      <c r="I267" s="37"/>
      <c r="J267" s="37"/>
    </row>
    <row r="268" spans="6:10" x14ac:dyDescent="0.2">
      <c r="F268" s="37"/>
      <c r="G268" s="37"/>
      <c r="H268" s="37"/>
      <c r="I268" s="37"/>
      <c r="J268" s="37"/>
    </row>
    <row r="269" spans="6:10" x14ac:dyDescent="0.2">
      <c r="F269" s="37"/>
      <c r="G269" s="37"/>
      <c r="H269" s="37"/>
      <c r="I269" s="37"/>
      <c r="J269" s="37"/>
    </row>
    <row r="270" spans="6:10" x14ac:dyDescent="0.2">
      <c r="F270" s="37"/>
      <c r="G270" s="37"/>
      <c r="H270" s="37"/>
      <c r="I270" s="37"/>
      <c r="J270" s="37"/>
    </row>
    <row r="271" spans="6:10" x14ac:dyDescent="0.2">
      <c r="F271" s="37"/>
      <c r="G271" s="37"/>
      <c r="H271" s="37"/>
      <c r="I271" s="37"/>
      <c r="J271" s="37"/>
    </row>
    <row r="272" spans="6:10" x14ac:dyDescent="0.2">
      <c r="F272" s="37"/>
      <c r="G272" s="37"/>
      <c r="H272" s="37"/>
      <c r="I272" s="37"/>
      <c r="J272" s="37"/>
    </row>
    <row r="273" spans="6:10" x14ac:dyDescent="0.2">
      <c r="F273" s="37"/>
      <c r="G273" s="37"/>
      <c r="H273" s="37"/>
      <c r="I273" s="37"/>
      <c r="J273" s="37"/>
    </row>
    <row r="274" spans="6:10" x14ac:dyDescent="0.2">
      <c r="F274" s="37"/>
      <c r="G274" s="37"/>
      <c r="H274" s="37"/>
      <c r="I274" s="37"/>
      <c r="J274" s="37"/>
    </row>
    <row r="275" spans="6:10" x14ac:dyDescent="0.2">
      <c r="F275" s="37"/>
      <c r="G275" s="37"/>
      <c r="H275" s="37"/>
      <c r="I275" s="37"/>
      <c r="J275" s="37"/>
    </row>
  </sheetData>
  <dataValidations disablePrompts="1" count="3">
    <dataValidation type="list" allowBlank="1" showInputMessage="1" showErrorMessage="1" sqref="D15">
      <formula1>INDIRECT("TLamps[Type Reference]")</formula1>
    </dataValidation>
    <dataValidation type="list" allowBlank="1" showInputMessage="1" showErrorMessage="1" sqref="G12 C44">
      <formula1>"Yes,No"</formula1>
    </dataValidation>
    <dataValidation type="list" allowBlank="1" showInputMessage="1" showErrorMessage="1" sqref="C46">
      <formula1>INDIRECT("TBuildings[Building Type]")</formula1>
    </dataValidation>
  </dataValidations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2:U26"/>
  <sheetViews>
    <sheetView workbookViewId="0">
      <selection activeCell="E11" sqref="E11"/>
    </sheetView>
  </sheetViews>
  <sheetFormatPr defaultColWidth="10.85546875" defaultRowHeight="15" x14ac:dyDescent="0.2"/>
  <cols>
    <col min="1" max="1" width="23.85546875" style="1" customWidth="1"/>
    <col min="2" max="2" width="35.7109375" style="1" customWidth="1"/>
    <col min="3" max="3" width="10.85546875" style="1"/>
    <col min="4" max="4" width="18" style="1" customWidth="1"/>
    <col min="5" max="5" width="12.85546875" style="1" customWidth="1"/>
    <col min="6" max="6" width="13.42578125" style="1" customWidth="1"/>
    <col min="7" max="7" width="15.85546875" style="1" customWidth="1"/>
    <col min="8" max="8" width="13.85546875" style="1" customWidth="1"/>
    <col min="9" max="9" width="16.7109375" style="1" customWidth="1"/>
    <col min="10" max="10" width="20" style="1" customWidth="1"/>
    <col min="11" max="11" width="19.7109375" style="1" customWidth="1"/>
    <col min="12" max="12" width="10.85546875" style="1"/>
    <col min="13" max="13" width="19.42578125" style="1" customWidth="1"/>
    <col min="14" max="20" width="10.85546875" style="1"/>
    <col min="21" max="21" width="15.42578125" style="1" customWidth="1"/>
    <col min="22" max="16384" width="10.85546875" style="1"/>
  </cols>
  <sheetData>
    <row r="2" spans="1:21" ht="63" x14ac:dyDescent="0.25">
      <c r="A2" s="97" t="s">
        <v>504</v>
      </c>
      <c r="B2" s="97" t="s">
        <v>484</v>
      </c>
      <c r="C2" s="97" t="s">
        <v>159</v>
      </c>
      <c r="D2" s="97" t="s">
        <v>486</v>
      </c>
      <c r="E2" s="97" t="s">
        <v>483</v>
      </c>
      <c r="F2" s="97" t="s">
        <v>530</v>
      </c>
      <c r="G2" s="97" t="s">
        <v>531</v>
      </c>
      <c r="H2" s="97" t="s">
        <v>532</v>
      </c>
      <c r="I2" s="97" t="s">
        <v>533</v>
      </c>
      <c r="J2" s="97" t="s">
        <v>534</v>
      </c>
      <c r="K2" s="97" t="s">
        <v>535</v>
      </c>
      <c r="L2" s="97" t="s">
        <v>536</v>
      </c>
      <c r="M2" s="98" t="s">
        <v>537</v>
      </c>
      <c r="N2" s="98" t="s">
        <v>538</v>
      </c>
      <c r="O2" s="99" t="s">
        <v>539</v>
      </c>
      <c r="P2" s="99" t="s">
        <v>540</v>
      </c>
      <c r="Q2" s="99" t="s">
        <v>541</v>
      </c>
      <c r="R2" s="99" t="s">
        <v>542</v>
      </c>
      <c r="S2" s="99" t="s">
        <v>499</v>
      </c>
      <c r="T2" s="99" t="s">
        <v>543</v>
      </c>
      <c r="U2" s="99" t="s">
        <v>528</v>
      </c>
    </row>
    <row r="3" spans="1:21" x14ac:dyDescent="0.2">
      <c r="A3" s="65"/>
      <c r="B3" s="95"/>
      <c r="C3" s="95"/>
      <c r="D3" s="95"/>
      <c r="E3" s="95"/>
      <c r="F3" s="95"/>
      <c r="G3" s="95"/>
      <c r="H3" s="100"/>
      <c r="I3" s="100"/>
      <c r="J3" s="100"/>
      <c r="K3" s="100"/>
      <c r="L3" s="100"/>
      <c r="M3" s="101"/>
      <c r="N3" s="101"/>
      <c r="O3" s="95"/>
      <c r="P3" s="95"/>
      <c r="Q3" s="95"/>
      <c r="R3" s="95"/>
      <c r="S3" s="95"/>
      <c r="T3" s="95"/>
      <c r="U3" s="65"/>
    </row>
    <row r="4" spans="1:21" x14ac:dyDescent="0.2">
      <c r="A4" s="65"/>
      <c r="B4" s="95"/>
      <c r="C4" s="95"/>
      <c r="D4" s="102"/>
      <c r="E4" s="95"/>
      <c r="F4" s="103">
        <v>7.5</v>
      </c>
      <c r="G4" s="103">
        <f>F4*C4</f>
        <v>0</v>
      </c>
      <c r="H4" s="103"/>
      <c r="I4" s="103">
        <f>H4*C4</f>
        <v>0</v>
      </c>
      <c r="J4" s="103"/>
      <c r="K4" s="103">
        <f>J4*C4</f>
        <v>0</v>
      </c>
      <c r="L4" s="103">
        <f>J4+H4+F4</f>
        <v>7.5</v>
      </c>
      <c r="M4" s="104">
        <f>L4*C4</f>
        <v>0</v>
      </c>
      <c r="N4" s="104"/>
      <c r="O4" s="95">
        <v>6000</v>
      </c>
      <c r="P4" s="95">
        <v>48</v>
      </c>
      <c r="Q4" s="95">
        <f>E4</f>
        <v>0</v>
      </c>
      <c r="R4" s="105">
        <v>0.1835</v>
      </c>
      <c r="S4" s="106">
        <f>O4*(P4-Q4)*C4/1000</f>
        <v>0</v>
      </c>
      <c r="T4" s="96">
        <f>S4*R4</f>
        <v>0</v>
      </c>
      <c r="U4" s="65"/>
    </row>
    <row r="5" spans="1:21" x14ac:dyDescent="0.2">
      <c r="A5" s="65"/>
      <c r="B5" s="95"/>
      <c r="C5" s="95"/>
      <c r="D5" s="107"/>
      <c r="E5" s="95"/>
      <c r="F5" s="103"/>
      <c r="G5" s="103"/>
      <c r="H5" s="103"/>
      <c r="I5" s="103"/>
      <c r="J5" s="103"/>
      <c r="K5" s="103"/>
      <c r="L5" s="103"/>
      <c r="M5" s="104"/>
      <c r="N5" s="104"/>
      <c r="O5" s="95"/>
      <c r="P5" s="95"/>
      <c r="Q5" s="95"/>
      <c r="R5" s="105"/>
      <c r="S5" s="106"/>
      <c r="T5" s="96"/>
      <c r="U5" s="65"/>
    </row>
    <row r="6" spans="1:21" x14ac:dyDescent="0.2">
      <c r="A6" s="65"/>
      <c r="B6" s="95"/>
      <c r="C6" s="95"/>
      <c r="D6" s="94"/>
      <c r="E6" s="95"/>
      <c r="F6" s="103"/>
      <c r="G6" s="103"/>
      <c r="H6" s="103"/>
      <c r="I6" s="103"/>
      <c r="J6" s="103"/>
      <c r="K6" s="103"/>
      <c r="L6" s="103"/>
      <c r="M6" s="104"/>
      <c r="N6" s="104"/>
      <c r="O6" s="95"/>
      <c r="P6" s="95"/>
      <c r="Q6" s="95"/>
      <c r="R6" s="105"/>
      <c r="S6" s="106"/>
      <c r="T6" s="96"/>
      <c r="U6" s="65"/>
    </row>
    <row r="7" spans="1:21" x14ac:dyDescent="0.2">
      <c r="A7" s="65"/>
      <c r="B7" s="95"/>
      <c r="C7" s="100"/>
      <c r="D7" s="94"/>
      <c r="E7" s="95"/>
      <c r="F7" s="103"/>
      <c r="G7" s="103"/>
      <c r="H7" s="103"/>
      <c r="I7" s="103"/>
      <c r="J7" s="103"/>
      <c r="K7" s="103"/>
      <c r="L7" s="103"/>
      <c r="M7" s="104"/>
      <c r="N7" s="104"/>
      <c r="O7" s="95"/>
      <c r="P7" s="95"/>
      <c r="Q7" s="95"/>
      <c r="R7" s="105"/>
      <c r="S7" s="106"/>
      <c r="T7" s="96"/>
      <c r="U7" s="65"/>
    </row>
    <row r="8" spans="1:21" x14ac:dyDescent="0.2">
      <c r="A8" s="65"/>
      <c r="B8" s="95"/>
      <c r="C8" s="95"/>
      <c r="D8" s="102"/>
      <c r="E8" s="108"/>
      <c r="F8" s="103"/>
      <c r="G8" s="103"/>
      <c r="H8" s="103"/>
      <c r="I8" s="103"/>
      <c r="J8" s="103"/>
      <c r="K8" s="103"/>
      <c r="L8" s="103"/>
      <c r="M8" s="104"/>
      <c r="N8" s="104"/>
      <c r="O8" s="95"/>
      <c r="P8" s="95"/>
      <c r="Q8" s="95"/>
      <c r="R8" s="105"/>
      <c r="S8" s="106"/>
      <c r="T8" s="96"/>
      <c r="U8" s="65"/>
    </row>
    <row r="9" spans="1:21" x14ac:dyDescent="0.2">
      <c r="A9" s="65"/>
      <c r="B9" s="95"/>
      <c r="C9" s="95"/>
      <c r="D9" s="102"/>
      <c r="E9" s="108"/>
      <c r="F9" s="103"/>
      <c r="G9" s="103"/>
      <c r="H9" s="103"/>
      <c r="I9" s="103"/>
      <c r="J9" s="103"/>
      <c r="K9" s="103"/>
      <c r="L9" s="103"/>
      <c r="M9" s="104"/>
      <c r="N9" s="104"/>
      <c r="O9" s="95"/>
      <c r="P9" s="95"/>
      <c r="Q9" s="95"/>
      <c r="R9" s="105"/>
      <c r="S9" s="106"/>
      <c r="T9" s="96"/>
      <c r="U9" s="65"/>
    </row>
    <row r="10" spans="1:21" x14ac:dyDescent="0.2">
      <c r="A10" s="65"/>
      <c r="B10" s="95"/>
      <c r="C10" s="95"/>
      <c r="D10" s="102"/>
      <c r="E10" s="108"/>
      <c r="F10" s="103"/>
      <c r="G10" s="103"/>
      <c r="H10" s="103"/>
      <c r="I10" s="103"/>
      <c r="J10" s="103"/>
      <c r="K10" s="103"/>
      <c r="L10" s="103"/>
      <c r="M10" s="104"/>
      <c r="N10" s="104"/>
      <c r="O10" s="95"/>
      <c r="P10" s="95"/>
      <c r="Q10" s="95"/>
      <c r="R10" s="105"/>
      <c r="S10" s="106"/>
      <c r="T10" s="96"/>
      <c r="U10" s="65"/>
    </row>
    <row r="11" spans="1:21" x14ac:dyDescent="0.2">
      <c r="A11" s="65"/>
      <c r="B11" s="95"/>
      <c r="C11" s="100"/>
      <c r="D11" s="102"/>
      <c r="E11" s="108"/>
      <c r="F11" s="103"/>
      <c r="G11" s="103"/>
      <c r="H11" s="103"/>
      <c r="I11" s="103"/>
      <c r="J11" s="103"/>
      <c r="K11" s="103"/>
      <c r="L11" s="103"/>
      <c r="M11" s="104"/>
      <c r="N11" s="104"/>
      <c r="O11" s="95"/>
      <c r="P11" s="95"/>
      <c r="Q11" s="95"/>
      <c r="R11" s="105"/>
      <c r="S11" s="106"/>
      <c r="T11" s="96"/>
      <c r="U11" s="65"/>
    </row>
    <row r="12" spans="1:21" x14ac:dyDescent="0.2">
      <c r="A12" s="65"/>
      <c r="B12" s="95"/>
      <c r="C12" s="95"/>
      <c r="D12" s="95"/>
      <c r="E12" s="108"/>
      <c r="F12" s="103"/>
      <c r="G12" s="103"/>
      <c r="H12" s="103"/>
      <c r="I12" s="103"/>
      <c r="J12" s="103"/>
      <c r="K12" s="103"/>
      <c r="L12" s="103"/>
      <c r="M12" s="104"/>
      <c r="N12" s="104"/>
      <c r="O12" s="95"/>
      <c r="P12" s="95"/>
      <c r="Q12" s="95"/>
      <c r="R12" s="105"/>
      <c r="S12" s="106"/>
      <c r="T12" s="96"/>
      <c r="U12" s="65"/>
    </row>
    <row r="13" spans="1:21" x14ac:dyDescent="0.2">
      <c r="A13" s="65"/>
      <c r="B13" s="95"/>
      <c r="C13" s="100"/>
      <c r="D13" s="95"/>
      <c r="E13" s="108"/>
      <c r="F13" s="103"/>
      <c r="G13" s="103"/>
      <c r="H13" s="103"/>
      <c r="I13" s="103"/>
      <c r="J13" s="103"/>
      <c r="K13" s="103"/>
      <c r="L13" s="103"/>
      <c r="M13" s="104"/>
      <c r="N13" s="104"/>
      <c r="O13" s="95"/>
      <c r="P13" s="95"/>
      <c r="Q13" s="95"/>
      <c r="R13" s="105"/>
      <c r="S13" s="106"/>
      <c r="T13" s="96"/>
      <c r="U13" s="65"/>
    </row>
    <row r="14" spans="1:21" x14ac:dyDescent="0.2">
      <c r="A14" s="65"/>
      <c r="B14" s="95"/>
      <c r="C14" s="95"/>
      <c r="D14" s="95"/>
      <c r="E14" s="95"/>
      <c r="F14" s="95"/>
      <c r="G14" s="95"/>
      <c r="H14" s="100"/>
      <c r="I14" s="100"/>
      <c r="J14" s="100"/>
      <c r="K14" s="100"/>
      <c r="L14" s="100"/>
      <c r="M14" s="109"/>
      <c r="N14" s="109"/>
      <c r="O14" s="95"/>
      <c r="P14" s="95"/>
      <c r="Q14" s="95"/>
      <c r="R14" s="105"/>
      <c r="S14" s="106"/>
      <c r="T14" s="96"/>
      <c r="U14" s="65"/>
    </row>
    <row r="15" spans="1:21" x14ac:dyDescent="0.2">
      <c r="A15" s="65"/>
      <c r="B15" s="95"/>
      <c r="C15" s="95"/>
      <c r="D15" s="95"/>
      <c r="E15" s="95"/>
      <c r="F15" s="95"/>
      <c r="G15" s="95"/>
      <c r="H15" s="100"/>
      <c r="I15" s="100"/>
      <c r="J15" s="100"/>
      <c r="K15" s="100"/>
      <c r="L15" s="100"/>
      <c r="M15" s="109"/>
      <c r="N15" s="109"/>
      <c r="O15" s="95"/>
      <c r="P15" s="95"/>
      <c r="Q15" s="95"/>
      <c r="R15" s="105"/>
      <c r="S15" s="106"/>
      <c r="T15" s="96"/>
      <c r="U15" s="65"/>
    </row>
    <row r="16" spans="1:21" x14ac:dyDescent="0.2">
      <c r="A16" s="65"/>
      <c r="B16" s="95"/>
      <c r="C16" s="95"/>
      <c r="D16" s="95"/>
      <c r="E16" s="95"/>
      <c r="F16" s="95"/>
      <c r="G16" s="95"/>
      <c r="H16" s="100"/>
      <c r="I16" s="100"/>
      <c r="J16" s="100"/>
      <c r="K16" s="100"/>
      <c r="L16" s="100"/>
      <c r="M16" s="109"/>
      <c r="N16" s="109"/>
      <c r="O16" s="95"/>
      <c r="P16" s="95"/>
      <c r="Q16" s="95"/>
      <c r="R16" s="105"/>
      <c r="S16" s="106"/>
      <c r="T16" s="96"/>
      <c r="U16" s="65"/>
    </row>
    <row r="17" spans="1:21" x14ac:dyDescent="0.2">
      <c r="A17" s="65"/>
      <c r="B17" s="95"/>
      <c r="C17" s="95"/>
      <c r="D17" s="95"/>
      <c r="E17" s="95"/>
      <c r="F17" s="95"/>
      <c r="G17" s="95"/>
      <c r="H17" s="100"/>
      <c r="I17" s="100"/>
      <c r="J17" s="100"/>
      <c r="K17" s="100"/>
      <c r="L17" s="100"/>
      <c r="M17" s="109"/>
      <c r="N17" s="109"/>
      <c r="O17" s="95"/>
      <c r="P17" s="95"/>
      <c r="Q17" s="95"/>
      <c r="R17" s="105"/>
      <c r="S17" s="106"/>
      <c r="T17" s="96"/>
      <c r="U17" s="65"/>
    </row>
    <row r="18" spans="1:21" x14ac:dyDescent="0.2">
      <c r="A18" s="65"/>
      <c r="B18" s="95"/>
      <c r="C18" s="95"/>
      <c r="D18" s="95"/>
      <c r="E18" s="95"/>
      <c r="F18" s="95"/>
      <c r="G18" s="95"/>
      <c r="H18" s="100"/>
      <c r="I18" s="100"/>
      <c r="J18" s="100"/>
      <c r="K18" s="100"/>
      <c r="L18" s="100"/>
      <c r="M18" s="109"/>
      <c r="N18" s="109"/>
      <c r="O18" s="95"/>
      <c r="P18" s="95"/>
      <c r="Q18" s="95"/>
      <c r="R18" s="105"/>
      <c r="S18" s="106"/>
      <c r="T18" s="96"/>
      <c r="U18" s="65"/>
    </row>
    <row r="19" spans="1:21" x14ac:dyDescent="0.2">
      <c r="A19" s="65"/>
      <c r="B19" s="95"/>
      <c r="C19" s="95"/>
      <c r="D19" s="95"/>
      <c r="E19" s="95"/>
      <c r="F19" s="95"/>
      <c r="G19" s="95"/>
      <c r="H19" s="100"/>
      <c r="I19" s="100"/>
      <c r="J19" s="100"/>
      <c r="K19" s="100"/>
      <c r="L19" s="100"/>
      <c r="M19" s="109"/>
      <c r="N19" s="109"/>
      <c r="O19" s="95"/>
      <c r="P19" s="95"/>
      <c r="Q19" s="95"/>
      <c r="R19" s="105"/>
      <c r="S19" s="106"/>
      <c r="T19" s="96"/>
      <c r="U19" s="65"/>
    </row>
    <row r="20" spans="1:21" x14ac:dyDescent="0.2">
      <c r="A20" s="65"/>
      <c r="B20" s="95"/>
      <c r="C20" s="95"/>
      <c r="D20" s="95"/>
      <c r="E20" s="95"/>
      <c r="F20" s="95"/>
      <c r="G20" s="95"/>
      <c r="H20" s="100"/>
      <c r="I20" s="100"/>
      <c r="J20" s="100"/>
      <c r="K20" s="100"/>
      <c r="L20" s="100"/>
      <c r="M20" s="109"/>
      <c r="N20" s="109"/>
      <c r="O20" s="95"/>
      <c r="P20" s="95"/>
      <c r="Q20" s="95"/>
      <c r="R20" s="105"/>
      <c r="S20" s="106"/>
      <c r="T20" s="96"/>
      <c r="U20" s="65"/>
    </row>
    <row r="21" spans="1:21" x14ac:dyDescent="0.2">
      <c r="A21" s="65"/>
      <c r="B21" s="95"/>
      <c r="C21" s="95"/>
      <c r="D21" s="95"/>
      <c r="E21" s="95"/>
      <c r="F21" s="95"/>
      <c r="G21" s="95"/>
      <c r="H21" s="100"/>
      <c r="I21" s="100"/>
      <c r="J21" s="100"/>
      <c r="K21" s="100"/>
      <c r="L21" s="100"/>
      <c r="M21" s="109"/>
      <c r="N21" s="109"/>
      <c r="O21" s="95"/>
      <c r="P21" s="95"/>
      <c r="Q21" s="95"/>
      <c r="R21" s="105"/>
      <c r="S21" s="106"/>
      <c r="T21" s="96"/>
      <c r="U21" s="65"/>
    </row>
    <row r="22" spans="1:21" x14ac:dyDescent="0.2">
      <c r="A22" s="65"/>
      <c r="B22" s="95"/>
      <c r="C22" s="95"/>
      <c r="D22" s="95"/>
      <c r="E22" s="95"/>
      <c r="F22" s="95"/>
      <c r="G22" s="95"/>
      <c r="H22" s="100"/>
      <c r="I22" s="100"/>
      <c r="J22" s="100"/>
      <c r="K22" s="100"/>
      <c r="L22" s="100"/>
      <c r="M22" s="109"/>
      <c r="N22" s="109"/>
      <c r="O22" s="95"/>
      <c r="P22" s="95"/>
      <c r="Q22" s="95"/>
      <c r="R22" s="105"/>
      <c r="S22" s="106"/>
      <c r="T22" s="96"/>
      <c r="U22" s="65"/>
    </row>
    <row r="23" spans="1:21" x14ac:dyDescent="0.2">
      <c r="A23" s="65"/>
      <c r="B23" s="95"/>
      <c r="C23" s="95"/>
      <c r="D23" s="95"/>
      <c r="E23" s="95"/>
      <c r="F23" s="95"/>
      <c r="G23" s="95"/>
      <c r="H23" s="100"/>
      <c r="I23" s="100"/>
      <c r="J23" s="100"/>
      <c r="K23" s="100"/>
      <c r="L23" s="100"/>
      <c r="M23" s="109"/>
      <c r="N23" s="109"/>
      <c r="O23" s="95"/>
      <c r="P23" s="95"/>
      <c r="Q23" s="95"/>
      <c r="R23" s="105"/>
      <c r="S23" s="106"/>
      <c r="T23" s="96"/>
      <c r="U23" s="65"/>
    </row>
    <row r="24" spans="1:21" x14ac:dyDescent="0.2">
      <c r="A24" s="65"/>
      <c r="B24" s="95"/>
      <c r="C24" s="95">
        <f>SUM(C4:C23)</f>
        <v>0</v>
      </c>
      <c r="D24" s="95"/>
      <c r="E24" s="95"/>
      <c r="F24" s="95"/>
      <c r="G24" s="96">
        <f>SUM(G4:G23)</f>
        <v>0</v>
      </c>
      <c r="H24" s="100"/>
      <c r="I24" s="103">
        <f>SUM(I4:I23)</f>
        <v>0</v>
      </c>
      <c r="J24" s="100"/>
      <c r="K24" s="103">
        <f>SUM(K4:K23)</f>
        <v>0</v>
      </c>
      <c r="L24" s="100"/>
      <c r="M24" s="110">
        <f>SUM(M4:M23)</f>
        <v>0</v>
      </c>
      <c r="N24" s="110">
        <f>SUM(N4:N23)</f>
        <v>0</v>
      </c>
      <c r="O24" s="95"/>
      <c r="P24" s="95"/>
      <c r="Q24" s="95"/>
      <c r="R24" s="95"/>
      <c r="S24" s="111">
        <f>SUM(S4:S23)</f>
        <v>0</v>
      </c>
      <c r="T24" s="112">
        <f>SUM(T4:T10)</f>
        <v>0</v>
      </c>
      <c r="U24" s="112">
        <f>SUM(U4:U10)</f>
        <v>0</v>
      </c>
    </row>
    <row r="25" spans="1:21" x14ac:dyDescent="0.2"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113"/>
      <c r="N25" s="94"/>
      <c r="O25" s="94"/>
      <c r="P25" s="94"/>
      <c r="Q25" s="94"/>
      <c r="R25" s="94"/>
      <c r="S25" s="94"/>
      <c r="T25" s="94"/>
    </row>
    <row r="26" spans="1:21" ht="15.75" x14ac:dyDescent="0.25">
      <c r="B26" s="114" t="s">
        <v>544</v>
      </c>
      <c r="C26" s="94"/>
      <c r="D26" s="94"/>
      <c r="E26" s="94"/>
      <c r="F26" s="94"/>
      <c r="G26" s="94"/>
      <c r="H26" s="94"/>
      <c r="I26" s="94"/>
      <c r="J26" s="94"/>
      <c r="K26" s="113"/>
      <c r="L26" s="94"/>
      <c r="M26" s="95" t="s">
        <v>545</v>
      </c>
      <c r="N26" s="110">
        <f>M24-N24</f>
        <v>0</v>
      </c>
      <c r="O26" s="94"/>
      <c r="P26" s="94"/>
      <c r="Q26" s="94"/>
      <c r="R26" s="94"/>
      <c r="S26" s="94"/>
      <c r="T26" s="9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6600"/>
  </sheetPr>
  <dimension ref="A2:AW126"/>
  <sheetViews>
    <sheetView workbookViewId="0">
      <selection activeCell="B27" sqref="B27"/>
    </sheetView>
  </sheetViews>
  <sheetFormatPr defaultColWidth="10.85546875" defaultRowHeight="15" x14ac:dyDescent="0.2"/>
  <cols>
    <col min="1" max="1" width="2.7109375" style="533" customWidth="1"/>
    <col min="2" max="2" width="35.7109375" style="305" customWidth="1"/>
    <col min="3" max="3" width="11.7109375" style="305" customWidth="1"/>
    <col min="4" max="4" width="71.7109375" style="305" customWidth="1"/>
    <col min="5" max="5" width="9.7109375" style="305" customWidth="1"/>
    <col min="6" max="6" width="10.85546875" style="305" customWidth="1"/>
    <col min="7" max="8" width="9.7109375" style="305" customWidth="1"/>
    <col min="9" max="9" width="10.140625" style="305" customWidth="1"/>
    <col min="10" max="10" width="9.7109375" style="305" customWidth="1"/>
    <col min="11" max="11" width="10.85546875" style="305" customWidth="1"/>
    <col min="12" max="12" width="11.28515625" style="305" customWidth="1"/>
    <col min="13" max="16" width="9.7109375" style="305" customWidth="1"/>
    <col min="17" max="17" width="9.7109375" style="528" customWidth="1"/>
    <col min="18" max="19" width="11" style="528" customWidth="1"/>
    <col min="20" max="27" width="11" style="533" customWidth="1"/>
    <col min="28" max="35" width="10.85546875" style="533"/>
    <col min="36" max="40" width="10.85546875" style="528"/>
    <col min="41" max="16384" width="10.85546875" style="305"/>
  </cols>
  <sheetData>
    <row r="2" spans="1:49" ht="15.75" x14ac:dyDescent="0.25">
      <c r="B2" s="428" t="s">
        <v>42</v>
      </c>
      <c r="C2" s="706" t="str">
        <f>IF('Enter Data'!I2=0,"",'Enter Data'!I2=0)</f>
        <v/>
      </c>
      <c r="D2" s="706"/>
    </row>
    <row r="3" spans="1:49" ht="15.75" x14ac:dyDescent="0.25">
      <c r="B3" s="428" t="s">
        <v>1224</v>
      </c>
      <c r="C3" s="706" t="str">
        <f>IF('Enter Data'!I3=0,"",'Enter Data'!I3)</f>
        <v/>
      </c>
      <c r="D3" s="706"/>
    </row>
    <row r="4" spans="1:49" ht="15.75" x14ac:dyDescent="0.25">
      <c r="B4" s="534" t="s">
        <v>1417</v>
      </c>
      <c r="C4" s="311" t="str">
        <f>'Enter Data'!C477</f>
        <v>Select</v>
      </c>
    </row>
    <row r="5" spans="1:49" ht="15.75" x14ac:dyDescent="0.25">
      <c r="E5" s="693" t="s">
        <v>1227</v>
      </c>
      <c r="F5" s="704"/>
      <c r="G5" s="704"/>
      <c r="H5" s="704"/>
      <c r="I5" s="704"/>
      <c r="J5" s="704"/>
      <c r="K5" s="704"/>
      <c r="L5" s="704"/>
      <c r="M5" s="704"/>
      <c r="N5" s="704"/>
      <c r="O5" s="704"/>
      <c r="P5" s="704"/>
      <c r="Q5" s="694"/>
      <c r="AO5" s="528"/>
    </row>
    <row r="6" spans="1:49" ht="47.25" x14ac:dyDescent="0.25">
      <c r="B6" s="428" t="s">
        <v>1440</v>
      </c>
      <c r="C6" s="430" t="s">
        <v>1403</v>
      </c>
      <c r="D6" s="430" t="s">
        <v>1401</v>
      </c>
      <c r="E6" s="529" t="s">
        <v>1374</v>
      </c>
      <c r="F6" s="529" t="s">
        <v>1375</v>
      </c>
      <c r="G6" s="529" t="s">
        <v>1376</v>
      </c>
      <c r="H6" s="529" t="s">
        <v>1228</v>
      </c>
      <c r="I6" s="529" t="s">
        <v>1229</v>
      </c>
      <c r="J6" s="529" t="s">
        <v>1230</v>
      </c>
      <c r="K6" s="529" t="s">
        <v>1231</v>
      </c>
      <c r="L6" s="529" t="s">
        <v>1380</v>
      </c>
      <c r="M6" s="529" t="s">
        <v>1232</v>
      </c>
      <c r="N6" s="529" t="s">
        <v>1377</v>
      </c>
      <c r="O6" s="529" t="s">
        <v>1233</v>
      </c>
      <c r="P6" s="529" t="s">
        <v>1378</v>
      </c>
      <c r="Q6" s="529" t="s">
        <v>1379</v>
      </c>
      <c r="AO6" s="528"/>
    </row>
    <row r="7" spans="1:49" ht="15.75" x14ac:dyDescent="0.25">
      <c r="A7" s="533">
        <f t="shared" ref="A7:A14" si="0">IF(C7="Y",1,0)</f>
        <v>1</v>
      </c>
      <c r="B7" s="323" t="s">
        <v>1404</v>
      </c>
      <c r="C7" s="541" t="s">
        <v>1120</v>
      </c>
      <c r="D7" s="535"/>
      <c r="E7" s="539"/>
      <c r="F7" s="539"/>
      <c r="G7" s="539"/>
      <c r="H7" s="539"/>
      <c r="I7" s="539"/>
      <c r="J7" s="539"/>
      <c r="K7" s="539"/>
      <c r="L7" s="539"/>
      <c r="M7" s="539"/>
      <c r="N7" s="539"/>
      <c r="O7" s="539"/>
      <c r="P7" s="540" t="str">
        <f>IF($C$4="Owner Occupier",IF(Service!BE2="","",Service!BE2),"")</f>
        <v/>
      </c>
      <c r="Q7" s="540" t="str">
        <f>IF($C$4="Landlord",IF(Service!BF2="","",Service!BF2),"")</f>
        <v/>
      </c>
      <c r="U7" s="533" t="str">
        <f t="shared" ref="U7:U38" si="1">IF(F7="Y",1,"")</f>
        <v/>
      </c>
      <c r="V7" s="533" t="str">
        <f t="shared" ref="V7:V38" si="2">IF(G7="Y",1,"")</f>
        <v/>
      </c>
      <c r="W7" s="533" t="str">
        <f t="shared" ref="W7:W38" si="3">IF(H7="Y",1,"")</f>
        <v/>
      </c>
      <c r="X7" s="533" t="str">
        <f t="shared" ref="X7:X38" si="4">IF(I7="Y",1,"")</f>
        <v/>
      </c>
      <c r="Y7" s="533" t="str">
        <f t="shared" ref="Y7:Y38" si="5">IF(J7="Y",1,"")</f>
        <v/>
      </c>
      <c r="Z7" s="533" t="str">
        <f t="shared" ref="Z7:Z38" si="6">IF(K7="Y",1,"")</f>
        <v/>
      </c>
      <c r="AA7" s="533" t="str">
        <f t="shared" ref="AA7:AA38" si="7">IF(L7="Y",1,"")</f>
        <v/>
      </c>
      <c r="AB7" s="533" t="str">
        <f t="shared" ref="AB7:AB38" si="8">IF(M7="Y",1,"")</f>
        <v/>
      </c>
      <c r="AC7" s="533" t="str">
        <f t="shared" ref="AC7:AC38" si="9">IF(N7="Y",1,"")</f>
        <v/>
      </c>
      <c r="AD7" s="533" t="str">
        <f t="shared" ref="AD7:AD38" si="10">IF(O7="Y",1,"")</f>
        <v/>
      </c>
      <c r="AE7" s="533" t="str">
        <f t="shared" ref="AE7:AE38" si="11">IF(P7="Y",1,"")</f>
        <v/>
      </c>
      <c r="AF7" s="533" t="str">
        <f t="shared" ref="AF7:AF38" si="12">IF(Q7="Y",1,"")</f>
        <v/>
      </c>
      <c r="AG7" s="533" t="str">
        <f t="shared" ref="AG7:AG38" si="13">IF(R7="Y",1,"")</f>
        <v/>
      </c>
      <c r="AH7" s="533" t="str">
        <f t="shared" ref="AH7:AH38" si="14">IF(S7="Y",1,"")</f>
        <v/>
      </c>
      <c r="AI7" s="533" t="str">
        <f t="shared" ref="AI7:AI38" si="15">IF(T7="Y",1,"")</f>
        <v/>
      </c>
      <c r="AJ7" s="528" t="str">
        <f t="shared" ref="AJ7:AJ38" si="16">IF(U7="Y",1,"")</f>
        <v/>
      </c>
      <c r="AK7" s="528" t="str">
        <f t="shared" ref="AK7:AK38" si="17">IF(V7="Y",1,"")</f>
        <v/>
      </c>
      <c r="AL7" s="528" t="str">
        <f t="shared" ref="AL7:AL38" si="18">IF(W7="Y",1,"")</f>
        <v/>
      </c>
      <c r="AM7" s="528" t="str">
        <f t="shared" ref="AM7:AM38" si="19">IF(X7="Y",1,"")</f>
        <v/>
      </c>
      <c r="AO7" s="528"/>
    </row>
    <row r="8" spans="1:49" ht="15.75" x14ac:dyDescent="0.25">
      <c r="A8" s="533">
        <f t="shared" si="0"/>
        <v>1</v>
      </c>
      <c r="B8" s="323" t="s">
        <v>1405</v>
      </c>
      <c r="C8" s="541" t="s">
        <v>1120</v>
      </c>
      <c r="D8" s="535"/>
      <c r="E8" s="539"/>
      <c r="F8" s="539"/>
      <c r="G8" s="539"/>
      <c r="H8" s="539"/>
      <c r="I8" s="539"/>
      <c r="J8" s="539"/>
      <c r="K8" s="539"/>
      <c r="L8" s="539"/>
      <c r="M8" s="539"/>
      <c r="N8" s="539"/>
      <c r="O8" s="539"/>
      <c r="P8" s="540" t="str">
        <f>IF($C$4="Owner Occupier",IF(Service!BE3="","",Service!BE3),"")</f>
        <v/>
      </c>
      <c r="Q8" s="540" t="str">
        <f>IF($C$4="Landlord",IF(Service!BF3="","",Service!BF3),"")</f>
        <v/>
      </c>
      <c r="U8" s="533" t="str">
        <f t="shared" si="1"/>
        <v/>
      </c>
      <c r="V8" s="533" t="str">
        <f t="shared" si="2"/>
        <v/>
      </c>
      <c r="W8" s="533" t="str">
        <f t="shared" si="3"/>
        <v/>
      </c>
      <c r="X8" s="533" t="str">
        <f t="shared" si="4"/>
        <v/>
      </c>
      <c r="Y8" s="533" t="str">
        <f t="shared" si="5"/>
        <v/>
      </c>
      <c r="Z8" s="533" t="str">
        <f t="shared" si="6"/>
        <v/>
      </c>
      <c r="AA8" s="533" t="str">
        <f t="shared" si="7"/>
        <v/>
      </c>
      <c r="AB8" s="533" t="str">
        <f t="shared" si="8"/>
        <v/>
      </c>
      <c r="AC8" s="533" t="str">
        <f t="shared" si="9"/>
        <v/>
      </c>
      <c r="AD8" s="533" t="str">
        <f t="shared" si="10"/>
        <v/>
      </c>
      <c r="AE8" s="533" t="str">
        <f t="shared" si="11"/>
        <v/>
      </c>
      <c r="AF8" s="533" t="str">
        <f t="shared" si="12"/>
        <v/>
      </c>
      <c r="AG8" s="533" t="str">
        <f t="shared" si="13"/>
        <v/>
      </c>
      <c r="AH8" s="533" t="str">
        <f t="shared" si="14"/>
        <v/>
      </c>
      <c r="AI8" s="533" t="str">
        <f t="shared" si="15"/>
        <v/>
      </c>
      <c r="AJ8" s="528" t="str">
        <f t="shared" si="16"/>
        <v/>
      </c>
      <c r="AK8" s="528" t="str">
        <f t="shared" si="17"/>
        <v/>
      </c>
      <c r="AL8" s="528" t="str">
        <f t="shared" si="18"/>
        <v/>
      </c>
      <c r="AM8" s="528" t="str">
        <f t="shared" si="19"/>
        <v/>
      </c>
      <c r="AO8" s="528"/>
    </row>
    <row r="9" spans="1:49" ht="15.75" x14ac:dyDescent="0.25">
      <c r="A9" s="533">
        <f t="shared" si="0"/>
        <v>1</v>
      </c>
      <c r="B9" s="323" t="s">
        <v>1227</v>
      </c>
      <c r="C9" s="541" t="s">
        <v>1120</v>
      </c>
      <c r="D9" s="535"/>
      <c r="E9" s="539"/>
      <c r="F9" s="539"/>
      <c r="G9" s="539"/>
      <c r="H9" s="539"/>
      <c r="I9" s="539"/>
      <c r="J9" s="539"/>
      <c r="K9" s="539"/>
      <c r="L9" s="539"/>
      <c r="M9" s="539"/>
      <c r="N9" s="539"/>
      <c r="O9" s="539"/>
      <c r="P9" s="540" t="str">
        <f>IF($C$4="Owner Occupier",IF(Service!BE4="","",Service!BE4),"")</f>
        <v/>
      </c>
      <c r="Q9" s="540" t="str">
        <f>IF($C$4="Landlord",IF(Service!BF4="","",Service!BF4),"")</f>
        <v/>
      </c>
      <c r="U9" s="533" t="str">
        <f t="shared" si="1"/>
        <v/>
      </c>
      <c r="V9" s="533" t="str">
        <f t="shared" si="2"/>
        <v/>
      </c>
      <c r="W9" s="533" t="str">
        <f t="shared" si="3"/>
        <v/>
      </c>
      <c r="X9" s="533" t="str">
        <f t="shared" si="4"/>
        <v/>
      </c>
      <c r="Y9" s="533" t="str">
        <f t="shared" si="5"/>
        <v/>
      </c>
      <c r="Z9" s="533" t="str">
        <f t="shared" si="6"/>
        <v/>
      </c>
      <c r="AA9" s="533" t="str">
        <f t="shared" si="7"/>
        <v/>
      </c>
      <c r="AB9" s="533" t="str">
        <f t="shared" si="8"/>
        <v/>
      </c>
      <c r="AC9" s="533" t="str">
        <f t="shared" si="9"/>
        <v/>
      </c>
      <c r="AD9" s="533" t="str">
        <f t="shared" si="10"/>
        <v/>
      </c>
      <c r="AE9" s="533" t="str">
        <f t="shared" si="11"/>
        <v/>
      </c>
      <c r="AF9" s="533" t="str">
        <f t="shared" si="12"/>
        <v/>
      </c>
      <c r="AG9" s="533" t="str">
        <f t="shared" si="13"/>
        <v/>
      </c>
      <c r="AH9" s="533" t="str">
        <f t="shared" si="14"/>
        <v/>
      </c>
      <c r="AI9" s="533" t="str">
        <f t="shared" si="15"/>
        <v/>
      </c>
      <c r="AJ9" s="528" t="str">
        <f t="shared" si="16"/>
        <v/>
      </c>
      <c r="AK9" s="528" t="str">
        <f t="shared" si="17"/>
        <v/>
      </c>
      <c r="AL9" s="528" t="str">
        <f t="shared" si="18"/>
        <v/>
      </c>
      <c r="AM9" s="528" t="str">
        <f t="shared" si="19"/>
        <v/>
      </c>
      <c r="AO9" s="528"/>
    </row>
    <row r="10" spans="1:49" ht="15.75" x14ac:dyDescent="0.25">
      <c r="A10" s="533">
        <f t="shared" si="0"/>
        <v>1</v>
      </c>
      <c r="B10" s="323" t="s">
        <v>1406</v>
      </c>
      <c r="C10" s="541" t="s">
        <v>1120</v>
      </c>
      <c r="D10" s="535"/>
      <c r="E10" s="539"/>
      <c r="F10" s="539"/>
      <c r="G10" s="539"/>
      <c r="H10" s="539"/>
      <c r="I10" s="539"/>
      <c r="J10" s="539"/>
      <c r="K10" s="539"/>
      <c r="L10" s="539"/>
      <c r="M10" s="539"/>
      <c r="N10" s="539"/>
      <c r="O10" s="539"/>
      <c r="P10" s="540" t="str">
        <f>IF($C$4="Owner Occupier",IF(Service!BE5="","",Service!BE5),"")</f>
        <v/>
      </c>
      <c r="Q10" s="540" t="str">
        <f>IF($C$4="Landlord",IF(Service!BF5="","",Service!BF5),"")</f>
        <v/>
      </c>
      <c r="U10" s="533" t="str">
        <f t="shared" si="1"/>
        <v/>
      </c>
      <c r="V10" s="533" t="str">
        <f t="shared" si="2"/>
        <v/>
      </c>
      <c r="W10" s="533" t="str">
        <f t="shared" si="3"/>
        <v/>
      </c>
      <c r="X10" s="533" t="str">
        <f t="shared" si="4"/>
        <v/>
      </c>
      <c r="Y10" s="533" t="str">
        <f t="shared" si="5"/>
        <v/>
      </c>
      <c r="Z10" s="533" t="str">
        <f t="shared" si="6"/>
        <v/>
      </c>
      <c r="AA10" s="533" t="str">
        <f t="shared" si="7"/>
        <v/>
      </c>
      <c r="AB10" s="533" t="str">
        <f t="shared" si="8"/>
        <v/>
      </c>
      <c r="AC10" s="533" t="str">
        <f t="shared" si="9"/>
        <v/>
      </c>
      <c r="AD10" s="533" t="str">
        <f t="shared" si="10"/>
        <v/>
      </c>
      <c r="AE10" s="533" t="str">
        <f t="shared" si="11"/>
        <v/>
      </c>
      <c r="AF10" s="533" t="str">
        <f t="shared" si="12"/>
        <v/>
      </c>
      <c r="AG10" s="533" t="str">
        <f t="shared" si="13"/>
        <v/>
      </c>
      <c r="AH10" s="533" t="str">
        <f t="shared" si="14"/>
        <v/>
      </c>
      <c r="AI10" s="533" t="str">
        <f t="shared" si="15"/>
        <v/>
      </c>
      <c r="AJ10" s="528" t="str">
        <f t="shared" si="16"/>
        <v/>
      </c>
      <c r="AK10" s="528" t="str">
        <f t="shared" si="17"/>
        <v/>
      </c>
      <c r="AL10" s="528" t="str">
        <f t="shared" si="18"/>
        <v/>
      </c>
      <c r="AM10" s="528" t="str">
        <f t="shared" si="19"/>
        <v/>
      </c>
      <c r="AO10" s="528"/>
    </row>
    <row r="11" spans="1:49" ht="15.75" x14ac:dyDescent="0.25">
      <c r="A11" s="533">
        <f t="shared" si="0"/>
        <v>0</v>
      </c>
      <c r="B11" s="323" t="str">
        <f>'Enter Data'!B427</f>
        <v>Electricity Brokering</v>
      </c>
      <c r="C11" s="541" t="str">
        <f>IF('Enter Data'!O427="Yes","Y","")</f>
        <v/>
      </c>
      <c r="D11" s="536" t="str">
        <f>IF('Enter Data'!C84:N84=0,"",'Enter Data'!C84:N84)</f>
        <v/>
      </c>
      <c r="E11" s="538"/>
      <c r="F11" s="538"/>
      <c r="G11" s="538" t="s">
        <v>1120</v>
      </c>
      <c r="H11" s="538"/>
      <c r="I11" s="538"/>
      <c r="J11" s="538"/>
      <c r="K11" s="538"/>
      <c r="L11" s="538"/>
      <c r="M11" s="538"/>
      <c r="N11" s="538"/>
      <c r="O11" s="538"/>
      <c r="P11" s="540" t="str">
        <f>IF($C$4="Owner Occupier",IF(Service!BE6="","",Service!BE6),"")</f>
        <v/>
      </c>
      <c r="Q11" s="540" t="str">
        <f>IF($C$4="Landlord",IF(Service!BF6="","",Service!BF6),"")</f>
        <v/>
      </c>
      <c r="T11" s="533" t="str">
        <f>IF(E11="Y",1,"")</f>
        <v/>
      </c>
      <c r="U11" s="533" t="str">
        <f t="shared" si="1"/>
        <v/>
      </c>
      <c r="V11" s="533">
        <f t="shared" si="2"/>
        <v>1</v>
      </c>
      <c r="W11" s="533" t="str">
        <f t="shared" si="3"/>
        <v/>
      </c>
      <c r="X11" s="533" t="str">
        <f t="shared" si="4"/>
        <v/>
      </c>
      <c r="Y11" s="533" t="str">
        <f t="shared" si="5"/>
        <v/>
      </c>
      <c r="Z11" s="533" t="str">
        <f t="shared" si="6"/>
        <v/>
      </c>
      <c r="AA11" s="533" t="str">
        <f t="shared" si="7"/>
        <v/>
      </c>
      <c r="AB11" s="533" t="str">
        <f t="shared" si="8"/>
        <v/>
      </c>
      <c r="AC11" s="533" t="str">
        <f t="shared" si="9"/>
        <v/>
      </c>
      <c r="AD11" s="533" t="str">
        <f t="shared" si="10"/>
        <v/>
      </c>
      <c r="AE11" s="533" t="str">
        <f t="shared" si="11"/>
        <v/>
      </c>
      <c r="AF11" s="533" t="str">
        <f t="shared" si="12"/>
        <v/>
      </c>
      <c r="AG11" s="533" t="str">
        <f t="shared" si="13"/>
        <v/>
      </c>
      <c r="AH11" s="533" t="str">
        <f t="shared" si="14"/>
        <v/>
      </c>
      <c r="AI11" s="533" t="str">
        <f t="shared" si="15"/>
        <v/>
      </c>
      <c r="AJ11" s="528" t="str">
        <f t="shared" si="16"/>
        <v/>
      </c>
      <c r="AK11" s="528" t="str">
        <f t="shared" si="17"/>
        <v/>
      </c>
      <c r="AL11" s="528" t="str">
        <f t="shared" si="18"/>
        <v/>
      </c>
      <c r="AM11" s="528" t="str">
        <f t="shared" si="19"/>
        <v/>
      </c>
      <c r="AN11" s="528" t="str">
        <f t="shared" ref="AN11:AW19" si="20">IF(Y11="Y",1,"")</f>
        <v/>
      </c>
      <c r="AO11" s="528" t="str">
        <f t="shared" si="20"/>
        <v/>
      </c>
      <c r="AP11" s="305" t="str">
        <f t="shared" si="20"/>
        <v/>
      </c>
      <c r="AQ11" s="305" t="str">
        <f t="shared" si="20"/>
        <v/>
      </c>
      <c r="AR11" s="305" t="str">
        <f t="shared" si="20"/>
        <v/>
      </c>
      <c r="AS11" s="305" t="str">
        <f t="shared" si="20"/>
        <v/>
      </c>
      <c r="AT11" s="305" t="str">
        <f t="shared" si="20"/>
        <v/>
      </c>
      <c r="AU11" s="305" t="str">
        <f t="shared" si="20"/>
        <v/>
      </c>
      <c r="AV11" s="305" t="str">
        <f t="shared" si="20"/>
        <v/>
      </c>
      <c r="AW11" s="305" t="str">
        <f t="shared" si="20"/>
        <v/>
      </c>
    </row>
    <row r="12" spans="1:49" ht="31.5" x14ac:dyDescent="0.25">
      <c r="A12" s="533">
        <f t="shared" si="0"/>
        <v>0</v>
      </c>
      <c r="B12" s="323" t="str">
        <f>'Enter Data'!B428</f>
        <v>Energy Monitoring with Analytics</v>
      </c>
      <c r="C12" s="541" t="str">
        <f>IF('Enter Data'!O428="Yes","Y","")</f>
        <v/>
      </c>
      <c r="D12" s="536" t="str">
        <f>IF('Enter Data'!C101:N101=0,"",'Enter Data'!C101:N101)</f>
        <v/>
      </c>
      <c r="E12" s="538"/>
      <c r="F12" s="538"/>
      <c r="G12" s="538" t="s">
        <v>1120</v>
      </c>
      <c r="H12" s="538"/>
      <c r="I12" s="538"/>
      <c r="J12" s="538"/>
      <c r="K12" s="538"/>
      <c r="L12" s="538"/>
      <c r="M12" s="538"/>
      <c r="N12" s="538"/>
      <c r="O12" s="538"/>
      <c r="P12" s="540" t="str">
        <f>IF($C$4="Owner Occupier",IF(Service!BE7="","",Service!BE7),"")</f>
        <v/>
      </c>
      <c r="Q12" s="540" t="str">
        <f>IF($C$4="Landlord",IF(Service!BF7="","",Service!BF7),"")</f>
        <v/>
      </c>
      <c r="T12" s="533" t="str">
        <f t="shared" ref="T12:T32" si="21">IF(E12="Y",1,"")</f>
        <v/>
      </c>
      <c r="U12" s="533" t="str">
        <f t="shared" si="1"/>
        <v/>
      </c>
      <c r="V12" s="533">
        <f t="shared" si="2"/>
        <v>1</v>
      </c>
      <c r="W12" s="533" t="str">
        <f t="shared" si="3"/>
        <v/>
      </c>
      <c r="X12" s="533" t="str">
        <f t="shared" si="4"/>
        <v/>
      </c>
      <c r="Y12" s="533" t="str">
        <f t="shared" si="5"/>
        <v/>
      </c>
      <c r="Z12" s="533" t="str">
        <f t="shared" si="6"/>
        <v/>
      </c>
      <c r="AA12" s="533" t="str">
        <f t="shared" si="7"/>
        <v/>
      </c>
      <c r="AB12" s="533" t="str">
        <f t="shared" si="8"/>
        <v/>
      </c>
      <c r="AC12" s="533" t="str">
        <f t="shared" si="9"/>
        <v/>
      </c>
      <c r="AD12" s="533" t="str">
        <f t="shared" si="10"/>
        <v/>
      </c>
      <c r="AE12" s="533" t="str">
        <f t="shared" si="11"/>
        <v/>
      </c>
      <c r="AF12" s="533" t="str">
        <f t="shared" si="12"/>
        <v/>
      </c>
      <c r="AG12" s="533" t="str">
        <f t="shared" si="13"/>
        <v/>
      </c>
      <c r="AH12" s="533" t="str">
        <f t="shared" si="14"/>
        <v/>
      </c>
      <c r="AI12" s="533" t="str">
        <f t="shared" si="15"/>
        <v/>
      </c>
      <c r="AJ12" s="528" t="str">
        <f t="shared" si="16"/>
        <v/>
      </c>
      <c r="AK12" s="528" t="str">
        <f t="shared" si="17"/>
        <v/>
      </c>
      <c r="AL12" s="528" t="str">
        <f t="shared" si="18"/>
        <v/>
      </c>
      <c r="AM12" s="528" t="str">
        <f t="shared" si="19"/>
        <v/>
      </c>
      <c r="AN12" s="528" t="str">
        <f t="shared" si="20"/>
        <v/>
      </c>
      <c r="AO12" s="528" t="str">
        <f t="shared" si="20"/>
        <v/>
      </c>
      <c r="AP12" s="305" t="str">
        <f t="shared" si="20"/>
        <v/>
      </c>
      <c r="AQ12" s="305" t="str">
        <f t="shared" si="20"/>
        <v/>
      </c>
      <c r="AR12" s="305" t="str">
        <f t="shared" si="20"/>
        <v/>
      </c>
      <c r="AS12" s="305" t="str">
        <f t="shared" si="20"/>
        <v/>
      </c>
      <c r="AT12" s="305" t="str">
        <f t="shared" si="20"/>
        <v/>
      </c>
      <c r="AU12" s="305" t="str">
        <f t="shared" si="20"/>
        <v/>
      </c>
      <c r="AV12" s="305" t="str">
        <f t="shared" si="20"/>
        <v/>
      </c>
      <c r="AW12" s="305" t="str">
        <f t="shared" si="20"/>
        <v/>
      </c>
    </row>
    <row r="13" spans="1:49" ht="15.75" x14ac:dyDescent="0.25">
      <c r="A13" s="533">
        <f t="shared" si="0"/>
        <v>0</v>
      </c>
      <c r="B13" s="323" t="str">
        <f>'Enter Data'!B429</f>
        <v>Power Factor Correction</v>
      </c>
      <c r="C13" s="541" t="str">
        <f>IF('Enter Data'!O429="Yes","Y","")</f>
        <v/>
      </c>
      <c r="D13" s="536" t="str">
        <f>IF('Enter Data'!C116:N116=0,"",'Enter Data'!C116:N116)</f>
        <v/>
      </c>
      <c r="E13" s="538"/>
      <c r="F13" s="538"/>
      <c r="G13" s="538" t="s">
        <v>1120</v>
      </c>
      <c r="H13" s="538"/>
      <c r="I13" s="538"/>
      <c r="J13" s="538"/>
      <c r="K13" s="538"/>
      <c r="L13" s="538"/>
      <c r="M13" s="538"/>
      <c r="N13" s="538"/>
      <c r="O13" s="538"/>
      <c r="P13" s="540" t="str">
        <f>IF($C$4="Owner Occupier",IF(Service!BE8="","",Service!BE8),"")</f>
        <v/>
      </c>
      <c r="Q13" s="540" t="str">
        <f>IF($C$4="Landlord",IF(Service!BF8="","",Service!BF8),"")</f>
        <v/>
      </c>
      <c r="T13" s="533" t="str">
        <f t="shared" si="21"/>
        <v/>
      </c>
      <c r="U13" s="533" t="str">
        <f t="shared" si="1"/>
        <v/>
      </c>
      <c r="V13" s="533">
        <f t="shared" si="2"/>
        <v>1</v>
      </c>
      <c r="W13" s="533" t="str">
        <f t="shared" si="3"/>
        <v/>
      </c>
      <c r="X13" s="533" t="str">
        <f t="shared" si="4"/>
        <v/>
      </c>
      <c r="Y13" s="533" t="str">
        <f t="shared" si="5"/>
        <v/>
      </c>
      <c r="Z13" s="533" t="str">
        <f t="shared" si="6"/>
        <v/>
      </c>
      <c r="AA13" s="533" t="str">
        <f t="shared" si="7"/>
        <v/>
      </c>
      <c r="AB13" s="533" t="str">
        <f t="shared" si="8"/>
        <v/>
      </c>
      <c r="AC13" s="533" t="str">
        <f t="shared" si="9"/>
        <v/>
      </c>
      <c r="AD13" s="533" t="str">
        <f t="shared" si="10"/>
        <v/>
      </c>
      <c r="AE13" s="533" t="str">
        <f t="shared" si="11"/>
        <v/>
      </c>
      <c r="AF13" s="533" t="str">
        <f t="shared" si="12"/>
        <v/>
      </c>
      <c r="AG13" s="533" t="str">
        <f t="shared" si="13"/>
        <v/>
      </c>
      <c r="AH13" s="533" t="str">
        <f t="shared" si="14"/>
        <v/>
      </c>
      <c r="AI13" s="533" t="str">
        <f t="shared" si="15"/>
        <v/>
      </c>
      <c r="AJ13" s="528" t="str">
        <f t="shared" si="16"/>
        <v/>
      </c>
      <c r="AK13" s="528" t="str">
        <f t="shared" si="17"/>
        <v/>
      </c>
      <c r="AL13" s="528" t="str">
        <f t="shared" si="18"/>
        <v/>
      </c>
      <c r="AM13" s="528" t="str">
        <f t="shared" si="19"/>
        <v/>
      </c>
      <c r="AN13" s="528" t="str">
        <f t="shared" si="20"/>
        <v/>
      </c>
      <c r="AO13" s="528" t="str">
        <f t="shared" si="20"/>
        <v/>
      </c>
      <c r="AP13" s="305" t="str">
        <f t="shared" si="20"/>
        <v/>
      </c>
      <c r="AQ13" s="305" t="str">
        <f t="shared" si="20"/>
        <v/>
      </c>
      <c r="AR13" s="305" t="str">
        <f t="shared" si="20"/>
        <v/>
      </c>
      <c r="AS13" s="305" t="str">
        <f t="shared" si="20"/>
        <v/>
      </c>
      <c r="AT13" s="305" t="str">
        <f t="shared" si="20"/>
        <v/>
      </c>
      <c r="AU13" s="305" t="str">
        <f t="shared" si="20"/>
        <v/>
      </c>
      <c r="AV13" s="305" t="str">
        <f t="shared" si="20"/>
        <v/>
      </c>
      <c r="AW13" s="305" t="str">
        <f t="shared" si="20"/>
        <v/>
      </c>
    </row>
    <row r="14" spans="1:49" ht="15.75" x14ac:dyDescent="0.25">
      <c r="A14" s="533">
        <f t="shared" si="0"/>
        <v>0</v>
      </c>
      <c r="B14" s="323" t="str">
        <f>'Enter Data'!B430</f>
        <v>Voltage Optimisation</v>
      </c>
      <c r="C14" s="541" t="str">
        <f>IF('Enter Data'!O430="Yes","Y","")</f>
        <v/>
      </c>
      <c r="D14" s="536" t="str">
        <f>IF('Enter Data'!C66:N66=0,"",'Enter Data'!C66:N66)</f>
        <v/>
      </c>
      <c r="E14" s="538" t="s">
        <v>1120</v>
      </c>
      <c r="F14" s="538" t="s">
        <v>1120</v>
      </c>
      <c r="G14" s="538" t="s">
        <v>1120</v>
      </c>
      <c r="H14" s="538"/>
      <c r="I14" s="538"/>
      <c r="J14" s="538" t="s">
        <v>1120</v>
      </c>
      <c r="K14" s="538"/>
      <c r="L14" s="538"/>
      <c r="M14" s="538"/>
      <c r="N14" s="538"/>
      <c r="O14" s="538"/>
      <c r="P14" s="540" t="str">
        <f>IF($C$4="Owner Occupier",IF(Service!BE9="","",Service!BE9),"")</f>
        <v/>
      </c>
      <c r="Q14" s="540" t="str">
        <f>IF($C$4="Landlord",IF(Service!BF9="","",Service!BF9),"")</f>
        <v/>
      </c>
      <c r="T14" s="533">
        <f t="shared" si="21"/>
        <v>1</v>
      </c>
      <c r="U14" s="533">
        <f t="shared" si="1"/>
        <v>1</v>
      </c>
      <c r="V14" s="533">
        <f t="shared" si="2"/>
        <v>1</v>
      </c>
      <c r="W14" s="533" t="str">
        <f t="shared" si="3"/>
        <v/>
      </c>
      <c r="X14" s="533" t="str">
        <f t="shared" si="4"/>
        <v/>
      </c>
      <c r="Y14" s="533">
        <f t="shared" si="5"/>
        <v>1</v>
      </c>
      <c r="Z14" s="533" t="str">
        <f t="shared" si="6"/>
        <v/>
      </c>
      <c r="AA14" s="533" t="str">
        <f t="shared" si="7"/>
        <v/>
      </c>
      <c r="AB14" s="533" t="str">
        <f t="shared" si="8"/>
        <v/>
      </c>
      <c r="AC14" s="533" t="str">
        <f t="shared" si="9"/>
        <v/>
      </c>
      <c r="AD14" s="533" t="str">
        <f t="shared" si="10"/>
        <v/>
      </c>
      <c r="AE14" s="533" t="str">
        <f t="shared" si="11"/>
        <v/>
      </c>
      <c r="AF14" s="533" t="str">
        <f t="shared" si="12"/>
        <v/>
      </c>
      <c r="AG14" s="533" t="str">
        <f t="shared" si="13"/>
        <v/>
      </c>
      <c r="AH14" s="533" t="str">
        <f t="shared" si="14"/>
        <v/>
      </c>
      <c r="AI14" s="533" t="str">
        <f t="shared" si="15"/>
        <v/>
      </c>
      <c r="AJ14" s="528" t="str">
        <f t="shared" si="16"/>
        <v/>
      </c>
      <c r="AK14" s="528" t="str">
        <f t="shared" si="17"/>
        <v/>
      </c>
      <c r="AL14" s="528" t="str">
        <f t="shared" si="18"/>
        <v/>
      </c>
      <c r="AM14" s="528" t="str">
        <f t="shared" si="19"/>
        <v/>
      </c>
      <c r="AN14" s="528" t="str">
        <f t="shared" si="20"/>
        <v/>
      </c>
      <c r="AO14" s="528" t="str">
        <f t="shared" si="20"/>
        <v/>
      </c>
      <c r="AP14" s="305" t="str">
        <f t="shared" si="20"/>
        <v/>
      </c>
      <c r="AQ14" s="305" t="str">
        <f t="shared" si="20"/>
        <v/>
      </c>
      <c r="AR14" s="305" t="str">
        <f t="shared" si="20"/>
        <v/>
      </c>
      <c r="AS14" s="305" t="str">
        <f t="shared" si="20"/>
        <v/>
      </c>
      <c r="AT14" s="305" t="str">
        <f t="shared" si="20"/>
        <v/>
      </c>
      <c r="AU14" s="305" t="str">
        <f t="shared" si="20"/>
        <v/>
      </c>
      <c r="AV14" s="305" t="str">
        <f t="shared" si="20"/>
        <v/>
      </c>
      <c r="AW14" s="305" t="str">
        <f t="shared" si="20"/>
        <v/>
      </c>
    </row>
    <row r="15" spans="1:49" ht="31.5" x14ac:dyDescent="0.25">
      <c r="A15" s="533">
        <f t="shared" ref="A15:A39" si="22">IF(C15="Y",1,0)</f>
        <v>0</v>
      </c>
      <c r="B15" s="323" t="str">
        <f>'Enter Data'!B431</f>
        <v>Variable Speed Drives - Refrigeration</v>
      </c>
      <c r="C15" s="541" t="str">
        <f>IF('Enter Data'!O431="Yes","Y","")</f>
        <v/>
      </c>
      <c r="D15" s="536" t="str">
        <f>IF('Enter Data'!C239:N239=0,"",'Enter Data'!C239:N239)</f>
        <v/>
      </c>
      <c r="E15" s="538"/>
      <c r="F15" s="538" t="s">
        <v>1120</v>
      </c>
      <c r="G15" s="538" t="s">
        <v>1120</v>
      </c>
      <c r="H15" s="538" t="s">
        <v>1120</v>
      </c>
      <c r="I15" s="538" t="s">
        <v>1120</v>
      </c>
      <c r="J15" s="538"/>
      <c r="K15" s="538"/>
      <c r="L15" s="538"/>
      <c r="M15" s="538"/>
      <c r="N15" s="538"/>
      <c r="O15" s="538"/>
      <c r="P15" s="540" t="str">
        <f>IF($C$4="Owner Occupier",IF(Service!BE10="","",Service!BE10),"")</f>
        <v/>
      </c>
      <c r="Q15" s="540" t="str">
        <f>IF($C$4="Landlord",IF(Service!BF10="","",Service!BF10),"")</f>
        <v/>
      </c>
      <c r="T15" s="533" t="str">
        <f t="shared" si="21"/>
        <v/>
      </c>
      <c r="U15" s="533">
        <f t="shared" si="1"/>
        <v>1</v>
      </c>
      <c r="V15" s="533">
        <f t="shared" si="2"/>
        <v>1</v>
      </c>
      <c r="W15" s="533">
        <f t="shared" si="3"/>
        <v>1</v>
      </c>
      <c r="X15" s="533">
        <f t="shared" si="4"/>
        <v>1</v>
      </c>
      <c r="Y15" s="533" t="str">
        <f t="shared" si="5"/>
        <v/>
      </c>
      <c r="Z15" s="533" t="str">
        <f t="shared" si="6"/>
        <v/>
      </c>
      <c r="AA15" s="533" t="str">
        <f t="shared" si="7"/>
        <v/>
      </c>
      <c r="AB15" s="533" t="str">
        <f t="shared" si="8"/>
        <v/>
      </c>
      <c r="AC15" s="533" t="str">
        <f t="shared" si="9"/>
        <v/>
      </c>
      <c r="AD15" s="533" t="str">
        <f t="shared" si="10"/>
        <v/>
      </c>
      <c r="AE15" s="533" t="str">
        <f t="shared" si="11"/>
        <v/>
      </c>
      <c r="AF15" s="533" t="str">
        <f t="shared" si="12"/>
        <v/>
      </c>
      <c r="AG15" s="533" t="str">
        <f t="shared" si="13"/>
        <v/>
      </c>
      <c r="AH15" s="533" t="str">
        <f t="shared" si="14"/>
        <v/>
      </c>
      <c r="AI15" s="533" t="str">
        <f t="shared" si="15"/>
        <v/>
      </c>
      <c r="AJ15" s="528" t="str">
        <f t="shared" si="16"/>
        <v/>
      </c>
      <c r="AK15" s="528" t="str">
        <f t="shared" si="17"/>
        <v/>
      </c>
      <c r="AL15" s="528" t="str">
        <f t="shared" si="18"/>
        <v/>
      </c>
      <c r="AM15" s="528" t="str">
        <f t="shared" si="19"/>
        <v/>
      </c>
      <c r="AN15" s="528" t="str">
        <f t="shared" si="20"/>
        <v/>
      </c>
      <c r="AO15" s="528" t="str">
        <f t="shared" si="20"/>
        <v/>
      </c>
      <c r="AP15" s="305" t="str">
        <f t="shared" si="20"/>
        <v/>
      </c>
      <c r="AQ15" s="305" t="str">
        <f t="shared" si="20"/>
        <v/>
      </c>
      <c r="AR15" s="305" t="str">
        <f t="shared" si="20"/>
        <v/>
      </c>
      <c r="AS15" s="305" t="str">
        <f t="shared" si="20"/>
        <v/>
      </c>
      <c r="AT15" s="305" t="str">
        <f t="shared" si="20"/>
        <v/>
      </c>
      <c r="AU15" s="305" t="str">
        <f t="shared" si="20"/>
        <v/>
      </c>
      <c r="AV15" s="305" t="str">
        <f t="shared" si="20"/>
        <v/>
      </c>
      <c r="AW15" s="305" t="str">
        <f t="shared" si="20"/>
        <v/>
      </c>
    </row>
    <row r="16" spans="1:49" ht="31.5" x14ac:dyDescent="0.25">
      <c r="A16" s="533">
        <f t="shared" si="22"/>
        <v>0</v>
      </c>
      <c r="B16" s="323" t="str">
        <f>'Enter Data'!B432</f>
        <v>Variables Speed Drives - HVAC</v>
      </c>
      <c r="C16" s="541" t="str">
        <f>IF('Enter Data'!O432="Yes","Y","")</f>
        <v/>
      </c>
      <c r="D16" s="536" t="str">
        <f>IF('Enter Data'!C270:N270=0,"",'Enter Data'!C270:N270)</f>
        <v/>
      </c>
      <c r="E16" s="538"/>
      <c r="F16" s="538" t="s">
        <v>1120</v>
      </c>
      <c r="G16" s="538" t="s">
        <v>1120</v>
      </c>
      <c r="H16" s="538" t="s">
        <v>1120</v>
      </c>
      <c r="I16" s="538" t="s">
        <v>1120</v>
      </c>
      <c r="J16" s="538"/>
      <c r="K16" s="538"/>
      <c r="L16" s="538"/>
      <c r="M16" s="538"/>
      <c r="N16" s="538"/>
      <c r="O16" s="538"/>
      <c r="P16" s="540" t="str">
        <f>IF($C$4="Owner Occupier",IF(Service!BE11="","",Service!BE11),"")</f>
        <v/>
      </c>
      <c r="Q16" s="540" t="str">
        <f>IF($C$4="Landlord",IF(Service!BF11="","",Service!BF11),"")</f>
        <v/>
      </c>
      <c r="T16" s="533" t="str">
        <f t="shared" si="21"/>
        <v/>
      </c>
      <c r="U16" s="533">
        <f t="shared" si="1"/>
        <v>1</v>
      </c>
      <c r="V16" s="533">
        <f t="shared" si="2"/>
        <v>1</v>
      </c>
      <c r="W16" s="533">
        <f t="shared" si="3"/>
        <v>1</v>
      </c>
      <c r="X16" s="533">
        <f t="shared" si="4"/>
        <v>1</v>
      </c>
      <c r="Y16" s="533" t="str">
        <f t="shared" si="5"/>
        <v/>
      </c>
      <c r="Z16" s="533" t="str">
        <f t="shared" si="6"/>
        <v/>
      </c>
      <c r="AA16" s="533" t="str">
        <f t="shared" si="7"/>
        <v/>
      </c>
      <c r="AB16" s="533" t="str">
        <f t="shared" si="8"/>
        <v/>
      </c>
      <c r="AC16" s="533" t="str">
        <f t="shared" si="9"/>
        <v/>
      </c>
      <c r="AD16" s="533" t="str">
        <f t="shared" si="10"/>
        <v/>
      </c>
      <c r="AE16" s="533" t="str">
        <f t="shared" si="11"/>
        <v/>
      </c>
      <c r="AF16" s="533" t="str">
        <f t="shared" si="12"/>
        <v/>
      </c>
      <c r="AG16" s="533" t="str">
        <f t="shared" si="13"/>
        <v/>
      </c>
      <c r="AH16" s="533" t="str">
        <f t="shared" si="14"/>
        <v/>
      </c>
      <c r="AI16" s="533" t="str">
        <f t="shared" si="15"/>
        <v/>
      </c>
      <c r="AJ16" s="528" t="str">
        <f t="shared" si="16"/>
        <v/>
      </c>
      <c r="AK16" s="528" t="str">
        <f t="shared" si="17"/>
        <v/>
      </c>
      <c r="AL16" s="528" t="str">
        <f t="shared" si="18"/>
        <v/>
      </c>
      <c r="AM16" s="528" t="str">
        <f t="shared" si="19"/>
        <v/>
      </c>
      <c r="AN16" s="528" t="str">
        <f t="shared" si="20"/>
        <v/>
      </c>
      <c r="AO16" s="528" t="str">
        <f t="shared" si="20"/>
        <v/>
      </c>
      <c r="AP16" s="305" t="str">
        <f t="shared" si="20"/>
        <v/>
      </c>
      <c r="AQ16" s="305" t="str">
        <f t="shared" si="20"/>
        <v/>
      </c>
      <c r="AR16" s="305" t="str">
        <f t="shared" si="20"/>
        <v/>
      </c>
      <c r="AS16" s="305" t="str">
        <f t="shared" si="20"/>
        <v/>
      </c>
      <c r="AT16" s="305" t="str">
        <f t="shared" si="20"/>
        <v/>
      </c>
      <c r="AU16" s="305" t="str">
        <f t="shared" si="20"/>
        <v/>
      </c>
      <c r="AV16" s="305" t="str">
        <f t="shared" si="20"/>
        <v/>
      </c>
      <c r="AW16" s="305" t="str">
        <f t="shared" si="20"/>
        <v/>
      </c>
    </row>
    <row r="17" spans="1:49" ht="31.5" x14ac:dyDescent="0.25">
      <c r="A17" s="533">
        <f t="shared" si="22"/>
        <v>1</v>
      </c>
      <c r="B17" s="323" t="str">
        <f>'Enter Data'!B433</f>
        <v>Motor Optimisation - Refrigeration</v>
      </c>
      <c r="C17" s="541" t="str">
        <f>IF('Enter Data'!O433="Yes","Y","")</f>
        <v>Y</v>
      </c>
      <c r="D17" s="536" t="str">
        <f>IF('Enter Data'!C287:N287=0,"",'Enter Data'!C287:N287)</f>
        <v/>
      </c>
      <c r="E17" s="538"/>
      <c r="F17" s="538" t="s">
        <v>1120</v>
      </c>
      <c r="G17" s="538" t="s">
        <v>1120</v>
      </c>
      <c r="H17" s="538" t="s">
        <v>1120</v>
      </c>
      <c r="I17" s="538" t="s">
        <v>1120</v>
      </c>
      <c r="J17" s="538"/>
      <c r="K17" s="538"/>
      <c r="L17" s="538"/>
      <c r="M17" s="538"/>
      <c r="N17" s="538"/>
      <c r="O17" s="538"/>
      <c r="P17" s="540" t="str">
        <f>IF($C$4="Owner Occupier",IF(Service!BE12="","",Service!BE12),"")</f>
        <v/>
      </c>
      <c r="Q17" s="540" t="str">
        <f>IF($C$4="Landlord",IF(Service!BF12="","",Service!BF12),"")</f>
        <v/>
      </c>
      <c r="T17" s="533" t="str">
        <f t="shared" si="21"/>
        <v/>
      </c>
      <c r="U17" s="533">
        <f t="shared" si="1"/>
        <v>1</v>
      </c>
      <c r="V17" s="533">
        <f t="shared" si="2"/>
        <v>1</v>
      </c>
      <c r="W17" s="533">
        <f t="shared" si="3"/>
        <v>1</v>
      </c>
      <c r="X17" s="533">
        <f t="shared" si="4"/>
        <v>1</v>
      </c>
      <c r="Y17" s="533" t="str">
        <f t="shared" si="5"/>
        <v/>
      </c>
      <c r="Z17" s="533" t="str">
        <f t="shared" si="6"/>
        <v/>
      </c>
      <c r="AA17" s="533" t="str">
        <f t="shared" si="7"/>
        <v/>
      </c>
      <c r="AB17" s="533" t="str">
        <f t="shared" si="8"/>
        <v/>
      </c>
      <c r="AC17" s="533" t="str">
        <f t="shared" si="9"/>
        <v/>
      </c>
      <c r="AD17" s="533" t="str">
        <f t="shared" si="10"/>
        <v/>
      </c>
      <c r="AE17" s="533" t="str">
        <f t="shared" si="11"/>
        <v/>
      </c>
      <c r="AF17" s="533" t="str">
        <f t="shared" si="12"/>
        <v/>
      </c>
      <c r="AG17" s="533" t="str">
        <f t="shared" si="13"/>
        <v/>
      </c>
      <c r="AH17" s="533" t="str">
        <f t="shared" si="14"/>
        <v/>
      </c>
      <c r="AI17" s="533" t="str">
        <f t="shared" si="15"/>
        <v/>
      </c>
      <c r="AJ17" s="528" t="str">
        <f t="shared" si="16"/>
        <v/>
      </c>
      <c r="AK17" s="528" t="str">
        <f t="shared" si="17"/>
        <v/>
      </c>
      <c r="AL17" s="528" t="str">
        <f t="shared" si="18"/>
        <v/>
      </c>
      <c r="AM17" s="528" t="str">
        <f t="shared" si="19"/>
        <v/>
      </c>
      <c r="AN17" s="528" t="str">
        <f t="shared" si="20"/>
        <v/>
      </c>
      <c r="AO17" s="528" t="str">
        <f t="shared" si="20"/>
        <v/>
      </c>
      <c r="AP17" s="305" t="str">
        <f t="shared" si="20"/>
        <v/>
      </c>
      <c r="AQ17" s="305" t="str">
        <f t="shared" si="20"/>
        <v/>
      </c>
      <c r="AR17" s="305" t="str">
        <f t="shared" si="20"/>
        <v/>
      </c>
      <c r="AS17" s="305" t="str">
        <f t="shared" si="20"/>
        <v/>
      </c>
      <c r="AT17" s="305" t="str">
        <f t="shared" si="20"/>
        <v/>
      </c>
      <c r="AU17" s="305" t="str">
        <f t="shared" si="20"/>
        <v/>
      </c>
      <c r="AV17" s="305" t="str">
        <f t="shared" si="20"/>
        <v/>
      </c>
      <c r="AW17" s="305" t="str">
        <f t="shared" si="20"/>
        <v/>
      </c>
    </row>
    <row r="18" spans="1:49" ht="15.75" x14ac:dyDescent="0.25">
      <c r="A18" s="533">
        <f t="shared" si="22"/>
        <v>0</v>
      </c>
      <c r="B18" s="323" t="str">
        <f>'Enter Data'!B434</f>
        <v>Motor Optimisation - HVAC</v>
      </c>
      <c r="C18" s="541" t="str">
        <f>IF('Enter Data'!O434="Yes","Y","")</f>
        <v/>
      </c>
      <c r="D18" s="536" t="str">
        <f>IF('Enter Data'!C304:N304=0,"",'Enter Data'!C304:N304)</f>
        <v/>
      </c>
      <c r="E18" s="538"/>
      <c r="F18" s="538" t="s">
        <v>1120</v>
      </c>
      <c r="G18" s="538" t="s">
        <v>1120</v>
      </c>
      <c r="H18" s="538" t="s">
        <v>1120</v>
      </c>
      <c r="I18" s="538" t="s">
        <v>1120</v>
      </c>
      <c r="J18" s="538"/>
      <c r="K18" s="538"/>
      <c r="L18" s="538"/>
      <c r="M18" s="538"/>
      <c r="N18" s="538"/>
      <c r="O18" s="538"/>
      <c r="P18" s="540" t="str">
        <f>IF($C$4="Owner Occupier",IF(Service!BE13="","",Service!BE13),"")</f>
        <v/>
      </c>
      <c r="Q18" s="540" t="str">
        <f>IF($C$4="Landlord",IF(Service!BF13="","",Service!BF13),"")</f>
        <v/>
      </c>
      <c r="T18" s="533" t="str">
        <f t="shared" si="21"/>
        <v/>
      </c>
      <c r="U18" s="533">
        <f t="shared" si="1"/>
        <v>1</v>
      </c>
      <c r="V18" s="533">
        <f t="shared" si="2"/>
        <v>1</v>
      </c>
      <c r="W18" s="533">
        <f t="shared" si="3"/>
        <v>1</v>
      </c>
      <c r="X18" s="533">
        <f t="shared" si="4"/>
        <v>1</v>
      </c>
      <c r="Y18" s="533" t="str">
        <f t="shared" si="5"/>
        <v/>
      </c>
      <c r="Z18" s="533" t="str">
        <f t="shared" si="6"/>
        <v/>
      </c>
      <c r="AA18" s="533" t="str">
        <f t="shared" si="7"/>
        <v/>
      </c>
      <c r="AB18" s="533" t="str">
        <f t="shared" si="8"/>
        <v/>
      </c>
      <c r="AC18" s="533" t="str">
        <f t="shared" si="9"/>
        <v/>
      </c>
      <c r="AD18" s="533" t="str">
        <f t="shared" si="10"/>
        <v/>
      </c>
      <c r="AE18" s="533" t="str">
        <f t="shared" si="11"/>
        <v/>
      </c>
      <c r="AF18" s="533" t="str">
        <f t="shared" si="12"/>
        <v/>
      </c>
      <c r="AG18" s="533" t="str">
        <f t="shared" si="13"/>
        <v/>
      </c>
      <c r="AH18" s="533" t="str">
        <f t="shared" si="14"/>
        <v/>
      </c>
      <c r="AI18" s="533" t="str">
        <f t="shared" si="15"/>
        <v/>
      </c>
      <c r="AJ18" s="528" t="str">
        <f t="shared" si="16"/>
        <v/>
      </c>
      <c r="AK18" s="528" t="str">
        <f t="shared" si="17"/>
        <v/>
      </c>
      <c r="AL18" s="528" t="str">
        <f t="shared" si="18"/>
        <v/>
      </c>
      <c r="AM18" s="528" t="str">
        <f t="shared" si="19"/>
        <v/>
      </c>
      <c r="AN18" s="528" t="str">
        <f t="shared" si="20"/>
        <v/>
      </c>
      <c r="AO18" s="528" t="str">
        <f t="shared" si="20"/>
        <v/>
      </c>
      <c r="AP18" s="305" t="str">
        <f t="shared" si="20"/>
        <v/>
      </c>
      <c r="AQ18" s="305" t="str">
        <f t="shared" si="20"/>
        <v/>
      </c>
      <c r="AR18" s="305" t="str">
        <f t="shared" si="20"/>
        <v/>
      </c>
      <c r="AS18" s="305" t="str">
        <f t="shared" si="20"/>
        <v/>
      </c>
      <c r="AT18" s="305" t="str">
        <f t="shared" si="20"/>
        <v/>
      </c>
      <c r="AU18" s="305" t="str">
        <f t="shared" si="20"/>
        <v/>
      </c>
      <c r="AV18" s="305" t="str">
        <f t="shared" si="20"/>
        <v/>
      </c>
      <c r="AW18" s="305" t="str">
        <f t="shared" si="20"/>
        <v/>
      </c>
    </row>
    <row r="19" spans="1:49" ht="15.75" x14ac:dyDescent="0.25">
      <c r="A19" s="533">
        <f t="shared" si="22"/>
        <v>0</v>
      </c>
      <c r="B19" s="323" t="str">
        <f>'Enter Data'!B435</f>
        <v>Air Destratification</v>
      </c>
      <c r="C19" s="541" t="str">
        <f>IF('Enter Data'!O435="Yes","Y","")</f>
        <v/>
      </c>
      <c r="D19" s="536" t="str">
        <f>IF('Enter Data'!C330:N330=0,"",'Enter Data'!C330:N330)</f>
        <v/>
      </c>
      <c r="E19" s="538"/>
      <c r="F19" s="538"/>
      <c r="G19" s="538" t="s">
        <v>1120</v>
      </c>
      <c r="H19" s="538" t="s">
        <v>1120</v>
      </c>
      <c r="I19" s="538" t="s">
        <v>1120</v>
      </c>
      <c r="J19" s="538"/>
      <c r="K19" s="538"/>
      <c r="L19" s="538"/>
      <c r="M19" s="538"/>
      <c r="N19" s="538"/>
      <c r="O19" s="538"/>
      <c r="P19" s="540" t="str">
        <f>IF($C$4="Owner Occupier",IF(Service!BE14="","",Service!BE14),"")</f>
        <v/>
      </c>
      <c r="Q19" s="540" t="str">
        <f>IF($C$4="Landlord",IF(Service!BF14="","",Service!BF14),"")</f>
        <v/>
      </c>
      <c r="T19" s="533" t="str">
        <f t="shared" si="21"/>
        <v/>
      </c>
      <c r="U19" s="533" t="str">
        <f t="shared" si="1"/>
        <v/>
      </c>
      <c r="V19" s="533">
        <f t="shared" si="2"/>
        <v>1</v>
      </c>
      <c r="W19" s="533">
        <f t="shared" si="3"/>
        <v>1</v>
      </c>
      <c r="X19" s="533">
        <f t="shared" si="4"/>
        <v>1</v>
      </c>
      <c r="Y19" s="533" t="str">
        <f t="shared" si="5"/>
        <v/>
      </c>
      <c r="Z19" s="533" t="str">
        <f t="shared" si="6"/>
        <v/>
      </c>
      <c r="AA19" s="533" t="str">
        <f t="shared" si="7"/>
        <v/>
      </c>
      <c r="AB19" s="533" t="str">
        <f t="shared" si="8"/>
        <v/>
      </c>
      <c r="AC19" s="533" t="str">
        <f t="shared" si="9"/>
        <v/>
      </c>
      <c r="AD19" s="533" t="str">
        <f t="shared" si="10"/>
        <v/>
      </c>
      <c r="AE19" s="533" t="str">
        <f t="shared" si="11"/>
        <v/>
      </c>
      <c r="AF19" s="533" t="str">
        <f t="shared" si="12"/>
        <v/>
      </c>
      <c r="AG19" s="533" t="str">
        <f t="shared" si="13"/>
        <v/>
      </c>
      <c r="AH19" s="533" t="str">
        <f t="shared" si="14"/>
        <v/>
      </c>
      <c r="AI19" s="533" t="str">
        <f t="shared" si="15"/>
        <v/>
      </c>
      <c r="AJ19" s="528" t="str">
        <f t="shared" si="16"/>
        <v/>
      </c>
      <c r="AK19" s="528" t="str">
        <f t="shared" si="17"/>
        <v/>
      </c>
      <c r="AL19" s="528" t="str">
        <f t="shared" si="18"/>
        <v/>
      </c>
      <c r="AM19" s="528" t="str">
        <f t="shared" si="19"/>
        <v/>
      </c>
      <c r="AN19" s="528" t="str">
        <f t="shared" si="20"/>
        <v/>
      </c>
      <c r="AO19" s="528" t="str">
        <f t="shared" si="20"/>
        <v/>
      </c>
      <c r="AP19" s="305" t="str">
        <f t="shared" si="20"/>
        <v/>
      </c>
      <c r="AQ19" s="305" t="str">
        <f t="shared" si="20"/>
        <v/>
      </c>
      <c r="AR19" s="305" t="str">
        <f t="shared" ref="AR19:AR32" si="23">IF(AC19="Y",1,"")</f>
        <v/>
      </c>
      <c r="AS19" s="305" t="str">
        <f t="shared" ref="AS19:AS32" si="24">IF(AD19="Y",1,"")</f>
        <v/>
      </c>
      <c r="AT19" s="305" t="str">
        <f t="shared" ref="AT19:AT32" si="25">IF(AE19="Y",1,"")</f>
        <v/>
      </c>
      <c r="AU19" s="305" t="str">
        <f t="shared" ref="AU19:AU32" si="26">IF(AF19="Y",1,"")</f>
        <v/>
      </c>
      <c r="AV19" s="305" t="str">
        <f t="shared" ref="AV19:AV32" si="27">IF(AG19="Y",1,"")</f>
        <v/>
      </c>
      <c r="AW19" s="305" t="str">
        <f t="shared" ref="AW19:AW32" si="28">IF(AH19="Y",1,"")</f>
        <v/>
      </c>
    </row>
    <row r="20" spans="1:49" ht="15.75" x14ac:dyDescent="0.25">
      <c r="A20" s="533">
        <f t="shared" si="22"/>
        <v>0</v>
      </c>
      <c r="B20" s="323" t="str">
        <f>'Enter Data'!B436</f>
        <v>Energy Management System</v>
      </c>
      <c r="C20" s="541" t="str">
        <f>IF('Enter Data'!O436="Yes","Y","")</f>
        <v/>
      </c>
      <c r="D20" s="536" t="str">
        <f>IF('Enter Data'!C135:N135=0,"",'Enter Data'!C135:N135)</f>
        <v/>
      </c>
      <c r="E20" s="538"/>
      <c r="F20" s="538" t="s">
        <v>1120</v>
      </c>
      <c r="G20" s="538" t="s">
        <v>1120</v>
      </c>
      <c r="H20" s="538" t="s">
        <v>1120</v>
      </c>
      <c r="I20" s="538" t="s">
        <v>1120</v>
      </c>
      <c r="J20" s="538"/>
      <c r="K20" s="538"/>
      <c r="L20" s="538" t="s">
        <v>1120</v>
      </c>
      <c r="M20" s="538"/>
      <c r="N20" s="538"/>
      <c r="O20" s="538" t="s">
        <v>1120</v>
      </c>
      <c r="P20" s="540" t="str">
        <f>IF($C$4="Owner Occupier",IF(Service!BE15="","",Service!BE15),"")</f>
        <v/>
      </c>
      <c r="Q20" s="540" t="str">
        <f>IF($C$4="Landlord",IF(Service!BF15="","",Service!BF15),"")</f>
        <v/>
      </c>
      <c r="T20" s="533" t="str">
        <f t="shared" si="21"/>
        <v/>
      </c>
      <c r="U20" s="533">
        <f t="shared" si="1"/>
        <v>1</v>
      </c>
      <c r="V20" s="533">
        <f t="shared" si="2"/>
        <v>1</v>
      </c>
      <c r="W20" s="533">
        <f t="shared" si="3"/>
        <v>1</v>
      </c>
      <c r="X20" s="533">
        <f t="shared" si="4"/>
        <v>1</v>
      </c>
      <c r="Y20" s="533" t="str">
        <f t="shared" si="5"/>
        <v/>
      </c>
      <c r="Z20" s="533" t="str">
        <f t="shared" si="6"/>
        <v/>
      </c>
      <c r="AA20" s="533">
        <f t="shared" si="7"/>
        <v>1</v>
      </c>
      <c r="AB20" s="533" t="str">
        <f t="shared" si="8"/>
        <v/>
      </c>
      <c r="AC20" s="533" t="str">
        <f t="shared" si="9"/>
        <v/>
      </c>
      <c r="AD20" s="533">
        <f t="shared" si="10"/>
        <v>1</v>
      </c>
      <c r="AE20" s="533" t="str">
        <f t="shared" si="11"/>
        <v/>
      </c>
      <c r="AF20" s="533" t="str">
        <f t="shared" si="12"/>
        <v/>
      </c>
      <c r="AG20" s="533" t="str">
        <f t="shared" si="13"/>
        <v/>
      </c>
      <c r="AH20" s="533" t="str">
        <f t="shared" si="14"/>
        <v/>
      </c>
      <c r="AI20" s="533" t="str">
        <f t="shared" si="15"/>
        <v/>
      </c>
      <c r="AJ20" s="528" t="str">
        <f t="shared" si="16"/>
        <v/>
      </c>
      <c r="AK20" s="528" t="str">
        <f t="shared" si="17"/>
        <v/>
      </c>
      <c r="AL20" s="528" t="str">
        <f t="shared" si="18"/>
        <v/>
      </c>
      <c r="AM20" s="528" t="str">
        <f t="shared" si="19"/>
        <v/>
      </c>
      <c r="AN20" s="528" t="str">
        <f t="shared" ref="AN20:AN32" si="29">IF(Y20="Y",1,"")</f>
        <v/>
      </c>
      <c r="AO20" s="528" t="str">
        <f t="shared" ref="AO20:AO32" si="30">IF(Z20="Y",1,"")</f>
        <v/>
      </c>
      <c r="AP20" s="305" t="str">
        <f t="shared" ref="AP20:AP32" si="31">IF(AA20="Y",1,"")</f>
        <v/>
      </c>
      <c r="AQ20" s="305" t="str">
        <f t="shared" ref="AQ20:AQ32" si="32">IF(AB20="Y",1,"")</f>
        <v/>
      </c>
      <c r="AR20" s="305" t="str">
        <f t="shared" si="23"/>
        <v/>
      </c>
      <c r="AS20" s="305" t="str">
        <f t="shared" si="24"/>
        <v/>
      </c>
      <c r="AT20" s="305" t="str">
        <f t="shared" si="25"/>
        <v/>
      </c>
      <c r="AU20" s="305" t="str">
        <f t="shared" si="26"/>
        <v/>
      </c>
      <c r="AV20" s="305" t="str">
        <f t="shared" si="27"/>
        <v/>
      </c>
      <c r="AW20" s="305" t="str">
        <f t="shared" si="28"/>
        <v/>
      </c>
    </row>
    <row r="21" spans="1:49" ht="31.5" x14ac:dyDescent="0.25">
      <c r="A21" s="533">
        <f t="shared" si="22"/>
        <v>0</v>
      </c>
      <c r="B21" s="323" t="str">
        <f>'Enter Data'!B437</f>
        <v>Refrigeration Thermostat Probes</v>
      </c>
      <c r="C21" s="541" t="str">
        <f>IF('Enter Data'!O437="Yes","Y","")</f>
        <v/>
      </c>
      <c r="D21" s="536" t="str">
        <f>IF('Enter Data'!C169:N169=0,"",'Enter Data'!C169:N169)</f>
        <v/>
      </c>
      <c r="E21" s="538"/>
      <c r="F21" s="538" t="s">
        <v>1120</v>
      </c>
      <c r="G21" s="538" t="s">
        <v>1120</v>
      </c>
      <c r="H21" s="538" t="s">
        <v>1120</v>
      </c>
      <c r="I21" s="538"/>
      <c r="J21" s="538"/>
      <c r="K21" s="538"/>
      <c r="L21" s="538"/>
      <c r="M21" s="538"/>
      <c r="N21" s="538"/>
      <c r="O21" s="538"/>
      <c r="P21" s="540" t="str">
        <f>IF($C$4="Owner Occupier",IF(Service!BE16="","",Service!BE16),"")</f>
        <v/>
      </c>
      <c r="Q21" s="540" t="str">
        <f>IF($C$4="Landlord",IF(Service!BF16="","",Service!BF16),"")</f>
        <v/>
      </c>
      <c r="T21" s="533" t="str">
        <f t="shared" si="21"/>
        <v/>
      </c>
      <c r="U21" s="533">
        <f t="shared" si="1"/>
        <v>1</v>
      </c>
      <c r="V21" s="533">
        <f t="shared" si="2"/>
        <v>1</v>
      </c>
      <c r="W21" s="533">
        <f t="shared" si="3"/>
        <v>1</v>
      </c>
      <c r="X21" s="533" t="str">
        <f t="shared" si="4"/>
        <v/>
      </c>
      <c r="Y21" s="533" t="str">
        <f t="shared" si="5"/>
        <v/>
      </c>
      <c r="Z21" s="533" t="str">
        <f t="shared" si="6"/>
        <v/>
      </c>
      <c r="AA21" s="533" t="str">
        <f t="shared" si="7"/>
        <v/>
      </c>
      <c r="AB21" s="533" t="str">
        <f t="shared" si="8"/>
        <v/>
      </c>
      <c r="AC21" s="533" t="str">
        <f t="shared" si="9"/>
        <v/>
      </c>
      <c r="AD21" s="533" t="str">
        <f t="shared" si="10"/>
        <v/>
      </c>
      <c r="AE21" s="533" t="str">
        <f t="shared" si="11"/>
        <v/>
      </c>
      <c r="AF21" s="533" t="str">
        <f t="shared" si="12"/>
        <v/>
      </c>
      <c r="AG21" s="533" t="str">
        <f t="shared" si="13"/>
        <v/>
      </c>
      <c r="AH21" s="533" t="str">
        <f t="shared" si="14"/>
        <v/>
      </c>
      <c r="AI21" s="533" t="str">
        <f t="shared" si="15"/>
        <v/>
      </c>
      <c r="AJ21" s="528" t="str">
        <f t="shared" si="16"/>
        <v/>
      </c>
      <c r="AK21" s="528" t="str">
        <f t="shared" si="17"/>
        <v/>
      </c>
      <c r="AL21" s="528" t="str">
        <f t="shared" si="18"/>
        <v/>
      </c>
      <c r="AM21" s="528" t="str">
        <f t="shared" si="19"/>
        <v/>
      </c>
      <c r="AN21" s="528" t="str">
        <f t="shared" si="29"/>
        <v/>
      </c>
      <c r="AO21" s="528" t="str">
        <f t="shared" si="30"/>
        <v/>
      </c>
      <c r="AP21" s="305" t="str">
        <f t="shared" si="31"/>
        <v/>
      </c>
      <c r="AQ21" s="305" t="str">
        <f t="shared" si="32"/>
        <v/>
      </c>
      <c r="AR21" s="305" t="str">
        <f t="shared" si="23"/>
        <v/>
      </c>
      <c r="AS21" s="305" t="str">
        <f t="shared" si="24"/>
        <v/>
      </c>
      <c r="AT21" s="305" t="str">
        <f t="shared" si="25"/>
        <v/>
      </c>
      <c r="AU21" s="305" t="str">
        <f t="shared" si="26"/>
        <v/>
      </c>
      <c r="AV21" s="305" t="str">
        <f t="shared" si="27"/>
        <v/>
      </c>
      <c r="AW21" s="305" t="str">
        <f t="shared" si="28"/>
        <v/>
      </c>
    </row>
    <row r="22" spans="1:49" ht="15.75" x14ac:dyDescent="0.25">
      <c r="A22" s="533">
        <f t="shared" si="22"/>
        <v>0</v>
      </c>
      <c r="B22" s="323" t="str">
        <f>'Enter Data'!B438</f>
        <v>Fridge Timers</v>
      </c>
      <c r="C22" s="541" t="str">
        <f>IF('Enter Data'!O438="Yes","Y","")</f>
        <v/>
      </c>
      <c r="D22" s="536" t="str">
        <f>IF('Enter Data'!C184:N184=0,"",'Enter Data'!C184:N184)</f>
        <v/>
      </c>
      <c r="E22" s="538"/>
      <c r="F22" s="538" t="s">
        <v>1120</v>
      </c>
      <c r="G22" s="538" t="s">
        <v>1120</v>
      </c>
      <c r="H22" s="538" t="s">
        <v>1120</v>
      </c>
      <c r="I22" s="538"/>
      <c r="J22" s="538"/>
      <c r="K22" s="538"/>
      <c r="L22" s="538"/>
      <c r="M22" s="538"/>
      <c r="N22" s="538"/>
      <c r="O22" s="538"/>
      <c r="P22" s="540" t="str">
        <f>IF($C$4="Owner Occupier",IF(Service!BE17="","",Service!BE17),"")</f>
        <v/>
      </c>
      <c r="Q22" s="540" t="str">
        <f>IF($C$4="Landlord",IF(Service!BF17="","",Service!BF17),"")</f>
        <v/>
      </c>
      <c r="T22" s="533" t="str">
        <f t="shared" si="21"/>
        <v/>
      </c>
      <c r="U22" s="533">
        <f t="shared" si="1"/>
        <v>1</v>
      </c>
      <c r="V22" s="533">
        <f t="shared" si="2"/>
        <v>1</v>
      </c>
      <c r="W22" s="533">
        <f t="shared" si="3"/>
        <v>1</v>
      </c>
      <c r="X22" s="533" t="str">
        <f t="shared" si="4"/>
        <v/>
      </c>
      <c r="Y22" s="533" t="str">
        <f t="shared" si="5"/>
        <v/>
      </c>
      <c r="Z22" s="533" t="str">
        <f t="shared" si="6"/>
        <v/>
      </c>
      <c r="AA22" s="533" t="str">
        <f t="shared" si="7"/>
        <v/>
      </c>
      <c r="AB22" s="533" t="str">
        <f t="shared" si="8"/>
        <v/>
      </c>
      <c r="AC22" s="533" t="str">
        <f t="shared" si="9"/>
        <v/>
      </c>
      <c r="AD22" s="533" t="str">
        <f t="shared" si="10"/>
        <v/>
      </c>
      <c r="AE22" s="533" t="str">
        <f t="shared" si="11"/>
        <v/>
      </c>
      <c r="AF22" s="533" t="str">
        <f t="shared" si="12"/>
        <v/>
      </c>
      <c r="AG22" s="533" t="str">
        <f t="shared" si="13"/>
        <v/>
      </c>
      <c r="AH22" s="533" t="str">
        <f t="shared" si="14"/>
        <v/>
      </c>
      <c r="AI22" s="533" t="str">
        <f t="shared" si="15"/>
        <v/>
      </c>
      <c r="AJ22" s="528" t="str">
        <f t="shared" si="16"/>
        <v/>
      </c>
      <c r="AK22" s="528" t="str">
        <f t="shared" si="17"/>
        <v/>
      </c>
      <c r="AL22" s="528" t="str">
        <f t="shared" si="18"/>
        <v/>
      </c>
      <c r="AM22" s="528" t="str">
        <f t="shared" si="19"/>
        <v/>
      </c>
      <c r="AN22" s="528" t="str">
        <f t="shared" si="29"/>
        <v/>
      </c>
      <c r="AO22" s="528" t="str">
        <f t="shared" si="30"/>
        <v/>
      </c>
      <c r="AP22" s="305" t="str">
        <f t="shared" si="31"/>
        <v/>
      </c>
      <c r="AQ22" s="305" t="str">
        <f t="shared" si="32"/>
        <v/>
      </c>
      <c r="AR22" s="305" t="str">
        <f t="shared" si="23"/>
        <v/>
      </c>
      <c r="AS22" s="305" t="str">
        <f t="shared" si="24"/>
        <v/>
      </c>
      <c r="AT22" s="305" t="str">
        <f t="shared" si="25"/>
        <v/>
      </c>
      <c r="AU22" s="305" t="str">
        <f t="shared" si="26"/>
        <v/>
      </c>
      <c r="AV22" s="305" t="str">
        <f t="shared" si="27"/>
        <v/>
      </c>
      <c r="AW22" s="305" t="str">
        <f t="shared" si="28"/>
        <v/>
      </c>
    </row>
    <row r="23" spans="1:49" ht="15.75" x14ac:dyDescent="0.25">
      <c r="A23" s="533">
        <f t="shared" si="22"/>
        <v>0</v>
      </c>
      <c r="B23" s="323" t="str">
        <f>'Enter Data'!B439</f>
        <v>Air Curtains - Refrigeration</v>
      </c>
      <c r="C23" s="541" t="str">
        <f>IF('Enter Data'!O439="Yes","Y","")</f>
        <v/>
      </c>
      <c r="D23" s="536" t="str">
        <f>IF('Enter Data'!C199:N199=0,"",'Enter Data'!C199:N199)</f>
        <v/>
      </c>
      <c r="E23" s="538"/>
      <c r="F23" s="538" t="s">
        <v>1120</v>
      </c>
      <c r="G23" s="538" t="s">
        <v>1120</v>
      </c>
      <c r="H23" s="538" t="s">
        <v>1120</v>
      </c>
      <c r="I23" s="538" t="s">
        <v>1120</v>
      </c>
      <c r="J23" s="538"/>
      <c r="K23" s="538"/>
      <c r="L23" s="538"/>
      <c r="M23" s="538"/>
      <c r="N23" s="538"/>
      <c r="O23" s="538"/>
      <c r="P23" s="540" t="str">
        <f>IF($C$4="Owner Occupier",IF(Service!BE18="","",Service!BE18),"")</f>
        <v/>
      </c>
      <c r="Q23" s="540" t="str">
        <f>IF($C$4="Landlord",IF(Service!BF18="","",Service!BF18),"")</f>
        <v/>
      </c>
      <c r="T23" s="533" t="str">
        <f t="shared" si="21"/>
        <v/>
      </c>
      <c r="U23" s="533">
        <f t="shared" si="1"/>
        <v>1</v>
      </c>
      <c r="V23" s="533">
        <f t="shared" si="2"/>
        <v>1</v>
      </c>
      <c r="W23" s="533">
        <f t="shared" si="3"/>
        <v>1</v>
      </c>
      <c r="X23" s="533">
        <f t="shared" si="4"/>
        <v>1</v>
      </c>
      <c r="Y23" s="533" t="str">
        <f t="shared" si="5"/>
        <v/>
      </c>
      <c r="Z23" s="533" t="str">
        <f t="shared" si="6"/>
        <v/>
      </c>
      <c r="AA23" s="533" t="str">
        <f t="shared" si="7"/>
        <v/>
      </c>
      <c r="AB23" s="533" t="str">
        <f t="shared" si="8"/>
        <v/>
      </c>
      <c r="AC23" s="533" t="str">
        <f t="shared" si="9"/>
        <v/>
      </c>
      <c r="AD23" s="533" t="str">
        <f t="shared" si="10"/>
        <v/>
      </c>
      <c r="AE23" s="533" t="str">
        <f t="shared" si="11"/>
        <v/>
      </c>
      <c r="AF23" s="533" t="str">
        <f t="shared" si="12"/>
        <v/>
      </c>
      <c r="AG23" s="533" t="str">
        <f t="shared" si="13"/>
        <v/>
      </c>
      <c r="AH23" s="533" t="str">
        <f t="shared" si="14"/>
        <v/>
      </c>
      <c r="AI23" s="533" t="str">
        <f t="shared" si="15"/>
        <v/>
      </c>
      <c r="AJ23" s="528" t="str">
        <f t="shared" si="16"/>
        <v/>
      </c>
      <c r="AK23" s="528" t="str">
        <f t="shared" si="17"/>
        <v/>
      </c>
      <c r="AL23" s="528" t="str">
        <f t="shared" si="18"/>
        <v/>
      </c>
      <c r="AM23" s="528" t="str">
        <f t="shared" si="19"/>
        <v/>
      </c>
      <c r="AN23" s="528" t="str">
        <f t="shared" si="29"/>
        <v/>
      </c>
      <c r="AO23" s="528" t="str">
        <f t="shared" si="30"/>
        <v/>
      </c>
      <c r="AP23" s="305" t="str">
        <f t="shared" si="31"/>
        <v/>
      </c>
      <c r="AQ23" s="305" t="str">
        <f t="shared" si="32"/>
        <v/>
      </c>
      <c r="AR23" s="305" t="str">
        <f t="shared" si="23"/>
        <v/>
      </c>
      <c r="AS23" s="305" t="str">
        <f t="shared" si="24"/>
        <v/>
      </c>
      <c r="AT23" s="305" t="str">
        <f t="shared" si="25"/>
        <v/>
      </c>
      <c r="AU23" s="305" t="str">
        <f t="shared" si="26"/>
        <v/>
      </c>
      <c r="AV23" s="305" t="str">
        <f t="shared" si="27"/>
        <v/>
      </c>
      <c r="AW23" s="305" t="str">
        <f t="shared" si="28"/>
        <v/>
      </c>
    </row>
    <row r="24" spans="1:49" ht="15.75" x14ac:dyDescent="0.25">
      <c r="A24" s="533">
        <f t="shared" si="22"/>
        <v>0</v>
      </c>
      <c r="B24" s="323" t="str">
        <f>'Enter Data'!B440</f>
        <v>Fridge Door Alarms</v>
      </c>
      <c r="C24" s="541" t="str">
        <f>IF('Enter Data'!O440="Yes","Y","")</f>
        <v/>
      </c>
      <c r="D24" s="536" t="str">
        <f>IF('Enter Data'!C199:N199=0,"",'Enter Data'!C199:N199)</f>
        <v/>
      </c>
      <c r="E24" s="538"/>
      <c r="F24" s="538" t="s">
        <v>1120</v>
      </c>
      <c r="G24" s="538" t="s">
        <v>1120</v>
      </c>
      <c r="H24" s="538" t="s">
        <v>1120</v>
      </c>
      <c r="I24" s="538"/>
      <c r="J24" s="538"/>
      <c r="K24" s="538"/>
      <c r="L24" s="538"/>
      <c r="M24" s="538"/>
      <c r="N24" s="538"/>
      <c r="O24" s="538"/>
      <c r="P24" s="540" t="str">
        <f>IF($C$4="Owner Occupier",IF(Service!BE19="","",Service!BE19),"")</f>
        <v/>
      </c>
      <c r="Q24" s="540" t="str">
        <f>IF($C$4="Landlord",IF(Service!BF19="","",Service!BF19),"")</f>
        <v/>
      </c>
      <c r="T24" s="533" t="str">
        <f t="shared" si="21"/>
        <v/>
      </c>
      <c r="U24" s="533">
        <f t="shared" si="1"/>
        <v>1</v>
      </c>
      <c r="V24" s="533">
        <f t="shared" si="2"/>
        <v>1</v>
      </c>
      <c r="W24" s="533">
        <f t="shared" si="3"/>
        <v>1</v>
      </c>
      <c r="X24" s="533" t="str">
        <f t="shared" si="4"/>
        <v/>
      </c>
      <c r="Y24" s="533" t="str">
        <f t="shared" si="5"/>
        <v/>
      </c>
      <c r="Z24" s="533" t="str">
        <f t="shared" si="6"/>
        <v/>
      </c>
      <c r="AA24" s="533" t="str">
        <f t="shared" si="7"/>
        <v/>
      </c>
      <c r="AB24" s="533" t="str">
        <f t="shared" si="8"/>
        <v/>
      </c>
      <c r="AC24" s="533" t="str">
        <f t="shared" si="9"/>
        <v/>
      </c>
      <c r="AD24" s="533" t="str">
        <f t="shared" si="10"/>
        <v/>
      </c>
      <c r="AE24" s="533" t="str">
        <f t="shared" si="11"/>
        <v/>
      </c>
      <c r="AF24" s="533" t="str">
        <f t="shared" si="12"/>
        <v/>
      </c>
      <c r="AG24" s="533" t="str">
        <f t="shared" si="13"/>
        <v/>
      </c>
      <c r="AH24" s="533" t="str">
        <f t="shared" si="14"/>
        <v/>
      </c>
      <c r="AI24" s="533" t="str">
        <f t="shared" si="15"/>
        <v/>
      </c>
      <c r="AJ24" s="528" t="str">
        <f t="shared" si="16"/>
        <v/>
      </c>
      <c r="AK24" s="528" t="str">
        <f t="shared" si="17"/>
        <v/>
      </c>
      <c r="AL24" s="528" t="str">
        <f t="shared" si="18"/>
        <v/>
      </c>
      <c r="AM24" s="528" t="str">
        <f t="shared" si="19"/>
        <v/>
      </c>
      <c r="AN24" s="528" t="str">
        <f t="shared" si="29"/>
        <v/>
      </c>
      <c r="AO24" s="528" t="str">
        <f t="shared" si="30"/>
        <v/>
      </c>
      <c r="AP24" s="305" t="str">
        <f t="shared" si="31"/>
        <v/>
      </c>
      <c r="AQ24" s="305" t="str">
        <f t="shared" si="32"/>
        <v/>
      </c>
      <c r="AR24" s="305" t="str">
        <f t="shared" si="23"/>
        <v/>
      </c>
      <c r="AS24" s="305" t="str">
        <f t="shared" si="24"/>
        <v/>
      </c>
      <c r="AT24" s="305" t="str">
        <f t="shared" si="25"/>
        <v/>
      </c>
      <c r="AU24" s="305" t="str">
        <f t="shared" si="26"/>
        <v/>
      </c>
      <c r="AV24" s="305" t="str">
        <f t="shared" si="27"/>
        <v/>
      </c>
      <c r="AW24" s="305" t="str">
        <f t="shared" si="28"/>
        <v/>
      </c>
    </row>
    <row r="25" spans="1:49" ht="15.75" x14ac:dyDescent="0.25">
      <c r="A25" s="533">
        <f t="shared" si="22"/>
        <v>0</v>
      </c>
      <c r="B25" s="323" t="str">
        <f>'Enter Data'!B441</f>
        <v>Heat Reflective Roof Paint</v>
      </c>
      <c r="C25" s="541" t="str">
        <f>IF('Enter Data'!O441="Yes","Y","")</f>
        <v/>
      </c>
      <c r="D25" s="536" t="str">
        <f>IF('Enter Data'!C343:N343=0,"",'Enter Data'!C199:N199)</f>
        <v/>
      </c>
      <c r="E25" s="538"/>
      <c r="F25" s="538" t="s">
        <v>1120</v>
      </c>
      <c r="G25" s="538" t="s">
        <v>1120</v>
      </c>
      <c r="H25" s="538" t="s">
        <v>1120</v>
      </c>
      <c r="I25" s="538"/>
      <c r="J25" s="538"/>
      <c r="K25" s="538"/>
      <c r="L25" s="538"/>
      <c r="M25" s="538"/>
      <c r="N25" s="538"/>
      <c r="O25" s="538"/>
      <c r="P25" s="540" t="str">
        <f>IF($C$4="Owner Occupier",IF(Service!BE20="","",Service!BE20),"")</f>
        <v/>
      </c>
      <c r="Q25" s="540" t="str">
        <f>IF($C$4="Landlord",IF(Service!BF20="","",Service!BF20),"")</f>
        <v/>
      </c>
      <c r="T25" s="533" t="str">
        <f t="shared" si="21"/>
        <v/>
      </c>
      <c r="U25" s="533">
        <f t="shared" si="1"/>
        <v>1</v>
      </c>
      <c r="V25" s="533">
        <f t="shared" si="2"/>
        <v>1</v>
      </c>
      <c r="W25" s="533">
        <f t="shared" si="3"/>
        <v>1</v>
      </c>
      <c r="X25" s="533" t="str">
        <f t="shared" si="4"/>
        <v/>
      </c>
      <c r="Y25" s="533" t="str">
        <f t="shared" si="5"/>
        <v/>
      </c>
      <c r="Z25" s="533" t="str">
        <f t="shared" si="6"/>
        <v/>
      </c>
      <c r="AA25" s="533" t="str">
        <f t="shared" si="7"/>
        <v/>
      </c>
      <c r="AB25" s="533" t="str">
        <f t="shared" si="8"/>
        <v/>
      </c>
      <c r="AC25" s="533" t="str">
        <f t="shared" si="9"/>
        <v/>
      </c>
      <c r="AD25" s="533" t="str">
        <f t="shared" si="10"/>
        <v/>
      </c>
      <c r="AE25" s="533" t="str">
        <f t="shared" si="11"/>
        <v/>
      </c>
      <c r="AF25" s="533" t="str">
        <f t="shared" si="12"/>
        <v/>
      </c>
      <c r="AG25" s="533" t="str">
        <f t="shared" si="13"/>
        <v/>
      </c>
      <c r="AH25" s="533" t="str">
        <f t="shared" si="14"/>
        <v/>
      </c>
      <c r="AI25" s="533" t="str">
        <f t="shared" si="15"/>
        <v/>
      </c>
      <c r="AJ25" s="528" t="str">
        <f t="shared" si="16"/>
        <v/>
      </c>
      <c r="AK25" s="528" t="str">
        <f t="shared" si="17"/>
        <v/>
      </c>
      <c r="AL25" s="528" t="str">
        <f t="shared" si="18"/>
        <v/>
      </c>
      <c r="AM25" s="528" t="str">
        <f t="shared" si="19"/>
        <v/>
      </c>
      <c r="AN25" s="528" t="str">
        <f t="shared" si="29"/>
        <v/>
      </c>
      <c r="AO25" s="528" t="str">
        <f t="shared" si="30"/>
        <v/>
      </c>
      <c r="AP25" s="305" t="str">
        <f t="shared" si="31"/>
        <v/>
      </c>
      <c r="AQ25" s="305" t="str">
        <f t="shared" si="32"/>
        <v/>
      </c>
      <c r="AR25" s="305" t="str">
        <f t="shared" si="23"/>
        <v/>
      </c>
      <c r="AS25" s="305" t="str">
        <f t="shared" si="24"/>
        <v/>
      </c>
      <c r="AT25" s="305" t="str">
        <f t="shared" si="25"/>
        <v/>
      </c>
      <c r="AU25" s="305" t="str">
        <f t="shared" si="26"/>
        <v/>
      </c>
      <c r="AV25" s="305" t="str">
        <f t="shared" si="27"/>
        <v/>
      </c>
      <c r="AW25" s="305" t="str">
        <f t="shared" si="28"/>
        <v/>
      </c>
    </row>
    <row r="26" spans="1:49" ht="31.5" x14ac:dyDescent="0.25">
      <c r="A26" s="533">
        <f t="shared" si="22"/>
        <v>0</v>
      </c>
      <c r="B26" s="323" t="str">
        <f>'Enter Data'!B442</f>
        <v>Air Conditioning Occupancy Sensors</v>
      </c>
      <c r="C26" s="541" t="str">
        <f>IF('Enter Data'!O442="Yes","Y","")</f>
        <v/>
      </c>
      <c r="D26" s="536" t="str">
        <f>IF('Enter Data'!C411:N411=0,"",'Enter Data'!C411:N411)</f>
        <v/>
      </c>
      <c r="E26" s="538"/>
      <c r="F26" s="538" t="s">
        <v>1120</v>
      </c>
      <c r="G26" s="538" t="s">
        <v>1120</v>
      </c>
      <c r="H26" s="538" t="s">
        <v>1120</v>
      </c>
      <c r="I26" s="538"/>
      <c r="J26" s="538"/>
      <c r="K26" s="538"/>
      <c r="L26" s="538"/>
      <c r="M26" s="538"/>
      <c r="N26" s="538"/>
      <c r="O26" s="538"/>
      <c r="P26" s="540" t="str">
        <f>IF($C$4="Owner Occupier",IF(Service!BE21="","",Service!BE21),"")</f>
        <v/>
      </c>
      <c r="Q26" s="540" t="str">
        <f>IF($C$4="Landlord",IF(Service!BF21="","",Service!BF21),"")</f>
        <v/>
      </c>
      <c r="T26" s="533" t="str">
        <f t="shared" si="21"/>
        <v/>
      </c>
      <c r="U26" s="533">
        <f t="shared" si="1"/>
        <v>1</v>
      </c>
      <c r="V26" s="533">
        <f t="shared" si="2"/>
        <v>1</v>
      </c>
      <c r="W26" s="533">
        <f t="shared" si="3"/>
        <v>1</v>
      </c>
      <c r="X26" s="533" t="str">
        <f t="shared" si="4"/>
        <v/>
      </c>
      <c r="Y26" s="533" t="str">
        <f t="shared" si="5"/>
        <v/>
      </c>
      <c r="Z26" s="533" t="str">
        <f t="shared" si="6"/>
        <v/>
      </c>
      <c r="AA26" s="533" t="str">
        <f t="shared" si="7"/>
        <v/>
      </c>
      <c r="AB26" s="533" t="str">
        <f t="shared" si="8"/>
        <v/>
      </c>
      <c r="AC26" s="533" t="str">
        <f t="shared" si="9"/>
        <v/>
      </c>
      <c r="AD26" s="533" t="str">
        <f t="shared" si="10"/>
        <v/>
      </c>
      <c r="AE26" s="533" t="str">
        <f t="shared" si="11"/>
        <v/>
      </c>
      <c r="AF26" s="533" t="str">
        <f t="shared" si="12"/>
        <v/>
      </c>
      <c r="AG26" s="533" t="str">
        <f t="shared" si="13"/>
        <v/>
      </c>
      <c r="AH26" s="533" t="str">
        <f t="shared" si="14"/>
        <v/>
      </c>
      <c r="AI26" s="533" t="str">
        <f t="shared" si="15"/>
        <v/>
      </c>
      <c r="AJ26" s="528" t="str">
        <f t="shared" si="16"/>
        <v/>
      </c>
      <c r="AK26" s="528" t="str">
        <f t="shared" si="17"/>
        <v/>
      </c>
      <c r="AL26" s="528" t="str">
        <f t="shared" si="18"/>
        <v/>
      </c>
      <c r="AM26" s="528" t="str">
        <f t="shared" si="19"/>
        <v/>
      </c>
      <c r="AN26" s="528" t="str">
        <f t="shared" si="29"/>
        <v/>
      </c>
      <c r="AO26" s="528" t="str">
        <f t="shared" si="30"/>
        <v/>
      </c>
      <c r="AP26" s="305" t="str">
        <f t="shared" si="31"/>
        <v/>
      </c>
      <c r="AQ26" s="305" t="str">
        <f t="shared" si="32"/>
        <v/>
      </c>
      <c r="AR26" s="305" t="str">
        <f t="shared" si="23"/>
        <v/>
      </c>
      <c r="AS26" s="305" t="str">
        <f t="shared" si="24"/>
        <v/>
      </c>
      <c r="AT26" s="305" t="str">
        <f t="shared" si="25"/>
        <v/>
      </c>
      <c r="AU26" s="305" t="str">
        <f t="shared" si="26"/>
        <v/>
      </c>
      <c r="AV26" s="305" t="str">
        <f t="shared" si="27"/>
        <v/>
      </c>
      <c r="AW26" s="305" t="str">
        <f t="shared" si="28"/>
        <v/>
      </c>
    </row>
    <row r="27" spans="1:49" ht="15.75" x14ac:dyDescent="0.25">
      <c r="A27" s="533">
        <f t="shared" si="22"/>
        <v>0</v>
      </c>
      <c r="B27" s="323" t="str">
        <f>'Enter Data'!B443</f>
        <v>TBC 1</v>
      </c>
      <c r="C27" s="541" t="str">
        <f>IF('Enter Data'!O443="Yes","Y","")</f>
        <v/>
      </c>
      <c r="D27" s="536"/>
      <c r="E27" s="538"/>
      <c r="F27" s="538"/>
      <c r="G27" s="538" t="s">
        <v>1120</v>
      </c>
      <c r="H27" s="538"/>
      <c r="I27" s="538"/>
      <c r="J27" s="538"/>
      <c r="K27" s="538"/>
      <c r="L27" s="538"/>
      <c r="M27" s="538"/>
      <c r="N27" s="538"/>
      <c r="O27" s="538"/>
      <c r="P27" s="540" t="str">
        <f>IF($C$4="Owner Occupier",IF(Service!BE22="","",Service!BE22),"")</f>
        <v/>
      </c>
      <c r="Q27" s="540" t="str">
        <f>IF($C$4="Landlord",IF(Service!BF22="","",Service!BF22),"")</f>
        <v/>
      </c>
      <c r="T27" s="533" t="str">
        <f t="shared" si="21"/>
        <v/>
      </c>
      <c r="U27" s="533" t="str">
        <f t="shared" si="1"/>
        <v/>
      </c>
      <c r="V27" s="533">
        <f t="shared" si="2"/>
        <v>1</v>
      </c>
      <c r="W27" s="533" t="str">
        <f t="shared" si="3"/>
        <v/>
      </c>
      <c r="X27" s="533" t="str">
        <f t="shared" si="4"/>
        <v/>
      </c>
      <c r="Y27" s="533" t="str">
        <f t="shared" si="5"/>
        <v/>
      </c>
      <c r="Z27" s="533" t="str">
        <f t="shared" si="6"/>
        <v/>
      </c>
      <c r="AA27" s="533" t="str">
        <f t="shared" si="7"/>
        <v/>
      </c>
      <c r="AB27" s="533" t="str">
        <f t="shared" si="8"/>
        <v/>
      </c>
      <c r="AC27" s="533" t="str">
        <f t="shared" si="9"/>
        <v/>
      </c>
      <c r="AD27" s="533" t="str">
        <f t="shared" si="10"/>
        <v/>
      </c>
      <c r="AE27" s="533" t="str">
        <f t="shared" si="11"/>
        <v/>
      </c>
      <c r="AF27" s="533" t="str">
        <f t="shared" si="12"/>
        <v/>
      </c>
      <c r="AG27" s="533" t="str">
        <f t="shared" si="13"/>
        <v/>
      </c>
      <c r="AH27" s="533" t="str">
        <f t="shared" si="14"/>
        <v/>
      </c>
      <c r="AI27" s="533" t="str">
        <f t="shared" si="15"/>
        <v/>
      </c>
      <c r="AJ27" s="528" t="str">
        <f t="shared" si="16"/>
        <v/>
      </c>
      <c r="AK27" s="528" t="str">
        <f t="shared" si="17"/>
        <v/>
      </c>
      <c r="AL27" s="528" t="str">
        <f t="shared" si="18"/>
        <v/>
      </c>
      <c r="AM27" s="528" t="str">
        <f t="shared" si="19"/>
        <v/>
      </c>
      <c r="AN27" s="528" t="str">
        <f t="shared" si="29"/>
        <v/>
      </c>
      <c r="AO27" s="528" t="str">
        <f t="shared" si="30"/>
        <v/>
      </c>
      <c r="AP27" s="305" t="str">
        <f t="shared" si="31"/>
        <v/>
      </c>
      <c r="AQ27" s="305" t="str">
        <f t="shared" si="32"/>
        <v/>
      </c>
      <c r="AR27" s="305" t="str">
        <f t="shared" si="23"/>
        <v/>
      </c>
      <c r="AS27" s="305" t="str">
        <f t="shared" si="24"/>
        <v/>
      </c>
      <c r="AT27" s="305" t="str">
        <f t="shared" si="25"/>
        <v/>
      </c>
      <c r="AU27" s="305" t="str">
        <f t="shared" si="26"/>
        <v/>
      </c>
      <c r="AV27" s="305" t="str">
        <f t="shared" si="27"/>
        <v/>
      </c>
      <c r="AW27" s="305" t="str">
        <f t="shared" si="28"/>
        <v/>
      </c>
    </row>
    <row r="28" spans="1:49" ht="15.75" x14ac:dyDescent="0.25">
      <c r="A28" s="533">
        <f t="shared" si="22"/>
        <v>0</v>
      </c>
      <c r="B28" s="323" t="str">
        <f>'Enter Data'!B444</f>
        <v>TBC 2</v>
      </c>
      <c r="C28" s="541" t="str">
        <f>IF('Enter Data'!O444="Yes","Y","")</f>
        <v/>
      </c>
      <c r="D28" s="536"/>
      <c r="E28" s="538"/>
      <c r="F28" s="538"/>
      <c r="G28" s="538" t="s">
        <v>1120</v>
      </c>
      <c r="H28" s="538"/>
      <c r="I28" s="538"/>
      <c r="J28" s="538"/>
      <c r="K28" s="538"/>
      <c r="L28" s="538"/>
      <c r="M28" s="538"/>
      <c r="N28" s="538"/>
      <c r="O28" s="538"/>
      <c r="P28" s="540" t="str">
        <f>IF($C$4="Owner Occupier",IF(Service!BE23="","",Service!BE23),"")</f>
        <v/>
      </c>
      <c r="Q28" s="540" t="str">
        <f>IF($C$4="Landlord",IF(Service!BF23="","",Service!BF23),"")</f>
        <v/>
      </c>
      <c r="T28" s="533" t="str">
        <f t="shared" si="21"/>
        <v/>
      </c>
      <c r="U28" s="533" t="str">
        <f t="shared" si="1"/>
        <v/>
      </c>
      <c r="V28" s="533">
        <f t="shared" si="2"/>
        <v>1</v>
      </c>
      <c r="W28" s="533" t="str">
        <f t="shared" si="3"/>
        <v/>
      </c>
      <c r="X28" s="533" t="str">
        <f t="shared" si="4"/>
        <v/>
      </c>
      <c r="Y28" s="533" t="str">
        <f t="shared" si="5"/>
        <v/>
      </c>
      <c r="Z28" s="533" t="str">
        <f t="shared" si="6"/>
        <v/>
      </c>
      <c r="AA28" s="533" t="str">
        <f t="shared" si="7"/>
        <v/>
      </c>
      <c r="AB28" s="533" t="str">
        <f t="shared" si="8"/>
        <v/>
      </c>
      <c r="AC28" s="533" t="str">
        <f t="shared" si="9"/>
        <v/>
      </c>
      <c r="AD28" s="533" t="str">
        <f t="shared" si="10"/>
        <v/>
      </c>
      <c r="AE28" s="533" t="str">
        <f t="shared" si="11"/>
        <v/>
      </c>
      <c r="AF28" s="533" t="str">
        <f t="shared" si="12"/>
        <v/>
      </c>
      <c r="AG28" s="533" t="str">
        <f t="shared" si="13"/>
        <v/>
      </c>
      <c r="AH28" s="533" t="str">
        <f t="shared" si="14"/>
        <v/>
      </c>
      <c r="AI28" s="533" t="str">
        <f t="shared" si="15"/>
        <v/>
      </c>
      <c r="AJ28" s="528" t="str">
        <f t="shared" si="16"/>
        <v/>
      </c>
      <c r="AK28" s="528" t="str">
        <f t="shared" si="17"/>
        <v/>
      </c>
      <c r="AL28" s="528" t="str">
        <f t="shared" si="18"/>
        <v/>
      </c>
      <c r="AM28" s="528" t="str">
        <f t="shared" si="19"/>
        <v/>
      </c>
      <c r="AN28" s="528" t="str">
        <f t="shared" si="29"/>
        <v/>
      </c>
      <c r="AO28" s="528" t="str">
        <f t="shared" si="30"/>
        <v/>
      </c>
      <c r="AP28" s="305" t="str">
        <f t="shared" si="31"/>
        <v/>
      </c>
      <c r="AQ28" s="305" t="str">
        <f t="shared" si="32"/>
        <v/>
      </c>
      <c r="AR28" s="305" t="str">
        <f t="shared" si="23"/>
        <v/>
      </c>
      <c r="AS28" s="305" t="str">
        <f t="shared" si="24"/>
        <v/>
      </c>
      <c r="AT28" s="305" t="str">
        <f t="shared" si="25"/>
        <v/>
      </c>
      <c r="AU28" s="305" t="str">
        <f t="shared" si="26"/>
        <v/>
      </c>
      <c r="AV28" s="305" t="str">
        <f t="shared" si="27"/>
        <v/>
      </c>
      <c r="AW28" s="305" t="str">
        <f t="shared" si="28"/>
        <v/>
      </c>
    </row>
    <row r="29" spans="1:49" ht="15.75" x14ac:dyDescent="0.25">
      <c r="A29" s="533">
        <f t="shared" si="22"/>
        <v>0</v>
      </c>
      <c r="B29" s="323" t="str">
        <f>'Enter Data'!B445</f>
        <v>Air Conditoner Remotes</v>
      </c>
      <c r="C29" s="541" t="str">
        <f>IF('Enter Data'!O445="Yes","Y","")</f>
        <v/>
      </c>
      <c r="D29" s="536" t="str">
        <f>IF('Enter Data'!C152:N152=0,"",'Enter Data'!C152:N152)</f>
        <v/>
      </c>
      <c r="E29" s="538"/>
      <c r="F29" s="538" t="s">
        <v>1120</v>
      </c>
      <c r="G29" s="538" t="s">
        <v>1120</v>
      </c>
      <c r="H29" s="538" t="s">
        <v>1120</v>
      </c>
      <c r="I29" s="538"/>
      <c r="J29" s="538"/>
      <c r="K29" s="538"/>
      <c r="L29" s="538"/>
      <c r="M29" s="538"/>
      <c r="N29" s="538"/>
      <c r="O29" s="538"/>
      <c r="P29" s="540" t="str">
        <f>IF($C$4="Owner Occupier",IF(Service!BE24="","",Service!BE24),"")</f>
        <v/>
      </c>
      <c r="Q29" s="540" t="str">
        <f>IF($C$4="Landlord",IF(Service!BF24="","",Service!BF24),"")</f>
        <v/>
      </c>
      <c r="T29" s="533" t="str">
        <f t="shared" si="21"/>
        <v/>
      </c>
      <c r="U29" s="533">
        <f t="shared" si="1"/>
        <v>1</v>
      </c>
      <c r="V29" s="533">
        <f t="shared" si="2"/>
        <v>1</v>
      </c>
      <c r="W29" s="533">
        <f t="shared" si="3"/>
        <v>1</v>
      </c>
      <c r="X29" s="533" t="str">
        <f t="shared" si="4"/>
        <v/>
      </c>
      <c r="Y29" s="533" t="str">
        <f t="shared" si="5"/>
        <v/>
      </c>
      <c r="Z29" s="533" t="str">
        <f t="shared" si="6"/>
        <v/>
      </c>
      <c r="AA29" s="533" t="str">
        <f t="shared" si="7"/>
        <v/>
      </c>
      <c r="AB29" s="533" t="str">
        <f t="shared" si="8"/>
        <v/>
      </c>
      <c r="AC29" s="533" t="str">
        <f t="shared" si="9"/>
        <v/>
      </c>
      <c r="AD29" s="533" t="str">
        <f t="shared" si="10"/>
        <v/>
      </c>
      <c r="AE29" s="533" t="str">
        <f t="shared" si="11"/>
        <v/>
      </c>
      <c r="AF29" s="533" t="str">
        <f t="shared" si="12"/>
        <v/>
      </c>
      <c r="AG29" s="533" t="str">
        <f t="shared" si="13"/>
        <v/>
      </c>
      <c r="AH29" s="533" t="str">
        <f t="shared" si="14"/>
        <v/>
      </c>
      <c r="AI29" s="533" t="str">
        <f t="shared" si="15"/>
        <v/>
      </c>
      <c r="AJ29" s="528" t="str">
        <f t="shared" si="16"/>
        <v/>
      </c>
      <c r="AK29" s="528" t="str">
        <f t="shared" si="17"/>
        <v/>
      </c>
      <c r="AL29" s="528" t="str">
        <f t="shared" si="18"/>
        <v/>
      </c>
      <c r="AM29" s="528" t="str">
        <f t="shared" si="19"/>
        <v/>
      </c>
      <c r="AN29" s="528" t="str">
        <f t="shared" si="29"/>
        <v/>
      </c>
      <c r="AO29" s="528" t="str">
        <f t="shared" si="30"/>
        <v/>
      </c>
      <c r="AP29" s="305" t="str">
        <f t="shared" si="31"/>
        <v/>
      </c>
      <c r="AQ29" s="305" t="str">
        <f t="shared" si="32"/>
        <v/>
      </c>
      <c r="AR29" s="305" t="str">
        <f t="shared" si="23"/>
        <v/>
      </c>
      <c r="AS29" s="305" t="str">
        <f t="shared" si="24"/>
        <v/>
      </c>
      <c r="AT29" s="305" t="str">
        <f t="shared" si="25"/>
        <v/>
      </c>
      <c r="AU29" s="305" t="str">
        <f t="shared" si="26"/>
        <v/>
      </c>
      <c r="AV29" s="305" t="str">
        <f t="shared" si="27"/>
        <v/>
      </c>
      <c r="AW29" s="305" t="str">
        <f t="shared" si="28"/>
        <v/>
      </c>
    </row>
    <row r="30" spans="1:49" ht="31.5" x14ac:dyDescent="0.25">
      <c r="A30" s="533">
        <f t="shared" si="22"/>
        <v>0</v>
      </c>
      <c r="B30" s="323" t="str">
        <f>'Enter Data'!B446</f>
        <v>Lighting (and Occupancy sensors)</v>
      </c>
      <c r="C30" s="541" t="str">
        <f>IF('Enter Data'!O446="Yes","Y","")</f>
        <v/>
      </c>
      <c r="D30" s="536" t="str">
        <f>IF('Enter Data'!C380:N380=0,"",'Enter Data'!C380:N380)</f>
        <v/>
      </c>
      <c r="E30" s="538"/>
      <c r="F30" s="538" t="s">
        <v>1120</v>
      </c>
      <c r="G30" s="538" t="s">
        <v>1120</v>
      </c>
      <c r="H30" s="538"/>
      <c r="I30" s="538"/>
      <c r="J30" s="538"/>
      <c r="K30" s="538" t="s">
        <v>1120</v>
      </c>
      <c r="L30" s="538" t="s">
        <v>1120</v>
      </c>
      <c r="M30" s="538" t="s">
        <v>1120</v>
      </c>
      <c r="N30" s="538" t="s">
        <v>1120</v>
      </c>
      <c r="O30" s="538"/>
      <c r="P30" s="540" t="str">
        <f>IF($C$4="Owner Occupier",IF(Service!BE25="","",Service!BE25),"")</f>
        <v/>
      </c>
      <c r="Q30" s="540" t="str">
        <f>IF($C$4="Landlord",IF(Service!BF25="","",Service!BF25),"")</f>
        <v/>
      </c>
      <c r="T30" s="533" t="str">
        <f t="shared" si="21"/>
        <v/>
      </c>
      <c r="U30" s="533">
        <f t="shared" si="1"/>
        <v>1</v>
      </c>
      <c r="V30" s="533">
        <f t="shared" si="2"/>
        <v>1</v>
      </c>
      <c r="W30" s="533" t="str">
        <f t="shared" si="3"/>
        <v/>
      </c>
      <c r="X30" s="533" t="str">
        <f t="shared" si="4"/>
        <v/>
      </c>
      <c r="Y30" s="533" t="str">
        <f t="shared" si="5"/>
        <v/>
      </c>
      <c r="Z30" s="533">
        <f t="shared" si="6"/>
        <v>1</v>
      </c>
      <c r="AA30" s="533">
        <f t="shared" si="7"/>
        <v>1</v>
      </c>
      <c r="AB30" s="533">
        <f t="shared" si="8"/>
        <v>1</v>
      </c>
      <c r="AC30" s="533">
        <f t="shared" si="9"/>
        <v>1</v>
      </c>
      <c r="AD30" s="533" t="str">
        <f t="shared" si="10"/>
        <v/>
      </c>
      <c r="AE30" s="533" t="str">
        <f t="shared" si="11"/>
        <v/>
      </c>
      <c r="AF30" s="533" t="str">
        <f t="shared" si="12"/>
        <v/>
      </c>
      <c r="AG30" s="533" t="str">
        <f t="shared" si="13"/>
        <v/>
      </c>
      <c r="AH30" s="533" t="str">
        <f t="shared" si="14"/>
        <v/>
      </c>
      <c r="AI30" s="533" t="str">
        <f t="shared" si="15"/>
        <v/>
      </c>
      <c r="AJ30" s="528" t="str">
        <f t="shared" si="16"/>
        <v/>
      </c>
      <c r="AK30" s="528" t="str">
        <f t="shared" si="17"/>
        <v/>
      </c>
      <c r="AL30" s="528" t="str">
        <f t="shared" si="18"/>
        <v/>
      </c>
      <c r="AM30" s="528" t="str">
        <f t="shared" si="19"/>
        <v/>
      </c>
      <c r="AN30" s="528" t="str">
        <f t="shared" si="29"/>
        <v/>
      </c>
      <c r="AO30" s="528" t="str">
        <f t="shared" si="30"/>
        <v/>
      </c>
      <c r="AP30" s="305" t="str">
        <f t="shared" si="31"/>
        <v/>
      </c>
      <c r="AQ30" s="305" t="str">
        <f t="shared" si="32"/>
        <v/>
      </c>
      <c r="AR30" s="305" t="str">
        <f t="shared" si="23"/>
        <v/>
      </c>
      <c r="AS30" s="305" t="str">
        <f t="shared" si="24"/>
        <v/>
      </c>
      <c r="AT30" s="305" t="str">
        <f t="shared" si="25"/>
        <v/>
      </c>
      <c r="AU30" s="305" t="str">
        <f t="shared" si="26"/>
        <v/>
      </c>
      <c r="AV30" s="305" t="str">
        <f t="shared" si="27"/>
        <v/>
      </c>
      <c r="AW30" s="305" t="str">
        <f t="shared" si="28"/>
        <v/>
      </c>
    </row>
    <row r="31" spans="1:49" ht="31.5" x14ac:dyDescent="0.25">
      <c r="A31" s="533">
        <f t="shared" si="22"/>
        <v>0</v>
      </c>
      <c r="B31" s="323" t="str">
        <f>'Enter Data'!B447</f>
        <v>Lighting controls without lighting retrofit</v>
      </c>
      <c r="C31" s="541" t="str">
        <f>IF('Enter Data'!O447="Yes","Y","")</f>
        <v/>
      </c>
      <c r="D31" s="536" t="str">
        <f>IF('Enter Data'!C395:N395=0,"",'Enter Data'!C395:N395)</f>
        <v/>
      </c>
      <c r="E31" s="538"/>
      <c r="F31" s="538" t="s">
        <v>1120</v>
      </c>
      <c r="G31" s="538" t="s">
        <v>1120</v>
      </c>
      <c r="H31" s="538"/>
      <c r="I31" s="538"/>
      <c r="J31" s="538"/>
      <c r="K31" s="538"/>
      <c r="L31" s="538" t="s">
        <v>1120</v>
      </c>
      <c r="M31" s="538"/>
      <c r="N31" s="538"/>
      <c r="O31" s="538"/>
      <c r="P31" s="540" t="str">
        <f>IF($C$4="Owner Occupier",IF(Service!BE26="","",Service!BE26),"")</f>
        <v/>
      </c>
      <c r="Q31" s="540" t="str">
        <f>IF($C$4="Landlord",IF(Service!BF26="","",Service!BF26),"")</f>
        <v/>
      </c>
      <c r="T31" s="533" t="str">
        <f t="shared" si="21"/>
        <v/>
      </c>
      <c r="U31" s="533">
        <f t="shared" si="1"/>
        <v>1</v>
      </c>
      <c r="V31" s="533">
        <f t="shared" si="2"/>
        <v>1</v>
      </c>
      <c r="W31" s="533" t="str">
        <f t="shared" si="3"/>
        <v/>
      </c>
      <c r="X31" s="533" t="str">
        <f t="shared" si="4"/>
        <v/>
      </c>
      <c r="Y31" s="533" t="str">
        <f t="shared" si="5"/>
        <v/>
      </c>
      <c r="Z31" s="533" t="str">
        <f t="shared" si="6"/>
        <v/>
      </c>
      <c r="AA31" s="533">
        <f t="shared" si="7"/>
        <v>1</v>
      </c>
      <c r="AB31" s="533" t="str">
        <f t="shared" si="8"/>
        <v/>
      </c>
      <c r="AC31" s="533" t="str">
        <f t="shared" si="9"/>
        <v/>
      </c>
      <c r="AD31" s="533" t="str">
        <f t="shared" si="10"/>
        <v/>
      </c>
      <c r="AE31" s="533" t="str">
        <f t="shared" si="11"/>
        <v/>
      </c>
      <c r="AF31" s="533" t="str">
        <f t="shared" si="12"/>
        <v/>
      </c>
      <c r="AG31" s="533" t="str">
        <f t="shared" si="13"/>
        <v/>
      </c>
      <c r="AH31" s="533" t="str">
        <f t="shared" si="14"/>
        <v/>
      </c>
      <c r="AI31" s="533" t="str">
        <f t="shared" si="15"/>
        <v/>
      </c>
      <c r="AJ31" s="528" t="str">
        <f t="shared" si="16"/>
        <v/>
      </c>
      <c r="AK31" s="528" t="str">
        <f t="shared" si="17"/>
        <v/>
      </c>
      <c r="AL31" s="528" t="str">
        <f t="shared" si="18"/>
        <v/>
      </c>
      <c r="AM31" s="528" t="str">
        <f t="shared" si="19"/>
        <v/>
      </c>
      <c r="AN31" s="528" t="str">
        <f t="shared" si="29"/>
        <v/>
      </c>
      <c r="AO31" s="528" t="str">
        <f t="shared" si="30"/>
        <v/>
      </c>
      <c r="AP31" s="305" t="str">
        <f t="shared" si="31"/>
        <v/>
      </c>
      <c r="AQ31" s="305" t="str">
        <f t="shared" si="32"/>
        <v/>
      </c>
      <c r="AR31" s="305" t="str">
        <f t="shared" si="23"/>
        <v/>
      </c>
      <c r="AS31" s="305" t="str">
        <f t="shared" si="24"/>
        <v/>
      </c>
      <c r="AT31" s="305" t="str">
        <f t="shared" si="25"/>
        <v/>
      </c>
      <c r="AU31" s="305" t="str">
        <f t="shared" si="26"/>
        <v/>
      </c>
      <c r="AV31" s="305" t="str">
        <f t="shared" si="27"/>
        <v/>
      </c>
      <c r="AW31" s="305" t="str">
        <f t="shared" si="28"/>
        <v/>
      </c>
    </row>
    <row r="32" spans="1:49" ht="15.75" x14ac:dyDescent="0.25">
      <c r="A32" s="533">
        <f t="shared" si="22"/>
        <v>0</v>
      </c>
      <c r="B32" s="323" t="str">
        <f>'Enter Data'!B448</f>
        <v>Solar PV</v>
      </c>
      <c r="C32" s="541" t="str">
        <f>IF('Enter Data'!O448="Yes","Y","")</f>
        <v/>
      </c>
      <c r="D32" s="536" t="str">
        <f>IF('Enter Data'!C354:N354=0,"",'Enter Data'!C354:N354)</f>
        <v/>
      </c>
      <c r="E32" s="538"/>
      <c r="F32" s="538"/>
      <c r="G32" s="538" t="s">
        <v>1120</v>
      </c>
      <c r="H32" s="538"/>
      <c r="I32" s="538"/>
      <c r="J32" s="538"/>
      <c r="K32" s="538"/>
      <c r="L32" s="538"/>
      <c r="M32" s="538"/>
      <c r="N32" s="538"/>
      <c r="O32" s="538"/>
      <c r="P32" s="540" t="str">
        <f>IF($C$4="Owner Occupier",IF(Service!BE27="","",Service!BE27),"")</f>
        <v/>
      </c>
      <c r="Q32" s="540" t="str">
        <f>IF($C$4="Landlord",IF(Service!BF27="","",Service!BF27),"")</f>
        <v/>
      </c>
      <c r="T32" s="533" t="str">
        <f t="shared" si="21"/>
        <v/>
      </c>
      <c r="U32" s="533" t="str">
        <f t="shared" si="1"/>
        <v/>
      </c>
      <c r="V32" s="533">
        <f t="shared" si="2"/>
        <v>1</v>
      </c>
      <c r="W32" s="533" t="str">
        <f t="shared" si="3"/>
        <v/>
      </c>
      <c r="X32" s="533" t="str">
        <f t="shared" si="4"/>
        <v/>
      </c>
      <c r="Y32" s="533" t="str">
        <f t="shared" si="5"/>
        <v/>
      </c>
      <c r="Z32" s="533" t="str">
        <f t="shared" si="6"/>
        <v/>
      </c>
      <c r="AA32" s="533" t="str">
        <f t="shared" si="7"/>
        <v/>
      </c>
      <c r="AB32" s="533" t="str">
        <f t="shared" si="8"/>
        <v/>
      </c>
      <c r="AC32" s="533" t="str">
        <f t="shared" si="9"/>
        <v/>
      </c>
      <c r="AD32" s="533" t="str">
        <f t="shared" si="10"/>
        <v/>
      </c>
      <c r="AE32" s="533" t="str">
        <f t="shared" si="11"/>
        <v/>
      </c>
      <c r="AF32" s="533" t="str">
        <f t="shared" si="12"/>
        <v/>
      </c>
      <c r="AG32" s="533" t="str">
        <f t="shared" si="13"/>
        <v/>
      </c>
      <c r="AH32" s="533" t="str">
        <f t="shared" si="14"/>
        <v/>
      </c>
      <c r="AI32" s="533" t="str">
        <f t="shared" si="15"/>
        <v/>
      </c>
      <c r="AJ32" s="528" t="str">
        <f t="shared" si="16"/>
        <v/>
      </c>
      <c r="AK32" s="528" t="str">
        <f t="shared" si="17"/>
        <v/>
      </c>
      <c r="AL32" s="528" t="str">
        <f t="shared" si="18"/>
        <v/>
      </c>
      <c r="AM32" s="528" t="str">
        <f t="shared" si="19"/>
        <v/>
      </c>
      <c r="AN32" s="528" t="str">
        <f t="shared" si="29"/>
        <v/>
      </c>
      <c r="AO32" s="528" t="str">
        <f t="shared" si="30"/>
        <v/>
      </c>
      <c r="AP32" s="305" t="str">
        <f t="shared" si="31"/>
        <v/>
      </c>
      <c r="AQ32" s="305" t="str">
        <f t="shared" si="32"/>
        <v/>
      </c>
      <c r="AR32" s="305" t="str">
        <f t="shared" si="23"/>
        <v/>
      </c>
      <c r="AS32" s="305" t="str">
        <f t="shared" si="24"/>
        <v/>
      </c>
      <c r="AT32" s="305" t="str">
        <f t="shared" si="25"/>
        <v/>
      </c>
      <c r="AU32" s="305" t="str">
        <f t="shared" si="26"/>
        <v/>
      </c>
      <c r="AV32" s="305" t="str">
        <f t="shared" si="27"/>
        <v/>
      </c>
      <c r="AW32" s="305" t="str">
        <f t="shared" si="28"/>
        <v/>
      </c>
    </row>
    <row r="33" spans="1:41" ht="15.75" x14ac:dyDescent="0.25">
      <c r="A33" s="533">
        <f t="shared" si="22"/>
        <v>1</v>
      </c>
      <c r="B33" s="323" t="s">
        <v>357</v>
      </c>
      <c r="C33" s="541" t="str">
        <f>IF(OR('Enter Data'!C365&lt;&gt;0,C54="Y",C32="Y"),"Y","")</f>
        <v>Y</v>
      </c>
      <c r="D33" s="536"/>
      <c r="E33" s="538"/>
      <c r="F33" s="538"/>
      <c r="G33" s="538"/>
      <c r="H33" s="538"/>
      <c r="I33" s="538"/>
      <c r="J33" s="538"/>
      <c r="K33" s="538"/>
      <c r="L33" s="538"/>
      <c r="M33" s="538"/>
      <c r="N33" s="538"/>
      <c r="O33" s="538"/>
      <c r="P33" s="540" t="str">
        <f>IF($C$4="Owner Occupier",IF(Service!BE28="","",Service!BE28),"")</f>
        <v/>
      </c>
      <c r="Q33" s="540" t="str">
        <f>IF($C$4="Landlord",IF(Service!BF28="","",Service!BF28),"")</f>
        <v/>
      </c>
      <c r="U33" s="533" t="str">
        <f t="shared" si="1"/>
        <v/>
      </c>
      <c r="V33" s="533" t="str">
        <f t="shared" si="2"/>
        <v/>
      </c>
      <c r="W33" s="533" t="str">
        <f t="shared" si="3"/>
        <v/>
      </c>
      <c r="X33" s="533" t="str">
        <f t="shared" si="4"/>
        <v/>
      </c>
      <c r="Y33" s="533" t="str">
        <f t="shared" si="5"/>
        <v/>
      </c>
      <c r="Z33" s="533" t="str">
        <f t="shared" si="6"/>
        <v/>
      </c>
      <c r="AA33" s="533" t="str">
        <f t="shared" si="7"/>
        <v/>
      </c>
      <c r="AB33" s="533" t="str">
        <f t="shared" si="8"/>
        <v/>
      </c>
      <c r="AC33" s="533" t="str">
        <f t="shared" si="9"/>
        <v/>
      </c>
      <c r="AD33" s="533" t="str">
        <f t="shared" si="10"/>
        <v/>
      </c>
      <c r="AE33" s="533" t="str">
        <f t="shared" si="11"/>
        <v/>
      </c>
      <c r="AF33" s="533" t="str">
        <f t="shared" si="12"/>
        <v/>
      </c>
      <c r="AG33" s="533" t="str">
        <f t="shared" si="13"/>
        <v/>
      </c>
      <c r="AH33" s="533" t="str">
        <f t="shared" si="14"/>
        <v/>
      </c>
      <c r="AI33" s="533" t="str">
        <f t="shared" si="15"/>
        <v/>
      </c>
      <c r="AJ33" s="528" t="str">
        <f t="shared" si="16"/>
        <v/>
      </c>
      <c r="AK33" s="528" t="str">
        <f t="shared" si="17"/>
        <v/>
      </c>
      <c r="AL33" s="528" t="str">
        <f t="shared" si="18"/>
        <v/>
      </c>
      <c r="AM33" s="528" t="str">
        <f t="shared" si="19"/>
        <v/>
      </c>
      <c r="AO33" s="528"/>
    </row>
    <row r="34" spans="1:41" ht="15.75" x14ac:dyDescent="0.25">
      <c r="A34" s="533">
        <f t="shared" si="22"/>
        <v>1</v>
      </c>
      <c r="B34" s="323" t="s">
        <v>1407</v>
      </c>
      <c r="C34" s="541" t="s">
        <v>1120</v>
      </c>
      <c r="D34" s="536"/>
      <c r="E34" s="538"/>
      <c r="F34" s="538"/>
      <c r="G34" s="538"/>
      <c r="H34" s="538"/>
      <c r="I34" s="538"/>
      <c r="J34" s="538"/>
      <c r="K34" s="538"/>
      <c r="L34" s="538"/>
      <c r="M34" s="538"/>
      <c r="N34" s="538"/>
      <c r="O34" s="538"/>
      <c r="P34" s="540" t="str">
        <f>IF($C$4="Owner Occupier",IF(Service!BE29="","",Service!BE29),"")</f>
        <v/>
      </c>
      <c r="Q34" s="540" t="str">
        <f>IF($C$4="Landlord",IF(Service!BF29="","",Service!BF29),"")</f>
        <v/>
      </c>
      <c r="U34" s="533" t="str">
        <f t="shared" si="1"/>
        <v/>
      </c>
      <c r="V34" s="533" t="str">
        <f t="shared" si="2"/>
        <v/>
      </c>
      <c r="W34" s="533" t="str">
        <f t="shared" si="3"/>
        <v/>
      </c>
      <c r="X34" s="533" t="str">
        <f t="shared" si="4"/>
        <v/>
      </c>
      <c r="Y34" s="533" t="str">
        <f t="shared" si="5"/>
        <v/>
      </c>
      <c r="Z34" s="533" t="str">
        <f t="shared" si="6"/>
        <v/>
      </c>
      <c r="AA34" s="533" t="str">
        <f t="shared" si="7"/>
        <v/>
      </c>
      <c r="AB34" s="533" t="str">
        <f t="shared" si="8"/>
        <v/>
      </c>
      <c r="AC34" s="533" t="str">
        <f t="shared" si="9"/>
        <v/>
      </c>
      <c r="AD34" s="533" t="str">
        <f t="shared" si="10"/>
        <v/>
      </c>
      <c r="AE34" s="533" t="str">
        <f t="shared" si="11"/>
        <v/>
      </c>
      <c r="AF34" s="533" t="str">
        <f t="shared" si="12"/>
        <v/>
      </c>
      <c r="AG34" s="533" t="str">
        <f t="shared" si="13"/>
        <v/>
      </c>
      <c r="AH34" s="533" t="str">
        <f t="shared" si="14"/>
        <v/>
      </c>
      <c r="AI34" s="533" t="str">
        <f t="shared" si="15"/>
        <v/>
      </c>
      <c r="AJ34" s="528" t="str">
        <f t="shared" si="16"/>
        <v/>
      </c>
      <c r="AK34" s="528" t="str">
        <f t="shared" si="17"/>
        <v/>
      </c>
      <c r="AL34" s="528" t="str">
        <f t="shared" si="18"/>
        <v/>
      </c>
      <c r="AM34" s="528" t="str">
        <f t="shared" si="19"/>
        <v/>
      </c>
      <c r="AO34" s="528"/>
    </row>
    <row r="35" spans="1:41" ht="15.75" x14ac:dyDescent="0.25">
      <c r="A35" s="533">
        <f t="shared" si="22"/>
        <v>1</v>
      </c>
      <c r="B35" s="323" t="s">
        <v>1408</v>
      </c>
      <c r="C35" s="541" t="s">
        <v>1120</v>
      </c>
      <c r="D35" s="536"/>
      <c r="E35" s="538"/>
      <c r="F35" s="538"/>
      <c r="G35" s="538"/>
      <c r="H35" s="538"/>
      <c r="I35" s="538"/>
      <c r="J35" s="538"/>
      <c r="K35" s="538"/>
      <c r="L35" s="538"/>
      <c r="M35" s="538"/>
      <c r="N35" s="538"/>
      <c r="O35" s="538"/>
      <c r="P35" s="540" t="str">
        <f>IF($C$4="Owner Occupier",IF(Service!BE30="","",Service!BE30),"")</f>
        <v/>
      </c>
      <c r="Q35" s="540" t="str">
        <f>IF($C$4="Landlord",IF(Service!BF30="","",Service!BF30),"")</f>
        <v/>
      </c>
      <c r="U35" s="533" t="str">
        <f t="shared" si="1"/>
        <v/>
      </c>
      <c r="V35" s="533" t="str">
        <f t="shared" si="2"/>
        <v/>
      </c>
      <c r="W35" s="533" t="str">
        <f t="shared" si="3"/>
        <v/>
      </c>
      <c r="X35" s="533" t="str">
        <f t="shared" si="4"/>
        <v/>
      </c>
      <c r="Y35" s="533" t="str">
        <f t="shared" si="5"/>
        <v/>
      </c>
      <c r="Z35" s="533" t="str">
        <f t="shared" si="6"/>
        <v/>
      </c>
      <c r="AA35" s="533" t="str">
        <f t="shared" si="7"/>
        <v/>
      </c>
      <c r="AB35" s="533" t="str">
        <f t="shared" si="8"/>
        <v/>
      </c>
      <c r="AC35" s="533" t="str">
        <f t="shared" si="9"/>
        <v/>
      </c>
      <c r="AD35" s="533" t="str">
        <f t="shared" si="10"/>
        <v/>
      </c>
      <c r="AE35" s="533" t="str">
        <f t="shared" si="11"/>
        <v/>
      </c>
      <c r="AF35" s="533" t="str">
        <f t="shared" si="12"/>
        <v/>
      </c>
      <c r="AG35" s="533" t="str">
        <f t="shared" si="13"/>
        <v/>
      </c>
      <c r="AH35" s="533" t="str">
        <f t="shared" si="14"/>
        <v/>
      </c>
      <c r="AI35" s="533" t="str">
        <f t="shared" si="15"/>
        <v/>
      </c>
      <c r="AJ35" s="528" t="str">
        <f t="shared" si="16"/>
        <v/>
      </c>
      <c r="AK35" s="528" t="str">
        <f t="shared" si="17"/>
        <v/>
      </c>
      <c r="AL35" s="528" t="str">
        <f t="shared" si="18"/>
        <v/>
      </c>
      <c r="AM35" s="528" t="str">
        <f t="shared" si="19"/>
        <v/>
      </c>
      <c r="AO35" s="528"/>
    </row>
    <row r="36" spans="1:41" ht="15.75" x14ac:dyDescent="0.25">
      <c r="A36" s="533">
        <f t="shared" si="22"/>
        <v>0</v>
      </c>
      <c r="B36" s="323" t="s">
        <v>1409</v>
      </c>
      <c r="C36" s="542" t="str">
        <f>IF(C82="Select","",C82)</f>
        <v/>
      </c>
      <c r="D36" s="536"/>
      <c r="E36" s="538"/>
      <c r="F36" s="538"/>
      <c r="G36" s="538"/>
      <c r="H36" s="538"/>
      <c r="I36" s="538"/>
      <c r="J36" s="538"/>
      <c r="K36" s="538"/>
      <c r="L36" s="538"/>
      <c r="M36" s="538"/>
      <c r="N36" s="538"/>
      <c r="O36" s="538"/>
      <c r="P36" s="540" t="str">
        <f>IF($C$4="Owner Occupier",IF(Service!BE31="","",Service!BE31),"")</f>
        <v/>
      </c>
      <c r="Q36" s="540" t="str">
        <f>IF($C$4="Landlord",IF(Service!BF31="","",Service!BF31),"")</f>
        <v/>
      </c>
      <c r="U36" s="533" t="str">
        <f t="shared" si="1"/>
        <v/>
      </c>
      <c r="V36" s="533" t="str">
        <f t="shared" si="2"/>
        <v/>
      </c>
      <c r="W36" s="533" t="str">
        <f t="shared" si="3"/>
        <v/>
      </c>
      <c r="X36" s="533" t="str">
        <f t="shared" si="4"/>
        <v/>
      </c>
      <c r="Y36" s="533" t="str">
        <f t="shared" si="5"/>
        <v/>
      </c>
      <c r="Z36" s="533" t="str">
        <f t="shared" si="6"/>
        <v/>
      </c>
      <c r="AA36" s="533" t="str">
        <f t="shared" si="7"/>
        <v/>
      </c>
      <c r="AB36" s="533" t="str">
        <f t="shared" si="8"/>
        <v/>
      </c>
      <c r="AC36" s="533" t="str">
        <f t="shared" si="9"/>
        <v/>
      </c>
      <c r="AD36" s="533" t="str">
        <f t="shared" si="10"/>
        <v/>
      </c>
      <c r="AE36" s="533" t="str">
        <f t="shared" si="11"/>
        <v/>
      </c>
      <c r="AF36" s="533" t="str">
        <f t="shared" si="12"/>
        <v/>
      </c>
      <c r="AG36" s="533" t="str">
        <f t="shared" si="13"/>
        <v/>
      </c>
      <c r="AH36" s="533" t="str">
        <f t="shared" si="14"/>
        <v/>
      </c>
      <c r="AI36" s="533" t="str">
        <f t="shared" si="15"/>
        <v/>
      </c>
      <c r="AJ36" s="528" t="str">
        <f t="shared" si="16"/>
        <v/>
      </c>
      <c r="AK36" s="528" t="str">
        <f t="shared" si="17"/>
        <v/>
      </c>
      <c r="AL36" s="528" t="str">
        <f t="shared" si="18"/>
        <v/>
      </c>
      <c r="AM36" s="528" t="str">
        <f t="shared" si="19"/>
        <v/>
      </c>
      <c r="AO36" s="528"/>
    </row>
    <row r="37" spans="1:41" ht="15.75" x14ac:dyDescent="0.25">
      <c r="A37" s="533">
        <f t="shared" si="22"/>
        <v>1</v>
      </c>
      <c r="B37" s="323" t="s">
        <v>1410</v>
      </c>
      <c r="C37" s="541" t="s">
        <v>1120</v>
      </c>
      <c r="D37" s="536"/>
      <c r="E37" s="538"/>
      <c r="F37" s="538"/>
      <c r="G37" s="538"/>
      <c r="H37" s="538"/>
      <c r="I37" s="538"/>
      <c r="J37" s="538"/>
      <c r="K37" s="538"/>
      <c r="L37" s="538"/>
      <c r="M37" s="538"/>
      <c r="N37" s="538"/>
      <c r="O37" s="538"/>
      <c r="P37" s="540" t="str">
        <f>IF($C$4="Owner Occupier",IF(Service!BE32="","",Service!BE32),"")</f>
        <v/>
      </c>
      <c r="Q37" s="540" t="str">
        <f>IF($C$4="Landlord",IF(Service!BF32="","",Service!BF32),"")</f>
        <v/>
      </c>
      <c r="U37" s="533" t="str">
        <f t="shared" si="1"/>
        <v/>
      </c>
      <c r="V37" s="533" t="str">
        <f t="shared" si="2"/>
        <v/>
      </c>
      <c r="W37" s="533" t="str">
        <f t="shared" si="3"/>
        <v/>
      </c>
      <c r="X37" s="533" t="str">
        <f t="shared" si="4"/>
        <v/>
      </c>
      <c r="Y37" s="533" t="str">
        <f t="shared" si="5"/>
        <v/>
      </c>
      <c r="Z37" s="533" t="str">
        <f t="shared" si="6"/>
        <v/>
      </c>
      <c r="AA37" s="533" t="str">
        <f t="shared" si="7"/>
        <v/>
      </c>
      <c r="AB37" s="533" t="str">
        <f t="shared" si="8"/>
        <v/>
      </c>
      <c r="AC37" s="533" t="str">
        <f t="shared" si="9"/>
        <v/>
      </c>
      <c r="AD37" s="533" t="str">
        <f t="shared" si="10"/>
        <v/>
      </c>
      <c r="AE37" s="533" t="str">
        <f t="shared" si="11"/>
        <v/>
      </c>
      <c r="AF37" s="533" t="str">
        <f t="shared" si="12"/>
        <v/>
      </c>
      <c r="AG37" s="533" t="str">
        <f t="shared" si="13"/>
        <v/>
      </c>
      <c r="AH37" s="533" t="str">
        <f t="shared" si="14"/>
        <v/>
      </c>
      <c r="AI37" s="533" t="str">
        <f t="shared" si="15"/>
        <v/>
      </c>
      <c r="AJ37" s="528" t="str">
        <f t="shared" si="16"/>
        <v/>
      </c>
      <c r="AK37" s="528" t="str">
        <f t="shared" si="17"/>
        <v/>
      </c>
      <c r="AL37" s="528" t="str">
        <f t="shared" si="18"/>
        <v/>
      </c>
      <c r="AM37" s="528" t="str">
        <f t="shared" si="19"/>
        <v/>
      </c>
      <c r="AO37" s="528"/>
    </row>
    <row r="38" spans="1:41" x14ac:dyDescent="0.2">
      <c r="A38" s="533">
        <f t="shared" si="22"/>
        <v>0</v>
      </c>
      <c r="B38" s="538"/>
      <c r="C38" s="541"/>
      <c r="D38" s="536"/>
      <c r="E38" s="538"/>
      <c r="F38" s="538"/>
      <c r="G38" s="538"/>
      <c r="H38" s="538"/>
      <c r="I38" s="538"/>
      <c r="J38" s="538"/>
      <c r="K38" s="538"/>
      <c r="L38" s="538"/>
      <c r="M38" s="538"/>
      <c r="N38" s="538"/>
      <c r="O38" s="538"/>
      <c r="P38" s="540" t="str">
        <f>IF($C$4="Owner Occupier",IF(Service!BE33="","",Service!BE33),"")</f>
        <v/>
      </c>
      <c r="Q38" s="540" t="str">
        <f>IF($C$4="Landlord",IF(Service!BF33="","",Service!BF33),"")</f>
        <v/>
      </c>
      <c r="U38" s="533" t="str">
        <f t="shared" si="1"/>
        <v/>
      </c>
      <c r="V38" s="533" t="str">
        <f t="shared" si="2"/>
        <v/>
      </c>
      <c r="W38" s="533" t="str">
        <f t="shared" si="3"/>
        <v/>
      </c>
      <c r="X38" s="533" t="str">
        <f t="shared" si="4"/>
        <v/>
      </c>
      <c r="Y38" s="533" t="str">
        <f t="shared" si="5"/>
        <v/>
      </c>
      <c r="Z38" s="533" t="str">
        <f t="shared" si="6"/>
        <v/>
      </c>
      <c r="AA38" s="533" t="str">
        <f t="shared" si="7"/>
        <v/>
      </c>
      <c r="AB38" s="533" t="str">
        <f t="shared" si="8"/>
        <v/>
      </c>
      <c r="AC38" s="533" t="str">
        <f t="shared" si="9"/>
        <v/>
      </c>
      <c r="AD38" s="533" t="str">
        <f t="shared" si="10"/>
        <v/>
      </c>
      <c r="AE38" s="533" t="str">
        <f t="shared" si="11"/>
        <v/>
      </c>
      <c r="AF38" s="533" t="str">
        <f t="shared" si="12"/>
        <v/>
      </c>
      <c r="AG38" s="533" t="str">
        <f t="shared" si="13"/>
        <v/>
      </c>
      <c r="AH38" s="533" t="str">
        <f t="shared" si="14"/>
        <v/>
      </c>
      <c r="AI38" s="533" t="str">
        <f t="shared" si="15"/>
        <v/>
      </c>
      <c r="AJ38" s="528" t="str">
        <f t="shared" si="16"/>
        <v/>
      </c>
      <c r="AK38" s="528" t="str">
        <f t="shared" si="17"/>
        <v/>
      </c>
      <c r="AL38" s="528" t="str">
        <f t="shared" si="18"/>
        <v/>
      </c>
      <c r="AM38" s="528" t="str">
        <f t="shared" si="19"/>
        <v/>
      </c>
      <c r="AO38" s="528"/>
    </row>
    <row r="39" spans="1:41" ht="15.75" x14ac:dyDescent="0.25">
      <c r="A39" s="533">
        <f t="shared" si="22"/>
        <v>0</v>
      </c>
      <c r="B39" s="79"/>
      <c r="C39" s="538"/>
      <c r="D39" s="537"/>
      <c r="E39" s="538" t="str">
        <f>IF(SUMPRODUCT($A$7:$A$38,T7:T38)&lt;&gt;0,"Y","")</f>
        <v/>
      </c>
      <c r="F39" s="538" t="str">
        <f t="shared" ref="F39:Q39" si="33">IF(SUMPRODUCT($A$7:$A$38,U7:U38)&lt;&gt;0,"Y","")</f>
        <v>Y</v>
      </c>
      <c r="G39" s="538" t="str">
        <f t="shared" si="33"/>
        <v>Y</v>
      </c>
      <c r="H39" s="538" t="str">
        <f t="shared" si="33"/>
        <v>Y</v>
      </c>
      <c r="I39" s="538" t="str">
        <f t="shared" si="33"/>
        <v>Y</v>
      </c>
      <c r="J39" s="538" t="str">
        <f t="shared" si="33"/>
        <v/>
      </c>
      <c r="K39" s="538" t="str">
        <f t="shared" si="33"/>
        <v/>
      </c>
      <c r="L39" s="538" t="str">
        <f t="shared" si="33"/>
        <v/>
      </c>
      <c r="M39" s="538" t="str">
        <f t="shared" si="33"/>
        <v/>
      </c>
      <c r="N39" s="538" t="str">
        <f t="shared" si="33"/>
        <v/>
      </c>
      <c r="O39" s="538" t="str">
        <f t="shared" si="33"/>
        <v/>
      </c>
      <c r="P39" s="538" t="str">
        <f t="shared" si="33"/>
        <v/>
      </c>
      <c r="Q39" s="538" t="str">
        <f t="shared" si="33"/>
        <v/>
      </c>
      <c r="AO39" s="528"/>
    </row>
    <row r="40" spans="1:41" ht="15.75" x14ac:dyDescent="0.25">
      <c r="B40" s="79"/>
      <c r="C40" s="538"/>
      <c r="D40" s="538"/>
      <c r="E40" s="538"/>
      <c r="F40" s="538"/>
      <c r="G40" s="538"/>
      <c r="H40" s="538"/>
      <c r="I40" s="538"/>
      <c r="J40" s="538"/>
      <c r="K40" s="538"/>
      <c r="L40" s="538"/>
      <c r="M40" s="538"/>
      <c r="N40" s="538"/>
      <c r="O40" s="538"/>
      <c r="P40" s="540" t="str">
        <f>IF($C$4="Owner Occupier",IF(Service!BE35="","",Service!BE35),"")</f>
        <v/>
      </c>
      <c r="Q40" s="540" t="str">
        <f>IF($C$4="Landlord",IF(Service!BF35="","",Service!BF35),"")</f>
        <v/>
      </c>
      <c r="AO40" s="528"/>
    </row>
    <row r="42" spans="1:41" x14ac:dyDescent="0.2">
      <c r="C42" s="530"/>
    </row>
    <row r="43" spans="1:41" x14ac:dyDescent="0.2">
      <c r="C43" s="530"/>
    </row>
    <row r="44" spans="1:41" ht="15.75" x14ac:dyDescent="0.25">
      <c r="B44" s="428" t="s">
        <v>1402</v>
      </c>
    </row>
    <row r="45" spans="1:41" ht="15.75" x14ac:dyDescent="0.25">
      <c r="B45" s="323" t="s">
        <v>1315</v>
      </c>
      <c r="C45" s="543" t="str">
        <f>'Enter Data'!C458</f>
        <v>Select</v>
      </c>
    </row>
    <row r="46" spans="1:41" ht="31.5" x14ac:dyDescent="0.25">
      <c r="B46" s="323" t="s">
        <v>1305</v>
      </c>
      <c r="C46" s="309" t="str">
        <f>IF(C45=5,'Enter Data'!C468,"")</f>
        <v/>
      </c>
      <c r="D46" s="530"/>
    </row>
    <row r="47" spans="1:41" ht="31.5" x14ac:dyDescent="0.25">
      <c r="B47" s="323" t="s">
        <v>1306</v>
      </c>
      <c r="C47" s="309" t="str">
        <f>IF(C45=7,'Enter Data'!C469,"")</f>
        <v/>
      </c>
      <c r="D47" s="530"/>
    </row>
    <row r="48" spans="1:41" ht="31.5" x14ac:dyDescent="0.25">
      <c r="B48" s="323" t="s">
        <v>1411</v>
      </c>
      <c r="C48" s="538">
        <f>'Enter Data'!C465</f>
        <v>0</v>
      </c>
    </row>
    <row r="49" spans="2:4" ht="31.5" x14ac:dyDescent="0.25">
      <c r="B49" s="323" t="s">
        <v>1412</v>
      </c>
      <c r="C49" s="544" t="str">
        <f>'Enter Data'!C472</f>
        <v>Select</v>
      </c>
    </row>
    <row r="50" spans="2:4" ht="15.75" x14ac:dyDescent="0.25">
      <c r="B50" s="361" t="s">
        <v>1413</v>
      </c>
      <c r="C50" s="705" t="s">
        <v>1414</v>
      </c>
      <c r="D50" s="705"/>
    </row>
    <row r="53" spans="2:4" ht="15.75" x14ac:dyDescent="0.25">
      <c r="B53" s="534" t="s">
        <v>1360</v>
      </c>
    </row>
    <row r="54" spans="2:4" ht="15.75" x14ac:dyDescent="0.25">
      <c r="B54" s="323" t="s">
        <v>1416</v>
      </c>
      <c r="C54" s="538">
        <f>'Enter Data'!C478</f>
        <v>0</v>
      </c>
    </row>
    <row r="55" spans="2:4" ht="15.75" x14ac:dyDescent="0.25">
      <c r="B55" s="323" t="s">
        <v>1341</v>
      </c>
      <c r="C55" s="311" t="str">
        <f>'Enter Data'!C414</f>
        <v>Select</v>
      </c>
    </row>
    <row r="56" spans="2:4" ht="15.75" x14ac:dyDescent="0.25">
      <c r="B56" s="361" t="s">
        <v>1342</v>
      </c>
      <c r="C56" s="545">
        <f>IF(C34="Y",'Enter Data'!C419,0)</f>
        <v>0</v>
      </c>
      <c r="D56" s="530"/>
    </row>
    <row r="57" spans="2:4" ht="15.75" x14ac:dyDescent="0.25">
      <c r="B57" s="428" t="s">
        <v>1361</v>
      </c>
    </row>
    <row r="58" spans="2:4" ht="15.75" x14ac:dyDescent="0.25">
      <c r="B58" s="361" t="s">
        <v>1296</v>
      </c>
      <c r="C58" s="309">
        <f>'Enter Data'!C455</f>
        <v>0</v>
      </c>
    </row>
    <row r="59" spans="2:4" ht="15.75" x14ac:dyDescent="0.25">
      <c r="B59" s="361" t="s">
        <v>1295</v>
      </c>
      <c r="C59" s="309">
        <f>'Enter Data'!C457</f>
        <v>0</v>
      </c>
    </row>
    <row r="60" spans="2:4" ht="15.75" x14ac:dyDescent="0.25">
      <c r="B60" s="361" t="s">
        <v>1315</v>
      </c>
      <c r="C60" s="543" t="str">
        <f>'Enter Data'!C458</f>
        <v>Select</v>
      </c>
    </row>
    <row r="61" spans="2:4" ht="15.75" x14ac:dyDescent="0.25">
      <c r="B61" s="361" t="s">
        <v>1294</v>
      </c>
      <c r="C61" s="309">
        <f>'Enter Data'!C459</f>
        <v>0</v>
      </c>
    </row>
    <row r="62" spans="2:4" ht="15.75" x14ac:dyDescent="0.25">
      <c r="B62" s="361" t="s">
        <v>1297</v>
      </c>
      <c r="C62" s="309">
        <f>'Enter Data'!C460</f>
        <v>0</v>
      </c>
    </row>
    <row r="63" spans="2:4" ht="15.75" x14ac:dyDescent="0.25">
      <c r="B63" s="361" t="s">
        <v>1298</v>
      </c>
      <c r="C63" s="546">
        <f>'Enter Data'!C461</f>
        <v>0</v>
      </c>
    </row>
    <row r="64" spans="2:4" ht="31.5" x14ac:dyDescent="0.25">
      <c r="B64" s="361" t="s">
        <v>1305</v>
      </c>
      <c r="C64" s="309" t="str">
        <f>IF(C41=5,'Enter Data'!C468,"")</f>
        <v/>
      </c>
      <c r="D64" s="530"/>
    </row>
    <row r="65" spans="2:4" ht="31.5" x14ac:dyDescent="0.25">
      <c r="B65" s="361" t="s">
        <v>1306</v>
      </c>
      <c r="C65" s="309" t="str">
        <f>IF(C41=7,'Enter Data'!C469,"")</f>
        <v/>
      </c>
      <c r="D65" s="530"/>
    </row>
    <row r="66" spans="2:4" ht="31.5" x14ac:dyDescent="0.25">
      <c r="B66" s="361" t="s">
        <v>1356</v>
      </c>
      <c r="C66" s="309">
        <f>C56</f>
        <v>0</v>
      </c>
    </row>
    <row r="67" spans="2:4" ht="31.5" x14ac:dyDescent="0.25">
      <c r="B67" s="361" t="s">
        <v>1299</v>
      </c>
      <c r="C67" s="546">
        <f>'Enter Data'!H449</f>
        <v>0</v>
      </c>
    </row>
    <row r="68" spans="2:4" ht="15.75" x14ac:dyDescent="0.25">
      <c r="B68" s="361" t="s">
        <v>1353</v>
      </c>
      <c r="C68" s="545" t="str">
        <f>'Enter Data'!C472</f>
        <v>Select</v>
      </c>
    </row>
    <row r="69" spans="2:4" ht="31.5" x14ac:dyDescent="0.25">
      <c r="B69" s="361" t="s">
        <v>1307</v>
      </c>
      <c r="C69" s="546">
        <f>'Enter Data'!C17</f>
        <v>0.05</v>
      </c>
    </row>
    <row r="70" spans="2:4" ht="15.75" x14ac:dyDescent="0.25">
      <c r="B70" s="361" t="s">
        <v>1357</v>
      </c>
      <c r="C70" s="311" t="str">
        <f>'Enter Data'!O446</f>
        <v>Select</v>
      </c>
    </row>
    <row r="71" spans="2:4" ht="31.5" x14ac:dyDescent="0.25">
      <c r="B71" s="361" t="s">
        <v>1358</v>
      </c>
      <c r="C71" s="309" t="str">
        <f>IF(C49="Y",'Enter Data'!D373,"")</f>
        <v/>
      </c>
      <c r="D71" s="530"/>
    </row>
    <row r="72" spans="2:4" ht="15.75" x14ac:dyDescent="0.25">
      <c r="B72" s="361" t="s">
        <v>1359</v>
      </c>
      <c r="C72" s="309" t="str">
        <f>IF(C49="Y",Lighting!U2,"")</f>
        <v/>
      </c>
      <c r="D72" s="530"/>
    </row>
    <row r="73" spans="2:4" ht="15.75" x14ac:dyDescent="0.25">
      <c r="B73" s="428" t="s">
        <v>1362</v>
      </c>
    </row>
    <row r="74" spans="2:4" ht="15.75" x14ac:dyDescent="0.25">
      <c r="B74" s="361" t="s">
        <v>1300</v>
      </c>
      <c r="C74" s="309">
        <f>'Enter Data'!K449</f>
        <v>0</v>
      </c>
    </row>
    <row r="75" spans="2:4" ht="15.75" x14ac:dyDescent="0.25">
      <c r="B75" s="361" t="s">
        <v>1301</v>
      </c>
      <c r="C75" s="309">
        <f>'Enter Data'!L449</f>
        <v>16333.999999999996</v>
      </c>
    </row>
    <row r="76" spans="2:4" ht="15.75" x14ac:dyDescent="0.25">
      <c r="B76" s="361" t="s">
        <v>1354</v>
      </c>
      <c r="C76" s="309">
        <f>C56</f>
        <v>0</v>
      </c>
    </row>
    <row r="77" spans="2:4" ht="15.75" x14ac:dyDescent="0.25">
      <c r="B77" s="361" t="s">
        <v>1355</v>
      </c>
      <c r="C77" s="309">
        <f>C75-C76</f>
        <v>16333.999999999996</v>
      </c>
    </row>
    <row r="78" spans="2:4" ht="15.75" x14ac:dyDescent="0.25">
      <c r="B78" s="361" t="s">
        <v>1302</v>
      </c>
      <c r="C78" s="547">
        <f>IF(C34="Y",'Enter Data'!M426,'Enter Data'!M425)</f>
        <v>0</v>
      </c>
      <c r="D78" s="530"/>
    </row>
    <row r="79" spans="2:4" ht="15.75" x14ac:dyDescent="0.25">
      <c r="B79" s="361" t="s">
        <v>1303</v>
      </c>
      <c r="C79" s="546">
        <f>IF(C34="Y",'Enter Data'!N426,'Enter Data'!N425)</f>
        <v>0</v>
      </c>
      <c r="D79" s="530"/>
    </row>
    <row r="80" spans="2:4" ht="15.75" x14ac:dyDescent="0.25">
      <c r="B80" s="361" t="s">
        <v>1304</v>
      </c>
      <c r="C80" s="309">
        <f>'Enter Data'!C465</f>
        <v>0</v>
      </c>
    </row>
    <row r="81" spans="2:4" ht="31.5" x14ac:dyDescent="0.25">
      <c r="B81" s="361" t="s">
        <v>1299</v>
      </c>
      <c r="C81" s="546">
        <f>'Enter Data'!H449</f>
        <v>0</v>
      </c>
    </row>
    <row r="82" spans="2:4" ht="15.75" x14ac:dyDescent="0.25">
      <c r="B82" s="361" t="s">
        <v>1353</v>
      </c>
      <c r="C82" s="310" t="str">
        <f>'Enter Data'!C472</f>
        <v>Select</v>
      </c>
    </row>
    <row r="83" spans="2:4" ht="31.5" x14ac:dyDescent="0.25">
      <c r="B83" s="361" t="s">
        <v>1307</v>
      </c>
      <c r="C83" s="546">
        <f>'Enter Data'!C17</f>
        <v>0.05</v>
      </c>
    </row>
    <row r="84" spans="2:4" ht="15.75" x14ac:dyDescent="0.25">
      <c r="B84" s="361" t="s">
        <v>1357</v>
      </c>
      <c r="C84" s="311" t="str">
        <f>'Enter Data'!O446</f>
        <v>Select</v>
      </c>
    </row>
    <row r="85" spans="2:4" ht="31.5" x14ac:dyDescent="0.25">
      <c r="B85" s="361" t="s">
        <v>1358</v>
      </c>
      <c r="C85" s="309" t="str">
        <f>IF(C62="Y",'Enter Data'!D373,"")</f>
        <v/>
      </c>
      <c r="D85" s="530"/>
    </row>
    <row r="86" spans="2:4" ht="15.75" x14ac:dyDescent="0.25">
      <c r="B86" s="361" t="s">
        <v>1359</v>
      </c>
      <c r="C86" s="309" t="str">
        <f>IF(C62="Y",Lighting!U2,"")</f>
        <v/>
      </c>
      <c r="D86" s="530"/>
    </row>
    <row r="87" spans="2:4" x14ac:dyDescent="0.2">
      <c r="B87" s="306"/>
      <c r="C87" s="531"/>
    </row>
    <row r="89" spans="2:4" ht="15.75" x14ac:dyDescent="0.25">
      <c r="B89" s="534" t="s">
        <v>1363</v>
      </c>
    </row>
    <row r="90" spans="2:4" ht="15.75" x14ac:dyDescent="0.25">
      <c r="B90" s="428" t="s">
        <v>1364</v>
      </c>
    </row>
    <row r="91" spans="2:4" ht="15.75" x14ac:dyDescent="0.25">
      <c r="B91" s="361" t="s">
        <v>1315</v>
      </c>
      <c r="C91" s="543" t="str">
        <f>'Enter Data'!C458</f>
        <v>Select</v>
      </c>
    </row>
    <row r="92" spans="2:4" ht="15.75" x14ac:dyDescent="0.25">
      <c r="B92" s="361" t="s">
        <v>1357</v>
      </c>
      <c r="C92" s="543" t="str">
        <f>'Enter Data'!O446</f>
        <v>Select</v>
      </c>
    </row>
    <row r="93" spans="2:4" ht="31.5" x14ac:dyDescent="0.25">
      <c r="B93" s="361" t="s">
        <v>1358</v>
      </c>
      <c r="C93" s="309" t="str">
        <f>IF(C71="Y",'Enter Data'!D373,"")</f>
        <v/>
      </c>
      <c r="D93" s="530"/>
    </row>
    <row r="94" spans="2:4" ht="47.25" x14ac:dyDescent="0.25">
      <c r="B94" s="361" t="s">
        <v>1313</v>
      </c>
      <c r="C94" s="309">
        <f>'Enter Data'!C468</f>
        <v>0</v>
      </c>
    </row>
    <row r="95" spans="2:4" ht="47.25" x14ac:dyDescent="0.25">
      <c r="B95" s="361" t="s">
        <v>1314</v>
      </c>
      <c r="C95" s="309">
        <f>'Enter Data'!C469</f>
        <v>0</v>
      </c>
    </row>
    <row r="96" spans="2:4" ht="31.5" x14ac:dyDescent="0.25">
      <c r="B96" s="361" t="s">
        <v>1307</v>
      </c>
      <c r="C96" s="546">
        <f>'Enter Data'!C17</f>
        <v>0.05</v>
      </c>
    </row>
    <row r="97" spans="2:16" ht="31.5" x14ac:dyDescent="0.25">
      <c r="B97" s="361" t="s">
        <v>1308</v>
      </c>
      <c r="C97" s="309">
        <f>'Enter Data'!C465</f>
        <v>0</v>
      </c>
    </row>
    <row r="98" spans="2:16" ht="31.5" x14ac:dyDescent="0.25">
      <c r="B98" s="361" t="s">
        <v>1307</v>
      </c>
      <c r="C98" s="546">
        <f>'Enter Data'!C17</f>
        <v>0.05</v>
      </c>
    </row>
    <row r="99" spans="2:16" ht="15.75" x14ac:dyDescent="0.25">
      <c r="B99" s="361" t="s">
        <v>1309</v>
      </c>
      <c r="C99" s="548">
        <f>'Enter Data'!K455</f>
        <v>0</v>
      </c>
    </row>
    <row r="100" spans="2:16" ht="31.5" x14ac:dyDescent="0.25">
      <c r="B100" s="361" t="s">
        <v>1310</v>
      </c>
      <c r="C100" s="309">
        <f>'Enter Data'!G465</f>
        <v>0</v>
      </c>
    </row>
    <row r="101" spans="2:16" ht="31.5" x14ac:dyDescent="0.25">
      <c r="B101" s="361" t="s">
        <v>1307</v>
      </c>
      <c r="C101" s="546">
        <f>'Enter Data'!C17</f>
        <v>0.05</v>
      </c>
    </row>
    <row r="102" spans="2:16" ht="15.75" x14ac:dyDescent="0.25">
      <c r="B102" s="428" t="s">
        <v>1365</v>
      </c>
    </row>
    <row r="103" spans="2:16" ht="15.75" x14ac:dyDescent="0.25">
      <c r="B103" s="323" t="s">
        <v>1311</v>
      </c>
      <c r="C103" s="549">
        <f>'Enter Data'!G459</f>
        <v>0</v>
      </c>
    </row>
    <row r="104" spans="2:16" ht="15.75" x14ac:dyDescent="0.25">
      <c r="B104" s="534" t="s">
        <v>1366</v>
      </c>
      <c r="C104" s="707" t="s">
        <v>1312</v>
      </c>
      <c r="D104" s="708"/>
    </row>
    <row r="107" spans="2:16" ht="31.5" x14ac:dyDescent="0.25">
      <c r="B107" s="534" t="s">
        <v>1367</v>
      </c>
    </row>
    <row r="108" spans="2:16" ht="15.75" x14ac:dyDescent="0.25">
      <c r="B108" s="361" t="s">
        <v>1343</v>
      </c>
      <c r="C108" s="308">
        <f>'Enter Data'!F5</f>
        <v>0</v>
      </c>
    </row>
    <row r="109" spans="2:16" ht="31.5" x14ac:dyDescent="0.25">
      <c r="B109" s="361" t="s">
        <v>1344</v>
      </c>
      <c r="C109" s="550" t="str">
        <f>'Enter Data'!F29</f>
        <v/>
      </c>
    </row>
    <row r="110" spans="2:16" ht="31.5" x14ac:dyDescent="0.25">
      <c r="B110" s="361" t="s">
        <v>1345</v>
      </c>
      <c r="C110" s="551">
        <f>'Enter Data'!I27</f>
        <v>0</v>
      </c>
    </row>
    <row r="111" spans="2:16" ht="31.5" x14ac:dyDescent="0.25">
      <c r="B111" s="361" t="s">
        <v>1349</v>
      </c>
      <c r="C111" s="701">
        <f>'Enter Data'!C473:P473</f>
        <v>0</v>
      </c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702"/>
      <c r="P111" s="703"/>
    </row>
    <row r="112" spans="2:16" ht="31.5" x14ac:dyDescent="0.25">
      <c r="B112" s="361" t="s">
        <v>1350</v>
      </c>
      <c r="C112" s="701">
        <f>'Enter Data'!C474:P474</f>
        <v>0</v>
      </c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702"/>
      <c r="P112" s="703"/>
    </row>
    <row r="113" spans="2:16" ht="31.5" x14ac:dyDescent="0.25">
      <c r="B113" s="361" t="s">
        <v>1351</v>
      </c>
      <c r="C113" s="308">
        <f>'Enter Data'!C475</f>
        <v>0</v>
      </c>
      <c r="D113" s="532"/>
      <c r="E113" s="532"/>
      <c r="F113" s="532"/>
      <c r="G113" s="532"/>
      <c r="H113" s="532"/>
      <c r="I113" s="532"/>
      <c r="J113" s="532"/>
      <c r="K113" s="532"/>
      <c r="L113" s="532"/>
      <c r="M113" s="532"/>
      <c r="N113" s="532"/>
      <c r="O113" s="532"/>
      <c r="P113" s="532"/>
    </row>
    <row r="114" spans="2:16" ht="31.5" x14ac:dyDescent="0.25">
      <c r="B114" s="361" t="s">
        <v>1352</v>
      </c>
      <c r="C114" s="701">
        <f>'Enter Data'!C476:P476</f>
        <v>0</v>
      </c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3"/>
    </row>
    <row r="115" spans="2:16" x14ac:dyDescent="0.2">
      <c r="B115" s="306"/>
    </row>
    <row r="116" spans="2:16" ht="15.75" x14ac:dyDescent="0.25">
      <c r="B116" s="534" t="s">
        <v>1368</v>
      </c>
    </row>
    <row r="118" spans="2:16" ht="15.75" x14ac:dyDescent="0.25">
      <c r="B118" s="534" t="s">
        <v>1369</v>
      </c>
    </row>
    <row r="119" spans="2:16" ht="15.75" x14ac:dyDescent="0.25">
      <c r="B119" s="361" t="s">
        <v>1321</v>
      </c>
      <c r="C119" s="538">
        <f>'Enter Data'!C346</f>
        <v>0</v>
      </c>
    </row>
    <row r="120" spans="2:16" ht="15.75" x14ac:dyDescent="0.25">
      <c r="B120" s="361" t="s">
        <v>1318</v>
      </c>
      <c r="C120" s="538">
        <f>'Enter Data'!I348</f>
        <v>0</v>
      </c>
      <c r="D120" s="538" t="s">
        <v>1320</v>
      </c>
      <c r="E120" s="538"/>
    </row>
    <row r="121" spans="2:16" ht="15.75" x14ac:dyDescent="0.25">
      <c r="B121" s="361" t="s">
        <v>1319</v>
      </c>
      <c r="C121" s="538">
        <f>'Enter Data'!I349</f>
        <v>0</v>
      </c>
      <c r="D121" s="538" t="s">
        <v>1320</v>
      </c>
      <c r="E121" s="538"/>
    </row>
    <row r="122" spans="2:16" ht="15.75" x14ac:dyDescent="0.25">
      <c r="B122" s="361" t="s">
        <v>1322</v>
      </c>
      <c r="C122" s="309">
        <f>'Enter Data'!F348</f>
        <v>0</v>
      </c>
    </row>
    <row r="123" spans="2:16" ht="15.75" x14ac:dyDescent="0.25">
      <c r="B123" s="361" t="s">
        <v>1323</v>
      </c>
      <c r="C123" s="309">
        <f>'Enter Data'!F349</f>
        <v>0</v>
      </c>
    </row>
    <row r="124" spans="2:16" ht="15.75" x14ac:dyDescent="0.25">
      <c r="B124" s="361" t="s">
        <v>1324</v>
      </c>
      <c r="C124" s="309">
        <f>'Enter Data'!F351</f>
        <v>0</v>
      </c>
    </row>
    <row r="126" spans="2:16" ht="15.75" x14ac:dyDescent="0.25">
      <c r="B126" s="534" t="s">
        <v>426</v>
      </c>
    </row>
  </sheetData>
  <mergeCells count="8">
    <mergeCell ref="C114:P114"/>
    <mergeCell ref="E5:Q5"/>
    <mergeCell ref="C50:D50"/>
    <mergeCell ref="C2:D2"/>
    <mergeCell ref="C3:D3"/>
    <mergeCell ref="C112:P112"/>
    <mergeCell ref="C111:P111"/>
    <mergeCell ref="C104:D104"/>
  </mergeCells>
  <conditionalFormatting sqref="F11:O11">
    <cfRule type="expression" dxfId="116" priority="13">
      <formula>AND($C11="Y",F11="Y")</formula>
    </cfRule>
  </conditionalFormatting>
  <conditionalFormatting sqref="F12:O38 F40:O40">
    <cfRule type="expression" dxfId="115" priority="11">
      <formula>AND($C12="Y",F12="Y")</formula>
    </cfRule>
  </conditionalFormatting>
  <conditionalFormatting sqref="C11:D32 C38:D38 D33:D37">
    <cfRule type="expression" dxfId="114" priority="10">
      <formula>C11="Y"</formula>
    </cfRule>
  </conditionalFormatting>
  <conditionalFormatting sqref="E11">
    <cfRule type="expression" dxfId="113" priority="8">
      <formula>AND($C11="Y",E11="Y")</formula>
    </cfRule>
  </conditionalFormatting>
  <conditionalFormatting sqref="E12:E38">
    <cfRule type="expression" dxfId="112" priority="7">
      <formula>AND($C12="Y",E12="Y")</formula>
    </cfRule>
  </conditionalFormatting>
  <conditionalFormatting sqref="E10:O10 P27:Q38 P40:Q40">
    <cfRule type="expression" dxfId="111" priority="6">
      <formula>E40="Y"</formula>
    </cfRule>
  </conditionalFormatting>
  <conditionalFormatting sqref="E9:O9 P23:Q25">
    <cfRule type="expression" dxfId="110" priority="129">
      <formula>E40="Y"</formula>
    </cfRule>
  </conditionalFormatting>
  <conditionalFormatting sqref="E8:O8 P13:Q21">
    <cfRule type="expression" dxfId="109" priority="130">
      <formula>E40="Y"</formula>
    </cfRule>
  </conditionalFormatting>
  <conditionalFormatting sqref="E6:Q7 P8:Q11">
    <cfRule type="expression" dxfId="108" priority="131">
      <formula>E39="Y"</formula>
    </cfRule>
  </conditionalFormatting>
  <conditionalFormatting sqref="C7">
    <cfRule type="expression" dxfId="107" priority="5">
      <formula>C7="Y"</formula>
    </cfRule>
  </conditionalFormatting>
  <conditionalFormatting sqref="C8:C10">
    <cfRule type="expression" dxfId="106" priority="4">
      <formula>C8="Y"</formula>
    </cfRule>
  </conditionalFormatting>
  <conditionalFormatting sqref="C33:C37">
    <cfRule type="expression" dxfId="105" priority="3">
      <formula>C33="Y"</formula>
    </cfRule>
  </conditionalFormatting>
  <conditionalFormatting sqref="C36">
    <cfRule type="containsText" dxfId="104" priority="2" operator="containsText" text="Y">
      <formula>NOT(ISERROR(SEARCH("Y",C36)))</formula>
    </cfRule>
  </conditionalFormatting>
  <conditionalFormatting sqref="P26:Q26 P22:Q22 P12:Q12">
    <cfRule type="expression" dxfId="103" priority="134">
      <formula>#REF!="Y"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6600"/>
  </sheetPr>
  <dimension ref="A1:R40001"/>
  <sheetViews>
    <sheetView workbookViewId="0">
      <selection activeCell="H5" sqref="H5"/>
    </sheetView>
  </sheetViews>
  <sheetFormatPr defaultColWidth="11.42578125" defaultRowHeight="12.75" outlineLevelRow="1" x14ac:dyDescent="0.2"/>
  <cols>
    <col min="1" max="2" width="11.42578125" style="554"/>
    <col min="3" max="4" width="11" style="556" bestFit="1" customWidth="1"/>
    <col min="5" max="5" width="11.42578125" style="124"/>
    <col min="6" max="16384" width="11.42578125" style="307"/>
  </cols>
  <sheetData>
    <row r="1" spans="1:18" ht="15.75" x14ac:dyDescent="0.25">
      <c r="A1" s="495" t="s">
        <v>124</v>
      </c>
      <c r="B1" s="495" t="s">
        <v>284</v>
      </c>
      <c r="C1" s="495" t="s">
        <v>271</v>
      </c>
      <c r="D1" s="495" t="s">
        <v>272</v>
      </c>
      <c r="E1" s="552" t="s">
        <v>125</v>
      </c>
      <c r="J1" s="709" t="s">
        <v>1441</v>
      </c>
      <c r="K1" s="709"/>
      <c r="L1" s="552">
        <f>VLOOKUP('Enter Data'!I29,Service!$H$2:$I$7,2,0)</f>
        <v>2</v>
      </c>
      <c r="M1" s="552" t="s">
        <v>285</v>
      </c>
      <c r="N1" s="553">
        <f>IFERROR(AVERAGE(B:B),0)</f>
        <v>0</v>
      </c>
      <c r="O1" s="552" t="s">
        <v>286</v>
      </c>
      <c r="P1" s="553">
        <f>IFERROR(AVERAGE(C:C),0)</f>
        <v>0</v>
      </c>
      <c r="Q1" s="552" t="s">
        <v>287</v>
      </c>
      <c r="R1" s="553">
        <f>L1*P1*24*365</f>
        <v>0</v>
      </c>
    </row>
    <row r="2" spans="1:18" x14ac:dyDescent="0.2">
      <c r="C2" s="555"/>
      <c r="D2" s="555"/>
      <c r="E2" s="124" t="str">
        <f>'Enter Data'!$C$61</f>
        <v>Select</v>
      </c>
    </row>
    <row r="3" spans="1:18" x14ac:dyDescent="0.2">
      <c r="C3" s="555"/>
      <c r="D3" s="555"/>
      <c r="E3" s="124" t="str">
        <f>'Enter Data'!$C$61</f>
        <v>Select</v>
      </c>
    </row>
    <row r="4" spans="1:18" x14ac:dyDescent="0.2">
      <c r="C4" s="555"/>
      <c r="D4" s="555"/>
      <c r="E4" s="124" t="str">
        <f>'Enter Data'!$C$61</f>
        <v>Select</v>
      </c>
    </row>
    <row r="5" spans="1:18" x14ac:dyDescent="0.2">
      <c r="C5" s="555"/>
      <c r="D5" s="555"/>
      <c r="E5" s="124" t="str">
        <f>'Enter Data'!$C$61</f>
        <v>Select</v>
      </c>
    </row>
    <row r="6" spans="1:18" x14ac:dyDescent="0.2">
      <c r="C6" s="555"/>
      <c r="D6" s="555"/>
      <c r="E6" s="124" t="str">
        <f>'Enter Data'!$C$61</f>
        <v>Select</v>
      </c>
    </row>
    <row r="7" spans="1:18" x14ac:dyDescent="0.2">
      <c r="C7" s="555"/>
      <c r="D7" s="555"/>
      <c r="E7" s="124" t="str">
        <f>'Enter Data'!$C$61</f>
        <v>Select</v>
      </c>
    </row>
    <row r="8" spans="1:18" x14ac:dyDescent="0.2">
      <c r="C8" s="555"/>
      <c r="D8" s="555"/>
      <c r="E8" s="124" t="str">
        <f>'Enter Data'!$C$61</f>
        <v>Select</v>
      </c>
    </row>
    <row r="9" spans="1:18" x14ac:dyDescent="0.2">
      <c r="C9" s="555"/>
      <c r="D9" s="555"/>
      <c r="E9" s="124" t="str">
        <f>'Enter Data'!$C$61</f>
        <v>Select</v>
      </c>
    </row>
    <row r="10" spans="1:18" x14ac:dyDescent="0.2">
      <c r="C10" s="555"/>
      <c r="D10" s="555"/>
      <c r="E10" s="124" t="str">
        <f>'Enter Data'!$C$61</f>
        <v>Select</v>
      </c>
    </row>
    <row r="11" spans="1:18" x14ac:dyDescent="0.2">
      <c r="C11" s="555"/>
      <c r="D11" s="555"/>
      <c r="E11" s="124" t="str">
        <f>'Enter Data'!$C$61</f>
        <v>Select</v>
      </c>
    </row>
    <row r="12" spans="1:18" x14ac:dyDescent="0.2">
      <c r="C12" s="555"/>
      <c r="D12" s="555"/>
      <c r="E12" s="124" t="str">
        <f>'Enter Data'!$C$61</f>
        <v>Select</v>
      </c>
    </row>
    <row r="13" spans="1:18" x14ac:dyDescent="0.2">
      <c r="C13" s="555"/>
      <c r="D13" s="555"/>
      <c r="E13" s="124" t="str">
        <f>'Enter Data'!$C$61</f>
        <v>Select</v>
      </c>
    </row>
    <row r="14" spans="1:18" x14ac:dyDescent="0.2">
      <c r="C14" s="555"/>
      <c r="D14" s="555"/>
      <c r="E14" s="124" t="str">
        <f>'Enter Data'!$C$61</f>
        <v>Select</v>
      </c>
    </row>
    <row r="15" spans="1:18" x14ac:dyDescent="0.2">
      <c r="C15" s="555"/>
      <c r="D15" s="555"/>
      <c r="E15" s="124" t="str">
        <f>'Enter Data'!$C$61</f>
        <v>Select</v>
      </c>
    </row>
    <row r="16" spans="1:18" x14ac:dyDescent="0.2">
      <c r="C16" s="555"/>
      <c r="D16" s="555"/>
      <c r="E16" s="124" t="str">
        <f>'Enter Data'!$C$61</f>
        <v>Select</v>
      </c>
    </row>
    <row r="17" spans="3:5" x14ac:dyDescent="0.2">
      <c r="C17" s="555"/>
      <c r="D17" s="555"/>
      <c r="E17" s="124" t="str">
        <f>'Enter Data'!$C$61</f>
        <v>Select</v>
      </c>
    </row>
    <row r="18" spans="3:5" x14ac:dyDescent="0.2">
      <c r="C18" s="555"/>
      <c r="D18" s="555"/>
      <c r="E18" s="124" t="str">
        <f>'Enter Data'!$C$61</f>
        <v>Select</v>
      </c>
    </row>
    <row r="19" spans="3:5" x14ac:dyDescent="0.2">
      <c r="C19" s="555"/>
      <c r="D19" s="555"/>
      <c r="E19" s="124" t="str">
        <f>'Enter Data'!$C$61</f>
        <v>Select</v>
      </c>
    </row>
    <row r="20" spans="3:5" x14ac:dyDescent="0.2">
      <c r="C20" s="555"/>
      <c r="D20" s="555"/>
      <c r="E20" s="124" t="str">
        <f>'Enter Data'!$C$61</f>
        <v>Select</v>
      </c>
    </row>
    <row r="21" spans="3:5" x14ac:dyDescent="0.2">
      <c r="C21" s="555"/>
      <c r="D21" s="555"/>
      <c r="E21" s="124" t="str">
        <f>'Enter Data'!$C$61</f>
        <v>Select</v>
      </c>
    </row>
    <row r="22" spans="3:5" x14ac:dyDescent="0.2">
      <c r="C22" s="555"/>
      <c r="D22" s="555"/>
      <c r="E22" s="124" t="str">
        <f>'Enter Data'!$C$61</f>
        <v>Select</v>
      </c>
    </row>
    <row r="23" spans="3:5" x14ac:dyDescent="0.2">
      <c r="C23" s="555"/>
      <c r="D23" s="555"/>
      <c r="E23" s="124" t="str">
        <f>'Enter Data'!$C$61</f>
        <v>Select</v>
      </c>
    </row>
    <row r="24" spans="3:5" x14ac:dyDescent="0.2">
      <c r="C24" s="555"/>
      <c r="D24" s="555"/>
      <c r="E24" s="124" t="str">
        <f>'Enter Data'!$C$61</f>
        <v>Select</v>
      </c>
    </row>
    <row r="25" spans="3:5" x14ac:dyDescent="0.2">
      <c r="C25" s="555"/>
      <c r="D25" s="555"/>
      <c r="E25" s="124" t="str">
        <f>'Enter Data'!$C$61</f>
        <v>Select</v>
      </c>
    </row>
    <row r="26" spans="3:5" x14ac:dyDescent="0.2">
      <c r="C26" s="555"/>
      <c r="D26" s="555"/>
      <c r="E26" s="124" t="str">
        <f>'Enter Data'!$C$61</f>
        <v>Select</v>
      </c>
    </row>
    <row r="27" spans="3:5" x14ac:dyDescent="0.2">
      <c r="C27" s="555"/>
      <c r="D27" s="555"/>
      <c r="E27" s="124" t="str">
        <f>'Enter Data'!$C$61</f>
        <v>Select</v>
      </c>
    </row>
    <row r="28" spans="3:5" x14ac:dyDescent="0.2">
      <c r="C28" s="555"/>
      <c r="D28" s="555"/>
      <c r="E28" s="124" t="str">
        <f>'Enter Data'!$C$61</f>
        <v>Select</v>
      </c>
    </row>
    <row r="29" spans="3:5" x14ac:dyDescent="0.2">
      <c r="C29" s="555"/>
      <c r="D29" s="555"/>
      <c r="E29" s="124" t="str">
        <f>'Enter Data'!$C$61</f>
        <v>Select</v>
      </c>
    </row>
    <row r="30" spans="3:5" x14ac:dyDescent="0.2">
      <c r="C30" s="555"/>
      <c r="D30" s="555"/>
      <c r="E30" s="124" t="str">
        <f>'Enter Data'!$C$61</f>
        <v>Select</v>
      </c>
    </row>
    <row r="31" spans="3:5" x14ac:dyDescent="0.2">
      <c r="C31" s="555"/>
      <c r="D31" s="555"/>
      <c r="E31" s="124" t="str">
        <f>'Enter Data'!$C$61</f>
        <v>Select</v>
      </c>
    </row>
    <row r="32" spans="3:5" x14ac:dyDescent="0.2">
      <c r="C32" s="555"/>
      <c r="D32" s="555"/>
      <c r="E32" s="124" t="str">
        <f>'Enter Data'!$C$61</f>
        <v>Select</v>
      </c>
    </row>
    <row r="33" spans="3:5" x14ac:dyDescent="0.2">
      <c r="C33" s="555"/>
      <c r="D33" s="555"/>
      <c r="E33" s="124" t="str">
        <f>'Enter Data'!$C$61</f>
        <v>Select</v>
      </c>
    </row>
    <row r="34" spans="3:5" x14ac:dyDescent="0.2">
      <c r="C34" s="555"/>
      <c r="D34" s="555"/>
      <c r="E34" s="124" t="str">
        <f>'Enter Data'!$C$61</f>
        <v>Select</v>
      </c>
    </row>
    <row r="35" spans="3:5" x14ac:dyDescent="0.2">
      <c r="C35" s="555"/>
      <c r="D35" s="555"/>
      <c r="E35" s="124" t="str">
        <f>'Enter Data'!$C$61</f>
        <v>Select</v>
      </c>
    </row>
    <row r="36" spans="3:5" x14ac:dyDescent="0.2">
      <c r="C36" s="555"/>
      <c r="D36" s="555"/>
      <c r="E36" s="124" t="str">
        <f>'Enter Data'!$C$61</f>
        <v>Select</v>
      </c>
    </row>
    <row r="37" spans="3:5" x14ac:dyDescent="0.2">
      <c r="C37" s="555"/>
      <c r="D37" s="555"/>
      <c r="E37" s="124" t="str">
        <f>'Enter Data'!$C$61</f>
        <v>Select</v>
      </c>
    </row>
    <row r="38" spans="3:5" x14ac:dyDescent="0.2">
      <c r="C38" s="555"/>
      <c r="D38" s="555"/>
      <c r="E38" s="124" t="str">
        <f>'Enter Data'!$C$61</f>
        <v>Select</v>
      </c>
    </row>
    <row r="39" spans="3:5" x14ac:dyDescent="0.2">
      <c r="C39" s="555"/>
      <c r="D39" s="555"/>
      <c r="E39" s="124" t="str">
        <f>'Enter Data'!$C$61</f>
        <v>Select</v>
      </c>
    </row>
    <row r="40" spans="3:5" x14ac:dyDescent="0.2">
      <c r="C40" s="555"/>
      <c r="D40" s="555"/>
      <c r="E40" s="124" t="str">
        <f>'Enter Data'!$C$61</f>
        <v>Select</v>
      </c>
    </row>
    <row r="41" spans="3:5" x14ac:dyDescent="0.2">
      <c r="C41" s="555"/>
      <c r="D41" s="555"/>
      <c r="E41" s="124" t="str">
        <f>'Enter Data'!$C$61</f>
        <v>Select</v>
      </c>
    </row>
    <row r="42" spans="3:5" x14ac:dyDescent="0.2">
      <c r="C42" s="555"/>
      <c r="D42" s="555"/>
      <c r="E42" s="124" t="str">
        <f>'Enter Data'!$C$61</f>
        <v>Select</v>
      </c>
    </row>
    <row r="43" spans="3:5" x14ac:dyDescent="0.2">
      <c r="C43" s="555"/>
      <c r="D43" s="555"/>
      <c r="E43" s="124" t="str">
        <f>'Enter Data'!$C$61</f>
        <v>Select</v>
      </c>
    </row>
    <row r="44" spans="3:5" x14ac:dyDescent="0.2">
      <c r="C44" s="555"/>
      <c r="D44" s="555"/>
      <c r="E44" s="124" t="str">
        <f>'Enter Data'!$C$61</f>
        <v>Select</v>
      </c>
    </row>
    <row r="45" spans="3:5" x14ac:dyDescent="0.2">
      <c r="C45" s="555"/>
      <c r="D45" s="555"/>
      <c r="E45" s="124" t="str">
        <f>'Enter Data'!$C$61</f>
        <v>Select</v>
      </c>
    </row>
    <row r="46" spans="3:5" x14ac:dyDescent="0.2">
      <c r="C46" s="555"/>
      <c r="D46" s="555"/>
      <c r="E46" s="124" t="str">
        <f>'Enter Data'!$C$61</f>
        <v>Select</v>
      </c>
    </row>
    <row r="47" spans="3:5" x14ac:dyDescent="0.2">
      <c r="C47" s="555"/>
      <c r="D47" s="555"/>
      <c r="E47" s="124" t="str">
        <f>'Enter Data'!$C$61</f>
        <v>Select</v>
      </c>
    </row>
    <row r="48" spans="3:5" x14ac:dyDescent="0.2">
      <c r="C48" s="555"/>
      <c r="D48" s="555"/>
      <c r="E48" s="124" t="str">
        <f>'Enter Data'!$C$61</f>
        <v>Select</v>
      </c>
    </row>
    <row r="49" spans="3:5" x14ac:dyDescent="0.2">
      <c r="C49" s="555"/>
      <c r="D49" s="555"/>
      <c r="E49" s="124" t="str">
        <f>'Enter Data'!$C$61</f>
        <v>Select</v>
      </c>
    </row>
    <row r="50" spans="3:5" x14ac:dyDescent="0.2">
      <c r="C50" s="555"/>
      <c r="D50" s="555"/>
      <c r="E50" s="124" t="str">
        <f>'Enter Data'!$C$61</f>
        <v>Select</v>
      </c>
    </row>
    <row r="51" spans="3:5" x14ac:dyDescent="0.2">
      <c r="C51" s="555"/>
      <c r="D51" s="555"/>
      <c r="E51" s="124" t="str">
        <f>'Enter Data'!$C$61</f>
        <v>Select</v>
      </c>
    </row>
    <row r="52" spans="3:5" x14ac:dyDescent="0.2">
      <c r="C52" s="555"/>
      <c r="D52" s="555"/>
      <c r="E52" s="124" t="str">
        <f>'Enter Data'!$C$61</f>
        <v>Select</v>
      </c>
    </row>
    <row r="53" spans="3:5" x14ac:dyDescent="0.2">
      <c r="C53" s="555"/>
      <c r="D53" s="555"/>
      <c r="E53" s="124" t="str">
        <f>'Enter Data'!$C$61</f>
        <v>Select</v>
      </c>
    </row>
    <row r="54" spans="3:5" x14ac:dyDescent="0.2">
      <c r="C54" s="555"/>
      <c r="D54" s="555"/>
      <c r="E54" s="124" t="str">
        <f>'Enter Data'!$C$61</f>
        <v>Select</v>
      </c>
    </row>
    <row r="55" spans="3:5" x14ac:dyDescent="0.2">
      <c r="C55" s="555"/>
      <c r="D55" s="555"/>
      <c r="E55" s="124" t="str">
        <f>'Enter Data'!$C$61</f>
        <v>Select</v>
      </c>
    </row>
    <row r="56" spans="3:5" x14ac:dyDescent="0.2">
      <c r="C56" s="555"/>
      <c r="D56" s="555"/>
      <c r="E56" s="124" t="str">
        <f>'Enter Data'!$C$61</f>
        <v>Select</v>
      </c>
    </row>
    <row r="57" spans="3:5" x14ac:dyDescent="0.2">
      <c r="C57" s="555"/>
      <c r="D57" s="555"/>
      <c r="E57" s="124" t="str">
        <f>'Enter Data'!$C$61</f>
        <v>Select</v>
      </c>
    </row>
    <row r="58" spans="3:5" x14ac:dyDescent="0.2">
      <c r="C58" s="555"/>
      <c r="D58" s="555"/>
      <c r="E58" s="124" t="str">
        <f>'Enter Data'!$C$61</f>
        <v>Select</v>
      </c>
    </row>
    <row r="59" spans="3:5" x14ac:dyDescent="0.2">
      <c r="C59" s="555"/>
      <c r="D59" s="555"/>
      <c r="E59" s="124" t="str">
        <f>'Enter Data'!$C$61</f>
        <v>Select</v>
      </c>
    </row>
    <row r="60" spans="3:5" x14ac:dyDescent="0.2">
      <c r="C60" s="555"/>
      <c r="D60" s="555"/>
      <c r="E60" s="124" t="str">
        <f>'Enter Data'!$C$61</f>
        <v>Select</v>
      </c>
    </row>
    <row r="61" spans="3:5" x14ac:dyDescent="0.2">
      <c r="C61" s="555"/>
      <c r="D61" s="555"/>
      <c r="E61" s="124" t="str">
        <f>'Enter Data'!$C$61</f>
        <v>Select</v>
      </c>
    </row>
    <row r="62" spans="3:5" x14ac:dyDescent="0.2">
      <c r="C62" s="555"/>
      <c r="D62" s="555"/>
      <c r="E62" s="124" t="str">
        <f>'Enter Data'!$C$61</f>
        <v>Select</v>
      </c>
    </row>
    <row r="63" spans="3:5" x14ac:dyDescent="0.2">
      <c r="C63" s="555"/>
      <c r="D63" s="555"/>
      <c r="E63" s="124" t="str">
        <f>'Enter Data'!$C$61</f>
        <v>Select</v>
      </c>
    </row>
    <row r="64" spans="3:5" x14ac:dyDescent="0.2">
      <c r="C64" s="555"/>
      <c r="D64" s="555"/>
      <c r="E64" s="124" t="str">
        <f>'Enter Data'!$C$61</f>
        <v>Select</v>
      </c>
    </row>
    <row r="65" spans="3:5" x14ac:dyDescent="0.2">
      <c r="C65" s="555"/>
      <c r="D65" s="555"/>
      <c r="E65" s="124" t="str">
        <f>'Enter Data'!$C$61</f>
        <v>Select</v>
      </c>
    </row>
    <row r="66" spans="3:5" x14ac:dyDescent="0.2">
      <c r="C66" s="555"/>
      <c r="D66" s="555"/>
      <c r="E66" s="124" t="str">
        <f>'Enter Data'!$C$61</f>
        <v>Select</v>
      </c>
    </row>
    <row r="67" spans="3:5" x14ac:dyDescent="0.2">
      <c r="C67" s="555"/>
      <c r="D67" s="555"/>
      <c r="E67" s="124" t="str">
        <f>'Enter Data'!$C$61</f>
        <v>Select</v>
      </c>
    </row>
    <row r="68" spans="3:5" x14ac:dyDescent="0.2">
      <c r="C68" s="555"/>
      <c r="D68" s="555"/>
      <c r="E68" s="124" t="str">
        <f>'Enter Data'!$C$61</f>
        <v>Select</v>
      </c>
    </row>
    <row r="69" spans="3:5" x14ac:dyDescent="0.2">
      <c r="C69" s="555"/>
      <c r="D69" s="555"/>
      <c r="E69" s="124" t="str">
        <f>'Enter Data'!$C$61</f>
        <v>Select</v>
      </c>
    </row>
    <row r="70" spans="3:5" x14ac:dyDescent="0.2">
      <c r="C70" s="555"/>
      <c r="D70" s="555"/>
      <c r="E70" s="124" t="str">
        <f>'Enter Data'!$C$61</f>
        <v>Select</v>
      </c>
    </row>
    <row r="71" spans="3:5" x14ac:dyDescent="0.2">
      <c r="C71" s="555"/>
      <c r="D71" s="555"/>
      <c r="E71" s="124" t="str">
        <f>'Enter Data'!$C$61</f>
        <v>Select</v>
      </c>
    </row>
    <row r="72" spans="3:5" x14ac:dyDescent="0.2">
      <c r="C72" s="555"/>
      <c r="D72" s="555"/>
      <c r="E72" s="124" t="str">
        <f>'Enter Data'!$C$61</f>
        <v>Select</v>
      </c>
    </row>
    <row r="73" spans="3:5" x14ac:dyDescent="0.2">
      <c r="C73" s="555"/>
      <c r="D73" s="555"/>
      <c r="E73" s="124" t="str">
        <f>'Enter Data'!$C$61</f>
        <v>Select</v>
      </c>
    </row>
    <row r="74" spans="3:5" x14ac:dyDescent="0.2">
      <c r="C74" s="555"/>
      <c r="D74" s="555"/>
      <c r="E74" s="124" t="str">
        <f>'Enter Data'!$C$61</f>
        <v>Select</v>
      </c>
    </row>
    <row r="75" spans="3:5" x14ac:dyDescent="0.2">
      <c r="C75" s="555"/>
      <c r="D75" s="555"/>
      <c r="E75" s="124" t="str">
        <f>'Enter Data'!$C$61</f>
        <v>Select</v>
      </c>
    </row>
    <row r="76" spans="3:5" x14ac:dyDescent="0.2">
      <c r="C76" s="555"/>
      <c r="D76" s="555"/>
      <c r="E76" s="124" t="str">
        <f>'Enter Data'!$C$61</f>
        <v>Select</v>
      </c>
    </row>
    <row r="77" spans="3:5" x14ac:dyDescent="0.2">
      <c r="C77" s="555"/>
      <c r="D77" s="555"/>
      <c r="E77" s="124" t="str">
        <f>'Enter Data'!$C$61</f>
        <v>Select</v>
      </c>
    </row>
    <row r="78" spans="3:5" x14ac:dyDescent="0.2">
      <c r="C78" s="555"/>
      <c r="D78" s="555"/>
      <c r="E78" s="124" t="str">
        <f>'Enter Data'!$C$61</f>
        <v>Select</v>
      </c>
    </row>
    <row r="79" spans="3:5" x14ac:dyDescent="0.2">
      <c r="C79" s="555"/>
      <c r="D79" s="555"/>
      <c r="E79" s="124" t="str">
        <f>'Enter Data'!$C$61</f>
        <v>Select</v>
      </c>
    </row>
    <row r="80" spans="3:5" x14ac:dyDescent="0.2">
      <c r="C80" s="555"/>
      <c r="D80" s="555"/>
      <c r="E80" s="124" t="str">
        <f>'Enter Data'!$C$61</f>
        <v>Select</v>
      </c>
    </row>
    <row r="81" spans="3:5" x14ac:dyDescent="0.2">
      <c r="C81" s="555"/>
      <c r="D81" s="555"/>
      <c r="E81" s="124" t="str">
        <f>'Enter Data'!$C$61</f>
        <v>Select</v>
      </c>
    </row>
    <row r="82" spans="3:5" x14ac:dyDescent="0.2">
      <c r="C82" s="555"/>
      <c r="D82" s="555"/>
      <c r="E82" s="124" t="str">
        <f>'Enter Data'!$C$61</f>
        <v>Select</v>
      </c>
    </row>
    <row r="83" spans="3:5" x14ac:dyDescent="0.2">
      <c r="C83" s="555"/>
      <c r="D83" s="555"/>
      <c r="E83" s="124" t="str">
        <f>'Enter Data'!$C$61</f>
        <v>Select</v>
      </c>
    </row>
    <row r="84" spans="3:5" x14ac:dyDescent="0.2">
      <c r="C84" s="555"/>
      <c r="D84" s="555"/>
      <c r="E84" s="124" t="str">
        <f>'Enter Data'!$C$61</f>
        <v>Select</v>
      </c>
    </row>
    <row r="85" spans="3:5" x14ac:dyDescent="0.2">
      <c r="C85" s="555"/>
      <c r="D85" s="555"/>
      <c r="E85" s="124" t="str">
        <f>'Enter Data'!$C$61</f>
        <v>Select</v>
      </c>
    </row>
    <row r="86" spans="3:5" x14ac:dyDescent="0.2">
      <c r="C86" s="555"/>
      <c r="D86" s="555"/>
      <c r="E86" s="124" t="str">
        <f>'Enter Data'!$C$61</f>
        <v>Select</v>
      </c>
    </row>
    <row r="87" spans="3:5" x14ac:dyDescent="0.2">
      <c r="C87" s="555"/>
      <c r="D87" s="555"/>
      <c r="E87" s="124" t="str">
        <f>'Enter Data'!$C$61</f>
        <v>Select</v>
      </c>
    </row>
    <row r="88" spans="3:5" x14ac:dyDescent="0.2">
      <c r="C88" s="555"/>
      <c r="D88" s="555"/>
      <c r="E88" s="124" t="str">
        <f>'Enter Data'!$C$61</f>
        <v>Select</v>
      </c>
    </row>
    <row r="89" spans="3:5" x14ac:dyDescent="0.2">
      <c r="C89" s="555"/>
      <c r="D89" s="555"/>
      <c r="E89" s="124" t="str">
        <f>'Enter Data'!$C$61</f>
        <v>Select</v>
      </c>
    </row>
    <row r="90" spans="3:5" x14ac:dyDescent="0.2">
      <c r="C90" s="555"/>
      <c r="D90" s="555"/>
      <c r="E90" s="124" t="str">
        <f>'Enter Data'!$C$61</f>
        <v>Select</v>
      </c>
    </row>
    <row r="91" spans="3:5" x14ac:dyDescent="0.2">
      <c r="C91" s="555"/>
      <c r="D91" s="555"/>
      <c r="E91" s="124" t="str">
        <f>'Enter Data'!$C$61</f>
        <v>Select</v>
      </c>
    </row>
    <row r="92" spans="3:5" x14ac:dyDescent="0.2">
      <c r="C92" s="555"/>
      <c r="D92" s="555"/>
      <c r="E92" s="124" t="str">
        <f>'Enter Data'!$C$61</f>
        <v>Select</v>
      </c>
    </row>
    <row r="93" spans="3:5" x14ac:dyDescent="0.2">
      <c r="C93" s="555"/>
      <c r="D93" s="555"/>
      <c r="E93" s="124" t="str">
        <f>'Enter Data'!$C$61</f>
        <v>Select</v>
      </c>
    </row>
    <row r="94" spans="3:5" x14ac:dyDescent="0.2">
      <c r="C94" s="555"/>
      <c r="D94" s="555"/>
      <c r="E94" s="124" t="str">
        <f>'Enter Data'!$C$61</f>
        <v>Select</v>
      </c>
    </row>
    <row r="95" spans="3:5" x14ac:dyDescent="0.2">
      <c r="C95" s="555"/>
      <c r="D95" s="555"/>
      <c r="E95" s="124" t="str">
        <f>'Enter Data'!$C$61</f>
        <v>Select</v>
      </c>
    </row>
    <row r="96" spans="3:5" x14ac:dyDescent="0.2">
      <c r="C96" s="555"/>
      <c r="D96" s="555"/>
      <c r="E96" s="124" t="str">
        <f>'Enter Data'!$C$61</f>
        <v>Select</v>
      </c>
    </row>
    <row r="97" spans="3:5" x14ac:dyDescent="0.2">
      <c r="C97" s="555"/>
      <c r="D97" s="555"/>
      <c r="E97" s="124" t="str">
        <f>'Enter Data'!$C$61</f>
        <v>Select</v>
      </c>
    </row>
    <row r="98" spans="3:5" x14ac:dyDescent="0.2">
      <c r="C98" s="555"/>
      <c r="D98" s="555"/>
      <c r="E98" s="124" t="str">
        <f>'Enter Data'!$C$61</f>
        <v>Select</v>
      </c>
    </row>
    <row r="99" spans="3:5" x14ac:dyDescent="0.2">
      <c r="C99" s="555"/>
      <c r="D99" s="555"/>
      <c r="E99" s="124" t="str">
        <f>'Enter Data'!$C$61</f>
        <v>Select</v>
      </c>
    </row>
    <row r="100" spans="3:5" x14ac:dyDescent="0.2">
      <c r="C100" s="555"/>
      <c r="D100" s="555"/>
      <c r="E100" s="124" t="str">
        <f>'Enter Data'!$C$61</f>
        <v>Select</v>
      </c>
    </row>
    <row r="101" spans="3:5" x14ac:dyDescent="0.2">
      <c r="C101" s="555"/>
      <c r="D101" s="555"/>
      <c r="E101" s="124" t="str">
        <f>'Enter Data'!$C$61</f>
        <v>Select</v>
      </c>
    </row>
    <row r="102" spans="3:5" x14ac:dyDescent="0.2">
      <c r="C102" s="555"/>
      <c r="D102" s="555"/>
      <c r="E102" s="124" t="str">
        <f>'Enter Data'!$C$61</f>
        <v>Select</v>
      </c>
    </row>
    <row r="103" spans="3:5" x14ac:dyDescent="0.2">
      <c r="C103" s="555"/>
      <c r="D103" s="555"/>
      <c r="E103" s="124" t="str">
        <f>'Enter Data'!$C$61</f>
        <v>Select</v>
      </c>
    </row>
    <row r="104" spans="3:5" x14ac:dyDescent="0.2">
      <c r="C104" s="555"/>
      <c r="D104" s="555"/>
      <c r="E104" s="124" t="str">
        <f>'Enter Data'!$C$61</f>
        <v>Select</v>
      </c>
    </row>
    <row r="105" spans="3:5" x14ac:dyDescent="0.2">
      <c r="C105" s="555"/>
      <c r="D105" s="555"/>
      <c r="E105" s="124" t="str">
        <f>'Enter Data'!$C$61</f>
        <v>Select</v>
      </c>
    </row>
    <row r="106" spans="3:5" x14ac:dyDescent="0.2">
      <c r="C106" s="555"/>
      <c r="D106" s="555"/>
      <c r="E106" s="124" t="str">
        <f>'Enter Data'!$C$61</f>
        <v>Select</v>
      </c>
    </row>
    <row r="107" spans="3:5" x14ac:dyDescent="0.2">
      <c r="C107" s="555"/>
      <c r="D107" s="555"/>
      <c r="E107" s="124" t="str">
        <f>'Enter Data'!$C$61</f>
        <v>Select</v>
      </c>
    </row>
    <row r="108" spans="3:5" x14ac:dyDescent="0.2">
      <c r="C108" s="555"/>
      <c r="D108" s="555"/>
      <c r="E108" s="124" t="str">
        <f>'Enter Data'!$C$61</f>
        <v>Select</v>
      </c>
    </row>
    <row r="109" spans="3:5" x14ac:dyDescent="0.2">
      <c r="C109" s="555"/>
      <c r="D109" s="555"/>
      <c r="E109" s="124" t="str">
        <f>'Enter Data'!$C$61</f>
        <v>Select</v>
      </c>
    </row>
    <row r="110" spans="3:5" x14ac:dyDescent="0.2">
      <c r="C110" s="555"/>
      <c r="D110" s="555"/>
      <c r="E110" s="124" t="str">
        <f>'Enter Data'!$C$61</f>
        <v>Select</v>
      </c>
    </row>
    <row r="111" spans="3:5" x14ac:dyDescent="0.2">
      <c r="C111" s="555"/>
      <c r="D111" s="555"/>
      <c r="E111" s="124" t="str">
        <f>'Enter Data'!$C$61</f>
        <v>Select</v>
      </c>
    </row>
    <row r="112" spans="3:5" x14ac:dyDescent="0.2">
      <c r="C112" s="555"/>
      <c r="D112" s="555"/>
      <c r="E112" s="124" t="str">
        <f>'Enter Data'!$C$61</f>
        <v>Select</v>
      </c>
    </row>
    <row r="113" spans="3:5" x14ac:dyDescent="0.2">
      <c r="C113" s="555"/>
      <c r="D113" s="555"/>
      <c r="E113" s="124" t="str">
        <f>'Enter Data'!$C$61</f>
        <v>Select</v>
      </c>
    </row>
    <row r="114" spans="3:5" x14ac:dyDescent="0.2">
      <c r="C114" s="555"/>
      <c r="D114" s="555"/>
      <c r="E114" s="124" t="str">
        <f>'Enter Data'!$C$61</f>
        <v>Select</v>
      </c>
    </row>
    <row r="115" spans="3:5" x14ac:dyDescent="0.2">
      <c r="C115" s="555"/>
      <c r="D115" s="555"/>
      <c r="E115" s="124" t="str">
        <f>'Enter Data'!$C$61</f>
        <v>Select</v>
      </c>
    </row>
    <row r="116" spans="3:5" x14ac:dyDescent="0.2">
      <c r="C116" s="555"/>
      <c r="D116" s="555"/>
      <c r="E116" s="124" t="str">
        <f>'Enter Data'!$C$61</f>
        <v>Select</v>
      </c>
    </row>
    <row r="117" spans="3:5" x14ac:dyDescent="0.2">
      <c r="C117" s="555"/>
      <c r="D117" s="555"/>
      <c r="E117" s="124" t="str">
        <f>'Enter Data'!$C$61</f>
        <v>Select</v>
      </c>
    </row>
    <row r="118" spans="3:5" x14ac:dyDescent="0.2">
      <c r="C118" s="555"/>
      <c r="D118" s="555"/>
      <c r="E118" s="124" t="str">
        <f>'Enter Data'!$C$61</f>
        <v>Select</v>
      </c>
    </row>
    <row r="119" spans="3:5" x14ac:dyDescent="0.2">
      <c r="C119" s="555"/>
      <c r="D119" s="555"/>
      <c r="E119" s="124" t="str">
        <f>'Enter Data'!$C$61</f>
        <v>Select</v>
      </c>
    </row>
    <row r="120" spans="3:5" x14ac:dyDescent="0.2">
      <c r="C120" s="555"/>
      <c r="D120" s="555"/>
      <c r="E120" s="124" t="str">
        <f>'Enter Data'!$C$61</f>
        <v>Select</v>
      </c>
    </row>
    <row r="121" spans="3:5" x14ac:dyDescent="0.2">
      <c r="C121" s="555"/>
      <c r="D121" s="555"/>
      <c r="E121" s="124" t="str">
        <f>'Enter Data'!$C$61</f>
        <v>Select</v>
      </c>
    </row>
    <row r="122" spans="3:5" x14ac:dyDescent="0.2">
      <c r="C122" s="555"/>
      <c r="D122" s="555"/>
      <c r="E122" s="124" t="str">
        <f>'Enter Data'!$C$61</f>
        <v>Select</v>
      </c>
    </row>
    <row r="123" spans="3:5" x14ac:dyDescent="0.2">
      <c r="C123" s="555"/>
      <c r="D123" s="555"/>
      <c r="E123" s="124" t="str">
        <f>'Enter Data'!$C$61</f>
        <v>Select</v>
      </c>
    </row>
    <row r="124" spans="3:5" x14ac:dyDescent="0.2">
      <c r="C124" s="555"/>
      <c r="D124" s="555"/>
      <c r="E124" s="124" t="str">
        <f>'Enter Data'!$C$61</f>
        <v>Select</v>
      </c>
    </row>
    <row r="125" spans="3:5" x14ac:dyDescent="0.2">
      <c r="C125" s="555"/>
      <c r="D125" s="555"/>
      <c r="E125" s="124" t="str">
        <f>'Enter Data'!$C$61</f>
        <v>Select</v>
      </c>
    </row>
    <row r="126" spans="3:5" x14ac:dyDescent="0.2">
      <c r="C126" s="555"/>
      <c r="D126" s="555"/>
      <c r="E126" s="124" t="str">
        <f>'Enter Data'!$C$61</f>
        <v>Select</v>
      </c>
    </row>
    <row r="127" spans="3:5" x14ac:dyDescent="0.2">
      <c r="C127" s="555"/>
      <c r="D127" s="555"/>
      <c r="E127" s="124" t="str">
        <f>'Enter Data'!$C$61</f>
        <v>Select</v>
      </c>
    </row>
    <row r="128" spans="3:5" x14ac:dyDescent="0.2">
      <c r="C128" s="555"/>
      <c r="D128" s="555"/>
      <c r="E128" s="124" t="str">
        <f>'Enter Data'!$C$61</f>
        <v>Select</v>
      </c>
    </row>
    <row r="129" spans="3:5" x14ac:dyDescent="0.2">
      <c r="C129" s="555"/>
      <c r="D129" s="555"/>
      <c r="E129" s="124" t="str">
        <f>'Enter Data'!$C$61</f>
        <v>Select</v>
      </c>
    </row>
    <row r="130" spans="3:5" x14ac:dyDescent="0.2">
      <c r="C130" s="555"/>
      <c r="D130" s="555"/>
      <c r="E130" s="124" t="str">
        <f>'Enter Data'!$C$61</f>
        <v>Select</v>
      </c>
    </row>
    <row r="131" spans="3:5" x14ac:dyDescent="0.2">
      <c r="C131" s="555"/>
      <c r="D131" s="555"/>
      <c r="E131" s="124" t="str">
        <f>'Enter Data'!$C$61</f>
        <v>Select</v>
      </c>
    </row>
    <row r="132" spans="3:5" x14ac:dyDescent="0.2">
      <c r="C132" s="555"/>
      <c r="D132" s="555"/>
      <c r="E132" s="124" t="str">
        <f>'Enter Data'!$C$61</f>
        <v>Select</v>
      </c>
    </row>
    <row r="133" spans="3:5" x14ac:dyDescent="0.2">
      <c r="C133" s="555"/>
      <c r="D133" s="555"/>
      <c r="E133" s="124" t="str">
        <f>'Enter Data'!$C$61</f>
        <v>Select</v>
      </c>
    </row>
    <row r="134" spans="3:5" x14ac:dyDescent="0.2">
      <c r="C134" s="555"/>
      <c r="D134" s="555"/>
      <c r="E134" s="124" t="str">
        <f>'Enter Data'!$C$61</f>
        <v>Select</v>
      </c>
    </row>
    <row r="135" spans="3:5" x14ac:dyDescent="0.2">
      <c r="C135" s="555"/>
      <c r="D135" s="555"/>
      <c r="E135" s="124" t="str">
        <f>'Enter Data'!$C$61</f>
        <v>Select</v>
      </c>
    </row>
    <row r="136" spans="3:5" x14ac:dyDescent="0.2">
      <c r="C136" s="555"/>
      <c r="D136" s="555"/>
      <c r="E136" s="124" t="str">
        <f>'Enter Data'!$C$61</f>
        <v>Select</v>
      </c>
    </row>
    <row r="137" spans="3:5" x14ac:dyDescent="0.2">
      <c r="C137" s="555"/>
      <c r="D137" s="555"/>
      <c r="E137" s="124" t="str">
        <f>'Enter Data'!$C$61</f>
        <v>Select</v>
      </c>
    </row>
    <row r="138" spans="3:5" x14ac:dyDescent="0.2">
      <c r="C138" s="555"/>
      <c r="D138" s="555"/>
      <c r="E138" s="124" t="str">
        <f>'Enter Data'!$C$61</f>
        <v>Select</v>
      </c>
    </row>
    <row r="139" spans="3:5" x14ac:dyDescent="0.2">
      <c r="C139" s="555"/>
      <c r="D139" s="555"/>
      <c r="E139" s="124" t="str">
        <f>'Enter Data'!$C$61</f>
        <v>Select</v>
      </c>
    </row>
    <row r="140" spans="3:5" x14ac:dyDescent="0.2">
      <c r="C140" s="555"/>
      <c r="D140" s="555"/>
      <c r="E140" s="124" t="str">
        <f>'Enter Data'!$C$61</f>
        <v>Select</v>
      </c>
    </row>
    <row r="141" spans="3:5" x14ac:dyDescent="0.2">
      <c r="C141" s="555"/>
      <c r="D141" s="555"/>
      <c r="E141" s="124" t="str">
        <f>'Enter Data'!$C$61</f>
        <v>Select</v>
      </c>
    </row>
    <row r="142" spans="3:5" x14ac:dyDescent="0.2">
      <c r="C142" s="555"/>
      <c r="D142" s="555"/>
      <c r="E142" s="124" t="str">
        <f>'Enter Data'!$C$61</f>
        <v>Select</v>
      </c>
    </row>
    <row r="143" spans="3:5" x14ac:dyDescent="0.2">
      <c r="C143" s="555"/>
      <c r="D143" s="555"/>
      <c r="E143" s="124" t="str">
        <f>'Enter Data'!$C$61</f>
        <v>Select</v>
      </c>
    </row>
    <row r="144" spans="3:5" x14ac:dyDescent="0.2">
      <c r="C144" s="555"/>
      <c r="D144" s="555"/>
      <c r="E144" s="124" t="str">
        <f>'Enter Data'!$C$61</f>
        <v>Select</v>
      </c>
    </row>
    <row r="145" spans="3:5" x14ac:dyDescent="0.2">
      <c r="C145" s="555"/>
      <c r="D145" s="555"/>
      <c r="E145" s="124" t="str">
        <f>'Enter Data'!$C$61</f>
        <v>Select</v>
      </c>
    </row>
    <row r="146" spans="3:5" x14ac:dyDescent="0.2">
      <c r="C146" s="555"/>
      <c r="D146" s="555"/>
      <c r="E146" s="124" t="str">
        <f>'Enter Data'!$C$61</f>
        <v>Select</v>
      </c>
    </row>
    <row r="147" spans="3:5" x14ac:dyDescent="0.2">
      <c r="C147" s="555"/>
      <c r="D147" s="555"/>
      <c r="E147" s="124" t="str">
        <f>'Enter Data'!$C$61</f>
        <v>Select</v>
      </c>
    </row>
    <row r="148" spans="3:5" x14ac:dyDescent="0.2">
      <c r="C148" s="555"/>
      <c r="D148" s="555"/>
      <c r="E148" s="124" t="str">
        <f>'Enter Data'!$C$61</f>
        <v>Select</v>
      </c>
    </row>
    <row r="149" spans="3:5" x14ac:dyDescent="0.2">
      <c r="C149" s="555"/>
      <c r="D149" s="555"/>
      <c r="E149" s="124" t="str">
        <f>'Enter Data'!$C$61</f>
        <v>Select</v>
      </c>
    </row>
    <row r="150" spans="3:5" x14ac:dyDescent="0.2">
      <c r="C150" s="555"/>
      <c r="D150" s="555"/>
      <c r="E150" s="124" t="str">
        <f>'Enter Data'!$C$61</f>
        <v>Select</v>
      </c>
    </row>
    <row r="151" spans="3:5" x14ac:dyDescent="0.2">
      <c r="C151" s="555"/>
      <c r="D151" s="555"/>
      <c r="E151" s="124" t="str">
        <f>'Enter Data'!$C$61</f>
        <v>Select</v>
      </c>
    </row>
    <row r="152" spans="3:5" x14ac:dyDescent="0.2">
      <c r="C152" s="555"/>
      <c r="D152" s="555"/>
      <c r="E152" s="124" t="str">
        <f>'Enter Data'!$C$61</f>
        <v>Select</v>
      </c>
    </row>
    <row r="153" spans="3:5" x14ac:dyDescent="0.2">
      <c r="C153" s="555"/>
      <c r="D153" s="555"/>
      <c r="E153" s="124" t="str">
        <f>'Enter Data'!$C$61</f>
        <v>Select</v>
      </c>
    </row>
    <row r="154" spans="3:5" x14ac:dyDescent="0.2">
      <c r="C154" s="555"/>
      <c r="D154" s="555"/>
      <c r="E154" s="124" t="str">
        <f>'Enter Data'!$C$61</f>
        <v>Select</v>
      </c>
    </row>
    <row r="155" spans="3:5" x14ac:dyDescent="0.2">
      <c r="C155" s="555"/>
      <c r="D155" s="555"/>
      <c r="E155" s="124" t="str">
        <f>'Enter Data'!$C$61</f>
        <v>Select</v>
      </c>
    </row>
    <row r="156" spans="3:5" x14ac:dyDescent="0.2">
      <c r="C156" s="555"/>
      <c r="D156" s="555"/>
      <c r="E156" s="124" t="str">
        <f>'Enter Data'!$C$61</f>
        <v>Select</v>
      </c>
    </row>
    <row r="157" spans="3:5" x14ac:dyDescent="0.2">
      <c r="C157" s="555"/>
      <c r="D157" s="555"/>
      <c r="E157" s="124" t="str">
        <f>'Enter Data'!$C$61</f>
        <v>Select</v>
      </c>
    </row>
    <row r="158" spans="3:5" x14ac:dyDescent="0.2">
      <c r="C158" s="555"/>
      <c r="D158" s="555"/>
      <c r="E158" s="124" t="str">
        <f>'Enter Data'!$C$61</f>
        <v>Select</v>
      </c>
    </row>
    <row r="159" spans="3:5" x14ac:dyDescent="0.2">
      <c r="C159" s="555"/>
      <c r="D159" s="555"/>
      <c r="E159" s="124" t="str">
        <f>'Enter Data'!$C$61</f>
        <v>Select</v>
      </c>
    </row>
    <row r="160" spans="3:5" x14ac:dyDescent="0.2">
      <c r="C160" s="555"/>
      <c r="D160" s="555"/>
      <c r="E160" s="124" t="str">
        <f>'Enter Data'!$C$61</f>
        <v>Select</v>
      </c>
    </row>
    <row r="161" spans="3:5" x14ac:dyDescent="0.2">
      <c r="C161" s="555"/>
      <c r="D161" s="555"/>
      <c r="E161" s="124" t="str">
        <f>'Enter Data'!$C$61</f>
        <v>Select</v>
      </c>
    </row>
    <row r="162" spans="3:5" x14ac:dyDescent="0.2">
      <c r="C162" s="555"/>
      <c r="D162" s="555"/>
      <c r="E162" s="124" t="str">
        <f>'Enter Data'!$C$61</f>
        <v>Select</v>
      </c>
    </row>
    <row r="163" spans="3:5" x14ac:dyDescent="0.2">
      <c r="C163" s="555"/>
      <c r="D163" s="555"/>
      <c r="E163" s="124" t="str">
        <f>'Enter Data'!$C$61</f>
        <v>Select</v>
      </c>
    </row>
    <row r="164" spans="3:5" x14ac:dyDescent="0.2">
      <c r="C164" s="555"/>
      <c r="D164" s="555"/>
      <c r="E164" s="124" t="str">
        <f>'Enter Data'!$C$61</f>
        <v>Select</v>
      </c>
    </row>
    <row r="165" spans="3:5" x14ac:dyDescent="0.2">
      <c r="C165" s="555"/>
      <c r="D165" s="555"/>
      <c r="E165" s="124" t="str">
        <f>'Enter Data'!$C$61</f>
        <v>Select</v>
      </c>
    </row>
    <row r="166" spans="3:5" x14ac:dyDescent="0.2">
      <c r="C166" s="555"/>
      <c r="D166" s="555"/>
      <c r="E166" s="124" t="str">
        <f>'Enter Data'!$C$61</f>
        <v>Select</v>
      </c>
    </row>
    <row r="167" spans="3:5" x14ac:dyDescent="0.2">
      <c r="C167" s="555"/>
      <c r="D167" s="555"/>
      <c r="E167" s="124" t="str">
        <f>'Enter Data'!$C$61</f>
        <v>Select</v>
      </c>
    </row>
    <row r="168" spans="3:5" x14ac:dyDescent="0.2">
      <c r="C168" s="555"/>
      <c r="D168" s="555"/>
      <c r="E168" s="124" t="str">
        <f>'Enter Data'!$C$61</f>
        <v>Select</v>
      </c>
    </row>
    <row r="169" spans="3:5" x14ac:dyDescent="0.2">
      <c r="C169" s="555"/>
      <c r="D169" s="555"/>
      <c r="E169" s="124" t="str">
        <f>'Enter Data'!$C$61</f>
        <v>Select</v>
      </c>
    </row>
    <row r="170" spans="3:5" x14ac:dyDescent="0.2">
      <c r="C170" s="555"/>
      <c r="D170" s="555"/>
      <c r="E170" s="124" t="str">
        <f>'Enter Data'!$C$61</f>
        <v>Select</v>
      </c>
    </row>
    <row r="171" spans="3:5" x14ac:dyDescent="0.2">
      <c r="C171" s="555"/>
      <c r="D171" s="555"/>
      <c r="E171" s="124" t="str">
        <f>'Enter Data'!$C$61</f>
        <v>Select</v>
      </c>
    </row>
    <row r="172" spans="3:5" x14ac:dyDescent="0.2">
      <c r="C172" s="555"/>
      <c r="D172" s="555"/>
      <c r="E172" s="124" t="str">
        <f>'Enter Data'!$C$61</f>
        <v>Select</v>
      </c>
    </row>
    <row r="173" spans="3:5" x14ac:dyDescent="0.2">
      <c r="C173" s="555"/>
      <c r="D173" s="555"/>
      <c r="E173" s="124" t="str">
        <f>'Enter Data'!$C$61</f>
        <v>Select</v>
      </c>
    </row>
    <row r="174" spans="3:5" x14ac:dyDescent="0.2">
      <c r="C174" s="555"/>
      <c r="D174" s="555"/>
      <c r="E174" s="124" t="str">
        <f>'Enter Data'!$C$61</f>
        <v>Select</v>
      </c>
    </row>
    <row r="175" spans="3:5" x14ac:dyDescent="0.2">
      <c r="C175" s="555"/>
      <c r="D175" s="555"/>
      <c r="E175" s="124" t="str">
        <f>'Enter Data'!$C$61</f>
        <v>Select</v>
      </c>
    </row>
    <row r="176" spans="3:5" x14ac:dyDescent="0.2">
      <c r="C176" s="555"/>
      <c r="D176" s="555"/>
      <c r="E176" s="124" t="str">
        <f>'Enter Data'!$C$61</f>
        <v>Select</v>
      </c>
    </row>
    <row r="177" spans="3:5" x14ac:dyDescent="0.2">
      <c r="C177" s="555"/>
      <c r="D177" s="555"/>
      <c r="E177" s="124" t="str">
        <f>'Enter Data'!$C$61</f>
        <v>Select</v>
      </c>
    </row>
    <row r="178" spans="3:5" x14ac:dyDescent="0.2">
      <c r="C178" s="555"/>
      <c r="D178" s="555"/>
      <c r="E178" s="124" t="str">
        <f>'Enter Data'!$C$61</f>
        <v>Select</v>
      </c>
    </row>
    <row r="179" spans="3:5" x14ac:dyDescent="0.2">
      <c r="C179" s="555"/>
      <c r="D179" s="555"/>
      <c r="E179" s="124" t="str">
        <f>'Enter Data'!$C$61</f>
        <v>Select</v>
      </c>
    </row>
    <row r="180" spans="3:5" x14ac:dyDescent="0.2">
      <c r="C180" s="555"/>
      <c r="D180" s="555"/>
      <c r="E180" s="124" t="str">
        <f>'Enter Data'!$C$61</f>
        <v>Select</v>
      </c>
    </row>
    <row r="181" spans="3:5" x14ac:dyDescent="0.2">
      <c r="C181" s="555"/>
      <c r="D181" s="555"/>
      <c r="E181" s="124" t="str">
        <f>'Enter Data'!$C$61</f>
        <v>Select</v>
      </c>
    </row>
    <row r="182" spans="3:5" x14ac:dyDescent="0.2">
      <c r="C182" s="555"/>
      <c r="D182" s="555"/>
      <c r="E182" s="124" t="str">
        <f>'Enter Data'!$C$61</f>
        <v>Select</v>
      </c>
    </row>
    <row r="183" spans="3:5" x14ac:dyDescent="0.2">
      <c r="C183" s="555"/>
      <c r="D183" s="555"/>
      <c r="E183" s="124" t="str">
        <f>'Enter Data'!$C$61</f>
        <v>Select</v>
      </c>
    </row>
    <row r="184" spans="3:5" x14ac:dyDescent="0.2">
      <c r="C184" s="555"/>
      <c r="D184" s="555"/>
      <c r="E184" s="124" t="str">
        <f>'Enter Data'!$C$61</f>
        <v>Select</v>
      </c>
    </row>
    <row r="185" spans="3:5" x14ac:dyDescent="0.2">
      <c r="C185" s="555"/>
      <c r="D185" s="555"/>
      <c r="E185" s="124" t="str">
        <f>'Enter Data'!$C$61</f>
        <v>Select</v>
      </c>
    </row>
    <row r="186" spans="3:5" x14ac:dyDescent="0.2">
      <c r="C186" s="555"/>
      <c r="D186" s="555"/>
      <c r="E186" s="124" t="str">
        <f>'Enter Data'!$C$61</f>
        <v>Select</v>
      </c>
    </row>
    <row r="187" spans="3:5" x14ac:dyDescent="0.2">
      <c r="C187" s="555"/>
      <c r="D187" s="555"/>
      <c r="E187" s="124" t="str">
        <f>'Enter Data'!$C$61</f>
        <v>Select</v>
      </c>
    </row>
    <row r="188" spans="3:5" x14ac:dyDescent="0.2">
      <c r="C188" s="555"/>
      <c r="D188" s="555"/>
      <c r="E188" s="124" t="str">
        <f>'Enter Data'!$C$61</f>
        <v>Select</v>
      </c>
    </row>
    <row r="189" spans="3:5" x14ac:dyDescent="0.2">
      <c r="C189" s="555"/>
      <c r="D189" s="555"/>
      <c r="E189" s="124" t="str">
        <f>'Enter Data'!$C$61</f>
        <v>Select</v>
      </c>
    </row>
    <row r="190" spans="3:5" x14ac:dyDescent="0.2">
      <c r="C190" s="555"/>
      <c r="D190" s="555"/>
      <c r="E190" s="124" t="str">
        <f>'Enter Data'!$C$61</f>
        <v>Select</v>
      </c>
    </row>
    <row r="191" spans="3:5" x14ac:dyDescent="0.2">
      <c r="C191" s="555"/>
      <c r="D191" s="555"/>
      <c r="E191" s="124" t="str">
        <f>'Enter Data'!$C$61</f>
        <v>Select</v>
      </c>
    </row>
    <row r="192" spans="3:5" x14ac:dyDescent="0.2">
      <c r="C192" s="555"/>
      <c r="D192" s="555"/>
      <c r="E192" s="124" t="str">
        <f>'Enter Data'!$C$61</f>
        <v>Select</v>
      </c>
    </row>
    <row r="193" spans="3:5" x14ac:dyDescent="0.2">
      <c r="C193" s="555"/>
      <c r="D193" s="555"/>
      <c r="E193" s="124" t="str">
        <f>'Enter Data'!$C$61</f>
        <v>Select</v>
      </c>
    </row>
    <row r="194" spans="3:5" x14ac:dyDescent="0.2">
      <c r="C194" s="555"/>
      <c r="D194" s="555"/>
      <c r="E194" s="124" t="str">
        <f>'Enter Data'!$C$61</f>
        <v>Select</v>
      </c>
    </row>
    <row r="195" spans="3:5" x14ac:dyDescent="0.2">
      <c r="C195" s="555"/>
      <c r="D195" s="555"/>
      <c r="E195" s="124" t="str">
        <f>'Enter Data'!$C$61</f>
        <v>Select</v>
      </c>
    </row>
    <row r="196" spans="3:5" x14ac:dyDescent="0.2">
      <c r="C196" s="555"/>
      <c r="D196" s="555"/>
      <c r="E196" s="124" t="str">
        <f>'Enter Data'!$C$61</f>
        <v>Select</v>
      </c>
    </row>
    <row r="197" spans="3:5" x14ac:dyDescent="0.2">
      <c r="C197" s="555"/>
      <c r="D197" s="555"/>
      <c r="E197" s="124" t="str">
        <f>'Enter Data'!$C$61</f>
        <v>Select</v>
      </c>
    </row>
    <row r="198" spans="3:5" x14ac:dyDescent="0.2">
      <c r="C198" s="555"/>
      <c r="D198" s="555"/>
      <c r="E198" s="124" t="str">
        <f>'Enter Data'!$C$61</f>
        <v>Select</v>
      </c>
    </row>
    <row r="199" spans="3:5" x14ac:dyDescent="0.2">
      <c r="C199" s="555"/>
      <c r="D199" s="555"/>
      <c r="E199" s="124" t="str">
        <f>'Enter Data'!$C$61</f>
        <v>Select</v>
      </c>
    </row>
    <row r="200" spans="3:5" x14ac:dyDescent="0.2">
      <c r="C200" s="555"/>
      <c r="D200" s="555"/>
      <c r="E200" s="124" t="str">
        <f>'Enter Data'!$C$61</f>
        <v>Select</v>
      </c>
    </row>
    <row r="201" spans="3:5" x14ac:dyDescent="0.2">
      <c r="C201" s="555"/>
      <c r="D201" s="555"/>
      <c r="E201" s="124" t="str">
        <f>'Enter Data'!$C$61</f>
        <v>Select</v>
      </c>
    </row>
    <row r="202" spans="3:5" x14ac:dyDescent="0.2">
      <c r="C202" s="555"/>
      <c r="D202" s="555"/>
      <c r="E202" s="124" t="str">
        <f>'Enter Data'!$C$61</f>
        <v>Select</v>
      </c>
    </row>
    <row r="203" spans="3:5" x14ac:dyDescent="0.2">
      <c r="C203" s="555"/>
      <c r="D203" s="555"/>
      <c r="E203" s="124" t="str">
        <f>'Enter Data'!$C$61</f>
        <v>Select</v>
      </c>
    </row>
    <row r="204" spans="3:5" x14ac:dyDescent="0.2">
      <c r="C204" s="555"/>
      <c r="D204" s="555"/>
      <c r="E204" s="124" t="str">
        <f>'Enter Data'!$C$61</f>
        <v>Select</v>
      </c>
    </row>
    <row r="205" spans="3:5" x14ac:dyDescent="0.2">
      <c r="C205" s="555"/>
      <c r="D205" s="555"/>
      <c r="E205" s="124" t="str">
        <f>'Enter Data'!$C$61</f>
        <v>Select</v>
      </c>
    </row>
    <row r="206" spans="3:5" x14ac:dyDescent="0.2">
      <c r="C206" s="555"/>
      <c r="D206" s="555"/>
      <c r="E206" s="124" t="str">
        <f>'Enter Data'!$C$61</f>
        <v>Select</v>
      </c>
    </row>
    <row r="207" spans="3:5" x14ac:dyDescent="0.2">
      <c r="C207" s="555"/>
      <c r="D207" s="555"/>
      <c r="E207" s="124" t="str">
        <f>'Enter Data'!$C$61</f>
        <v>Select</v>
      </c>
    </row>
    <row r="208" spans="3:5" x14ac:dyDescent="0.2">
      <c r="C208" s="555"/>
      <c r="D208" s="555"/>
      <c r="E208" s="124" t="str">
        <f>'Enter Data'!$C$61</f>
        <v>Select</v>
      </c>
    </row>
    <row r="209" spans="3:5" x14ac:dyDescent="0.2">
      <c r="C209" s="555"/>
      <c r="D209" s="555"/>
      <c r="E209" s="124" t="str">
        <f>'Enter Data'!$C$61</f>
        <v>Select</v>
      </c>
    </row>
    <row r="210" spans="3:5" x14ac:dyDescent="0.2">
      <c r="C210" s="555"/>
      <c r="D210" s="555"/>
      <c r="E210" s="124" t="str">
        <f>'Enter Data'!$C$61</f>
        <v>Select</v>
      </c>
    </row>
    <row r="211" spans="3:5" x14ac:dyDescent="0.2">
      <c r="C211" s="555"/>
      <c r="D211" s="555"/>
      <c r="E211" s="124" t="str">
        <f>'Enter Data'!$C$61</f>
        <v>Select</v>
      </c>
    </row>
    <row r="212" spans="3:5" x14ac:dyDescent="0.2">
      <c r="C212" s="555"/>
      <c r="D212" s="555"/>
      <c r="E212" s="124" t="str">
        <f>'Enter Data'!$C$61</f>
        <v>Select</v>
      </c>
    </row>
    <row r="213" spans="3:5" x14ac:dyDescent="0.2">
      <c r="C213" s="555"/>
      <c r="D213" s="555"/>
      <c r="E213" s="124" t="str">
        <f>'Enter Data'!$C$61</f>
        <v>Select</v>
      </c>
    </row>
    <row r="214" spans="3:5" x14ac:dyDescent="0.2">
      <c r="C214" s="555"/>
      <c r="D214" s="555"/>
      <c r="E214" s="124" t="str">
        <f>'Enter Data'!$C$61</f>
        <v>Select</v>
      </c>
    </row>
    <row r="215" spans="3:5" x14ac:dyDescent="0.2">
      <c r="C215" s="555"/>
      <c r="D215" s="555"/>
      <c r="E215" s="124" t="str">
        <f>'Enter Data'!$C$61</f>
        <v>Select</v>
      </c>
    </row>
    <row r="216" spans="3:5" x14ac:dyDescent="0.2">
      <c r="C216" s="555"/>
      <c r="D216" s="555"/>
      <c r="E216" s="124" t="str">
        <f>'Enter Data'!$C$61</f>
        <v>Select</v>
      </c>
    </row>
    <row r="217" spans="3:5" x14ac:dyDescent="0.2">
      <c r="C217" s="555"/>
      <c r="D217" s="555"/>
      <c r="E217" s="124" t="str">
        <f>'Enter Data'!$C$61</f>
        <v>Select</v>
      </c>
    </row>
    <row r="218" spans="3:5" x14ac:dyDescent="0.2">
      <c r="C218" s="555"/>
      <c r="D218" s="555"/>
      <c r="E218" s="124" t="str">
        <f>'Enter Data'!$C$61</f>
        <v>Select</v>
      </c>
    </row>
    <row r="219" spans="3:5" x14ac:dyDescent="0.2">
      <c r="C219" s="555"/>
      <c r="D219" s="555"/>
      <c r="E219" s="124" t="str">
        <f>'Enter Data'!$C$61</f>
        <v>Select</v>
      </c>
    </row>
    <row r="220" spans="3:5" x14ac:dyDescent="0.2">
      <c r="C220" s="555"/>
      <c r="D220" s="555"/>
      <c r="E220" s="124" t="str">
        <f>'Enter Data'!$C$61</f>
        <v>Select</v>
      </c>
    </row>
    <row r="221" spans="3:5" x14ac:dyDescent="0.2">
      <c r="C221" s="555"/>
      <c r="D221" s="555"/>
      <c r="E221" s="124" t="str">
        <f>'Enter Data'!$C$61</f>
        <v>Select</v>
      </c>
    </row>
    <row r="222" spans="3:5" x14ac:dyDescent="0.2">
      <c r="C222" s="555"/>
      <c r="D222" s="555"/>
      <c r="E222" s="124" t="str">
        <f>'Enter Data'!$C$61</f>
        <v>Select</v>
      </c>
    </row>
    <row r="223" spans="3:5" x14ac:dyDescent="0.2">
      <c r="C223" s="555"/>
      <c r="D223" s="555"/>
      <c r="E223" s="124" t="str">
        <f>'Enter Data'!$C$61</f>
        <v>Select</v>
      </c>
    </row>
    <row r="224" spans="3:5" x14ac:dyDescent="0.2">
      <c r="C224" s="555"/>
      <c r="D224" s="555"/>
      <c r="E224" s="124" t="str">
        <f>'Enter Data'!$C$61</f>
        <v>Select</v>
      </c>
    </row>
    <row r="225" spans="3:5" x14ac:dyDescent="0.2">
      <c r="C225" s="555"/>
      <c r="D225" s="555"/>
      <c r="E225" s="124" t="str">
        <f>'Enter Data'!$C$61</f>
        <v>Select</v>
      </c>
    </row>
    <row r="226" spans="3:5" x14ac:dyDescent="0.2">
      <c r="C226" s="555"/>
      <c r="D226" s="555"/>
      <c r="E226" s="124" t="str">
        <f>'Enter Data'!$C$61</f>
        <v>Select</v>
      </c>
    </row>
    <row r="227" spans="3:5" x14ac:dyDescent="0.2">
      <c r="C227" s="555"/>
      <c r="D227" s="555"/>
      <c r="E227" s="124" t="str">
        <f>'Enter Data'!$C$61</f>
        <v>Select</v>
      </c>
    </row>
    <row r="228" spans="3:5" x14ac:dyDescent="0.2">
      <c r="C228" s="555"/>
      <c r="D228" s="555"/>
      <c r="E228" s="124" t="str">
        <f>'Enter Data'!$C$61</f>
        <v>Select</v>
      </c>
    </row>
    <row r="229" spans="3:5" x14ac:dyDescent="0.2">
      <c r="C229" s="555"/>
      <c r="D229" s="555"/>
      <c r="E229" s="124" t="str">
        <f>'Enter Data'!$C$61</f>
        <v>Select</v>
      </c>
    </row>
    <row r="230" spans="3:5" x14ac:dyDescent="0.2">
      <c r="C230" s="555"/>
      <c r="D230" s="555"/>
      <c r="E230" s="124" t="str">
        <f>'Enter Data'!$C$61</f>
        <v>Select</v>
      </c>
    </row>
    <row r="231" spans="3:5" x14ac:dyDescent="0.2">
      <c r="C231" s="555"/>
      <c r="D231" s="555"/>
      <c r="E231" s="124" t="str">
        <f>'Enter Data'!$C$61</f>
        <v>Select</v>
      </c>
    </row>
    <row r="232" spans="3:5" x14ac:dyDescent="0.2">
      <c r="C232" s="555"/>
      <c r="D232" s="555"/>
      <c r="E232" s="124" t="str">
        <f>'Enter Data'!$C$61</f>
        <v>Select</v>
      </c>
    </row>
    <row r="233" spans="3:5" x14ac:dyDescent="0.2">
      <c r="C233" s="555"/>
      <c r="D233" s="555"/>
      <c r="E233" s="124" t="str">
        <f>'Enter Data'!$C$61</f>
        <v>Select</v>
      </c>
    </row>
    <row r="234" spans="3:5" x14ac:dyDescent="0.2">
      <c r="C234" s="555"/>
      <c r="D234" s="555"/>
      <c r="E234" s="124" t="str">
        <f>'Enter Data'!$C$61</f>
        <v>Select</v>
      </c>
    </row>
    <row r="235" spans="3:5" x14ac:dyDescent="0.2">
      <c r="C235" s="555"/>
      <c r="D235" s="555"/>
      <c r="E235" s="124" t="str">
        <f>'Enter Data'!$C$61</f>
        <v>Select</v>
      </c>
    </row>
    <row r="236" spans="3:5" x14ac:dyDescent="0.2">
      <c r="C236" s="555"/>
      <c r="D236" s="555"/>
      <c r="E236" s="124" t="str">
        <f>'Enter Data'!$C$61</f>
        <v>Select</v>
      </c>
    </row>
    <row r="237" spans="3:5" x14ac:dyDescent="0.2">
      <c r="C237" s="555"/>
      <c r="D237" s="555"/>
      <c r="E237" s="124" t="str">
        <f>'Enter Data'!$C$61</f>
        <v>Select</v>
      </c>
    </row>
    <row r="238" spans="3:5" x14ac:dyDescent="0.2">
      <c r="C238" s="555"/>
      <c r="D238" s="555"/>
      <c r="E238" s="124" t="str">
        <f>'Enter Data'!$C$61</f>
        <v>Select</v>
      </c>
    </row>
    <row r="239" spans="3:5" x14ac:dyDescent="0.2">
      <c r="C239" s="555"/>
      <c r="D239" s="555"/>
      <c r="E239" s="124" t="str">
        <f>'Enter Data'!$C$61</f>
        <v>Select</v>
      </c>
    </row>
    <row r="240" spans="3:5" x14ac:dyDescent="0.2">
      <c r="C240" s="555"/>
      <c r="D240" s="555"/>
      <c r="E240" s="124" t="str">
        <f>'Enter Data'!$C$61</f>
        <v>Select</v>
      </c>
    </row>
    <row r="241" spans="3:5" x14ac:dyDescent="0.2">
      <c r="C241" s="555"/>
      <c r="D241" s="555"/>
      <c r="E241" s="124" t="str">
        <f>'Enter Data'!$C$61</f>
        <v>Select</v>
      </c>
    </row>
    <row r="242" spans="3:5" x14ac:dyDescent="0.2">
      <c r="C242" s="555"/>
      <c r="D242" s="555"/>
      <c r="E242" s="124" t="str">
        <f>'Enter Data'!$C$61</f>
        <v>Select</v>
      </c>
    </row>
    <row r="243" spans="3:5" x14ac:dyDescent="0.2">
      <c r="C243" s="555"/>
      <c r="D243" s="555"/>
      <c r="E243" s="124" t="str">
        <f>'Enter Data'!$C$61</f>
        <v>Select</v>
      </c>
    </row>
    <row r="244" spans="3:5" x14ac:dyDescent="0.2">
      <c r="C244" s="555"/>
      <c r="D244" s="555"/>
      <c r="E244" s="124" t="str">
        <f>'Enter Data'!$C$61</f>
        <v>Select</v>
      </c>
    </row>
    <row r="245" spans="3:5" x14ac:dyDescent="0.2">
      <c r="C245" s="555"/>
      <c r="D245" s="555"/>
      <c r="E245" s="124" t="str">
        <f>'Enter Data'!$C$61</f>
        <v>Select</v>
      </c>
    </row>
    <row r="246" spans="3:5" x14ac:dyDescent="0.2">
      <c r="C246" s="555"/>
      <c r="D246" s="555"/>
      <c r="E246" s="124" t="str">
        <f>'Enter Data'!$C$61</f>
        <v>Select</v>
      </c>
    </row>
    <row r="247" spans="3:5" x14ac:dyDescent="0.2">
      <c r="C247" s="555"/>
      <c r="D247" s="555"/>
      <c r="E247" s="124" t="str">
        <f>'Enter Data'!$C$61</f>
        <v>Select</v>
      </c>
    </row>
    <row r="248" spans="3:5" x14ac:dyDescent="0.2">
      <c r="C248" s="555"/>
      <c r="D248" s="555"/>
      <c r="E248" s="124" t="str">
        <f>'Enter Data'!$C$61</f>
        <v>Select</v>
      </c>
    </row>
    <row r="249" spans="3:5" x14ac:dyDescent="0.2">
      <c r="C249" s="555"/>
      <c r="D249" s="555"/>
      <c r="E249" s="124" t="str">
        <f>'Enter Data'!$C$61</f>
        <v>Select</v>
      </c>
    </row>
    <row r="250" spans="3:5" x14ac:dyDescent="0.2">
      <c r="C250" s="555"/>
      <c r="D250" s="555"/>
      <c r="E250" s="124" t="str">
        <f>'Enter Data'!$C$61</f>
        <v>Select</v>
      </c>
    </row>
    <row r="251" spans="3:5" x14ac:dyDescent="0.2">
      <c r="C251" s="555"/>
      <c r="D251" s="555"/>
      <c r="E251" s="124" t="str">
        <f>'Enter Data'!$C$61</f>
        <v>Select</v>
      </c>
    </row>
    <row r="252" spans="3:5" x14ac:dyDescent="0.2">
      <c r="C252" s="555"/>
      <c r="D252" s="555"/>
      <c r="E252" s="124" t="str">
        <f>'Enter Data'!$C$61</f>
        <v>Select</v>
      </c>
    </row>
    <row r="253" spans="3:5" x14ac:dyDescent="0.2">
      <c r="C253" s="555"/>
      <c r="D253" s="555"/>
      <c r="E253" s="124" t="str">
        <f>'Enter Data'!$C$61</f>
        <v>Select</v>
      </c>
    </row>
    <row r="254" spans="3:5" x14ac:dyDescent="0.2">
      <c r="C254" s="555"/>
      <c r="D254" s="555"/>
      <c r="E254" s="124" t="str">
        <f>'Enter Data'!$C$61</f>
        <v>Select</v>
      </c>
    </row>
    <row r="255" spans="3:5" x14ac:dyDescent="0.2">
      <c r="C255" s="555"/>
      <c r="D255" s="555"/>
      <c r="E255" s="124" t="str">
        <f>'Enter Data'!$C$61</f>
        <v>Select</v>
      </c>
    </row>
    <row r="256" spans="3:5" x14ac:dyDescent="0.2">
      <c r="C256" s="555"/>
      <c r="D256" s="555"/>
      <c r="E256" s="124" t="str">
        <f>'Enter Data'!$C$61</f>
        <v>Select</v>
      </c>
    </row>
    <row r="257" spans="3:5" x14ac:dyDescent="0.2">
      <c r="C257" s="555"/>
      <c r="D257" s="555"/>
      <c r="E257" s="124" t="str">
        <f>'Enter Data'!$C$61</f>
        <v>Select</v>
      </c>
    </row>
    <row r="258" spans="3:5" x14ac:dyDescent="0.2">
      <c r="C258" s="555"/>
      <c r="D258" s="555"/>
      <c r="E258" s="124" t="str">
        <f>'Enter Data'!$C$61</f>
        <v>Select</v>
      </c>
    </row>
    <row r="259" spans="3:5" x14ac:dyDescent="0.2">
      <c r="C259" s="555"/>
      <c r="D259" s="555"/>
      <c r="E259" s="124" t="str">
        <f>'Enter Data'!$C$61</f>
        <v>Select</v>
      </c>
    </row>
    <row r="260" spans="3:5" x14ac:dyDescent="0.2">
      <c r="C260" s="555"/>
      <c r="D260" s="555"/>
      <c r="E260" s="124" t="str">
        <f>'Enter Data'!$C$61</f>
        <v>Select</v>
      </c>
    </row>
    <row r="261" spans="3:5" x14ac:dyDescent="0.2">
      <c r="C261" s="555"/>
      <c r="D261" s="555"/>
      <c r="E261" s="124" t="str">
        <f>'Enter Data'!$C$61</f>
        <v>Select</v>
      </c>
    </row>
    <row r="262" spans="3:5" x14ac:dyDescent="0.2">
      <c r="C262" s="555"/>
      <c r="D262" s="555"/>
      <c r="E262" s="124" t="str">
        <f>'Enter Data'!$C$61</f>
        <v>Select</v>
      </c>
    </row>
    <row r="263" spans="3:5" x14ac:dyDescent="0.2">
      <c r="C263" s="555"/>
      <c r="D263" s="555"/>
      <c r="E263" s="124" t="str">
        <f>'Enter Data'!$C$61</f>
        <v>Select</v>
      </c>
    </row>
    <row r="264" spans="3:5" x14ac:dyDescent="0.2">
      <c r="C264" s="555"/>
      <c r="D264" s="555"/>
      <c r="E264" s="124" t="str">
        <f>'Enter Data'!$C$61</f>
        <v>Select</v>
      </c>
    </row>
    <row r="265" spans="3:5" x14ac:dyDescent="0.2">
      <c r="C265" s="555"/>
      <c r="D265" s="555"/>
      <c r="E265" s="124" t="str">
        <f>'Enter Data'!$C$61</f>
        <v>Select</v>
      </c>
    </row>
    <row r="266" spans="3:5" x14ac:dyDescent="0.2">
      <c r="C266" s="555"/>
      <c r="D266" s="555"/>
      <c r="E266" s="124" t="str">
        <f>'Enter Data'!$C$61</f>
        <v>Select</v>
      </c>
    </row>
    <row r="267" spans="3:5" x14ac:dyDescent="0.2">
      <c r="C267" s="555"/>
      <c r="D267" s="555"/>
      <c r="E267" s="124" t="str">
        <f>'Enter Data'!$C$61</f>
        <v>Select</v>
      </c>
    </row>
    <row r="268" spans="3:5" x14ac:dyDescent="0.2">
      <c r="C268" s="555"/>
      <c r="D268" s="555"/>
      <c r="E268" s="124" t="str">
        <f>'Enter Data'!$C$61</f>
        <v>Select</v>
      </c>
    </row>
    <row r="269" spans="3:5" x14ac:dyDescent="0.2">
      <c r="C269" s="555"/>
      <c r="D269" s="555"/>
      <c r="E269" s="124" t="str">
        <f>'Enter Data'!$C$61</f>
        <v>Select</v>
      </c>
    </row>
    <row r="270" spans="3:5" x14ac:dyDescent="0.2">
      <c r="C270" s="555"/>
      <c r="D270" s="555"/>
      <c r="E270" s="124" t="str">
        <f>'Enter Data'!$C$61</f>
        <v>Select</v>
      </c>
    </row>
    <row r="271" spans="3:5" x14ac:dyDescent="0.2">
      <c r="C271" s="555"/>
      <c r="D271" s="555"/>
      <c r="E271" s="124" t="str">
        <f>'Enter Data'!$C$61</f>
        <v>Select</v>
      </c>
    </row>
    <row r="272" spans="3:5" x14ac:dyDescent="0.2">
      <c r="C272" s="555"/>
      <c r="D272" s="555"/>
      <c r="E272" s="124" t="str">
        <f>'Enter Data'!$C$61</f>
        <v>Select</v>
      </c>
    </row>
    <row r="273" spans="3:5" x14ac:dyDescent="0.2">
      <c r="C273" s="555"/>
      <c r="D273" s="555"/>
      <c r="E273" s="124" t="str">
        <f>'Enter Data'!$C$61</f>
        <v>Select</v>
      </c>
    </row>
    <row r="274" spans="3:5" x14ac:dyDescent="0.2">
      <c r="C274" s="555"/>
      <c r="D274" s="555"/>
      <c r="E274" s="124" t="str">
        <f>'Enter Data'!$C$61</f>
        <v>Select</v>
      </c>
    </row>
    <row r="275" spans="3:5" x14ac:dyDescent="0.2">
      <c r="C275" s="555"/>
      <c r="D275" s="555"/>
      <c r="E275" s="124" t="str">
        <f>'Enter Data'!$C$61</f>
        <v>Select</v>
      </c>
    </row>
    <row r="276" spans="3:5" x14ac:dyDescent="0.2">
      <c r="C276" s="555"/>
      <c r="D276" s="555"/>
      <c r="E276" s="124" t="str">
        <f>'Enter Data'!$C$61</f>
        <v>Select</v>
      </c>
    </row>
    <row r="277" spans="3:5" x14ac:dyDescent="0.2">
      <c r="C277" s="555"/>
      <c r="D277" s="555"/>
      <c r="E277" s="124" t="str">
        <f>'Enter Data'!$C$61</f>
        <v>Select</v>
      </c>
    </row>
    <row r="278" spans="3:5" x14ac:dyDescent="0.2">
      <c r="C278" s="555"/>
      <c r="D278" s="555"/>
      <c r="E278" s="124" t="str">
        <f>'Enter Data'!$C$61</f>
        <v>Select</v>
      </c>
    </row>
    <row r="279" spans="3:5" x14ac:dyDescent="0.2">
      <c r="C279" s="555"/>
      <c r="D279" s="555"/>
      <c r="E279" s="124" t="str">
        <f>'Enter Data'!$C$61</f>
        <v>Select</v>
      </c>
    </row>
    <row r="280" spans="3:5" x14ac:dyDescent="0.2">
      <c r="C280" s="555"/>
      <c r="D280" s="555"/>
      <c r="E280" s="124" t="str">
        <f>'Enter Data'!$C$61</f>
        <v>Select</v>
      </c>
    </row>
    <row r="281" spans="3:5" x14ac:dyDescent="0.2">
      <c r="C281" s="555"/>
      <c r="D281" s="555"/>
      <c r="E281" s="124" t="str">
        <f>'Enter Data'!$C$61</f>
        <v>Select</v>
      </c>
    </row>
    <row r="282" spans="3:5" x14ac:dyDescent="0.2">
      <c r="C282" s="555"/>
      <c r="D282" s="555"/>
      <c r="E282" s="124" t="str">
        <f>'Enter Data'!$C$61</f>
        <v>Select</v>
      </c>
    </row>
    <row r="283" spans="3:5" x14ac:dyDescent="0.2">
      <c r="C283" s="555"/>
      <c r="D283" s="555"/>
      <c r="E283" s="124" t="str">
        <f>'Enter Data'!$C$61</f>
        <v>Select</v>
      </c>
    </row>
    <row r="284" spans="3:5" x14ac:dyDescent="0.2">
      <c r="C284" s="555"/>
      <c r="D284" s="555"/>
      <c r="E284" s="124" t="str">
        <f>'Enter Data'!$C$61</f>
        <v>Select</v>
      </c>
    </row>
    <row r="285" spans="3:5" x14ac:dyDescent="0.2">
      <c r="C285" s="555"/>
      <c r="D285" s="555"/>
      <c r="E285" s="124" t="str">
        <f>'Enter Data'!$C$61</f>
        <v>Select</v>
      </c>
    </row>
    <row r="286" spans="3:5" x14ac:dyDescent="0.2">
      <c r="C286" s="555"/>
      <c r="D286" s="555"/>
      <c r="E286" s="124" t="str">
        <f>'Enter Data'!$C$61</f>
        <v>Select</v>
      </c>
    </row>
    <row r="287" spans="3:5" x14ac:dyDescent="0.2">
      <c r="C287" s="555"/>
      <c r="D287" s="555"/>
      <c r="E287" s="124" t="str">
        <f>'Enter Data'!$C$61</f>
        <v>Select</v>
      </c>
    </row>
    <row r="288" spans="3:5" x14ac:dyDescent="0.2">
      <c r="C288" s="555"/>
      <c r="D288" s="555"/>
      <c r="E288" s="124" t="str">
        <f>'Enter Data'!$C$61</f>
        <v>Select</v>
      </c>
    </row>
    <row r="289" spans="3:5" x14ac:dyDescent="0.2">
      <c r="C289" s="555"/>
      <c r="D289" s="555"/>
      <c r="E289" s="124" t="str">
        <f>'Enter Data'!$C$61</f>
        <v>Select</v>
      </c>
    </row>
    <row r="290" spans="3:5" x14ac:dyDescent="0.2">
      <c r="C290" s="555"/>
      <c r="D290" s="555"/>
      <c r="E290" s="124" t="str">
        <f>'Enter Data'!$C$61</f>
        <v>Select</v>
      </c>
    </row>
    <row r="291" spans="3:5" x14ac:dyDescent="0.2">
      <c r="C291" s="555"/>
      <c r="D291" s="555"/>
      <c r="E291" s="124" t="str">
        <f>'Enter Data'!$C$61</f>
        <v>Select</v>
      </c>
    </row>
    <row r="292" spans="3:5" x14ac:dyDescent="0.2">
      <c r="C292" s="555"/>
      <c r="D292" s="555"/>
      <c r="E292" s="124" t="str">
        <f>'Enter Data'!$C$61</f>
        <v>Select</v>
      </c>
    </row>
    <row r="293" spans="3:5" x14ac:dyDescent="0.2">
      <c r="C293" s="555"/>
      <c r="D293" s="555"/>
      <c r="E293" s="124" t="str">
        <f>'Enter Data'!$C$61</f>
        <v>Select</v>
      </c>
    </row>
    <row r="294" spans="3:5" x14ac:dyDescent="0.2">
      <c r="C294" s="555"/>
      <c r="D294" s="555"/>
      <c r="E294" s="124" t="str">
        <f>'Enter Data'!$C$61</f>
        <v>Select</v>
      </c>
    </row>
    <row r="295" spans="3:5" x14ac:dyDescent="0.2">
      <c r="C295" s="555"/>
      <c r="D295" s="555"/>
      <c r="E295" s="124" t="str">
        <f>'Enter Data'!$C$61</f>
        <v>Select</v>
      </c>
    </row>
    <row r="296" spans="3:5" x14ac:dyDescent="0.2">
      <c r="C296" s="555"/>
      <c r="D296" s="555"/>
      <c r="E296" s="124" t="str">
        <f>'Enter Data'!$C$61</f>
        <v>Select</v>
      </c>
    </row>
    <row r="297" spans="3:5" x14ac:dyDescent="0.2">
      <c r="C297" s="555"/>
      <c r="D297" s="555"/>
      <c r="E297" s="124" t="str">
        <f>'Enter Data'!$C$61</f>
        <v>Select</v>
      </c>
    </row>
    <row r="298" spans="3:5" x14ac:dyDescent="0.2">
      <c r="C298" s="555"/>
      <c r="D298" s="555"/>
      <c r="E298" s="124" t="str">
        <f>'Enter Data'!$C$61</f>
        <v>Select</v>
      </c>
    </row>
    <row r="299" spans="3:5" x14ac:dyDescent="0.2">
      <c r="C299" s="555"/>
      <c r="D299" s="555"/>
      <c r="E299" s="124" t="str">
        <f>'Enter Data'!$C$61</f>
        <v>Select</v>
      </c>
    </row>
    <row r="300" spans="3:5" x14ac:dyDescent="0.2">
      <c r="C300" s="555"/>
      <c r="D300" s="555"/>
      <c r="E300" s="124" t="str">
        <f>'Enter Data'!$C$61</f>
        <v>Select</v>
      </c>
    </row>
    <row r="301" spans="3:5" x14ac:dyDescent="0.2">
      <c r="C301" s="555"/>
      <c r="D301" s="555"/>
      <c r="E301" s="124" t="str">
        <f>'Enter Data'!$C$61</f>
        <v>Select</v>
      </c>
    </row>
    <row r="302" spans="3:5" x14ac:dyDescent="0.2">
      <c r="C302" s="555"/>
      <c r="D302" s="555"/>
      <c r="E302" s="124" t="str">
        <f>'Enter Data'!$C$61</f>
        <v>Select</v>
      </c>
    </row>
    <row r="303" spans="3:5" x14ac:dyDescent="0.2">
      <c r="C303" s="555"/>
      <c r="D303" s="555"/>
      <c r="E303" s="124" t="str">
        <f>'Enter Data'!$C$61</f>
        <v>Select</v>
      </c>
    </row>
    <row r="304" spans="3:5" x14ac:dyDescent="0.2">
      <c r="C304" s="555"/>
      <c r="D304" s="555"/>
      <c r="E304" s="124" t="str">
        <f>'Enter Data'!$C$61</f>
        <v>Select</v>
      </c>
    </row>
    <row r="305" spans="3:5" x14ac:dyDescent="0.2">
      <c r="C305" s="555"/>
      <c r="D305" s="555"/>
      <c r="E305" s="124" t="str">
        <f>'Enter Data'!$C$61</f>
        <v>Select</v>
      </c>
    </row>
    <row r="306" spans="3:5" x14ac:dyDescent="0.2">
      <c r="C306" s="555"/>
      <c r="D306" s="555"/>
      <c r="E306" s="124" t="str">
        <f>'Enter Data'!$C$61</f>
        <v>Select</v>
      </c>
    </row>
    <row r="307" spans="3:5" x14ac:dyDescent="0.2">
      <c r="C307" s="555"/>
      <c r="D307" s="555"/>
      <c r="E307" s="124" t="str">
        <f>'Enter Data'!$C$61</f>
        <v>Select</v>
      </c>
    </row>
    <row r="308" spans="3:5" x14ac:dyDescent="0.2">
      <c r="C308" s="555"/>
      <c r="D308" s="555"/>
      <c r="E308" s="124" t="str">
        <f>'Enter Data'!$C$61</f>
        <v>Select</v>
      </c>
    </row>
    <row r="309" spans="3:5" x14ac:dyDescent="0.2">
      <c r="C309" s="555"/>
      <c r="D309" s="555"/>
      <c r="E309" s="124" t="str">
        <f>'Enter Data'!$C$61</f>
        <v>Select</v>
      </c>
    </row>
    <row r="310" spans="3:5" x14ac:dyDescent="0.2">
      <c r="C310" s="555"/>
      <c r="D310" s="555"/>
      <c r="E310" s="124" t="str">
        <f>'Enter Data'!$C$61</f>
        <v>Select</v>
      </c>
    </row>
    <row r="311" spans="3:5" x14ac:dyDescent="0.2">
      <c r="C311" s="555"/>
      <c r="D311" s="555"/>
      <c r="E311" s="124" t="str">
        <f>'Enter Data'!$C$61</f>
        <v>Select</v>
      </c>
    </row>
    <row r="312" spans="3:5" x14ac:dyDescent="0.2">
      <c r="C312" s="555"/>
      <c r="D312" s="555"/>
      <c r="E312" s="124" t="str">
        <f>'Enter Data'!$C$61</f>
        <v>Select</v>
      </c>
    </row>
    <row r="313" spans="3:5" x14ac:dyDescent="0.2">
      <c r="C313" s="555"/>
      <c r="D313" s="555"/>
      <c r="E313" s="124" t="str">
        <f>'Enter Data'!$C$61</f>
        <v>Select</v>
      </c>
    </row>
    <row r="314" spans="3:5" x14ac:dyDescent="0.2">
      <c r="C314" s="555"/>
      <c r="D314" s="555"/>
      <c r="E314" s="124" t="str">
        <f>'Enter Data'!$C$61</f>
        <v>Select</v>
      </c>
    </row>
    <row r="315" spans="3:5" x14ac:dyDescent="0.2">
      <c r="C315" s="555"/>
      <c r="D315" s="555"/>
      <c r="E315" s="124" t="str">
        <f>'Enter Data'!$C$61</f>
        <v>Select</v>
      </c>
    </row>
    <row r="316" spans="3:5" x14ac:dyDescent="0.2">
      <c r="C316" s="555"/>
      <c r="D316" s="555"/>
      <c r="E316" s="124" t="str">
        <f>'Enter Data'!$C$61</f>
        <v>Select</v>
      </c>
    </row>
    <row r="317" spans="3:5" x14ac:dyDescent="0.2">
      <c r="C317" s="555"/>
      <c r="D317" s="555"/>
      <c r="E317" s="124" t="str">
        <f>'Enter Data'!$C$61</f>
        <v>Select</v>
      </c>
    </row>
    <row r="318" spans="3:5" x14ac:dyDescent="0.2">
      <c r="C318" s="555"/>
      <c r="D318" s="555"/>
      <c r="E318" s="124" t="str">
        <f>'Enter Data'!$C$61</f>
        <v>Select</v>
      </c>
    </row>
    <row r="319" spans="3:5" x14ac:dyDescent="0.2">
      <c r="C319" s="555"/>
      <c r="D319" s="555"/>
      <c r="E319" s="124" t="str">
        <f>'Enter Data'!$C$61</f>
        <v>Select</v>
      </c>
    </row>
    <row r="320" spans="3:5" x14ac:dyDescent="0.2">
      <c r="C320" s="555"/>
      <c r="D320" s="555"/>
      <c r="E320" s="124" t="str">
        <f>'Enter Data'!$C$61</f>
        <v>Select</v>
      </c>
    </row>
    <row r="321" spans="3:5" x14ac:dyDescent="0.2">
      <c r="C321" s="555"/>
      <c r="D321" s="555"/>
      <c r="E321" s="124" t="str">
        <f>'Enter Data'!$C$61</f>
        <v>Select</v>
      </c>
    </row>
    <row r="322" spans="3:5" x14ac:dyDescent="0.2">
      <c r="C322" s="555"/>
      <c r="D322" s="555"/>
      <c r="E322" s="124" t="str">
        <f>'Enter Data'!$C$61</f>
        <v>Select</v>
      </c>
    </row>
    <row r="323" spans="3:5" x14ac:dyDescent="0.2">
      <c r="C323" s="555"/>
      <c r="D323" s="555"/>
      <c r="E323" s="124" t="str">
        <f>'Enter Data'!$C$61</f>
        <v>Select</v>
      </c>
    </row>
    <row r="324" spans="3:5" x14ac:dyDescent="0.2">
      <c r="C324" s="555"/>
      <c r="D324" s="555"/>
      <c r="E324" s="124" t="str">
        <f>'Enter Data'!$C$61</f>
        <v>Select</v>
      </c>
    </row>
    <row r="325" spans="3:5" x14ac:dyDescent="0.2">
      <c r="C325" s="555"/>
      <c r="D325" s="555"/>
      <c r="E325" s="124" t="str">
        <f>'Enter Data'!$C$61</f>
        <v>Select</v>
      </c>
    </row>
    <row r="326" spans="3:5" x14ac:dyDescent="0.2">
      <c r="C326" s="555"/>
      <c r="D326" s="555"/>
      <c r="E326" s="124" t="str">
        <f>'Enter Data'!$C$61</f>
        <v>Select</v>
      </c>
    </row>
    <row r="327" spans="3:5" x14ac:dyDescent="0.2">
      <c r="C327" s="555"/>
      <c r="D327" s="555"/>
      <c r="E327" s="124" t="str">
        <f>'Enter Data'!$C$61</f>
        <v>Select</v>
      </c>
    </row>
    <row r="328" spans="3:5" x14ac:dyDescent="0.2">
      <c r="C328" s="555"/>
      <c r="D328" s="555"/>
      <c r="E328" s="124" t="str">
        <f>'Enter Data'!$C$61</f>
        <v>Select</v>
      </c>
    </row>
    <row r="329" spans="3:5" x14ac:dyDescent="0.2">
      <c r="C329" s="555"/>
      <c r="D329" s="555"/>
      <c r="E329" s="124" t="str">
        <f>'Enter Data'!$C$61</f>
        <v>Select</v>
      </c>
    </row>
    <row r="330" spans="3:5" x14ac:dyDescent="0.2">
      <c r="C330" s="555"/>
      <c r="D330" s="555"/>
      <c r="E330" s="124" t="str">
        <f>'Enter Data'!$C$61</f>
        <v>Select</v>
      </c>
    </row>
    <row r="331" spans="3:5" x14ac:dyDescent="0.2">
      <c r="C331" s="555"/>
      <c r="D331" s="555"/>
      <c r="E331" s="124" t="str">
        <f>'Enter Data'!$C$61</f>
        <v>Select</v>
      </c>
    </row>
    <row r="332" spans="3:5" x14ac:dyDescent="0.2">
      <c r="C332" s="555"/>
      <c r="D332" s="555"/>
      <c r="E332" s="124" t="str">
        <f>'Enter Data'!$C$61</f>
        <v>Select</v>
      </c>
    </row>
    <row r="333" spans="3:5" x14ac:dyDescent="0.2">
      <c r="C333" s="555"/>
      <c r="D333" s="555"/>
      <c r="E333" s="124" t="str">
        <f>'Enter Data'!$C$61</f>
        <v>Select</v>
      </c>
    </row>
    <row r="334" spans="3:5" x14ac:dyDescent="0.2">
      <c r="C334" s="555"/>
      <c r="D334" s="555"/>
      <c r="E334" s="124" t="str">
        <f>'Enter Data'!$C$61</f>
        <v>Select</v>
      </c>
    </row>
    <row r="335" spans="3:5" x14ac:dyDescent="0.2">
      <c r="C335" s="555"/>
      <c r="D335" s="555"/>
      <c r="E335" s="124" t="str">
        <f>'Enter Data'!$C$61</f>
        <v>Select</v>
      </c>
    </row>
    <row r="336" spans="3:5" x14ac:dyDescent="0.2">
      <c r="C336" s="555"/>
      <c r="D336" s="555"/>
      <c r="E336" s="124" t="str">
        <f>'Enter Data'!$C$61</f>
        <v>Select</v>
      </c>
    </row>
    <row r="337" spans="3:5" x14ac:dyDescent="0.2">
      <c r="C337" s="555"/>
      <c r="D337" s="555"/>
      <c r="E337" s="124" t="str">
        <f>'Enter Data'!$C$61</f>
        <v>Select</v>
      </c>
    </row>
    <row r="338" spans="3:5" x14ac:dyDescent="0.2">
      <c r="C338" s="555"/>
      <c r="D338" s="555"/>
      <c r="E338" s="124" t="str">
        <f>'Enter Data'!$C$61</f>
        <v>Select</v>
      </c>
    </row>
    <row r="339" spans="3:5" x14ac:dyDescent="0.2">
      <c r="C339" s="555"/>
      <c r="D339" s="555"/>
      <c r="E339" s="124" t="str">
        <f>'Enter Data'!$C$61</f>
        <v>Select</v>
      </c>
    </row>
    <row r="340" spans="3:5" x14ac:dyDescent="0.2">
      <c r="C340" s="555"/>
      <c r="D340" s="555"/>
      <c r="E340" s="124" t="str">
        <f>'Enter Data'!$C$61</f>
        <v>Select</v>
      </c>
    </row>
    <row r="341" spans="3:5" x14ac:dyDescent="0.2">
      <c r="C341" s="555"/>
      <c r="D341" s="555"/>
      <c r="E341" s="124" t="str">
        <f>'Enter Data'!$C$61</f>
        <v>Select</v>
      </c>
    </row>
    <row r="342" spans="3:5" x14ac:dyDescent="0.2">
      <c r="C342" s="555"/>
      <c r="D342" s="555"/>
      <c r="E342" s="124" t="str">
        <f>'Enter Data'!$C$61</f>
        <v>Select</v>
      </c>
    </row>
    <row r="343" spans="3:5" x14ac:dyDescent="0.2">
      <c r="C343" s="555"/>
      <c r="D343" s="555"/>
      <c r="E343" s="124" t="str">
        <f>'Enter Data'!$C$61</f>
        <v>Select</v>
      </c>
    </row>
    <row r="344" spans="3:5" x14ac:dyDescent="0.2">
      <c r="C344" s="555"/>
      <c r="D344" s="555"/>
      <c r="E344" s="124" t="str">
        <f>'Enter Data'!$C$61</f>
        <v>Select</v>
      </c>
    </row>
    <row r="345" spans="3:5" x14ac:dyDescent="0.2">
      <c r="C345" s="555"/>
      <c r="D345" s="555"/>
      <c r="E345" s="124" t="str">
        <f>'Enter Data'!$C$61</f>
        <v>Select</v>
      </c>
    </row>
    <row r="346" spans="3:5" x14ac:dyDescent="0.2">
      <c r="C346" s="555"/>
      <c r="D346" s="555"/>
      <c r="E346" s="124" t="str">
        <f>'Enter Data'!$C$61</f>
        <v>Select</v>
      </c>
    </row>
    <row r="347" spans="3:5" x14ac:dyDescent="0.2">
      <c r="C347" s="555"/>
      <c r="D347" s="555"/>
      <c r="E347" s="124" t="str">
        <f>'Enter Data'!$C$61</f>
        <v>Select</v>
      </c>
    </row>
    <row r="348" spans="3:5" x14ac:dyDescent="0.2">
      <c r="C348" s="555"/>
      <c r="D348" s="555"/>
      <c r="E348" s="124" t="str">
        <f>'Enter Data'!$C$61</f>
        <v>Select</v>
      </c>
    </row>
    <row r="349" spans="3:5" x14ac:dyDescent="0.2">
      <c r="C349" s="555"/>
      <c r="D349" s="555"/>
      <c r="E349" s="124" t="str">
        <f>'Enter Data'!$C$61</f>
        <v>Select</v>
      </c>
    </row>
    <row r="350" spans="3:5" x14ac:dyDescent="0.2">
      <c r="C350" s="555"/>
      <c r="D350" s="555"/>
      <c r="E350" s="124" t="str">
        <f>'Enter Data'!$C$61</f>
        <v>Select</v>
      </c>
    </row>
    <row r="351" spans="3:5" x14ac:dyDescent="0.2">
      <c r="C351" s="555"/>
      <c r="D351" s="555"/>
      <c r="E351" s="124" t="str">
        <f>'Enter Data'!$C$61</f>
        <v>Select</v>
      </c>
    </row>
    <row r="352" spans="3:5" x14ac:dyDescent="0.2">
      <c r="C352" s="555"/>
      <c r="D352" s="555"/>
      <c r="E352" s="124" t="str">
        <f>'Enter Data'!$C$61</f>
        <v>Select</v>
      </c>
    </row>
    <row r="353" spans="3:5" x14ac:dyDescent="0.2">
      <c r="C353" s="555"/>
      <c r="D353" s="555"/>
      <c r="E353" s="124" t="str">
        <f>'Enter Data'!$C$61</f>
        <v>Select</v>
      </c>
    </row>
    <row r="354" spans="3:5" x14ac:dyDescent="0.2">
      <c r="C354" s="555"/>
      <c r="D354" s="555"/>
      <c r="E354" s="124" t="str">
        <f>'Enter Data'!$C$61</f>
        <v>Select</v>
      </c>
    </row>
    <row r="355" spans="3:5" x14ac:dyDescent="0.2">
      <c r="C355" s="555"/>
      <c r="D355" s="555"/>
      <c r="E355" s="124" t="str">
        <f>'Enter Data'!$C$61</f>
        <v>Select</v>
      </c>
    </row>
    <row r="356" spans="3:5" x14ac:dyDescent="0.2">
      <c r="C356" s="555"/>
      <c r="D356" s="555"/>
      <c r="E356" s="124" t="str">
        <f>'Enter Data'!$C$61</f>
        <v>Select</v>
      </c>
    </row>
    <row r="357" spans="3:5" x14ac:dyDescent="0.2">
      <c r="C357" s="555"/>
      <c r="D357" s="555"/>
      <c r="E357" s="124" t="str">
        <f>'Enter Data'!$C$61</f>
        <v>Select</v>
      </c>
    </row>
    <row r="358" spans="3:5" x14ac:dyDescent="0.2">
      <c r="C358" s="555"/>
      <c r="D358" s="555"/>
      <c r="E358" s="124" t="str">
        <f>'Enter Data'!$C$61</f>
        <v>Select</v>
      </c>
    </row>
    <row r="359" spans="3:5" x14ac:dyDescent="0.2">
      <c r="C359" s="555"/>
      <c r="D359" s="555"/>
      <c r="E359" s="124" t="str">
        <f>'Enter Data'!$C$61</f>
        <v>Select</v>
      </c>
    </row>
    <row r="360" spans="3:5" x14ac:dyDescent="0.2">
      <c r="C360" s="555"/>
      <c r="D360" s="555"/>
      <c r="E360" s="124" t="str">
        <f>'Enter Data'!$C$61</f>
        <v>Select</v>
      </c>
    </row>
    <row r="361" spans="3:5" x14ac:dyDescent="0.2">
      <c r="C361" s="555"/>
      <c r="D361" s="555"/>
      <c r="E361" s="124" t="str">
        <f>'Enter Data'!$C$61</f>
        <v>Select</v>
      </c>
    </row>
    <row r="362" spans="3:5" x14ac:dyDescent="0.2">
      <c r="C362" s="555"/>
      <c r="D362" s="555"/>
      <c r="E362" s="124" t="str">
        <f>'Enter Data'!$C$61</f>
        <v>Select</v>
      </c>
    </row>
    <row r="363" spans="3:5" x14ac:dyDescent="0.2">
      <c r="C363" s="555"/>
      <c r="D363" s="555"/>
      <c r="E363" s="124" t="str">
        <f>'Enter Data'!$C$61</f>
        <v>Select</v>
      </c>
    </row>
    <row r="364" spans="3:5" x14ac:dyDescent="0.2">
      <c r="C364" s="555"/>
      <c r="D364" s="555"/>
      <c r="E364" s="124" t="str">
        <f>'Enter Data'!$C$61</f>
        <v>Select</v>
      </c>
    </row>
    <row r="365" spans="3:5" x14ac:dyDescent="0.2">
      <c r="C365" s="555"/>
      <c r="D365" s="555"/>
      <c r="E365" s="124" t="str">
        <f>'Enter Data'!$C$61</f>
        <v>Select</v>
      </c>
    </row>
    <row r="366" spans="3:5" x14ac:dyDescent="0.2">
      <c r="C366" s="555"/>
      <c r="D366" s="555"/>
      <c r="E366" s="124" t="str">
        <f>'Enter Data'!$C$61</f>
        <v>Select</v>
      </c>
    </row>
    <row r="367" spans="3:5" x14ac:dyDescent="0.2">
      <c r="C367" s="555"/>
      <c r="D367" s="555"/>
      <c r="E367" s="124" t="str">
        <f>'Enter Data'!$C$61</f>
        <v>Select</v>
      </c>
    </row>
    <row r="368" spans="3:5" x14ac:dyDescent="0.2">
      <c r="C368" s="555"/>
      <c r="D368" s="555"/>
      <c r="E368" s="124" t="str">
        <f>'Enter Data'!$C$61</f>
        <v>Select</v>
      </c>
    </row>
    <row r="369" spans="3:5" x14ac:dyDescent="0.2">
      <c r="C369" s="555"/>
      <c r="D369" s="555"/>
      <c r="E369" s="124" t="str">
        <f>'Enter Data'!$C$61</f>
        <v>Select</v>
      </c>
    </row>
    <row r="370" spans="3:5" x14ac:dyDescent="0.2">
      <c r="C370" s="555"/>
      <c r="D370" s="555"/>
      <c r="E370" s="124" t="str">
        <f>'Enter Data'!$C$61</f>
        <v>Select</v>
      </c>
    </row>
    <row r="371" spans="3:5" x14ac:dyDescent="0.2">
      <c r="C371" s="555"/>
      <c r="D371" s="555"/>
      <c r="E371" s="124" t="str">
        <f>'Enter Data'!$C$61</f>
        <v>Select</v>
      </c>
    </row>
    <row r="372" spans="3:5" x14ac:dyDescent="0.2">
      <c r="C372" s="555"/>
      <c r="D372" s="555"/>
      <c r="E372" s="124" t="str">
        <f>'Enter Data'!$C$61</f>
        <v>Select</v>
      </c>
    </row>
    <row r="373" spans="3:5" x14ac:dyDescent="0.2">
      <c r="C373" s="555"/>
      <c r="D373" s="555"/>
      <c r="E373" s="124" t="str">
        <f>'Enter Data'!$C$61</f>
        <v>Select</v>
      </c>
    </row>
    <row r="374" spans="3:5" x14ac:dyDescent="0.2">
      <c r="C374" s="555"/>
      <c r="D374" s="555"/>
      <c r="E374" s="124" t="str">
        <f>'Enter Data'!$C$61</f>
        <v>Select</v>
      </c>
    </row>
    <row r="375" spans="3:5" x14ac:dyDescent="0.2">
      <c r="C375" s="555"/>
      <c r="D375" s="555"/>
      <c r="E375" s="124" t="str">
        <f>'Enter Data'!$C$61</f>
        <v>Select</v>
      </c>
    </row>
    <row r="376" spans="3:5" x14ac:dyDescent="0.2">
      <c r="C376" s="555"/>
      <c r="D376" s="555"/>
      <c r="E376" s="124" t="str">
        <f>'Enter Data'!$C$61</f>
        <v>Select</v>
      </c>
    </row>
    <row r="377" spans="3:5" x14ac:dyDescent="0.2">
      <c r="C377" s="555"/>
      <c r="D377" s="555"/>
      <c r="E377" s="124" t="str">
        <f>'Enter Data'!$C$61</f>
        <v>Select</v>
      </c>
    </row>
    <row r="378" spans="3:5" x14ac:dyDescent="0.2">
      <c r="C378" s="555"/>
      <c r="D378" s="555"/>
      <c r="E378" s="124" t="str">
        <f>'Enter Data'!$C$61</f>
        <v>Select</v>
      </c>
    </row>
    <row r="379" spans="3:5" x14ac:dyDescent="0.2">
      <c r="C379" s="555"/>
      <c r="D379" s="555"/>
      <c r="E379" s="124" t="str">
        <f>'Enter Data'!$C$61</f>
        <v>Select</v>
      </c>
    </row>
    <row r="380" spans="3:5" x14ac:dyDescent="0.2">
      <c r="C380" s="555"/>
      <c r="D380" s="555"/>
      <c r="E380" s="124" t="str">
        <f>'Enter Data'!$C$61</f>
        <v>Select</v>
      </c>
    </row>
    <row r="381" spans="3:5" x14ac:dyDescent="0.2">
      <c r="C381" s="555"/>
      <c r="D381" s="555"/>
      <c r="E381" s="124" t="str">
        <f>'Enter Data'!$C$61</f>
        <v>Select</v>
      </c>
    </row>
    <row r="382" spans="3:5" x14ac:dyDescent="0.2">
      <c r="C382" s="555"/>
      <c r="D382" s="555"/>
      <c r="E382" s="124" t="str">
        <f>'Enter Data'!$C$61</f>
        <v>Select</v>
      </c>
    </row>
    <row r="383" spans="3:5" x14ac:dyDescent="0.2">
      <c r="C383" s="555"/>
      <c r="D383" s="555"/>
      <c r="E383" s="124" t="str">
        <f>'Enter Data'!$C$61</f>
        <v>Select</v>
      </c>
    </row>
    <row r="384" spans="3:5" x14ac:dyDescent="0.2">
      <c r="C384" s="555"/>
      <c r="D384" s="555"/>
      <c r="E384" s="124" t="str">
        <f>'Enter Data'!$C$61</f>
        <v>Select</v>
      </c>
    </row>
    <row r="385" spans="3:5" x14ac:dyDescent="0.2">
      <c r="C385" s="555"/>
      <c r="D385" s="555"/>
      <c r="E385" s="124" t="str">
        <f>'Enter Data'!$C$61</f>
        <v>Select</v>
      </c>
    </row>
    <row r="386" spans="3:5" x14ac:dyDescent="0.2">
      <c r="C386" s="555"/>
      <c r="D386" s="555"/>
      <c r="E386" s="124" t="str">
        <f>'Enter Data'!$C$61</f>
        <v>Select</v>
      </c>
    </row>
    <row r="387" spans="3:5" x14ac:dyDescent="0.2">
      <c r="C387" s="555"/>
      <c r="D387" s="555"/>
      <c r="E387" s="124" t="str">
        <f>'Enter Data'!$C$61</f>
        <v>Select</v>
      </c>
    </row>
    <row r="388" spans="3:5" x14ac:dyDescent="0.2">
      <c r="C388" s="555"/>
      <c r="D388" s="555"/>
      <c r="E388" s="124" t="str">
        <f>'Enter Data'!$C$61</f>
        <v>Select</v>
      </c>
    </row>
    <row r="389" spans="3:5" x14ac:dyDescent="0.2">
      <c r="C389" s="555"/>
      <c r="D389" s="555"/>
      <c r="E389" s="124" t="str">
        <f>'Enter Data'!$C$61</f>
        <v>Select</v>
      </c>
    </row>
    <row r="390" spans="3:5" x14ac:dyDescent="0.2">
      <c r="C390" s="555"/>
      <c r="D390" s="555"/>
      <c r="E390" s="124" t="str">
        <f>'Enter Data'!$C$61</f>
        <v>Select</v>
      </c>
    </row>
    <row r="391" spans="3:5" x14ac:dyDescent="0.2">
      <c r="C391" s="555"/>
      <c r="D391" s="555"/>
      <c r="E391" s="124" t="str">
        <f>'Enter Data'!$C$61</f>
        <v>Select</v>
      </c>
    </row>
    <row r="392" spans="3:5" x14ac:dyDescent="0.2">
      <c r="C392" s="555"/>
      <c r="D392" s="555"/>
      <c r="E392" s="124" t="str">
        <f>'Enter Data'!$C$61</f>
        <v>Select</v>
      </c>
    </row>
    <row r="393" spans="3:5" x14ac:dyDescent="0.2">
      <c r="C393" s="555"/>
      <c r="D393" s="555"/>
      <c r="E393" s="124" t="str">
        <f>'Enter Data'!$C$61</f>
        <v>Select</v>
      </c>
    </row>
    <row r="394" spans="3:5" x14ac:dyDescent="0.2">
      <c r="C394" s="555"/>
      <c r="D394" s="555"/>
      <c r="E394" s="124" t="str">
        <f>'Enter Data'!$C$61</f>
        <v>Select</v>
      </c>
    </row>
    <row r="395" spans="3:5" x14ac:dyDescent="0.2">
      <c r="C395" s="555"/>
      <c r="D395" s="555"/>
      <c r="E395" s="124" t="str">
        <f>'Enter Data'!$C$61</f>
        <v>Select</v>
      </c>
    </row>
    <row r="396" spans="3:5" x14ac:dyDescent="0.2">
      <c r="C396" s="555"/>
      <c r="D396" s="555"/>
      <c r="E396" s="124" t="str">
        <f>'Enter Data'!$C$61</f>
        <v>Select</v>
      </c>
    </row>
    <row r="397" spans="3:5" x14ac:dyDescent="0.2">
      <c r="C397" s="555"/>
      <c r="D397" s="555"/>
      <c r="E397" s="124" t="str">
        <f>'Enter Data'!$C$61</f>
        <v>Select</v>
      </c>
    </row>
    <row r="398" spans="3:5" x14ac:dyDescent="0.2">
      <c r="C398" s="555"/>
      <c r="D398" s="555"/>
      <c r="E398" s="124" t="str">
        <f>'Enter Data'!$C$61</f>
        <v>Select</v>
      </c>
    </row>
    <row r="399" spans="3:5" x14ac:dyDescent="0.2">
      <c r="C399" s="555"/>
      <c r="D399" s="555"/>
      <c r="E399" s="124" t="str">
        <f>'Enter Data'!$C$61</f>
        <v>Select</v>
      </c>
    </row>
    <row r="400" spans="3:5" x14ac:dyDescent="0.2">
      <c r="C400" s="555"/>
      <c r="D400" s="555"/>
      <c r="E400" s="124" t="str">
        <f>'Enter Data'!$C$61</f>
        <v>Select</v>
      </c>
    </row>
    <row r="401" spans="3:5" x14ac:dyDescent="0.2">
      <c r="C401" s="555"/>
      <c r="D401" s="555"/>
      <c r="E401" s="124" t="str">
        <f>'Enter Data'!$C$61</f>
        <v>Select</v>
      </c>
    </row>
    <row r="402" spans="3:5" x14ac:dyDescent="0.2">
      <c r="C402" s="555"/>
      <c r="D402" s="555"/>
      <c r="E402" s="124" t="str">
        <f>'Enter Data'!$C$61</f>
        <v>Select</v>
      </c>
    </row>
    <row r="403" spans="3:5" x14ac:dyDescent="0.2">
      <c r="C403" s="555"/>
      <c r="D403" s="555"/>
      <c r="E403" s="124" t="str">
        <f>'Enter Data'!$C$61</f>
        <v>Select</v>
      </c>
    </row>
    <row r="404" spans="3:5" x14ac:dyDescent="0.2">
      <c r="C404" s="555"/>
      <c r="D404" s="555"/>
      <c r="E404" s="124" t="str">
        <f>'Enter Data'!$C$61</f>
        <v>Select</v>
      </c>
    </row>
    <row r="405" spans="3:5" x14ac:dyDescent="0.2">
      <c r="C405" s="555"/>
      <c r="D405" s="555"/>
      <c r="E405" s="124" t="str">
        <f>'Enter Data'!$C$61</f>
        <v>Select</v>
      </c>
    </row>
    <row r="406" spans="3:5" x14ac:dyDescent="0.2">
      <c r="C406" s="555"/>
      <c r="D406" s="555"/>
      <c r="E406" s="124" t="str">
        <f>'Enter Data'!$C$61</f>
        <v>Select</v>
      </c>
    </row>
    <row r="407" spans="3:5" x14ac:dyDescent="0.2">
      <c r="C407" s="555"/>
      <c r="D407" s="555"/>
      <c r="E407" s="124" t="str">
        <f>'Enter Data'!$C$61</f>
        <v>Select</v>
      </c>
    </row>
    <row r="408" spans="3:5" x14ac:dyDescent="0.2">
      <c r="C408" s="555"/>
      <c r="D408" s="555"/>
      <c r="E408" s="124" t="str">
        <f>'Enter Data'!$C$61</f>
        <v>Select</v>
      </c>
    </row>
    <row r="409" spans="3:5" x14ac:dyDescent="0.2">
      <c r="C409" s="555"/>
      <c r="D409" s="555"/>
      <c r="E409" s="124" t="str">
        <f>'Enter Data'!$C$61</f>
        <v>Select</v>
      </c>
    </row>
    <row r="410" spans="3:5" x14ac:dyDescent="0.2">
      <c r="C410" s="555"/>
      <c r="D410" s="555"/>
      <c r="E410" s="124" t="str">
        <f>'Enter Data'!$C$61</f>
        <v>Select</v>
      </c>
    </row>
    <row r="411" spans="3:5" x14ac:dyDescent="0.2">
      <c r="C411" s="555"/>
      <c r="D411" s="555"/>
      <c r="E411" s="124" t="str">
        <f>'Enter Data'!$C$61</f>
        <v>Select</v>
      </c>
    </row>
    <row r="412" spans="3:5" x14ac:dyDescent="0.2">
      <c r="C412" s="555"/>
      <c r="D412" s="555"/>
      <c r="E412" s="124" t="str">
        <f>'Enter Data'!$C$61</f>
        <v>Select</v>
      </c>
    </row>
    <row r="413" spans="3:5" x14ac:dyDescent="0.2">
      <c r="C413" s="555"/>
      <c r="D413" s="555"/>
      <c r="E413" s="124" t="str">
        <f>'Enter Data'!$C$61</f>
        <v>Select</v>
      </c>
    </row>
    <row r="414" spans="3:5" x14ac:dyDescent="0.2">
      <c r="C414" s="555"/>
      <c r="D414" s="555"/>
      <c r="E414" s="124" t="str">
        <f>'Enter Data'!$C$61</f>
        <v>Select</v>
      </c>
    </row>
    <row r="415" spans="3:5" x14ac:dyDescent="0.2">
      <c r="C415" s="555"/>
      <c r="D415" s="555"/>
      <c r="E415" s="124" t="str">
        <f>'Enter Data'!$C$61</f>
        <v>Select</v>
      </c>
    </row>
    <row r="416" spans="3:5" x14ac:dyDescent="0.2">
      <c r="C416" s="555"/>
      <c r="D416" s="555"/>
      <c r="E416" s="124" t="str">
        <f>'Enter Data'!$C$61</f>
        <v>Select</v>
      </c>
    </row>
    <row r="417" spans="3:5" x14ac:dyDescent="0.2">
      <c r="C417" s="555"/>
      <c r="D417" s="555"/>
      <c r="E417" s="124" t="str">
        <f>'Enter Data'!$C$61</f>
        <v>Select</v>
      </c>
    </row>
    <row r="418" spans="3:5" x14ac:dyDescent="0.2">
      <c r="C418" s="555"/>
      <c r="D418" s="555"/>
      <c r="E418" s="124" t="str">
        <f>'Enter Data'!$C$61</f>
        <v>Select</v>
      </c>
    </row>
    <row r="419" spans="3:5" x14ac:dyDescent="0.2">
      <c r="C419" s="555"/>
      <c r="D419" s="555"/>
      <c r="E419" s="124" t="str">
        <f>'Enter Data'!$C$61</f>
        <v>Select</v>
      </c>
    </row>
    <row r="420" spans="3:5" x14ac:dyDescent="0.2">
      <c r="C420" s="555"/>
      <c r="D420" s="555"/>
      <c r="E420" s="124" t="str">
        <f>'Enter Data'!$C$61</f>
        <v>Select</v>
      </c>
    </row>
    <row r="421" spans="3:5" x14ac:dyDescent="0.2">
      <c r="C421" s="555"/>
      <c r="D421" s="555"/>
      <c r="E421" s="124" t="str">
        <f>'Enter Data'!$C$61</f>
        <v>Select</v>
      </c>
    </row>
    <row r="422" spans="3:5" x14ac:dyDescent="0.2">
      <c r="C422" s="555"/>
      <c r="D422" s="555"/>
      <c r="E422" s="124" t="str">
        <f>'Enter Data'!$C$61</f>
        <v>Select</v>
      </c>
    </row>
    <row r="423" spans="3:5" x14ac:dyDescent="0.2">
      <c r="C423" s="555"/>
      <c r="D423" s="555"/>
      <c r="E423" s="124" t="str">
        <f>'Enter Data'!$C$61</f>
        <v>Select</v>
      </c>
    </row>
    <row r="424" spans="3:5" x14ac:dyDescent="0.2">
      <c r="C424" s="555"/>
      <c r="D424" s="555"/>
      <c r="E424" s="124" t="str">
        <f>'Enter Data'!$C$61</f>
        <v>Select</v>
      </c>
    </row>
    <row r="425" spans="3:5" x14ac:dyDescent="0.2">
      <c r="C425" s="555"/>
      <c r="D425" s="555"/>
      <c r="E425" s="124" t="str">
        <f>'Enter Data'!$C$61</f>
        <v>Select</v>
      </c>
    </row>
    <row r="426" spans="3:5" x14ac:dyDescent="0.2">
      <c r="C426" s="555"/>
      <c r="D426" s="555"/>
      <c r="E426" s="124" t="str">
        <f>'Enter Data'!$C$61</f>
        <v>Select</v>
      </c>
    </row>
    <row r="427" spans="3:5" x14ac:dyDescent="0.2">
      <c r="C427" s="555"/>
      <c r="D427" s="555"/>
      <c r="E427" s="124" t="str">
        <f>'Enter Data'!$C$61</f>
        <v>Select</v>
      </c>
    </row>
    <row r="428" spans="3:5" x14ac:dyDescent="0.2">
      <c r="C428" s="555"/>
      <c r="D428" s="555"/>
      <c r="E428" s="124" t="str">
        <f>'Enter Data'!$C$61</f>
        <v>Select</v>
      </c>
    </row>
    <row r="429" spans="3:5" x14ac:dyDescent="0.2">
      <c r="C429" s="555"/>
      <c r="D429" s="555"/>
      <c r="E429" s="124" t="str">
        <f>'Enter Data'!$C$61</f>
        <v>Select</v>
      </c>
    </row>
    <row r="430" spans="3:5" x14ac:dyDescent="0.2">
      <c r="C430" s="555"/>
      <c r="D430" s="555"/>
      <c r="E430" s="124" t="str">
        <f>'Enter Data'!$C$61</f>
        <v>Select</v>
      </c>
    </row>
    <row r="431" spans="3:5" x14ac:dyDescent="0.2">
      <c r="C431" s="555"/>
      <c r="D431" s="555"/>
      <c r="E431" s="124" t="str">
        <f>'Enter Data'!$C$61</f>
        <v>Select</v>
      </c>
    </row>
    <row r="432" spans="3:5" x14ac:dyDescent="0.2">
      <c r="C432" s="555"/>
      <c r="D432" s="555"/>
      <c r="E432" s="124" t="str">
        <f>'Enter Data'!$C$61</f>
        <v>Select</v>
      </c>
    </row>
    <row r="433" spans="3:5" x14ac:dyDescent="0.2">
      <c r="C433" s="555"/>
      <c r="D433" s="555"/>
      <c r="E433" s="124" t="str">
        <f>'Enter Data'!$C$61</f>
        <v>Select</v>
      </c>
    </row>
    <row r="434" spans="3:5" x14ac:dyDescent="0.2">
      <c r="C434" s="555"/>
      <c r="D434" s="555"/>
      <c r="E434" s="124" t="str">
        <f>'Enter Data'!$C$61</f>
        <v>Select</v>
      </c>
    </row>
    <row r="435" spans="3:5" x14ac:dyDescent="0.2">
      <c r="C435" s="555"/>
      <c r="D435" s="555"/>
      <c r="E435" s="124" t="str">
        <f>'Enter Data'!$C$61</f>
        <v>Select</v>
      </c>
    </row>
    <row r="436" spans="3:5" x14ac:dyDescent="0.2">
      <c r="C436" s="555"/>
      <c r="D436" s="555"/>
      <c r="E436" s="124" t="str">
        <f>'Enter Data'!$C$61</f>
        <v>Select</v>
      </c>
    </row>
    <row r="437" spans="3:5" x14ac:dyDescent="0.2">
      <c r="C437" s="555"/>
      <c r="D437" s="555"/>
      <c r="E437" s="124" t="str">
        <f>'Enter Data'!$C$61</f>
        <v>Select</v>
      </c>
    </row>
    <row r="438" spans="3:5" x14ac:dyDescent="0.2">
      <c r="C438" s="555"/>
      <c r="D438" s="555"/>
      <c r="E438" s="124" t="str">
        <f>'Enter Data'!$C$61</f>
        <v>Select</v>
      </c>
    </row>
    <row r="439" spans="3:5" x14ac:dyDescent="0.2">
      <c r="C439" s="555"/>
      <c r="D439" s="555"/>
      <c r="E439" s="124" t="str">
        <f>'Enter Data'!$C$61</f>
        <v>Select</v>
      </c>
    </row>
    <row r="440" spans="3:5" x14ac:dyDescent="0.2">
      <c r="C440" s="555"/>
      <c r="D440" s="555"/>
      <c r="E440" s="124" t="str">
        <f>'Enter Data'!$C$61</f>
        <v>Select</v>
      </c>
    </row>
    <row r="441" spans="3:5" x14ac:dyDescent="0.2">
      <c r="C441" s="555"/>
      <c r="D441" s="555"/>
      <c r="E441" s="124" t="str">
        <f>'Enter Data'!$C$61</f>
        <v>Select</v>
      </c>
    </row>
    <row r="442" spans="3:5" x14ac:dyDescent="0.2">
      <c r="C442" s="555"/>
      <c r="D442" s="555"/>
      <c r="E442" s="124" t="str">
        <f>'Enter Data'!$C$61</f>
        <v>Select</v>
      </c>
    </row>
    <row r="443" spans="3:5" x14ac:dyDescent="0.2">
      <c r="C443" s="555"/>
      <c r="D443" s="555"/>
      <c r="E443" s="124" t="str">
        <f>'Enter Data'!$C$61</f>
        <v>Select</v>
      </c>
    </row>
    <row r="444" spans="3:5" x14ac:dyDescent="0.2">
      <c r="C444" s="555"/>
      <c r="D444" s="555"/>
      <c r="E444" s="124" t="str">
        <f>'Enter Data'!$C$61</f>
        <v>Select</v>
      </c>
    </row>
    <row r="445" spans="3:5" x14ac:dyDescent="0.2">
      <c r="C445" s="555"/>
      <c r="D445" s="555"/>
      <c r="E445" s="124" t="str">
        <f>'Enter Data'!$C$61</f>
        <v>Select</v>
      </c>
    </row>
    <row r="446" spans="3:5" x14ac:dyDescent="0.2">
      <c r="C446" s="555"/>
      <c r="D446" s="555"/>
      <c r="E446" s="124" t="str">
        <f>'Enter Data'!$C$61</f>
        <v>Select</v>
      </c>
    </row>
    <row r="447" spans="3:5" x14ac:dyDescent="0.2">
      <c r="C447" s="555"/>
      <c r="D447" s="555"/>
      <c r="E447" s="124" t="str">
        <f>'Enter Data'!$C$61</f>
        <v>Select</v>
      </c>
    </row>
    <row r="448" spans="3:5" x14ac:dyDescent="0.2">
      <c r="C448" s="555"/>
      <c r="D448" s="555"/>
      <c r="E448" s="124" t="str">
        <f>'Enter Data'!$C$61</f>
        <v>Select</v>
      </c>
    </row>
    <row r="449" spans="3:5" x14ac:dyDescent="0.2">
      <c r="C449" s="555"/>
      <c r="D449" s="555"/>
      <c r="E449" s="124" t="str">
        <f>'Enter Data'!$C$61</f>
        <v>Select</v>
      </c>
    </row>
    <row r="450" spans="3:5" x14ac:dyDescent="0.2">
      <c r="C450" s="555"/>
      <c r="D450" s="555"/>
      <c r="E450" s="124" t="str">
        <f>'Enter Data'!$C$61</f>
        <v>Select</v>
      </c>
    </row>
    <row r="451" spans="3:5" x14ac:dyDescent="0.2">
      <c r="C451" s="555"/>
      <c r="D451" s="555"/>
      <c r="E451" s="124" t="str">
        <f>'Enter Data'!$C$61</f>
        <v>Select</v>
      </c>
    </row>
    <row r="452" spans="3:5" x14ac:dyDescent="0.2">
      <c r="C452" s="555"/>
      <c r="D452" s="555"/>
      <c r="E452" s="124" t="str">
        <f>'Enter Data'!$C$61</f>
        <v>Select</v>
      </c>
    </row>
    <row r="453" spans="3:5" x14ac:dyDescent="0.2">
      <c r="C453" s="555"/>
      <c r="D453" s="555"/>
      <c r="E453" s="124" t="str">
        <f>'Enter Data'!$C$61</f>
        <v>Select</v>
      </c>
    </row>
    <row r="454" spans="3:5" x14ac:dyDescent="0.2">
      <c r="C454" s="555"/>
      <c r="D454" s="555"/>
      <c r="E454" s="124" t="str">
        <f>'Enter Data'!$C$61</f>
        <v>Select</v>
      </c>
    </row>
    <row r="455" spans="3:5" x14ac:dyDescent="0.2">
      <c r="C455" s="555"/>
      <c r="D455" s="555"/>
      <c r="E455" s="124" t="str">
        <f>'Enter Data'!$C$61</f>
        <v>Select</v>
      </c>
    </row>
    <row r="456" spans="3:5" x14ac:dyDescent="0.2">
      <c r="C456" s="555"/>
      <c r="D456" s="555"/>
      <c r="E456" s="124" t="str">
        <f>'Enter Data'!$C$61</f>
        <v>Select</v>
      </c>
    </row>
    <row r="457" spans="3:5" x14ac:dyDescent="0.2">
      <c r="C457" s="555"/>
      <c r="D457" s="555"/>
      <c r="E457" s="124" t="str">
        <f>'Enter Data'!$C$61</f>
        <v>Select</v>
      </c>
    </row>
    <row r="458" spans="3:5" x14ac:dyDescent="0.2">
      <c r="C458" s="555"/>
      <c r="D458" s="555"/>
      <c r="E458" s="124" t="str">
        <f>'Enter Data'!$C$61</f>
        <v>Select</v>
      </c>
    </row>
    <row r="459" spans="3:5" x14ac:dyDescent="0.2">
      <c r="C459" s="555"/>
      <c r="D459" s="555"/>
      <c r="E459" s="124" t="str">
        <f>'Enter Data'!$C$61</f>
        <v>Select</v>
      </c>
    </row>
    <row r="460" spans="3:5" x14ac:dyDescent="0.2">
      <c r="C460" s="555"/>
      <c r="D460" s="555"/>
      <c r="E460" s="124" t="str">
        <f>'Enter Data'!$C$61</f>
        <v>Select</v>
      </c>
    </row>
    <row r="461" spans="3:5" x14ac:dyDescent="0.2">
      <c r="C461" s="555"/>
      <c r="D461" s="555"/>
      <c r="E461" s="124" t="str">
        <f>'Enter Data'!$C$61</f>
        <v>Select</v>
      </c>
    </row>
    <row r="462" spans="3:5" x14ac:dyDescent="0.2">
      <c r="C462" s="555"/>
      <c r="D462" s="555"/>
      <c r="E462" s="124" t="str">
        <f>'Enter Data'!$C$61</f>
        <v>Select</v>
      </c>
    </row>
    <row r="463" spans="3:5" x14ac:dyDescent="0.2">
      <c r="C463" s="555"/>
      <c r="D463" s="555"/>
      <c r="E463" s="124" t="str">
        <f>'Enter Data'!$C$61</f>
        <v>Select</v>
      </c>
    </row>
    <row r="464" spans="3:5" x14ac:dyDescent="0.2">
      <c r="C464" s="555"/>
      <c r="D464" s="555"/>
      <c r="E464" s="124" t="str">
        <f>'Enter Data'!$C$61</f>
        <v>Select</v>
      </c>
    </row>
    <row r="465" spans="3:5" x14ac:dyDescent="0.2">
      <c r="C465" s="555"/>
      <c r="D465" s="555"/>
      <c r="E465" s="124" t="str">
        <f>'Enter Data'!$C$61</f>
        <v>Select</v>
      </c>
    </row>
    <row r="466" spans="3:5" x14ac:dyDescent="0.2">
      <c r="C466" s="555"/>
      <c r="D466" s="555"/>
      <c r="E466" s="124" t="str">
        <f>'Enter Data'!$C$61</f>
        <v>Select</v>
      </c>
    </row>
    <row r="467" spans="3:5" x14ac:dyDescent="0.2">
      <c r="C467" s="555"/>
      <c r="D467" s="555"/>
      <c r="E467" s="124" t="str">
        <f>'Enter Data'!$C$61</f>
        <v>Select</v>
      </c>
    </row>
    <row r="468" spans="3:5" x14ac:dyDescent="0.2">
      <c r="C468" s="555"/>
      <c r="D468" s="555"/>
      <c r="E468" s="124" t="str">
        <f>'Enter Data'!$C$61</f>
        <v>Select</v>
      </c>
    </row>
    <row r="469" spans="3:5" x14ac:dyDescent="0.2">
      <c r="C469" s="555"/>
      <c r="D469" s="555"/>
      <c r="E469" s="124" t="str">
        <f>'Enter Data'!$C$61</f>
        <v>Select</v>
      </c>
    </row>
    <row r="470" spans="3:5" x14ac:dyDescent="0.2">
      <c r="C470" s="555"/>
      <c r="D470" s="555"/>
      <c r="E470" s="124" t="str">
        <f>'Enter Data'!$C$61</f>
        <v>Select</v>
      </c>
    </row>
    <row r="471" spans="3:5" x14ac:dyDescent="0.2">
      <c r="C471" s="555"/>
      <c r="D471" s="555"/>
      <c r="E471" s="124" t="str">
        <f>'Enter Data'!$C$61</f>
        <v>Select</v>
      </c>
    </row>
    <row r="472" spans="3:5" x14ac:dyDescent="0.2">
      <c r="C472" s="555"/>
      <c r="D472" s="555"/>
      <c r="E472" s="124" t="str">
        <f>'Enter Data'!$C$61</f>
        <v>Select</v>
      </c>
    </row>
    <row r="473" spans="3:5" x14ac:dyDescent="0.2">
      <c r="C473" s="555"/>
      <c r="D473" s="555"/>
      <c r="E473" s="124" t="str">
        <f>'Enter Data'!$C$61</f>
        <v>Select</v>
      </c>
    </row>
    <row r="474" spans="3:5" x14ac:dyDescent="0.2">
      <c r="C474" s="555"/>
      <c r="D474" s="555"/>
      <c r="E474" s="124" t="str">
        <f>'Enter Data'!$C$61</f>
        <v>Select</v>
      </c>
    </row>
    <row r="475" spans="3:5" x14ac:dyDescent="0.2">
      <c r="C475" s="555"/>
      <c r="D475" s="555"/>
      <c r="E475" s="124" t="str">
        <f>'Enter Data'!$C$61</f>
        <v>Select</v>
      </c>
    </row>
    <row r="476" spans="3:5" x14ac:dyDescent="0.2">
      <c r="C476" s="555"/>
      <c r="D476" s="555"/>
      <c r="E476" s="124" t="str">
        <f>'Enter Data'!$C$61</f>
        <v>Select</v>
      </c>
    </row>
    <row r="477" spans="3:5" x14ac:dyDescent="0.2">
      <c r="C477" s="555"/>
      <c r="D477" s="555"/>
      <c r="E477" s="124" t="str">
        <f>'Enter Data'!$C$61</f>
        <v>Select</v>
      </c>
    </row>
    <row r="478" spans="3:5" x14ac:dyDescent="0.2">
      <c r="C478" s="555"/>
      <c r="D478" s="555"/>
      <c r="E478" s="124" t="str">
        <f>'Enter Data'!$C$61</f>
        <v>Select</v>
      </c>
    </row>
    <row r="479" spans="3:5" x14ac:dyDescent="0.2">
      <c r="C479" s="555"/>
      <c r="D479" s="555"/>
      <c r="E479" s="124" t="str">
        <f>'Enter Data'!$C$61</f>
        <v>Select</v>
      </c>
    </row>
    <row r="480" spans="3:5" x14ac:dyDescent="0.2">
      <c r="C480" s="555"/>
      <c r="D480" s="555"/>
      <c r="E480" s="124" t="str">
        <f>'Enter Data'!$C$61</f>
        <v>Select</v>
      </c>
    </row>
    <row r="481" spans="3:5" x14ac:dyDescent="0.2">
      <c r="C481" s="555"/>
      <c r="D481" s="555"/>
      <c r="E481" s="124" t="str">
        <f>'Enter Data'!$C$61</f>
        <v>Select</v>
      </c>
    </row>
    <row r="482" spans="3:5" x14ac:dyDescent="0.2">
      <c r="C482" s="555"/>
      <c r="D482" s="555"/>
      <c r="E482" s="124" t="str">
        <f>'Enter Data'!$C$61</f>
        <v>Select</v>
      </c>
    </row>
    <row r="483" spans="3:5" x14ac:dyDescent="0.2">
      <c r="C483" s="555"/>
      <c r="D483" s="555"/>
      <c r="E483" s="124" t="str">
        <f>'Enter Data'!$C$61</f>
        <v>Select</v>
      </c>
    </row>
    <row r="484" spans="3:5" x14ac:dyDescent="0.2">
      <c r="C484" s="555"/>
      <c r="D484" s="555"/>
      <c r="E484" s="124" t="str">
        <f>'Enter Data'!$C$61</f>
        <v>Select</v>
      </c>
    </row>
    <row r="485" spans="3:5" x14ac:dyDescent="0.2">
      <c r="C485" s="555"/>
      <c r="D485" s="555"/>
      <c r="E485" s="124" t="str">
        <f>'Enter Data'!$C$61</f>
        <v>Select</v>
      </c>
    </row>
    <row r="486" spans="3:5" x14ac:dyDescent="0.2">
      <c r="C486" s="555"/>
      <c r="D486" s="555"/>
      <c r="E486" s="124" t="str">
        <f>'Enter Data'!$C$61</f>
        <v>Select</v>
      </c>
    </row>
    <row r="487" spans="3:5" x14ac:dyDescent="0.2">
      <c r="C487" s="555"/>
      <c r="D487" s="555"/>
      <c r="E487" s="124" t="str">
        <f>'Enter Data'!$C$61</f>
        <v>Select</v>
      </c>
    </row>
    <row r="488" spans="3:5" x14ac:dyDescent="0.2">
      <c r="C488" s="555"/>
      <c r="D488" s="555"/>
      <c r="E488" s="124" t="str">
        <f>'Enter Data'!$C$61</f>
        <v>Select</v>
      </c>
    </row>
    <row r="489" spans="3:5" x14ac:dyDescent="0.2">
      <c r="C489" s="555"/>
      <c r="D489" s="555"/>
      <c r="E489" s="124" t="str">
        <f>'Enter Data'!$C$61</f>
        <v>Select</v>
      </c>
    </row>
    <row r="490" spans="3:5" x14ac:dyDescent="0.2">
      <c r="C490" s="555"/>
      <c r="D490" s="555"/>
      <c r="E490" s="124" t="str">
        <f>'Enter Data'!$C$61</f>
        <v>Select</v>
      </c>
    </row>
    <row r="491" spans="3:5" x14ac:dyDescent="0.2">
      <c r="C491" s="555"/>
      <c r="D491" s="555"/>
      <c r="E491" s="124" t="str">
        <f>'Enter Data'!$C$61</f>
        <v>Select</v>
      </c>
    </row>
    <row r="492" spans="3:5" x14ac:dyDescent="0.2">
      <c r="C492" s="555"/>
      <c r="D492" s="555"/>
      <c r="E492" s="124" t="str">
        <f>'Enter Data'!$C$61</f>
        <v>Select</v>
      </c>
    </row>
    <row r="493" spans="3:5" x14ac:dyDescent="0.2">
      <c r="C493" s="555"/>
      <c r="D493" s="555"/>
      <c r="E493" s="124" t="str">
        <f>'Enter Data'!$C$61</f>
        <v>Select</v>
      </c>
    </row>
    <row r="494" spans="3:5" x14ac:dyDescent="0.2">
      <c r="C494" s="555"/>
      <c r="D494" s="555"/>
      <c r="E494" s="124" t="str">
        <f>'Enter Data'!$C$61</f>
        <v>Select</v>
      </c>
    </row>
    <row r="495" spans="3:5" x14ac:dyDescent="0.2">
      <c r="C495" s="555"/>
      <c r="D495" s="555"/>
      <c r="E495" s="124" t="str">
        <f>'Enter Data'!$C$61</f>
        <v>Select</v>
      </c>
    </row>
    <row r="496" spans="3:5" x14ac:dyDescent="0.2">
      <c r="C496" s="555"/>
      <c r="D496" s="555"/>
      <c r="E496" s="124" t="str">
        <f>'Enter Data'!$C$61</f>
        <v>Select</v>
      </c>
    </row>
    <row r="497" spans="3:5" x14ac:dyDescent="0.2">
      <c r="C497" s="555"/>
      <c r="D497" s="555"/>
      <c r="E497" s="124" t="str">
        <f>'Enter Data'!$C$61</f>
        <v>Select</v>
      </c>
    </row>
    <row r="498" spans="3:5" x14ac:dyDescent="0.2">
      <c r="C498" s="555"/>
      <c r="D498" s="555"/>
      <c r="E498" s="124" t="str">
        <f>'Enter Data'!$C$61</f>
        <v>Select</v>
      </c>
    </row>
    <row r="499" spans="3:5" x14ac:dyDescent="0.2">
      <c r="C499" s="555"/>
      <c r="D499" s="555"/>
      <c r="E499" s="124" t="str">
        <f>'Enter Data'!$C$61</f>
        <v>Select</v>
      </c>
    </row>
    <row r="500" spans="3:5" x14ac:dyDescent="0.2">
      <c r="C500" s="555"/>
      <c r="D500" s="555"/>
      <c r="E500" s="124" t="str">
        <f>'Enter Data'!$C$61</f>
        <v>Select</v>
      </c>
    </row>
    <row r="501" spans="3:5" x14ac:dyDescent="0.2">
      <c r="C501" s="555"/>
      <c r="D501" s="555"/>
      <c r="E501" s="124" t="str">
        <f>'Enter Data'!$C$61</f>
        <v>Select</v>
      </c>
    </row>
    <row r="502" spans="3:5" x14ac:dyDescent="0.2">
      <c r="C502" s="555"/>
      <c r="D502" s="555"/>
      <c r="E502" s="124" t="str">
        <f>'Enter Data'!$C$61</f>
        <v>Select</v>
      </c>
    </row>
    <row r="503" spans="3:5" x14ac:dyDescent="0.2">
      <c r="C503" s="555"/>
      <c r="D503" s="555"/>
      <c r="E503" s="124" t="str">
        <f>'Enter Data'!$C$61</f>
        <v>Select</v>
      </c>
    </row>
    <row r="504" spans="3:5" x14ac:dyDescent="0.2">
      <c r="C504" s="555"/>
      <c r="D504" s="555"/>
      <c r="E504" s="124" t="str">
        <f>'Enter Data'!$C$61</f>
        <v>Select</v>
      </c>
    </row>
    <row r="505" spans="3:5" x14ac:dyDescent="0.2">
      <c r="C505" s="555"/>
      <c r="D505" s="555"/>
      <c r="E505" s="124" t="str">
        <f>'Enter Data'!$C$61</f>
        <v>Select</v>
      </c>
    </row>
    <row r="506" spans="3:5" x14ac:dyDescent="0.2">
      <c r="C506" s="555"/>
      <c r="D506" s="555"/>
      <c r="E506" s="124" t="str">
        <f>'Enter Data'!$C$61</f>
        <v>Select</v>
      </c>
    </row>
    <row r="507" spans="3:5" x14ac:dyDescent="0.2">
      <c r="C507" s="555"/>
      <c r="D507" s="555"/>
      <c r="E507" s="124" t="str">
        <f>'Enter Data'!$C$61</f>
        <v>Select</v>
      </c>
    </row>
    <row r="508" spans="3:5" x14ac:dyDescent="0.2">
      <c r="C508" s="555"/>
      <c r="D508" s="555"/>
      <c r="E508" s="124" t="str">
        <f>'Enter Data'!$C$61</f>
        <v>Select</v>
      </c>
    </row>
    <row r="509" spans="3:5" x14ac:dyDescent="0.2">
      <c r="C509" s="555"/>
      <c r="D509" s="555"/>
      <c r="E509" s="124" t="str">
        <f>'Enter Data'!$C$61</f>
        <v>Select</v>
      </c>
    </row>
    <row r="510" spans="3:5" x14ac:dyDescent="0.2">
      <c r="C510" s="555"/>
      <c r="D510" s="555"/>
      <c r="E510" s="124" t="str">
        <f>'Enter Data'!$C$61</f>
        <v>Select</v>
      </c>
    </row>
    <row r="511" spans="3:5" x14ac:dyDescent="0.2">
      <c r="C511" s="555"/>
      <c r="D511" s="555"/>
      <c r="E511" s="124" t="str">
        <f>'Enter Data'!$C$61</f>
        <v>Select</v>
      </c>
    </row>
    <row r="512" spans="3:5" x14ac:dyDescent="0.2">
      <c r="C512" s="555"/>
      <c r="D512" s="555"/>
      <c r="E512" s="124" t="str">
        <f>'Enter Data'!$C$61</f>
        <v>Select</v>
      </c>
    </row>
    <row r="513" spans="3:5" x14ac:dyDescent="0.2">
      <c r="C513" s="555"/>
      <c r="D513" s="555"/>
      <c r="E513" s="124" t="str">
        <f>'Enter Data'!$C$61</f>
        <v>Select</v>
      </c>
    </row>
    <row r="514" spans="3:5" x14ac:dyDescent="0.2">
      <c r="C514" s="555"/>
      <c r="D514" s="555"/>
      <c r="E514" s="124" t="str">
        <f>'Enter Data'!$C$61</f>
        <v>Select</v>
      </c>
    </row>
    <row r="515" spans="3:5" x14ac:dyDescent="0.2">
      <c r="C515" s="555"/>
      <c r="D515" s="555"/>
      <c r="E515" s="124" t="str">
        <f>'Enter Data'!$C$61</f>
        <v>Select</v>
      </c>
    </row>
    <row r="516" spans="3:5" x14ac:dyDescent="0.2">
      <c r="C516" s="555"/>
      <c r="D516" s="555"/>
      <c r="E516" s="124" t="str">
        <f>'Enter Data'!$C$61</f>
        <v>Select</v>
      </c>
    </row>
    <row r="517" spans="3:5" x14ac:dyDescent="0.2">
      <c r="C517" s="555"/>
      <c r="D517" s="555"/>
      <c r="E517" s="124" t="str">
        <f>'Enter Data'!$C$61</f>
        <v>Select</v>
      </c>
    </row>
    <row r="518" spans="3:5" x14ac:dyDescent="0.2">
      <c r="C518" s="555"/>
      <c r="D518" s="555"/>
      <c r="E518" s="124" t="str">
        <f>'Enter Data'!$C$61</f>
        <v>Select</v>
      </c>
    </row>
    <row r="519" spans="3:5" x14ac:dyDescent="0.2">
      <c r="C519" s="555"/>
      <c r="D519" s="555"/>
      <c r="E519" s="124" t="str">
        <f>'Enter Data'!$C$61</f>
        <v>Select</v>
      </c>
    </row>
    <row r="520" spans="3:5" x14ac:dyDescent="0.2">
      <c r="C520" s="555"/>
      <c r="D520" s="555"/>
      <c r="E520" s="124" t="str">
        <f>'Enter Data'!$C$61</f>
        <v>Select</v>
      </c>
    </row>
    <row r="521" spans="3:5" x14ac:dyDescent="0.2">
      <c r="C521" s="555"/>
      <c r="D521" s="555"/>
      <c r="E521" s="124" t="str">
        <f>'Enter Data'!$C$61</f>
        <v>Select</v>
      </c>
    </row>
    <row r="522" spans="3:5" x14ac:dyDescent="0.2">
      <c r="C522" s="555"/>
      <c r="D522" s="555"/>
      <c r="E522" s="124" t="str">
        <f>'Enter Data'!$C$61</f>
        <v>Select</v>
      </c>
    </row>
    <row r="523" spans="3:5" x14ac:dyDescent="0.2">
      <c r="C523" s="555"/>
      <c r="D523" s="555"/>
      <c r="E523" s="124" t="str">
        <f>'Enter Data'!$C$61</f>
        <v>Select</v>
      </c>
    </row>
    <row r="524" spans="3:5" x14ac:dyDescent="0.2">
      <c r="C524" s="555"/>
      <c r="D524" s="555"/>
      <c r="E524" s="124" t="str">
        <f>'Enter Data'!$C$61</f>
        <v>Select</v>
      </c>
    </row>
    <row r="525" spans="3:5" x14ac:dyDescent="0.2">
      <c r="C525" s="555"/>
      <c r="D525" s="555"/>
      <c r="E525" s="124" t="str">
        <f>'Enter Data'!$C$61</f>
        <v>Select</v>
      </c>
    </row>
    <row r="526" spans="3:5" x14ac:dyDescent="0.2">
      <c r="C526" s="555"/>
      <c r="D526" s="555"/>
      <c r="E526" s="124" t="str">
        <f>'Enter Data'!$C$61</f>
        <v>Select</v>
      </c>
    </row>
    <row r="527" spans="3:5" x14ac:dyDescent="0.2">
      <c r="C527" s="555"/>
      <c r="D527" s="555"/>
      <c r="E527" s="124" t="str">
        <f>'Enter Data'!$C$61</f>
        <v>Select</v>
      </c>
    </row>
    <row r="528" spans="3:5" x14ac:dyDescent="0.2">
      <c r="C528" s="555"/>
      <c r="D528" s="555"/>
      <c r="E528" s="124" t="str">
        <f>'Enter Data'!$C$61</f>
        <v>Select</v>
      </c>
    </row>
    <row r="529" spans="3:5" x14ac:dyDescent="0.2">
      <c r="C529" s="555"/>
      <c r="D529" s="555"/>
      <c r="E529" s="124" t="str">
        <f>'Enter Data'!$C$61</f>
        <v>Select</v>
      </c>
    </row>
    <row r="530" spans="3:5" x14ac:dyDescent="0.2">
      <c r="C530" s="555"/>
      <c r="D530" s="555"/>
      <c r="E530" s="124" t="str">
        <f>'Enter Data'!$C$61</f>
        <v>Select</v>
      </c>
    </row>
    <row r="531" spans="3:5" x14ac:dyDescent="0.2">
      <c r="C531" s="555"/>
      <c r="D531" s="555"/>
      <c r="E531" s="124" t="str">
        <f>'Enter Data'!$C$61</f>
        <v>Select</v>
      </c>
    </row>
    <row r="532" spans="3:5" x14ac:dyDescent="0.2">
      <c r="C532" s="555"/>
      <c r="D532" s="555"/>
      <c r="E532" s="124" t="str">
        <f>'Enter Data'!$C$61</f>
        <v>Select</v>
      </c>
    </row>
    <row r="533" spans="3:5" x14ac:dyDescent="0.2">
      <c r="C533" s="555"/>
      <c r="D533" s="555"/>
      <c r="E533" s="124" t="str">
        <f>'Enter Data'!$C$61</f>
        <v>Select</v>
      </c>
    </row>
    <row r="534" spans="3:5" x14ac:dyDescent="0.2">
      <c r="C534" s="555"/>
      <c r="D534" s="555"/>
      <c r="E534" s="124" t="str">
        <f>'Enter Data'!$C$61</f>
        <v>Select</v>
      </c>
    </row>
    <row r="535" spans="3:5" x14ac:dyDescent="0.2">
      <c r="C535" s="555"/>
      <c r="D535" s="555"/>
      <c r="E535" s="124" t="str">
        <f>'Enter Data'!$C$61</f>
        <v>Select</v>
      </c>
    </row>
    <row r="536" spans="3:5" x14ac:dyDescent="0.2">
      <c r="C536" s="555"/>
      <c r="D536" s="555"/>
      <c r="E536" s="124" t="str">
        <f>'Enter Data'!$C$61</f>
        <v>Select</v>
      </c>
    </row>
    <row r="537" spans="3:5" x14ac:dyDescent="0.2">
      <c r="C537" s="555"/>
      <c r="D537" s="555"/>
      <c r="E537" s="124" t="str">
        <f>'Enter Data'!$C$61</f>
        <v>Select</v>
      </c>
    </row>
    <row r="538" spans="3:5" x14ac:dyDescent="0.2">
      <c r="C538" s="555"/>
      <c r="D538" s="555"/>
      <c r="E538" s="124" t="str">
        <f>'Enter Data'!$C$61</f>
        <v>Select</v>
      </c>
    </row>
    <row r="539" spans="3:5" x14ac:dyDescent="0.2">
      <c r="C539" s="555"/>
      <c r="D539" s="555"/>
      <c r="E539" s="124" t="str">
        <f>'Enter Data'!$C$61</f>
        <v>Select</v>
      </c>
    </row>
    <row r="540" spans="3:5" x14ac:dyDescent="0.2">
      <c r="C540" s="555"/>
      <c r="D540" s="555"/>
      <c r="E540" s="124" t="str">
        <f>'Enter Data'!$C$61</f>
        <v>Select</v>
      </c>
    </row>
    <row r="541" spans="3:5" x14ac:dyDescent="0.2">
      <c r="C541" s="555"/>
      <c r="D541" s="555"/>
      <c r="E541" s="124" t="str">
        <f>'Enter Data'!$C$61</f>
        <v>Select</v>
      </c>
    </row>
    <row r="542" spans="3:5" x14ac:dyDescent="0.2">
      <c r="C542" s="555"/>
      <c r="D542" s="555"/>
      <c r="E542" s="124" t="str">
        <f>'Enter Data'!$C$61</f>
        <v>Select</v>
      </c>
    </row>
    <row r="543" spans="3:5" x14ac:dyDescent="0.2">
      <c r="C543" s="555"/>
      <c r="D543" s="555"/>
      <c r="E543" s="124" t="str">
        <f>'Enter Data'!$C$61</f>
        <v>Select</v>
      </c>
    </row>
    <row r="544" spans="3:5" x14ac:dyDescent="0.2">
      <c r="C544" s="555"/>
      <c r="D544" s="555"/>
      <c r="E544" s="124" t="str">
        <f>'Enter Data'!$C$61</f>
        <v>Select</v>
      </c>
    </row>
    <row r="545" spans="3:5" x14ac:dyDescent="0.2">
      <c r="C545" s="555"/>
      <c r="D545" s="555"/>
      <c r="E545" s="124" t="str">
        <f>'Enter Data'!$C$61</f>
        <v>Select</v>
      </c>
    </row>
    <row r="546" spans="3:5" x14ac:dyDescent="0.2">
      <c r="C546" s="555"/>
      <c r="D546" s="555"/>
      <c r="E546" s="124" t="str">
        <f>'Enter Data'!$C$61</f>
        <v>Select</v>
      </c>
    </row>
    <row r="547" spans="3:5" x14ac:dyDescent="0.2">
      <c r="C547" s="555"/>
      <c r="D547" s="555"/>
      <c r="E547" s="124" t="str">
        <f>'Enter Data'!$C$61</f>
        <v>Select</v>
      </c>
    </row>
    <row r="548" spans="3:5" x14ac:dyDescent="0.2">
      <c r="C548" s="555"/>
      <c r="D548" s="555"/>
      <c r="E548" s="124" t="str">
        <f>'Enter Data'!$C$61</f>
        <v>Select</v>
      </c>
    </row>
    <row r="549" spans="3:5" x14ac:dyDescent="0.2">
      <c r="C549" s="555"/>
      <c r="D549" s="555"/>
      <c r="E549" s="124" t="str">
        <f>'Enter Data'!$C$61</f>
        <v>Select</v>
      </c>
    </row>
    <row r="550" spans="3:5" x14ac:dyDescent="0.2">
      <c r="C550" s="555"/>
      <c r="D550" s="555"/>
      <c r="E550" s="124" t="str">
        <f>'Enter Data'!$C$61</f>
        <v>Select</v>
      </c>
    </row>
    <row r="551" spans="3:5" x14ac:dyDescent="0.2">
      <c r="C551" s="555"/>
      <c r="D551" s="555"/>
      <c r="E551" s="124" t="str">
        <f>'Enter Data'!$C$61</f>
        <v>Select</v>
      </c>
    </row>
    <row r="552" spans="3:5" x14ac:dyDescent="0.2">
      <c r="C552" s="555"/>
      <c r="D552" s="555"/>
      <c r="E552" s="124" t="str">
        <f>'Enter Data'!$C$61</f>
        <v>Select</v>
      </c>
    </row>
    <row r="553" spans="3:5" x14ac:dyDescent="0.2">
      <c r="C553" s="555"/>
      <c r="D553" s="555"/>
      <c r="E553" s="124" t="str">
        <f>'Enter Data'!$C$61</f>
        <v>Select</v>
      </c>
    </row>
    <row r="554" spans="3:5" x14ac:dyDescent="0.2">
      <c r="C554" s="555"/>
      <c r="D554" s="555"/>
      <c r="E554" s="124" t="str">
        <f>'Enter Data'!$C$61</f>
        <v>Select</v>
      </c>
    </row>
    <row r="555" spans="3:5" x14ac:dyDescent="0.2">
      <c r="C555" s="555"/>
      <c r="D555" s="555"/>
      <c r="E555" s="124" t="str">
        <f>'Enter Data'!$C$61</f>
        <v>Select</v>
      </c>
    </row>
    <row r="556" spans="3:5" x14ac:dyDescent="0.2">
      <c r="C556" s="555"/>
      <c r="D556" s="555"/>
      <c r="E556" s="124" t="str">
        <f>'Enter Data'!$C$61</f>
        <v>Select</v>
      </c>
    </row>
    <row r="557" spans="3:5" x14ac:dyDescent="0.2">
      <c r="C557" s="555"/>
      <c r="D557" s="555"/>
      <c r="E557" s="124" t="str">
        <f>'Enter Data'!$C$61</f>
        <v>Select</v>
      </c>
    </row>
    <row r="558" spans="3:5" x14ac:dyDescent="0.2">
      <c r="C558" s="555"/>
      <c r="D558" s="555"/>
      <c r="E558" s="124" t="str">
        <f>'Enter Data'!$C$61</f>
        <v>Select</v>
      </c>
    </row>
    <row r="559" spans="3:5" x14ac:dyDescent="0.2">
      <c r="C559" s="555"/>
      <c r="D559" s="555"/>
      <c r="E559" s="124" t="str">
        <f>'Enter Data'!$C$61</f>
        <v>Select</v>
      </c>
    </row>
    <row r="560" spans="3:5" x14ac:dyDescent="0.2">
      <c r="C560" s="555"/>
      <c r="D560" s="555"/>
      <c r="E560" s="124" t="str">
        <f>'Enter Data'!$C$61</f>
        <v>Select</v>
      </c>
    </row>
    <row r="561" spans="3:5" x14ac:dyDescent="0.2">
      <c r="C561" s="555"/>
      <c r="D561" s="555"/>
      <c r="E561" s="124" t="str">
        <f>'Enter Data'!$C$61</f>
        <v>Select</v>
      </c>
    </row>
    <row r="562" spans="3:5" x14ac:dyDescent="0.2">
      <c r="C562" s="555"/>
      <c r="D562" s="555"/>
      <c r="E562" s="124" t="str">
        <f>'Enter Data'!$C$61</f>
        <v>Select</v>
      </c>
    </row>
    <row r="563" spans="3:5" x14ac:dyDescent="0.2">
      <c r="C563" s="555"/>
      <c r="D563" s="555"/>
      <c r="E563" s="124" t="str">
        <f>'Enter Data'!$C$61</f>
        <v>Select</v>
      </c>
    </row>
    <row r="564" spans="3:5" x14ac:dyDescent="0.2">
      <c r="C564" s="555"/>
      <c r="D564" s="555"/>
      <c r="E564" s="124" t="str">
        <f>'Enter Data'!$C$61</f>
        <v>Select</v>
      </c>
    </row>
    <row r="565" spans="3:5" x14ac:dyDescent="0.2">
      <c r="C565" s="555"/>
      <c r="D565" s="555"/>
      <c r="E565" s="124" t="str">
        <f>'Enter Data'!$C$61</f>
        <v>Select</v>
      </c>
    </row>
    <row r="566" spans="3:5" x14ac:dyDescent="0.2">
      <c r="C566" s="555"/>
      <c r="D566" s="555"/>
      <c r="E566" s="124" t="str">
        <f>'Enter Data'!$C$61</f>
        <v>Select</v>
      </c>
    </row>
    <row r="567" spans="3:5" x14ac:dyDescent="0.2">
      <c r="C567" s="555"/>
      <c r="D567" s="555"/>
      <c r="E567" s="124" t="str">
        <f>'Enter Data'!$C$61</f>
        <v>Select</v>
      </c>
    </row>
    <row r="568" spans="3:5" x14ac:dyDescent="0.2">
      <c r="C568" s="555"/>
      <c r="D568" s="555"/>
      <c r="E568" s="124" t="str">
        <f>'Enter Data'!$C$61</f>
        <v>Select</v>
      </c>
    </row>
    <row r="569" spans="3:5" x14ac:dyDescent="0.2">
      <c r="C569" s="555"/>
      <c r="D569" s="555"/>
      <c r="E569" s="124" t="str">
        <f>'Enter Data'!$C$61</f>
        <v>Select</v>
      </c>
    </row>
    <row r="570" spans="3:5" x14ac:dyDescent="0.2">
      <c r="C570" s="555"/>
      <c r="D570" s="555"/>
      <c r="E570" s="124" t="str">
        <f>'Enter Data'!$C$61</f>
        <v>Select</v>
      </c>
    </row>
    <row r="571" spans="3:5" x14ac:dyDescent="0.2">
      <c r="C571" s="555"/>
      <c r="D571" s="555"/>
      <c r="E571" s="124" t="str">
        <f>'Enter Data'!$C$61</f>
        <v>Select</v>
      </c>
    </row>
    <row r="572" spans="3:5" x14ac:dyDescent="0.2">
      <c r="C572" s="555"/>
      <c r="D572" s="555"/>
      <c r="E572" s="124" t="str">
        <f>'Enter Data'!$C$61</f>
        <v>Select</v>
      </c>
    </row>
    <row r="573" spans="3:5" x14ac:dyDescent="0.2">
      <c r="C573" s="555"/>
      <c r="D573" s="555"/>
      <c r="E573" s="124" t="str">
        <f>'Enter Data'!$C$61</f>
        <v>Select</v>
      </c>
    </row>
    <row r="574" spans="3:5" x14ac:dyDescent="0.2">
      <c r="C574" s="555"/>
      <c r="D574" s="555"/>
      <c r="E574" s="124" t="str">
        <f>'Enter Data'!$C$61</f>
        <v>Select</v>
      </c>
    </row>
    <row r="575" spans="3:5" x14ac:dyDescent="0.2">
      <c r="C575" s="555"/>
      <c r="D575" s="555"/>
      <c r="E575" s="124" t="str">
        <f>'Enter Data'!$C$61</f>
        <v>Select</v>
      </c>
    </row>
    <row r="576" spans="3:5" x14ac:dyDescent="0.2">
      <c r="C576" s="555"/>
      <c r="D576" s="555"/>
      <c r="E576" s="124" t="str">
        <f>'Enter Data'!$C$61</f>
        <v>Select</v>
      </c>
    </row>
    <row r="577" spans="3:5" x14ac:dyDescent="0.2">
      <c r="C577" s="555"/>
      <c r="D577" s="555"/>
      <c r="E577" s="124" t="str">
        <f>'Enter Data'!$C$61</f>
        <v>Select</v>
      </c>
    </row>
    <row r="578" spans="3:5" x14ac:dyDescent="0.2">
      <c r="C578" s="555"/>
      <c r="D578" s="555"/>
      <c r="E578" s="124" t="str">
        <f>'Enter Data'!$C$61</f>
        <v>Select</v>
      </c>
    </row>
    <row r="579" spans="3:5" x14ac:dyDescent="0.2">
      <c r="C579" s="555"/>
      <c r="D579" s="555"/>
      <c r="E579" s="124" t="str">
        <f>'Enter Data'!$C$61</f>
        <v>Select</v>
      </c>
    </row>
    <row r="580" spans="3:5" x14ac:dyDescent="0.2">
      <c r="C580" s="555"/>
      <c r="D580" s="555"/>
      <c r="E580" s="124" t="str">
        <f>'Enter Data'!$C$61</f>
        <v>Select</v>
      </c>
    </row>
    <row r="581" spans="3:5" x14ac:dyDescent="0.2">
      <c r="C581" s="555"/>
      <c r="D581" s="555"/>
      <c r="E581" s="124" t="str">
        <f>'Enter Data'!$C$61</f>
        <v>Select</v>
      </c>
    </row>
    <row r="582" spans="3:5" x14ac:dyDescent="0.2">
      <c r="C582" s="555"/>
      <c r="D582" s="555"/>
      <c r="E582" s="124" t="str">
        <f>'Enter Data'!$C$61</f>
        <v>Select</v>
      </c>
    </row>
    <row r="583" spans="3:5" x14ac:dyDescent="0.2">
      <c r="C583" s="555"/>
      <c r="D583" s="555"/>
      <c r="E583" s="124" t="str">
        <f>'Enter Data'!$C$61</f>
        <v>Select</v>
      </c>
    </row>
    <row r="584" spans="3:5" x14ac:dyDescent="0.2">
      <c r="C584" s="555"/>
      <c r="D584" s="555"/>
      <c r="E584" s="124" t="str">
        <f>'Enter Data'!$C$61</f>
        <v>Select</v>
      </c>
    </row>
    <row r="585" spans="3:5" x14ac:dyDescent="0.2">
      <c r="C585" s="555"/>
      <c r="D585" s="555"/>
      <c r="E585" s="124" t="str">
        <f>'Enter Data'!$C$61</f>
        <v>Select</v>
      </c>
    </row>
    <row r="586" spans="3:5" x14ac:dyDescent="0.2">
      <c r="C586" s="555"/>
      <c r="D586" s="555"/>
      <c r="E586" s="124" t="str">
        <f>'Enter Data'!$C$61</f>
        <v>Select</v>
      </c>
    </row>
    <row r="587" spans="3:5" x14ac:dyDescent="0.2">
      <c r="C587" s="555"/>
      <c r="D587" s="555"/>
      <c r="E587" s="124" t="str">
        <f>'Enter Data'!$C$61</f>
        <v>Select</v>
      </c>
    </row>
    <row r="588" spans="3:5" x14ac:dyDescent="0.2">
      <c r="C588" s="555"/>
      <c r="D588" s="555"/>
      <c r="E588" s="124" t="str">
        <f>'Enter Data'!$C$61</f>
        <v>Select</v>
      </c>
    </row>
    <row r="589" spans="3:5" x14ac:dyDescent="0.2">
      <c r="C589" s="555"/>
      <c r="D589" s="555"/>
      <c r="E589" s="124" t="str">
        <f>'Enter Data'!$C$61</f>
        <v>Select</v>
      </c>
    </row>
    <row r="590" spans="3:5" x14ac:dyDescent="0.2">
      <c r="C590" s="555"/>
      <c r="D590" s="555"/>
      <c r="E590" s="124" t="str">
        <f>'Enter Data'!$C$61</f>
        <v>Select</v>
      </c>
    </row>
    <row r="591" spans="3:5" x14ac:dyDescent="0.2">
      <c r="C591" s="555"/>
      <c r="D591" s="555"/>
      <c r="E591" s="124" t="str">
        <f>'Enter Data'!$C$61</f>
        <v>Select</v>
      </c>
    </row>
    <row r="592" spans="3:5" x14ac:dyDescent="0.2">
      <c r="C592" s="555"/>
      <c r="D592" s="555"/>
      <c r="E592" s="124" t="str">
        <f>'Enter Data'!$C$61</f>
        <v>Select</v>
      </c>
    </row>
    <row r="593" spans="3:5" x14ac:dyDescent="0.2">
      <c r="C593" s="555"/>
      <c r="D593" s="555"/>
      <c r="E593" s="124" t="str">
        <f>'Enter Data'!$C$61</f>
        <v>Select</v>
      </c>
    </row>
    <row r="594" spans="3:5" x14ac:dyDescent="0.2">
      <c r="C594" s="555"/>
      <c r="D594" s="555"/>
      <c r="E594" s="124" t="str">
        <f>'Enter Data'!$C$61</f>
        <v>Select</v>
      </c>
    </row>
    <row r="595" spans="3:5" x14ac:dyDescent="0.2">
      <c r="C595" s="555"/>
      <c r="D595" s="555"/>
      <c r="E595" s="124" t="str">
        <f>'Enter Data'!$C$61</f>
        <v>Select</v>
      </c>
    </row>
    <row r="596" spans="3:5" x14ac:dyDescent="0.2">
      <c r="C596" s="555"/>
      <c r="D596" s="555"/>
      <c r="E596" s="124" t="str">
        <f>'Enter Data'!$C$61</f>
        <v>Select</v>
      </c>
    </row>
    <row r="597" spans="3:5" x14ac:dyDescent="0.2">
      <c r="C597" s="555"/>
      <c r="D597" s="555"/>
      <c r="E597" s="124" t="str">
        <f>'Enter Data'!$C$61</f>
        <v>Select</v>
      </c>
    </row>
    <row r="598" spans="3:5" x14ac:dyDescent="0.2">
      <c r="C598" s="555"/>
      <c r="D598" s="555"/>
      <c r="E598" s="124" t="str">
        <f>'Enter Data'!$C$61</f>
        <v>Select</v>
      </c>
    </row>
    <row r="599" spans="3:5" x14ac:dyDescent="0.2">
      <c r="C599" s="555"/>
      <c r="D599" s="555"/>
      <c r="E599" s="124" t="str">
        <f>'Enter Data'!$C$61</f>
        <v>Select</v>
      </c>
    </row>
    <row r="600" spans="3:5" x14ac:dyDescent="0.2">
      <c r="C600" s="555"/>
      <c r="D600" s="555"/>
      <c r="E600" s="124" t="str">
        <f>'Enter Data'!$C$61</f>
        <v>Select</v>
      </c>
    </row>
    <row r="601" spans="3:5" x14ac:dyDescent="0.2">
      <c r="C601" s="555"/>
      <c r="D601" s="555"/>
      <c r="E601" s="124" t="str">
        <f>'Enter Data'!$C$61</f>
        <v>Select</v>
      </c>
    </row>
    <row r="602" spans="3:5" x14ac:dyDescent="0.2">
      <c r="C602" s="555"/>
      <c r="D602" s="555"/>
      <c r="E602" s="124" t="str">
        <f>'Enter Data'!$C$61</f>
        <v>Select</v>
      </c>
    </row>
    <row r="603" spans="3:5" x14ac:dyDescent="0.2">
      <c r="C603" s="555"/>
      <c r="D603" s="555"/>
      <c r="E603" s="124" t="str">
        <f>'Enter Data'!$C$61</f>
        <v>Select</v>
      </c>
    </row>
    <row r="604" spans="3:5" x14ac:dyDescent="0.2">
      <c r="C604" s="555"/>
      <c r="D604" s="555"/>
      <c r="E604" s="124" t="str">
        <f>'Enter Data'!$C$61</f>
        <v>Select</v>
      </c>
    </row>
    <row r="605" spans="3:5" x14ac:dyDescent="0.2">
      <c r="C605" s="555"/>
      <c r="D605" s="555"/>
      <c r="E605" s="124" t="str">
        <f>'Enter Data'!$C$61</f>
        <v>Select</v>
      </c>
    </row>
    <row r="606" spans="3:5" x14ac:dyDescent="0.2">
      <c r="C606" s="555"/>
      <c r="D606" s="555"/>
      <c r="E606" s="124" t="str">
        <f>'Enter Data'!$C$61</f>
        <v>Select</v>
      </c>
    </row>
    <row r="607" spans="3:5" x14ac:dyDescent="0.2">
      <c r="C607" s="555"/>
      <c r="D607" s="555"/>
      <c r="E607" s="124" t="str">
        <f>'Enter Data'!$C$61</f>
        <v>Select</v>
      </c>
    </row>
    <row r="608" spans="3:5" x14ac:dyDescent="0.2">
      <c r="C608" s="555"/>
      <c r="D608" s="555"/>
      <c r="E608" s="124" t="str">
        <f>'Enter Data'!$C$61</f>
        <v>Select</v>
      </c>
    </row>
    <row r="609" spans="3:5" x14ac:dyDescent="0.2">
      <c r="C609" s="555"/>
      <c r="D609" s="555"/>
      <c r="E609" s="124" t="str">
        <f>'Enter Data'!$C$61</f>
        <v>Select</v>
      </c>
    </row>
    <row r="610" spans="3:5" x14ac:dyDescent="0.2">
      <c r="C610" s="555"/>
      <c r="D610" s="555"/>
      <c r="E610" s="124" t="str">
        <f>'Enter Data'!$C$61</f>
        <v>Select</v>
      </c>
    </row>
    <row r="611" spans="3:5" x14ac:dyDescent="0.2">
      <c r="C611" s="555"/>
      <c r="D611" s="555"/>
      <c r="E611" s="124" t="str">
        <f>'Enter Data'!$C$61</f>
        <v>Select</v>
      </c>
    </row>
    <row r="612" spans="3:5" x14ac:dyDescent="0.2">
      <c r="C612" s="555"/>
      <c r="D612" s="555"/>
      <c r="E612" s="124" t="str">
        <f>'Enter Data'!$C$61</f>
        <v>Select</v>
      </c>
    </row>
    <row r="613" spans="3:5" x14ac:dyDescent="0.2">
      <c r="C613" s="555"/>
      <c r="D613" s="555"/>
      <c r="E613" s="124" t="str">
        <f>'Enter Data'!$C$61</f>
        <v>Select</v>
      </c>
    </row>
    <row r="614" spans="3:5" x14ac:dyDescent="0.2">
      <c r="C614" s="555"/>
      <c r="D614" s="555"/>
      <c r="E614" s="124" t="str">
        <f>'Enter Data'!$C$61</f>
        <v>Select</v>
      </c>
    </row>
    <row r="615" spans="3:5" x14ac:dyDescent="0.2">
      <c r="C615" s="555"/>
      <c r="D615" s="555"/>
      <c r="E615" s="124" t="str">
        <f>'Enter Data'!$C$61</f>
        <v>Select</v>
      </c>
    </row>
    <row r="616" spans="3:5" x14ac:dyDescent="0.2">
      <c r="C616" s="555"/>
      <c r="D616" s="555"/>
      <c r="E616" s="124" t="str">
        <f>'Enter Data'!$C$61</f>
        <v>Select</v>
      </c>
    </row>
    <row r="617" spans="3:5" x14ac:dyDescent="0.2">
      <c r="C617" s="555"/>
      <c r="D617" s="555"/>
      <c r="E617" s="124" t="str">
        <f>'Enter Data'!$C$61</f>
        <v>Select</v>
      </c>
    </row>
    <row r="618" spans="3:5" x14ac:dyDescent="0.2">
      <c r="C618" s="555"/>
      <c r="D618" s="555"/>
      <c r="E618" s="124" t="str">
        <f>'Enter Data'!$C$61</f>
        <v>Select</v>
      </c>
    </row>
    <row r="619" spans="3:5" x14ac:dyDescent="0.2">
      <c r="C619" s="555"/>
      <c r="D619" s="555"/>
      <c r="E619" s="124" t="str">
        <f>'Enter Data'!$C$61</f>
        <v>Select</v>
      </c>
    </row>
    <row r="620" spans="3:5" x14ac:dyDescent="0.2">
      <c r="C620" s="555"/>
      <c r="D620" s="555"/>
      <c r="E620" s="124" t="str">
        <f>'Enter Data'!$C$61</f>
        <v>Select</v>
      </c>
    </row>
    <row r="621" spans="3:5" x14ac:dyDescent="0.2">
      <c r="C621" s="555"/>
      <c r="D621" s="555"/>
      <c r="E621" s="124" t="str">
        <f>'Enter Data'!$C$61</f>
        <v>Select</v>
      </c>
    </row>
    <row r="622" spans="3:5" x14ac:dyDescent="0.2">
      <c r="C622" s="555"/>
      <c r="D622" s="555"/>
      <c r="E622" s="124" t="str">
        <f>'Enter Data'!$C$61</f>
        <v>Select</v>
      </c>
    </row>
    <row r="623" spans="3:5" x14ac:dyDescent="0.2">
      <c r="C623" s="555"/>
      <c r="D623" s="555"/>
      <c r="E623" s="124" t="str">
        <f>'Enter Data'!$C$61</f>
        <v>Select</v>
      </c>
    </row>
    <row r="624" spans="3:5" x14ac:dyDescent="0.2">
      <c r="C624" s="555"/>
      <c r="D624" s="555"/>
      <c r="E624" s="124" t="str">
        <f>'Enter Data'!$C$61</f>
        <v>Select</v>
      </c>
    </row>
    <row r="625" spans="3:5" x14ac:dyDescent="0.2">
      <c r="C625" s="555"/>
      <c r="D625" s="555"/>
      <c r="E625" s="124" t="str">
        <f>'Enter Data'!$C$61</f>
        <v>Select</v>
      </c>
    </row>
    <row r="626" spans="3:5" x14ac:dyDescent="0.2">
      <c r="C626" s="555"/>
      <c r="D626" s="555"/>
      <c r="E626" s="124" t="str">
        <f>'Enter Data'!$C$61</f>
        <v>Select</v>
      </c>
    </row>
    <row r="627" spans="3:5" x14ac:dyDescent="0.2">
      <c r="C627" s="555"/>
      <c r="D627" s="555"/>
      <c r="E627" s="124" t="str">
        <f>'Enter Data'!$C$61</f>
        <v>Select</v>
      </c>
    </row>
    <row r="628" spans="3:5" x14ac:dyDescent="0.2">
      <c r="C628" s="555"/>
      <c r="D628" s="555"/>
      <c r="E628" s="124" t="str">
        <f>'Enter Data'!$C$61</f>
        <v>Select</v>
      </c>
    </row>
    <row r="629" spans="3:5" x14ac:dyDescent="0.2">
      <c r="C629" s="555"/>
      <c r="D629" s="555"/>
      <c r="E629" s="124" t="str">
        <f>'Enter Data'!$C$61</f>
        <v>Select</v>
      </c>
    </row>
    <row r="630" spans="3:5" x14ac:dyDescent="0.2">
      <c r="C630" s="555"/>
      <c r="D630" s="555"/>
      <c r="E630" s="124" t="str">
        <f>'Enter Data'!$C$61</f>
        <v>Select</v>
      </c>
    </row>
    <row r="631" spans="3:5" x14ac:dyDescent="0.2">
      <c r="C631" s="555"/>
      <c r="D631" s="555"/>
      <c r="E631" s="124" t="str">
        <f>'Enter Data'!$C$61</f>
        <v>Select</v>
      </c>
    </row>
    <row r="632" spans="3:5" x14ac:dyDescent="0.2">
      <c r="C632" s="555"/>
      <c r="D632" s="555"/>
      <c r="E632" s="124" t="str">
        <f>'Enter Data'!$C$61</f>
        <v>Select</v>
      </c>
    </row>
    <row r="633" spans="3:5" x14ac:dyDescent="0.2">
      <c r="C633" s="555"/>
      <c r="D633" s="555"/>
      <c r="E633" s="124" t="str">
        <f>'Enter Data'!$C$61</f>
        <v>Select</v>
      </c>
    </row>
    <row r="634" spans="3:5" x14ac:dyDescent="0.2">
      <c r="C634" s="555"/>
      <c r="D634" s="555"/>
      <c r="E634" s="124" t="str">
        <f>'Enter Data'!$C$61</f>
        <v>Select</v>
      </c>
    </row>
    <row r="635" spans="3:5" x14ac:dyDescent="0.2">
      <c r="C635" s="555"/>
      <c r="D635" s="555"/>
      <c r="E635" s="124" t="str">
        <f>'Enter Data'!$C$61</f>
        <v>Select</v>
      </c>
    </row>
    <row r="636" spans="3:5" x14ac:dyDescent="0.2">
      <c r="C636" s="555"/>
      <c r="D636" s="555"/>
      <c r="E636" s="124" t="str">
        <f>'Enter Data'!$C$61</f>
        <v>Select</v>
      </c>
    </row>
    <row r="637" spans="3:5" x14ac:dyDescent="0.2">
      <c r="C637" s="555"/>
      <c r="D637" s="555"/>
      <c r="E637" s="124" t="str">
        <f>'Enter Data'!$C$61</f>
        <v>Select</v>
      </c>
    </row>
    <row r="638" spans="3:5" x14ac:dyDescent="0.2">
      <c r="C638" s="555"/>
      <c r="D638" s="555"/>
      <c r="E638" s="124" t="str">
        <f>'Enter Data'!$C$61</f>
        <v>Select</v>
      </c>
    </row>
    <row r="639" spans="3:5" x14ac:dyDescent="0.2">
      <c r="C639" s="555"/>
      <c r="D639" s="555"/>
      <c r="E639" s="124" t="str">
        <f>'Enter Data'!$C$61</f>
        <v>Select</v>
      </c>
    </row>
    <row r="640" spans="3:5" x14ac:dyDescent="0.2">
      <c r="C640" s="555"/>
      <c r="D640" s="555"/>
      <c r="E640" s="124" t="str">
        <f>'Enter Data'!$C$61</f>
        <v>Select</v>
      </c>
    </row>
    <row r="641" spans="3:5" x14ac:dyDescent="0.2">
      <c r="C641" s="555"/>
      <c r="D641" s="555"/>
      <c r="E641" s="124" t="str">
        <f>'Enter Data'!$C$61</f>
        <v>Select</v>
      </c>
    </row>
    <row r="642" spans="3:5" x14ac:dyDescent="0.2">
      <c r="C642" s="555"/>
      <c r="D642" s="555"/>
      <c r="E642" s="124" t="str">
        <f>'Enter Data'!$C$61</f>
        <v>Select</v>
      </c>
    </row>
    <row r="643" spans="3:5" x14ac:dyDescent="0.2">
      <c r="C643" s="555"/>
      <c r="D643" s="555"/>
      <c r="E643" s="124" t="str">
        <f>'Enter Data'!$C$61</f>
        <v>Select</v>
      </c>
    </row>
    <row r="644" spans="3:5" x14ac:dyDescent="0.2">
      <c r="C644" s="555"/>
      <c r="D644" s="555"/>
      <c r="E644" s="124" t="str">
        <f>'Enter Data'!$C$61</f>
        <v>Select</v>
      </c>
    </row>
    <row r="645" spans="3:5" x14ac:dyDescent="0.2">
      <c r="C645" s="555"/>
      <c r="D645" s="555"/>
      <c r="E645" s="124" t="str">
        <f>'Enter Data'!$C$61</f>
        <v>Select</v>
      </c>
    </row>
    <row r="646" spans="3:5" x14ac:dyDescent="0.2">
      <c r="C646" s="555"/>
      <c r="D646" s="555"/>
      <c r="E646" s="124" t="str">
        <f>'Enter Data'!$C$61</f>
        <v>Select</v>
      </c>
    </row>
    <row r="647" spans="3:5" x14ac:dyDescent="0.2">
      <c r="C647" s="555"/>
      <c r="D647" s="555"/>
      <c r="E647" s="124" t="str">
        <f>'Enter Data'!$C$61</f>
        <v>Select</v>
      </c>
    </row>
    <row r="648" spans="3:5" x14ac:dyDescent="0.2">
      <c r="C648" s="555"/>
      <c r="D648" s="555"/>
      <c r="E648" s="124" t="str">
        <f>'Enter Data'!$C$61</f>
        <v>Select</v>
      </c>
    </row>
    <row r="649" spans="3:5" x14ac:dyDescent="0.2">
      <c r="C649" s="555"/>
      <c r="D649" s="555"/>
      <c r="E649" s="124" t="str">
        <f>'Enter Data'!$C$61</f>
        <v>Select</v>
      </c>
    </row>
    <row r="650" spans="3:5" x14ac:dyDescent="0.2">
      <c r="C650" s="555"/>
      <c r="D650" s="555"/>
      <c r="E650" s="124" t="str">
        <f>'Enter Data'!$C$61</f>
        <v>Select</v>
      </c>
    </row>
    <row r="651" spans="3:5" x14ac:dyDescent="0.2">
      <c r="C651" s="555"/>
      <c r="D651" s="555"/>
      <c r="E651" s="124" t="str">
        <f>'Enter Data'!$C$61</f>
        <v>Select</v>
      </c>
    </row>
    <row r="652" spans="3:5" x14ac:dyDescent="0.2">
      <c r="C652" s="555"/>
      <c r="D652" s="555"/>
      <c r="E652" s="124" t="str">
        <f>'Enter Data'!$C$61</f>
        <v>Select</v>
      </c>
    </row>
    <row r="653" spans="3:5" x14ac:dyDescent="0.2">
      <c r="C653" s="555"/>
      <c r="D653" s="555"/>
      <c r="E653" s="124" t="str">
        <f>'Enter Data'!$C$61</f>
        <v>Select</v>
      </c>
    </row>
    <row r="654" spans="3:5" x14ac:dyDescent="0.2">
      <c r="C654" s="555"/>
      <c r="D654" s="555"/>
      <c r="E654" s="124" t="str">
        <f>'Enter Data'!$C$61</f>
        <v>Select</v>
      </c>
    </row>
    <row r="655" spans="3:5" x14ac:dyDescent="0.2">
      <c r="C655" s="555"/>
      <c r="D655" s="555"/>
      <c r="E655" s="124" t="str">
        <f>'Enter Data'!$C$61</f>
        <v>Select</v>
      </c>
    </row>
    <row r="656" spans="3:5" x14ac:dyDescent="0.2">
      <c r="C656" s="555"/>
      <c r="D656" s="555"/>
      <c r="E656" s="124" t="str">
        <f>'Enter Data'!$C$61</f>
        <v>Select</v>
      </c>
    </row>
    <row r="657" spans="3:5" x14ac:dyDescent="0.2">
      <c r="C657" s="555"/>
      <c r="D657" s="555"/>
      <c r="E657" s="124" t="str">
        <f>'Enter Data'!$C$61</f>
        <v>Select</v>
      </c>
    </row>
    <row r="658" spans="3:5" x14ac:dyDescent="0.2">
      <c r="C658" s="555"/>
      <c r="D658" s="555"/>
      <c r="E658" s="124" t="str">
        <f>'Enter Data'!$C$61</f>
        <v>Select</v>
      </c>
    </row>
    <row r="659" spans="3:5" x14ac:dyDescent="0.2">
      <c r="C659" s="555"/>
      <c r="D659" s="555"/>
      <c r="E659" s="124" t="str">
        <f>'Enter Data'!$C$61</f>
        <v>Select</v>
      </c>
    </row>
    <row r="660" spans="3:5" x14ac:dyDescent="0.2">
      <c r="C660" s="555"/>
      <c r="D660" s="555"/>
      <c r="E660" s="124" t="str">
        <f>'Enter Data'!$C$61</f>
        <v>Select</v>
      </c>
    </row>
    <row r="661" spans="3:5" x14ac:dyDescent="0.2">
      <c r="C661" s="555"/>
      <c r="D661" s="555"/>
      <c r="E661" s="124" t="str">
        <f>'Enter Data'!$C$61</f>
        <v>Select</v>
      </c>
    </row>
    <row r="662" spans="3:5" x14ac:dyDescent="0.2">
      <c r="C662" s="555"/>
      <c r="D662" s="555"/>
      <c r="E662" s="124" t="str">
        <f>'Enter Data'!$C$61</f>
        <v>Select</v>
      </c>
    </row>
    <row r="663" spans="3:5" x14ac:dyDescent="0.2">
      <c r="C663" s="555"/>
      <c r="D663" s="555"/>
      <c r="E663" s="124" t="str">
        <f>'Enter Data'!$C$61</f>
        <v>Select</v>
      </c>
    </row>
    <row r="664" spans="3:5" x14ac:dyDescent="0.2">
      <c r="C664" s="555"/>
      <c r="D664" s="555"/>
      <c r="E664" s="124" t="str">
        <f>'Enter Data'!$C$61</f>
        <v>Select</v>
      </c>
    </row>
    <row r="665" spans="3:5" x14ac:dyDescent="0.2">
      <c r="C665" s="555"/>
      <c r="D665" s="555"/>
      <c r="E665" s="124" t="str">
        <f>'Enter Data'!$C$61</f>
        <v>Select</v>
      </c>
    </row>
    <row r="666" spans="3:5" x14ac:dyDescent="0.2">
      <c r="C666" s="555"/>
      <c r="D666" s="555"/>
      <c r="E666" s="124" t="str">
        <f>'Enter Data'!$C$61</f>
        <v>Select</v>
      </c>
    </row>
    <row r="667" spans="3:5" x14ac:dyDescent="0.2">
      <c r="C667" s="555"/>
      <c r="D667" s="555"/>
      <c r="E667" s="124" t="str">
        <f>'Enter Data'!$C$61</f>
        <v>Select</v>
      </c>
    </row>
    <row r="668" spans="3:5" x14ac:dyDescent="0.2">
      <c r="C668" s="555"/>
      <c r="D668" s="555"/>
      <c r="E668" s="124" t="str">
        <f>'Enter Data'!$C$61</f>
        <v>Select</v>
      </c>
    </row>
    <row r="669" spans="3:5" x14ac:dyDescent="0.2">
      <c r="C669" s="555"/>
      <c r="D669" s="555"/>
      <c r="E669" s="124" t="str">
        <f>'Enter Data'!$C$61</f>
        <v>Select</v>
      </c>
    </row>
    <row r="670" spans="3:5" x14ac:dyDescent="0.2">
      <c r="C670" s="555"/>
      <c r="D670" s="555"/>
      <c r="E670" s="124" t="str">
        <f>'Enter Data'!$C$61</f>
        <v>Select</v>
      </c>
    </row>
    <row r="671" spans="3:5" x14ac:dyDescent="0.2">
      <c r="C671" s="555"/>
      <c r="D671" s="555"/>
      <c r="E671" s="124" t="str">
        <f>'Enter Data'!$C$61</f>
        <v>Select</v>
      </c>
    </row>
    <row r="672" spans="3:5" x14ac:dyDescent="0.2">
      <c r="C672" s="555"/>
      <c r="D672" s="555"/>
      <c r="E672" s="124" t="str">
        <f>'Enter Data'!$C$61</f>
        <v>Select</v>
      </c>
    </row>
    <row r="673" spans="3:5" x14ac:dyDescent="0.2">
      <c r="C673" s="555"/>
      <c r="D673" s="555"/>
      <c r="E673" s="124" t="str">
        <f>'Enter Data'!$C$61</f>
        <v>Select</v>
      </c>
    </row>
    <row r="674" spans="3:5" x14ac:dyDescent="0.2">
      <c r="C674" s="555"/>
      <c r="D674" s="555"/>
      <c r="E674" s="124" t="str">
        <f>'Enter Data'!$C$61</f>
        <v>Select</v>
      </c>
    </row>
    <row r="675" spans="3:5" x14ac:dyDescent="0.2">
      <c r="C675" s="555"/>
      <c r="D675" s="555"/>
      <c r="E675" s="124" t="str">
        <f>'Enter Data'!$C$61</f>
        <v>Select</v>
      </c>
    </row>
    <row r="676" spans="3:5" x14ac:dyDescent="0.2">
      <c r="C676" s="555"/>
      <c r="D676" s="555"/>
      <c r="E676" s="124" t="str">
        <f>'Enter Data'!$C$61</f>
        <v>Select</v>
      </c>
    </row>
    <row r="677" spans="3:5" x14ac:dyDescent="0.2">
      <c r="C677" s="555"/>
      <c r="D677" s="555"/>
      <c r="E677" s="124" t="str">
        <f>'Enter Data'!$C$61</f>
        <v>Select</v>
      </c>
    </row>
    <row r="678" spans="3:5" x14ac:dyDescent="0.2">
      <c r="C678" s="555"/>
      <c r="D678" s="555"/>
      <c r="E678" s="124" t="str">
        <f>'Enter Data'!$C$61</f>
        <v>Select</v>
      </c>
    </row>
    <row r="679" spans="3:5" x14ac:dyDescent="0.2">
      <c r="C679" s="555"/>
      <c r="D679" s="555"/>
      <c r="E679" s="124" t="str">
        <f>'Enter Data'!$C$61</f>
        <v>Select</v>
      </c>
    </row>
    <row r="680" spans="3:5" x14ac:dyDescent="0.2">
      <c r="C680" s="555"/>
      <c r="D680" s="555"/>
      <c r="E680" s="124" t="str">
        <f>'Enter Data'!$C$61</f>
        <v>Select</v>
      </c>
    </row>
    <row r="681" spans="3:5" x14ac:dyDescent="0.2">
      <c r="C681" s="555"/>
      <c r="D681" s="555"/>
      <c r="E681" s="124" t="str">
        <f>'Enter Data'!$C$61</f>
        <v>Select</v>
      </c>
    </row>
    <row r="682" spans="3:5" x14ac:dyDescent="0.2">
      <c r="C682" s="555"/>
      <c r="D682" s="555"/>
      <c r="E682" s="124" t="str">
        <f>'Enter Data'!$C$61</f>
        <v>Select</v>
      </c>
    </row>
    <row r="683" spans="3:5" x14ac:dyDescent="0.2">
      <c r="C683" s="555"/>
      <c r="D683" s="555"/>
      <c r="E683" s="124" t="str">
        <f>'Enter Data'!$C$61</f>
        <v>Select</v>
      </c>
    </row>
    <row r="684" spans="3:5" x14ac:dyDescent="0.2">
      <c r="C684" s="555"/>
      <c r="D684" s="555"/>
      <c r="E684" s="124" t="str">
        <f>'Enter Data'!$C$61</f>
        <v>Select</v>
      </c>
    </row>
    <row r="685" spans="3:5" x14ac:dyDescent="0.2">
      <c r="C685" s="555"/>
      <c r="D685" s="555"/>
      <c r="E685" s="124" t="str">
        <f>'Enter Data'!$C$61</f>
        <v>Select</v>
      </c>
    </row>
    <row r="686" spans="3:5" x14ac:dyDescent="0.2">
      <c r="C686" s="555"/>
      <c r="D686" s="555"/>
      <c r="E686" s="124" t="str">
        <f>'Enter Data'!$C$61</f>
        <v>Select</v>
      </c>
    </row>
    <row r="687" spans="3:5" x14ac:dyDescent="0.2">
      <c r="C687" s="555"/>
      <c r="D687" s="555"/>
      <c r="E687" s="124" t="str">
        <f>'Enter Data'!$C$61</f>
        <v>Select</v>
      </c>
    </row>
    <row r="688" spans="3:5" x14ac:dyDescent="0.2">
      <c r="C688" s="555"/>
      <c r="D688" s="555"/>
      <c r="E688" s="124" t="str">
        <f>'Enter Data'!$C$61</f>
        <v>Select</v>
      </c>
    </row>
    <row r="689" spans="3:5" x14ac:dyDescent="0.2">
      <c r="C689" s="555"/>
      <c r="D689" s="555"/>
      <c r="E689" s="124" t="str">
        <f>'Enter Data'!$C$61</f>
        <v>Select</v>
      </c>
    </row>
    <row r="690" spans="3:5" x14ac:dyDescent="0.2">
      <c r="C690" s="555"/>
      <c r="D690" s="555"/>
      <c r="E690" s="124" t="str">
        <f>'Enter Data'!$C$61</f>
        <v>Select</v>
      </c>
    </row>
    <row r="691" spans="3:5" x14ac:dyDescent="0.2">
      <c r="C691" s="555"/>
      <c r="D691" s="555"/>
      <c r="E691" s="124" t="str">
        <f>'Enter Data'!$C$61</f>
        <v>Select</v>
      </c>
    </row>
    <row r="692" spans="3:5" x14ac:dyDescent="0.2">
      <c r="C692" s="555"/>
      <c r="D692" s="555"/>
      <c r="E692" s="124" t="str">
        <f>'Enter Data'!$C$61</f>
        <v>Select</v>
      </c>
    </row>
    <row r="693" spans="3:5" x14ac:dyDescent="0.2">
      <c r="C693" s="555"/>
      <c r="D693" s="555"/>
      <c r="E693" s="124" t="str">
        <f>'Enter Data'!$C$61</f>
        <v>Select</v>
      </c>
    </row>
    <row r="694" spans="3:5" x14ac:dyDescent="0.2">
      <c r="C694" s="555"/>
      <c r="D694" s="555"/>
      <c r="E694" s="124" t="str">
        <f>'Enter Data'!$C$61</f>
        <v>Select</v>
      </c>
    </row>
    <row r="695" spans="3:5" x14ac:dyDescent="0.2">
      <c r="C695" s="555"/>
      <c r="D695" s="555"/>
      <c r="E695" s="124" t="str">
        <f>'Enter Data'!$C$61</f>
        <v>Select</v>
      </c>
    </row>
    <row r="696" spans="3:5" x14ac:dyDescent="0.2">
      <c r="C696" s="555"/>
      <c r="D696" s="555"/>
      <c r="E696" s="124" t="str">
        <f>'Enter Data'!$C$61</f>
        <v>Select</v>
      </c>
    </row>
    <row r="697" spans="3:5" x14ac:dyDescent="0.2">
      <c r="C697" s="555"/>
      <c r="D697" s="555"/>
      <c r="E697" s="124" t="str">
        <f>'Enter Data'!$C$61</f>
        <v>Select</v>
      </c>
    </row>
    <row r="698" spans="3:5" x14ac:dyDescent="0.2">
      <c r="C698" s="555"/>
      <c r="D698" s="555"/>
      <c r="E698" s="124" t="str">
        <f>'Enter Data'!$C$61</f>
        <v>Select</v>
      </c>
    </row>
    <row r="699" spans="3:5" x14ac:dyDescent="0.2">
      <c r="C699" s="555"/>
      <c r="D699" s="555"/>
      <c r="E699" s="124" t="str">
        <f>'Enter Data'!$C$61</f>
        <v>Select</v>
      </c>
    </row>
    <row r="700" spans="3:5" x14ac:dyDescent="0.2">
      <c r="C700" s="555"/>
      <c r="D700" s="555"/>
      <c r="E700" s="124" t="str">
        <f>'Enter Data'!$C$61</f>
        <v>Select</v>
      </c>
    </row>
    <row r="701" spans="3:5" x14ac:dyDescent="0.2">
      <c r="C701" s="555"/>
      <c r="D701" s="555"/>
      <c r="E701" s="124" t="str">
        <f>'Enter Data'!$C$61</f>
        <v>Select</v>
      </c>
    </row>
    <row r="702" spans="3:5" x14ac:dyDescent="0.2">
      <c r="C702" s="555"/>
      <c r="D702" s="555"/>
      <c r="E702" s="124" t="str">
        <f>'Enter Data'!$C$61</f>
        <v>Select</v>
      </c>
    </row>
    <row r="703" spans="3:5" x14ac:dyDescent="0.2">
      <c r="C703" s="555"/>
      <c r="D703" s="555"/>
      <c r="E703" s="124" t="str">
        <f>'Enter Data'!$C$61</f>
        <v>Select</v>
      </c>
    </row>
    <row r="704" spans="3:5" x14ac:dyDescent="0.2">
      <c r="C704" s="555"/>
      <c r="D704" s="555"/>
      <c r="E704" s="124" t="str">
        <f>'Enter Data'!$C$61</f>
        <v>Select</v>
      </c>
    </row>
    <row r="705" spans="3:5" x14ac:dyDescent="0.2">
      <c r="C705" s="555"/>
      <c r="D705" s="555"/>
      <c r="E705" s="124" t="str">
        <f>'Enter Data'!$C$61</f>
        <v>Select</v>
      </c>
    </row>
    <row r="706" spans="3:5" x14ac:dyDescent="0.2">
      <c r="C706" s="555"/>
      <c r="D706" s="555"/>
      <c r="E706" s="124" t="str">
        <f>'Enter Data'!$C$61</f>
        <v>Select</v>
      </c>
    </row>
    <row r="707" spans="3:5" x14ac:dyDescent="0.2">
      <c r="C707" s="555"/>
      <c r="D707" s="555"/>
      <c r="E707" s="124" t="str">
        <f>'Enter Data'!$C$61</f>
        <v>Select</v>
      </c>
    </row>
    <row r="708" spans="3:5" x14ac:dyDescent="0.2">
      <c r="C708" s="555"/>
      <c r="D708" s="555"/>
      <c r="E708" s="124" t="str">
        <f>'Enter Data'!$C$61</f>
        <v>Select</v>
      </c>
    </row>
    <row r="709" spans="3:5" x14ac:dyDescent="0.2">
      <c r="C709" s="555"/>
      <c r="D709" s="555"/>
      <c r="E709" s="124" t="str">
        <f>'Enter Data'!$C$61</f>
        <v>Select</v>
      </c>
    </row>
    <row r="710" spans="3:5" x14ac:dyDescent="0.2">
      <c r="C710" s="555"/>
      <c r="D710" s="555"/>
      <c r="E710" s="124" t="str">
        <f>'Enter Data'!$C$61</f>
        <v>Select</v>
      </c>
    </row>
    <row r="711" spans="3:5" x14ac:dyDescent="0.2">
      <c r="C711" s="555"/>
      <c r="D711" s="555"/>
      <c r="E711" s="124" t="str">
        <f>'Enter Data'!$C$61</f>
        <v>Select</v>
      </c>
    </row>
    <row r="712" spans="3:5" x14ac:dyDescent="0.2">
      <c r="C712" s="555"/>
      <c r="D712" s="555"/>
      <c r="E712" s="124" t="str">
        <f>'Enter Data'!$C$61</f>
        <v>Select</v>
      </c>
    </row>
    <row r="713" spans="3:5" x14ac:dyDescent="0.2">
      <c r="C713" s="555"/>
      <c r="D713" s="555"/>
      <c r="E713" s="124" t="str">
        <f>'Enter Data'!$C$61</f>
        <v>Select</v>
      </c>
    </row>
    <row r="714" spans="3:5" x14ac:dyDescent="0.2">
      <c r="C714" s="555"/>
      <c r="D714" s="555"/>
      <c r="E714" s="124" t="str">
        <f>'Enter Data'!$C$61</f>
        <v>Select</v>
      </c>
    </row>
    <row r="715" spans="3:5" x14ac:dyDescent="0.2">
      <c r="C715" s="555"/>
      <c r="D715" s="555"/>
      <c r="E715" s="124" t="str">
        <f>'Enter Data'!$C$61</f>
        <v>Select</v>
      </c>
    </row>
    <row r="716" spans="3:5" x14ac:dyDescent="0.2">
      <c r="C716" s="555"/>
      <c r="D716" s="555"/>
      <c r="E716" s="124" t="str">
        <f>'Enter Data'!$C$61</f>
        <v>Select</v>
      </c>
    </row>
    <row r="717" spans="3:5" x14ac:dyDescent="0.2">
      <c r="C717" s="555"/>
      <c r="D717" s="555"/>
      <c r="E717" s="124" t="str">
        <f>'Enter Data'!$C$61</f>
        <v>Select</v>
      </c>
    </row>
    <row r="718" spans="3:5" x14ac:dyDescent="0.2">
      <c r="C718" s="555"/>
      <c r="D718" s="555"/>
      <c r="E718" s="124" t="str">
        <f>'Enter Data'!$C$61</f>
        <v>Select</v>
      </c>
    </row>
    <row r="719" spans="3:5" x14ac:dyDescent="0.2">
      <c r="C719" s="555"/>
      <c r="D719" s="555"/>
      <c r="E719" s="124" t="str">
        <f>'Enter Data'!$C$61</f>
        <v>Select</v>
      </c>
    </row>
    <row r="720" spans="3:5" x14ac:dyDescent="0.2">
      <c r="C720" s="555"/>
      <c r="D720" s="555"/>
      <c r="E720" s="124" t="str">
        <f>'Enter Data'!$C$61</f>
        <v>Select</v>
      </c>
    </row>
    <row r="721" spans="3:5" x14ac:dyDescent="0.2">
      <c r="C721" s="555"/>
      <c r="D721" s="555"/>
      <c r="E721" s="124" t="str">
        <f>'Enter Data'!$C$61</f>
        <v>Select</v>
      </c>
    </row>
    <row r="722" spans="3:5" x14ac:dyDescent="0.2">
      <c r="C722" s="555"/>
      <c r="D722" s="555"/>
      <c r="E722" s="124" t="str">
        <f>'Enter Data'!$C$61</f>
        <v>Select</v>
      </c>
    </row>
    <row r="723" spans="3:5" x14ac:dyDescent="0.2">
      <c r="C723" s="555"/>
      <c r="D723" s="555"/>
      <c r="E723" s="124" t="str">
        <f>'Enter Data'!$C$61</f>
        <v>Select</v>
      </c>
    </row>
    <row r="724" spans="3:5" x14ac:dyDescent="0.2">
      <c r="C724" s="555"/>
      <c r="D724" s="555"/>
      <c r="E724" s="124" t="str">
        <f>'Enter Data'!$C$61</f>
        <v>Select</v>
      </c>
    </row>
    <row r="725" spans="3:5" x14ac:dyDescent="0.2">
      <c r="C725" s="555"/>
      <c r="D725" s="555"/>
      <c r="E725" s="124" t="str">
        <f>'Enter Data'!$C$61</f>
        <v>Select</v>
      </c>
    </row>
    <row r="726" spans="3:5" x14ac:dyDescent="0.2">
      <c r="C726" s="555"/>
      <c r="D726" s="555"/>
      <c r="E726" s="124" t="str">
        <f>'Enter Data'!$C$61</f>
        <v>Select</v>
      </c>
    </row>
    <row r="727" spans="3:5" x14ac:dyDescent="0.2">
      <c r="C727" s="555"/>
      <c r="D727" s="555"/>
      <c r="E727" s="124" t="str">
        <f>'Enter Data'!$C$61</f>
        <v>Select</v>
      </c>
    </row>
    <row r="728" spans="3:5" x14ac:dyDescent="0.2">
      <c r="C728" s="555"/>
      <c r="D728" s="555"/>
      <c r="E728" s="124" t="str">
        <f>'Enter Data'!$C$61</f>
        <v>Select</v>
      </c>
    </row>
    <row r="729" spans="3:5" x14ac:dyDescent="0.2">
      <c r="C729" s="555"/>
      <c r="D729" s="555"/>
      <c r="E729" s="124" t="str">
        <f>'Enter Data'!$C$61</f>
        <v>Select</v>
      </c>
    </row>
    <row r="730" spans="3:5" x14ac:dyDescent="0.2">
      <c r="C730" s="555"/>
      <c r="D730" s="555"/>
      <c r="E730" s="124" t="str">
        <f>'Enter Data'!$C$61</f>
        <v>Select</v>
      </c>
    </row>
    <row r="731" spans="3:5" x14ac:dyDescent="0.2">
      <c r="C731" s="555"/>
      <c r="D731" s="555"/>
      <c r="E731" s="124" t="str">
        <f>'Enter Data'!$C$61</f>
        <v>Select</v>
      </c>
    </row>
    <row r="732" spans="3:5" x14ac:dyDescent="0.2">
      <c r="C732" s="555"/>
      <c r="D732" s="555"/>
      <c r="E732" s="124" t="str">
        <f>'Enter Data'!$C$61</f>
        <v>Select</v>
      </c>
    </row>
    <row r="733" spans="3:5" x14ac:dyDescent="0.2">
      <c r="C733" s="555"/>
      <c r="D733" s="555"/>
      <c r="E733" s="124" t="str">
        <f>'Enter Data'!$C$61</f>
        <v>Select</v>
      </c>
    </row>
    <row r="734" spans="3:5" x14ac:dyDescent="0.2">
      <c r="C734" s="555"/>
      <c r="D734" s="555"/>
      <c r="E734" s="124" t="str">
        <f>'Enter Data'!$C$61</f>
        <v>Select</v>
      </c>
    </row>
    <row r="735" spans="3:5" x14ac:dyDescent="0.2">
      <c r="C735" s="555"/>
      <c r="D735" s="555"/>
      <c r="E735" s="124" t="str">
        <f>'Enter Data'!$C$61</f>
        <v>Select</v>
      </c>
    </row>
    <row r="736" spans="3:5" x14ac:dyDescent="0.2">
      <c r="C736" s="555"/>
      <c r="D736" s="555"/>
      <c r="E736" s="124" t="str">
        <f>'Enter Data'!$C$61</f>
        <v>Select</v>
      </c>
    </row>
    <row r="737" spans="3:5" x14ac:dyDescent="0.2">
      <c r="C737" s="555"/>
      <c r="D737" s="555"/>
      <c r="E737" s="124" t="str">
        <f>'Enter Data'!$C$61</f>
        <v>Select</v>
      </c>
    </row>
    <row r="738" spans="3:5" x14ac:dyDescent="0.2">
      <c r="C738" s="555"/>
      <c r="D738" s="555"/>
      <c r="E738" s="124" t="str">
        <f>'Enter Data'!$C$61</f>
        <v>Select</v>
      </c>
    </row>
    <row r="739" spans="3:5" x14ac:dyDescent="0.2">
      <c r="C739" s="555"/>
      <c r="D739" s="555"/>
      <c r="E739" s="124" t="str">
        <f>'Enter Data'!$C$61</f>
        <v>Select</v>
      </c>
    </row>
    <row r="740" spans="3:5" x14ac:dyDescent="0.2">
      <c r="C740" s="555"/>
      <c r="D740" s="555"/>
      <c r="E740" s="124" t="str">
        <f>'Enter Data'!$C$61</f>
        <v>Select</v>
      </c>
    </row>
    <row r="741" spans="3:5" x14ac:dyDescent="0.2">
      <c r="C741" s="555"/>
      <c r="D741" s="555"/>
      <c r="E741" s="124" t="str">
        <f>'Enter Data'!$C$61</f>
        <v>Select</v>
      </c>
    </row>
    <row r="742" spans="3:5" x14ac:dyDescent="0.2">
      <c r="C742" s="555"/>
      <c r="D742" s="555"/>
      <c r="E742" s="124" t="str">
        <f>'Enter Data'!$C$61</f>
        <v>Select</v>
      </c>
    </row>
    <row r="743" spans="3:5" x14ac:dyDescent="0.2">
      <c r="C743" s="555"/>
      <c r="D743" s="555"/>
      <c r="E743" s="124" t="str">
        <f>'Enter Data'!$C$61</f>
        <v>Select</v>
      </c>
    </row>
    <row r="744" spans="3:5" x14ac:dyDescent="0.2">
      <c r="C744" s="555"/>
      <c r="D744" s="555"/>
      <c r="E744" s="124" t="str">
        <f>'Enter Data'!$C$61</f>
        <v>Select</v>
      </c>
    </row>
    <row r="745" spans="3:5" x14ac:dyDescent="0.2">
      <c r="C745" s="555"/>
      <c r="D745" s="555"/>
      <c r="E745" s="124" t="str">
        <f>'Enter Data'!$C$61</f>
        <v>Select</v>
      </c>
    </row>
    <row r="746" spans="3:5" x14ac:dyDescent="0.2">
      <c r="C746" s="555"/>
      <c r="D746" s="555"/>
      <c r="E746" s="124" t="str">
        <f>'Enter Data'!$C$61</f>
        <v>Select</v>
      </c>
    </row>
    <row r="747" spans="3:5" x14ac:dyDescent="0.2">
      <c r="C747" s="555"/>
      <c r="D747" s="555"/>
      <c r="E747" s="124" t="str">
        <f>'Enter Data'!$C$61</f>
        <v>Select</v>
      </c>
    </row>
    <row r="748" spans="3:5" x14ac:dyDescent="0.2">
      <c r="C748" s="555"/>
      <c r="D748" s="555"/>
      <c r="E748" s="124" t="str">
        <f>'Enter Data'!$C$61</f>
        <v>Select</v>
      </c>
    </row>
    <row r="749" spans="3:5" x14ac:dyDescent="0.2">
      <c r="C749" s="555"/>
      <c r="D749" s="555"/>
      <c r="E749" s="124" t="str">
        <f>'Enter Data'!$C$61</f>
        <v>Select</v>
      </c>
    </row>
    <row r="750" spans="3:5" x14ac:dyDescent="0.2">
      <c r="C750" s="555"/>
      <c r="D750" s="555"/>
      <c r="E750" s="124" t="str">
        <f>'Enter Data'!$C$61</f>
        <v>Select</v>
      </c>
    </row>
    <row r="751" spans="3:5" x14ac:dyDescent="0.2">
      <c r="C751" s="555"/>
      <c r="D751" s="555"/>
      <c r="E751" s="124" t="str">
        <f>'Enter Data'!$C$61</f>
        <v>Select</v>
      </c>
    </row>
    <row r="752" spans="3:5" x14ac:dyDescent="0.2">
      <c r="C752" s="555"/>
      <c r="D752" s="555"/>
      <c r="E752" s="124" t="str">
        <f>'Enter Data'!$C$61</f>
        <v>Select</v>
      </c>
    </row>
    <row r="753" spans="3:5" x14ac:dyDescent="0.2">
      <c r="C753" s="555"/>
      <c r="D753" s="555"/>
      <c r="E753" s="124" t="str">
        <f>'Enter Data'!$C$61</f>
        <v>Select</v>
      </c>
    </row>
    <row r="754" spans="3:5" x14ac:dyDescent="0.2">
      <c r="C754" s="555"/>
      <c r="D754" s="555"/>
      <c r="E754" s="124" t="str">
        <f>'Enter Data'!$C$61</f>
        <v>Select</v>
      </c>
    </row>
    <row r="755" spans="3:5" x14ac:dyDescent="0.2">
      <c r="C755" s="555"/>
      <c r="D755" s="555"/>
      <c r="E755" s="124" t="str">
        <f>'Enter Data'!$C$61</f>
        <v>Select</v>
      </c>
    </row>
    <row r="756" spans="3:5" x14ac:dyDescent="0.2">
      <c r="C756" s="555"/>
      <c r="D756" s="555"/>
      <c r="E756" s="124" t="str">
        <f>'Enter Data'!$C$61</f>
        <v>Select</v>
      </c>
    </row>
    <row r="757" spans="3:5" x14ac:dyDescent="0.2">
      <c r="C757" s="555"/>
      <c r="D757" s="555"/>
      <c r="E757" s="124" t="str">
        <f>'Enter Data'!$C$61</f>
        <v>Select</v>
      </c>
    </row>
    <row r="758" spans="3:5" x14ac:dyDescent="0.2">
      <c r="C758" s="555"/>
      <c r="D758" s="555"/>
      <c r="E758" s="124" t="str">
        <f>'Enter Data'!$C$61</f>
        <v>Select</v>
      </c>
    </row>
    <row r="759" spans="3:5" x14ac:dyDescent="0.2">
      <c r="C759" s="555"/>
      <c r="D759" s="555"/>
      <c r="E759" s="124" t="str">
        <f>'Enter Data'!$C$61</f>
        <v>Select</v>
      </c>
    </row>
    <row r="760" spans="3:5" x14ac:dyDescent="0.2">
      <c r="C760" s="555"/>
      <c r="D760" s="555"/>
      <c r="E760" s="124" t="str">
        <f>'Enter Data'!$C$61</f>
        <v>Select</v>
      </c>
    </row>
    <row r="761" spans="3:5" x14ac:dyDescent="0.2">
      <c r="C761" s="555"/>
      <c r="D761" s="555"/>
      <c r="E761" s="124" t="str">
        <f>'Enter Data'!$C$61</f>
        <v>Select</v>
      </c>
    </row>
    <row r="762" spans="3:5" x14ac:dyDescent="0.2">
      <c r="C762" s="555"/>
      <c r="D762" s="555"/>
      <c r="E762" s="124" t="str">
        <f>'Enter Data'!$C$61</f>
        <v>Select</v>
      </c>
    </row>
    <row r="763" spans="3:5" x14ac:dyDescent="0.2">
      <c r="C763" s="555"/>
      <c r="D763" s="555"/>
      <c r="E763" s="124" t="str">
        <f>'Enter Data'!$C$61</f>
        <v>Select</v>
      </c>
    </row>
    <row r="764" spans="3:5" x14ac:dyDescent="0.2">
      <c r="C764" s="555"/>
      <c r="D764" s="555"/>
      <c r="E764" s="124" t="str">
        <f>'Enter Data'!$C$61</f>
        <v>Select</v>
      </c>
    </row>
    <row r="765" spans="3:5" x14ac:dyDescent="0.2">
      <c r="C765" s="555"/>
      <c r="D765" s="555"/>
      <c r="E765" s="124" t="str">
        <f>'Enter Data'!$C$61</f>
        <v>Select</v>
      </c>
    </row>
    <row r="766" spans="3:5" x14ac:dyDescent="0.2">
      <c r="C766" s="555"/>
      <c r="D766" s="555"/>
      <c r="E766" s="124" t="str">
        <f>'Enter Data'!$C$61</f>
        <v>Select</v>
      </c>
    </row>
    <row r="767" spans="3:5" x14ac:dyDescent="0.2">
      <c r="C767" s="555"/>
      <c r="D767" s="555"/>
      <c r="E767" s="124" t="str">
        <f>'Enter Data'!$C$61</f>
        <v>Select</v>
      </c>
    </row>
    <row r="768" spans="3:5" x14ac:dyDescent="0.2">
      <c r="C768" s="555"/>
      <c r="D768" s="555"/>
      <c r="E768" s="124" t="str">
        <f>'Enter Data'!$C$61</f>
        <v>Select</v>
      </c>
    </row>
    <row r="769" spans="3:5" x14ac:dyDescent="0.2">
      <c r="C769" s="555"/>
      <c r="D769" s="555"/>
      <c r="E769" s="124" t="str">
        <f>'Enter Data'!$C$61</f>
        <v>Select</v>
      </c>
    </row>
    <row r="770" spans="3:5" x14ac:dyDescent="0.2">
      <c r="C770" s="555"/>
      <c r="D770" s="555"/>
      <c r="E770" s="124" t="str">
        <f>'Enter Data'!$C$61</f>
        <v>Select</v>
      </c>
    </row>
    <row r="771" spans="3:5" x14ac:dyDescent="0.2">
      <c r="C771" s="555"/>
      <c r="D771" s="555"/>
      <c r="E771" s="124" t="str">
        <f>'Enter Data'!$C$61</f>
        <v>Select</v>
      </c>
    </row>
    <row r="772" spans="3:5" x14ac:dyDescent="0.2">
      <c r="C772" s="555"/>
      <c r="D772" s="555"/>
      <c r="E772" s="124" t="str">
        <f>'Enter Data'!$C$61</f>
        <v>Select</v>
      </c>
    </row>
    <row r="773" spans="3:5" x14ac:dyDescent="0.2">
      <c r="C773" s="555"/>
      <c r="D773" s="555"/>
      <c r="E773" s="124" t="str">
        <f>'Enter Data'!$C$61</f>
        <v>Select</v>
      </c>
    </row>
    <row r="774" spans="3:5" x14ac:dyDescent="0.2">
      <c r="C774" s="555"/>
      <c r="D774" s="555"/>
      <c r="E774" s="124" t="str">
        <f>'Enter Data'!$C$61</f>
        <v>Select</v>
      </c>
    </row>
    <row r="775" spans="3:5" x14ac:dyDescent="0.2">
      <c r="C775" s="555"/>
      <c r="D775" s="555"/>
      <c r="E775" s="124" t="str">
        <f>'Enter Data'!$C$61</f>
        <v>Select</v>
      </c>
    </row>
    <row r="776" spans="3:5" x14ac:dyDescent="0.2">
      <c r="C776" s="555"/>
      <c r="D776" s="555"/>
      <c r="E776" s="124" t="str">
        <f>'Enter Data'!$C$61</f>
        <v>Select</v>
      </c>
    </row>
    <row r="777" spans="3:5" x14ac:dyDescent="0.2">
      <c r="C777" s="555"/>
      <c r="D777" s="555"/>
      <c r="E777" s="124" t="str">
        <f>'Enter Data'!$C$61</f>
        <v>Select</v>
      </c>
    </row>
    <row r="778" spans="3:5" x14ac:dyDescent="0.2">
      <c r="C778" s="555"/>
      <c r="D778" s="555"/>
      <c r="E778" s="124" t="str">
        <f>'Enter Data'!$C$61</f>
        <v>Select</v>
      </c>
    </row>
    <row r="779" spans="3:5" x14ac:dyDescent="0.2">
      <c r="C779" s="555"/>
      <c r="D779" s="555"/>
      <c r="E779" s="124" t="str">
        <f>'Enter Data'!$C$61</f>
        <v>Select</v>
      </c>
    </row>
    <row r="780" spans="3:5" x14ac:dyDescent="0.2">
      <c r="C780" s="555"/>
      <c r="D780" s="555"/>
      <c r="E780" s="124" t="str">
        <f>'Enter Data'!$C$61</f>
        <v>Select</v>
      </c>
    </row>
    <row r="781" spans="3:5" x14ac:dyDescent="0.2">
      <c r="C781" s="555"/>
      <c r="D781" s="555"/>
      <c r="E781" s="124" t="str">
        <f>'Enter Data'!$C$61</f>
        <v>Select</v>
      </c>
    </row>
    <row r="782" spans="3:5" x14ac:dyDescent="0.2">
      <c r="C782" s="555"/>
      <c r="D782" s="555"/>
      <c r="E782" s="124" t="str">
        <f>'Enter Data'!$C$61</f>
        <v>Select</v>
      </c>
    </row>
    <row r="783" spans="3:5" x14ac:dyDescent="0.2">
      <c r="C783" s="555"/>
      <c r="D783" s="555"/>
      <c r="E783" s="124" t="str">
        <f>'Enter Data'!$C$61</f>
        <v>Select</v>
      </c>
    </row>
    <row r="784" spans="3:5" x14ac:dyDescent="0.2">
      <c r="C784" s="555"/>
      <c r="D784" s="555"/>
      <c r="E784" s="124" t="str">
        <f>'Enter Data'!$C$61</f>
        <v>Select</v>
      </c>
    </row>
    <row r="785" spans="3:5" x14ac:dyDescent="0.2">
      <c r="C785" s="555"/>
      <c r="D785" s="555"/>
      <c r="E785" s="124" t="str">
        <f>'Enter Data'!$C$61</f>
        <v>Select</v>
      </c>
    </row>
    <row r="786" spans="3:5" x14ac:dyDescent="0.2">
      <c r="C786" s="555"/>
      <c r="D786" s="555"/>
      <c r="E786" s="124" t="str">
        <f>'Enter Data'!$C$61</f>
        <v>Select</v>
      </c>
    </row>
    <row r="787" spans="3:5" x14ac:dyDescent="0.2">
      <c r="C787" s="555"/>
      <c r="D787" s="555"/>
      <c r="E787" s="124" t="str">
        <f>'Enter Data'!$C$61</f>
        <v>Select</v>
      </c>
    </row>
    <row r="788" spans="3:5" x14ac:dyDescent="0.2">
      <c r="C788" s="555"/>
      <c r="D788" s="555"/>
      <c r="E788" s="124" t="str">
        <f>'Enter Data'!$C$61</f>
        <v>Select</v>
      </c>
    </row>
    <row r="789" spans="3:5" x14ac:dyDescent="0.2">
      <c r="C789" s="555"/>
      <c r="D789" s="555"/>
      <c r="E789" s="124" t="str">
        <f>'Enter Data'!$C$61</f>
        <v>Select</v>
      </c>
    </row>
    <row r="790" spans="3:5" x14ac:dyDescent="0.2">
      <c r="C790" s="555"/>
      <c r="D790" s="555"/>
      <c r="E790" s="124" t="str">
        <f>'Enter Data'!$C$61</f>
        <v>Select</v>
      </c>
    </row>
    <row r="791" spans="3:5" x14ac:dyDescent="0.2">
      <c r="C791" s="555"/>
      <c r="D791" s="555"/>
      <c r="E791" s="124" t="str">
        <f>'Enter Data'!$C$61</f>
        <v>Select</v>
      </c>
    </row>
    <row r="792" spans="3:5" x14ac:dyDescent="0.2">
      <c r="C792" s="555"/>
      <c r="D792" s="555"/>
      <c r="E792" s="124" t="str">
        <f>'Enter Data'!$C$61</f>
        <v>Select</v>
      </c>
    </row>
    <row r="793" spans="3:5" x14ac:dyDescent="0.2">
      <c r="C793" s="555"/>
      <c r="D793" s="555"/>
      <c r="E793" s="124" t="str">
        <f>'Enter Data'!$C$61</f>
        <v>Select</v>
      </c>
    </row>
    <row r="794" spans="3:5" x14ac:dyDescent="0.2">
      <c r="C794" s="555"/>
      <c r="D794" s="555"/>
      <c r="E794" s="124" t="str">
        <f>'Enter Data'!$C$61</f>
        <v>Select</v>
      </c>
    </row>
    <row r="795" spans="3:5" x14ac:dyDescent="0.2">
      <c r="C795" s="555"/>
      <c r="D795" s="555"/>
      <c r="E795" s="124" t="str">
        <f>'Enter Data'!$C$61</f>
        <v>Select</v>
      </c>
    </row>
    <row r="796" spans="3:5" x14ac:dyDescent="0.2">
      <c r="C796" s="555"/>
      <c r="D796" s="555"/>
      <c r="E796" s="124" t="str">
        <f>'Enter Data'!$C$61</f>
        <v>Select</v>
      </c>
    </row>
    <row r="797" spans="3:5" x14ac:dyDescent="0.2">
      <c r="C797" s="555"/>
      <c r="D797" s="555"/>
      <c r="E797" s="124" t="str">
        <f>'Enter Data'!$C$61</f>
        <v>Select</v>
      </c>
    </row>
    <row r="798" spans="3:5" x14ac:dyDescent="0.2">
      <c r="C798" s="555"/>
      <c r="D798" s="555"/>
      <c r="E798" s="124" t="str">
        <f>'Enter Data'!$C$61</f>
        <v>Select</v>
      </c>
    </row>
    <row r="799" spans="3:5" x14ac:dyDescent="0.2">
      <c r="C799" s="555"/>
      <c r="D799" s="555"/>
      <c r="E799" s="124" t="str">
        <f>'Enter Data'!$C$61</f>
        <v>Select</v>
      </c>
    </row>
    <row r="800" spans="3:5" x14ac:dyDescent="0.2">
      <c r="C800" s="555"/>
      <c r="D800" s="555"/>
      <c r="E800" s="124" t="str">
        <f>'Enter Data'!$C$61</f>
        <v>Select</v>
      </c>
    </row>
    <row r="801" spans="3:5" x14ac:dyDescent="0.2">
      <c r="C801" s="555"/>
      <c r="D801" s="555"/>
      <c r="E801" s="124" t="str">
        <f>'Enter Data'!$C$61</f>
        <v>Select</v>
      </c>
    </row>
    <row r="802" spans="3:5" x14ac:dyDescent="0.2">
      <c r="C802" s="555"/>
      <c r="D802" s="555"/>
      <c r="E802" s="124" t="str">
        <f>'Enter Data'!$C$61</f>
        <v>Select</v>
      </c>
    </row>
    <row r="803" spans="3:5" x14ac:dyDescent="0.2">
      <c r="C803" s="555"/>
      <c r="D803" s="555"/>
      <c r="E803" s="124" t="str">
        <f>'Enter Data'!$C$61</f>
        <v>Select</v>
      </c>
    </row>
    <row r="804" spans="3:5" x14ac:dyDescent="0.2">
      <c r="C804" s="555"/>
      <c r="D804" s="555"/>
      <c r="E804" s="124" t="str">
        <f>'Enter Data'!$C$61</f>
        <v>Select</v>
      </c>
    </row>
    <row r="805" spans="3:5" x14ac:dyDescent="0.2">
      <c r="C805" s="555"/>
      <c r="D805" s="555"/>
      <c r="E805" s="124" t="str">
        <f>'Enter Data'!$C$61</f>
        <v>Select</v>
      </c>
    </row>
    <row r="806" spans="3:5" x14ac:dyDescent="0.2">
      <c r="C806" s="555"/>
      <c r="D806" s="555"/>
      <c r="E806" s="124" t="str">
        <f>'Enter Data'!$C$61</f>
        <v>Select</v>
      </c>
    </row>
    <row r="807" spans="3:5" x14ac:dyDescent="0.2">
      <c r="C807" s="555"/>
      <c r="D807" s="555"/>
      <c r="E807" s="124" t="str">
        <f>'Enter Data'!$C$61</f>
        <v>Select</v>
      </c>
    </row>
    <row r="808" spans="3:5" x14ac:dyDescent="0.2">
      <c r="C808" s="555"/>
      <c r="D808" s="555"/>
      <c r="E808" s="124" t="str">
        <f>'Enter Data'!$C$61</f>
        <v>Select</v>
      </c>
    </row>
    <row r="809" spans="3:5" x14ac:dyDescent="0.2">
      <c r="C809" s="555"/>
      <c r="D809" s="555"/>
      <c r="E809" s="124" t="str">
        <f>'Enter Data'!$C$61</f>
        <v>Select</v>
      </c>
    </row>
    <row r="810" spans="3:5" x14ac:dyDescent="0.2">
      <c r="C810" s="555"/>
      <c r="D810" s="555"/>
      <c r="E810" s="124" t="str">
        <f>'Enter Data'!$C$61</f>
        <v>Select</v>
      </c>
    </row>
    <row r="811" spans="3:5" x14ac:dyDescent="0.2">
      <c r="C811" s="555"/>
      <c r="D811" s="555"/>
      <c r="E811" s="124" t="str">
        <f>'Enter Data'!$C$61</f>
        <v>Select</v>
      </c>
    </row>
    <row r="812" spans="3:5" x14ac:dyDescent="0.2">
      <c r="C812" s="555"/>
      <c r="D812" s="555"/>
      <c r="E812" s="124" t="str">
        <f>'Enter Data'!$C$61</f>
        <v>Select</v>
      </c>
    </row>
    <row r="813" spans="3:5" x14ac:dyDescent="0.2">
      <c r="C813" s="555"/>
      <c r="D813" s="555"/>
      <c r="E813" s="124" t="str">
        <f>'Enter Data'!$C$61</f>
        <v>Select</v>
      </c>
    </row>
    <row r="814" spans="3:5" x14ac:dyDescent="0.2">
      <c r="C814" s="555"/>
      <c r="D814" s="555"/>
      <c r="E814" s="124" t="str">
        <f>'Enter Data'!$C$61</f>
        <v>Select</v>
      </c>
    </row>
    <row r="815" spans="3:5" x14ac:dyDescent="0.2">
      <c r="C815" s="555"/>
      <c r="D815" s="555"/>
      <c r="E815" s="124" t="str">
        <f>'Enter Data'!$C$61</f>
        <v>Select</v>
      </c>
    </row>
    <row r="816" spans="3:5" x14ac:dyDescent="0.2">
      <c r="C816" s="555"/>
      <c r="D816" s="555"/>
      <c r="E816" s="124" t="str">
        <f>'Enter Data'!$C$61</f>
        <v>Select</v>
      </c>
    </row>
    <row r="817" spans="3:5" x14ac:dyDescent="0.2">
      <c r="C817" s="555"/>
      <c r="D817" s="555"/>
      <c r="E817" s="124" t="str">
        <f>'Enter Data'!$C$61</f>
        <v>Select</v>
      </c>
    </row>
    <row r="818" spans="3:5" x14ac:dyDescent="0.2">
      <c r="C818" s="555"/>
      <c r="D818" s="555"/>
      <c r="E818" s="124" t="str">
        <f>'Enter Data'!$C$61</f>
        <v>Select</v>
      </c>
    </row>
    <row r="819" spans="3:5" x14ac:dyDescent="0.2">
      <c r="C819" s="555"/>
      <c r="D819" s="555"/>
      <c r="E819" s="124" t="str">
        <f>'Enter Data'!$C$61</f>
        <v>Select</v>
      </c>
    </row>
    <row r="820" spans="3:5" x14ac:dyDescent="0.2">
      <c r="C820" s="555"/>
      <c r="D820" s="555"/>
      <c r="E820" s="124" t="str">
        <f>'Enter Data'!$C$61</f>
        <v>Select</v>
      </c>
    </row>
    <row r="821" spans="3:5" x14ac:dyDescent="0.2">
      <c r="C821" s="555"/>
      <c r="D821" s="555"/>
      <c r="E821" s="124" t="str">
        <f>'Enter Data'!$C$61</f>
        <v>Select</v>
      </c>
    </row>
    <row r="822" spans="3:5" x14ac:dyDescent="0.2">
      <c r="C822" s="555"/>
      <c r="D822" s="555"/>
      <c r="E822" s="124" t="str">
        <f>'Enter Data'!$C$61</f>
        <v>Select</v>
      </c>
    </row>
    <row r="823" spans="3:5" x14ac:dyDescent="0.2">
      <c r="C823" s="555"/>
      <c r="D823" s="555"/>
      <c r="E823" s="124" t="str">
        <f>'Enter Data'!$C$61</f>
        <v>Select</v>
      </c>
    </row>
    <row r="824" spans="3:5" x14ac:dyDescent="0.2">
      <c r="C824" s="555"/>
      <c r="D824" s="555"/>
      <c r="E824" s="124" t="str">
        <f>'Enter Data'!$C$61</f>
        <v>Select</v>
      </c>
    </row>
    <row r="825" spans="3:5" x14ac:dyDescent="0.2">
      <c r="C825" s="555"/>
      <c r="D825" s="555"/>
      <c r="E825" s="124" t="str">
        <f>'Enter Data'!$C$61</f>
        <v>Select</v>
      </c>
    </row>
    <row r="826" spans="3:5" x14ac:dyDescent="0.2">
      <c r="C826" s="555"/>
      <c r="D826" s="555"/>
      <c r="E826" s="124" t="str">
        <f>'Enter Data'!$C$61</f>
        <v>Select</v>
      </c>
    </row>
    <row r="827" spans="3:5" x14ac:dyDescent="0.2">
      <c r="C827" s="555"/>
      <c r="D827" s="555"/>
      <c r="E827" s="124" t="str">
        <f>'Enter Data'!$C$61</f>
        <v>Select</v>
      </c>
    </row>
    <row r="828" spans="3:5" x14ac:dyDescent="0.2">
      <c r="C828" s="555"/>
      <c r="D828" s="555"/>
      <c r="E828" s="124" t="str">
        <f>'Enter Data'!$C$61</f>
        <v>Select</v>
      </c>
    </row>
    <row r="829" spans="3:5" x14ac:dyDescent="0.2">
      <c r="C829" s="555"/>
      <c r="D829" s="555"/>
      <c r="E829" s="124" t="str">
        <f>'Enter Data'!$C$61</f>
        <v>Select</v>
      </c>
    </row>
    <row r="830" spans="3:5" x14ac:dyDescent="0.2">
      <c r="C830" s="555"/>
      <c r="D830" s="555"/>
      <c r="E830" s="124" t="str">
        <f>'Enter Data'!$C$61</f>
        <v>Select</v>
      </c>
    </row>
    <row r="831" spans="3:5" x14ac:dyDescent="0.2">
      <c r="C831" s="555"/>
      <c r="D831" s="555"/>
      <c r="E831" s="124" t="str">
        <f>'Enter Data'!$C$61</f>
        <v>Select</v>
      </c>
    </row>
    <row r="832" spans="3:5" x14ac:dyDescent="0.2">
      <c r="C832" s="555"/>
      <c r="D832" s="555"/>
      <c r="E832" s="124" t="str">
        <f>'Enter Data'!$C$61</f>
        <v>Select</v>
      </c>
    </row>
    <row r="833" spans="3:5" x14ac:dyDescent="0.2">
      <c r="C833" s="555"/>
      <c r="D833" s="555"/>
      <c r="E833" s="124" t="str">
        <f>'Enter Data'!$C$61</f>
        <v>Select</v>
      </c>
    </row>
    <row r="834" spans="3:5" x14ac:dyDescent="0.2">
      <c r="C834" s="555"/>
      <c r="D834" s="555"/>
      <c r="E834" s="124" t="str">
        <f>'Enter Data'!$C$61</f>
        <v>Select</v>
      </c>
    </row>
    <row r="835" spans="3:5" x14ac:dyDescent="0.2">
      <c r="C835" s="555"/>
      <c r="D835" s="555"/>
      <c r="E835" s="124" t="str">
        <f>'Enter Data'!$C$61</f>
        <v>Select</v>
      </c>
    </row>
    <row r="836" spans="3:5" x14ac:dyDescent="0.2">
      <c r="C836" s="555"/>
      <c r="D836" s="555"/>
      <c r="E836" s="124" t="str">
        <f>'Enter Data'!$C$61</f>
        <v>Select</v>
      </c>
    </row>
    <row r="837" spans="3:5" x14ac:dyDescent="0.2">
      <c r="C837" s="555"/>
      <c r="D837" s="555"/>
      <c r="E837" s="124" t="str">
        <f>'Enter Data'!$C$61</f>
        <v>Select</v>
      </c>
    </row>
    <row r="838" spans="3:5" x14ac:dyDescent="0.2">
      <c r="C838" s="555"/>
      <c r="D838" s="555"/>
      <c r="E838" s="124" t="str">
        <f>'Enter Data'!$C$61</f>
        <v>Select</v>
      </c>
    </row>
    <row r="839" spans="3:5" x14ac:dyDescent="0.2">
      <c r="C839" s="555"/>
      <c r="D839" s="555"/>
      <c r="E839" s="124" t="str">
        <f>'Enter Data'!$C$61</f>
        <v>Select</v>
      </c>
    </row>
    <row r="840" spans="3:5" x14ac:dyDescent="0.2">
      <c r="C840" s="555"/>
      <c r="D840" s="555"/>
      <c r="E840" s="124" t="str">
        <f>'Enter Data'!$C$61</f>
        <v>Select</v>
      </c>
    </row>
    <row r="841" spans="3:5" x14ac:dyDescent="0.2">
      <c r="C841" s="555"/>
      <c r="D841" s="555"/>
      <c r="E841" s="124" t="str">
        <f>'Enter Data'!$C$61</f>
        <v>Select</v>
      </c>
    </row>
    <row r="842" spans="3:5" x14ac:dyDescent="0.2">
      <c r="C842" s="555"/>
      <c r="D842" s="555"/>
      <c r="E842" s="124" t="str">
        <f>'Enter Data'!$C$61</f>
        <v>Select</v>
      </c>
    </row>
    <row r="843" spans="3:5" x14ac:dyDescent="0.2">
      <c r="C843" s="555"/>
      <c r="D843" s="555"/>
      <c r="E843" s="124" t="str">
        <f>'Enter Data'!$C$61</f>
        <v>Select</v>
      </c>
    </row>
    <row r="844" spans="3:5" x14ac:dyDescent="0.2">
      <c r="C844" s="555"/>
      <c r="D844" s="555"/>
      <c r="E844" s="124" t="str">
        <f>'Enter Data'!$C$61</f>
        <v>Select</v>
      </c>
    </row>
    <row r="845" spans="3:5" x14ac:dyDescent="0.2">
      <c r="C845" s="555"/>
      <c r="D845" s="555"/>
      <c r="E845" s="124" t="str">
        <f>'Enter Data'!$C$61</f>
        <v>Select</v>
      </c>
    </row>
    <row r="846" spans="3:5" x14ac:dyDescent="0.2">
      <c r="C846" s="555"/>
      <c r="D846" s="555"/>
      <c r="E846" s="124" t="str">
        <f>'Enter Data'!$C$61</f>
        <v>Select</v>
      </c>
    </row>
    <row r="847" spans="3:5" x14ac:dyDescent="0.2">
      <c r="C847" s="555"/>
      <c r="D847" s="555"/>
      <c r="E847" s="124" t="str">
        <f>'Enter Data'!$C$61</f>
        <v>Select</v>
      </c>
    </row>
    <row r="848" spans="3:5" x14ac:dyDescent="0.2">
      <c r="C848" s="555"/>
      <c r="D848" s="555"/>
      <c r="E848" s="124" t="str">
        <f>'Enter Data'!$C$61</f>
        <v>Select</v>
      </c>
    </row>
    <row r="849" spans="3:5" x14ac:dyDescent="0.2">
      <c r="C849" s="555"/>
      <c r="D849" s="555"/>
      <c r="E849" s="124" t="str">
        <f>'Enter Data'!$C$61</f>
        <v>Select</v>
      </c>
    </row>
    <row r="850" spans="3:5" x14ac:dyDescent="0.2">
      <c r="C850" s="555"/>
      <c r="D850" s="555"/>
      <c r="E850" s="124" t="str">
        <f>'Enter Data'!$C$61</f>
        <v>Select</v>
      </c>
    </row>
    <row r="851" spans="3:5" x14ac:dyDescent="0.2">
      <c r="C851" s="555"/>
      <c r="D851" s="555"/>
      <c r="E851" s="124" t="str">
        <f>'Enter Data'!$C$61</f>
        <v>Select</v>
      </c>
    </row>
    <row r="852" spans="3:5" x14ac:dyDescent="0.2">
      <c r="C852" s="555"/>
      <c r="D852" s="555"/>
      <c r="E852" s="124" t="str">
        <f>'Enter Data'!$C$61</f>
        <v>Select</v>
      </c>
    </row>
    <row r="853" spans="3:5" x14ac:dyDescent="0.2">
      <c r="C853" s="555"/>
      <c r="D853" s="555"/>
      <c r="E853" s="124" t="str">
        <f>'Enter Data'!$C$61</f>
        <v>Select</v>
      </c>
    </row>
    <row r="854" spans="3:5" x14ac:dyDescent="0.2">
      <c r="C854" s="555"/>
      <c r="D854" s="555"/>
      <c r="E854" s="124" t="str">
        <f>'Enter Data'!$C$61</f>
        <v>Select</v>
      </c>
    </row>
    <row r="855" spans="3:5" x14ac:dyDescent="0.2">
      <c r="C855" s="555"/>
      <c r="D855" s="555"/>
      <c r="E855" s="124" t="str">
        <f>'Enter Data'!$C$61</f>
        <v>Select</v>
      </c>
    </row>
    <row r="856" spans="3:5" x14ac:dyDescent="0.2">
      <c r="C856" s="555"/>
      <c r="D856" s="555"/>
      <c r="E856" s="124" t="str">
        <f>'Enter Data'!$C$61</f>
        <v>Select</v>
      </c>
    </row>
    <row r="857" spans="3:5" x14ac:dyDescent="0.2">
      <c r="C857" s="555"/>
      <c r="D857" s="555"/>
      <c r="E857" s="124" t="str">
        <f>'Enter Data'!$C$61</f>
        <v>Select</v>
      </c>
    </row>
    <row r="858" spans="3:5" x14ac:dyDescent="0.2">
      <c r="C858" s="555"/>
      <c r="D858" s="555"/>
      <c r="E858" s="124" t="str">
        <f>'Enter Data'!$C$61</f>
        <v>Select</v>
      </c>
    </row>
    <row r="859" spans="3:5" x14ac:dyDescent="0.2">
      <c r="C859" s="555"/>
      <c r="D859" s="555"/>
      <c r="E859" s="124" t="str">
        <f>'Enter Data'!$C$61</f>
        <v>Select</v>
      </c>
    </row>
    <row r="860" spans="3:5" x14ac:dyDescent="0.2">
      <c r="C860" s="555"/>
      <c r="D860" s="555"/>
      <c r="E860" s="124" t="str">
        <f>'Enter Data'!$C$61</f>
        <v>Select</v>
      </c>
    </row>
    <row r="861" spans="3:5" x14ac:dyDescent="0.2">
      <c r="C861" s="555"/>
      <c r="D861" s="555"/>
      <c r="E861" s="124" t="str">
        <f>'Enter Data'!$C$61</f>
        <v>Select</v>
      </c>
    </row>
    <row r="862" spans="3:5" x14ac:dyDescent="0.2">
      <c r="C862" s="555"/>
      <c r="D862" s="555"/>
      <c r="E862" s="124" t="str">
        <f>'Enter Data'!$C$61</f>
        <v>Select</v>
      </c>
    </row>
    <row r="863" spans="3:5" x14ac:dyDescent="0.2">
      <c r="C863" s="555"/>
      <c r="D863" s="555"/>
      <c r="E863" s="124" t="str">
        <f>'Enter Data'!$C$61</f>
        <v>Select</v>
      </c>
    </row>
    <row r="864" spans="3:5" x14ac:dyDescent="0.2">
      <c r="C864" s="555"/>
      <c r="D864" s="555"/>
      <c r="E864" s="124" t="str">
        <f>'Enter Data'!$C$61</f>
        <v>Select</v>
      </c>
    </row>
    <row r="865" spans="3:5" x14ac:dyDescent="0.2">
      <c r="C865" s="555"/>
      <c r="D865" s="555"/>
      <c r="E865" s="124" t="str">
        <f>'Enter Data'!$C$61</f>
        <v>Select</v>
      </c>
    </row>
    <row r="866" spans="3:5" x14ac:dyDescent="0.2">
      <c r="C866" s="555"/>
      <c r="D866" s="555"/>
      <c r="E866" s="124" t="str">
        <f>'Enter Data'!$C$61</f>
        <v>Select</v>
      </c>
    </row>
    <row r="867" spans="3:5" x14ac:dyDescent="0.2">
      <c r="C867" s="555"/>
      <c r="D867" s="555"/>
      <c r="E867" s="124" t="str">
        <f>'Enter Data'!$C$61</f>
        <v>Select</v>
      </c>
    </row>
    <row r="868" spans="3:5" x14ac:dyDescent="0.2">
      <c r="C868" s="555"/>
      <c r="D868" s="555"/>
      <c r="E868" s="124" t="str">
        <f>'Enter Data'!$C$61</f>
        <v>Select</v>
      </c>
    </row>
    <row r="869" spans="3:5" x14ac:dyDescent="0.2">
      <c r="C869" s="555"/>
      <c r="D869" s="555"/>
      <c r="E869" s="124" t="str">
        <f>'Enter Data'!$C$61</f>
        <v>Select</v>
      </c>
    </row>
    <row r="870" spans="3:5" x14ac:dyDescent="0.2">
      <c r="C870" s="555"/>
      <c r="D870" s="555"/>
      <c r="E870" s="124" t="str">
        <f>'Enter Data'!$C$61</f>
        <v>Select</v>
      </c>
    </row>
    <row r="871" spans="3:5" x14ac:dyDescent="0.2">
      <c r="C871" s="555"/>
      <c r="D871" s="555"/>
      <c r="E871" s="124" t="str">
        <f>'Enter Data'!$C$61</f>
        <v>Select</v>
      </c>
    </row>
    <row r="872" spans="3:5" x14ac:dyDescent="0.2">
      <c r="C872" s="555"/>
      <c r="D872" s="555"/>
      <c r="E872" s="124" t="str">
        <f>'Enter Data'!$C$61</f>
        <v>Select</v>
      </c>
    </row>
    <row r="873" spans="3:5" x14ac:dyDescent="0.2">
      <c r="C873" s="555"/>
      <c r="D873" s="555"/>
      <c r="E873" s="124" t="str">
        <f>'Enter Data'!$C$61</f>
        <v>Select</v>
      </c>
    </row>
    <row r="874" spans="3:5" x14ac:dyDescent="0.2">
      <c r="C874" s="555"/>
      <c r="D874" s="555"/>
      <c r="E874" s="124" t="str">
        <f>'Enter Data'!$C$61</f>
        <v>Select</v>
      </c>
    </row>
    <row r="875" spans="3:5" x14ac:dyDescent="0.2">
      <c r="C875" s="555"/>
      <c r="D875" s="555"/>
      <c r="E875" s="124" t="str">
        <f>'Enter Data'!$C$61</f>
        <v>Select</v>
      </c>
    </row>
    <row r="876" spans="3:5" x14ac:dyDescent="0.2">
      <c r="C876" s="555"/>
      <c r="D876" s="555"/>
      <c r="E876" s="124" t="str">
        <f>'Enter Data'!$C$61</f>
        <v>Select</v>
      </c>
    </row>
    <row r="877" spans="3:5" x14ac:dyDescent="0.2">
      <c r="C877" s="555"/>
      <c r="D877" s="555"/>
      <c r="E877" s="124" t="str">
        <f>'Enter Data'!$C$61</f>
        <v>Select</v>
      </c>
    </row>
    <row r="878" spans="3:5" x14ac:dyDescent="0.2">
      <c r="C878" s="555"/>
      <c r="D878" s="555"/>
      <c r="E878" s="124" t="str">
        <f>'Enter Data'!$C$61</f>
        <v>Select</v>
      </c>
    </row>
    <row r="879" spans="3:5" x14ac:dyDescent="0.2">
      <c r="C879" s="555"/>
      <c r="D879" s="555"/>
      <c r="E879" s="124" t="str">
        <f>'Enter Data'!$C$61</f>
        <v>Select</v>
      </c>
    </row>
    <row r="880" spans="3:5" x14ac:dyDescent="0.2">
      <c r="C880" s="555"/>
      <c r="D880" s="555"/>
      <c r="E880" s="124" t="str">
        <f>'Enter Data'!$C$61</f>
        <v>Select</v>
      </c>
    </row>
    <row r="881" spans="3:5" x14ac:dyDescent="0.2">
      <c r="C881" s="555"/>
      <c r="D881" s="555"/>
      <c r="E881" s="124" t="str">
        <f>'Enter Data'!$C$61</f>
        <v>Select</v>
      </c>
    </row>
    <row r="882" spans="3:5" x14ac:dyDescent="0.2">
      <c r="C882" s="555"/>
      <c r="D882" s="555"/>
      <c r="E882" s="124" t="str">
        <f>'Enter Data'!$C$61</f>
        <v>Select</v>
      </c>
    </row>
    <row r="883" spans="3:5" x14ac:dyDescent="0.2">
      <c r="C883" s="555"/>
      <c r="D883" s="555"/>
      <c r="E883" s="124" t="str">
        <f>'Enter Data'!$C$61</f>
        <v>Select</v>
      </c>
    </row>
    <row r="884" spans="3:5" x14ac:dyDescent="0.2">
      <c r="C884" s="555"/>
      <c r="D884" s="555"/>
      <c r="E884" s="124" t="str">
        <f>'Enter Data'!$C$61</f>
        <v>Select</v>
      </c>
    </row>
    <row r="885" spans="3:5" x14ac:dyDescent="0.2">
      <c r="C885" s="555"/>
      <c r="D885" s="555"/>
      <c r="E885" s="124" t="str">
        <f>'Enter Data'!$C$61</f>
        <v>Select</v>
      </c>
    </row>
    <row r="886" spans="3:5" x14ac:dyDescent="0.2">
      <c r="C886" s="555"/>
      <c r="D886" s="555"/>
      <c r="E886" s="124" t="str">
        <f>'Enter Data'!$C$61</f>
        <v>Select</v>
      </c>
    </row>
    <row r="887" spans="3:5" x14ac:dyDescent="0.2">
      <c r="C887" s="555"/>
      <c r="D887" s="555"/>
      <c r="E887" s="124" t="str">
        <f>'Enter Data'!$C$61</f>
        <v>Select</v>
      </c>
    </row>
    <row r="888" spans="3:5" x14ac:dyDescent="0.2">
      <c r="C888" s="555"/>
      <c r="D888" s="555"/>
      <c r="E888" s="124" t="str">
        <f>'Enter Data'!$C$61</f>
        <v>Select</v>
      </c>
    </row>
    <row r="889" spans="3:5" x14ac:dyDescent="0.2">
      <c r="C889" s="555"/>
      <c r="D889" s="555"/>
      <c r="E889" s="124" t="str">
        <f>'Enter Data'!$C$61</f>
        <v>Select</v>
      </c>
    </row>
    <row r="890" spans="3:5" x14ac:dyDescent="0.2">
      <c r="C890" s="555"/>
      <c r="D890" s="555"/>
      <c r="E890" s="124" t="str">
        <f>'Enter Data'!$C$61</f>
        <v>Select</v>
      </c>
    </row>
    <row r="891" spans="3:5" x14ac:dyDescent="0.2">
      <c r="C891" s="555"/>
      <c r="D891" s="555"/>
      <c r="E891" s="124" t="str">
        <f>'Enter Data'!$C$61</f>
        <v>Select</v>
      </c>
    </row>
    <row r="892" spans="3:5" x14ac:dyDescent="0.2">
      <c r="C892" s="555"/>
      <c r="D892" s="555"/>
      <c r="E892" s="124" t="str">
        <f>'Enter Data'!$C$61</f>
        <v>Select</v>
      </c>
    </row>
    <row r="893" spans="3:5" x14ac:dyDescent="0.2">
      <c r="C893" s="555"/>
      <c r="D893" s="555"/>
      <c r="E893" s="124" t="str">
        <f>'Enter Data'!$C$61</f>
        <v>Select</v>
      </c>
    </row>
    <row r="894" spans="3:5" x14ac:dyDescent="0.2">
      <c r="C894" s="555"/>
      <c r="D894" s="555"/>
      <c r="E894" s="124" t="str">
        <f>'Enter Data'!$C$61</f>
        <v>Select</v>
      </c>
    </row>
    <row r="895" spans="3:5" x14ac:dyDescent="0.2">
      <c r="C895" s="555"/>
      <c r="D895" s="555"/>
      <c r="E895" s="124" t="str">
        <f>'Enter Data'!$C$61</f>
        <v>Select</v>
      </c>
    </row>
    <row r="896" spans="3:5" x14ac:dyDescent="0.2">
      <c r="C896" s="555"/>
      <c r="D896" s="555"/>
      <c r="E896" s="124" t="str">
        <f>'Enter Data'!$C$61</f>
        <v>Select</v>
      </c>
    </row>
    <row r="897" spans="3:5" x14ac:dyDescent="0.2">
      <c r="C897" s="555"/>
      <c r="D897" s="555"/>
      <c r="E897" s="124" t="str">
        <f>'Enter Data'!$C$61</f>
        <v>Select</v>
      </c>
    </row>
    <row r="898" spans="3:5" x14ac:dyDescent="0.2">
      <c r="C898" s="555"/>
      <c r="D898" s="555"/>
      <c r="E898" s="124" t="str">
        <f>'Enter Data'!$C$61</f>
        <v>Select</v>
      </c>
    </row>
    <row r="899" spans="3:5" x14ac:dyDescent="0.2">
      <c r="C899" s="555"/>
      <c r="D899" s="555"/>
      <c r="E899" s="124" t="str">
        <f>'Enter Data'!$C$61</f>
        <v>Select</v>
      </c>
    </row>
    <row r="900" spans="3:5" x14ac:dyDescent="0.2">
      <c r="C900" s="555"/>
      <c r="D900" s="555"/>
      <c r="E900" s="124" t="str">
        <f>'Enter Data'!$C$61</f>
        <v>Select</v>
      </c>
    </row>
    <row r="901" spans="3:5" x14ac:dyDescent="0.2">
      <c r="C901" s="555"/>
      <c r="D901" s="555"/>
      <c r="E901" s="124" t="str">
        <f>'Enter Data'!$C$61</f>
        <v>Select</v>
      </c>
    </row>
    <row r="902" spans="3:5" x14ac:dyDescent="0.2">
      <c r="C902" s="555"/>
      <c r="D902" s="555"/>
      <c r="E902" s="124" t="str">
        <f>'Enter Data'!$C$61</f>
        <v>Select</v>
      </c>
    </row>
    <row r="903" spans="3:5" x14ac:dyDescent="0.2">
      <c r="C903" s="555"/>
      <c r="D903" s="555"/>
      <c r="E903" s="124" t="str">
        <f>'Enter Data'!$C$61</f>
        <v>Select</v>
      </c>
    </row>
    <row r="904" spans="3:5" x14ac:dyDescent="0.2">
      <c r="C904" s="555"/>
      <c r="D904" s="555"/>
      <c r="E904" s="124" t="str">
        <f>'Enter Data'!$C$61</f>
        <v>Select</v>
      </c>
    </row>
    <row r="905" spans="3:5" x14ac:dyDescent="0.2">
      <c r="C905" s="555"/>
      <c r="D905" s="555"/>
      <c r="E905" s="124" t="str">
        <f>'Enter Data'!$C$61</f>
        <v>Select</v>
      </c>
    </row>
    <row r="906" spans="3:5" x14ac:dyDescent="0.2">
      <c r="C906" s="555"/>
      <c r="D906" s="555"/>
      <c r="E906" s="124" t="str">
        <f>'Enter Data'!$C$61</f>
        <v>Select</v>
      </c>
    </row>
    <row r="907" spans="3:5" x14ac:dyDescent="0.2">
      <c r="C907" s="555"/>
      <c r="D907" s="555"/>
      <c r="E907" s="124" t="str">
        <f>'Enter Data'!$C$61</f>
        <v>Select</v>
      </c>
    </row>
    <row r="908" spans="3:5" x14ac:dyDescent="0.2">
      <c r="C908" s="555"/>
      <c r="D908" s="555"/>
      <c r="E908" s="124" t="str">
        <f>'Enter Data'!$C$61</f>
        <v>Select</v>
      </c>
    </row>
    <row r="909" spans="3:5" x14ac:dyDescent="0.2">
      <c r="C909" s="555"/>
      <c r="D909" s="555"/>
      <c r="E909" s="124" t="str">
        <f>'Enter Data'!$C$61</f>
        <v>Select</v>
      </c>
    </row>
    <row r="910" spans="3:5" x14ac:dyDescent="0.2">
      <c r="C910" s="555"/>
      <c r="D910" s="555"/>
      <c r="E910" s="124" t="str">
        <f>'Enter Data'!$C$61</f>
        <v>Select</v>
      </c>
    </row>
    <row r="911" spans="3:5" x14ac:dyDescent="0.2">
      <c r="C911" s="555"/>
      <c r="D911" s="555"/>
      <c r="E911" s="124" t="str">
        <f>'Enter Data'!$C$61</f>
        <v>Select</v>
      </c>
    </row>
    <row r="912" spans="3:5" x14ac:dyDescent="0.2">
      <c r="C912" s="555"/>
      <c r="D912" s="555"/>
      <c r="E912" s="124" t="str">
        <f>'Enter Data'!$C$61</f>
        <v>Select</v>
      </c>
    </row>
    <row r="913" spans="3:5" x14ac:dyDescent="0.2">
      <c r="C913" s="555"/>
      <c r="D913" s="555"/>
      <c r="E913" s="124" t="str">
        <f>'Enter Data'!$C$61</f>
        <v>Select</v>
      </c>
    </row>
    <row r="914" spans="3:5" x14ac:dyDescent="0.2">
      <c r="C914" s="555"/>
      <c r="D914" s="555"/>
      <c r="E914" s="124" t="str">
        <f>'Enter Data'!$C$61</f>
        <v>Select</v>
      </c>
    </row>
    <row r="915" spans="3:5" x14ac:dyDescent="0.2">
      <c r="C915" s="555"/>
      <c r="D915" s="555"/>
      <c r="E915" s="124" t="str">
        <f>'Enter Data'!$C$61</f>
        <v>Select</v>
      </c>
    </row>
    <row r="916" spans="3:5" x14ac:dyDescent="0.2">
      <c r="C916" s="555"/>
      <c r="D916" s="555"/>
      <c r="E916" s="124" t="str">
        <f>'Enter Data'!$C$61</f>
        <v>Select</v>
      </c>
    </row>
    <row r="917" spans="3:5" x14ac:dyDescent="0.2">
      <c r="C917" s="555"/>
      <c r="D917" s="555"/>
      <c r="E917" s="124" t="str">
        <f>'Enter Data'!$C$61</f>
        <v>Select</v>
      </c>
    </row>
    <row r="918" spans="3:5" x14ac:dyDescent="0.2">
      <c r="C918" s="555"/>
      <c r="D918" s="555"/>
      <c r="E918" s="124" t="str">
        <f>'Enter Data'!$C$61</f>
        <v>Select</v>
      </c>
    </row>
    <row r="919" spans="3:5" x14ac:dyDescent="0.2">
      <c r="C919" s="555"/>
      <c r="D919" s="555"/>
      <c r="E919" s="124" t="str">
        <f>'Enter Data'!$C$61</f>
        <v>Select</v>
      </c>
    </row>
    <row r="920" spans="3:5" x14ac:dyDescent="0.2">
      <c r="C920" s="555"/>
      <c r="D920" s="555"/>
      <c r="E920" s="124" t="str">
        <f>'Enter Data'!$C$61</f>
        <v>Select</v>
      </c>
    </row>
    <row r="921" spans="3:5" x14ac:dyDescent="0.2">
      <c r="C921" s="555"/>
      <c r="D921" s="555"/>
      <c r="E921" s="124" t="str">
        <f>'Enter Data'!$C$61</f>
        <v>Select</v>
      </c>
    </row>
    <row r="922" spans="3:5" x14ac:dyDescent="0.2">
      <c r="C922" s="555"/>
      <c r="D922" s="555"/>
      <c r="E922" s="124" t="str">
        <f>'Enter Data'!$C$61</f>
        <v>Select</v>
      </c>
    </row>
    <row r="923" spans="3:5" x14ac:dyDescent="0.2">
      <c r="C923" s="555"/>
      <c r="D923" s="555"/>
      <c r="E923" s="124" t="str">
        <f>'Enter Data'!$C$61</f>
        <v>Select</v>
      </c>
    </row>
    <row r="924" spans="3:5" x14ac:dyDescent="0.2">
      <c r="C924" s="555"/>
      <c r="D924" s="555"/>
      <c r="E924" s="124" t="str">
        <f>'Enter Data'!$C$61</f>
        <v>Select</v>
      </c>
    </row>
    <row r="925" spans="3:5" x14ac:dyDescent="0.2">
      <c r="C925" s="555"/>
      <c r="D925" s="555"/>
      <c r="E925" s="124" t="str">
        <f>'Enter Data'!$C$61</f>
        <v>Select</v>
      </c>
    </row>
    <row r="926" spans="3:5" x14ac:dyDescent="0.2">
      <c r="C926" s="555"/>
      <c r="D926" s="555"/>
      <c r="E926" s="124" t="str">
        <f>'Enter Data'!$C$61</f>
        <v>Select</v>
      </c>
    </row>
    <row r="927" spans="3:5" x14ac:dyDescent="0.2">
      <c r="C927" s="555"/>
      <c r="D927" s="555"/>
      <c r="E927" s="124" t="str">
        <f>'Enter Data'!$C$61</f>
        <v>Select</v>
      </c>
    </row>
    <row r="928" spans="3:5" x14ac:dyDescent="0.2">
      <c r="C928" s="555"/>
      <c r="D928" s="555"/>
      <c r="E928" s="124" t="str">
        <f>'Enter Data'!$C$61</f>
        <v>Select</v>
      </c>
    </row>
    <row r="929" spans="3:5" x14ac:dyDescent="0.2">
      <c r="C929" s="555"/>
      <c r="D929" s="555"/>
      <c r="E929" s="124" t="str">
        <f>'Enter Data'!$C$61</f>
        <v>Select</v>
      </c>
    </row>
    <row r="930" spans="3:5" x14ac:dyDescent="0.2">
      <c r="C930" s="555"/>
      <c r="D930" s="555"/>
      <c r="E930" s="124" t="str">
        <f>'Enter Data'!$C$61</f>
        <v>Select</v>
      </c>
    </row>
    <row r="931" spans="3:5" x14ac:dyDescent="0.2">
      <c r="C931" s="555"/>
      <c r="D931" s="555"/>
      <c r="E931" s="124" t="str">
        <f>'Enter Data'!$C$61</f>
        <v>Select</v>
      </c>
    </row>
    <row r="932" spans="3:5" x14ac:dyDescent="0.2">
      <c r="C932" s="555"/>
      <c r="D932" s="555"/>
      <c r="E932" s="124" t="str">
        <f>'Enter Data'!$C$61</f>
        <v>Select</v>
      </c>
    </row>
    <row r="933" spans="3:5" x14ac:dyDescent="0.2">
      <c r="C933" s="555"/>
      <c r="D933" s="555"/>
      <c r="E933" s="124" t="str">
        <f>'Enter Data'!$C$61</f>
        <v>Select</v>
      </c>
    </row>
    <row r="934" spans="3:5" x14ac:dyDescent="0.2">
      <c r="C934" s="555"/>
      <c r="D934" s="555"/>
      <c r="E934" s="124" t="str">
        <f>'Enter Data'!$C$61</f>
        <v>Select</v>
      </c>
    </row>
    <row r="935" spans="3:5" x14ac:dyDescent="0.2">
      <c r="C935" s="555"/>
      <c r="D935" s="555"/>
      <c r="E935" s="124" t="str">
        <f>'Enter Data'!$C$61</f>
        <v>Select</v>
      </c>
    </row>
    <row r="936" spans="3:5" x14ac:dyDescent="0.2">
      <c r="C936" s="555"/>
      <c r="D936" s="555"/>
      <c r="E936" s="124" t="str">
        <f>'Enter Data'!$C$61</f>
        <v>Select</v>
      </c>
    </row>
    <row r="937" spans="3:5" x14ac:dyDescent="0.2">
      <c r="C937" s="555"/>
      <c r="D937" s="555"/>
      <c r="E937" s="124" t="str">
        <f>'Enter Data'!$C$61</f>
        <v>Select</v>
      </c>
    </row>
    <row r="938" spans="3:5" x14ac:dyDescent="0.2">
      <c r="C938" s="555"/>
      <c r="D938" s="555"/>
      <c r="E938" s="124" t="str">
        <f>'Enter Data'!$C$61</f>
        <v>Select</v>
      </c>
    </row>
    <row r="939" spans="3:5" x14ac:dyDescent="0.2">
      <c r="C939" s="555"/>
      <c r="D939" s="555"/>
      <c r="E939" s="124" t="str">
        <f>'Enter Data'!$C$61</f>
        <v>Select</v>
      </c>
    </row>
    <row r="940" spans="3:5" x14ac:dyDescent="0.2">
      <c r="C940" s="555"/>
      <c r="D940" s="555"/>
      <c r="E940" s="124" t="str">
        <f>'Enter Data'!$C$61</f>
        <v>Select</v>
      </c>
    </row>
    <row r="941" spans="3:5" x14ac:dyDescent="0.2">
      <c r="C941" s="555"/>
      <c r="D941" s="555"/>
      <c r="E941" s="124" t="str">
        <f>'Enter Data'!$C$61</f>
        <v>Select</v>
      </c>
    </row>
    <row r="942" spans="3:5" x14ac:dyDescent="0.2">
      <c r="C942" s="555"/>
      <c r="D942" s="555"/>
      <c r="E942" s="124" t="str">
        <f>'Enter Data'!$C$61</f>
        <v>Select</v>
      </c>
    </row>
    <row r="943" spans="3:5" x14ac:dyDescent="0.2">
      <c r="C943" s="555"/>
      <c r="D943" s="555"/>
      <c r="E943" s="124" t="str">
        <f>'Enter Data'!$C$61</f>
        <v>Select</v>
      </c>
    </row>
    <row r="944" spans="3:5" x14ac:dyDescent="0.2">
      <c r="C944" s="555"/>
      <c r="D944" s="555"/>
      <c r="E944" s="124" t="str">
        <f>'Enter Data'!$C$61</f>
        <v>Select</v>
      </c>
    </row>
    <row r="945" spans="3:5" x14ac:dyDescent="0.2">
      <c r="C945" s="555"/>
      <c r="D945" s="555"/>
      <c r="E945" s="124" t="str">
        <f>'Enter Data'!$C$61</f>
        <v>Select</v>
      </c>
    </row>
    <row r="946" spans="3:5" x14ac:dyDescent="0.2">
      <c r="C946" s="555"/>
      <c r="D946" s="555"/>
      <c r="E946" s="124" t="str">
        <f>'Enter Data'!$C$61</f>
        <v>Select</v>
      </c>
    </row>
    <row r="947" spans="3:5" x14ac:dyDescent="0.2">
      <c r="C947" s="555"/>
      <c r="D947" s="555"/>
      <c r="E947" s="124" t="str">
        <f>'Enter Data'!$C$61</f>
        <v>Select</v>
      </c>
    </row>
    <row r="948" spans="3:5" x14ac:dyDescent="0.2">
      <c r="C948" s="555"/>
      <c r="D948" s="555"/>
      <c r="E948" s="124" t="str">
        <f>'Enter Data'!$C$61</f>
        <v>Select</v>
      </c>
    </row>
    <row r="949" spans="3:5" x14ac:dyDescent="0.2">
      <c r="C949" s="555"/>
      <c r="D949" s="555"/>
      <c r="E949" s="124" t="str">
        <f>'Enter Data'!$C$61</f>
        <v>Select</v>
      </c>
    </row>
    <row r="950" spans="3:5" x14ac:dyDescent="0.2">
      <c r="C950" s="555"/>
      <c r="D950" s="555"/>
      <c r="E950" s="124" t="str">
        <f>'Enter Data'!$C$61</f>
        <v>Select</v>
      </c>
    </row>
    <row r="951" spans="3:5" x14ac:dyDescent="0.2">
      <c r="C951" s="555"/>
      <c r="D951" s="555"/>
      <c r="E951" s="124" t="str">
        <f>'Enter Data'!$C$61</f>
        <v>Select</v>
      </c>
    </row>
    <row r="952" spans="3:5" x14ac:dyDescent="0.2">
      <c r="C952" s="555"/>
      <c r="D952" s="555"/>
      <c r="E952" s="124" t="str">
        <f>'Enter Data'!$C$61</f>
        <v>Select</v>
      </c>
    </row>
    <row r="953" spans="3:5" x14ac:dyDescent="0.2">
      <c r="C953" s="555"/>
      <c r="D953" s="555"/>
      <c r="E953" s="124" t="str">
        <f>'Enter Data'!$C$61</f>
        <v>Select</v>
      </c>
    </row>
    <row r="954" spans="3:5" x14ac:dyDescent="0.2">
      <c r="C954" s="555"/>
      <c r="D954" s="555"/>
      <c r="E954" s="124" t="str">
        <f>'Enter Data'!$C$61</f>
        <v>Select</v>
      </c>
    </row>
    <row r="955" spans="3:5" x14ac:dyDescent="0.2">
      <c r="C955" s="555"/>
      <c r="D955" s="555"/>
      <c r="E955" s="124" t="str">
        <f>'Enter Data'!$C$61</f>
        <v>Select</v>
      </c>
    </row>
    <row r="956" spans="3:5" x14ac:dyDescent="0.2">
      <c r="C956" s="555"/>
      <c r="D956" s="555"/>
      <c r="E956" s="124" t="str">
        <f>'Enter Data'!$C$61</f>
        <v>Select</v>
      </c>
    </row>
    <row r="957" spans="3:5" x14ac:dyDescent="0.2">
      <c r="C957" s="555"/>
      <c r="D957" s="555"/>
      <c r="E957" s="124" t="str">
        <f>'Enter Data'!$C$61</f>
        <v>Select</v>
      </c>
    </row>
    <row r="958" spans="3:5" x14ac:dyDescent="0.2">
      <c r="C958" s="555"/>
      <c r="D958" s="555"/>
      <c r="E958" s="124" t="str">
        <f>'Enter Data'!$C$61</f>
        <v>Select</v>
      </c>
    </row>
    <row r="959" spans="3:5" x14ac:dyDescent="0.2">
      <c r="C959" s="555"/>
      <c r="D959" s="555"/>
      <c r="E959" s="124" t="str">
        <f>'Enter Data'!$C$61</f>
        <v>Select</v>
      </c>
    </row>
    <row r="960" spans="3:5" x14ac:dyDescent="0.2">
      <c r="C960" s="555"/>
      <c r="D960" s="555"/>
      <c r="E960" s="124" t="str">
        <f>'Enter Data'!$C$61</f>
        <v>Select</v>
      </c>
    </row>
    <row r="961" spans="3:5" x14ac:dyDescent="0.2">
      <c r="C961" s="555"/>
      <c r="D961" s="555"/>
      <c r="E961" s="124" t="str">
        <f>'Enter Data'!$C$61</f>
        <v>Select</v>
      </c>
    </row>
    <row r="962" spans="3:5" x14ac:dyDescent="0.2">
      <c r="C962" s="555"/>
      <c r="D962" s="555"/>
      <c r="E962" s="124" t="str">
        <f>'Enter Data'!$C$61</f>
        <v>Select</v>
      </c>
    </row>
    <row r="963" spans="3:5" x14ac:dyDescent="0.2">
      <c r="C963" s="555"/>
      <c r="D963" s="555"/>
      <c r="E963" s="124" t="str">
        <f>'Enter Data'!$C$61</f>
        <v>Select</v>
      </c>
    </row>
    <row r="964" spans="3:5" x14ac:dyDescent="0.2">
      <c r="C964" s="555"/>
      <c r="D964" s="555"/>
      <c r="E964" s="124" t="str">
        <f>'Enter Data'!$C$61</f>
        <v>Select</v>
      </c>
    </row>
    <row r="965" spans="3:5" x14ac:dyDescent="0.2">
      <c r="C965" s="555"/>
      <c r="D965" s="555"/>
      <c r="E965" s="124" t="str">
        <f>'Enter Data'!$C$61</f>
        <v>Select</v>
      </c>
    </row>
    <row r="966" spans="3:5" x14ac:dyDescent="0.2">
      <c r="C966" s="555"/>
      <c r="D966" s="555"/>
      <c r="E966" s="124" t="str">
        <f>'Enter Data'!$C$61</f>
        <v>Select</v>
      </c>
    </row>
    <row r="967" spans="3:5" x14ac:dyDescent="0.2">
      <c r="C967" s="555"/>
      <c r="D967" s="555"/>
      <c r="E967" s="124" t="str">
        <f>'Enter Data'!$C$61</f>
        <v>Select</v>
      </c>
    </row>
    <row r="968" spans="3:5" x14ac:dyDescent="0.2">
      <c r="C968" s="555"/>
      <c r="D968" s="555"/>
      <c r="E968" s="124" t="str">
        <f>'Enter Data'!$C$61</f>
        <v>Select</v>
      </c>
    </row>
    <row r="969" spans="3:5" x14ac:dyDescent="0.2">
      <c r="C969" s="555"/>
      <c r="D969" s="555"/>
      <c r="E969" s="124" t="str">
        <f>'Enter Data'!$C$61</f>
        <v>Select</v>
      </c>
    </row>
    <row r="970" spans="3:5" x14ac:dyDescent="0.2">
      <c r="C970" s="555"/>
      <c r="D970" s="555"/>
      <c r="E970" s="124" t="str">
        <f>'Enter Data'!$C$61</f>
        <v>Select</v>
      </c>
    </row>
    <row r="971" spans="3:5" x14ac:dyDescent="0.2">
      <c r="C971" s="555"/>
      <c r="D971" s="555"/>
      <c r="E971" s="124" t="str">
        <f>'Enter Data'!$C$61</f>
        <v>Select</v>
      </c>
    </row>
    <row r="972" spans="3:5" x14ac:dyDescent="0.2">
      <c r="C972" s="555"/>
      <c r="D972" s="555"/>
      <c r="E972" s="124" t="str">
        <f>'Enter Data'!$C$61</f>
        <v>Select</v>
      </c>
    </row>
    <row r="973" spans="3:5" x14ac:dyDescent="0.2">
      <c r="C973" s="555"/>
      <c r="D973" s="555"/>
      <c r="E973" s="124" t="str">
        <f>'Enter Data'!$C$61</f>
        <v>Select</v>
      </c>
    </row>
    <row r="974" spans="3:5" x14ac:dyDescent="0.2">
      <c r="C974" s="555"/>
      <c r="D974" s="555"/>
      <c r="E974" s="124" t="str">
        <f>'Enter Data'!$C$61</f>
        <v>Select</v>
      </c>
    </row>
    <row r="975" spans="3:5" x14ac:dyDescent="0.2">
      <c r="C975" s="555"/>
      <c r="D975" s="555"/>
      <c r="E975" s="124" t="str">
        <f>'Enter Data'!$C$61</f>
        <v>Select</v>
      </c>
    </row>
    <row r="976" spans="3:5" x14ac:dyDescent="0.2">
      <c r="C976" s="555"/>
      <c r="D976" s="555"/>
      <c r="E976" s="124" t="str">
        <f>'Enter Data'!$C$61</f>
        <v>Select</v>
      </c>
    </row>
    <row r="977" spans="3:5" x14ac:dyDescent="0.2">
      <c r="C977" s="555"/>
      <c r="D977" s="555"/>
      <c r="E977" s="124" t="str">
        <f>'Enter Data'!$C$61</f>
        <v>Select</v>
      </c>
    </row>
    <row r="978" spans="3:5" x14ac:dyDescent="0.2">
      <c r="C978" s="555"/>
      <c r="D978" s="555"/>
      <c r="E978" s="124" t="str">
        <f>'Enter Data'!$C$61</f>
        <v>Select</v>
      </c>
    </row>
    <row r="979" spans="3:5" x14ac:dyDescent="0.2">
      <c r="C979" s="555"/>
      <c r="D979" s="555"/>
      <c r="E979" s="124" t="str">
        <f>'Enter Data'!$C$61</f>
        <v>Select</v>
      </c>
    </row>
    <row r="980" spans="3:5" x14ac:dyDescent="0.2">
      <c r="C980" s="555"/>
      <c r="D980" s="555"/>
      <c r="E980" s="124" t="str">
        <f>'Enter Data'!$C$61</f>
        <v>Select</v>
      </c>
    </row>
    <row r="981" spans="3:5" x14ac:dyDescent="0.2">
      <c r="C981" s="555"/>
      <c r="D981" s="555"/>
      <c r="E981" s="124" t="str">
        <f>'Enter Data'!$C$61</f>
        <v>Select</v>
      </c>
    </row>
    <row r="982" spans="3:5" x14ac:dyDescent="0.2">
      <c r="C982" s="555"/>
      <c r="D982" s="555"/>
      <c r="E982" s="124" t="str">
        <f>'Enter Data'!$C$61</f>
        <v>Select</v>
      </c>
    </row>
    <row r="983" spans="3:5" x14ac:dyDescent="0.2">
      <c r="C983" s="555"/>
      <c r="D983" s="555"/>
      <c r="E983" s="124" t="str">
        <f>'Enter Data'!$C$61</f>
        <v>Select</v>
      </c>
    </row>
    <row r="984" spans="3:5" x14ac:dyDescent="0.2">
      <c r="C984" s="555"/>
      <c r="D984" s="555"/>
      <c r="E984" s="124" t="str">
        <f>'Enter Data'!$C$61</f>
        <v>Select</v>
      </c>
    </row>
    <row r="985" spans="3:5" x14ac:dyDescent="0.2">
      <c r="C985" s="555"/>
      <c r="D985" s="555"/>
      <c r="E985" s="124" t="str">
        <f>'Enter Data'!$C$61</f>
        <v>Select</v>
      </c>
    </row>
    <row r="986" spans="3:5" x14ac:dyDescent="0.2">
      <c r="C986" s="555"/>
      <c r="D986" s="555"/>
      <c r="E986" s="124" t="str">
        <f>'Enter Data'!$C$61</f>
        <v>Select</v>
      </c>
    </row>
    <row r="987" spans="3:5" x14ac:dyDescent="0.2">
      <c r="C987" s="555"/>
      <c r="D987" s="555"/>
      <c r="E987" s="124" t="str">
        <f>'Enter Data'!$C$61</f>
        <v>Select</v>
      </c>
    </row>
    <row r="988" spans="3:5" x14ac:dyDescent="0.2">
      <c r="C988" s="555"/>
      <c r="D988" s="555"/>
      <c r="E988" s="124" t="str">
        <f>'Enter Data'!$C$61</f>
        <v>Select</v>
      </c>
    </row>
    <row r="989" spans="3:5" x14ac:dyDescent="0.2">
      <c r="C989" s="555"/>
      <c r="D989" s="555"/>
      <c r="E989" s="124" t="str">
        <f>'Enter Data'!$C$61</f>
        <v>Select</v>
      </c>
    </row>
    <row r="990" spans="3:5" x14ac:dyDescent="0.2">
      <c r="C990" s="555"/>
      <c r="D990" s="555"/>
      <c r="E990" s="124" t="str">
        <f>'Enter Data'!$C$61</f>
        <v>Select</v>
      </c>
    </row>
    <row r="991" spans="3:5" x14ac:dyDescent="0.2">
      <c r="C991" s="555"/>
      <c r="D991" s="555"/>
      <c r="E991" s="124" t="str">
        <f>'Enter Data'!$C$61</f>
        <v>Select</v>
      </c>
    </row>
    <row r="992" spans="3:5" x14ac:dyDescent="0.2">
      <c r="C992" s="555"/>
      <c r="D992" s="555"/>
      <c r="E992" s="124" t="str">
        <f>'Enter Data'!$C$61</f>
        <v>Select</v>
      </c>
    </row>
    <row r="993" spans="3:5" x14ac:dyDescent="0.2">
      <c r="C993" s="555"/>
      <c r="D993" s="555"/>
      <c r="E993" s="124" t="str">
        <f>'Enter Data'!$C$61</f>
        <v>Select</v>
      </c>
    </row>
    <row r="994" spans="3:5" x14ac:dyDescent="0.2">
      <c r="C994" s="555"/>
      <c r="D994" s="555"/>
      <c r="E994" s="124" t="str">
        <f>'Enter Data'!$C$61</f>
        <v>Select</v>
      </c>
    </row>
    <row r="995" spans="3:5" x14ac:dyDescent="0.2">
      <c r="C995" s="555"/>
      <c r="D995" s="555"/>
      <c r="E995" s="124" t="str">
        <f>'Enter Data'!$C$61</f>
        <v>Select</v>
      </c>
    </row>
    <row r="996" spans="3:5" x14ac:dyDescent="0.2">
      <c r="C996" s="555"/>
      <c r="D996" s="555"/>
      <c r="E996" s="124" t="str">
        <f>'Enter Data'!$C$61</f>
        <v>Select</v>
      </c>
    </row>
    <row r="997" spans="3:5" x14ac:dyDescent="0.2">
      <c r="C997" s="555"/>
      <c r="D997" s="555"/>
      <c r="E997" s="124" t="str">
        <f>'Enter Data'!$C$61</f>
        <v>Select</v>
      </c>
    </row>
    <row r="998" spans="3:5" x14ac:dyDescent="0.2">
      <c r="C998" s="555"/>
      <c r="D998" s="555"/>
      <c r="E998" s="124" t="str">
        <f>'Enter Data'!$C$61</f>
        <v>Select</v>
      </c>
    </row>
    <row r="999" spans="3:5" x14ac:dyDescent="0.2">
      <c r="C999" s="555"/>
      <c r="D999" s="555"/>
      <c r="E999" s="124" t="str">
        <f>'Enter Data'!$C$61</f>
        <v>Select</v>
      </c>
    </row>
    <row r="1000" spans="3:5" x14ac:dyDescent="0.2">
      <c r="C1000" s="555"/>
      <c r="D1000" s="555"/>
      <c r="E1000" s="124" t="str">
        <f>'Enter Data'!$C$61</f>
        <v>Select</v>
      </c>
    </row>
    <row r="1001" spans="3:5" x14ac:dyDescent="0.2">
      <c r="C1001" s="555"/>
      <c r="D1001" s="555"/>
      <c r="E1001" s="124" t="str">
        <f>'Enter Data'!$C$61</f>
        <v>Select</v>
      </c>
    </row>
    <row r="1002" spans="3:5" x14ac:dyDescent="0.2">
      <c r="C1002" s="555"/>
      <c r="D1002" s="555"/>
      <c r="E1002" s="124" t="str">
        <f>'Enter Data'!$C$61</f>
        <v>Select</v>
      </c>
    </row>
    <row r="1003" spans="3:5" x14ac:dyDescent="0.2">
      <c r="C1003" s="555"/>
      <c r="D1003" s="555"/>
      <c r="E1003" s="124" t="str">
        <f>'Enter Data'!$C$61</f>
        <v>Select</v>
      </c>
    </row>
    <row r="1004" spans="3:5" x14ac:dyDescent="0.2">
      <c r="C1004" s="555"/>
      <c r="D1004" s="555"/>
      <c r="E1004" s="124" t="str">
        <f>'Enter Data'!$C$61</f>
        <v>Select</v>
      </c>
    </row>
    <row r="1005" spans="3:5" x14ac:dyDescent="0.2">
      <c r="C1005" s="555"/>
      <c r="D1005" s="555"/>
      <c r="E1005" s="124" t="str">
        <f>'Enter Data'!$C$61</f>
        <v>Select</v>
      </c>
    </row>
    <row r="1006" spans="3:5" x14ac:dyDescent="0.2">
      <c r="C1006" s="555"/>
      <c r="D1006" s="555"/>
      <c r="E1006" s="124" t="str">
        <f>'Enter Data'!$C$61</f>
        <v>Select</v>
      </c>
    </row>
    <row r="1007" spans="3:5" x14ac:dyDescent="0.2">
      <c r="C1007" s="555"/>
      <c r="D1007" s="555"/>
      <c r="E1007" s="124" t="str">
        <f>'Enter Data'!$C$61</f>
        <v>Select</v>
      </c>
    </row>
    <row r="1008" spans="3:5" x14ac:dyDescent="0.2">
      <c r="C1008" s="555"/>
      <c r="D1008" s="555"/>
      <c r="E1008" s="124" t="str">
        <f>'Enter Data'!$C$61</f>
        <v>Select</v>
      </c>
    </row>
    <row r="1009" spans="3:5" x14ac:dyDescent="0.2">
      <c r="C1009" s="555"/>
      <c r="D1009" s="555"/>
      <c r="E1009" s="124" t="str">
        <f>'Enter Data'!$C$61</f>
        <v>Select</v>
      </c>
    </row>
    <row r="1010" spans="3:5" x14ac:dyDescent="0.2">
      <c r="C1010" s="555"/>
      <c r="D1010" s="555"/>
      <c r="E1010" s="124" t="str">
        <f>'Enter Data'!$C$61</f>
        <v>Select</v>
      </c>
    </row>
    <row r="1011" spans="3:5" x14ac:dyDescent="0.2">
      <c r="C1011" s="555"/>
      <c r="D1011" s="555"/>
      <c r="E1011" s="124" t="str">
        <f>'Enter Data'!$C$61</f>
        <v>Select</v>
      </c>
    </row>
    <row r="1012" spans="3:5" x14ac:dyDescent="0.2">
      <c r="C1012" s="555"/>
      <c r="D1012" s="555"/>
      <c r="E1012" s="124" t="str">
        <f>'Enter Data'!$C$61</f>
        <v>Select</v>
      </c>
    </row>
    <row r="1013" spans="3:5" x14ac:dyDescent="0.2">
      <c r="C1013" s="555"/>
      <c r="D1013" s="555"/>
      <c r="E1013" s="124" t="str">
        <f>'Enter Data'!$C$61</f>
        <v>Select</v>
      </c>
    </row>
    <row r="1014" spans="3:5" x14ac:dyDescent="0.2">
      <c r="C1014" s="555"/>
      <c r="D1014" s="555"/>
      <c r="E1014" s="124" t="str">
        <f>'Enter Data'!$C$61</f>
        <v>Select</v>
      </c>
    </row>
    <row r="1015" spans="3:5" x14ac:dyDescent="0.2">
      <c r="C1015" s="555"/>
      <c r="D1015" s="555"/>
      <c r="E1015" s="124" t="str">
        <f>'Enter Data'!$C$61</f>
        <v>Select</v>
      </c>
    </row>
    <row r="1016" spans="3:5" x14ac:dyDescent="0.2">
      <c r="C1016" s="555"/>
      <c r="D1016" s="555"/>
      <c r="E1016" s="124" t="str">
        <f>'Enter Data'!$C$61</f>
        <v>Select</v>
      </c>
    </row>
    <row r="1017" spans="3:5" x14ac:dyDescent="0.2">
      <c r="C1017" s="555"/>
      <c r="D1017" s="555"/>
      <c r="E1017" s="124" t="str">
        <f>'Enter Data'!$C$61</f>
        <v>Select</v>
      </c>
    </row>
    <row r="1018" spans="3:5" x14ac:dyDescent="0.2">
      <c r="C1018" s="555"/>
      <c r="D1018" s="555"/>
      <c r="E1018" s="124" t="str">
        <f>'Enter Data'!$C$61</f>
        <v>Select</v>
      </c>
    </row>
    <row r="1019" spans="3:5" x14ac:dyDescent="0.2">
      <c r="C1019" s="555"/>
      <c r="D1019" s="555"/>
      <c r="E1019" s="124" t="str">
        <f>'Enter Data'!$C$61</f>
        <v>Select</v>
      </c>
    </row>
    <row r="1020" spans="3:5" x14ac:dyDescent="0.2">
      <c r="C1020" s="555"/>
      <c r="D1020" s="555"/>
      <c r="E1020" s="124" t="str">
        <f>'Enter Data'!$C$61</f>
        <v>Select</v>
      </c>
    </row>
    <row r="1021" spans="3:5" x14ac:dyDescent="0.2">
      <c r="C1021" s="555"/>
      <c r="D1021" s="555"/>
      <c r="E1021" s="124" t="str">
        <f>'Enter Data'!$C$61</f>
        <v>Select</v>
      </c>
    </row>
    <row r="1022" spans="3:5" x14ac:dyDescent="0.2">
      <c r="C1022" s="555"/>
      <c r="D1022" s="555"/>
      <c r="E1022" s="124" t="str">
        <f>'Enter Data'!$C$61</f>
        <v>Select</v>
      </c>
    </row>
    <row r="1023" spans="3:5" x14ac:dyDescent="0.2">
      <c r="C1023" s="555"/>
      <c r="D1023" s="555"/>
      <c r="E1023" s="124" t="str">
        <f>'Enter Data'!$C$61</f>
        <v>Select</v>
      </c>
    </row>
    <row r="1024" spans="3:5" x14ac:dyDescent="0.2">
      <c r="C1024" s="555"/>
      <c r="D1024" s="555"/>
      <c r="E1024" s="124" t="str">
        <f>'Enter Data'!$C$61</f>
        <v>Select</v>
      </c>
    </row>
    <row r="1025" spans="3:5" x14ac:dyDescent="0.2">
      <c r="C1025" s="555"/>
      <c r="D1025" s="555"/>
      <c r="E1025" s="124" t="str">
        <f>'Enter Data'!$C$61</f>
        <v>Select</v>
      </c>
    </row>
    <row r="1026" spans="3:5" x14ac:dyDescent="0.2">
      <c r="C1026" s="555"/>
      <c r="D1026" s="555"/>
      <c r="E1026" s="124" t="str">
        <f>'Enter Data'!$C$61</f>
        <v>Select</v>
      </c>
    </row>
    <row r="1027" spans="3:5" x14ac:dyDescent="0.2">
      <c r="C1027" s="555"/>
      <c r="D1027" s="555"/>
      <c r="E1027" s="124" t="str">
        <f>'Enter Data'!$C$61</f>
        <v>Select</v>
      </c>
    </row>
    <row r="1028" spans="3:5" x14ac:dyDescent="0.2">
      <c r="C1028" s="555"/>
      <c r="D1028" s="555"/>
      <c r="E1028" s="124" t="str">
        <f>'Enter Data'!$C$61</f>
        <v>Select</v>
      </c>
    </row>
    <row r="1029" spans="3:5" x14ac:dyDescent="0.2">
      <c r="C1029" s="555"/>
      <c r="D1029" s="555"/>
      <c r="E1029" s="124" t="str">
        <f>'Enter Data'!$C$61</f>
        <v>Select</v>
      </c>
    </row>
    <row r="1030" spans="3:5" x14ac:dyDescent="0.2">
      <c r="C1030" s="555"/>
      <c r="D1030" s="555"/>
      <c r="E1030" s="124" t="str">
        <f>'Enter Data'!$C$61</f>
        <v>Select</v>
      </c>
    </row>
    <row r="1031" spans="3:5" x14ac:dyDescent="0.2">
      <c r="C1031" s="555"/>
      <c r="D1031" s="555"/>
      <c r="E1031" s="124" t="str">
        <f>'Enter Data'!$C$61</f>
        <v>Select</v>
      </c>
    </row>
    <row r="1032" spans="3:5" x14ac:dyDescent="0.2">
      <c r="C1032" s="555"/>
      <c r="D1032" s="555"/>
      <c r="E1032" s="124" t="str">
        <f>'Enter Data'!$C$61</f>
        <v>Select</v>
      </c>
    </row>
    <row r="1033" spans="3:5" x14ac:dyDescent="0.2">
      <c r="C1033" s="555"/>
      <c r="D1033" s="555"/>
      <c r="E1033" s="124" t="str">
        <f>'Enter Data'!$C$61</f>
        <v>Select</v>
      </c>
    </row>
    <row r="1034" spans="3:5" x14ac:dyDescent="0.2">
      <c r="C1034" s="555"/>
      <c r="D1034" s="555"/>
      <c r="E1034" s="124" t="str">
        <f>'Enter Data'!$C$61</f>
        <v>Select</v>
      </c>
    </row>
    <row r="1035" spans="3:5" x14ac:dyDescent="0.2">
      <c r="C1035" s="555"/>
      <c r="D1035" s="555"/>
      <c r="E1035" s="124" t="str">
        <f>'Enter Data'!$C$61</f>
        <v>Select</v>
      </c>
    </row>
    <row r="1036" spans="3:5" x14ac:dyDescent="0.2">
      <c r="C1036" s="555"/>
      <c r="D1036" s="555"/>
      <c r="E1036" s="124" t="str">
        <f>'Enter Data'!$C$61</f>
        <v>Select</v>
      </c>
    </row>
    <row r="1037" spans="3:5" x14ac:dyDescent="0.2">
      <c r="C1037" s="555"/>
      <c r="D1037" s="555"/>
      <c r="E1037" s="124" t="str">
        <f>'Enter Data'!$C$61</f>
        <v>Select</v>
      </c>
    </row>
    <row r="1038" spans="3:5" x14ac:dyDescent="0.2">
      <c r="C1038" s="555"/>
      <c r="D1038" s="555"/>
      <c r="E1038" s="124" t="str">
        <f>'Enter Data'!$C$61</f>
        <v>Select</v>
      </c>
    </row>
    <row r="1039" spans="3:5" x14ac:dyDescent="0.2">
      <c r="C1039" s="555"/>
      <c r="D1039" s="555"/>
      <c r="E1039" s="124" t="str">
        <f>'Enter Data'!$C$61</f>
        <v>Select</v>
      </c>
    </row>
    <row r="1040" spans="3:5" x14ac:dyDescent="0.2">
      <c r="C1040" s="555"/>
      <c r="D1040" s="555"/>
      <c r="E1040" s="124" t="str">
        <f>'Enter Data'!$C$61</f>
        <v>Select</v>
      </c>
    </row>
    <row r="1041" spans="3:5" x14ac:dyDescent="0.2">
      <c r="C1041" s="555"/>
      <c r="D1041" s="555"/>
      <c r="E1041" s="124" t="str">
        <f>'Enter Data'!$C$61</f>
        <v>Select</v>
      </c>
    </row>
    <row r="1042" spans="3:5" x14ac:dyDescent="0.2">
      <c r="C1042" s="555"/>
      <c r="D1042" s="555"/>
      <c r="E1042" s="124" t="str">
        <f>'Enter Data'!$C$61</f>
        <v>Select</v>
      </c>
    </row>
    <row r="1043" spans="3:5" x14ac:dyDescent="0.2">
      <c r="C1043" s="555"/>
      <c r="D1043" s="555"/>
      <c r="E1043" s="124" t="str">
        <f>'Enter Data'!$C$61</f>
        <v>Select</v>
      </c>
    </row>
    <row r="1044" spans="3:5" x14ac:dyDescent="0.2">
      <c r="C1044" s="555"/>
      <c r="D1044" s="555"/>
      <c r="E1044" s="124" t="str">
        <f>'Enter Data'!$C$61</f>
        <v>Select</v>
      </c>
    </row>
    <row r="1045" spans="3:5" x14ac:dyDescent="0.2">
      <c r="C1045" s="555"/>
      <c r="D1045" s="555"/>
      <c r="E1045" s="124" t="str">
        <f>'Enter Data'!$C$61</f>
        <v>Select</v>
      </c>
    </row>
    <row r="1046" spans="3:5" x14ac:dyDescent="0.2">
      <c r="C1046" s="555"/>
      <c r="D1046" s="555"/>
      <c r="E1046" s="124" t="str">
        <f>'Enter Data'!$C$61</f>
        <v>Select</v>
      </c>
    </row>
    <row r="1047" spans="3:5" x14ac:dyDescent="0.2">
      <c r="C1047" s="555"/>
      <c r="D1047" s="555"/>
      <c r="E1047" s="124" t="str">
        <f>'Enter Data'!$C$61</f>
        <v>Select</v>
      </c>
    </row>
    <row r="1048" spans="3:5" x14ac:dyDescent="0.2">
      <c r="C1048" s="555"/>
      <c r="D1048" s="555"/>
      <c r="E1048" s="124" t="str">
        <f>'Enter Data'!$C$61</f>
        <v>Select</v>
      </c>
    </row>
    <row r="1049" spans="3:5" x14ac:dyDescent="0.2">
      <c r="C1049" s="555"/>
      <c r="D1049" s="555"/>
      <c r="E1049" s="124" t="str">
        <f>'Enter Data'!$C$61</f>
        <v>Select</v>
      </c>
    </row>
    <row r="1050" spans="3:5" x14ac:dyDescent="0.2">
      <c r="C1050" s="555"/>
      <c r="D1050" s="555"/>
      <c r="E1050" s="124" t="str">
        <f>'Enter Data'!$C$61</f>
        <v>Select</v>
      </c>
    </row>
    <row r="1051" spans="3:5" x14ac:dyDescent="0.2">
      <c r="C1051" s="555"/>
      <c r="D1051" s="555"/>
      <c r="E1051" s="124" t="str">
        <f>'Enter Data'!$C$61</f>
        <v>Select</v>
      </c>
    </row>
    <row r="1052" spans="3:5" x14ac:dyDescent="0.2">
      <c r="C1052" s="555"/>
      <c r="D1052" s="555"/>
      <c r="E1052" s="124" t="str">
        <f>'Enter Data'!$C$61</f>
        <v>Select</v>
      </c>
    </row>
    <row r="1053" spans="3:5" x14ac:dyDescent="0.2">
      <c r="C1053" s="555"/>
      <c r="D1053" s="555"/>
      <c r="E1053" s="124" t="str">
        <f>'Enter Data'!$C$61</f>
        <v>Select</v>
      </c>
    </row>
    <row r="1054" spans="3:5" x14ac:dyDescent="0.2">
      <c r="C1054" s="555"/>
      <c r="D1054" s="555"/>
      <c r="E1054" s="124" t="str">
        <f>'Enter Data'!$C$61</f>
        <v>Select</v>
      </c>
    </row>
    <row r="1055" spans="3:5" x14ac:dyDescent="0.2">
      <c r="C1055" s="555"/>
      <c r="D1055" s="555"/>
      <c r="E1055" s="124" t="str">
        <f>'Enter Data'!$C$61</f>
        <v>Select</v>
      </c>
    </row>
    <row r="1056" spans="3:5" x14ac:dyDescent="0.2">
      <c r="C1056" s="555"/>
      <c r="D1056" s="555"/>
      <c r="E1056" s="124" t="str">
        <f>'Enter Data'!$C$61</f>
        <v>Select</v>
      </c>
    </row>
    <row r="1057" spans="3:5" x14ac:dyDescent="0.2">
      <c r="C1057" s="555"/>
      <c r="D1057" s="555"/>
      <c r="E1057" s="124" t="str">
        <f>'Enter Data'!$C$61</f>
        <v>Select</v>
      </c>
    </row>
    <row r="1058" spans="3:5" x14ac:dyDescent="0.2">
      <c r="C1058" s="555"/>
      <c r="D1058" s="555"/>
      <c r="E1058" s="124" t="str">
        <f>'Enter Data'!$C$61</f>
        <v>Select</v>
      </c>
    </row>
    <row r="1059" spans="3:5" x14ac:dyDescent="0.2">
      <c r="C1059" s="555"/>
      <c r="D1059" s="555"/>
      <c r="E1059" s="124" t="str">
        <f>'Enter Data'!$C$61</f>
        <v>Select</v>
      </c>
    </row>
    <row r="1060" spans="3:5" x14ac:dyDescent="0.2">
      <c r="C1060" s="555"/>
      <c r="D1060" s="555"/>
      <c r="E1060" s="124" t="str">
        <f>'Enter Data'!$C$61</f>
        <v>Select</v>
      </c>
    </row>
    <row r="1061" spans="3:5" x14ac:dyDescent="0.2">
      <c r="C1061" s="555"/>
      <c r="D1061" s="555"/>
      <c r="E1061" s="124" t="str">
        <f>'Enter Data'!$C$61</f>
        <v>Select</v>
      </c>
    </row>
    <row r="1062" spans="3:5" x14ac:dyDescent="0.2">
      <c r="C1062" s="555"/>
      <c r="D1062" s="555"/>
      <c r="E1062" s="124" t="str">
        <f>'Enter Data'!$C$61</f>
        <v>Select</v>
      </c>
    </row>
    <row r="1063" spans="3:5" x14ac:dyDescent="0.2">
      <c r="C1063" s="555"/>
      <c r="D1063" s="555"/>
      <c r="E1063" s="124" t="str">
        <f>'Enter Data'!$C$61</f>
        <v>Select</v>
      </c>
    </row>
    <row r="1064" spans="3:5" x14ac:dyDescent="0.2">
      <c r="C1064" s="555"/>
      <c r="D1064" s="555"/>
      <c r="E1064" s="124" t="str">
        <f>'Enter Data'!$C$61</f>
        <v>Select</v>
      </c>
    </row>
    <row r="1065" spans="3:5" x14ac:dyDescent="0.2">
      <c r="C1065" s="555"/>
      <c r="D1065" s="555"/>
      <c r="E1065" s="124" t="str">
        <f>'Enter Data'!$C$61</f>
        <v>Select</v>
      </c>
    </row>
    <row r="1066" spans="3:5" x14ac:dyDescent="0.2">
      <c r="C1066" s="555"/>
      <c r="D1066" s="555"/>
      <c r="E1066" s="124" t="str">
        <f>'Enter Data'!$C$61</f>
        <v>Select</v>
      </c>
    </row>
    <row r="1067" spans="3:5" x14ac:dyDescent="0.2">
      <c r="C1067" s="555"/>
      <c r="D1067" s="555"/>
      <c r="E1067" s="124" t="str">
        <f>'Enter Data'!$C$61</f>
        <v>Select</v>
      </c>
    </row>
    <row r="1068" spans="3:5" x14ac:dyDescent="0.2">
      <c r="C1068" s="555"/>
      <c r="D1068" s="555"/>
      <c r="E1068" s="124" t="str">
        <f>'Enter Data'!$C$61</f>
        <v>Select</v>
      </c>
    </row>
    <row r="1069" spans="3:5" x14ac:dyDescent="0.2">
      <c r="C1069" s="555"/>
      <c r="D1069" s="555"/>
      <c r="E1069" s="124" t="str">
        <f>'Enter Data'!$C$61</f>
        <v>Select</v>
      </c>
    </row>
    <row r="1070" spans="3:5" x14ac:dyDescent="0.2">
      <c r="C1070" s="555"/>
      <c r="D1070" s="555"/>
      <c r="E1070" s="124" t="str">
        <f>'Enter Data'!$C$61</f>
        <v>Select</v>
      </c>
    </row>
    <row r="1071" spans="3:5" x14ac:dyDescent="0.2">
      <c r="C1071" s="555"/>
      <c r="D1071" s="555"/>
      <c r="E1071" s="124" t="str">
        <f>'Enter Data'!$C$61</f>
        <v>Select</v>
      </c>
    </row>
    <row r="1072" spans="3:5" x14ac:dyDescent="0.2">
      <c r="C1072" s="555"/>
      <c r="D1072" s="555"/>
      <c r="E1072" s="124" t="str">
        <f>'Enter Data'!$C$61</f>
        <v>Select</v>
      </c>
    </row>
    <row r="1073" spans="3:5" x14ac:dyDescent="0.2">
      <c r="C1073" s="555"/>
      <c r="D1073" s="555"/>
      <c r="E1073" s="124" t="str">
        <f>'Enter Data'!$C$61</f>
        <v>Select</v>
      </c>
    </row>
    <row r="1074" spans="3:5" x14ac:dyDescent="0.2">
      <c r="C1074" s="555"/>
      <c r="D1074" s="555"/>
      <c r="E1074" s="124" t="str">
        <f>'Enter Data'!$C$61</f>
        <v>Select</v>
      </c>
    </row>
    <row r="1075" spans="3:5" x14ac:dyDescent="0.2">
      <c r="C1075" s="555"/>
      <c r="D1075" s="555"/>
      <c r="E1075" s="124" t="str">
        <f>'Enter Data'!$C$61</f>
        <v>Select</v>
      </c>
    </row>
    <row r="1076" spans="3:5" x14ac:dyDescent="0.2">
      <c r="C1076" s="555"/>
      <c r="D1076" s="555"/>
      <c r="E1076" s="124" t="str">
        <f>'Enter Data'!$C$61</f>
        <v>Select</v>
      </c>
    </row>
    <row r="1077" spans="3:5" x14ac:dyDescent="0.2">
      <c r="C1077" s="555"/>
      <c r="D1077" s="555"/>
      <c r="E1077" s="124" t="str">
        <f>'Enter Data'!$C$61</f>
        <v>Select</v>
      </c>
    </row>
    <row r="1078" spans="3:5" x14ac:dyDescent="0.2">
      <c r="C1078" s="555"/>
      <c r="D1078" s="555"/>
      <c r="E1078" s="124" t="str">
        <f>'Enter Data'!$C$61</f>
        <v>Select</v>
      </c>
    </row>
    <row r="1079" spans="3:5" x14ac:dyDescent="0.2">
      <c r="C1079" s="555"/>
      <c r="D1079" s="555"/>
      <c r="E1079" s="124" t="str">
        <f>'Enter Data'!$C$61</f>
        <v>Select</v>
      </c>
    </row>
    <row r="1080" spans="3:5" x14ac:dyDescent="0.2">
      <c r="C1080" s="555"/>
      <c r="D1080" s="555"/>
      <c r="E1080" s="124" t="str">
        <f>'Enter Data'!$C$61</f>
        <v>Select</v>
      </c>
    </row>
    <row r="1081" spans="3:5" x14ac:dyDescent="0.2">
      <c r="C1081" s="555"/>
      <c r="D1081" s="555"/>
      <c r="E1081" s="124" t="str">
        <f>'Enter Data'!$C$61</f>
        <v>Select</v>
      </c>
    </row>
    <row r="1082" spans="3:5" x14ac:dyDescent="0.2">
      <c r="C1082" s="555"/>
      <c r="D1082" s="555"/>
      <c r="E1082" s="124" t="str">
        <f>'Enter Data'!$C$61</f>
        <v>Select</v>
      </c>
    </row>
    <row r="1083" spans="3:5" x14ac:dyDescent="0.2">
      <c r="C1083" s="555"/>
      <c r="D1083" s="555"/>
      <c r="E1083" s="124" t="str">
        <f>'Enter Data'!$C$61</f>
        <v>Select</v>
      </c>
    </row>
    <row r="1084" spans="3:5" x14ac:dyDescent="0.2">
      <c r="C1084" s="555"/>
      <c r="D1084" s="555"/>
      <c r="E1084" s="124" t="str">
        <f>'Enter Data'!$C$61</f>
        <v>Select</v>
      </c>
    </row>
    <row r="1085" spans="3:5" x14ac:dyDescent="0.2">
      <c r="C1085" s="555"/>
      <c r="D1085" s="555"/>
      <c r="E1085" s="124" t="str">
        <f>'Enter Data'!$C$61</f>
        <v>Select</v>
      </c>
    </row>
    <row r="1086" spans="3:5" x14ac:dyDescent="0.2">
      <c r="C1086" s="555"/>
      <c r="D1086" s="555"/>
      <c r="E1086" s="124" t="str">
        <f>'Enter Data'!$C$61</f>
        <v>Select</v>
      </c>
    </row>
    <row r="1087" spans="3:5" x14ac:dyDescent="0.2">
      <c r="C1087" s="555"/>
      <c r="D1087" s="555"/>
      <c r="E1087" s="124" t="str">
        <f>'Enter Data'!$C$61</f>
        <v>Select</v>
      </c>
    </row>
    <row r="1088" spans="3:5" x14ac:dyDescent="0.2">
      <c r="C1088" s="555"/>
      <c r="D1088" s="555"/>
      <c r="E1088" s="124" t="str">
        <f>'Enter Data'!$C$61</f>
        <v>Select</v>
      </c>
    </row>
    <row r="1089" spans="3:5" x14ac:dyDescent="0.2">
      <c r="C1089" s="555"/>
      <c r="D1089" s="555"/>
      <c r="E1089" s="124" t="str">
        <f>'Enter Data'!$C$61</f>
        <v>Select</v>
      </c>
    </row>
    <row r="1090" spans="3:5" x14ac:dyDescent="0.2">
      <c r="C1090" s="555"/>
      <c r="D1090" s="555"/>
      <c r="E1090" s="124" t="str">
        <f>'Enter Data'!$C$61</f>
        <v>Select</v>
      </c>
    </row>
    <row r="1091" spans="3:5" x14ac:dyDescent="0.2">
      <c r="C1091" s="555"/>
      <c r="D1091" s="555"/>
      <c r="E1091" s="124" t="str">
        <f>'Enter Data'!$C$61</f>
        <v>Select</v>
      </c>
    </row>
    <row r="1092" spans="3:5" x14ac:dyDescent="0.2">
      <c r="C1092" s="555"/>
      <c r="D1092" s="555"/>
      <c r="E1092" s="124" t="str">
        <f>'Enter Data'!$C$61</f>
        <v>Select</v>
      </c>
    </row>
    <row r="1093" spans="3:5" x14ac:dyDescent="0.2">
      <c r="C1093" s="555"/>
      <c r="D1093" s="555"/>
      <c r="E1093" s="124" t="str">
        <f>'Enter Data'!$C$61</f>
        <v>Select</v>
      </c>
    </row>
    <row r="1094" spans="3:5" x14ac:dyDescent="0.2">
      <c r="C1094" s="555"/>
      <c r="D1094" s="555"/>
      <c r="E1094" s="124" t="str">
        <f>'Enter Data'!$C$61</f>
        <v>Select</v>
      </c>
    </row>
    <row r="1095" spans="3:5" x14ac:dyDescent="0.2">
      <c r="C1095" s="555"/>
      <c r="D1095" s="555"/>
      <c r="E1095" s="124" t="str">
        <f>'Enter Data'!$C$61</f>
        <v>Select</v>
      </c>
    </row>
    <row r="1096" spans="3:5" x14ac:dyDescent="0.2">
      <c r="C1096" s="555"/>
      <c r="D1096" s="555"/>
      <c r="E1096" s="124" t="str">
        <f>'Enter Data'!$C$61</f>
        <v>Select</v>
      </c>
    </row>
    <row r="1097" spans="3:5" x14ac:dyDescent="0.2">
      <c r="C1097" s="555"/>
      <c r="D1097" s="555"/>
      <c r="E1097" s="124" t="str">
        <f>'Enter Data'!$C$61</f>
        <v>Select</v>
      </c>
    </row>
    <row r="1098" spans="3:5" x14ac:dyDescent="0.2">
      <c r="C1098" s="555"/>
      <c r="D1098" s="555"/>
      <c r="E1098" s="124" t="str">
        <f>'Enter Data'!$C$61</f>
        <v>Select</v>
      </c>
    </row>
    <row r="1099" spans="3:5" x14ac:dyDescent="0.2">
      <c r="C1099" s="555"/>
      <c r="D1099" s="555"/>
      <c r="E1099" s="124" t="str">
        <f>'Enter Data'!$C$61</f>
        <v>Select</v>
      </c>
    </row>
    <row r="1100" spans="3:5" x14ac:dyDescent="0.2">
      <c r="C1100" s="555"/>
      <c r="D1100" s="555"/>
      <c r="E1100" s="124" t="str">
        <f>'Enter Data'!$C$61</f>
        <v>Select</v>
      </c>
    </row>
    <row r="1101" spans="3:5" x14ac:dyDescent="0.2">
      <c r="C1101" s="555"/>
      <c r="D1101" s="555"/>
      <c r="E1101" s="124" t="str">
        <f>'Enter Data'!$C$61</f>
        <v>Select</v>
      </c>
    </row>
    <row r="1102" spans="3:5" x14ac:dyDescent="0.2">
      <c r="C1102" s="555"/>
      <c r="D1102" s="555"/>
      <c r="E1102" s="124" t="str">
        <f>'Enter Data'!$C$61</f>
        <v>Select</v>
      </c>
    </row>
    <row r="1103" spans="3:5" x14ac:dyDescent="0.2">
      <c r="C1103" s="555"/>
      <c r="D1103" s="555"/>
      <c r="E1103" s="124" t="str">
        <f>'Enter Data'!$C$61</f>
        <v>Select</v>
      </c>
    </row>
    <row r="1104" spans="3:5" x14ac:dyDescent="0.2">
      <c r="C1104" s="555"/>
      <c r="D1104" s="555"/>
      <c r="E1104" s="124" t="str">
        <f>'Enter Data'!$C$61</f>
        <v>Select</v>
      </c>
    </row>
    <row r="1105" spans="3:5" x14ac:dyDescent="0.2">
      <c r="C1105" s="555"/>
      <c r="D1105" s="555"/>
      <c r="E1105" s="124" t="str">
        <f>'Enter Data'!$C$61</f>
        <v>Select</v>
      </c>
    </row>
    <row r="1106" spans="3:5" x14ac:dyDescent="0.2">
      <c r="C1106" s="555"/>
      <c r="D1106" s="555"/>
      <c r="E1106" s="124" t="str">
        <f>'Enter Data'!$C$61</f>
        <v>Select</v>
      </c>
    </row>
    <row r="1107" spans="3:5" x14ac:dyDescent="0.2">
      <c r="C1107" s="555"/>
      <c r="D1107" s="555"/>
      <c r="E1107" s="124" t="str">
        <f>'Enter Data'!$C$61</f>
        <v>Select</v>
      </c>
    </row>
    <row r="1108" spans="3:5" x14ac:dyDescent="0.2">
      <c r="C1108" s="555"/>
      <c r="D1108" s="555"/>
      <c r="E1108" s="124" t="str">
        <f>'Enter Data'!$C$61</f>
        <v>Select</v>
      </c>
    </row>
    <row r="1109" spans="3:5" x14ac:dyDescent="0.2">
      <c r="C1109" s="555"/>
      <c r="D1109" s="555"/>
      <c r="E1109" s="124" t="str">
        <f>'Enter Data'!$C$61</f>
        <v>Select</v>
      </c>
    </row>
    <row r="1110" spans="3:5" x14ac:dyDescent="0.2">
      <c r="C1110" s="555"/>
      <c r="D1110" s="555"/>
      <c r="E1110" s="124" t="str">
        <f>'Enter Data'!$C$61</f>
        <v>Select</v>
      </c>
    </row>
    <row r="1111" spans="3:5" x14ac:dyDescent="0.2">
      <c r="C1111" s="555"/>
      <c r="D1111" s="555"/>
      <c r="E1111" s="124" t="str">
        <f>'Enter Data'!$C$61</f>
        <v>Select</v>
      </c>
    </row>
    <row r="1112" spans="3:5" x14ac:dyDescent="0.2">
      <c r="C1112" s="555"/>
      <c r="D1112" s="555"/>
      <c r="E1112" s="124" t="str">
        <f>'Enter Data'!$C$61</f>
        <v>Select</v>
      </c>
    </row>
    <row r="1113" spans="3:5" x14ac:dyDescent="0.2">
      <c r="C1113" s="555"/>
      <c r="D1113" s="555"/>
      <c r="E1113" s="124" t="str">
        <f>'Enter Data'!$C$61</f>
        <v>Select</v>
      </c>
    </row>
    <row r="1114" spans="3:5" x14ac:dyDescent="0.2">
      <c r="C1114" s="555"/>
      <c r="D1114" s="555"/>
      <c r="E1114" s="124" t="str">
        <f>'Enter Data'!$C$61</f>
        <v>Select</v>
      </c>
    </row>
    <row r="1115" spans="3:5" x14ac:dyDescent="0.2">
      <c r="C1115" s="555"/>
      <c r="D1115" s="555"/>
      <c r="E1115" s="124" t="str">
        <f>'Enter Data'!$C$61</f>
        <v>Select</v>
      </c>
    </row>
    <row r="1116" spans="3:5" x14ac:dyDescent="0.2">
      <c r="C1116" s="555"/>
      <c r="D1116" s="555"/>
      <c r="E1116" s="124" t="str">
        <f>'Enter Data'!$C$61</f>
        <v>Select</v>
      </c>
    </row>
    <row r="1117" spans="3:5" x14ac:dyDescent="0.2">
      <c r="C1117" s="555"/>
      <c r="D1117" s="555"/>
      <c r="E1117" s="124" t="str">
        <f>'Enter Data'!$C$61</f>
        <v>Select</v>
      </c>
    </row>
    <row r="1118" spans="3:5" x14ac:dyDescent="0.2">
      <c r="C1118" s="555"/>
      <c r="D1118" s="555"/>
      <c r="E1118" s="124" t="str">
        <f>'Enter Data'!$C$61</f>
        <v>Select</v>
      </c>
    </row>
    <row r="1119" spans="3:5" x14ac:dyDescent="0.2">
      <c r="C1119" s="555"/>
      <c r="D1119" s="555"/>
      <c r="E1119" s="124" t="str">
        <f>'Enter Data'!$C$61</f>
        <v>Select</v>
      </c>
    </row>
    <row r="1120" spans="3:5" x14ac:dyDescent="0.2">
      <c r="C1120" s="555"/>
      <c r="D1120" s="555"/>
      <c r="E1120" s="124" t="str">
        <f>'Enter Data'!$C$61</f>
        <v>Select</v>
      </c>
    </row>
    <row r="1121" spans="3:5" x14ac:dyDescent="0.2">
      <c r="C1121" s="555"/>
      <c r="D1121" s="555"/>
      <c r="E1121" s="124" t="str">
        <f>'Enter Data'!$C$61</f>
        <v>Select</v>
      </c>
    </row>
    <row r="1122" spans="3:5" x14ac:dyDescent="0.2">
      <c r="C1122" s="555"/>
      <c r="D1122" s="555"/>
      <c r="E1122" s="124" t="str">
        <f>'Enter Data'!$C$61</f>
        <v>Select</v>
      </c>
    </row>
    <row r="1123" spans="3:5" x14ac:dyDescent="0.2">
      <c r="C1123" s="555"/>
      <c r="D1123" s="555"/>
      <c r="E1123" s="124" t="str">
        <f>'Enter Data'!$C$61</f>
        <v>Select</v>
      </c>
    </row>
    <row r="1124" spans="3:5" x14ac:dyDescent="0.2">
      <c r="C1124" s="555"/>
      <c r="D1124" s="555"/>
      <c r="E1124" s="124" t="str">
        <f>'Enter Data'!$C$61</f>
        <v>Select</v>
      </c>
    </row>
    <row r="1125" spans="3:5" x14ac:dyDescent="0.2">
      <c r="C1125" s="555"/>
      <c r="D1125" s="555"/>
      <c r="E1125" s="124" t="str">
        <f>'Enter Data'!$C$61</f>
        <v>Select</v>
      </c>
    </row>
    <row r="1126" spans="3:5" x14ac:dyDescent="0.2">
      <c r="C1126" s="555"/>
      <c r="D1126" s="555"/>
      <c r="E1126" s="124" t="str">
        <f>'Enter Data'!$C$61</f>
        <v>Select</v>
      </c>
    </row>
    <row r="1127" spans="3:5" x14ac:dyDescent="0.2">
      <c r="C1127" s="555"/>
      <c r="D1127" s="555"/>
      <c r="E1127" s="124" t="str">
        <f>'Enter Data'!$C$61</f>
        <v>Select</v>
      </c>
    </row>
    <row r="1128" spans="3:5" x14ac:dyDescent="0.2">
      <c r="C1128" s="555"/>
      <c r="D1128" s="555"/>
      <c r="E1128" s="124" t="str">
        <f>'Enter Data'!$C$61</f>
        <v>Select</v>
      </c>
    </row>
    <row r="1129" spans="3:5" x14ac:dyDescent="0.2">
      <c r="C1129" s="555"/>
      <c r="D1129" s="555"/>
      <c r="E1129" s="124" t="str">
        <f>'Enter Data'!$C$61</f>
        <v>Select</v>
      </c>
    </row>
    <row r="1130" spans="3:5" x14ac:dyDescent="0.2">
      <c r="C1130" s="555"/>
      <c r="D1130" s="555"/>
      <c r="E1130" s="124" t="str">
        <f>'Enter Data'!$C$61</f>
        <v>Select</v>
      </c>
    </row>
    <row r="1131" spans="3:5" x14ac:dyDescent="0.2">
      <c r="C1131" s="555"/>
      <c r="D1131" s="555"/>
      <c r="E1131" s="124" t="str">
        <f>'Enter Data'!$C$61</f>
        <v>Select</v>
      </c>
    </row>
    <row r="1132" spans="3:5" x14ac:dyDescent="0.2">
      <c r="C1132" s="555"/>
      <c r="D1132" s="555"/>
      <c r="E1132" s="124" t="str">
        <f>'Enter Data'!$C$61</f>
        <v>Select</v>
      </c>
    </row>
    <row r="1133" spans="3:5" x14ac:dyDescent="0.2">
      <c r="C1133" s="555"/>
      <c r="D1133" s="555"/>
      <c r="E1133" s="124" t="str">
        <f>'Enter Data'!$C$61</f>
        <v>Select</v>
      </c>
    </row>
    <row r="1134" spans="3:5" x14ac:dyDescent="0.2">
      <c r="C1134" s="555"/>
      <c r="D1134" s="555"/>
      <c r="E1134" s="124" t="str">
        <f>'Enter Data'!$C$61</f>
        <v>Select</v>
      </c>
    </row>
    <row r="1135" spans="3:5" x14ac:dyDescent="0.2">
      <c r="C1135" s="555"/>
      <c r="D1135" s="555"/>
      <c r="E1135" s="124" t="str">
        <f>'Enter Data'!$C$61</f>
        <v>Select</v>
      </c>
    </row>
    <row r="1136" spans="3:5" x14ac:dyDescent="0.2">
      <c r="C1136" s="555"/>
      <c r="D1136" s="555"/>
      <c r="E1136" s="124" t="str">
        <f>'Enter Data'!$C$61</f>
        <v>Select</v>
      </c>
    </row>
    <row r="1137" spans="3:5" x14ac:dyDescent="0.2">
      <c r="C1137" s="555"/>
      <c r="D1137" s="555"/>
      <c r="E1137" s="124" t="str">
        <f>'Enter Data'!$C$61</f>
        <v>Select</v>
      </c>
    </row>
    <row r="1138" spans="3:5" x14ac:dyDescent="0.2">
      <c r="C1138" s="555"/>
      <c r="D1138" s="555"/>
      <c r="E1138" s="124" t="str">
        <f>'Enter Data'!$C$61</f>
        <v>Select</v>
      </c>
    </row>
    <row r="1139" spans="3:5" x14ac:dyDescent="0.2">
      <c r="C1139" s="555"/>
      <c r="D1139" s="555"/>
      <c r="E1139" s="124" t="str">
        <f>'Enter Data'!$C$61</f>
        <v>Select</v>
      </c>
    </row>
    <row r="1140" spans="3:5" x14ac:dyDescent="0.2">
      <c r="C1140" s="555"/>
      <c r="D1140" s="555"/>
      <c r="E1140" s="124" t="str">
        <f>'Enter Data'!$C$61</f>
        <v>Select</v>
      </c>
    </row>
    <row r="1141" spans="3:5" x14ac:dyDescent="0.2">
      <c r="C1141" s="555"/>
      <c r="D1141" s="555"/>
      <c r="E1141" s="124" t="str">
        <f>'Enter Data'!$C$61</f>
        <v>Select</v>
      </c>
    </row>
    <row r="1142" spans="3:5" x14ac:dyDescent="0.2">
      <c r="C1142" s="555"/>
      <c r="D1142" s="555"/>
      <c r="E1142" s="124" t="str">
        <f>'Enter Data'!$C$61</f>
        <v>Select</v>
      </c>
    </row>
    <row r="1143" spans="3:5" x14ac:dyDescent="0.2">
      <c r="C1143" s="555"/>
      <c r="D1143" s="555"/>
      <c r="E1143" s="124" t="str">
        <f>'Enter Data'!$C$61</f>
        <v>Select</v>
      </c>
    </row>
    <row r="1144" spans="3:5" x14ac:dyDescent="0.2">
      <c r="C1144" s="555"/>
      <c r="D1144" s="555"/>
      <c r="E1144" s="124" t="str">
        <f>'Enter Data'!$C$61</f>
        <v>Select</v>
      </c>
    </row>
    <row r="1145" spans="3:5" x14ac:dyDescent="0.2">
      <c r="C1145" s="555"/>
      <c r="D1145" s="555"/>
      <c r="E1145" s="124" t="str">
        <f>'Enter Data'!$C$61</f>
        <v>Select</v>
      </c>
    </row>
    <row r="1146" spans="3:5" x14ac:dyDescent="0.2">
      <c r="C1146" s="555"/>
      <c r="D1146" s="555"/>
      <c r="E1146" s="124" t="str">
        <f>'Enter Data'!$C$61</f>
        <v>Select</v>
      </c>
    </row>
    <row r="1147" spans="3:5" x14ac:dyDescent="0.2">
      <c r="C1147" s="555"/>
      <c r="D1147" s="555"/>
      <c r="E1147" s="124" t="str">
        <f>'Enter Data'!$C$61</f>
        <v>Select</v>
      </c>
    </row>
    <row r="1148" spans="3:5" x14ac:dyDescent="0.2">
      <c r="C1148" s="555"/>
      <c r="D1148" s="555"/>
      <c r="E1148" s="124" t="str">
        <f>'Enter Data'!$C$61</f>
        <v>Select</v>
      </c>
    </row>
    <row r="1149" spans="3:5" x14ac:dyDescent="0.2">
      <c r="C1149" s="555"/>
      <c r="D1149" s="555"/>
      <c r="E1149" s="124" t="str">
        <f>'Enter Data'!$C$61</f>
        <v>Select</v>
      </c>
    </row>
    <row r="1150" spans="3:5" x14ac:dyDescent="0.2">
      <c r="C1150" s="555"/>
      <c r="D1150" s="555"/>
      <c r="E1150" s="124" t="str">
        <f>'Enter Data'!$C$61</f>
        <v>Select</v>
      </c>
    </row>
    <row r="1151" spans="3:5" x14ac:dyDescent="0.2">
      <c r="C1151" s="555"/>
      <c r="D1151" s="555"/>
      <c r="E1151" s="124" t="str">
        <f>'Enter Data'!$C$61</f>
        <v>Select</v>
      </c>
    </row>
    <row r="1152" spans="3:5" x14ac:dyDescent="0.2">
      <c r="C1152" s="555"/>
      <c r="D1152" s="555"/>
      <c r="E1152" s="124" t="str">
        <f>'Enter Data'!$C$61</f>
        <v>Select</v>
      </c>
    </row>
    <row r="1153" spans="3:5" x14ac:dyDescent="0.2">
      <c r="C1153" s="555"/>
      <c r="D1153" s="555"/>
      <c r="E1153" s="124" t="str">
        <f>'Enter Data'!$C$61</f>
        <v>Select</v>
      </c>
    </row>
    <row r="1154" spans="3:5" x14ac:dyDescent="0.2">
      <c r="C1154" s="555"/>
      <c r="D1154" s="555"/>
      <c r="E1154" s="124" t="str">
        <f>'Enter Data'!$C$61</f>
        <v>Select</v>
      </c>
    </row>
    <row r="1155" spans="3:5" x14ac:dyDescent="0.2">
      <c r="C1155" s="555"/>
      <c r="D1155" s="555"/>
      <c r="E1155" s="124" t="str">
        <f>'Enter Data'!$C$61</f>
        <v>Select</v>
      </c>
    </row>
    <row r="1156" spans="3:5" x14ac:dyDescent="0.2">
      <c r="C1156" s="555"/>
      <c r="D1156" s="555"/>
      <c r="E1156" s="124" t="str">
        <f>'Enter Data'!$C$61</f>
        <v>Select</v>
      </c>
    </row>
    <row r="1157" spans="3:5" x14ac:dyDescent="0.2">
      <c r="C1157" s="555"/>
      <c r="D1157" s="555"/>
      <c r="E1157" s="124" t="str">
        <f>'Enter Data'!$C$61</f>
        <v>Select</v>
      </c>
    </row>
    <row r="1158" spans="3:5" x14ac:dyDescent="0.2">
      <c r="C1158" s="555"/>
      <c r="D1158" s="555"/>
      <c r="E1158" s="124" t="str">
        <f>'Enter Data'!$C$61</f>
        <v>Select</v>
      </c>
    </row>
    <row r="1159" spans="3:5" x14ac:dyDescent="0.2">
      <c r="C1159" s="555"/>
      <c r="D1159" s="555"/>
      <c r="E1159" s="124" t="str">
        <f>'Enter Data'!$C$61</f>
        <v>Select</v>
      </c>
    </row>
    <row r="1160" spans="3:5" x14ac:dyDescent="0.2">
      <c r="C1160" s="555"/>
      <c r="D1160" s="555"/>
      <c r="E1160" s="124" t="str">
        <f>'Enter Data'!$C$61</f>
        <v>Select</v>
      </c>
    </row>
    <row r="1161" spans="3:5" x14ac:dyDescent="0.2">
      <c r="C1161" s="555"/>
      <c r="D1161" s="555"/>
      <c r="E1161" s="124" t="str">
        <f>'Enter Data'!$C$61</f>
        <v>Select</v>
      </c>
    </row>
    <row r="1162" spans="3:5" x14ac:dyDescent="0.2">
      <c r="C1162" s="555"/>
      <c r="D1162" s="555"/>
      <c r="E1162" s="124" t="str">
        <f>'Enter Data'!$C$61</f>
        <v>Select</v>
      </c>
    </row>
    <row r="1163" spans="3:5" x14ac:dyDescent="0.2">
      <c r="C1163" s="555"/>
      <c r="D1163" s="555"/>
      <c r="E1163" s="124" t="str">
        <f>'Enter Data'!$C$61</f>
        <v>Select</v>
      </c>
    </row>
    <row r="1164" spans="3:5" x14ac:dyDescent="0.2">
      <c r="C1164" s="555"/>
      <c r="D1164" s="555"/>
      <c r="E1164" s="124" t="str">
        <f>'Enter Data'!$C$61</f>
        <v>Select</v>
      </c>
    </row>
    <row r="1165" spans="3:5" x14ac:dyDescent="0.2">
      <c r="C1165" s="555"/>
      <c r="D1165" s="555"/>
      <c r="E1165" s="124" t="str">
        <f>'Enter Data'!$C$61</f>
        <v>Select</v>
      </c>
    </row>
    <row r="1166" spans="3:5" x14ac:dyDescent="0.2">
      <c r="C1166" s="555"/>
      <c r="D1166" s="555"/>
      <c r="E1166" s="124" t="str">
        <f>'Enter Data'!$C$61</f>
        <v>Select</v>
      </c>
    </row>
    <row r="1167" spans="3:5" x14ac:dyDescent="0.2">
      <c r="C1167" s="555"/>
      <c r="D1167" s="555"/>
      <c r="E1167" s="124" t="str">
        <f>'Enter Data'!$C$61</f>
        <v>Select</v>
      </c>
    </row>
    <row r="1168" spans="3:5" x14ac:dyDescent="0.2">
      <c r="C1168" s="555"/>
      <c r="D1168" s="555"/>
      <c r="E1168" s="124" t="str">
        <f>'Enter Data'!$C$61</f>
        <v>Select</v>
      </c>
    </row>
    <row r="1169" spans="3:5" x14ac:dyDescent="0.2">
      <c r="C1169" s="555"/>
      <c r="D1169" s="555"/>
      <c r="E1169" s="124" t="str">
        <f>'Enter Data'!$C$61</f>
        <v>Select</v>
      </c>
    </row>
    <row r="1170" spans="3:5" x14ac:dyDescent="0.2">
      <c r="C1170" s="555"/>
      <c r="D1170" s="555"/>
      <c r="E1170" s="124" t="str">
        <f>'Enter Data'!$C$61</f>
        <v>Select</v>
      </c>
    </row>
    <row r="1171" spans="3:5" x14ac:dyDescent="0.2">
      <c r="C1171" s="555"/>
      <c r="D1171" s="555"/>
      <c r="E1171" s="124" t="str">
        <f>'Enter Data'!$C$61</f>
        <v>Select</v>
      </c>
    </row>
    <row r="1172" spans="3:5" x14ac:dyDescent="0.2">
      <c r="C1172" s="555"/>
      <c r="D1172" s="555"/>
      <c r="E1172" s="124" t="str">
        <f>'Enter Data'!$C$61</f>
        <v>Select</v>
      </c>
    </row>
    <row r="1173" spans="3:5" x14ac:dyDescent="0.2">
      <c r="C1173" s="555"/>
      <c r="D1173" s="555"/>
      <c r="E1173" s="124" t="str">
        <f>'Enter Data'!$C$61</f>
        <v>Select</v>
      </c>
    </row>
    <row r="1174" spans="3:5" x14ac:dyDescent="0.2">
      <c r="C1174" s="555"/>
      <c r="D1174" s="555"/>
      <c r="E1174" s="124" t="str">
        <f>'Enter Data'!$C$61</f>
        <v>Select</v>
      </c>
    </row>
    <row r="1175" spans="3:5" x14ac:dyDescent="0.2">
      <c r="C1175" s="555"/>
      <c r="D1175" s="555"/>
      <c r="E1175" s="124" t="str">
        <f>'Enter Data'!$C$61</f>
        <v>Select</v>
      </c>
    </row>
    <row r="1176" spans="3:5" x14ac:dyDescent="0.2">
      <c r="C1176" s="555"/>
      <c r="D1176" s="555"/>
      <c r="E1176" s="124" t="str">
        <f>'Enter Data'!$C$61</f>
        <v>Select</v>
      </c>
    </row>
    <row r="1177" spans="3:5" x14ac:dyDescent="0.2">
      <c r="C1177" s="555"/>
      <c r="D1177" s="555"/>
      <c r="E1177" s="124" t="str">
        <f>'Enter Data'!$C$61</f>
        <v>Select</v>
      </c>
    </row>
    <row r="1178" spans="3:5" x14ac:dyDescent="0.2">
      <c r="C1178" s="555"/>
      <c r="D1178" s="555"/>
      <c r="E1178" s="124" t="str">
        <f>'Enter Data'!$C$61</f>
        <v>Select</v>
      </c>
    </row>
    <row r="1179" spans="3:5" x14ac:dyDescent="0.2">
      <c r="C1179" s="555"/>
      <c r="D1179" s="555"/>
      <c r="E1179" s="124" t="str">
        <f>'Enter Data'!$C$61</f>
        <v>Select</v>
      </c>
    </row>
    <row r="1180" spans="3:5" x14ac:dyDescent="0.2">
      <c r="C1180" s="555"/>
      <c r="D1180" s="555"/>
      <c r="E1180" s="124" t="str">
        <f>'Enter Data'!$C$61</f>
        <v>Select</v>
      </c>
    </row>
    <row r="1181" spans="3:5" x14ac:dyDescent="0.2">
      <c r="C1181" s="555"/>
      <c r="D1181" s="555"/>
      <c r="E1181" s="124" t="str">
        <f>'Enter Data'!$C$61</f>
        <v>Select</v>
      </c>
    </row>
    <row r="1182" spans="3:5" x14ac:dyDescent="0.2">
      <c r="C1182" s="555"/>
      <c r="D1182" s="555"/>
      <c r="E1182" s="124" t="str">
        <f>'Enter Data'!$C$61</f>
        <v>Select</v>
      </c>
    </row>
    <row r="1183" spans="3:5" x14ac:dyDescent="0.2">
      <c r="C1183" s="555"/>
      <c r="D1183" s="555"/>
      <c r="E1183" s="124" t="str">
        <f>'Enter Data'!$C$61</f>
        <v>Select</v>
      </c>
    </row>
    <row r="1184" spans="3:5" x14ac:dyDescent="0.2">
      <c r="C1184" s="555"/>
      <c r="D1184" s="555"/>
      <c r="E1184" s="124" t="str">
        <f>'Enter Data'!$C$61</f>
        <v>Select</v>
      </c>
    </row>
    <row r="1185" spans="3:5" x14ac:dyDescent="0.2">
      <c r="C1185" s="555"/>
      <c r="D1185" s="555"/>
      <c r="E1185" s="124" t="str">
        <f>'Enter Data'!$C$61</f>
        <v>Select</v>
      </c>
    </row>
    <row r="1186" spans="3:5" x14ac:dyDescent="0.2">
      <c r="C1186" s="555"/>
      <c r="D1186" s="555"/>
      <c r="E1186" s="124" t="str">
        <f>'Enter Data'!$C$61</f>
        <v>Select</v>
      </c>
    </row>
    <row r="1187" spans="3:5" x14ac:dyDescent="0.2">
      <c r="C1187" s="555"/>
      <c r="D1187" s="555"/>
      <c r="E1187" s="124" t="str">
        <f>'Enter Data'!$C$61</f>
        <v>Select</v>
      </c>
    </row>
    <row r="1188" spans="3:5" x14ac:dyDescent="0.2">
      <c r="C1188" s="555"/>
      <c r="D1188" s="555"/>
      <c r="E1188" s="124" t="str">
        <f>'Enter Data'!$C$61</f>
        <v>Select</v>
      </c>
    </row>
    <row r="1189" spans="3:5" x14ac:dyDescent="0.2">
      <c r="C1189" s="555"/>
      <c r="D1189" s="555"/>
      <c r="E1189" s="124" t="str">
        <f>'Enter Data'!$C$61</f>
        <v>Select</v>
      </c>
    </row>
    <row r="1190" spans="3:5" x14ac:dyDescent="0.2">
      <c r="C1190" s="555"/>
      <c r="D1190" s="555"/>
      <c r="E1190" s="124" t="str">
        <f>'Enter Data'!$C$61</f>
        <v>Select</v>
      </c>
    </row>
    <row r="1191" spans="3:5" x14ac:dyDescent="0.2">
      <c r="C1191" s="555"/>
      <c r="D1191" s="555"/>
      <c r="E1191" s="124" t="str">
        <f>'Enter Data'!$C$61</f>
        <v>Select</v>
      </c>
    </row>
    <row r="1192" spans="3:5" x14ac:dyDescent="0.2">
      <c r="C1192" s="555"/>
      <c r="D1192" s="555"/>
      <c r="E1192" s="124" t="str">
        <f>'Enter Data'!$C$61</f>
        <v>Select</v>
      </c>
    </row>
    <row r="1193" spans="3:5" x14ac:dyDescent="0.2">
      <c r="C1193" s="555"/>
      <c r="D1193" s="555"/>
      <c r="E1193" s="124" t="str">
        <f>'Enter Data'!$C$61</f>
        <v>Select</v>
      </c>
    </row>
    <row r="1194" spans="3:5" x14ac:dyDescent="0.2">
      <c r="C1194" s="555"/>
      <c r="D1194" s="555"/>
      <c r="E1194" s="124" t="str">
        <f>'Enter Data'!$C$61</f>
        <v>Select</v>
      </c>
    </row>
    <row r="1195" spans="3:5" x14ac:dyDescent="0.2">
      <c r="C1195" s="555"/>
      <c r="D1195" s="555"/>
      <c r="E1195" s="124" t="str">
        <f>'Enter Data'!$C$61</f>
        <v>Select</v>
      </c>
    </row>
    <row r="1196" spans="3:5" x14ac:dyDescent="0.2">
      <c r="C1196" s="555"/>
      <c r="D1196" s="555"/>
      <c r="E1196" s="124" t="str">
        <f>'Enter Data'!$C$61</f>
        <v>Select</v>
      </c>
    </row>
    <row r="1197" spans="3:5" x14ac:dyDescent="0.2">
      <c r="C1197" s="555"/>
      <c r="D1197" s="555"/>
      <c r="E1197" s="124" t="str">
        <f>'Enter Data'!$C$61</f>
        <v>Select</v>
      </c>
    </row>
    <row r="1198" spans="3:5" x14ac:dyDescent="0.2">
      <c r="C1198" s="555"/>
      <c r="D1198" s="555"/>
      <c r="E1198" s="124" t="str">
        <f>'Enter Data'!$C$61</f>
        <v>Select</v>
      </c>
    </row>
    <row r="1199" spans="3:5" x14ac:dyDescent="0.2">
      <c r="C1199" s="555"/>
      <c r="D1199" s="555"/>
      <c r="E1199" s="124" t="str">
        <f>'Enter Data'!$C$61</f>
        <v>Select</v>
      </c>
    </row>
    <row r="1200" spans="3:5" x14ac:dyDescent="0.2">
      <c r="C1200" s="555"/>
      <c r="D1200" s="555"/>
      <c r="E1200" s="124" t="str">
        <f>'Enter Data'!$C$61</f>
        <v>Select</v>
      </c>
    </row>
    <row r="1201" spans="3:5" x14ac:dyDescent="0.2">
      <c r="C1201" s="555"/>
      <c r="D1201" s="555"/>
      <c r="E1201" s="124" t="str">
        <f>'Enter Data'!$C$61</f>
        <v>Select</v>
      </c>
    </row>
    <row r="1202" spans="3:5" x14ac:dyDescent="0.2">
      <c r="C1202" s="555"/>
      <c r="D1202" s="555"/>
      <c r="E1202" s="124" t="str">
        <f>'Enter Data'!$C$61</f>
        <v>Select</v>
      </c>
    </row>
    <row r="1203" spans="3:5" x14ac:dyDescent="0.2">
      <c r="C1203" s="555"/>
      <c r="D1203" s="555"/>
      <c r="E1203" s="124" t="str">
        <f>'Enter Data'!$C$61</f>
        <v>Select</v>
      </c>
    </row>
    <row r="1204" spans="3:5" x14ac:dyDescent="0.2">
      <c r="C1204" s="555"/>
      <c r="D1204" s="555"/>
      <c r="E1204" s="124" t="str">
        <f>'Enter Data'!$C$61</f>
        <v>Select</v>
      </c>
    </row>
    <row r="1205" spans="3:5" x14ac:dyDescent="0.2">
      <c r="C1205" s="555"/>
      <c r="D1205" s="555"/>
      <c r="E1205" s="124" t="str">
        <f>'Enter Data'!$C$61</f>
        <v>Select</v>
      </c>
    </row>
    <row r="1206" spans="3:5" x14ac:dyDescent="0.2">
      <c r="C1206" s="555"/>
      <c r="D1206" s="555"/>
      <c r="E1206" s="124" t="str">
        <f>'Enter Data'!$C$61</f>
        <v>Select</v>
      </c>
    </row>
    <row r="1207" spans="3:5" x14ac:dyDescent="0.2">
      <c r="C1207" s="555"/>
      <c r="D1207" s="555"/>
      <c r="E1207" s="124" t="str">
        <f>'Enter Data'!$C$61</f>
        <v>Select</v>
      </c>
    </row>
    <row r="1208" spans="3:5" x14ac:dyDescent="0.2">
      <c r="C1208" s="555"/>
      <c r="D1208" s="555"/>
      <c r="E1208" s="124" t="str">
        <f>'Enter Data'!$C$61</f>
        <v>Select</v>
      </c>
    </row>
    <row r="1209" spans="3:5" x14ac:dyDescent="0.2">
      <c r="C1209" s="555"/>
      <c r="D1209" s="555"/>
      <c r="E1209" s="124" t="str">
        <f>'Enter Data'!$C$61</f>
        <v>Select</v>
      </c>
    </row>
    <row r="1210" spans="3:5" x14ac:dyDescent="0.2">
      <c r="C1210" s="555"/>
      <c r="D1210" s="555"/>
      <c r="E1210" s="124" t="str">
        <f>'Enter Data'!$C$61</f>
        <v>Select</v>
      </c>
    </row>
    <row r="1211" spans="3:5" x14ac:dyDescent="0.2">
      <c r="C1211" s="555"/>
      <c r="D1211" s="555"/>
      <c r="E1211" s="124" t="str">
        <f>'Enter Data'!$C$61</f>
        <v>Select</v>
      </c>
    </row>
    <row r="1212" spans="3:5" x14ac:dyDescent="0.2">
      <c r="C1212" s="555"/>
      <c r="D1212" s="555"/>
      <c r="E1212" s="124" t="str">
        <f>'Enter Data'!$C$61</f>
        <v>Select</v>
      </c>
    </row>
    <row r="1213" spans="3:5" x14ac:dyDescent="0.2">
      <c r="C1213" s="555"/>
      <c r="D1213" s="555"/>
      <c r="E1213" s="124" t="str">
        <f>'Enter Data'!$C$61</f>
        <v>Select</v>
      </c>
    </row>
    <row r="1214" spans="3:5" x14ac:dyDescent="0.2">
      <c r="C1214" s="555"/>
      <c r="D1214" s="555"/>
      <c r="E1214" s="124" t="str">
        <f>'Enter Data'!$C$61</f>
        <v>Select</v>
      </c>
    </row>
    <row r="1215" spans="3:5" x14ac:dyDescent="0.2">
      <c r="C1215" s="555"/>
      <c r="D1215" s="555"/>
      <c r="E1215" s="124" t="str">
        <f>'Enter Data'!$C$61</f>
        <v>Select</v>
      </c>
    </row>
    <row r="1216" spans="3:5" x14ac:dyDescent="0.2">
      <c r="C1216" s="555"/>
      <c r="D1216" s="555"/>
      <c r="E1216" s="124" t="str">
        <f>'Enter Data'!$C$61</f>
        <v>Select</v>
      </c>
    </row>
    <row r="1217" spans="3:5" x14ac:dyDescent="0.2">
      <c r="C1217" s="555"/>
      <c r="D1217" s="555"/>
      <c r="E1217" s="124" t="str">
        <f>'Enter Data'!$C$61</f>
        <v>Select</v>
      </c>
    </row>
    <row r="1218" spans="3:5" x14ac:dyDescent="0.2">
      <c r="C1218" s="555"/>
      <c r="D1218" s="555"/>
      <c r="E1218" s="124" t="str">
        <f>'Enter Data'!$C$61</f>
        <v>Select</v>
      </c>
    </row>
    <row r="1219" spans="3:5" x14ac:dyDescent="0.2">
      <c r="C1219" s="555"/>
      <c r="D1219" s="555"/>
      <c r="E1219" s="124" t="str">
        <f>'Enter Data'!$C$61</f>
        <v>Select</v>
      </c>
    </row>
    <row r="1220" spans="3:5" x14ac:dyDescent="0.2">
      <c r="C1220" s="555"/>
      <c r="D1220" s="555"/>
      <c r="E1220" s="124" t="str">
        <f>'Enter Data'!$C$61</f>
        <v>Select</v>
      </c>
    </row>
    <row r="1221" spans="3:5" x14ac:dyDescent="0.2">
      <c r="C1221" s="555"/>
      <c r="D1221" s="555"/>
      <c r="E1221" s="124" t="str">
        <f>'Enter Data'!$C$61</f>
        <v>Select</v>
      </c>
    </row>
    <row r="1222" spans="3:5" x14ac:dyDescent="0.2">
      <c r="C1222" s="555"/>
      <c r="D1222" s="555"/>
      <c r="E1222" s="124" t="str">
        <f>'Enter Data'!$C$61</f>
        <v>Select</v>
      </c>
    </row>
    <row r="1223" spans="3:5" x14ac:dyDescent="0.2">
      <c r="C1223" s="555"/>
      <c r="D1223" s="555"/>
      <c r="E1223" s="124" t="str">
        <f>'Enter Data'!$C$61</f>
        <v>Select</v>
      </c>
    </row>
    <row r="1224" spans="3:5" x14ac:dyDescent="0.2">
      <c r="C1224" s="555"/>
      <c r="D1224" s="555"/>
      <c r="E1224" s="124" t="str">
        <f>'Enter Data'!$C$61</f>
        <v>Select</v>
      </c>
    </row>
    <row r="1225" spans="3:5" x14ac:dyDescent="0.2">
      <c r="C1225" s="555"/>
      <c r="D1225" s="555"/>
      <c r="E1225" s="124" t="str">
        <f>'Enter Data'!$C$61</f>
        <v>Select</v>
      </c>
    </row>
    <row r="1226" spans="3:5" x14ac:dyDescent="0.2">
      <c r="C1226" s="555"/>
      <c r="D1226" s="555"/>
      <c r="E1226" s="124" t="str">
        <f>'Enter Data'!$C$61</f>
        <v>Select</v>
      </c>
    </row>
    <row r="1227" spans="3:5" x14ac:dyDescent="0.2">
      <c r="C1227" s="555"/>
      <c r="D1227" s="555"/>
      <c r="E1227" s="124" t="str">
        <f>'Enter Data'!$C$61</f>
        <v>Select</v>
      </c>
    </row>
    <row r="1228" spans="3:5" x14ac:dyDescent="0.2">
      <c r="C1228" s="555"/>
      <c r="D1228" s="555"/>
      <c r="E1228" s="124" t="str">
        <f>'Enter Data'!$C$61</f>
        <v>Select</v>
      </c>
    </row>
    <row r="1229" spans="3:5" x14ac:dyDescent="0.2">
      <c r="C1229" s="555"/>
      <c r="D1229" s="555"/>
      <c r="E1229" s="124" t="str">
        <f>'Enter Data'!$C$61</f>
        <v>Select</v>
      </c>
    </row>
    <row r="1230" spans="3:5" x14ac:dyDescent="0.2">
      <c r="C1230" s="555"/>
      <c r="D1230" s="555"/>
      <c r="E1230" s="124" t="str">
        <f>'Enter Data'!$C$61</f>
        <v>Select</v>
      </c>
    </row>
    <row r="1231" spans="3:5" x14ac:dyDescent="0.2">
      <c r="C1231" s="555"/>
      <c r="D1231" s="555"/>
      <c r="E1231" s="124" t="str">
        <f>'Enter Data'!$C$61</f>
        <v>Select</v>
      </c>
    </row>
    <row r="1232" spans="3:5" x14ac:dyDescent="0.2">
      <c r="C1232" s="555"/>
      <c r="D1232" s="555"/>
      <c r="E1232" s="124" t="str">
        <f>'Enter Data'!$C$61</f>
        <v>Select</v>
      </c>
    </row>
    <row r="1233" spans="3:5" x14ac:dyDescent="0.2">
      <c r="C1233" s="555"/>
      <c r="D1233" s="555"/>
      <c r="E1233" s="124" t="str">
        <f>'Enter Data'!$C$61</f>
        <v>Select</v>
      </c>
    </row>
    <row r="1234" spans="3:5" x14ac:dyDescent="0.2">
      <c r="C1234" s="555"/>
      <c r="D1234" s="555"/>
      <c r="E1234" s="124" t="str">
        <f>'Enter Data'!$C$61</f>
        <v>Select</v>
      </c>
    </row>
    <row r="1235" spans="3:5" x14ac:dyDescent="0.2">
      <c r="C1235" s="555"/>
      <c r="D1235" s="555"/>
      <c r="E1235" s="124" t="str">
        <f>'Enter Data'!$C$61</f>
        <v>Select</v>
      </c>
    </row>
    <row r="1236" spans="3:5" x14ac:dyDescent="0.2">
      <c r="C1236" s="555"/>
      <c r="D1236" s="555"/>
      <c r="E1236" s="124" t="str">
        <f>'Enter Data'!$C$61</f>
        <v>Select</v>
      </c>
    </row>
    <row r="1237" spans="3:5" x14ac:dyDescent="0.2">
      <c r="C1237" s="555"/>
      <c r="D1237" s="555"/>
      <c r="E1237" s="124" t="str">
        <f>'Enter Data'!$C$61</f>
        <v>Select</v>
      </c>
    </row>
    <row r="1238" spans="3:5" x14ac:dyDescent="0.2">
      <c r="C1238" s="555"/>
      <c r="D1238" s="555"/>
      <c r="E1238" s="124" t="str">
        <f>'Enter Data'!$C$61</f>
        <v>Select</v>
      </c>
    </row>
    <row r="1239" spans="3:5" x14ac:dyDescent="0.2">
      <c r="C1239" s="555"/>
      <c r="D1239" s="555"/>
      <c r="E1239" s="124" t="str">
        <f>'Enter Data'!$C$61</f>
        <v>Select</v>
      </c>
    </row>
    <row r="1240" spans="3:5" x14ac:dyDescent="0.2">
      <c r="C1240" s="555"/>
      <c r="D1240" s="555"/>
      <c r="E1240" s="124" t="str">
        <f>'Enter Data'!$C$61</f>
        <v>Select</v>
      </c>
    </row>
    <row r="1241" spans="3:5" x14ac:dyDescent="0.2">
      <c r="C1241" s="555"/>
      <c r="D1241" s="555"/>
      <c r="E1241" s="124" t="str">
        <f>'Enter Data'!$C$61</f>
        <v>Select</v>
      </c>
    </row>
    <row r="1242" spans="3:5" x14ac:dyDescent="0.2">
      <c r="C1242" s="555"/>
      <c r="D1242" s="555"/>
      <c r="E1242" s="124" t="str">
        <f>'Enter Data'!$C$61</f>
        <v>Select</v>
      </c>
    </row>
    <row r="1243" spans="3:5" x14ac:dyDescent="0.2">
      <c r="C1243" s="555"/>
      <c r="D1243" s="555"/>
      <c r="E1243" s="124" t="str">
        <f>'Enter Data'!$C$61</f>
        <v>Select</v>
      </c>
    </row>
    <row r="1244" spans="3:5" x14ac:dyDescent="0.2">
      <c r="C1244" s="555"/>
      <c r="D1244" s="555"/>
      <c r="E1244" s="124" t="str">
        <f>'Enter Data'!$C$61</f>
        <v>Select</v>
      </c>
    </row>
    <row r="1245" spans="3:5" x14ac:dyDescent="0.2">
      <c r="C1245" s="555"/>
      <c r="D1245" s="555"/>
      <c r="E1245" s="124" t="str">
        <f>'Enter Data'!$C$61</f>
        <v>Select</v>
      </c>
    </row>
    <row r="1246" spans="3:5" x14ac:dyDescent="0.2">
      <c r="C1246" s="555"/>
      <c r="D1246" s="555"/>
      <c r="E1246" s="124" t="str">
        <f>'Enter Data'!$C$61</f>
        <v>Select</v>
      </c>
    </row>
    <row r="1247" spans="3:5" x14ac:dyDescent="0.2">
      <c r="C1247" s="555"/>
      <c r="D1247" s="555"/>
      <c r="E1247" s="124" t="str">
        <f>'Enter Data'!$C$61</f>
        <v>Select</v>
      </c>
    </row>
    <row r="1248" spans="3:5" x14ac:dyDescent="0.2">
      <c r="C1248" s="555"/>
      <c r="D1248" s="555"/>
      <c r="E1248" s="124" t="str">
        <f>'Enter Data'!$C$61</f>
        <v>Select</v>
      </c>
    </row>
    <row r="1249" spans="3:5" x14ac:dyDescent="0.2">
      <c r="C1249" s="555"/>
      <c r="D1249" s="555"/>
      <c r="E1249" s="124" t="str">
        <f>'Enter Data'!$C$61</f>
        <v>Select</v>
      </c>
    </row>
    <row r="1250" spans="3:5" x14ac:dyDescent="0.2">
      <c r="C1250" s="555"/>
      <c r="D1250" s="555"/>
      <c r="E1250" s="124" t="str">
        <f>'Enter Data'!$C$61</f>
        <v>Select</v>
      </c>
    </row>
    <row r="1251" spans="3:5" x14ac:dyDescent="0.2">
      <c r="C1251" s="555"/>
      <c r="D1251" s="555"/>
      <c r="E1251" s="124" t="str">
        <f>'Enter Data'!$C$61</f>
        <v>Select</v>
      </c>
    </row>
    <row r="1252" spans="3:5" x14ac:dyDescent="0.2">
      <c r="C1252" s="555"/>
      <c r="D1252" s="555"/>
      <c r="E1252" s="124" t="str">
        <f>'Enter Data'!$C$61</f>
        <v>Select</v>
      </c>
    </row>
    <row r="1253" spans="3:5" x14ac:dyDescent="0.2">
      <c r="C1253" s="555"/>
      <c r="D1253" s="555"/>
      <c r="E1253" s="124" t="str">
        <f>'Enter Data'!$C$61</f>
        <v>Select</v>
      </c>
    </row>
    <row r="1254" spans="3:5" x14ac:dyDescent="0.2">
      <c r="C1254" s="555"/>
      <c r="D1254" s="555"/>
      <c r="E1254" s="124" t="str">
        <f>'Enter Data'!$C$61</f>
        <v>Select</v>
      </c>
    </row>
    <row r="1255" spans="3:5" x14ac:dyDescent="0.2">
      <c r="C1255" s="555"/>
      <c r="D1255" s="555"/>
      <c r="E1255" s="124" t="str">
        <f>'Enter Data'!$C$61</f>
        <v>Select</v>
      </c>
    </row>
    <row r="1256" spans="3:5" x14ac:dyDescent="0.2">
      <c r="C1256" s="555"/>
      <c r="D1256" s="555"/>
      <c r="E1256" s="124" t="str">
        <f>'Enter Data'!$C$61</f>
        <v>Select</v>
      </c>
    </row>
    <row r="1257" spans="3:5" x14ac:dyDescent="0.2">
      <c r="C1257" s="555"/>
      <c r="D1257" s="555"/>
      <c r="E1257" s="124" t="str">
        <f>'Enter Data'!$C$61</f>
        <v>Select</v>
      </c>
    </row>
    <row r="1258" spans="3:5" x14ac:dyDescent="0.2">
      <c r="C1258" s="555"/>
      <c r="D1258" s="555"/>
      <c r="E1258" s="124" t="str">
        <f>'Enter Data'!$C$61</f>
        <v>Select</v>
      </c>
    </row>
    <row r="1259" spans="3:5" x14ac:dyDescent="0.2">
      <c r="C1259" s="555"/>
      <c r="D1259" s="555"/>
      <c r="E1259" s="124" t="str">
        <f>'Enter Data'!$C$61</f>
        <v>Select</v>
      </c>
    </row>
    <row r="1260" spans="3:5" x14ac:dyDescent="0.2">
      <c r="C1260" s="555"/>
      <c r="D1260" s="555"/>
      <c r="E1260" s="124" t="str">
        <f>'Enter Data'!$C$61</f>
        <v>Select</v>
      </c>
    </row>
    <row r="1261" spans="3:5" x14ac:dyDescent="0.2">
      <c r="C1261" s="555"/>
      <c r="D1261" s="555"/>
      <c r="E1261" s="124" t="str">
        <f>'Enter Data'!$C$61</f>
        <v>Select</v>
      </c>
    </row>
    <row r="1262" spans="3:5" x14ac:dyDescent="0.2">
      <c r="C1262" s="555"/>
      <c r="D1262" s="555"/>
      <c r="E1262" s="124" t="str">
        <f>'Enter Data'!$C$61</f>
        <v>Select</v>
      </c>
    </row>
    <row r="1263" spans="3:5" x14ac:dyDescent="0.2">
      <c r="C1263" s="555"/>
      <c r="D1263" s="555"/>
      <c r="E1263" s="124" t="str">
        <f>'Enter Data'!$C$61</f>
        <v>Select</v>
      </c>
    </row>
    <row r="1264" spans="3:5" x14ac:dyDescent="0.2">
      <c r="C1264" s="555"/>
      <c r="D1264" s="555"/>
      <c r="E1264" s="124" t="str">
        <f>'Enter Data'!$C$61</f>
        <v>Select</v>
      </c>
    </row>
    <row r="1265" spans="3:5" x14ac:dyDescent="0.2">
      <c r="C1265" s="555"/>
      <c r="D1265" s="555"/>
      <c r="E1265" s="124" t="str">
        <f>'Enter Data'!$C$61</f>
        <v>Select</v>
      </c>
    </row>
    <row r="1266" spans="3:5" x14ac:dyDescent="0.2">
      <c r="C1266" s="555"/>
      <c r="D1266" s="555"/>
      <c r="E1266" s="124" t="str">
        <f>'Enter Data'!$C$61</f>
        <v>Select</v>
      </c>
    </row>
    <row r="1267" spans="3:5" x14ac:dyDescent="0.2">
      <c r="C1267" s="555"/>
      <c r="D1267" s="555"/>
      <c r="E1267" s="124" t="str">
        <f>'Enter Data'!$C$61</f>
        <v>Select</v>
      </c>
    </row>
    <row r="1268" spans="3:5" x14ac:dyDescent="0.2">
      <c r="C1268" s="555"/>
      <c r="D1268" s="555"/>
      <c r="E1268" s="124" t="str">
        <f>'Enter Data'!$C$61</f>
        <v>Select</v>
      </c>
    </row>
    <row r="1269" spans="3:5" x14ac:dyDescent="0.2">
      <c r="C1269" s="555"/>
      <c r="D1269" s="555"/>
      <c r="E1269" s="124" t="str">
        <f>'Enter Data'!$C$61</f>
        <v>Select</v>
      </c>
    </row>
    <row r="1270" spans="3:5" x14ac:dyDescent="0.2">
      <c r="C1270" s="555"/>
      <c r="D1270" s="555"/>
      <c r="E1270" s="124" t="str">
        <f>'Enter Data'!$C$61</f>
        <v>Select</v>
      </c>
    </row>
    <row r="1271" spans="3:5" x14ac:dyDescent="0.2">
      <c r="C1271" s="555"/>
      <c r="D1271" s="555"/>
      <c r="E1271" s="124" t="str">
        <f>'Enter Data'!$C$61</f>
        <v>Select</v>
      </c>
    </row>
    <row r="1272" spans="3:5" x14ac:dyDescent="0.2">
      <c r="C1272" s="555"/>
      <c r="D1272" s="555"/>
      <c r="E1272" s="124" t="str">
        <f>'Enter Data'!$C$61</f>
        <v>Select</v>
      </c>
    </row>
    <row r="1273" spans="3:5" x14ac:dyDescent="0.2">
      <c r="C1273" s="555"/>
      <c r="D1273" s="555"/>
      <c r="E1273" s="124" t="str">
        <f>'Enter Data'!$C$61</f>
        <v>Select</v>
      </c>
    </row>
    <row r="1274" spans="3:5" x14ac:dyDescent="0.2">
      <c r="C1274" s="555"/>
      <c r="D1274" s="555"/>
      <c r="E1274" s="124" t="str">
        <f>'Enter Data'!$C$61</f>
        <v>Select</v>
      </c>
    </row>
    <row r="1275" spans="3:5" x14ac:dyDescent="0.2">
      <c r="C1275" s="555"/>
      <c r="D1275" s="555"/>
      <c r="E1275" s="124" t="str">
        <f>'Enter Data'!$C$61</f>
        <v>Select</v>
      </c>
    </row>
    <row r="1276" spans="3:5" x14ac:dyDescent="0.2">
      <c r="C1276" s="555"/>
      <c r="D1276" s="555"/>
      <c r="E1276" s="124" t="str">
        <f>'Enter Data'!$C$61</f>
        <v>Select</v>
      </c>
    </row>
    <row r="1277" spans="3:5" x14ac:dyDescent="0.2">
      <c r="C1277" s="555"/>
      <c r="D1277" s="555"/>
      <c r="E1277" s="124" t="str">
        <f>'Enter Data'!$C$61</f>
        <v>Select</v>
      </c>
    </row>
    <row r="1278" spans="3:5" x14ac:dyDescent="0.2">
      <c r="C1278" s="555"/>
      <c r="D1278" s="555"/>
      <c r="E1278" s="124" t="str">
        <f>'Enter Data'!$C$61</f>
        <v>Select</v>
      </c>
    </row>
    <row r="1279" spans="3:5" x14ac:dyDescent="0.2">
      <c r="C1279" s="555"/>
      <c r="D1279" s="555"/>
      <c r="E1279" s="124" t="str">
        <f>'Enter Data'!$C$61</f>
        <v>Select</v>
      </c>
    </row>
    <row r="1280" spans="3:5" x14ac:dyDescent="0.2">
      <c r="C1280" s="555"/>
      <c r="D1280" s="555"/>
      <c r="E1280" s="124" t="str">
        <f>'Enter Data'!$C$61</f>
        <v>Select</v>
      </c>
    </row>
    <row r="1281" spans="3:5" x14ac:dyDescent="0.2">
      <c r="C1281" s="555"/>
      <c r="D1281" s="555"/>
      <c r="E1281" s="124" t="str">
        <f>'Enter Data'!$C$61</f>
        <v>Select</v>
      </c>
    </row>
    <row r="1282" spans="3:5" x14ac:dyDescent="0.2">
      <c r="C1282" s="555"/>
      <c r="D1282" s="555"/>
      <c r="E1282" s="124" t="str">
        <f>'Enter Data'!$C$61</f>
        <v>Select</v>
      </c>
    </row>
    <row r="1283" spans="3:5" x14ac:dyDescent="0.2">
      <c r="C1283" s="555"/>
      <c r="D1283" s="555"/>
      <c r="E1283" s="124" t="str">
        <f>'Enter Data'!$C$61</f>
        <v>Select</v>
      </c>
    </row>
    <row r="1284" spans="3:5" x14ac:dyDescent="0.2">
      <c r="C1284" s="555"/>
      <c r="D1284" s="555"/>
      <c r="E1284" s="124" t="str">
        <f>'Enter Data'!$C$61</f>
        <v>Select</v>
      </c>
    </row>
    <row r="1285" spans="3:5" x14ac:dyDescent="0.2">
      <c r="C1285" s="555"/>
      <c r="D1285" s="555"/>
      <c r="E1285" s="124" t="str">
        <f>'Enter Data'!$C$61</f>
        <v>Select</v>
      </c>
    </row>
    <row r="1286" spans="3:5" x14ac:dyDescent="0.2">
      <c r="C1286" s="555"/>
      <c r="D1286" s="555"/>
      <c r="E1286" s="124" t="str">
        <f>'Enter Data'!$C$61</f>
        <v>Select</v>
      </c>
    </row>
    <row r="1287" spans="3:5" x14ac:dyDescent="0.2">
      <c r="C1287" s="555"/>
      <c r="D1287" s="555"/>
      <c r="E1287" s="124" t="str">
        <f>'Enter Data'!$C$61</f>
        <v>Select</v>
      </c>
    </row>
    <row r="1288" spans="3:5" x14ac:dyDescent="0.2">
      <c r="C1288" s="555"/>
      <c r="D1288" s="555"/>
      <c r="E1288" s="124" t="str">
        <f>'Enter Data'!$C$61</f>
        <v>Select</v>
      </c>
    </row>
    <row r="1289" spans="3:5" x14ac:dyDescent="0.2">
      <c r="C1289" s="555"/>
      <c r="D1289" s="555"/>
      <c r="E1289" s="124" t="str">
        <f>'Enter Data'!$C$61</f>
        <v>Select</v>
      </c>
    </row>
    <row r="1290" spans="3:5" x14ac:dyDescent="0.2">
      <c r="C1290" s="555"/>
      <c r="D1290" s="555"/>
      <c r="E1290" s="124" t="str">
        <f>'Enter Data'!$C$61</f>
        <v>Select</v>
      </c>
    </row>
    <row r="1291" spans="3:5" x14ac:dyDescent="0.2">
      <c r="C1291" s="555"/>
      <c r="D1291" s="555"/>
      <c r="E1291" s="124" t="str">
        <f>'Enter Data'!$C$61</f>
        <v>Select</v>
      </c>
    </row>
    <row r="1292" spans="3:5" x14ac:dyDescent="0.2">
      <c r="C1292" s="555"/>
      <c r="D1292" s="555"/>
      <c r="E1292" s="124" t="str">
        <f>'Enter Data'!$C$61</f>
        <v>Select</v>
      </c>
    </row>
    <row r="1293" spans="3:5" x14ac:dyDescent="0.2">
      <c r="C1293" s="555"/>
      <c r="D1293" s="555"/>
      <c r="E1293" s="124" t="str">
        <f>'Enter Data'!$C$61</f>
        <v>Select</v>
      </c>
    </row>
    <row r="1294" spans="3:5" x14ac:dyDescent="0.2">
      <c r="C1294" s="555"/>
      <c r="D1294" s="555"/>
      <c r="E1294" s="124" t="str">
        <f>'Enter Data'!$C$61</f>
        <v>Select</v>
      </c>
    </row>
    <row r="1295" spans="3:5" x14ac:dyDescent="0.2">
      <c r="C1295" s="555"/>
      <c r="D1295" s="555"/>
      <c r="E1295" s="124" t="str">
        <f>'Enter Data'!$C$61</f>
        <v>Select</v>
      </c>
    </row>
    <row r="1296" spans="3:5" x14ac:dyDescent="0.2">
      <c r="C1296" s="555"/>
      <c r="D1296" s="555"/>
      <c r="E1296" s="124" t="str">
        <f>'Enter Data'!$C$61</f>
        <v>Select</v>
      </c>
    </row>
    <row r="1297" spans="3:5" x14ac:dyDescent="0.2">
      <c r="C1297" s="555"/>
      <c r="D1297" s="555"/>
      <c r="E1297" s="124" t="str">
        <f>'Enter Data'!$C$61</f>
        <v>Select</v>
      </c>
    </row>
    <row r="1298" spans="3:5" x14ac:dyDescent="0.2">
      <c r="C1298" s="555"/>
      <c r="D1298" s="555"/>
      <c r="E1298" s="124" t="str">
        <f>'Enter Data'!$C$61</f>
        <v>Select</v>
      </c>
    </row>
    <row r="1299" spans="3:5" x14ac:dyDescent="0.2">
      <c r="C1299" s="555"/>
      <c r="D1299" s="555"/>
      <c r="E1299" s="124" t="str">
        <f>'Enter Data'!$C$61</f>
        <v>Select</v>
      </c>
    </row>
    <row r="1300" spans="3:5" x14ac:dyDescent="0.2">
      <c r="C1300" s="555"/>
      <c r="D1300" s="555"/>
      <c r="E1300" s="124" t="str">
        <f>'Enter Data'!$C$61</f>
        <v>Select</v>
      </c>
    </row>
    <row r="1301" spans="3:5" x14ac:dyDescent="0.2">
      <c r="C1301" s="555"/>
      <c r="D1301" s="555"/>
      <c r="E1301" s="124" t="str">
        <f>'Enter Data'!$C$61</f>
        <v>Select</v>
      </c>
    </row>
    <row r="1302" spans="3:5" x14ac:dyDescent="0.2">
      <c r="C1302" s="555"/>
      <c r="D1302" s="555"/>
      <c r="E1302" s="124" t="str">
        <f>'Enter Data'!$C$61</f>
        <v>Select</v>
      </c>
    </row>
    <row r="1303" spans="3:5" x14ac:dyDescent="0.2">
      <c r="C1303" s="555"/>
      <c r="D1303" s="555"/>
      <c r="E1303" s="124" t="str">
        <f>'Enter Data'!$C$61</f>
        <v>Select</v>
      </c>
    </row>
    <row r="1304" spans="3:5" x14ac:dyDescent="0.2">
      <c r="C1304" s="555"/>
      <c r="D1304" s="555"/>
      <c r="E1304" s="124" t="str">
        <f>'Enter Data'!$C$61</f>
        <v>Select</v>
      </c>
    </row>
    <row r="1305" spans="3:5" x14ac:dyDescent="0.2">
      <c r="C1305" s="555"/>
      <c r="D1305" s="555"/>
      <c r="E1305" s="124" t="str">
        <f>'Enter Data'!$C$61</f>
        <v>Select</v>
      </c>
    </row>
    <row r="1306" spans="3:5" x14ac:dyDescent="0.2">
      <c r="C1306" s="555"/>
      <c r="D1306" s="555"/>
      <c r="E1306" s="124" t="str">
        <f>'Enter Data'!$C$61</f>
        <v>Select</v>
      </c>
    </row>
    <row r="1307" spans="3:5" x14ac:dyDescent="0.2">
      <c r="C1307" s="555"/>
      <c r="D1307" s="555"/>
      <c r="E1307" s="124" t="str">
        <f>'Enter Data'!$C$61</f>
        <v>Select</v>
      </c>
    </row>
    <row r="1308" spans="3:5" x14ac:dyDescent="0.2">
      <c r="C1308" s="555"/>
      <c r="D1308" s="555"/>
      <c r="E1308" s="124" t="str">
        <f>'Enter Data'!$C$61</f>
        <v>Select</v>
      </c>
    </row>
    <row r="1309" spans="3:5" x14ac:dyDescent="0.2">
      <c r="C1309" s="555"/>
      <c r="D1309" s="555"/>
      <c r="E1309" s="124" t="str">
        <f>'Enter Data'!$C$61</f>
        <v>Select</v>
      </c>
    </row>
    <row r="1310" spans="3:5" x14ac:dyDescent="0.2">
      <c r="C1310" s="555"/>
      <c r="D1310" s="555"/>
      <c r="E1310" s="124" t="str">
        <f>'Enter Data'!$C$61</f>
        <v>Select</v>
      </c>
    </row>
    <row r="1311" spans="3:5" x14ac:dyDescent="0.2">
      <c r="C1311" s="555"/>
      <c r="D1311" s="555"/>
      <c r="E1311" s="124" t="str">
        <f>'Enter Data'!$C$61</f>
        <v>Select</v>
      </c>
    </row>
    <row r="1312" spans="3:5" x14ac:dyDescent="0.2">
      <c r="C1312" s="555"/>
      <c r="D1312" s="555"/>
      <c r="E1312" s="124" t="str">
        <f>'Enter Data'!$C$61</f>
        <v>Select</v>
      </c>
    </row>
    <row r="1313" spans="3:5" x14ac:dyDescent="0.2">
      <c r="C1313" s="555"/>
      <c r="D1313" s="555"/>
      <c r="E1313" s="124" t="str">
        <f>'Enter Data'!$C$61</f>
        <v>Select</v>
      </c>
    </row>
    <row r="1314" spans="3:5" x14ac:dyDescent="0.2">
      <c r="C1314" s="555"/>
      <c r="D1314" s="555"/>
      <c r="E1314" s="124" t="str">
        <f>'Enter Data'!$C$61</f>
        <v>Select</v>
      </c>
    </row>
    <row r="1315" spans="3:5" x14ac:dyDescent="0.2">
      <c r="C1315" s="555"/>
      <c r="D1315" s="555"/>
      <c r="E1315" s="124" t="str">
        <f>'Enter Data'!$C$61</f>
        <v>Select</v>
      </c>
    </row>
    <row r="1316" spans="3:5" x14ac:dyDescent="0.2">
      <c r="C1316" s="555"/>
      <c r="D1316" s="555"/>
      <c r="E1316" s="124" t="str">
        <f>'Enter Data'!$C$61</f>
        <v>Select</v>
      </c>
    </row>
    <row r="1317" spans="3:5" x14ac:dyDescent="0.2">
      <c r="C1317" s="555"/>
      <c r="D1317" s="555"/>
      <c r="E1317" s="124" t="str">
        <f>'Enter Data'!$C$61</f>
        <v>Select</v>
      </c>
    </row>
    <row r="1318" spans="3:5" x14ac:dyDescent="0.2">
      <c r="C1318" s="555"/>
      <c r="D1318" s="555"/>
      <c r="E1318" s="124" t="str">
        <f>'Enter Data'!$C$61</f>
        <v>Select</v>
      </c>
    </row>
    <row r="1319" spans="3:5" x14ac:dyDescent="0.2">
      <c r="C1319" s="555"/>
      <c r="D1319" s="555"/>
      <c r="E1319" s="124" t="str">
        <f>'Enter Data'!$C$61</f>
        <v>Select</v>
      </c>
    </row>
    <row r="1320" spans="3:5" x14ac:dyDescent="0.2">
      <c r="C1320" s="555"/>
      <c r="D1320" s="555"/>
      <c r="E1320" s="124" t="str">
        <f>'Enter Data'!$C$61</f>
        <v>Select</v>
      </c>
    </row>
    <row r="1321" spans="3:5" x14ac:dyDescent="0.2">
      <c r="C1321" s="555"/>
      <c r="D1321" s="555"/>
      <c r="E1321" s="124" t="str">
        <f>'Enter Data'!$C$61</f>
        <v>Select</v>
      </c>
    </row>
    <row r="1322" spans="3:5" x14ac:dyDescent="0.2">
      <c r="C1322" s="555"/>
      <c r="D1322" s="555"/>
      <c r="E1322" s="124" t="str">
        <f>'Enter Data'!$C$61</f>
        <v>Select</v>
      </c>
    </row>
    <row r="1323" spans="3:5" x14ac:dyDescent="0.2">
      <c r="C1323" s="555"/>
      <c r="D1323" s="555"/>
      <c r="E1323" s="124" t="str">
        <f>'Enter Data'!$C$61</f>
        <v>Select</v>
      </c>
    </row>
    <row r="1324" spans="3:5" x14ac:dyDescent="0.2">
      <c r="C1324" s="555"/>
      <c r="D1324" s="555"/>
      <c r="E1324" s="124" t="str">
        <f>'Enter Data'!$C$61</f>
        <v>Select</v>
      </c>
    </row>
    <row r="1325" spans="3:5" x14ac:dyDescent="0.2">
      <c r="C1325" s="555"/>
      <c r="D1325" s="555"/>
      <c r="E1325" s="124" t="str">
        <f>'Enter Data'!$C$61</f>
        <v>Select</v>
      </c>
    </row>
    <row r="1326" spans="3:5" x14ac:dyDescent="0.2">
      <c r="C1326" s="555"/>
      <c r="D1326" s="555"/>
      <c r="E1326" s="124" t="str">
        <f>'Enter Data'!$C$61</f>
        <v>Select</v>
      </c>
    </row>
    <row r="1327" spans="3:5" x14ac:dyDescent="0.2">
      <c r="C1327" s="555"/>
      <c r="D1327" s="555"/>
      <c r="E1327" s="124" t="str">
        <f>'Enter Data'!$C$61</f>
        <v>Select</v>
      </c>
    </row>
    <row r="1328" spans="3:5" x14ac:dyDescent="0.2">
      <c r="C1328" s="555"/>
      <c r="D1328" s="555"/>
      <c r="E1328" s="124" t="str">
        <f>'Enter Data'!$C$61</f>
        <v>Select</v>
      </c>
    </row>
    <row r="1329" spans="3:5" x14ac:dyDescent="0.2">
      <c r="C1329" s="555"/>
      <c r="D1329" s="555"/>
      <c r="E1329" s="124" t="str">
        <f>'Enter Data'!$C$61</f>
        <v>Select</v>
      </c>
    </row>
    <row r="1330" spans="3:5" x14ac:dyDescent="0.2">
      <c r="C1330" s="555"/>
      <c r="D1330" s="555"/>
      <c r="E1330" s="124" t="str">
        <f>'Enter Data'!$C$61</f>
        <v>Select</v>
      </c>
    </row>
    <row r="1331" spans="3:5" x14ac:dyDescent="0.2">
      <c r="C1331" s="555"/>
      <c r="D1331" s="555"/>
      <c r="E1331" s="124" t="str">
        <f>'Enter Data'!$C$61</f>
        <v>Select</v>
      </c>
    </row>
    <row r="1332" spans="3:5" x14ac:dyDescent="0.2">
      <c r="C1332" s="555"/>
      <c r="D1332" s="555"/>
      <c r="E1332" s="124" t="str">
        <f>'Enter Data'!$C$61</f>
        <v>Select</v>
      </c>
    </row>
    <row r="1333" spans="3:5" x14ac:dyDescent="0.2">
      <c r="C1333" s="555"/>
      <c r="D1333" s="555"/>
      <c r="E1333" s="124" t="str">
        <f>'Enter Data'!$C$61</f>
        <v>Select</v>
      </c>
    </row>
    <row r="1334" spans="3:5" x14ac:dyDescent="0.2">
      <c r="C1334" s="555"/>
      <c r="D1334" s="555"/>
      <c r="E1334" s="124" t="str">
        <f>'Enter Data'!$C$61</f>
        <v>Select</v>
      </c>
    </row>
    <row r="1335" spans="3:5" x14ac:dyDescent="0.2">
      <c r="C1335" s="555"/>
      <c r="D1335" s="555"/>
      <c r="E1335" s="124" t="str">
        <f>'Enter Data'!$C$61</f>
        <v>Select</v>
      </c>
    </row>
    <row r="1336" spans="3:5" x14ac:dyDescent="0.2">
      <c r="C1336" s="555"/>
      <c r="D1336" s="555"/>
      <c r="E1336" s="124" t="str">
        <f>'Enter Data'!$C$61</f>
        <v>Select</v>
      </c>
    </row>
    <row r="1337" spans="3:5" x14ac:dyDescent="0.2">
      <c r="C1337" s="555"/>
      <c r="D1337" s="555"/>
      <c r="E1337" s="124" t="str">
        <f>'Enter Data'!$C$61</f>
        <v>Select</v>
      </c>
    </row>
    <row r="1338" spans="3:5" x14ac:dyDescent="0.2">
      <c r="C1338" s="555"/>
      <c r="D1338" s="555"/>
      <c r="E1338" s="124" t="str">
        <f>'Enter Data'!$C$61</f>
        <v>Select</v>
      </c>
    </row>
    <row r="1339" spans="3:5" x14ac:dyDescent="0.2">
      <c r="C1339" s="555"/>
      <c r="D1339" s="555"/>
      <c r="E1339" s="124" t="str">
        <f>'Enter Data'!$C$61</f>
        <v>Select</v>
      </c>
    </row>
    <row r="1340" spans="3:5" x14ac:dyDescent="0.2">
      <c r="C1340" s="555"/>
      <c r="D1340" s="555"/>
      <c r="E1340" s="124" t="str">
        <f>'Enter Data'!$C$61</f>
        <v>Select</v>
      </c>
    </row>
    <row r="1341" spans="3:5" x14ac:dyDescent="0.2">
      <c r="C1341" s="555"/>
      <c r="D1341" s="555"/>
      <c r="E1341" s="124" t="str">
        <f>'Enter Data'!$C$61</f>
        <v>Select</v>
      </c>
    </row>
    <row r="1342" spans="3:5" x14ac:dyDescent="0.2">
      <c r="C1342" s="555"/>
      <c r="D1342" s="555"/>
      <c r="E1342" s="124" t="str">
        <f>'Enter Data'!$C$61</f>
        <v>Select</v>
      </c>
    </row>
    <row r="1343" spans="3:5" x14ac:dyDescent="0.2">
      <c r="C1343" s="555"/>
      <c r="D1343" s="555"/>
      <c r="E1343" s="124" t="str">
        <f>'Enter Data'!$C$61</f>
        <v>Select</v>
      </c>
    </row>
    <row r="1344" spans="3:5" x14ac:dyDescent="0.2">
      <c r="C1344" s="555"/>
      <c r="D1344" s="555"/>
      <c r="E1344" s="124" t="str">
        <f>'Enter Data'!$C$61</f>
        <v>Select</v>
      </c>
    </row>
    <row r="1345" spans="3:5" x14ac:dyDescent="0.2">
      <c r="C1345" s="555"/>
      <c r="D1345" s="555"/>
      <c r="E1345" s="124" t="str">
        <f>'Enter Data'!$C$61</f>
        <v>Select</v>
      </c>
    </row>
    <row r="1346" spans="3:5" x14ac:dyDescent="0.2">
      <c r="C1346" s="555"/>
      <c r="D1346" s="555"/>
      <c r="E1346" s="124" t="str">
        <f>'Enter Data'!$C$61</f>
        <v>Select</v>
      </c>
    </row>
    <row r="1347" spans="3:5" x14ac:dyDescent="0.2">
      <c r="C1347" s="555"/>
      <c r="D1347" s="555"/>
      <c r="E1347" s="124" t="str">
        <f>'Enter Data'!$C$61</f>
        <v>Select</v>
      </c>
    </row>
    <row r="1348" spans="3:5" x14ac:dyDescent="0.2">
      <c r="C1348" s="555"/>
      <c r="D1348" s="555"/>
      <c r="E1348" s="124" t="str">
        <f>'Enter Data'!$C$61</f>
        <v>Select</v>
      </c>
    </row>
    <row r="1349" spans="3:5" x14ac:dyDescent="0.2">
      <c r="C1349" s="555"/>
      <c r="D1349" s="555"/>
      <c r="E1349" s="124" t="str">
        <f>'Enter Data'!$C$61</f>
        <v>Select</v>
      </c>
    </row>
    <row r="1350" spans="3:5" x14ac:dyDescent="0.2">
      <c r="C1350" s="555"/>
      <c r="D1350" s="555"/>
      <c r="E1350" s="124" t="str">
        <f>'Enter Data'!$C$61</f>
        <v>Select</v>
      </c>
    </row>
    <row r="1351" spans="3:5" x14ac:dyDescent="0.2">
      <c r="C1351" s="555"/>
      <c r="D1351" s="555"/>
      <c r="E1351" s="124" t="str">
        <f>'Enter Data'!$C$61</f>
        <v>Select</v>
      </c>
    </row>
    <row r="1352" spans="3:5" x14ac:dyDescent="0.2">
      <c r="C1352" s="555"/>
      <c r="D1352" s="555"/>
      <c r="E1352" s="124" t="str">
        <f>'Enter Data'!$C$61</f>
        <v>Select</v>
      </c>
    </row>
    <row r="1353" spans="3:5" x14ac:dyDescent="0.2">
      <c r="C1353" s="555"/>
      <c r="D1353" s="555"/>
      <c r="E1353" s="124" t="str">
        <f>'Enter Data'!$C$61</f>
        <v>Select</v>
      </c>
    </row>
    <row r="1354" spans="3:5" x14ac:dyDescent="0.2">
      <c r="C1354" s="555"/>
      <c r="D1354" s="555"/>
      <c r="E1354" s="124" t="str">
        <f>'Enter Data'!$C$61</f>
        <v>Select</v>
      </c>
    </row>
    <row r="1355" spans="3:5" x14ac:dyDescent="0.2">
      <c r="C1355" s="555"/>
      <c r="D1355" s="555"/>
      <c r="E1355" s="124" t="str">
        <f>'Enter Data'!$C$61</f>
        <v>Select</v>
      </c>
    </row>
    <row r="1356" spans="3:5" x14ac:dyDescent="0.2">
      <c r="C1356" s="555"/>
      <c r="D1356" s="555"/>
      <c r="E1356" s="124" t="str">
        <f>'Enter Data'!$C$61</f>
        <v>Select</v>
      </c>
    </row>
    <row r="1357" spans="3:5" x14ac:dyDescent="0.2">
      <c r="C1357" s="555"/>
      <c r="D1357" s="555"/>
      <c r="E1357" s="124" t="str">
        <f>'Enter Data'!$C$61</f>
        <v>Select</v>
      </c>
    </row>
    <row r="1358" spans="3:5" x14ac:dyDescent="0.2">
      <c r="C1358" s="555"/>
      <c r="D1358" s="555"/>
      <c r="E1358" s="124" t="str">
        <f>'Enter Data'!$C$61</f>
        <v>Select</v>
      </c>
    </row>
    <row r="1359" spans="3:5" x14ac:dyDescent="0.2">
      <c r="C1359" s="555"/>
      <c r="D1359" s="555"/>
      <c r="E1359" s="124" t="str">
        <f>'Enter Data'!$C$61</f>
        <v>Select</v>
      </c>
    </row>
    <row r="1360" spans="3:5" x14ac:dyDescent="0.2">
      <c r="C1360" s="555"/>
      <c r="D1360" s="555"/>
      <c r="E1360" s="124" t="str">
        <f>'Enter Data'!$C$61</f>
        <v>Select</v>
      </c>
    </row>
    <row r="1361" spans="3:5" x14ac:dyDescent="0.2">
      <c r="C1361" s="555"/>
      <c r="D1361" s="555"/>
      <c r="E1361" s="124" t="str">
        <f>'Enter Data'!$C$61</f>
        <v>Select</v>
      </c>
    </row>
    <row r="1362" spans="3:5" x14ac:dyDescent="0.2">
      <c r="C1362" s="555"/>
      <c r="D1362" s="555"/>
      <c r="E1362" s="124" t="str">
        <f>'Enter Data'!$C$61</f>
        <v>Select</v>
      </c>
    </row>
    <row r="1363" spans="3:5" x14ac:dyDescent="0.2">
      <c r="C1363" s="555"/>
      <c r="D1363" s="555"/>
      <c r="E1363" s="124" t="str">
        <f>'Enter Data'!$C$61</f>
        <v>Select</v>
      </c>
    </row>
    <row r="1364" spans="3:5" x14ac:dyDescent="0.2">
      <c r="C1364" s="555"/>
      <c r="D1364" s="555"/>
      <c r="E1364" s="124" t="str">
        <f>'Enter Data'!$C$61</f>
        <v>Select</v>
      </c>
    </row>
    <row r="1365" spans="3:5" x14ac:dyDescent="0.2">
      <c r="C1365" s="555"/>
      <c r="D1365" s="555"/>
      <c r="E1365" s="124" t="str">
        <f>'Enter Data'!$C$61</f>
        <v>Select</v>
      </c>
    </row>
    <row r="1366" spans="3:5" x14ac:dyDescent="0.2">
      <c r="C1366" s="555"/>
      <c r="D1366" s="555"/>
      <c r="E1366" s="124" t="str">
        <f>'Enter Data'!$C$61</f>
        <v>Select</v>
      </c>
    </row>
    <row r="1367" spans="3:5" x14ac:dyDescent="0.2">
      <c r="C1367" s="555"/>
      <c r="D1367" s="555"/>
      <c r="E1367" s="124" t="str">
        <f>'Enter Data'!$C$61</f>
        <v>Select</v>
      </c>
    </row>
    <row r="1368" spans="3:5" x14ac:dyDescent="0.2">
      <c r="C1368" s="555"/>
      <c r="D1368" s="555"/>
      <c r="E1368" s="124" t="str">
        <f>'Enter Data'!$C$61</f>
        <v>Select</v>
      </c>
    </row>
    <row r="1369" spans="3:5" x14ac:dyDescent="0.2">
      <c r="C1369" s="555"/>
      <c r="D1369" s="555"/>
      <c r="E1369" s="124" t="str">
        <f>'Enter Data'!$C$61</f>
        <v>Select</v>
      </c>
    </row>
    <row r="1370" spans="3:5" x14ac:dyDescent="0.2">
      <c r="C1370" s="555"/>
      <c r="D1370" s="555"/>
      <c r="E1370" s="124" t="str">
        <f>'Enter Data'!$C$61</f>
        <v>Select</v>
      </c>
    </row>
    <row r="1371" spans="3:5" x14ac:dyDescent="0.2">
      <c r="C1371" s="555"/>
      <c r="D1371" s="555"/>
      <c r="E1371" s="124" t="str">
        <f>'Enter Data'!$C$61</f>
        <v>Select</v>
      </c>
    </row>
    <row r="1372" spans="3:5" x14ac:dyDescent="0.2">
      <c r="C1372" s="555"/>
      <c r="D1372" s="555"/>
      <c r="E1372" s="124" t="str">
        <f>'Enter Data'!$C$61</f>
        <v>Select</v>
      </c>
    </row>
    <row r="1373" spans="3:5" x14ac:dyDescent="0.2">
      <c r="C1373" s="555"/>
      <c r="D1373" s="555"/>
      <c r="E1373" s="124" t="str">
        <f>'Enter Data'!$C$61</f>
        <v>Select</v>
      </c>
    </row>
    <row r="1374" spans="3:5" x14ac:dyDescent="0.2">
      <c r="C1374" s="555"/>
      <c r="D1374" s="555"/>
      <c r="E1374" s="124" t="str">
        <f>'Enter Data'!$C$61</f>
        <v>Select</v>
      </c>
    </row>
    <row r="1375" spans="3:5" x14ac:dyDescent="0.2">
      <c r="C1375" s="555"/>
      <c r="D1375" s="555"/>
      <c r="E1375" s="124" t="str">
        <f>'Enter Data'!$C$61</f>
        <v>Select</v>
      </c>
    </row>
    <row r="1376" spans="3:5" x14ac:dyDescent="0.2">
      <c r="C1376" s="555"/>
      <c r="D1376" s="555"/>
      <c r="E1376" s="124" t="str">
        <f>'Enter Data'!$C$61</f>
        <v>Select</v>
      </c>
    </row>
    <row r="1377" spans="3:5" x14ac:dyDescent="0.2">
      <c r="C1377" s="555"/>
      <c r="D1377" s="555"/>
      <c r="E1377" s="124" t="str">
        <f>'Enter Data'!$C$61</f>
        <v>Select</v>
      </c>
    </row>
    <row r="1378" spans="3:5" x14ac:dyDescent="0.2">
      <c r="C1378" s="555"/>
      <c r="D1378" s="555"/>
      <c r="E1378" s="124" t="str">
        <f>'Enter Data'!$C$61</f>
        <v>Select</v>
      </c>
    </row>
    <row r="1379" spans="3:5" x14ac:dyDescent="0.2">
      <c r="C1379" s="555"/>
      <c r="D1379" s="555"/>
      <c r="E1379" s="124" t="str">
        <f>'Enter Data'!$C$61</f>
        <v>Select</v>
      </c>
    </row>
    <row r="1380" spans="3:5" x14ac:dyDescent="0.2">
      <c r="C1380" s="555"/>
      <c r="D1380" s="555"/>
      <c r="E1380" s="124" t="str">
        <f>'Enter Data'!$C$61</f>
        <v>Select</v>
      </c>
    </row>
    <row r="1381" spans="3:5" x14ac:dyDescent="0.2">
      <c r="C1381" s="555"/>
      <c r="D1381" s="555"/>
      <c r="E1381" s="124" t="str">
        <f>'Enter Data'!$C$61</f>
        <v>Select</v>
      </c>
    </row>
    <row r="1382" spans="3:5" x14ac:dyDescent="0.2">
      <c r="C1382" s="555"/>
      <c r="D1382" s="555"/>
      <c r="E1382" s="124" t="str">
        <f>'Enter Data'!$C$61</f>
        <v>Select</v>
      </c>
    </row>
    <row r="1383" spans="3:5" x14ac:dyDescent="0.2">
      <c r="C1383" s="555"/>
      <c r="D1383" s="555"/>
      <c r="E1383" s="124" t="str">
        <f>'Enter Data'!$C$61</f>
        <v>Select</v>
      </c>
    </row>
    <row r="1384" spans="3:5" x14ac:dyDescent="0.2">
      <c r="C1384" s="555"/>
      <c r="D1384" s="555"/>
      <c r="E1384" s="124" t="str">
        <f>'Enter Data'!$C$61</f>
        <v>Select</v>
      </c>
    </row>
    <row r="1385" spans="3:5" x14ac:dyDescent="0.2">
      <c r="C1385" s="555"/>
      <c r="D1385" s="555"/>
      <c r="E1385" s="124" t="str">
        <f>'Enter Data'!$C$61</f>
        <v>Select</v>
      </c>
    </row>
    <row r="1386" spans="3:5" x14ac:dyDescent="0.2">
      <c r="C1386" s="555"/>
      <c r="D1386" s="555"/>
      <c r="E1386" s="124" t="str">
        <f>'Enter Data'!$C$61</f>
        <v>Select</v>
      </c>
    </row>
    <row r="1387" spans="3:5" x14ac:dyDescent="0.2">
      <c r="C1387" s="555"/>
      <c r="D1387" s="555"/>
      <c r="E1387" s="124" t="str">
        <f>'Enter Data'!$C$61</f>
        <v>Select</v>
      </c>
    </row>
    <row r="1388" spans="3:5" x14ac:dyDescent="0.2">
      <c r="C1388" s="555"/>
      <c r="D1388" s="555"/>
      <c r="E1388" s="124" t="str">
        <f>'Enter Data'!$C$61</f>
        <v>Select</v>
      </c>
    </row>
    <row r="1389" spans="3:5" x14ac:dyDescent="0.2">
      <c r="C1389" s="555"/>
      <c r="D1389" s="555"/>
      <c r="E1389" s="124" t="str">
        <f>'Enter Data'!$C$61</f>
        <v>Select</v>
      </c>
    </row>
    <row r="1390" spans="3:5" x14ac:dyDescent="0.2">
      <c r="C1390" s="555"/>
      <c r="D1390" s="555"/>
      <c r="E1390" s="124" t="str">
        <f>'Enter Data'!$C$61</f>
        <v>Select</v>
      </c>
    </row>
    <row r="1391" spans="3:5" x14ac:dyDescent="0.2">
      <c r="C1391" s="555"/>
      <c r="D1391" s="555"/>
      <c r="E1391" s="124" t="str">
        <f>'Enter Data'!$C$61</f>
        <v>Select</v>
      </c>
    </row>
    <row r="1392" spans="3:5" x14ac:dyDescent="0.2">
      <c r="C1392" s="555"/>
      <c r="D1392" s="555"/>
      <c r="E1392" s="124" t="str">
        <f>'Enter Data'!$C$61</f>
        <v>Select</v>
      </c>
    </row>
    <row r="1393" spans="3:5" x14ac:dyDescent="0.2">
      <c r="C1393" s="555"/>
      <c r="D1393" s="555"/>
      <c r="E1393" s="124" t="str">
        <f>'Enter Data'!$C$61</f>
        <v>Select</v>
      </c>
    </row>
    <row r="1394" spans="3:5" x14ac:dyDescent="0.2">
      <c r="C1394" s="555"/>
      <c r="D1394" s="555"/>
      <c r="E1394" s="124" t="str">
        <f>'Enter Data'!$C$61</f>
        <v>Select</v>
      </c>
    </row>
    <row r="1395" spans="3:5" x14ac:dyDescent="0.2">
      <c r="C1395" s="555"/>
      <c r="D1395" s="555"/>
      <c r="E1395" s="124" t="str">
        <f>'Enter Data'!$C$61</f>
        <v>Select</v>
      </c>
    </row>
    <row r="1396" spans="3:5" x14ac:dyDescent="0.2">
      <c r="C1396" s="555"/>
      <c r="D1396" s="555"/>
      <c r="E1396" s="124" t="str">
        <f>'Enter Data'!$C$61</f>
        <v>Select</v>
      </c>
    </row>
    <row r="1397" spans="3:5" x14ac:dyDescent="0.2">
      <c r="C1397" s="555"/>
      <c r="D1397" s="555"/>
      <c r="E1397" s="124" t="str">
        <f>'Enter Data'!$C$61</f>
        <v>Select</v>
      </c>
    </row>
    <row r="1398" spans="3:5" x14ac:dyDescent="0.2">
      <c r="C1398" s="555"/>
      <c r="D1398" s="555"/>
      <c r="E1398" s="124" t="str">
        <f>'Enter Data'!$C$61</f>
        <v>Select</v>
      </c>
    </row>
    <row r="1399" spans="3:5" x14ac:dyDescent="0.2">
      <c r="C1399" s="555"/>
      <c r="D1399" s="555"/>
      <c r="E1399" s="124" t="str">
        <f>'Enter Data'!$C$61</f>
        <v>Select</v>
      </c>
    </row>
    <row r="1400" spans="3:5" x14ac:dyDescent="0.2">
      <c r="C1400" s="555"/>
      <c r="D1400" s="555"/>
      <c r="E1400" s="124" t="str">
        <f>'Enter Data'!$C$61</f>
        <v>Select</v>
      </c>
    </row>
    <row r="1401" spans="3:5" x14ac:dyDescent="0.2">
      <c r="C1401" s="555"/>
      <c r="D1401" s="555"/>
      <c r="E1401" s="124" t="str">
        <f>'Enter Data'!$C$61</f>
        <v>Select</v>
      </c>
    </row>
    <row r="1402" spans="3:5" x14ac:dyDescent="0.2">
      <c r="C1402" s="555"/>
      <c r="D1402" s="555"/>
      <c r="E1402" s="124" t="str">
        <f>'Enter Data'!$C$61</f>
        <v>Select</v>
      </c>
    </row>
    <row r="1403" spans="3:5" x14ac:dyDescent="0.2">
      <c r="C1403" s="555"/>
      <c r="D1403" s="555"/>
      <c r="E1403" s="124" t="str">
        <f>'Enter Data'!$C$61</f>
        <v>Select</v>
      </c>
    </row>
    <row r="1404" spans="3:5" x14ac:dyDescent="0.2">
      <c r="C1404" s="555"/>
      <c r="D1404" s="555"/>
      <c r="E1404" s="124" t="str">
        <f>'Enter Data'!$C$61</f>
        <v>Select</v>
      </c>
    </row>
    <row r="1405" spans="3:5" x14ac:dyDescent="0.2">
      <c r="C1405" s="555"/>
      <c r="D1405" s="555"/>
      <c r="E1405" s="124" t="str">
        <f>'Enter Data'!$C$61</f>
        <v>Select</v>
      </c>
    </row>
    <row r="1406" spans="3:5" x14ac:dyDescent="0.2">
      <c r="C1406" s="555"/>
      <c r="D1406" s="555"/>
      <c r="E1406" s="124" t="str">
        <f>'Enter Data'!$C$61</f>
        <v>Select</v>
      </c>
    </row>
    <row r="1407" spans="3:5" x14ac:dyDescent="0.2">
      <c r="C1407" s="555"/>
      <c r="D1407" s="555"/>
      <c r="E1407" s="124" t="str">
        <f>'Enter Data'!$C$61</f>
        <v>Select</v>
      </c>
    </row>
    <row r="1408" spans="3:5" x14ac:dyDescent="0.2">
      <c r="C1408" s="555"/>
      <c r="D1408" s="555"/>
      <c r="E1408" s="124" t="str">
        <f>'Enter Data'!$C$61</f>
        <v>Select</v>
      </c>
    </row>
    <row r="1409" spans="3:5" x14ac:dyDescent="0.2">
      <c r="C1409" s="555"/>
      <c r="D1409" s="555"/>
      <c r="E1409" s="124" t="str">
        <f>'Enter Data'!$C$61</f>
        <v>Select</v>
      </c>
    </row>
    <row r="1410" spans="3:5" x14ac:dyDescent="0.2">
      <c r="C1410" s="555"/>
      <c r="D1410" s="555"/>
      <c r="E1410" s="124" t="str">
        <f>'Enter Data'!$C$61</f>
        <v>Select</v>
      </c>
    </row>
    <row r="1411" spans="3:5" x14ac:dyDescent="0.2">
      <c r="C1411" s="555"/>
      <c r="D1411" s="555"/>
      <c r="E1411" s="124" t="str">
        <f>'Enter Data'!$C$61</f>
        <v>Select</v>
      </c>
    </row>
    <row r="1412" spans="3:5" x14ac:dyDescent="0.2">
      <c r="C1412" s="555"/>
      <c r="D1412" s="555"/>
      <c r="E1412" s="124" t="str">
        <f>'Enter Data'!$C$61</f>
        <v>Select</v>
      </c>
    </row>
    <row r="1413" spans="3:5" x14ac:dyDescent="0.2">
      <c r="C1413" s="555"/>
      <c r="D1413" s="555"/>
      <c r="E1413" s="124" t="str">
        <f>'Enter Data'!$C$61</f>
        <v>Select</v>
      </c>
    </row>
    <row r="1414" spans="3:5" x14ac:dyDescent="0.2">
      <c r="C1414" s="555"/>
      <c r="D1414" s="555"/>
      <c r="E1414" s="124" t="str">
        <f>'Enter Data'!$C$61</f>
        <v>Select</v>
      </c>
    </row>
    <row r="1415" spans="3:5" x14ac:dyDescent="0.2">
      <c r="C1415" s="555"/>
      <c r="D1415" s="555"/>
      <c r="E1415" s="124" t="str">
        <f>'Enter Data'!$C$61</f>
        <v>Select</v>
      </c>
    </row>
    <row r="1416" spans="3:5" x14ac:dyDescent="0.2">
      <c r="C1416" s="555"/>
      <c r="D1416" s="555"/>
      <c r="E1416" s="124" t="str">
        <f>'Enter Data'!$C$61</f>
        <v>Select</v>
      </c>
    </row>
    <row r="1417" spans="3:5" x14ac:dyDescent="0.2">
      <c r="C1417" s="555"/>
      <c r="D1417" s="555"/>
      <c r="E1417" s="124" t="str">
        <f>'Enter Data'!$C$61</f>
        <v>Select</v>
      </c>
    </row>
    <row r="1418" spans="3:5" x14ac:dyDescent="0.2">
      <c r="C1418" s="555"/>
      <c r="D1418" s="555"/>
      <c r="E1418" s="124" t="str">
        <f>'Enter Data'!$C$61</f>
        <v>Select</v>
      </c>
    </row>
    <row r="1419" spans="3:5" x14ac:dyDescent="0.2">
      <c r="C1419" s="555"/>
      <c r="D1419" s="555"/>
      <c r="E1419" s="124" t="str">
        <f>'Enter Data'!$C$61</f>
        <v>Select</v>
      </c>
    </row>
    <row r="1420" spans="3:5" x14ac:dyDescent="0.2">
      <c r="C1420" s="555"/>
      <c r="D1420" s="555"/>
      <c r="E1420" s="124" t="str">
        <f>'Enter Data'!$C$61</f>
        <v>Select</v>
      </c>
    </row>
    <row r="1421" spans="3:5" x14ac:dyDescent="0.2">
      <c r="C1421" s="555"/>
      <c r="D1421" s="555"/>
      <c r="E1421" s="124" t="str">
        <f>'Enter Data'!$C$61</f>
        <v>Select</v>
      </c>
    </row>
    <row r="1422" spans="3:5" x14ac:dyDescent="0.2">
      <c r="C1422" s="555"/>
      <c r="D1422" s="555"/>
      <c r="E1422" s="124" t="str">
        <f>'Enter Data'!$C$61</f>
        <v>Select</v>
      </c>
    </row>
    <row r="1423" spans="3:5" x14ac:dyDescent="0.2">
      <c r="C1423" s="555"/>
      <c r="D1423" s="555"/>
      <c r="E1423" s="124" t="str">
        <f>'Enter Data'!$C$61</f>
        <v>Select</v>
      </c>
    </row>
    <row r="1424" spans="3:5" x14ac:dyDescent="0.2">
      <c r="C1424" s="555"/>
      <c r="D1424" s="555"/>
      <c r="E1424" s="124" t="str">
        <f>'Enter Data'!$C$61</f>
        <v>Select</v>
      </c>
    </row>
    <row r="1425" spans="3:5" x14ac:dyDescent="0.2">
      <c r="C1425" s="555"/>
      <c r="D1425" s="555"/>
      <c r="E1425" s="124" t="str">
        <f>'Enter Data'!$C$61</f>
        <v>Select</v>
      </c>
    </row>
    <row r="1426" spans="3:5" x14ac:dyDescent="0.2">
      <c r="C1426" s="555"/>
      <c r="D1426" s="555"/>
      <c r="E1426" s="124" t="str">
        <f>'Enter Data'!$C$61</f>
        <v>Select</v>
      </c>
    </row>
    <row r="1427" spans="3:5" x14ac:dyDescent="0.2">
      <c r="C1427" s="555"/>
      <c r="D1427" s="555"/>
      <c r="E1427" s="124" t="str">
        <f>'Enter Data'!$C$61</f>
        <v>Select</v>
      </c>
    </row>
    <row r="1428" spans="3:5" x14ac:dyDescent="0.2">
      <c r="C1428" s="555"/>
      <c r="D1428" s="555"/>
      <c r="E1428" s="124" t="str">
        <f>'Enter Data'!$C$61</f>
        <v>Select</v>
      </c>
    </row>
    <row r="1429" spans="3:5" x14ac:dyDescent="0.2">
      <c r="C1429" s="555"/>
      <c r="D1429" s="555"/>
      <c r="E1429" s="124" t="str">
        <f>'Enter Data'!$C$61</f>
        <v>Select</v>
      </c>
    </row>
    <row r="1430" spans="3:5" x14ac:dyDescent="0.2">
      <c r="C1430" s="555"/>
      <c r="D1430" s="555"/>
      <c r="E1430" s="124" t="str">
        <f>'Enter Data'!$C$61</f>
        <v>Select</v>
      </c>
    </row>
    <row r="1431" spans="3:5" x14ac:dyDescent="0.2">
      <c r="C1431" s="555"/>
      <c r="D1431" s="555"/>
      <c r="E1431" s="124" t="str">
        <f>'Enter Data'!$C$61</f>
        <v>Select</v>
      </c>
    </row>
    <row r="1432" spans="3:5" x14ac:dyDescent="0.2">
      <c r="C1432" s="555"/>
      <c r="D1432" s="555"/>
      <c r="E1432" s="124" t="str">
        <f>'Enter Data'!$C$61</f>
        <v>Select</v>
      </c>
    </row>
    <row r="1433" spans="3:5" x14ac:dyDescent="0.2">
      <c r="C1433" s="555"/>
      <c r="D1433" s="555"/>
      <c r="E1433" s="124" t="str">
        <f>'Enter Data'!$C$61</f>
        <v>Select</v>
      </c>
    </row>
    <row r="1434" spans="3:5" x14ac:dyDescent="0.2">
      <c r="C1434" s="555"/>
      <c r="D1434" s="555"/>
      <c r="E1434" s="124" t="str">
        <f>'Enter Data'!$C$61</f>
        <v>Select</v>
      </c>
    </row>
    <row r="1435" spans="3:5" x14ac:dyDescent="0.2">
      <c r="C1435" s="555"/>
      <c r="D1435" s="555"/>
      <c r="E1435" s="124" t="str">
        <f>'Enter Data'!$C$61</f>
        <v>Select</v>
      </c>
    </row>
    <row r="1436" spans="3:5" x14ac:dyDescent="0.2">
      <c r="C1436" s="555"/>
      <c r="D1436" s="555"/>
      <c r="E1436" s="124" t="str">
        <f>'Enter Data'!$C$61</f>
        <v>Select</v>
      </c>
    </row>
    <row r="1437" spans="3:5" x14ac:dyDescent="0.2">
      <c r="C1437" s="555"/>
      <c r="D1437" s="555"/>
      <c r="E1437" s="124" t="str">
        <f>'Enter Data'!$C$61</f>
        <v>Select</v>
      </c>
    </row>
    <row r="1438" spans="3:5" x14ac:dyDescent="0.2">
      <c r="C1438" s="555"/>
      <c r="D1438" s="555"/>
      <c r="E1438" s="124" t="str">
        <f>'Enter Data'!$C$61</f>
        <v>Select</v>
      </c>
    </row>
    <row r="1439" spans="3:5" x14ac:dyDescent="0.2">
      <c r="C1439" s="555"/>
      <c r="D1439" s="555"/>
      <c r="E1439" s="124" t="str">
        <f>'Enter Data'!$C$61</f>
        <v>Select</v>
      </c>
    </row>
    <row r="1440" spans="3:5" x14ac:dyDescent="0.2">
      <c r="C1440" s="555"/>
      <c r="D1440" s="555"/>
      <c r="E1440" s="124" t="str">
        <f>'Enter Data'!$C$61</f>
        <v>Select</v>
      </c>
    </row>
    <row r="1441" spans="3:5" x14ac:dyDescent="0.2">
      <c r="C1441" s="555"/>
      <c r="D1441" s="555"/>
      <c r="E1441" s="124" t="str">
        <f>'Enter Data'!$C$61</f>
        <v>Select</v>
      </c>
    </row>
    <row r="1442" spans="3:5" x14ac:dyDescent="0.2">
      <c r="C1442" s="555"/>
      <c r="D1442" s="555"/>
      <c r="E1442" s="124" t="str">
        <f>'Enter Data'!$C$61</f>
        <v>Select</v>
      </c>
    </row>
    <row r="1443" spans="3:5" x14ac:dyDescent="0.2">
      <c r="C1443" s="555"/>
      <c r="D1443" s="555"/>
      <c r="E1443" s="124" t="str">
        <f>'Enter Data'!$C$61</f>
        <v>Select</v>
      </c>
    </row>
    <row r="1444" spans="3:5" x14ac:dyDescent="0.2">
      <c r="C1444" s="555"/>
      <c r="D1444" s="555"/>
      <c r="E1444" s="124" t="str">
        <f>'Enter Data'!$C$61</f>
        <v>Select</v>
      </c>
    </row>
    <row r="1445" spans="3:5" x14ac:dyDescent="0.2">
      <c r="C1445" s="555"/>
      <c r="D1445" s="555"/>
      <c r="E1445" s="124" t="str">
        <f>'Enter Data'!$C$61</f>
        <v>Select</v>
      </c>
    </row>
    <row r="1446" spans="3:5" x14ac:dyDescent="0.2">
      <c r="C1446" s="555"/>
      <c r="D1446" s="555"/>
      <c r="E1446" s="124" t="str">
        <f>'Enter Data'!$C$61</f>
        <v>Select</v>
      </c>
    </row>
    <row r="1447" spans="3:5" x14ac:dyDescent="0.2">
      <c r="C1447" s="555"/>
      <c r="D1447" s="555"/>
      <c r="E1447" s="124" t="str">
        <f>'Enter Data'!$C$61</f>
        <v>Select</v>
      </c>
    </row>
    <row r="1448" spans="3:5" x14ac:dyDescent="0.2">
      <c r="C1448" s="555"/>
      <c r="D1448" s="555"/>
      <c r="E1448" s="124" t="str">
        <f>'Enter Data'!$C$61</f>
        <v>Select</v>
      </c>
    </row>
    <row r="1449" spans="3:5" x14ac:dyDescent="0.2">
      <c r="C1449" s="555"/>
      <c r="D1449" s="555"/>
      <c r="E1449" s="124" t="str">
        <f>'Enter Data'!$C$61</f>
        <v>Select</v>
      </c>
    </row>
    <row r="1450" spans="3:5" x14ac:dyDescent="0.2">
      <c r="C1450" s="555"/>
      <c r="D1450" s="555"/>
      <c r="E1450" s="124" t="str">
        <f>'Enter Data'!$C$61</f>
        <v>Select</v>
      </c>
    </row>
    <row r="1451" spans="3:5" x14ac:dyDescent="0.2">
      <c r="C1451" s="555"/>
      <c r="D1451" s="555"/>
      <c r="E1451" s="124" t="str">
        <f>'Enter Data'!$C$61</f>
        <v>Select</v>
      </c>
    </row>
    <row r="1452" spans="3:5" x14ac:dyDescent="0.2">
      <c r="C1452" s="555"/>
      <c r="D1452" s="555"/>
      <c r="E1452" s="124" t="str">
        <f>'Enter Data'!$C$61</f>
        <v>Select</v>
      </c>
    </row>
    <row r="1453" spans="3:5" x14ac:dyDescent="0.2">
      <c r="C1453" s="555"/>
      <c r="D1453" s="555"/>
      <c r="E1453" s="124" t="str">
        <f>'Enter Data'!$C$61</f>
        <v>Select</v>
      </c>
    </row>
    <row r="1454" spans="3:5" x14ac:dyDescent="0.2">
      <c r="C1454" s="555"/>
      <c r="D1454" s="555"/>
      <c r="E1454" s="124" t="str">
        <f>'Enter Data'!$C$61</f>
        <v>Select</v>
      </c>
    </row>
    <row r="1455" spans="3:5" x14ac:dyDescent="0.2">
      <c r="C1455" s="555"/>
      <c r="D1455" s="555"/>
      <c r="E1455" s="124" t="str">
        <f>'Enter Data'!$C$61</f>
        <v>Select</v>
      </c>
    </row>
    <row r="1456" spans="3:5" x14ac:dyDescent="0.2">
      <c r="C1456" s="555"/>
      <c r="D1456" s="555"/>
      <c r="E1456" s="124" t="str">
        <f>'Enter Data'!$C$61</f>
        <v>Select</v>
      </c>
    </row>
    <row r="1457" spans="3:5" x14ac:dyDescent="0.2">
      <c r="C1457" s="555"/>
      <c r="D1457" s="555"/>
      <c r="E1457" s="124" t="str">
        <f>'Enter Data'!$C$61</f>
        <v>Select</v>
      </c>
    </row>
    <row r="1458" spans="3:5" x14ac:dyDescent="0.2">
      <c r="C1458" s="555"/>
      <c r="D1458" s="555"/>
      <c r="E1458" s="124" t="str">
        <f>'Enter Data'!$C$61</f>
        <v>Select</v>
      </c>
    </row>
    <row r="1459" spans="3:5" x14ac:dyDescent="0.2">
      <c r="C1459" s="555"/>
      <c r="D1459" s="555"/>
      <c r="E1459" s="124" t="str">
        <f>'Enter Data'!$C$61</f>
        <v>Select</v>
      </c>
    </row>
    <row r="1460" spans="3:5" x14ac:dyDescent="0.2">
      <c r="C1460" s="555"/>
      <c r="D1460" s="555"/>
      <c r="E1460" s="124" t="str">
        <f>'Enter Data'!$C$61</f>
        <v>Select</v>
      </c>
    </row>
    <row r="1461" spans="3:5" x14ac:dyDescent="0.2">
      <c r="C1461" s="555"/>
      <c r="D1461" s="555"/>
      <c r="E1461" s="124" t="str">
        <f>'Enter Data'!$C$61</f>
        <v>Select</v>
      </c>
    </row>
    <row r="1462" spans="3:5" x14ac:dyDescent="0.2">
      <c r="C1462" s="555"/>
      <c r="D1462" s="555"/>
      <c r="E1462" s="124" t="str">
        <f>'Enter Data'!$C$61</f>
        <v>Select</v>
      </c>
    </row>
    <row r="1463" spans="3:5" x14ac:dyDescent="0.2">
      <c r="C1463" s="555"/>
      <c r="D1463" s="555"/>
      <c r="E1463" s="124" t="str">
        <f>'Enter Data'!$C$61</f>
        <v>Select</v>
      </c>
    </row>
    <row r="1464" spans="3:5" x14ac:dyDescent="0.2">
      <c r="C1464" s="555"/>
      <c r="D1464" s="555"/>
      <c r="E1464" s="124" t="str">
        <f>'Enter Data'!$C$61</f>
        <v>Select</v>
      </c>
    </row>
    <row r="1465" spans="3:5" x14ac:dyDescent="0.2">
      <c r="C1465" s="555"/>
      <c r="D1465" s="555"/>
      <c r="E1465" s="124" t="str">
        <f>'Enter Data'!$C$61</f>
        <v>Select</v>
      </c>
    </row>
    <row r="1466" spans="3:5" x14ac:dyDescent="0.2">
      <c r="C1466" s="555"/>
      <c r="D1466" s="555"/>
      <c r="E1466" s="124" t="str">
        <f>'Enter Data'!$C$61</f>
        <v>Select</v>
      </c>
    </row>
    <row r="1467" spans="3:5" x14ac:dyDescent="0.2">
      <c r="C1467" s="555"/>
      <c r="D1467" s="555"/>
      <c r="E1467" s="124" t="str">
        <f>'Enter Data'!$C$61</f>
        <v>Select</v>
      </c>
    </row>
    <row r="1468" spans="3:5" x14ac:dyDescent="0.2">
      <c r="C1468" s="555"/>
      <c r="D1468" s="555"/>
      <c r="E1468" s="124" t="str">
        <f>'Enter Data'!$C$61</f>
        <v>Select</v>
      </c>
    </row>
    <row r="1469" spans="3:5" x14ac:dyDescent="0.2">
      <c r="C1469" s="555"/>
      <c r="D1469" s="555"/>
      <c r="E1469" s="124" t="str">
        <f>'Enter Data'!$C$61</f>
        <v>Select</v>
      </c>
    </row>
    <row r="1470" spans="3:5" x14ac:dyDescent="0.2">
      <c r="C1470" s="555"/>
      <c r="D1470" s="555"/>
      <c r="E1470" s="124" t="str">
        <f>'Enter Data'!$C$61</f>
        <v>Select</v>
      </c>
    </row>
    <row r="1471" spans="3:5" x14ac:dyDescent="0.2">
      <c r="C1471" s="555"/>
      <c r="D1471" s="555"/>
      <c r="E1471" s="124" t="str">
        <f>'Enter Data'!$C$61</f>
        <v>Select</v>
      </c>
    </row>
    <row r="1472" spans="3:5" x14ac:dyDescent="0.2">
      <c r="C1472" s="555"/>
      <c r="D1472" s="555"/>
      <c r="E1472" s="124" t="str">
        <f>'Enter Data'!$C$61</f>
        <v>Select</v>
      </c>
    </row>
    <row r="1473" spans="3:5" x14ac:dyDescent="0.2">
      <c r="C1473" s="555"/>
      <c r="D1473" s="555"/>
      <c r="E1473" s="124" t="str">
        <f>'Enter Data'!$C$61</f>
        <v>Select</v>
      </c>
    </row>
    <row r="1474" spans="3:5" x14ac:dyDescent="0.2">
      <c r="C1474" s="555"/>
      <c r="D1474" s="555"/>
      <c r="E1474" s="124" t="str">
        <f>'Enter Data'!$C$61</f>
        <v>Select</v>
      </c>
    </row>
    <row r="1475" spans="3:5" x14ac:dyDescent="0.2">
      <c r="C1475" s="555"/>
      <c r="D1475" s="555"/>
      <c r="E1475" s="124" t="str">
        <f>'Enter Data'!$C$61</f>
        <v>Select</v>
      </c>
    </row>
    <row r="1476" spans="3:5" x14ac:dyDescent="0.2">
      <c r="C1476" s="555"/>
      <c r="D1476" s="555"/>
      <c r="E1476" s="124" t="str">
        <f>'Enter Data'!$C$61</f>
        <v>Select</v>
      </c>
    </row>
    <row r="1477" spans="3:5" x14ac:dyDescent="0.2">
      <c r="C1477" s="555"/>
      <c r="D1477" s="555"/>
      <c r="E1477" s="124" t="str">
        <f>'Enter Data'!$C$61</f>
        <v>Select</v>
      </c>
    </row>
    <row r="1478" spans="3:5" x14ac:dyDescent="0.2">
      <c r="C1478" s="555"/>
      <c r="D1478" s="555"/>
      <c r="E1478" s="124" t="str">
        <f>'Enter Data'!$C$61</f>
        <v>Select</v>
      </c>
    </row>
    <row r="1479" spans="3:5" x14ac:dyDescent="0.2">
      <c r="C1479" s="555"/>
      <c r="D1479" s="555"/>
      <c r="E1479" s="124" t="str">
        <f>'Enter Data'!$C$61</f>
        <v>Select</v>
      </c>
    </row>
    <row r="1480" spans="3:5" x14ac:dyDescent="0.2">
      <c r="C1480" s="555"/>
      <c r="D1480" s="555"/>
      <c r="E1480" s="124" t="str">
        <f>'Enter Data'!$C$61</f>
        <v>Select</v>
      </c>
    </row>
    <row r="1481" spans="3:5" x14ac:dyDescent="0.2">
      <c r="C1481" s="555"/>
      <c r="D1481" s="555"/>
      <c r="E1481" s="124" t="str">
        <f>'Enter Data'!$C$61</f>
        <v>Select</v>
      </c>
    </row>
    <row r="1482" spans="3:5" x14ac:dyDescent="0.2">
      <c r="C1482" s="555"/>
      <c r="D1482" s="555"/>
      <c r="E1482" s="124" t="str">
        <f>'Enter Data'!$C$61</f>
        <v>Select</v>
      </c>
    </row>
    <row r="1483" spans="3:5" x14ac:dyDescent="0.2">
      <c r="C1483" s="555"/>
      <c r="D1483" s="555"/>
      <c r="E1483" s="124" t="str">
        <f>'Enter Data'!$C$61</f>
        <v>Select</v>
      </c>
    </row>
    <row r="1484" spans="3:5" x14ac:dyDescent="0.2">
      <c r="C1484" s="555"/>
      <c r="D1484" s="555"/>
      <c r="E1484" s="124" t="str">
        <f>'Enter Data'!$C$61</f>
        <v>Select</v>
      </c>
    </row>
    <row r="1485" spans="3:5" x14ac:dyDescent="0.2">
      <c r="C1485" s="555"/>
      <c r="D1485" s="555"/>
      <c r="E1485" s="124" t="str">
        <f>'Enter Data'!$C$61</f>
        <v>Select</v>
      </c>
    </row>
    <row r="1486" spans="3:5" x14ac:dyDescent="0.2">
      <c r="C1486" s="555"/>
      <c r="D1486" s="555"/>
      <c r="E1486" s="124" t="str">
        <f>'Enter Data'!$C$61</f>
        <v>Select</v>
      </c>
    </row>
    <row r="1487" spans="3:5" x14ac:dyDescent="0.2">
      <c r="C1487" s="555"/>
      <c r="D1487" s="555"/>
      <c r="E1487" s="124" t="str">
        <f>'Enter Data'!$C$61</f>
        <v>Select</v>
      </c>
    </row>
    <row r="1488" spans="3:5" x14ac:dyDescent="0.2">
      <c r="C1488" s="555"/>
      <c r="D1488" s="555"/>
      <c r="E1488" s="124" t="str">
        <f>'Enter Data'!$C$61</f>
        <v>Select</v>
      </c>
    </row>
    <row r="1489" spans="3:5" x14ac:dyDescent="0.2">
      <c r="C1489" s="555"/>
      <c r="D1489" s="555"/>
      <c r="E1489" s="124" t="str">
        <f>'Enter Data'!$C$61</f>
        <v>Select</v>
      </c>
    </row>
    <row r="1490" spans="3:5" x14ac:dyDescent="0.2">
      <c r="C1490" s="555"/>
      <c r="D1490" s="555"/>
      <c r="E1490" s="124" t="str">
        <f>'Enter Data'!$C$61</f>
        <v>Select</v>
      </c>
    </row>
    <row r="1491" spans="3:5" x14ac:dyDescent="0.2">
      <c r="C1491" s="555"/>
      <c r="D1491" s="555"/>
      <c r="E1491" s="124" t="str">
        <f>'Enter Data'!$C$61</f>
        <v>Select</v>
      </c>
    </row>
    <row r="1492" spans="3:5" x14ac:dyDescent="0.2">
      <c r="C1492" s="555"/>
      <c r="D1492" s="555"/>
      <c r="E1492" s="124" t="str">
        <f>'Enter Data'!$C$61</f>
        <v>Select</v>
      </c>
    </row>
    <row r="1493" spans="3:5" x14ac:dyDescent="0.2">
      <c r="C1493" s="555"/>
      <c r="D1493" s="555"/>
      <c r="E1493" s="124" t="str">
        <f>'Enter Data'!$C$61</f>
        <v>Select</v>
      </c>
    </row>
    <row r="1494" spans="3:5" x14ac:dyDescent="0.2">
      <c r="C1494" s="555"/>
      <c r="D1494" s="555"/>
      <c r="E1494" s="124" t="str">
        <f>'Enter Data'!$C$61</f>
        <v>Select</v>
      </c>
    </row>
    <row r="1495" spans="3:5" x14ac:dyDescent="0.2">
      <c r="C1495" s="555"/>
      <c r="D1495" s="555"/>
      <c r="E1495" s="124" t="str">
        <f>'Enter Data'!$C$61</f>
        <v>Select</v>
      </c>
    </row>
    <row r="1496" spans="3:5" x14ac:dyDescent="0.2">
      <c r="C1496" s="555"/>
      <c r="D1496" s="555"/>
      <c r="E1496" s="124" t="str">
        <f>'Enter Data'!$C$61</f>
        <v>Select</v>
      </c>
    </row>
    <row r="1497" spans="3:5" x14ac:dyDescent="0.2">
      <c r="C1497" s="555"/>
      <c r="D1497" s="555"/>
      <c r="E1497" s="124" t="str">
        <f>'Enter Data'!$C$61</f>
        <v>Select</v>
      </c>
    </row>
    <row r="1498" spans="3:5" x14ac:dyDescent="0.2">
      <c r="C1498" s="555"/>
      <c r="D1498" s="555"/>
      <c r="E1498" s="124" t="str">
        <f>'Enter Data'!$C$61</f>
        <v>Select</v>
      </c>
    </row>
    <row r="1499" spans="3:5" x14ac:dyDescent="0.2">
      <c r="C1499" s="555"/>
      <c r="D1499" s="555"/>
      <c r="E1499" s="124" t="str">
        <f>'Enter Data'!$C$61</f>
        <v>Select</v>
      </c>
    </row>
    <row r="1500" spans="3:5" x14ac:dyDescent="0.2">
      <c r="C1500" s="555"/>
      <c r="D1500" s="555"/>
      <c r="E1500" s="124" t="str">
        <f>'Enter Data'!$C$61</f>
        <v>Select</v>
      </c>
    </row>
    <row r="1501" spans="3:5" x14ac:dyDescent="0.2">
      <c r="C1501" s="555"/>
      <c r="D1501" s="555"/>
      <c r="E1501" s="124" t="str">
        <f>'Enter Data'!$C$61</f>
        <v>Select</v>
      </c>
    </row>
    <row r="1502" spans="3:5" x14ac:dyDescent="0.2">
      <c r="C1502" s="555"/>
      <c r="D1502" s="555"/>
      <c r="E1502" s="124" t="str">
        <f>'Enter Data'!$C$61</f>
        <v>Select</v>
      </c>
    </row>
    <row r="1503" spans="3:5" x14ac:dyDescent="0.2">
      <c r="C1503" s="555"/>
      <c r="D1503" s="555"/>
      <c r="E1503" s="124" t="str">
        <f>'Enter Data'!$C$61</f>
        <v>Select</v>
      </c>
    </row>
    <row r="1504" spans="3:5" x14ac:dyDescent="0.2">
      <c r="C1504" s="555"/>
      <c r="D1504" s="555"/>
      <c r="E1504" s="124" t="str">
        <f>'Enter Data'!$C$61</f>
        <v>Select</v>
      </c>
    </row>
    <row r="1505" spans="3:5" x14ac:dyDescent="0.2">
      <c r="C1505" s="555"/>
      <c r="D1505" s="555"/>
      <c r="E1505" s="124" t="str">
        <f>'Enter Data'!$C$61</f>
        <v>Select</v>
      </c>
    </row>
    <row r="1506" spans="3:5" x14ac:dyDescent="0.2">
      <c r="C1506" s="555"/>
      <c r="D1506" s="555"/>
      <c r="E1506" s="124" t="str">
        <f>'Enter Data'!$C$61</f>
        <v>Select</v>
      </c>
    </row>
    <row r="1507" spans="3:5" x14ac:dyDescent="0.2">
      <c r="C1507" s="555"/>
      <c r="D1507" s="555"/>
      <c r="E1507" s="124" t="str">
        <f>'Enter Data'!$C$61</f>
        <v>Select</v>
      </c>
    </row>
    <row r="1508" spans="3:5" x14ac:dyDescent="0.2">
      <c r="C1508" s="555"/>
      <c r="D1508" s="555"/>
      <c r="E1508" s="124" t="str">
        <f>'Enter Data'!$C$61</f>
        <v>Select</v>
      </c>
    </row>
    <row r="1509" spans="3:5" x14ac:dyDescent="0.2">
      <c r="C1509" s="555"/>
      <c r="D1509" s="555"/>
      <c r="E1509" s="124" t="str">
        <f>'Enter Data'!$C$61</f>
        <v>Select</v>
      </c>
    </row>
    <row r="1510" spans="3:5" x14ac:dyDescent="0.2">
      <c r="C1510" s="555"/>
      <c r="D1510" s="555"/>
      <c r="E1510" s="124" t="str">
        <f>'Enter Data'!$C$61</f>
        <v>Select</v>
      </c>
    </row>
    <row r="1511" spans="3:5" x14ac:dyDescent="0.2">
      <c r="C1511" s="555"/>
      <c r="D1511" s="555"/>
      <c r="E1511" s="124" t="str">
        <f>'Enter Data'!$C$61</f>
        <v>Select</v>
      </c>
    </row>
    <row r="1512" spans="3:5" x14ac:dyDescent="0.2">
      <c r="C1512" s="555"/>
      <c r="D1512" s="555"/>
      <c r="E1512" s="124" t="str">
        <f>'Enter Data'!$C$61</f>
        <v>Select</v>
      </c>
    </row>
    <row r="1513" spans="3:5" x14ac:dyDescent="0.2">
      <c r="C1513" s="555"/>
      <c r="D1513" s="555"/>
      <c r="E1513" s="124" t="str">
        <f>'Enter Data'!$C$61</f>
        <v>Select</v>
      </c>
    </row>
    <row r="1514" spans="3:5" x14ac:dyDescent="0.2">
      <c r="C1514" s="555"/>
      <c r="D1514" s="555"/>
      <c r="E1514" s="124" t="str">
        <f>'Enter Data'!$C$61</f>
        <v>Select</v>
      </c>
    </row>
    <row r="1515" spans="3:5" x14ac:dyDescent="0.2">
      <c r="C1515" s="555"/>
      <c r="D1515" s="555"/>
      <c r="E1515" s="124" t="str">
        <f>'Enter Data'!$C$61</f>
        <v>Select</v>
      </c>
    </row>
    <row r="1516" spans="3:5" x14ac:dyDescent="0.2">
      <c r="C1516" s="555"/>
      <c r="D1516" s="555"/>
      <c r="E1516" s="124" t="str">
        <f>'Enter Data'!$C$61</f>
        <v>Select</v>
      </c>
    </row>
    <row r="1517" spans="3:5" x14ac:dyDescent="0.2">
      <c r="C1517" s="555"/>
      <c r="D1517" s="555"/>
      <c r="E1517" s="124" t="str">
        <f>'Enter Data'!$C$61</f>
        <v>Select</v>
      </c>
    </row>
    <row r="1518" spans="3:5" x14ac:dyDescent="0.2">
      <c r="C1518" s="555"/>
      <c r="D1518" s="555"/>
      <c r="E1518" s="124" t="str">
        <f>'Enter Data'!$C$61</f>
        <v>Select</v>
      </c>
    </row>
    <row r="1519" spans="3:5" x14ac:dyDescent="0.2">
      <c r="C1519" s="555"/>
      <c r="D1519" s="555"/>
      <c r="E1519" s="124" t="str">
        <f>'Enter Data'!$C$61</f>
        <v>Select</v>
      </c>
    </row>
    <row r="1520" spans="3:5" x14ac:dyDescent="0.2">
      <c r="C1520" s="555"/>
      <c r="D1520" s="555"/>
      <c r="E1520" s="124" t="str">
        <f>'Enter Data'!$C$61</f>
        <v>Select</v>
      </c>
    </row>
    <row r="1521" spans="3:5" x14ac:dyDescent="0.2">
      <c r="C1521" s="555"/>
      <c r="D1521" s="555"/>
      <c r="E1521" s="124" t="str">
        <f>'Enter Data'!$C$61</f>
        <v>Select</v>
      </c>
    </row>
    <row r="1522" spans="3:5" x14ac:dyDescent="0.2">
      <c r="C1522" s="555"/>
      <c r="D1522" s="555"/>
      <c r="E1522" s="124" t="str">
        <f>'Enter Data'!$C$61</f>
        <v>Select</v>
      </c>
    </row>
    <row r="1523" spans="3:5" x14ac:dyDescent="0.2">
      <c r="C1523" s="555"/>
      <c r="D1523" s="555"/>
      <c r="E1523" s="124" t="str">
        <f>'Enter Data'!$C$61</f>
        <v>Select</v>
      </c>
    </row>
    <row r="1524" spans="3:5" x14ac:dyDescent="0.2">
      <c r="C1524" s="555"/>
      <c r="D1524" s="555"/>
      <c r="E1524" s="124" t="str">
        <f>'Enter Data'!$C$61</f>
        <v>Select</v>
      </c>
    </row>
    <row r="1525" spans="3:5" x14ac:dyDescent="0.2">
      <c r="C1525" s="555"/>
      <c r="D1525" s="555"/>
      <c r="E1525" s="124" t="str">
        <f>'Enter Data'!$C$61</f>
        <v>Select</v>
      </c>
    </row>
    <row r="1526" spans="3:5" x14ac:dyDescent="0.2">
      <c r="C1526" s="555"/>
      <c r="D1526" s="555"/>
      <c r="E1526" s="124" t="str">
        <f>'Enter Data'!$C$61</f>
        <v>Select</v>
      </c>
    </row>
    <row r="1527" spans="3:5" x14ac:dyDescent="0.2">
      <c r="C1527" s="555"/>
      <c r="D1527" s="555"/>
      <c r="E1527" s="124" t="str">
        <f>'Enter Data'!$C$61</f>
        <v>Select</v>
      </c>
    </row>
    <row r="1528" spans="3:5" x14ac:dyDescent="0.2">
      <c r="C1528" s="555"/>
      <c r="D1528" s="555"/>
      <c r="E1528" s="124" t="str">
        <f>'Enter Data'!$C$61</f>
        <v>Select</v>
      </c>
    </row>
    <row r="1529" spans="3:5" x14ac:dyDescent="0.2">
      <c r="C1529" s="555"/>
      <c r="D1529" s="555"/>
      <c r="E1529" s="124" t="str">
        <f>'Enter Data'!$C$61</f>
        <v>Select</v>
      </c>
    </row>
    <row r="1530" spans="3:5" x14ac:dyDescent="0.2">
      <c r="C1530" s="555"/>
      <c r="D1530" s="555"/>
      <c r="E1530" s="124" t="str">
        <f>'Enter Data'!$C$61</f>
        <v>Select</v>
      </c>
    </row>
    <row r="1531" spans="3:5" x14ac:dyDescent="0.2">
      <c r="C1531" s="555"/>
      <c r="D1531" s="555"/>
      <c r="E1531" s="124" t="str">
        <f>'Enter Data'!$C$61</f>
        <v>Select</v>
      </c>
    </row>
    <row r="1532" spans="3:5" x14ac:dyDescent="0.2">
      <c r="C1532" s="555"/>
      <c r="D1532" s="555"/>
      <c r="E1532" s="124" t="str">
        <f>'Enter Data'!$C$61</f>
        <v>Select</v>
      </c>
    </row>
    <row r="1533" spans="3:5" x14ac:dyDescent="0.2">
      <c r="C1533" s="555"/>
      <c r="D1533" s="555"/>
      <c r="E1533" s="124" t="str">
        <f>'Enter Data'!$C$61</f>
        <v>Select</v>
      </c>
    </row>
    <row r="1534" spans="3:5" x14ac:dyDescent="0.2">
      <c r="C1534" s="555"/>
      <c r="D1534" s="555"/>
      <c r="E1534" s="124" t="str">
        <f>'Enter Data'!$C$61</f>
        <v>Select</v>
      </c>
    </row>
    <row r="1535" spans="3:5" x14ac:dyDescent="0.2">
      <c r="C1535" s="555"/>
      <c r="D1535" s="555"/>
      <c r="E1535" s="124" t="str">
        <f>'Enter Data'!$C$61</f>
        <v>Select</v>
      </c>
    </row>
    <row r="1536" spans="3:5" x14ac:dyDescent="0.2">
      <c r="C1536" s="555"/>
      <c r="D1536" s="555"/>
      <c r="E1536" s="124" t="str">
        <f>'Enter Data'!$C$61</f>
        <v>Select</v>
      </c>
    </row>
    <row r="1537" spans="3:5" x14ac:dyDescent="0.2">
      <c r="C1537" s="555"/>
      <c r="D1537" s="555"/>
      <c r="E1537" s="124" t="str">
        <f>'Enter Data'!$C$61</f>
        <v>Select</v>
      </c>
    </row>
    <row r="1538" spans="3:5" x14ac:dyDescent="0.2">
      <c r="C1538" s="555"/>
      <c r="D1538" s="555"/>
      <c r="E1538" s="124" t="str">
        <f>'Enter Data'!$C$61</f>
        <v>Select</v>
      </c>
    </row>
    <row r="1539" spans="3:5" x14ac:dyDescent="0.2">
      <c r="C1539" s="555"/>
      <c r="D1539" s="555"/>
      <c r="E1539" s="124" t="str">
        <f>'Enter Data'!$C$61</f>
        <v>Select</v>
      </c>
    </row>
    <row r="1540" spans="3:5" x14ac:dyDescent="0.2">
      <c r="C1540" s="555"/>
      <c r="D1540" s="555"/>
      <c r="E1540" s="124" t="str">
        <f>'Enter Data'!$C$61</f>
        <v>Select</v>
      </c>
    </row>
    <row r="1541" spans="3:5" x14ac:dyDescent="0.2">
      <c r="C1541" s="555"/>
      <c r="D1541" s="555"/>
      <c r="E1541" s="124" t="str">
        <f>'Enter Data'!$C$61</f>
        <v>Select</v>
      </c>
    </row>
    <row r="1542" spans="3:5" x14ac:dyDescent="0.2">
      <c r="C1542" s="555"/>
      <c r="D1542" s="555"/>
      <c r="E1542" s="124" t="str">
        <f>'Enter Data'!$C$61</f>
        <v>Select</v>
      </c>
    </row>
    <row r="1543" spans="3:5" x14ac:dyDescent="0.2">
      <c r="C1543" s="555"/>
      <c r="D1543" s="555"/>
      <c r="E1543" s="124" t="str">
        <f>'Enter Data'!$C$61</f>
        <v>Select</v>
      </c>
    </row>
    <row r="1544" spans="3:5" x14ac:dyDescent="0.2">
      <c r="C1544" s="555"/>
      <c r="D1544" s="555"/>
      <c r="E1544" s="124" t="str">
        <f>'Enter Data'!$C$61</f>
        <v>Select</v>
      </c>
    </row>
    <row r="1545" spans="3:5" x14ac:dyDescent="0.2">
      <c r="C1545" s="555"/>
      <c r="D1545" s="555"/>
      <c r="E1545" s="124" t="str">
        <f>'Enter Data'!$C$61</f>
        <v>Select</v>
      </c>
    </row>
    <row r="1546" spans="3:5" x14ac:dyDescent="0.2">
      <c r="C1546" s="555"/>
      <c r="D1546" s="555"/>
      <c r="E1546" s="124" t="str">
        <f>'Enter Data'!$C$61</f>
        <v>Select</v>
      </c>
    </row>
    <row r="1547" spans="3:5" x14ac:dyDescent="0.2">
      <c r="C1547" s="555"/>
      <c r="D1547" s="555"/>
      <c r="E1547" s="124" t="str">
        <f>'Enter Data'!$C$61</f>
        <v>Select</v>
      </c>
    </row>
    <row r="1548" spans="3:5" x14ac:dyDescent="0.2">
      <c r="C1548" s="555"/>
      <c r="D1548" s="555"/>
      <c r="E1548" s="124" t="str">
        <f>'Enter Data'!$C$61</f>
        <v>Select</v>
      </c>
    </row>
    <row r="1549" spans="3:5" x14ac:dyDescent="0.2">
      <c r="C1549" s="555"/>
      <c r="D1549" s="555"/>
      <c r="E1549" s="124" t="str">
        <f>'Enter Data'!$C$61</f>
        <v>Select</v>
      </c>
    </row>
    <row r="1550" spans="3:5" x14ac:dyDescent="0.2">
      <c r="C1550" s="555"/>
      <c r="D1550" s="555"/>
      <c r="E1550" s="124" t="str">
        <f>'Enter Data'!$C$61</f>
        <v>Select</v>
      </c>
    </row>
    <row r="1551" spans="3:5" x14ac:dyDescent="0.2">
      <c r="C1551" s="555"/>
      <c r="D1551" s="555"/>
      <c r="E1551" s="124" t="str">
        <f>'Enter Data'!$C$61</f>
        <v>Select</v>
      </c>
    </row>
    <row r="1552" spans="3:5" x14ac:dyDescent="0.2">
      <c r="C1552" s="555"/>
      <c r="D1552" s="555"/>
      <c r="E1552" s="124" t="str">
        <f>'Enter Data'!$C$61</f>
        <v>Select</v>
      </c>
    </row>
    <row r="1553" spans="3:5" x14ac:dyDescent="0.2">
      <c r="C1553" s="555"/>
      <c r="D1553" s="555"/>
      <c r="E1553" s="124" t="str">
        <f>'Enter Data'!$C$61</f>
        <v>Select</v>
      </c>
    </row>
    <row r="1554" spans="3:5" x14ac:dyDescent="0.2">
      <c r="C1554" s="555"/>
      <c r="D1554" s="555"/>
      <c r="E1554" s="124" t="str">
        <f>'Enter Data'!$C$61</f>
        <v>Select</v>
      </c>
    </row>
    <row r="1555" spans="3:5" x14ac:dyDescent="0.2">
      <c r="C1555" s="555"/>
      <c r="D1555" s="555"/>
      <c r="E1555" s="124" t="str">
        <f>'Enter Data'!$C$61</f>
        <v>Select</v>
      </c>
    </row>
    <row r="1556" spans="3:5" x14ac:dyDescent="0.2">
      <c r="C1556" s="555"/>
      <c r="D1556" s="555"/>
      <c r="E1556" s="124" t="str">
        <f>'Enter Data'!$C$61</f>
        <v>Select</v>
      </c>
    </row>
    <row r="1557" spans="3:5" x14ac:dyDescent="0.2">
      <c r="C1557" s="555"/>
      <c r="D1557" s="555"/>
      <c r="E1557" s="124" t="str">
        <f>'Enter Data'!$C$61</f>
        <v>Select</v>
      </c>
    </row>
    <row r="1558" spans="3:5" x14ac:dyDescent="0.2">
      <c r="C1558" s="555"/>
      <c r="D1558" s="555"/>
      <c r="E1558" s="124" t="str">
        <f>'Enter Data'!$C$61</f>
        <v>Select</v>
      </c>
    </row>
    <row r="1559" spans="3:5" x14ac:dyDescent="0.2">
      <c r="C1559" s="555"/>
      <c r="D1559" s="555"/>
      <c r="E1559" s="124" t="str">
        <f>'Enter Data'!$C$61</f>
        <v>Select</v>
      </c>
    </row>
    <row r="1560" spans="3:5" x14ac:dyDescent="0.2">
      <c r="C1560" s="555"/>
      <c r="D1560" s="555"/>
      <c r="E1560" s="124" t="str">
        <f>'Enter Data'!$C$61</f>
        <v>Select</v>
      </c>
    </row>
    <row r="1561" spans="3:5" x14ac:dyDescent="0.2">
      <c r="C1561" s="555"/>
      <c r="D1561" s="555"/>
      <c r="E1561" s="124" t="str">
        <f>'Enter Data'!$C$61</f>
        <v>Select</v>
      </c>
    </row>
    <row r="1562" spans="3:5" x14ac:dyDescent="0.2">
      <c r="C1562" s="555"/>
      <c r="D1562" s="555"/>
      <c r="E1562" s="124" t="str">
        <f>'Enter Data'!$C$61</f>
        <v>Select</v>
      </c>
    </row>
    <row r="1563" spans="3:5" x14ac:dyDescent="0.2">
      <c r="C1563" s="555"/>
      <c r="D1563" s="555"/>
      <c r="E1563" s="124" t="str">
        <f>'Enter Data'!$C$61</f>
        <v>Select</v>
      </c>
    </row>
    <row r="1564" spans="3:5" x14ac:dyDescent="0.2">
      <c r="C1564" s="555"/>
      <c r="D1564" s="555"/>
      <c r="E1564" s="124" t="str">
        <f>'Enter Data'!$C$61</f>
        <v>Select</v>
      </c>
    </row>
    <row r="1565" spans="3:5" x14ac:dyDescent="0.2">
      <c r="C1565" s="555"/>
      <c r="D1565" s="555"/>
      <c r="E1565" s="124" t="str">
        <f>'Enter Data'!$C$61</f>
        <v>Select</v>
      </c>
    </row>
    <row r="1566" spans="3:5" x14ac:dyDescent="0.2">
      <c r="C1566" s="555"/>
      <c r="D1566" s="555"/>
      <c r="E1566" s="124" t="str">
        <f>'Enter Data'!$C$61</f>
        <v>Select</v>
      </c>
    </row>
    <row r="1567" spans="3:5" x14ac:dyDescent="0.2">
      <c r="C1567" s="555"/>
      <c r="D1567" s="555"/>
      <c r="E1567" s="124" t="str">
        <f>'Enter Data'!$C$61</f>
        <v>Select</v>
      </c>
    </row>
    <row r="1568" spans="3:5" x14ac:dyDescent="0.2">
      <c r="C1568" s="555"/>
      <c r="D1568" s="555"/>
      <c r="E1568" s="124" t="str">
        <f>'Enter Data'!$C$61</f>
        <v>Select</v>
      </c>
    </row>
    <row r="1569" spans="3:5" x14ac:dyDescent="0.2">
      <c r="C1569" s="555"/>
      <c r="D1569" s="555"/>
      <c r="E1569" s="124" t="str">
        <f>'Enter Data'!$C$61</f>
        <v>Select</v>
      </c>
    </row>
    <row r="1570" spans="3:5" x14ac:dyDescent="0.2">
      <c r="C1570" s="555"/>
      <c r="D1570" s="555"/>
      <c r="E1570" s="124" t="str">
        <f>'Enter Data'!$C$61</f>
        <v>Select</v>
      </c>
    </row>
    <row r="1571" spans="3:5" x14ac:dyDescent="0.2">
      <c r="C1571" s="555"/>
      <c r="D1571" s="555"/>
      <c r="E1571" s="124" t="str">
        <f>'Enter Data'!$C$61</f>
        <v>Select</v>
      </c>
    </row>
    <row r="1572" spans="3:5" x14ac:dyDescent="0.2">
      <c r="C1572" s="555"/>
      <c r="D1572" s="555"/>
      <c r="E1572" s="124" t="str">
        <f>'Enter Data'!$C$61</f>
        <v>Select</v>
      </c>
    </row>
    <row r="1573" spans="3:5" x14ac:dyDescent="0.2">
      <c r="C1573" s="555"/>
      <c r="D1573" s="555"/>
      <c r="E1573" s="124" t="str">
        <f>'Enter Data'!$C$61</f>
        <v>Select</v>
      </c>
    </row>
    <row r="1574" spans="3:5" x14ac:dyDescent="0.2">
      <c r="C1574" s="555"/>
      <c r="D1574" s="555"/>
      <c r="E1574" s="124" t="str">
        <f>'Enter Data'!$C$61</f>
        <v>Select</v>
      </c>
    </row>
    <row r="1575" spans="3:5" x14ac:dyDescent="0.2">
      <c r="C1575" s="555"/>
      <c r="D1575" s="555"/>
      <c r="E1575" s="124" t="str">
        <f>'Enter Data'!$C$61</f>
        <v>Select</v>
      </c>
    </row>
    <row r="1576" spans="3:5" x14ac:dyDescent="0.2">
      <c r="C1576" s="555"/>
      <c r="D1576" s="555"/>
      <c r="E1576" s="124" t="str">
        <f>'Enter Data'!$C$61</f>
        <v>Select</v>
      </c>
    </row>
    <row r="1577" spans="3:5" x14ac:dyDescent="0.2">
      <c r="C1577" s="555"/>
      <c r="D1577" s="555"/>
      <c r="E1577" s="124" t="str">
        <f>'Enter Data'!$C$61</f>
        <v>Select</v>
      </c>
    </row>
    <row r="1578" spans="3:5" x14ac:dyDescent="0.2">
      <c r="C1578" s="555"/>
      <c r="D1578" s="555"/>
      <c r="E1578" s="124" t="str">
        <f>'Enter Data'!$C$61</f>
        <v>Select</v>
      </c>
    </row>
    <row r="1579" spans="3:5" x14ac:dyDescent="0.2">
      <c r="C1579" s="555"/>
      <c r="D1579" s="555"/>
      <c r="E1579" s="124" t="str">
        <f>'Enter Data'!$C$61</f>
        <v>Select</v>
      </c>
    </row>
    <row r="1580" spans="3:5" x14ac:dyDescent="0.2">
      <c r="C1580" s="555"/>
      <c r="D1580" s="555"/>
      <c r="E1580" s="124" t="str">
        <f>'Enter Data'!$C$61</f>
        <v>Select</v>
      </c>
    </row>
    <row r="1581" spans="3:5" x14ac:dyDescent="0.2">
      <c r="C1581" s="555"/>
      <c r="D1581" s="555"/>
      <c r="E1581" s="124" t="str">
        <f>'Enter Data'!$C$61</f>
        <v>Select</v>
      </c>
    </row>
    <row r="1582" spans="3:5" x14ac:dyDescent="0.2">
      <c r="C1582" s="555"/>
      <c r="D1582" s="555"/>
      <c r="E1582" s="124" t="str">
        <f>'Enter Data'!$C$61</f>
        <v>Select</v>
      </c>
    </row>
    <row r="1583" spans="3:5" x14ac:dyDescent="0.2">
      <c r="C1583" s="555"/>
      <c r="D1583" s="555"/>
      <c r="E1583" s="124" t="str">
        <f>'Enter Data'!$C$61</f>
        <v>Select</v>
      </c>
    </row>
    <row r="1584" spans="3:5" x14ac:dyDescent="0.2">
      <c r="C1584" s="555"/>
      <c r="D1584" s="555"/>
      <c r="E1584" s="124" t="str">
        <f>'Enter Data'!$C$61</f>
        <v>Select</v>
      </c>
    </row>
    <row r="1585" spans="3:5" x14ac:dyDescent="0.2">
      <c r="C1585" s="555"/>
      <c r="D1585" s="555"/>
      <c r="E1585" s="124" t="str">
        <f>'Enter Data'!$C$61</f>
        <v>Select</v>
      </c>
    </row>
    <row r="1586" spans="3:5" x14ac:dyDescent="0.2">
      <c r="C1586" s="555"/>
      <c r="D1586" s="555"/>
      <c r="E1586" s="124" t="str">
        <f>'Enter Data'!$C$61</f>
        <v>Select</v>
      </c>
    </row>
    <row r="1587" spans="3:5" x14ac:dyDescent="0.2">
      <c r="C1587" s="555"/>
      <c r="D1587" s="555"/>
      <c r="E1587" s="124" t="str">
        <f>'Enter Data'!$C$61</f>
        <v>Select</v>
      </c>
    </row>
    <row r="1588" spans="3:5" x14ac:dyDescent="0.2">
      <c r="C1588" s="555"/>
      <c r="D1588" s="555"/>
      <c r="E1588" s="124" t="str">
        <f>'Enter Data'!$C$61</f>
        <v>Select</v>
      </c>
    </row>
    <row r="1589" spans="3:5" x14ac:dyDescent="0.2">
      <c r="C1589" s="555"/>
      <c r="D1589" s="555"/>
      <c r="E1589" s="124" t="str">
        <f>'Enter Data'!$C$61</f>
        <v>Select</v>
      </c>
    </row>
    <row r="1590" spans="3:5" x14ac:dyDescent="0.2">
      <c r="C1590" s="555"/>
      <c r="D1590" s="555"/>
      <c r="E1590" s="124" t="str">
        <f>'Enter Data'!$C$61</f>
        <v>Select</v>
      </c>
    </row>
    <row r="1591" spans="3:5" x14ac:dyDescent="0.2">
      <c r="C1591" s="555"/>
      <c r="D1591" s="555"/>
      <c r="E1591" s="124" t="str">
        <f>'Enter Data'!$C$61</f>
        <v>Select</v>
      </c>
    </row>
    <row r="1592" spans="3:5" x14ac:dyDescent="0.2">
      <c r="C1592" s="555"/>
      <c r="D1592" s="555"/>
      <c r="E1592" s="124" t="str">
        <f>'Enter Data'!$C$61</f>
        <v>Select</v>
      </c>
    </row>
    <row r="1593" spans="3:5" x14ac:dyDescent="0.2">
      <c r="C1593" s="555"/>
      <c r="D1593" s="555"/>
      <c r="E1593" s="124" t="str">
        <f>'Enter Data'!$C$61</f>
        <v>Select</v>
      </c>
    </row>
    <row r="1594" spans="3:5" x14ac:dyDescent="0.2">
      <c r="C1594" s="555"/>
      <c r="D1594" s="555"/>
      <c r="E1594" s="124" t="str">
        <f>'Enter Data'!$C$61</f>
        <v>Select</v>
      </c>
    </row>
    <row r="1595" spans="3:5" x14ac:dyDescent="0.2">
      <c r="C1595" s="555"/>
      <c r="D1595" s="555"/>
      <c r="E1595" s="124" t="str">
        <f>'Enter Data'!$C$61</f>
        <v>Select</v>
      </c>
    </row>
    <row r="1596" spans="3:5" x14ac:dyDescent="0.2">
      <c r="C1596" s="555"/>
      <c r="D1596" s="555"/>
      <c r="E1596" s="124" t="str">
        <f>'Enter Data'!$C$61</f>
        <v>Select</v>
      </c>
    </row>
    <row r="1597" spans="3:5" x14ac:dyDescent="0.2">
      <c r="C1597" s="555"/>
      <c r="D1597" s="555"/>
      <c r="E1597" s="124" t="str">
        <f>'Enter Data'!$C$61</f>
        <v>Select</v>
      </c>
    </row>
    <row r="1598" spans="3:5" x14ac:dyDescent="0.2">
      <c r="C1598" s="555"/>
      <c r="D1598" s="555"/>
      <c r="E1598" s="124" t="str">
        <f>'Enter Data'!$C$61</f>
        <v>Select</v>
      </c>
    </row>
    <row r="1599" spans="3:5" x14ac:dyDescent="0.2">
      <c r="C1599" s="555"/>
      <c r="D1599" s="555"/>
      <c r="E1599" s="124" t="str">
        <f>'Enter Data'!$C$61</f>
        <v>Select</v>
      </c>
    </row>
    <row r="1600" spans="3:5" x14ac:dyDescent="0.2">
      <c r="C1600" s="555"/>
      <c r="D1600" s="555"/>
      <c r="E1600" s="124" t="str">
        <f>'Enter Data'!$C$61</f>
        <v>Select</v>
      </c>
    </row>
    <row r="1601" spans="3:5" x14ac:dyDescent="0.2">
      <c r="C1601" s="555"/>
      <c r="D1601" s="555"/>
      <c r="E1601" s="124" t="str">
        <f>'Enter Data'!$C$61</f>
        <v>Select</v>
      </c>
    </row>
    <row r="1602" spans="3:5" x14ac:dyDescent="0.2">
      <c r="C1602" s="555"/>
      <c r="D1602" s="555"/>
      <c r="E1602" s="124" t="str">
        <f>'Enter Data'!$C$61</f>
        <v>Select</v>
      </c>
    </row>
    <row r="1603" spans="3:5" x14ac:dyDescent="0.2">
      <c r="C1603" s="555"/>
      <c r="D1603" s="555"/>
      <c r="E1603" s="124" t="str">
        <f>'Enter Data'!$C$61</f>
        <v>Select</v>
      </c>
    </row>
    <row r="1604" spans="3:5" x14ac:dyDescent="0.2">
      <c r="C1604" s="555"/>
      <c r="D1604" s="555"/>
      <c r="E1604" s="124" t="str">
        <f>'Enter Data'!$C$61</f>
        <v>Select</v>
      </c>
    </row>
    <row r="1605" spans="3:5" x14ac:dyDescent="0.2">
      <c r="C1605" s="555"/>
      <c r="D1605" s="555"/>
      <c r="E1605" s="124" t="str">
        <f>'Enter Data'!$C$61</f>
        <v>Select</v>
      </c>
    </row>
    <row r="1606" spans="3:5" x14ac:dyDescent="0.2">
      <c r="C1606" s="555"/>
      <c r="D1606" s="555"/>
      <c r="E1606" s="124" t="str">
        <f>'Enter Data'!$C$61</f>
        <v>Select</v>
      </c>
    </row>
    <row r="1607" spans="3:5" x14ac:dyDescent="0.2">
      <c r="C1607" s="555"/>
      <c r="D1607" s="555"/>
      <c r="E1607" s="124" t="str">
        <f>'Enter Data'!$C$61</f>
        <v>Select</v>
      </c>
    </row>
    <row r="1608" spans="3:5" x14ac:dyDescent="0.2">
      <c r="C1608" s="555"/>
      <c r="D1608" s="555"/>
      <c r="E1608" s="124" t="str">
        <f>'Enter Data'!$C$61</f>
        <v>Select</v>
      </c>
    </row>
    <row r="1609" spans="3:5" x14ac:dyDescent="0.2">
      <c r="C1609" s="555"/>
      <c r="D1609" s="555"/>
      <c r="E1609" s="124" t="str">
        <f>'Enter Data'!$C$61</f>
        <v>Select</v>
      </c>
    </row>
    <row r="1610" spans="3:5" x14ac:dyDescent="0.2">
      <c r="C1610" s="555"/>
      <c r="D1610" s="555"/>
      <c r="E1610" s="124" t="str">
        <f>'Enter Data'!$C$61</f>
        <v>Select</v>
      </c>
    </row>
    <row r="1611" spans="3:5" x14ac:dyDescent="0.2">
      <c r="C1611" s="555"/>
      <c r="D1611" s="555"/>
      <c r="E1611" s="124" t="str">
        <f>'Enter Data'!$C$61</f>
        <v>Select</v>
      </c>
    </row>
    <row r="1612" spans="3:5" x14ac:dyDescent="0.2">
      <c r="C1612" s="555"/>
      <c r="D1612" s="555"/>
      <c r="E1612" s="124" t="str">
        <f>'Enter Data'!$C$61</f>
        <v>Select</v>
      </c>
    </row>
    <row r="1613" spans="3:5" x14ac:dyDescent="0.2">
      <c r="C1613" s="555"/>
      <c r="D1613" s="555"/>
      <c r="E1613" s="124" t="str">
        <f>'Enter Data'!$C$61</f>
        <v>Select</v>
      </c>
    </row>
    <row r="1614" spans="3:5" x14ac:dyDescent="0.2">
      <c r="C1614" s="555"/>
      <c r="D1614" s="555"/>
      <c r="E1614" s="124" t="str">
        <f>'Enter Data'!$C$61</f>
        <v>Select</v>
      </c>
    </row>
    <row r="1615" spans="3:5" x14ac:dyDescent="0.2">
      <c r="C1615" s="555"/>
      <c r="D1615" s="555"/>
      <c r="E1615" s="124" t="str">
        <f>'Enter Data'!$C$61</f>
        <v>Select</v>
      </c>
    </row>
    <row r="1616" spans="3:5" x14ac:dyDescent="0.2">
      <c r="C1616" s="555"/>
      <c r="D1616" s="555"/>
      <c r="E1616" s="124" t="str">
        <f>'Enter Data'!$C$61</f>
        <v>Select</v>
      </c>
    </row>
    <row r="1617" spans="3:5" x14ac:dyDescent="0.2">
      <c r="C1617" s="555"/>
      <c r="D1617" s="555"/>
      <c r="E1617" s="124" t="str">
        <f>'Enter Data'!$C$61</f>
        <v>Select</v>
      </c>
    </row>
    <row r="1618" spans="3:5" x14ac:dyDescent="0.2">
      <c r="C1618" s="555"/>
      <c r="D1618" s="555"/>
      <c r="E1618" s="124" t="str">
        <f>'Enter Data'!$C$61</f>
        <v>Select</v>
      </c>
    </row>
    <row r="1619" spans="3:5" x14ac:dyDescent="0.2">
      <c r="C1619" s="555"/>
      <c r="D1619" s="555"/>
      <c r="E1619" s="124" t="str">
        <f>'Enter Data'!$C$61</f>
        <v>Select</v>
      </c>
    </row>
    <row r="1620" spans="3:5" x14ac:dyDescent="0.2">
      <c r="C1620" s="555"/>
      <c r="D1620" s="555"/>
      <c r="E1620" s="124" t="str">
        <f>'Enter Data'!$C$61</f>
        <v>Select</v>
      </c>
    </row>
    <row r="1621" spans="3:5" x14ac:dyDescent="0.2">
      <c r="C1621" s="555"/>
      <c r="D1621" s="555"/>
      <c r="E1621" s="124" t="str">
        <f>'Enter Data'!$C$61</f>
        <v>Select</v>
      </c>
    </row>
    <row r="1622" spans="3:5" x14ac:dyDescent="0.2">
      <c r="C1622" s="555"/>
      <c r="D1622" s="555"/>
      <c r="E1622" s="124" t="str">
        <f>'Enter Data'!$C$61</f>
        <v>Select</v>
      </c>
    </row>
    <row r="1623" spans="3:5" x14ac:dyDescent="0.2">
      <c r="C1623" s="555"/>
      <c r="D1623" s="555"/>
      <c r="E1623" s="124" t="str">
        <f>'Enter Data'!$C$61</f>
        <v>Select</v>
      </c>
    </row>
    <row r="1624" spans="3:5" x14ac:dyDescent="0.2">
      <c r="C1624" s="555"/>
      <c r="D1624" s="555"/>
      <c r="E1624" s="124" t="str">
        <f>'Enter Data'!$C$61</f>
        <v>Select</v>
      </c>
    </row>
    <row r="1625" spans="3:5" x14ac:dyDescent="0.2">
      <c r="C1625" s="555"/>
      <c r="D1625" s="555"/>
      <c r="E1625" s="124" t="str">
        <f>'Enter Data'!$C$61</f>
        <v>Select</v>
      </c>
    </row>
    <row r="1626" spans="3:5" x14ac:dyDescent="0.2">
      <c r="C1626" s="555"/>
      <c r="D1626" s="555"/>
      <c r="E1626" s="124" t="str">
        <f>'Enter Data'!$C$61</f>
        <v>Select</v>
      </c>
    </row>
    <row r="1627" spans="3:5" x14ac:dyDescent="0.2">
      <c r="C1627" s="555"/>
      <c r="D1627" s="555"/>
      <c r="E1627" s="124" t="str">
        <f>'Enter Data'!$C$61</f>
        <v>Select</v>
      </c>
    </row>
    <row r="1628" spans="3:5" x14ac:dyDescent="0.2">
      <c r="C1628" s="555"/>
      <c r="D1628" s="555"/>
      <c r="E1628" s="124" t="str">
        <f>'Enter Data'!$C$61</f>
        <v>Select</v>
      </c>
    </row>
    <row r="1629" spans="3:5" x14ac:dyDescent="0.2">
      <c r="C1629" s="555"/>
      <c r="D1629" s="555"/>
      <c r="E1629" s="124" t="str">
        <f>'Enter Data'!$C$61</f>
        <v>Select</v>
      </c>
    </row>
    <row r="1630" spans="3:5" x14ac:dyDescent="0.2">
      <c r="C1630" s="555"/>
      <c r="D1630" s="555"/>
      <c r="E1630" s="124" t="str">
        <f>'Enter Data'!$C$61</f>
        <v>Select</v>
      </c>
    </row>
    <row r="1631" spans="3:5" x14ac:dyDescent="0.2">
      <c r="C1631" s="555"/>
      <c r="D1631" s="555"/>
      <c r="E1631" s="124" t="str">
        <f>'Enter Data'!$C$61</f>
        <v>Select</v>
      </c>
    </row>
    <row r="1632" spans="3:5" x14ac:dyDescent="0.2">
      <c r="C1632" s="555"/>
      <c r="D1632" s="555"/>
      <c r="E1632" s="124" t="str">
        <f>'Enter Data'!$C$61</f>
        <v>Select</v>
      </c>
    </row>
    <row r="1633" spans="3:5" x14ac:dyDescent="0.2">
      <c r="C1633" s="555"/>
      <c r="D1633" s="555"/>
      <c r="E1633" s="124" t="str">
        <f>'Enter Data'!$C$61</f>
        <v>Select</v>
      </c>
    </row>
    <row r="1634" spans="3:5" x14ac:dyDescent="0.2">
      <c r="C1634" s="555"/>
      <c r="D1634" s="555"/>
      <c r="E1634" s="124" t="str">
        <f>'Enter Data'!$C$61</f>
        <v>Select</v>
      </c>
    </row>
    <row r="1635" spans="3:5" x14ac:dyDescent="0.2">
      <c r="C1635" s="555"/>
      <c r="D1635" s="555"/>
      <c r="E1635" s="124" t="str">
        <f>'Enter Data'!$C$61</f>
        <v>Select</v>
      </c>
    </row>
    <row r="1636" spans="3:5" x14ac:dyDescent="0.2">
      <c r="C1636" s="555"/>
      <c r="D1636" s="555"/>
      <c r="E1636" s="124" t="str">
        <f>'Enter Data'!$C$61</f>
        <v>Select</v>
      </c>
    </row>
    <row r="1637" spans="3:5" x14ac:dyDescent="0.2">
      <c r="C1637" s="555"/>
      <c r="D1637" s="555"/>
      <c r="E1637" s="124" t="str">
        <f>'Enter Data'!$C$61</f>
        <v>Select</v>
      </c>
    </row>
    <row r="1638" spans="3:5" x14ac:dyDescent="0.2">
      <c r="C1638" s="555"/>
      <c r="D1638" s="555"/>
      <c r="E1638" s="124" t="str">
        <f>'Enter Data'!$C$61</f>
        <v>Select</v>
      </c>
    </row>
    <row r="1639" spans="3:5" x14ac:dyDescent="0.2">
      <c r="C1639" s="555"/>
      <c r="D1639" s="555"/>
      <c r="E1639" s="124" t="str">
        <f>'Enter Data'!$C$61</f>
        <v>Select</v>
      </c>
    </row>
    <row r="1640" spans="3:5" x14ac:dyDescent="0.2">
      <c r="C1640" s="555"/>
      <c r="D1640" s="555"/>
      <c r="E1640" s="124" t="str">
        <f>'Enter Data'!$C$61</f>
        <v>Select</v>
      </c>
    </row>
    <row r="1641" spans="3:5" x14ac:dyDescent="0.2">
      <c r="C1641" s="555"/>
      <c r="D1641" s="555"/>
      <c r="E1641" s="124" t="str">
        <f>'Enter Data'!$C$61</f>
        <v>Select</v>
      </c>
    </row>
    <row r="1642" spans="3:5" x14ac:dyDescent="0.2">
      <c r="C1642" s="555"/>
      <c r="D1642" s="555"/>
      <c r="E1642" s="124" t="str">
        <f>'Enter Data'!$C$61</f>
        <v>Select</v>
      </c>
    </row>
    <row r="1643" spans="3:5" x14ac:dyDescent="0.2">
      <c r="C1643" s="555"/>
      <c r="D1643" s="555"/>
      <c r="E1643" s="124" t="str">
        <f>'Enter Data'!$C$61</f>
        <v>Select</v>
      </c>
    </row>
    <row r="1644" spans="3:5" x14ac:dyDescent="0.2">
      <c r="C1644" s="555"/>
      <c r="D1644" s="555"/>
      <c r="E1644" s="124" t="str">
        <f>'Enter Data'!$C$61</f>
        <v>Select</v>
      </c>
    </row>
    <row r="1645" spans="3:5" x14ac:dyDescent="0.2">
      <c r="C1645" s="555"/>
      <c r="D1645" s="555"/>
      <c r="E1645" s="124" t="str">
        <f>'Enter Data'!$C$61</f>
        <v>Select</v>
      </c>
    </row>
    <row r="1646" spans="3:5" x14ac:dyDescent="0.2">
      <c r="C1646" s="555"/>
      <c r="D1646" s="555"/>
      <c r="E1646" s="124" t="str">
        <f>'Enter Data'!$C$61</f>
        <v>Select</v>
      </c>
    </row>
    <row r="1647" spans="3:5" x14ac:dyDescent="0.2">
      <c r="C1647" s="555"/>
      <c r="D1647" s="555"/>
      <c r="E1647" s="124" t="str">
        <f>'Enter Data'!$C$61</f>
        <v>Select</v>
      </c>
    </row>
    <row r="1648" spans="3:5" x14ac:dyDescent="0.2">
      <c r="C1648" s="555"/>
      <c r="D1648" s="555"/>
      <c r="E1648" s="124" t="str">
        <f>'Enter Data'!$C$61</f>
        <v>Select</v>
      </c>
    </row>
    <row r="1649" spans="3:5" x14ac:dyDescent="0.2">
      <c r="C1649" s="555"/>
      <c r="D1649" s="555"/>
      <c r="E1649" s="124" t="str">
        <f>'Enter Data'!$C$61</f>
        <v>Select</v>
      </c>
    </row>
    <row r="1650" spans="3:5" x14ac:dyDescent="0.2">
      <c r="C1650" s="555"/>
      <c r="D1650" s="555"/>
      <c r="E1650" s="124" t="str">
        <f>'Enter Data'!$C$61</f>
        <v>Select</v>
      </c>
    </row>
    <row r="1651" spans="3:5" x14ac:dyDescent="0.2">
      <c r="C1651" s="555"/>
      <c r="D1651" s="555"/>
      <c r="E1651" s="124" t="str">
        <f>'Enter Data'!$C$61</f>
        <v>Select</v>
      </c>
    </row>
    <row r="1652" spans="3:5" x14ac:dyDescent="0.2">
      <c r="C1652" s="555"/>
      <c r="D1652" s="555"/>
      <c r="E1652" s="124" t="str">
        <f>'Enter Data'!$C$61</f>
        <v>Select</v>
      </c>
    </row>
    <row r="1653" spans="3:5" x14ac:dyDescent="0.2">
      <c r="C1653" s="555"/>
      <c r="D1653" s="555"/>
      <c r="E1653" s="124" t="str">
        <f>'Enter Data'!$C$61</f>
        <v>Select</v>
      </c>
    </row>
    <row r="1654" spans="3:5" x14ac:dyDescent="0.2">
      <c r="C1654" s="555"/>
      <c r="D1654" s="555"/>
      <c r="E1654" s="124" t="str">
        <f>'Enter Data'!$C$61</f>
        <v>Select</v>
      </c>
    </row>
    <row r="1655" spans="3:5" x14ac:dyDescent="0.2">
      <c r="C1655" s="555"/>
      <c r="D1655" s="555"/>
      <c r="E1655" s="124" t="str">
        <f>'Enter Data'!$C$61</f>
        <v>Select</v>
      </c>
    </row>
    <row r="1656" spans="3:5" x14ac:dyDescent="0.2">
      <c r="C1656" s="555"/>
      <c r="D1656" s="555"/>
      <c r="E1656" s="124" t="str">
        <f>'Enter Data'!$C$61</f>
        <v>Select</v>
      </c>
    </row>
    <row r="1657" spans="3:5" x14ac:dyDescent="0.2">
      <c r="C1657" s="555"/>
      <c r="D1657" s="555"/>
      <c r="E1657" s="124" t="str">
        <f>'Enter Data'!$C$61</f>
        <v>Select</v>
      </c>
    </row>
    <row r="1658" spans="3:5" x14ac:dyDescent="0.2">
      <c r="C1658" s="555"/>
      <c r="D1658" s="555"/>
      <c r="E1658" s="124" t="str">
        <f>'Enter Data'!$C$61</f>
        <v>Select</v>
      </c>
    </row>
    <row r="1659" spans="3:5" x14ac:dyDescent="0.2">
      <c r="C1659" s="555"/>
      <c r="D1659" s="555"/>
      <c r="E1659" s="124" t="str">
        <f>'Enter Data'!$C$61</f>
        <v>Select</v>
      </c>
    </row>
    <row r="1660" spans="3:5" x14ac:dyDescent="0.2">
      <c r="C1660" s="555"/>
      <c r="D1660" s="555"/>
      <c r="E1660" s="124" t="str">
        <f>'Enter Data'!$C$61</f>
        <v>Select</v>
      </c>
    </row>
    <row r="1661" spans="3:5" x14ac:dyDescent="0.2">
      <c r="C1661" s="555"/>
      <c r="D1661" s="555"/>
      <c r="E1661" s="124" t="str">
        <f>'Enter Data'!$C$61</f>
        <v>Select</v>
      </c>
    </row>
    <row r="1662" spans="3:5" x14ac:dyDescent="0.2">
      <c r="C1662" s="555"/>
      <c r="D1662" s="555"/>
      <c r="E1662" s="124" t="str">
        <f>'Enter Data'!$C$61</f>
        <v>Select</v>
      </c>
    </row>
    <row r="1663" spans="3:5" x14ac:dyDescent="0.2">
      <c r="C1663" s="555"/>
      <c r="D1663" s="555"/>
      <c r="E1663" s="124" t="str">
        <f>'Enter Data'!$C$61</f>
        <v>Select</v>
      </c>
    </row>
    <row r="1664" spans="3:5" x14ac:dyDescent="0.2">
      <c r="C1664" s="555"/>
      <c r="D1664" s="555"/>
      <c r="E1664" s="124" t="str">
        <f>'Enter Data'!$C$61</f>
        <v>Select</v>
      </c>
    </row>
    <row r="1665" spans="3:5" x14ac:dyDescent="0.2">
      <c r="C1665" s="555"/>
      <c r="D1665" s="555"/>
      <c r="E1665" s="124" t="str">
        <f>'Enter Data'!$C$61</f>
        <v>Select</v>
      </c>
    </row>
    <row r="1666" spans="3:5" x14ac:dyDescent="0.2">
      <c r="C1666" s="555"/>
      <c r="D1666" s="555"/>
      <c r="E1666" s="124" t="str">
        <f>'Enter Data'!$C$61</f>
        <v>Select</v>
      </c>
    </row>
    <row r="1667" spans="3:5" x14ac:dyDescent="0.2">
      <c r="C1667" s="555"/>
      <c r="D1667" s="555"/>
      <c r="E1667" s="124" t="str">
        <f>'Enter Data'!$C$61</f>
        <v>Select</v>
      </c>
    </row>
    <row r="1668" spans="3:5" x14ac:dyDescent="0.2">
      <c r="C1668" s="555"/>
      <c r="D1668" s="555"/>
      <c r="E1668" s="124" t="str">
        <f>'Enter Data'!$C$61</f>
        <v>Select</v>
      </c>
    </row>
    <row r="1669" spans="3:5" x14ac:dyDescent="0.2">
      <c r="C1669" s="555"/>
      <c r="D1669" s="555"/>
      <c r="E1669" s="124" t="str">
        <f>'Enter Data'!$C$61</f>
        <v>Select</v>
      </c>
    </row>
    <row r="1670" spans="3:5" x14ac:dyDescent="0.2">
      <c r="C1670" s="555"/>
      <c r="D1670" s="555"/>
      <c r="E1670" s="124" t="str">
        <f>'Enter Data'!$C$61</f>
        <v>Select</v>
      </c>
    </row>
    <row r="1671" spans="3:5" x14ac:dyDescent="0.2">
      <c r="C1671" s="555"/>
      <c r="D1671" s="555"/>
      <c r="E1671" s="124" t="str">
        <f>'Enter Data'!$C$61</f>
        <v>Select</v>
      </c>
    </row>
    <row r="1672" spans="3:5" x14ac:dyDescent="0.2">
      <c r="C1672" s="555"/>
      <c r="D1672" s="555"/>
      <c r="E1672" s="124" t="str">
        <f>'Enter Data'!$C$61</f>
        <v>Select</v>
      </c>
    </row>
    <row r="1673" spans="3:5" x14ac:dyDescent="0.2">
      <c r="C1673" s="555"/>
      <c r="D1673" s="555"/>
      <c r="E1673" s="124" t="str">
        <f>'Enter Data'!$C$61</f>
        <v>Select</v>
      </c>
    </row>
    <row r="1674" spans="3:5" x14ac:dyDescent="0.2">
      <c r="C1674" s="555"/>
      <c r="D1674" s="555"/>
      <c r="E1674" s="124" t="str">
        <f>'Enter Data'!$C$61</f>
        <v>Select</v>
      </c>
    </row>
    <row r="1675" spans="3:5" x14ac:dyDescent="0.2">
      <c r="C1675" s="555"/>
      <c r="D1675" s="555"/>
      <c r="E1675" s="124" t="str">
        <f>'Enter Data'!$C$61</f>
        <v>Select</v>
      </c>
    </row>
    <row r="1676" spans="3:5" x14ac:dyDescent="0.2">
      <c r="C1676" s="555"/>
      <c r="D1676" s="555"/>
      <c r="E1676" s="124" t="str">
        <f>'Enter Data'!$C$61</f>
        <v>Select</v>
      </c>
    </row>
    <row r="1677" spans="3:5" x14ac:dyDescent="0.2">
      <c r="C1677" s="555"/>
      <c r="D1677" s="555"/>
      <c r="E1677" s="124" t="str">
        <f>'Enter Data'!$C$61</f>
        <v>Select</v>
      </c>
    </row>
    <row r="1678" spans="3:5" x14ac:dyDescent="0.2">
      <c r="C1678" s="555"/>
      <c r="D1678" s="555"/>
      <c r="E1678" s="124" t="str">
        <f>'Enter Data'!$C$61</f>
        <v>Select</v>
      </c>
    </row>
    <row r="1679" spans="3:5" x14ac:dyDescent="0.2">
      <c r="C1679" s="555"/>
      <c r="D1679" s="555"/>
      <c r="E1679" s="124" t="str">
        <f>'Enter Data'!$C$61</f>
        <v>Select</v>
      </c>
    </row>
    <row r="1680" spans="3:5" x14ac:dyDescent="0.2">
      <c r="C1680" s="555"/>
      <c r="D1680" s="555"/>
      <c r="E1680" s="124" t="str">
        <f>'Enter Data'!$C$61</f>
        <v>Select</v>
      </c>
    </row>
    <row r="1681" spans="3:5" x14ac:dyDescent="0.2">
      <c r="C1681" s="555"/>
      <c r="D1681" s="555"/>
      <c r="E1681" s="124" t="str">
        <f>'Enter Data'!$C$61</f>
        <v>Select</v>
      </c>
    </row>
    <row r="1682" spans="3:5" x14ac:dyDescent="0.2">
      <c r="C1682" s="555"/>
      <c r="D1682" s="555"/>
      <c r="E1682" s="124" t="str">
        <f>'Enter Data'!$C$61</f>
        <v>Select</v>
      </c>
    </row>
    <row r="1683" spans="3:5" x14ac:dyDescent="0.2">
      <c r="C1683" s="555"/>
      <c r="D1683" s="555"/>
      <c r="E1683" s="124" t="str">
        <f>'Enter Data'!$C$61</f>
        <v>Select</v>
      </c>
    </row>
    <row r="1684" spans="3:5" x14ac:dyDescent="0.2">
      <c r="C1684" s="555"/>
      <c r="D1684" s="555"/>
      <c r="E1684" s="124" t="str">
        <f>'Enter Data'!$C$61</f>
        <v>Select</v>
      </c>
    </row>
    <row r="1685" spans="3:5" x14ac:dyDescent="0.2">
      <c r="C1685" s="555"/>
      <c r="D1685" s="555"/>
      <c r="E1685" s="124" t="str">
        <f>'Enter Data'!$C$61</f>
        <v>Select</v>
      </c>
    </row>
    <row r="1686" spans="3:5" x14ac:dyDescent="0.2">
      <c r="C1686" s="555"/>
      <c r="D1686" s="555"/>
      <c r="E1686" s="124" t="str">
        <f>'Enter Data'!$C$61</f>
        <v>Select</v>
      </c>
    </row>
    <row r="1687" spans="3:5" x14ac:dyDescent="0.2">
      <c r="C1687" s="555"/>
      <c r="D1687" s="555"/>
      <c r="E1687" s="124" t="str">
        <f>'Enter Data'!$C$61</f>
        <v>Select</v>
      </c>
    </row>
    <row r="1688" spans="3:5" x14ac:dyDescent="0.2">
      <c r="C1688" s="555"/>
      <c r="D1688" s="555"/>
      <c r="E1688" s="124" t="str">
        <f>'Enter Data'!$C$61</f>
        <v>Select</v>
      </c>
    </row>
    <row r="1689" spans="3:5" x14ac:dyDescent="0.2">
      <c r="C1689" s="555"/>
      <c r="D1689" s="555"/>
      <c r="E1689" s="124" t="str">
        <f>'Enter Data'!$C$61</f>
        <v>Select</v>
      </c>
    </row>
    <row r="1690" spans="3:5" x14ac:dyDescent="0.2">
      <c r="C1690" s="555"/>
      <c r="D1690" s="555"/>
      <c r="E1690" s="124" t="str">
        <f>'Enter Data'!$C$61</f>
        <v>Select</v>
      </c>
    </row>
    <row r="1691" spans="3:5" x14ac:dyDescent="0.2">
      <c r="C1691" s="555"/>
      <c r="D1691" s="555"/>
      <c r="E1691" s="124" t="str">
        <f>'Enter Data'!$C$61</f>
        <v>Select</v>
      </c>
    </row>
    <row r="1692" spans="3:5" x14ac:dyDescent="0.2">
      <c r="C1692" s="555"/>
      <c r="D1692" s="555"/>
      <c r="E1692" s="124" t="str">
        <f>'Enter Data'!$C$61</f>
        <v>Select</v>
      </c>
    </row>
    <row r="1693" spans="3:5" x14ac:dyDescent="0.2">
      <c r="C1693" s="555"/>
      <c r="D1693" s="555"/>
      <c r="E1693" s="124" t="str">
        <f>'Enter Data'!$C$61</f>
        <v>Select</v>
      </c>
    </row>
    <row r="1694" spans="3:5" x14ac:dyDescent="0.2">
      <c r="C1694" s="555"/>
      <c r="D1694" s="555"/>
      <c r="E1694" s="124" t="str">
        <f>'Enter Data'!$C$61</f>
        <v>Select</v>
      </c>
    </row>
    <row r="1695" spans="3:5" x14ac:dyDescent="0.2">
      <c r="C1695" s="555"/>
      <c r="D1695" s="555"/>
      <c r="E1695" s="124" t="str">
        <f>'Enter Data'!$C$61</f>
        <v>Select</v>
      </c>
    </row>
    <row r="1696" spans="3:5" x14ac:dyDescent="0.2">
      <c r="C1696" s="555"/>
      <c r="D1696" s="555"/>
      <c r="E1696" s="124" t="str">
        <f>'Enter Data'!$C$61</f>
        <v>Select</v>
      </c>
    </row>
    <row r="1697" spans="3:5" x14ac:dyDescent="0.2">
      <c r="C1697" s="555"/>
      <c r="D1697" s="555"/>
      <c r="E1697" s="124" t="str">
        <f>'Enter Data'!$C$61</f>
        <v>Select</v>
      </c>
    </row>
    <row r="1698" spans="3:5" x14ac:dyDescent="0.2">
      <c r="C1698" s="555"/>
      <c r="D1698" s="555"/>
      <c r="E1698" s="124" t="str">
        <f>'Enter Data'!$C$61</f>
        <v>Select</v>
      </c>
    </row>
    <row r="1699" spans="3:5" x14ac:dyDescent="0.2">
      <c r="C1699" s="555"/>
      <c r="D1699" s="555"/>
      <c r="E1699" s="124" t="str">
        <f>'Enter Data'!$C$61</f>
        <v>Select</v>
      </c>
    </row>
    <row r="1700" spans="3:5" x14ac:dyDescent="0.2">
      <c r="C1700" s="555"/>
      <c r="D1700" s="555"/>
      <c r="E1700" s="124" t="str">
        <f>'Enter Data'!$C$61</f>
        <v>Select</v>
      </c>
    </row>
    <row r="1701" spans="3:5" x14ac:dyDescent="0.2">
      <c r="C1701" s="555"/>
      <c r="D1701" s="555"/>
      <c r="E1701" s="124" t="str">
        <f>'Enter Data'!$C$61</f>
        <v>Select</v>
      </c>
    </row>
    <row r="1702" spans="3:5" x14ac:dyDescent="0.2">
      <c r="C1702" s="555"/>
      <c r="D1702" s="555"/>
      <c r="E1702" s="124" t="str">
        <f>'Enter Data'!$C$61</f>
        <v>Select</v>
      </c>
    </row>
    <row r="1703" spans="3:5" x14ac:dyDescent="0.2">
      <c r="C1703" s="555"/>
      <c r="D1703" s="555"/>
      <c r="E1703" s="124" t="str">
        <f>'Enter Data'!$C$61</f>
        <v>Select</v>
      </c>
    </row>
    <row r="1704" spans="3:5" x14ac:dyDescent="0.2">
      <c r="C1704" s="555"/>
      <c r="D1704" s="555"/>
      <c r="E1704" s="124" t="str">
        <f>'Enter Data'!$C$61</f>
        <v>Select</v>
      </c>
    </row>
    <row r="1705" spans="3:5" x14ac:dyDescent="0.2">
      <c r="C1705" s="555"/>
      <c r="D1705" s="555"/>
      <c r="E1705" s="124" t="str">
        <f>'Enter Data'!$C$61</f>
        <v>Select</v>
      </c>
    </row>
    <row r="1706" spans="3:5" x14ac:dyDescent="0.2">
      <c r="C1706" s="555"/>
      <c r="D1706" s="555"/>
      <c r="E1706" s="124" t="str">
        <f>'Enter Data'!$C$61</f>
        <v>Select</v>
      </c>
    </row>
    <row r="1707" spans="3:5" x14ac:dyDescent="0.2">
      <c r="C1707" s="555"/>
      <c r="D1707" s="555"/>
      <c r="E1707" s="124" t="str">
        <f>'Enter Data'!$C$61</f>
        <v>Select</v>
      </c>
    </row>
    <row r="1708" spans="3:5" x14ac:dyDescent="0.2">
      <c r="C1708" s="555"/>
      <c r="D1708" s="555"/>
      <c r="E1708" s="124" t="str">
        <f>'Enter Data'!$C$61</f>
        <v>Select</v>
      </c>
    </row>
    <row r="1709" spans="3:5" x14ac:dyDescent="0.2">
      <c r="C1709" s="555"/>
      <c r="D1709" s="555"/>
      <c r="E1709" s="124" t="str">
        <f>'Enter Data'!$C$61</f>
        <v>Select</v>
      </c>
    </row>
    <row r="1710" spans="3:5" x14ac:dyDescent="0.2">
      <c r="C1710" s="555"/>
      <c r="D1710" s="555"/>
      <c r="E1710" s="124" t="str">
        <f>'Enter Data'!$C$61</f>
        <v>Select</v>
      </c>
    </row>
    <row r="1711" spans="3:5" x14ac:dyDescent="0.2">
      <c r="C1711" s="555"/>
      <c r="D1711" s="555"/>
      <c r="E1711" s="124" t="str">
        <f>'Enter Data'!$C$61</f>
        <v>Select</v>
      </c>
    </row>
    <row r="1712" spans="3:5" x14ac:dyDescent="0.2">
      <c r="C1712" s="555"/>
      <c r="D1712" s="555"/>
      <c r="E1712" s="124" t="str">
        <f>'Enter Data'!$C$61</f>
        <v>Select</v>
      </c>
    </row>
    <row r="1713" spans="3:5" x14ac:dyDescent="0.2">
      <c r="C1713" s="555"/>
      <c r="D1713" s="555"/>
      <c r="E1713" s="124" t="str">
        <f>'Enter Data'!$C$61</f>
        <v>Select</v>
      </c>
    </row>
    <row r="1714" spans="3:5" x14ac:dyDescent="0.2">
      <c r="C1714" s="555"/>
      <c r="D1714" s="555"/>
      <c r="E1714" s="124" t="str">
        <f>'Enter Data'!$C$61</f>
        <v>Select</v>
      </c>
    </row>
    <row r="1715" spans="3:5" x14ac:dyDescent="0.2">
      <c r="C1715" s="555"/>
      <c r="D1715" s="555"/>
      <c r="E1715" s="124" t="str">
        <f>'Enter Data'!$C$61</f>
        <v>Select</v>
      </c>
    </row>
    <row r="1716" spans="3:5" x14ac:dyDescent="0.2">
      <c r="C1716" s="555"/>
      <c r="D1716" s="555"/>
      <c r="E1716" s="124" t="str">
        <f>'Enter Data'!$C$61</f>
        <v>Select</v>
      </c>
    </row>
    <row r="1717" spans="3:5" x14ac:dyDescent="0.2">
      <c r="C1717" s="555"/>
      <c r="D1717" s="555"/>
      <c r="E1717" s="124" t="str">
        <f>'Enter Data'!$C$61</f>
        <v>Select</v>
      </c>
    </row>
    <row r="1718" spans="3:5" x14ac:dyDescent="0.2">
      <c r="C1718" s="555"/>
      <c r="D1718" s="555"/>
      <c r="E1718" s="124" t="str">
        <f>'Enter Data'!$C$61</f>
        <v>Select</v>
      </c>
    </row>
    <row r="1719" spans="3:5" x14ac:dyDescent="0.2">
      <c r="C1719" s="555"/>
      <c r="D1719" s="555"/>
      <c r="E1719" s="124" t="str">
        <f>'Enter Data'!$C$61</f>
        <v>Select</v>
      </c>
    </row>
    <row r="1720" spans="3:5" x14ac:dyDescent="0.2">
      <c r="C1720" s="555"/>
      <c r="D1720" s="555"/>
      <c r="E1720" s="124" t="str">
        <f>'Enter Data'!$C$61</f>
        <v>Select</v>
      </c>
    </row>
    <row r="1721" spans="3:5" x14ac:dyDescent="0.2">
      <c r="C1721" s="555"/>
      <c r="D1721" s="555"/>
      <c r="E1721" s="124" t="str">
        <f>'Enter Data'!$C$61</f>
        <v>Select</v>
      </c>
    </row>
    <row r="1722" spans="3:5" x14ac:dyDescent="0.2">
      <c r="C1722" s="555"/>
      <c r="D1722" s="555"/>
      <c r="E1722" s="124" t="str">
        <f>'Enter Data'!$C$61</f>
        <v>Select</v>
      </c>
    </row>
    <row r="1723" spans="3:5" x14ac:dyDescent="0.2">
      <c r="C1723" s="555"/>
      <c r="D1723" s="555"/>
      <c r="E1723" s="124" t="str">
        <f>'Enter Data'!$C$61</f>
        <v>Select</v>
      </c>
    </row>
    <row r="1724" spans="3:5" x14ac:dyDescent="0.2">
      <c r="C1724" s="555"/>
      <c r="D1724" s="555"/>
      <c r="E1724" s="124" t="str">
        <f>'Enter Data'!$C$61</f>
        <v>Select</v>
      </c>
    </row>
    <row r="1725" spans="3:5" x14ac:dyDescent="0.2">
      <c r="C1725" s="555"/>
      <c r="D1725" s="555"/>
      <c r="E1725" s="124" t="str">
        <f>'Enter Data'!$C$61</f>
        <v>Select</v>
      </c>
    </row>
    <row r="1726" spans="3:5" x14ac:dyDescent="0.2">
      <c r="C1726" s="555"/>
      <c r="D1726" s="555"/>
      <c r="E1726" s="124" t="str">
        <f>'Enter Data'!$C$61</f>
        <v>Select</v>
      </c>
    </row>
    <row r="1727" spans="3:5" x14ac:dyDescent="0.2">
      <c r="C1727" s="555"/>
      <c r="D1727" s="555"/>
      <c r="E1727" s="124" t="str">
        <f>'Enter Data'!$C$61</f>
        <v>Select</v>
      </c>
    </row>
    <row r="1728" spans="3:5" x14ac:dyDescent="0.2">
      <c r="C1728" s="555"/>
      <c r="D1728" s="555"/>
      <c r="E1728" s="124" t="str">
        <f>'Enter Data'!$C$61</f>
        <v>Select</v>
      </c>
    </row>
    <row r="1729" spans="3:5" x14ac:dyDescent="0.2">
      <c r="C1729" s="555"/>
      <c r="D1729" s="555"/>
      <c r="E1729" s="124" t="str">
        <f>'Enter Data'!$C$61</f>
        <v>Select</v>
      </c>
    </row>
    <row r="1730" spans="3:5" x14ac:dyDescent="0.2">
      <c r="C1730" s="555"/>
      <c r="D1730" s="555"/>
      <c r="E1730" s="124" t="str">
        <f>'Enter Data'!$C$61</f>
        <v>Select</v>
      </c>
    </row>
    <row r="1731" spans="3:5" x14ac:dyDescent="0.2">
      <c r="C1731" s="555"/>
      <c r="D1731" s="555"/>
      <c r="E1731" s="124" t="str">
        <f>'Enter Data'!$C$61</f>
        <v>Select</v>
      </c>
    </row>
    <row r="1732" spans="3:5" x14ac:dyDescent="0.2">
      <c r="C1732" s="555"/>
      <c r="D1732" s="555"/>
      <c r="E1732" s="124" t="str">
        <f>'Enter Data'!$C$61</f>
        <v>Select</v>
      </c>
    </row>
    <row r="1733" spans="3:5" x14ac:dyDescent="0.2">
      <c r="C1733" s="555"/>
      <c r="D1733" s="555"/>
      <c r="E1733" s="124" t="str">
        <f>'Enter Data'!$C$61</f>
        <v>Select</v>
      </c>
    </row>
    <row r="1734" spans="3:5" x14ac:dyDescent="0.2">
      <c r="C1734" s="555"/>
      <c r="D1734" s="555"/>
      <c r="E1734" s="124" t="str">
        <f>'Enter Data'!$C$61</f>
        <v>Select</v>
      </c>
    </row>
    <row r="1735" spans="3:5" x14ac:dyDescent="0.2">
      <c r="C1735" s="555"/>
      <c r="D1735" s="555"/>
      <c r="E1735" s="124" t="str">
        <f>'Enter Data'!$C$61</f>
        <v>Select</v>
      </c>
    </row>
    <row r="1736" spans="3:5" x14ac:dyDescent="0.2">
      <c r="C1736" s="555"/>
      <c r="D1736" s="555"/>
      <c r="E1736" s="124" t="str">
        <f>'Enter Data'!$C$61</f>
        <v>Select</v>
      </c>
    </row>
    <row r="1737" spans="3:5" x14ac:dyDescent="0.2">
      <c r="C1737" s="555"/>
      <c r="D1737" s="555"/>
      <c r="E1737" s="124" t="str">
        <f>'Enter Data'!$C$61</f>
        <v>Select</v>
      </c>
    </row>
    <row r="1738" spans="3:5" x14ac:dyDescent="0.2">
      <c r="C1738" s="555"/>
      <c r="D1738" s="555"/>
      <c r="E1738" s="124" t="str">
        <f>'Enter Data'!$C$61</f>
        <v>Select</v>
      </c>
    </row>
    <row r="1739" spans="3:5" x14ac:dyDescent="0.2">
      <c r="C1739" s="555"/>
      <c r="D1739" s="555"/>
      <c r="E1739" s="124" t="str">
        <f>'Enter Data'!$C$61</f>
        <v>Select</v>
      </c>
    </row>
    <row r="1740" spans="3:5" x14ac:dyDescent="0.2">
      <c r="C1740" s="555"/>
      <c r="D1740" s="555"/>
      <c r="E1740" s="124" t="str">
        <f>'Enter Data'!$C$61</f>
        <v>Select</v>
      </c>
    </row>
    <row r="1741" spans="3:5" x14ac:dyDescent="0.2">
      <c r="C1741" s="555"/>
      <c r="D1741" s="555"/>
      <c r="E1741" s="124" t="str">
        <f>'Enter Data'!$C$61</f>
        <v>Select</v>
      </c>
    </row>
    <row r="1742" spans="3:5" x14ac:dyDescent="0.2">
      <c r="C1742" s="555"/>
      <c r="D1742" s="555"/>
      <c r="E1742" s="124" t="str">
        <f>'Enter Data'!$C$61</f>
        <v>Select</v>
      </c>
    </row>
    <row r="1743" spans="3:5" x14ac:dyDescent="0.2">
      <c r="C1743" s="555"/>
      <c r="D1743" s="555"/>
      <c r="E1743" s="124" t="str">
        <f>'Enter Data'!$C$61</f>
        <v>Select</v>
      </c>
    </row>
    <row r="1744" spans="3:5" x14ac:dyDescent="0.2">
      <c r="C1744" s="555"/>
      <c r="D1744" s="555"/>
      <c r="E1744" s="124" t="str">
        <f>'Enter Data'!$C$61</f>
        <v>Select</v>
      </c>
    </row>
    <row r="1745" spans="3:5" x14ac:dyDescent="0.2">
      <c r="C1745" s="555"/>
      <c r="D1745" s="555"/>
      <c r="E1745" s="124" t="str">
        <f>'Enter Data'!$C$61</f>
        <v>Select</v>
      </c>
    </row>
    <row r="1746" spans="3:5" x14ac:dyDescent="0.2">
      <c r="C1746" s="555"/>
      <c r="D1746" s="555"/>
      <c r="E1746" s="124" t="str">
        <f>'Enter Data'!$C$61</f>
        <v>Select</v>
      </c>
    </row>
    <row r="1747" spans="3:5" x14ac:dyDescent="0.2">
      <c r="C1747" s="555"/>
      <c r="D1747" s="555"/>
      <c r="E1747" s="124" t="str">
        <f>'Enter Data'!$C$61</f>
        <v>Select</v>
      </c>
    </row>
    <row r="1748" spans="3:5" x14ac:dyDescent="0.2">
      <c r="C1748" s="555"/>
      <c r="D1748" s="555"/>
      <c r="E1748" s="124" t="str">
        <f>'Enter Data'!$C$61</f>
        <v>Select</v>
      </c>
    </row>
    <row r="1749" spans="3:5" x14ac:dyDescent="0.2">
      <c r="C1749" s="555"/>
      <c r="D1749" s="555"/>
      <c r="E1749" s="124" t="str">
        <f>'Enter Data'!$C$61</f>
        <v>Select</v>
      </c>
    </row>
    <row r="1750" spans="3:5" x14ac:dyDescent="0.2">
      <c r="C1750" s="555"/>
      <c r="D1750" s="555"/>
      <c r="E1750" s="124" t="str">
        <f>'Enter Data'!$C$61</f>
        <v>Select</v>
      </c>
    </row>
    <row r="1751" spans="3:5" x14ac:dyDescent="0.2">
      <c r="C1751" s="555"/>
      <c r="D1751" s="555"/>
      <c r="E1751" s="124" t="str">
        <f>'Enter Data'!$C$61</f>
        <v>Select</v>
      </c>
    </row>
    <row r="1752" spans="3:5" x14ac:dyDescent="0.2">
      <c r="C1752" s="555"/>
      <c r="D1752" s="555"/>
      <c r="E1752" s="124" t="str">
        <f>'Enter Data'!$C$61</f>
        <v>Select</v>
      </c>
    </row>
    <row r="1753" spans="3:5" x14ac:dyDescent="0.2">
      <c r="C1753" s="555"/>
      <c r="D1753" s="555"/>
      <c r="E1753" s="124" t="str">
        <f>'Enter Data'!$C$61</f>
        <v>Select</v>
      </c>
    </row>
    <row r="1754" spans="3:5" x14ac:dyDescent="0.2">
      <c r="C1754" s="555"/>
      <c r="D1754" s="555"/>
      <c r="E1754" s="124" t="str">
        <f>'Enter Data'!$C$61</f>
        <v>Select</v>
      </c>
    </row>
    <row r="1755" spans="3:5" x14ac:dyDescent="0.2">
      <c r="C1755" s="555"/>
      <c r="D1755" s="555"/>
      <c r="E1755" s="124" t="str">
        <f>'Enter Data'!$C$61</f>
        <v>Select</v>
      </c>
    </row>
    <row r="1756" spans="3:5" x14ac:dyDescent="0.2">
      <c r="C1756" s="555"/>
      <c r="D1756" s="555"/>
      <c r="E1756" s="124" t="str">
        <f>'Enter Data'!$C$61</f>
        <v>Select</v>
      </c>
    </row>
    <row r="1757" spans="3:5" x14ac:dyDescent="0.2">
      <c r="C1757" s="555"/>
      <c r="D1757" s="555"/>
      <c r="E1757" s="124" t="str">
        <f>'Enter Data'!$C$61</f>
        <v>Select</v>
      </c>
    </row>
    <row r="1758" spans="3:5" x14ac:dyDescent="0.2">
      <c r="C1758" s="555"/>
      <c r="D1758" s="555"/>
      <c r="E1758" s="124" t="str">
        <f>'Enter Data'!$C$61</f>
        <v>Select</v>
      </c>
    </row>
    <row r="1759" spans="3:5" x14ac:dyDescent="0.2">
      <c r="C1759" s="555"/>
      <c r="D1759" s="555"/>
      <c r="E1759" s="124" t="str">
        <f>'Enter Data'!$C$61</f>
        <v>Select</v>
      </c>
    </row>
    <row r="1760" spans="3:5" x14ac:dyDescent="0.2">
      <c r="C1760" s="555"/>
      <c r="D1760" s="555"/>
      <c r="E1760" s="124" t="str">
        <f>'Enter Data'!$C$61</f>
        <v>Select</v>
      </c>
    </row>
    <row r="1761" spans="3:5" x14ac:dyDescent="0.2">
      <c r="C1761" s="555"/>
      <c r="D1761" s="555"/>
      <c r="E1761" s="124" t="str">
        <f>'Enter Data'!$C$61</f>
        <v>Select</v>
      </c>
    </row>
    <row r="1762" spans="3:5" x14ac:dyDescent="0.2">
      <c r="C1762" s="555"/>
      <c r="D1762" s="555"/>
      <c r="E1762" s="124" t="str">
        <f>'Enter Data'!$C$61</f>
        <v>Select</v>
      </c>
    </row>
    <row r="1763" spans="3:5" x14ac:dyDescent="0.2">
      <c r="C1763" s="555"/>
      <c r="D1763" s="555"/>
      <c r="E1763" s="124" t="str">
        <f>'Enter Data'!$C$61</f>
        <v>Select</v>
      </c>
    </row>
    <row r="1764" spans="3:5" x14ac:dyDescent="0.2">
      <c r="C1764" s="555"/>
      <c r="D1764" s="555"/>
      <c r="E1764" s="124" t="str">
        <f>'Enter Data'!$C$61</f>
        <v>Select</v>
      </c>
    </row>
    <row r="1765" spans="3:5" x14ac:dyDescent="0.2">
      <c r="C1765" s="555"/>
      <c r="D1765" s="555"/>
      <c r="E1765" s="124" t="str">
        <f>'Enter Data'!$C$61</f>
        <v>Select</v>
      </c>
    </row>
    <row r="1766" spans="3:5" x14ac:dyDescent="0.2">
      <c r="C1766" s="555"/>
      <c r="D1766" s="555"/>
      <c r="E1766" s="124" t="str">
        <f>'Enter Data'!$C$61</f>
        <v>Select</v>
      </c>
    </row>
    <row r="1767" spans="3:5" x14ac:dyDescent="0.2">
      <c r="C1767" s="555"/>
      <c r="D1767" s="555"/>
      <c r="E1767" s="124" t="str">
        <f>'Enter Data'!$C$61</f>
        <v>Select</v>
      </c>
    </row>
    <row r="1768" spans="3:5" x14ac:dyDescent="0.2">
      <c r="C1768" s="555"/>
      <c r="D1768" s="555"/>
      <c r="E1768" s="124" t="str">
        <f>'Enter Data'!$C$61</f>
        <v>Select</v>
      </c>
    </row>
    <row r="1769" spans="3:5" x14ac:dyDescent="0.2">
      <c r="C1769" s="555"/>
      <c r="D1769" s="555"/>
      <c r="E1769" s="124" t="str">
        <f>'Enter Data'!$C$61</f>
        <v>Select</v>
      </c>
    </row>
    <row r="1770" spans="3:5" x14ac:dyDescent="0.2">
      <c r="C1770" s="555"/>
      <c r="D1770" s="555"/>
      <c r="E1770" s="124" t="str">
        <f>'Enter Data'!$C$61</f>
        <v>Select</v>
      </c>
    </row>
    <row r="1771" spans="3:5" x14ac:dyDescent="0.2">
      <c r="C1771" s="555"/>
      <c r="D1771" s="555"/>
      <c r="E1771" s="124" t="str">
        <f>'Enter Data'!$C$61</f>
        <v>Select</v>
      </c>
    </row>
    <row r="1772" spans="3:5" x14ac:dyDescent="0.2">
      <c r="C1772" s="555"/>
      <c r="D1772" s="555"/>
      <c r="E1772" s="124" t="str">
        <f>'Enter Data'!$C$61</f>
        <v>Select</v>
      </c>
    </row>
    <row r="1773" spans="3:5" x14ac:dyDescent="0.2">
      <c r="C1773" s="555"/>
      <c r="D1773" s="555"/>
      <c r="E1773" s="124" t="str">
        <f>'Enter Data'!$C$61</f>
        <v>Select</v>
      </c>
    </row>
    <row r="1774" spans="3:5" x14ac:dyDescent="0.2">
      <c r="C1774" s="555"/>
      <c r="D1774" s="555"/>
      <c r="E1774" s="124" t="str">
        <f>'Enter Data'!$C$61</f>
        <v>Select</v>
      </c>
    </row>
    <row r="1775" spans="3:5" x14ac:dyDescent="0.2">
      <c r="C1775" s="555"/>
      <c r="D1775" s="555"/>
      <c r="E1775" s="124" t="str">
        <f>'Enter Data'!$C$61</f>
        <v>Select</v>
      </c>
    </row>
    <row r="1776" spans="3:5" x14ac:dyDescent="0.2">
      <c r="C1776" s="555"/>
      <c r="D1776" s="555"/>
      <c r="E1776" s="124" t="str">
        <f>'Enter Data'!$C$61</f>
        <v>Select</v>
      </c>
    </row>
    <row r="1777" spans="3:5" x14ac:dyDescent="0.2">
      <c r="C1777" s="555"/>
      <c r="D1777" s="555"/>
      <c r="E1777" s="124" t="str">
        <f>'Enter Data'!$C$61</f>
        <v>Select</v>
      </c>
    </row>
    <row r="1778" spans="3:5" x14ac:dyDescent="0.2">
      <c r="C1778" s="555"/>
      <c r="D1778" s="555"/>
      <c r="E1778" s="124" t="str">
        <f>'Enter Data'!$C$61</f>
        <v>Select</v>
      </c>
    </row>
    <row r="1779" spans="3:5" x14ac:dyDescent="0.2">
      <c r="C1779" s="555"/>
      <c r="D1779" s="555"/>
      <c r="E1779" s="124" t="str">
        <f>'Enter Data'!$C$61</f>
        <v>Select</v>
      </c>
    </row>
    <row r="1780" spans="3:5" x14ac:dyDescent="0.2">
      <c r="C1780" s="555"/>
      <c r="D1780" s="555"/>
      <c r="E1780" s="124" t="str">
        <f>'Enter Data'!$C$61</f>
        <v>Select</v>
      </c>
    </row>
    <row r="1781" spans="3:5" x14ac:dyDescent="0.2">
      <c r="C1781" s="555"/>
      <c r="D1781" s="555"/>
      <c r="E1781" s="124" t="str">
        <f>'Enter Data'!$C$61</f>
        <v>Select</v>
      </c>
    </row>
    <row r="1782" spans="3:5" x14ac:dyDescent="0.2">
      <c r="C1782" s="555"/>
      <c r="D1782" s="555"/>
      <c r="E1782" s="124" t="str">
        <f>'Enter Data'!$C$61</f>
        <v>Select</v>
      </c>
    </row>
    <row r="1783" spans="3:5" x14ac:dyDescent="0.2">
      <c r="C1783" s="555"/>
      <c r="D1783" s="555"/>
      <c r="E1783" s="124" t="str">
        <f>'Enter Data'!$C$61</f>
        <v>Select</v>
      </c>
    </row>
    <row r="1784" spans="3:5" x14ac:dyDescent="0.2">
      <c r="C1784" s="555"/>
      <c r="D1784" s="555"/>
      <c r="E1784" s="124" t="str">
        <f>'Enter Data'!$C$61</f>
        <v>Select</v>
      </c>
    </row>
    <row r="1785" spans="3:5" x14ac:dyDescent="0.2">
      <c r="C1785" s="555"/>
      <c r="D1785" s="555"/>
      <c r="E1785" s="124" t="str">
        <f>'Enter Data'!$C$61</f>
        <v>Select</v>
      </c>
    </row>
    <row r="1786" spans="3:5" x14ac:dyDescent="0.2">
      <c r="C1786" s="555"/>
      <c r="D1786" s="555"/>
      <c r="E1786" s="124" t="str">
        <f>'Enter Data'!$C$61</f>
        <v>Select</v>
      </c>
    </row>
    <row r="1787" spans="3:5" x14ac:dyDescent="0.2">
      <c r="C1787" s="555"/>
      <c r="D1787" s="555"/>
      <c r="E1787" s="124" t="str">
        <f>'Enter Data'!$C$61</f>
        <v>Select</v>
      </c>
    </row>
    <row r="1788" spans="3:5" x14ac:dyDescent="0.2">
      <c r="C1788" s="555"/>
      <c r="D1788" s="555"/>
      <c r="E1788" s="124" t="str">
        <f>'Enter Data'!$C$61</f>
        <v>Select</v>
      </c>
    </row>
    <row r="1789" spans="3:5" x14ac:dyDescent="0.2">
      <c r="C1789" s="555"/>
      <c r="D1789" s="555"/>
      <c r="E1789" s="124" t="str">
        <f>'Enter Data'!$C$61</f>
        <v>Select</v>
      </c>
    </row>
    <row r="1790" spans="3:5" x14ac:dyDescent="0.2">
      <c r="C1790" s="555"/>
      <c r="D1790" s="555"/>
      <c r="E1790" s="124" t="str">
        <f>'Enter Data'!$C$61</f>
        <v>Select</v>
      </c>
    </row>
    <row r="1791" spans="3:5" x14ac:dyDescent="0.2">
      <c r="C1791" s="555"/>
      <c r="D1791" s="555"/>
      <c r="E1791" s="124" t="str">
        <f>'Enter Data'!$C$61</f>
        <v>Select</v>
      </c>
    </row>
    <row r="1792" spans="3:5" x14ac:dyDescent="0.2">
      <c r="C1792" s="555"/>
      <c r="D1792" s="555"/>
      <c r="E1792" s="124" t="str">
        <f>'Enter Data'!$C$61</f>
        <v>Select</v>
      </c>
    </row>
    <row r="1793" spans="3:5" x14ac:dyDescent="0.2">
      <c r="C1793" s="555"/>
      <c r="D1793" s="555"/>
      <c r="E1793" s="124" t="str">
        <f>'Enter Data'!$C$61</f>
        <v>Select</v>
      </c>
    </row>
    <row r="1794" spans="3:5" x14ac:dyDescent="0.2">
      <c r="C1794" s="555"/>
      <c r="D1794" s="555"/>
      <c r="E1794" s="124" t="str">
        <f>'Enter Data'!$C$61</f>
        <v>Select</v>
      </c>
    </row>
    <row r="1795" spans="3:5" x14ac:dyDescent="0.2">
      <c r="C1795" s="555"/>
      <c r="D1795" s="555"/>
      <c r="E1795" s="124" t="str">
        <f>'Enter Data'!$C$61</f>
        <v>Select</v>
      </c>
    </row>
    <row r="1796" spans="3:5" x14ac:dyDescent="0.2">
      <c r="C1796" s="555"/>
      <c r="D1796" s="555"/>
      <c r="E1796" s="124" t="str">
        <f>'Enter Data'!$C$61</f>
        <v>Select</v>
      </c>
    </row>
    <row r="1797" spans="3:5" x14ac:dyDescent="0.2">
      <c r="C1797" s="555"/>
      <c r="D1797" s="555"/>
      <c r="E1797" s="124" t="str">
        <f>'Enter Data'!$C$61</f>
        <v>Select</v>
      </c>
    </row>
    <row r="1798" spans="3:5" x14ac:dyDescent="0.2">
      <c r="C1798" s="555"/>
      <c r="D1798" s="555"/>
      <c r="E1798" s="124" t="str">
        <f>'Enter Data'!$C$61</f>
        <v>Select</v>
      </c>
    </row>
    <row r="1799" spans="3:5" x14ac:dyDescent="0.2">
      <c r="C1799" s="555"/>
      <c r="D1799" s="555"/>
      <c r="E1799" s="124" t="str">
        <f>'Enter Data'!$C$61</f>
        <v>Select</v>
      </c>
    </row>
    <row r="1800" spans="3:5" x14ac:dyDescent="0.2">
      <c r="C1800" s="555"/>
      <c r="D1800" s="555"/>
      <c r="E1800" s="124" t="str">
        <f>'Enter Data'!$C$61</f>
        <v>Select</v>
      </c>
    </row>
    <row r="1801" spans="3:5" x14ac:dyDescent="0.2">
      <c r="C1801" s="555"/>
      <c r="D1801" s="555"/>
      <c r="E1801" s="124" t="str">
        <f>'Enter Data'!$C$61</f>
        <v>Select</v>
      </c>
    </row>
    <row r="1802" spans="3:5" x14ac:dyDescent="0.2">
      <c r="C1802" s="555"/>
      <c r="D1802" s="555"/>
      <c r="E1802" s="124" t="str">
        <f>'Enter Data'!$C$61</f>
        <v>Select</v>
      </c>
    </row>
    <row r="1803" spans="3:5" x14ac:dyDescent="0.2">
      <c r="C1803" s="555"/>
      <c r="D1803" s="555"/>
      <c r="E1803" s="124" t="str">
        <f>'Enter Data'!$C$61</f>
        <v>Select</v>
      </c>
    </row>
    <row r="1804" spans="3:5" x14ac:dyDescent="0.2">
      <c r="C1804" s="555"/>
      <c r="D1804" s="555"/>
      <c r="E1804" s="124" t="str">
        <f>'Enter Data'!$C$61</f>
        <v>Select</v>
      </c>
    </row>
    <row r="1805" spans="3:5" x14ac:dyDescent="0.2">
      <c r="C1805" s="555"/>
      <c r="D1805" s="555"/>
      <c r="E1805" s="124" t="str">
        <f>'Enter Data'!$C$61</f>
        <v>Select</v>
      </c>
    </row>
    <row r="1806" spans="3:5" x14ac:dyDescent="0.2">
      <c r="C1806" s="555"/>
      <c r="D1806" s="555"/>
      <c r="E1806" s="124" t="str">
        <f>'Enter Data'!$C$61</f>
        <v>Select</v>
      </c>
    </row>
    <row r="1807" spans="3:5" x14ac:dyDescent="0.2">
      <c r="C1807" s="555"/>
      <c r="D1807" s="555"/>
      <c r="E1807" s="124" t="str">
        <f>'Enter Data'!$C$61</f>
        <v>Select</v>
      </c>
    </row>
    <row r="1808" spans="3:5" x14ac:dyDescent="0.2">
      <c r="C1808" s="555"/>
      <c r="D1808" s="555"/>
      <c r="E1808" s="124" t="str">
        <f>'Enter Data'!$C$61</f>
        <v>Select</v>
      </c>
    </row>
    <row r="1809" spans="3:5" x14ac:dyDescent="0.2">
      <c r="C1809" s="555"/>
      <c r="D1809" s="555"/>
      <c r="E1809" s="124" t="str">
        <f>'Enter Data'!$C$61</f>
        <v>Select</v>
      </c>
    </row>
    <row r="1810" spans="3:5" x14ac:dyDescent="0.2">
      <c r="C1810" s="555"/>
      <c r="D1810" s="555"/>
      <c r="E1810" s="124" t="str">
        <f>'Enter Data'!$C$61</f>
        <v>Select</v>
      </c>
    </row>
    <row r="1811" spans="3:5" x14ac:dyDescent="0.2">
      <c r="C1811" s="555"/>
      <c r="D1811" s="555"/>
      <c r="E1811" s="124" t="str">
        <f>'Enter Data'!$C$61</f>
        <v>Select</v>
      </c>
    </row>
    <row r="1812" spans="3:5" x14ac:dyDescent="0.2">
      <c r="C1812" s="555"/>
      <c r="D1812" s="555"/>
      <c r="E1812" s="124" t="str">
        <f>'Enter Data'!$C$61</f>
        <v>Select</v>
      </c>
    </row>
    <row r="1813" spans="3:5" x14ac:dyDescent="0.2">
      <c r="C1813" s="555"/>
      <c r="D1813" s="555"/>
      <c r="E1813" s="124" t="str">
        <f>'Enter Data'!$C$61</f>
        <v>Select</v>
      </c>
    </row>
    <row r="1814" spans="3:5" x14ac:dyDescent="0.2">
      <c r="C1814" s="555"/>
      <c r="D1814" s="555"/>
      <c r="E1814" s="124" t="str">
        <f>'Enter Data'!$C$61</f>
        <v>Select</v>
      </c>
    </row>
    <row r="1815" spans="3:5" x14ac:dyDescent="0.2">
      <c r="C1815" s="555"/>
      <c r="D1815" s="555"/>
      <c r="E1815" s="124" t="str">
        <f>'Enter Data'!$C$61</f>
        <v>Select</v>
      </c>
    </row>
    <row r="1816" spans="3:5" x14ac:dyDescent="0.2">
      <c r="C1816" s="555"/>
      <c r="D1816" s="555"/>
      <c r="E1816" s="124" t="str">
        <f>'Enter Data'!$C$61</f>
        <v>Select</v>
      </c>
    </row>
    <row r="1817" spans="3:5" x14ac:dyDescent="0.2">
      <c r="C1817" s="555"/>
      <c r="D1817" s="555"/>
      <c r="E1817" s="124" t="str">
        <f>'Enter Data'!$C$61</f>
        <v>Select</v>
      </c>
    </row>
    <row r="1818" spans="3:5" x14ac:dyDescent="0.2">
      <c r="C1818" s="555"/>
      <c r="D1818" s="555"/>
      <c r="E1818" s="124" t="str">
        <f>'Enter Data'!$C$61</f>
        <v>Select</v>
      </c>
    </row>
    <row r="1819" spans="3:5" x14ac:dyDescent="0.2">
      <c r="C1819" s="555"/>
      <c r="D1819" s="555"/>
      <c r="E1819" s="124" t="str">
        <f>'Enter Data'!$C$61</f>
        <v>Select</v>
      </c>
    </row>
    <row r="1820" spans="3:5" x14ac:dyDescent="0.2">
      <c r="C1820" s="555"/>
      <c r="D1820" s="555"/>
      <c r="E1820" s="124" t="str">
        <f>'Enter Data'!$C$61</f>
        <v>Select</v>
      </c>
    </row>
    <row r="1821" spans="3:5" x14ac:dyDescent="0.2">
      <c r="C1821" s="555"/>
      <c r="D1821" s="555"/>
      <c r="E1821" s="124" t="str">
        <f>'Enter Data'!$C$61</f>
        <v>Select</v>
      </c>
    </row>
    <row r="1822" spans="3:5" x14ac:dyDescent="0.2">
      <c r="C1822" s="555"/>
      <c r="D1822" s="555"/>
      <c r="E1822" s="124" t="str">
        <f>'Enter Data'!$C$61</f>
        <v>Select</v>
      </c>
    </row>
    <row r="1823" spans="3:5" x14ac:dyDescent="0.2">
      <c r="C1823" s="555"/>
      <c r="D1823" s="555"/>
      <c r="E1823" s="124" t="str">
        <f>'Enter Data'!$C$61</f>
        <v>Select</v>
      </c>
    </row>
    <row r="1824" spans="3:5" x14ac:dyDescent="0.2">
      <c r="C1824" s="555"/>
      <c r="D1824" s="555"/>
      <c r="E1824" s="124" t="str">
        <f>'Enter Data'!$C$61</f>
        <v>Select</v>
      </c>
    </row>
    <row r="1825" spans="3:5" x14ac:dyDescent="0.2">
      <c r="C1825" s="555"/>
      <c r="D1825" s="555"/>
      <c r="E1825" s="124" t="str">
        <f>'Enter Data'!$C$61</f>
        <v>Select</v>
      </c>
    </row>
    <row r="1826" spans="3:5" x14ac:dyDescent="0.2">
      <c r="C1826" s="555"/>
      <c r="D1826" s="555"/>
      <c r="E1826" s="124" t="str">
        <f>'Enter Data'!$C$61</f>
        <v>Select</v>
      </c>
    </row>
    <row r="1827" spans="3:5" x14ac:dyDescent="0.2">
      <c r="C1827" s="555"/>
      <c r="D1827" s="555"/>
      <c r="E1827" s="124" t="str">
        <f>'Enter Data'!$C$61</f>
        <v>Select</v>
      </c>
    </row>
    <row r="1828" spans="3:5" x14ac:dyDescent="0.2">
      <c r="C1828" s="555"/>
      <c r="D1828" s="555"/>
      <c r="E1828" s="124" t="str">
        <f>'Enter Data'!$C$61</f>
        <v>Select</v>
      </c>
    </row>
    <row r="1829" spans="3:5" x14ac:dyDescent="0.2">
      <c r="C1829" s="555"/>
      <c r="D1829" s="555"/>
      <c r="E1829" s="124" t="str">
        <f>'Enter Data'!$C$61</f>
        <v>Select</v>
      </c>
    </row>
    <row r="1830" spans="3:5" x14ac:dyDescent="0.2">
      <c r="C1830" s="555"/>
      <c r="D1830" s="555"/>
      <c r="E1830" s="124" t="str">
        <f>'Enter Data'!$C$61</f>
        <v>Select</v>
      </c>
    </row>
    <row r="1831" spans="3:5" x14ac:dyDescent="0.2">
      <c r="C1831" s="555"/>
      <c r="D1831" s="555"/>
      <c r="E1831" s="124" t="str">
        <f>'Enter Data'!$C$61</f>
        <v>Select</v>
      </c>
    </row>
    <row r="1832" spans="3:5" x14ac:dyDescent="0.2">
      <c r="C1832" s="555"/>
      <c r="D1832" s="555"/>
      <c r="E1832" s="124" t="str">
        <f>'Enter Data'!$C$61</f>
        <v>Select</v>
      </c>
    </row>
    <row r="1833" spans="3:5" x14ac:dyDescent="0.2">
      <c r="C1833" s="555"/>
      <c r="D1833" s="555"/>
      <c r="E1833" s="124" t="str">
        <f>'Enter Data'!$C$61</f>
        <v>Select</v>
      </c>
    </row>
    <row r="1834" spans="3:5" x14ac:dyDescent="0.2">
      <c r="C1834" s="555"/>
      <c r="D1834" s="555"/>
      <c r="E1834" s="124" t="str">
        <f>'Enter Data'!$C$61</f>
        <v>Select</v>
      </c>
    </row>
    <row r="1835" spans="3:5" x14ac:dyDescent="0.2">
      <c r="C1835" s="555"/>
      <c r="D1835" s="555"/>
      <c r="E1835" s="124" t="str">
        <f>'Enter Data'!$C$61</f>
        <v>Select</v>
      </c>
    </row>
    <row r="1836" spans="3:5" x14ac:dyDescent="0.2">
      <c r="C1836" s="555"/>
      <c r="D1836" s="555"/>
      <c r="E1836" s="124" t="str">
        <f>'Enter Data'!$C$61</f>
        <v>Select</v>
      </c>
    </row>
    <row r="1837" spans="3:5" x14ac:dyDescent="0.2">
      <c r="C1837" s="555"/>
      <c r="D1837" s="555"/>
      <c r="E1837" s="124" t="str">
        <f>'Enter Data'!$C$61</f>
        <v>Select</v>
      </c>
    </row>
    <row r="1838" spans="3:5" x14ac:dyDescent="0.2">
      <c r="C1838" s="555"/>
      <c r="D1838" s="555"/>
      <c r="E1838" s="124" t="str">
        <f>'Enter Data'!$C$61</f>
        <v>Select</v>
      </c>
    </row>
    <row r="1839" spans="3:5" x14ac:dyDescent="0.2">
      <c r="C1839" s="555"/>
      <c r="D1839" s="555"/>
      <c r="E1839" s="124" t="str">
        <f>'Enter Data'!$C$61</f>
        <v>Select</v>
      </c>
    </row>
    <row r="1840" spans="3:5" x14ac:dyDescent="0.2">
      <c r="C1840" s="555"/>
      <c r="D1840" s="555"/>
      <c r="E1840" s="124" t="str">
        <f>'Enter Data'!$C$61</f>
        <v>Select</v>
      </c>
    </row>
    <row r="1841" spans="3:5" x14ac:dyDescent="0.2">
      <c r="C1841" s="555"/>
      <c r="D1841" s="555"/>
      <c r="E1841" s="124" t="str">
        <f>'Enter Data'!$C$61</f>
        <v>Select</v>
      </c>
    </row>
    <row r="1842" spans="3:5" x14ac:dyDescent="0.2">
      <c r="C1842" s="555"/>
      <c r="D1842" s="555"/>
      <c r="E1842" s="124" t="str">
        <f>'Enter Data'!$C$61</f>
        <v>Select</v>
      </c>
    </row>
    <row r="1843" spans="3:5" x14ac:dyDescent="0.2">
      <c r="C1843" s="555"/>
      <c r="D1843" s="555"/>
      <c r="E1843" s="124" t="str">
        <f>'Enter Data'!$C$61</f>
        <v>Select</v>
      </c>
    </row>
    <row r="1844" spans="3:5" x14ac:dyDescent="0.2">
      <c r="C1844" s="555"/>
      <c r="D1844" s="555"/>
      <c r="E1844" s="124" t="str">
        <f>'Enter Data'!$C$61</f>
        <v>Select</v>
      </c>
    </row>
    <row r="1845" spans="3:5" x14ac:dyDescent="0.2">
      <c r="C1845" s="555"/>
      <c r="D1845" s="555"/>
      <c r="E1845" s="124" t="str">
        <f>'Enter Data'!$C$61</f>
        <v>Select</v>
      </c>
    </row>
    <row r="1846" spans="3:5" x14ac:dyDescent="0.2">
      <c r="C1846" s="555"/>
      <c r="D1846" s="555"/>
      <c r="E1846" s="124" t="str">
        <f>'Enter Data'!$C$61</f>
        <v>Select</v>
      </c>
    </row>
    <row r="1847" spans="3:5" x14ac:dyDescent="0.2">
      <c r="C1847" s="555"/>
      <c r="D1847" s="555"/>
      <c r="E1847" s="124" t="str">
        <f>'Enter Data'!$C$61</f>
        <v>Select</v>
      </c>
    </row>
    <row r="1848" spans="3:5" x14ac:dyDescent="0.2">
      <c r="C1848" s="555"/>
      <c r="D1848" s="555"/>
      <c r="E1848" s="124" t="str">
        <f>'Enter Data'!$C$61</f>
        <v>Select</v>
      </c>
    </row>
    <row r="1849" spans="3:5" x14ac:dyDescent="0.2">
      <c r="C1849" s="555"/>
      <c r="D1849" s="555"/>
      <c r="E1849" s="124" t="str">
        <f>'Enter Data'!$C$61</f>
        <v>Select</v>
      </c>
    </row>
    <row r="1850" spans="3:5" x14ac:dyDescent="0.2">
      <c r="C1850" s="555"/>
      <c r="D1850" s="555"/>
      <c r="E1850" s="124" t="str">
        <f>'Enter Data'!$C$61</f>
        <v>Select</v>
      </c>
    </row>
    <row r="1851" spans="3:5" x14ac:dyDescent="0.2">
      <c r="C1851" s="555"/>
      <c r="D1851" s="555"/>
      <c r="E1851" s="124" t="str">
        <f>'Enter Data'!$C$61</f>
        <v>Select</v>
      </c>
    </row>
    <row r="1852" spans="3:5" x14ac:dyDescent="0.2">
      <c r="C1852" s="555"/>
      <c r="D1852" s="555"/>
      <c r="E1852" s="124" t="str">
        <f>'Enter Data'!$C$61</f>
        <v>Select</v>
      </c>
    </row>
    <row r="1853" spans="3:5" x14ac:dyDescent="0.2">
      <c r="C1853" s="555"/>
      <c r="D1853" s="555"/>
      <c r="E1853" s="124" t="str">
        <f>'Enter Data'!$C$61</f>
        <v>Select</v>
      </c>
    </row>
    <row r="1854" spans="3:5" x14ac:dyDescent="0.2">
      <c r="C1854" s="555"/>
      <c r="D1854" s="555"/>
      <c r="E1854" s="124" t="str">
        <f>'Enter Data'!$C$61</f>
        <v>Select</v>
      </c>
    </row>
    <row r="1855" spans="3:5" x14ac:dyDescent="0.2">
      <c r="C1855" s="555"/>
      <c r="D1855" s="555"/>
      <c r="E1855" s="124" t="str">
        <f>'Enter Data'!$C$61</f>
        <v>Select</v>
      </c>
    </row>
    <row r="1856" spans="3:5" x14ac:dyDescent="0.2">
      <c r="C1856" s="555"/>
      <c r="D1856" s="555"/>
      <c r="E1856" s="124" t="str">
        <f>'Enter Data'!$C$61</f>
        <v>Select</v>
      </c>
    </row>
    <row r="1857" spans="3:5" x14ac:dyDescent="0.2">
      <c r="C1857" s="555"/>
      <c r="D1857" s="555"/>
      <c r="E1857" s="124" t="str">
        <f>'Enter Data'!$C$61</f>
        <v>Select</v>
      </c>
    </row>
    <row r="1858" spans="3:5" x14ac:dyDescent="0.2">
      <c r="C1858" s="555"/>
      <c r="D1858" s="555"/>
      <c r="E1858" s="124" t="str">
        <f>'Enter Data'!$C$61</f>
        <v>Select</v>
      </c>
    </row>
    <row r="1859" spans="3:5" x14ac:dyDescent="0.2">
      <c r="C1859" s="555"/>
      <c r="D1859" s="555"/>
      <c r="E1859" s="124" t="str">
        <f>'Enter Data'!$C$61</f>
        <v>Select</v>
      </c>
    </row>
    <row r="1860" spans="3:5" x14ac:dyDescent="0.2">
      <c r="C1860" s="555"/>
      <c r="D1860" s="555"/>
      <c r="E1860" s="124" t="str">
        <f>'Enter Data'!$C$61</f>
        <v>Select</v>
      </c>
    </row>
    <row r="1861" spans="3:5" x14ac:dyDescent="0.2">
      <c r="C1861" s="555"/>
      <c r="D1861" s="555"/>
      <c r="E1861" s="124" t="str">
        <f>'Enter Data'!$C$61</f>
        <v>Select</v>
      </c>
    </row>
    <row r="1862" spans="3:5" x14ac:dyDescent="0.2">
      <c r="C1862" s="555"/>
      <c r="D1862" s="555"/>
      <c r="E1862" s="124" t="str">
        <f>'Enter Data'!$C$61</f>
        <v>Select</v>
      </c>
    </row>
    <row r="1863" spans="3:5" x14ac:dyDescent="0.2">
      <c r="C1863" s="555"/>
      <c r="D1863" s="555"/>
      <c r="E1863" s="124" t="str">
        <f>'Enter Data'!$C$61</f>
        <v>Select</v>
      </c>
    </row>
    <row r="1864" spans="3:5" x14ac:dyDescent="0.2">
      <c r="C1864" s="555"/>
      <c r="D1864" s="555"/>
      <c r="E1864" s="124" t="str">
        <f>'Enter Data'!$C$61</f>
        <v>Select</v>
      </c>
    </row>
    <row r="1865" spans="3:5" x14ac:dyDescent="0.2">
      <c r="C1865" s="555"/>
      <c r="D1865" s="555"/>
      <c r="E1865" s="124" t="str">
        <f>'Enter Data'!$C$61</f>
        <v>Select</v>
      </c>
    </row>
    <row r="1866" spans="3:5" x14ac:dyDescent="0.2">
      <c r="C1866" s="555"/>
      <c r="D1866" s="555"/>
      <c r="E1866" s="124" t="str">
        <f>'Enter Data'!$C$61</f>
        <v>Select</v>
      </c>
    </row>
    <row r="1867" spans="3:5" x14ac:dyDescent="0.2">
      <c r="C1867" s="555"/>
      <c r="D1867" s="555"/>
      <c r="E1867" s="124" t="str">
        <f>'Enter Data'!$C$61</f>
        <v>Select</v>
      </c>
    </row>
    <row r="1868" spans="3:5" x14ac:dyDescent="0.2">
      <c r="C1868" s="555"/>
      <c r="D1868" s="555"/>
      <c r="E1868" s="124" t="str">
        <f>'Enter Data'!$C$61</f>
        <v>Select</v>
      </c>
    </row>
    <row r="1869" spans="3:5" x14ac:dyDescent="0.2">
      <c r="C1869" s="555"/>
      <c r="D1869" s="555"/>
      <c r="E1869" s="124" t="str">
        <f>'Enter Data'!$C$61</f>
        <v>Select</v>
      </c>
    </row>
    <row r="1870" spans="3:5" x14ac:dyDescent="0.2">
      <c r="C1870" s="555"/>
      <c r="D1870" s="555"/>
      <c r="E1870" s="124" t="str">
        <f>'Enter Data'!$C$61</f>
        <v>Select</v>
      </c>
    </row>
    <row r="1871" spans="3:5" x14ac:dyDescent="0.2">
      <c r="C1871" s="555"/>
      <c r="D1871" s="555"/>
      <c r="E1871" s="124" t="str">
        <f>'Enter Data'!$C$61</f>
        <v>Select</v>
      </c>
    </row>
    <row r="1872" spans="3:5" x14ac:dyDescent="0.2">
      <c r="C1872" s="555"/>
      <c r="D1872" s="555"/>
      <c r="E1872" s="124" t="str">
        <f>'Enter Data'!$C$61</f>
        <v>Select</v>
      </c>
    </row>
    <row r="1873" spans="3:5" x14ac:dyDescent="0.2">
      <c r="C1873" s="555"/>
      <c r="D1873" s="555"/>
      <c r="E1873" s="124" t="str">
        <f>'Enter Data'!$C$61</f>
        <v>Select</v>
      </c>
    </row>
    <row r="1874" spans="3:5" x14ac:dyDescent="0.2">
      <c r="C1874" s="555"/>
      <c r="D1874" s="555"/>
      <c r="E1874" s="124" t="str">
        <f>'Enter Data'!$C$61</f>
        <v>Select</v>
      </c>
    </row>
    <row r="1875" spans="3:5" x14ac:dyDescent="0.2">
      <c r="C1875" s="555"/>
      <c r="D1875" s="555"/>
      <c r="E1875" s="124" t="str">
        <f>'Enter Data'!$C$61</f>
        <v>Select</v>
      </c>
    </row>
    <row r="1876" spans="3:5" x14ac:dyDescent="0.2">
      <c r="C1876" s="555"/>
      <c r="D1876" s="555"/>
      <c r="E1876" s="124" t="str">
        <f>'Enter Data'!$C$61</f>
        <v>Select</v>
      </c>
    </row>
    <row r="1877" spans="3:5" x14ac:dyDescent="0.2">
      <c r="C1877" s="555"/>
      <c r="D1877" s="555"/>
      <c r="E1877" s="124" t="str">
        <f>'Enter Data'!$C$61</f>
        <v>Select</v>
      </c>
    </row>
    <row r="1878" spans="3:5" x14ac:dyDescent="0.2">
      <c r="C1878" s="555"/>
      <c r="D1878" s="555"/>
      <c r="E1878" s="124" t="str">
        <f>'Enter Data'!$C$61</f>
        <v>Select</v>
      </c>
    </row>
    <row r="1879" spans="3:5" x14ac:dyDescent="0.2">
      <c r="C1879" s="555"/>
      <c r="D1879" s="555"/>
      <c r="E1879" s="124" t="str">
        <f>'Enter Data'!$C$61</f>
        <v>Select</v>
      </c>
    </row>
    <row r="1880" spans="3:5" x14ac:dyDescent="0.2">
      <c r="C1880" s="555"/>
      <c r="D1880" s="555"/>
      <c r="E1880" s="124" t="str">
        <f>'Enter Data'!$C$61</f>
        <v>Select</v>
      </c>
    </row>
    <row r="1881" spans="3:5" x14ac:dyDescent="0.2">
      <c r="C1881" s="555"/>
      <c r="D1881" s="555"/>
      <c r="E1881" s="124" t="str">
        <f>'Enter Data'!$C$61</f>
        <v>Select</v>
      </c>
    </row>
    <row r="1882" spans="3:5" x14ac:dyDescent="0.2">
      <c r="C1882" s="555"/>
      <c r="D1882" s="555"/>
      <c r="E1882" s="124" t="str">
        <f>'Enter Data'!$C$61</f>
        <v>Select</v>
      </c>
    </row>
    <row r="1883" spans="3:5" x14ac:dyDescent="0.2">
      <c r="C1883" s="555"/>
      <c r="D1883" s="555"/>
      <c r="E1883" s="124" t="str">
        <f>'Enter Data'!$C$61</f>
        <v>Select</v>
      </c>
    </row>
    <row r="1884" spans="3:5" x14ac:dyDescent="0.2">
      <c r="C1884" s="555"/>
      <c r="D1884" s="555"/>
      <c r="E1884" s="124" t="str">
        <f>'Enter Data'!$C$61</f>
        <v>Select</v>
      </c>
    </row>
    <row r="1885" spans="3:5" x14ac:dyDescent="0.2">
      <c r="C1885" s="555"/>
      <c r="D1885" s="555"/>
      <c r="E1885" s="124" t="str">
        <f>'Enter Data'!$C$61</f>
        <v>Select</v>
      </c>
    </row>
    <row r="1886" spans="3:5" x14ac:dyDescent="0.2">
      <c r="C1886" s="555"/>
      <c r="D1886" s="555"/>
      <c r="E1886" s="124" t="str">
        <f>'Enter Data'!$C$61</f>
        <v>Select</v>
      </c>
    </row>
    <row r="1887" spans="3:5" x14ac:dyDescent="0.2">
      <c r="C1887" s="555"/>
      <c r="D1887" s="555"/>
      <c r="E1887" s="124" t="str">
        <f>'Enter Data'!$C$61</f>
        <v>Select</v>
      </c>
    </row>
    <row r="1888" spans="3:5" x14ac:dyDescent="0.2">
      <c r="C1888" s="555"/>
      <c r="D1888" s="555"/>
      <c r="E1888" s="124" t="str">
        <f>'Enter Data'!$C$61</f>
        <v>Select</v>
      </c>
    </row>
    <row r="1889" spans="3:5" x14ac:dyDescent="0.2">
      <c r="C1889" s="555"/>
      <c r="D1889" s="555"/>
      <c r="E1889" s="124" t="str">
        <f>'Enter Data'!$C$61</f>
        <v>Select</v>
      </c>
    </row>
    <row r="1890" spans="3:5" x14ac:dyDescent="0.2">
      <c r="C1890" s="555"/>
      <c r="D1890" s="555"/>
      <c r="E1890" s="124" t="str">
        <f>'Enter Data'!$C$61</f>
        <v>Select</v>
      </c>
    </row>
    <row r="1891" spans="3:5" x14ac:dyDescent="0.2">
      <c r="C1891" s="555"/>
      <c r="D1891" s="555"/>
      <c r="E1891" s="124" t="str">
        <f>'Enter Data'!$C$61</f>
        <v>Select</v>
      </c>
    </row>
    <row r="1892" spans="3:5" x14ac:dyDescent="0.2">
      <c r="C1892" s="555"/>
      <c r="D1892" s="555"/>
      <c r="E1892" s="124" t="str">
        <f>'Enter Data'!$C$61</f>
        <v>Select</v>
      </c>
    </row>
    <row r="1893" spans="3:5" x14ac:dyDescent="0.2">
      <c r="C1893" s="555"/>
      <c r="D1893" s="555"/>
      <c r="E1893" s="124" t="str">
        <f>'Enter Data'!$C$61</f>
        <v>Select</v>
      </c>
    </row>
    <row r="1894" spans="3:5" x14ac:dyDescent="0.2">
      <c r="C1894" s="555"/>
      <c r="D1894" s="555"/>
      <c r="E1894" s="124" t="str">
        <f>'Enter Data'!$C$61</f>
        <v>Select</v>
      </c>
    </row>
    <row r="1895" spans="3:5" x14ac:dyDescent="0.2">
      <c r="C1895" s="555"/>
      <c r="D1895" s="555"/>
      <c r="E1895" s="124" t="str">
        <f>'Enter Data'!$C$61</f>
        <v>Select</v>
      </c>
    </row>
    <row r="1896" spans="3:5" x14ac:dyDescent="0.2">
      <c r="C1896" s="555"/>
      <c r="D1896" s="555"/>
      <c r="E1896" s="124" t="str">
        <f>'Enter Data'!$C$61</f>
        <v>Select</v>
      </c>
    </row>
    <row r="1897" spans="3:5" x14ac:dyDescent="0.2">
      <c r="C1897" s="555"/>
      <c r="D1897" s="555"/>
      <c r="E1897" s="124" t="str">
        <f>'Enter Data'!$C$61</f>
        <v>Select</v>
      </c>
    </row>
    <row r="1898" spans="3:5" x14ac:dyDescent="0.2">
      <c r="C1898" s="555"/>
      <c r="D1898" s="555"/>
      <c r="E1898" s="124" t="str">
        <f>'Enter Data'!$C$61</f>
        <v>Select</v>
      </c>
    </row>
    <row r="1899" spans="3:5" x14ac:dyDescent="0.2">
      <c r="C1899" s="555"/>
      <c r="D1899" s="555"/>
      <c r="E1899" s="124" t="str">
        <f>'Enter Data'!$C$61</f>
        <v>Select</v>
      </c>
    </row>
    <row r="1900" spans="3:5" x14ac:dyDescent="0.2">
      <c r="C1900" s="555"/>
      <c r="D1900" s="555"/>
      <c r="E1900" s="124" t="str">
        <f>'Enter Data'!$C$61</f>
        <v>Select</v>
      </c>
    </row>
    <row r="1901" spans="3:5" x14ac:dyDescent="0.2">
      <c r="C1901" s="555"/>
      <c r="D1901" s="555"/>
      <c r="E1901" s="124" t="str">
        <f>'Enter Data'!$C$61</f>
        <v>Select</v>
      </c>
    </row>
    <row r="1902" spans="3:5" x14ac:dyDescent="0.2">
      <c r="C1902" s="555"/>
      <c r="D1902" s="555"/>
      <c r="E1902" s="124" t="str">
        <f>'Enter Data'!$C$61</f>
        <v>Select</v>
      </c>
    </row>
    <row r="1903" spans="3:5" x14ac:dyDescent="0.2">
      <c r="C1903" s="555"/>
      <c r="D1903" s="555"/>
      <c r="E1903" s="124" t="str">
        <f>'Enter Data'!$C$61</f>
        <v>Select</v>
      </c>
    </row>
    <row r="1904" spans="3:5" x14ac:dyDescent="0.2">
      <c r="C1904" s="555"/>
      <c r="D1904" s="555"/>
      <c r="E1904" s="124" t="str">
        <f>'Enter Data'!$C$61</f>
        <v>Select</v>
      </c>
    </row>
    <row r="1905" spans="3:5" x14ac:dyDescent="0.2">
      <c r="C1905" s="555"/>
      <c r="D1905" s="555"/>
      <c r="E1905" s="124" t="str">
        <f>'Enter Data'!$C$61</f>
        <v>Select</v>
      </c>
    </row>
    <row r="1906" spans="3:5" x14ac:dyDescent="0.2">
      <c r="C1906" s="555"/>
      <c r="D1906" s="555"/>
      <c r="E1906" s="124" t="str">
        <f>'Enter Data'!$C$61</f>
        <v>Select</v>
      </c>
    </row>
    <row r="1907" spans="3:5" x14ac:dyDescent="0.2">
      <c r="C1907" s="555"/>
      <c r="D1907" s="555"/>
      <c r="E1907" s="124" t="str">
        <f>'Enter Data'!$C$61</f>
        <v>Select</v>
      </c>
    </row>
    <row r="1908" spans="3:5" x14ac:dyDescent="0.2">
      <c r="C1908" s="555"/>
      <c r="D1908" s="555"/>
      <c r="E1908" s="124" t="str">
        <f>'Enter Data'!$C$61</f>
        <v>Select</v>
      </c>
    </row>
    <row r="1909" spans="3:5" x14ac:dyDescent="0.2">
      <c r="C1909" s="555"/>
      <c r="D1909" s="555"/>
      <c r="E1909" s="124" t="str">
        <f>'Enter Data'!$C$61</f>
        <v>Select</v>
      </c>
    </row>
    <row r="1910" spans="3:5" x14ac:dyDescent="0.2">
      <c r="C1910" s="555"/>
      <c r="D1910" s="555"/>
      <c r="E1910" s="124" t="str">
        <f>'Enter Data'!$C$61</f>
        <v>Select</v>
      </c>
    </row>
    <row r="1911" spans="3:5" x14ac:dyDescent="0.2">
      <c r="C1911" s="555"/>
      <c r="D1911" s="555"/>
      <c r="E1911" s="124" t="str">
        <f>'Enter Data'!$C$61</f>
        <v>Select</v>
      </c>
    </row>
    <row r="1912" spans="3:5" x14ac:dyDescent="0.2">
      <c r="C1912" s="555"/>
      <c r="D1912" s="555"/>
      <c r="E1912" s="124" t="str">
        <f>'Enter Data'!$C$61</f>
        <v>Select</v>
      </c>
    </row>
    <row r="1913" spans="3:5" x14ac:dyDescent="0.2">
      <c r="C1913" s="555"/>
      <c r="D1913" s="555"/>
      <c r="E1913" s="124" t="str">
        <f>'Enter Data'!$C$61</f>
        <v>Select</v>
      </c>
    </row>
    <row r="1914" spans="3:5" x14ac:dyDescent="0.2">
      <c r="C1914" s="555"/>
      <c r="D1914" s="555"/>
      <c r="E1914" s="124" t="str">
        <f>'Enter Data'!$C$61</f>
        <v>Select</v>
      </c>
    </row>
    <row r="1915" spans="3:5" x14ac:dyDescent="0.2">
      <c r="C1915" s="555"/>
      <c r="D1915" s="555"/>
      <c r="E1915" s="124" t="str">
        <f>'Enter Data'!$C$61</f>
        <v>Select</v>
      </c>
    </row>
    <row r="1916" spans="3:5" x14ac:dyDescent="0.2">
      <c r="C1916" s="555"/>
      <c r="D1916" s="555"/>
      <c r="E1916" s="124" t="str">
        <f>'Enter Data'!$C$61</f>
        <v>Select</v>
      </c>
    </row>
    <row r="1917" spans="3:5" x14ac:dyDescent="0.2">
      <c r="C1917" s="555"/>
      <c r="D1917" s="555"/>
      <c r="E1917" s="124" t="str">
        <f>'Enter Data'!$C$61</f>
        <v>Select</v>
      </c>
    </row>
    <row r="1918" spans="3:5" x14ac:dyDescent="0.2">
      <c r="C1918" s="555"/>
      <c r="D1918" s="555"/>
      <c r="E1918" s="124" t="str">
        <f>'Enter Data'!$C$61</f>
        <v>Select</v>
      </c>
    </row>
    <row r="1919" spans="3:5" x14ac:dyDescent="0.2">
      <c r="C1919" s="555"/>
      <c r="D1919" s="555"/>
      <c r="E1919" s="124" t="str">
        <f>'Enter Data'!$C$61</f>
        <v>Select</v>
      </c>
    </row>
    <row r="1920" spans="3:5" x14ac:dyDescent="0.2">
      <c r="C1920" s="555"/>
      <c r="D1920" s="555"/>
      <c r="E1920" s="124" t="str">
        <f>'Enter Data'!$C$61</f>
        <v>Select</v>
      </c>
    </row>
    <row r="1921" spans="3:5" x14ac:dyDescent="0.2">
      <c r="C1921" s="555"/>
      <c r="D1921" s="555"/>
      <c r="E1921" s="124" t="str">
        <f>'Enter Data'!$C$61</f>
        <v>Select</v>
      </c>
    </row>
    <row r="1922" spans="3:5" x14ac:dyDescent="0.2">
      <c r="C1922" s="555"/>
      <c r="D1922" s="555"/>
      <c r="E1922" s="124" t="str">
        <f>'Enter Data'!$C$61</f>
        <v>Select</v>
      </c>
    </row>
    <row r="1923" spans="3:5" x14ac:dyDescent="0.2">
      <c r="C1923" s="555"/>
      <c r="D1923" s="555"/>
      <c r="E1923" s="124" t="str">
        <f>'Enter Data'!$C$61</f>
        <v>Select</v>
      </c>
    </row>
    <row r="1924" spans="3:5" x14ac:dyDescent="0.2">
      <c r="C1924" s="555"/>
      <c r="D1924" s="555"/>
      <c r="E1924" s="124" t="str">
        <f>'Enter Data'!$C$61</f>
        <v>Select</v>
      </c>
    </row>
    <row r="1925" spans="3:5" x14ac:dyDescent="0.2">
      <c r="C1925" s="555"/>
      <c r="D1925" s="555"/>
      <c r="E1925" s="124" t="str">
        <f>'Enter Data'!$C$61</f>
        <v>Select</v>
      </c>
    </row>
    <row r="1926" spans="3:5" x14ac:dyDescent="0.2">
      <c r="C1926" s="555"/>
      <c r="D1926" s="555"/>
      <c r="E1926" s="124" t="str">
        <f>'Enter Data'!$C$61</f>
        <v>Select</v>
      </c>
    </row>
    <row r="1927" spans="3:5" x14ac:dyDescent="0.2">
      <c r="C1927" s="555"/>
      <c r="D1927" s="555"/>
      <c r="E1927" s="124" t="str">
        <f>'Enter Data'!$C$61</f>
        <v>Select</v>
      </c>
    </row>
    <row r="1928" spans="3:5" x14ac:dyDescent="0.2">
      <c r="C1928" s="555"/>
      <c r="D1928" s="555"/>
      <c r="E1928" s="124" t="str">
        <f>'Enter Data'!$C$61</f>
        <v>Select</v>
      </c>
    </row>
    <row r="1929" spans="3:5" x14ac:dyDescent="0.2">
      <c r="C1929" s="555"/>
      <c r="D1929" s="555"/>
      <c r="E1929" s="124" t="str">
        <f>'Enter Data'!$C$61</f>
        <v>Select</v>
      </c>
    </row>
    <row r="1930" spans="3:5" x14ac:dyDescent="0.2">
      <c r="C1930" s="555"/>
      <c r="D1930" s="555"/>
      <c r="E1930" s="124" t="str">
        <f>'Enter Data'!$C$61</f>
        <v>Select</v>
      </c>
    </row>
    <row r="1931" spans="3:5" x14ac:dyDescent="0.2">
      <c r="C1931" s="555"/>
      <c r="D1931" s="555"/>
      <c r="E1931" s="124" t="str">
        <f>'Enter Data'!$C$61</f>
        <v>Select</v>
      </c>
    </row>
    <row r="1932" spans="3:5" x14ac:dyDescent="0.2">
      <c r="C1932" s="555"/>
      <c r="D1932" s="555"/>
      <c r="E1932" s="124" t="str">
        <f>'Enter Data'!$C$61</f>
        <v>Select</v>
      </c>
    </row>
    <row r="1933" spans="3:5" x14ac:dyDescent="0.2">
      <c r="C1933" s="555"/>
      <c r="D1933" s="555"/>
      <c r="E1933" s="124" t="str">
        <f>'Enter Data'!$C$61</f>
        <v>Select</v>
      </c>
    </row>
    <row r="1934" spans="3:5" x14ac:dyDescent="0.2">
      <c r="C1934" s="555"/>
      <c r="D1934" s="555"/>
      <c r="E1934" s="124" t="str">
        <f>'Enter Data'!$C$61</f>
        <v>Select</v>
      </c>
    </row>
    <row r="1935" spans="3:5" x14ac:dyDescent="0.2">
      <c r="C1935" s="555"/>
      <c r="D1935" s="555"/>
      <c r="E1935" s="124" t="str">
        <f>'Enter Data'!$C$61</f>
        <v>Select</v>
      </c>
    </row>
    <row r="1936" spans="3:5" x14ac:dyDescent="0.2">
      <c r="C1936" s="555"/>
      <c r="D1936" s="555"/>
      <c r="E1936" s="124" t="str">
        <f>'Enter Data'!$C$61</f>
        <v>Select</v>
      </c>
    </row>
    <row r="1937" spans="3:5" x14ac:dyDescent="0.2">
      <c r="C1937" s="555"/>
      <c r="D1937" s="555"/>
      <c r="E1937" s="124" t="str">
        <f>'Enter Data'!$C$61</f>
        <v>Select</v>
      </c>
    </row>
    <row r="1938" spans="3:5" x14ac:dyDescent="0.2">
      <c r="C1938" s="555"/>
      <c r="D1938" s="555"/>
      <c r="E1938" s="124" t="str">
        <f>'Enter Data'!$C$61</f>
        <v>Select</v>
      </c>
    </row>
    <row r="1939" spans="3:5" x14ac:dyDescent="0.2">
      <c r="C1939" s="555"/>
      <c r="D1939" s="555"/>
      <c r="E1939" s="124" t="str">
        <f>'Enter Data'!$C$61</f>
        <v>Select</v>
      </c>
    </row>
    <row r="1940" spans="3:5" x14ac:dyDescent="0.2">
      <c r="C1940" s="555"/>
      <c r="D1940" s="555"/>
      <c r="E1940" s="124" t="str">
        <f>'Enter Data'!$C$61</f>
        <v>Select</v>
      </c>
    </row>
    <row r="1941" spans="3:5" x14ac:dyDescent="0.2">
      <c r="C1941" s="555"/>
      <c r="D1941" s="555"/>
      <c r="E1941" s="124" t="str">
        <f>'Enter Data'!$C$61</f>
        <v>Select</v>
      </c>
    </row>
    <row r="1942" spans="3:5" x14ac:dyDescent="0.2">
      <c r="C1942" s="555"/>
      <c r="D1942" s="555"/>
      <c r="E1942" s="124" t="str">
        <f>'Enter Data'!$C$61</f>
        <v>Select</v>
      </c>
    </row>
    <row r="1943" spans="3:5" x14ac:dyDescent="0.2">
      <c r="C1943" s="555"/>
      <c r="D1943" s="555"/>
      <c r="E1943" s="124" t="str">
        <f>'Enter Data'!$C$61</f>
        <v>Select</v>
      </c>
    </row>
    <row r="1944" spans="3:5" x14ac:dyDescent="0.2">
      <c r="C1944" s="555"/>
      <c r="D1944" s="555"/>
      <c r="E1944" s="124" t="str">
        <f>'Enter Data'!$C$61</f>
        <v>Select</v>
      </c>
    </row>
    <row r="1945" spans="3:5" x14ac:dyDescent="0.2">
      <c r="C1945" s="555"/>
      <c r="D1945" s="555"/>
      <c r="E1945" s="124" t="str">
        <f>'Enter Data'!$C$61</f>
        <v>Select</v>
      </c>
    </row>
    <row r="1946" spans="3:5" x14ac:dyDescent="0.2">
      <c r="C1946" s="555"/>
      <c r="D1946" s="555"/>
      <c r="E1946" s="124" t="str">
        <f>'Enter Data'!$C$61</f>
        <v>Select</v>
      </c>
    </row>
    <row r="1947" spans="3:5" x14ac:dyDescent="0.2">
      <c r="C1947" s="555"/>
      <c r="D1947" s="555"/>
      <c r="E1947" s="124" t="str">
        <f>'Enter Data'!$C$61</f>
        <v>Select</v>
      </c>
    </row>
    <row r="1948" spans="3:5" x14ac:dyDescent="0.2">
      <c r="C1948" s="555"/>
      <c r="D1948" s="555"/>
      <c r="E1948" s="124" t="str">
        <f>'Enter Data'!$C$61</f>
        <v>Select</v>
      </c>
    </row>
    <row r="1949" spans="3:5" x14ac:dyDescent="0.2">
      <c r="C1949" s="555"/>
      <c r="D1949" s="555"/>
      <c r="E1949" s="124" t="str">
        <f>'Enter Data'!$C$61</f>
        <v>Select</v>
      </c>
    </row>
    <row r="1950" spans="3:5" x14ac:dyDescent="0.2">
      <c r="C1950" s="555"/>
      <c r="D1950" s="555"/>
      <c r="E1950" s="124" t="str">
        <f>'Enter Data'!$C$61</f>
        <v>Select</v>
      </c>
    </row>
    <row r="1951" spans="3:5" x14ac:dyDescent="0.2">
      <c r="C1951" s="555"/>
      <c r="D1951" s="555"/>
      <c r="E1951" s="124" t="str">
        <f>'Enter Data'!$C$61</f>
        <v>Select</v>
      </c>
    </row>
    <row r="1952" spans="3:5" x14ac:dyDescent="0.2">
      <c r="C1952" s="555"/>
      <c r="D1952" s="555"/>
      <c r="E1952" s="124" t="str">
        <f>'Enter Data'!$C$61</f>
        <v>Select</v>
      </c>
    </row>
    <row r="1953" spans="3:5" x14ac:dyDescent="0.2">
      <c r="C1953" s="555"/>
      <c r="D1953" s="555"/>
      <c r="E1953" s="124" t="str">
        <f>'Enter Data'!$C$61</f>
        <v>Select</v>
      </c>
    </row>
    <row r="1954" spans="3:5" x14ac:dyDescent="0.2">
      <c r="C1954" s="555"/>
      <c r="D1954" s="555"/>
      <c r="E1954" s="124" t="str">
        <f>'Enter Data'!$C$61</f>
        <v>Select</v>
      </c>
    </row>
    <row r="1955" spans="3:5" x14ac:dyDescent="0.2">
      <c r="C1955" s="555"/>
      <c r="D1955" s="555"/>
      <c r="E1955" s="124" t="str">
        <f>'Enter Data'!$C$61</f>
        <v>Select</v>
      </c>
    </row>
    <row r="1956" spans="3:5" x14ac:dyDescent="0.2">
      <c r="C1956" s="555"/>
      <c r="D1956" s="555"/>
      <c r="E1956" s="124" t="str">
        <f>'Enter Data'!$C$61</f>
        <v>Select</v>
      </c>
    </row>
    <row r="1957" spans="3:5" x14ac:dyDescent="0.2">
      <c r="C1957" s="555"/>
      <c r="D1957" s="555"/>
      <c r="E1957" s="124" t="str">
        <f>'Enter Data'!$C$61</f>
        <v>Select</v>
      </c>
    </row>
    <row r="1958" spans="3:5" x14ac:dyDescent="0.2">
      <c r="C1958" s="555"/>
      <c r="D1958" s="555"/>
      <c r="E1958" s="124" t="str">
        <f>'Enter Data'!$C$61</f>
        <v>Select</v>
      </c>
    </row>
    <row r="1959" spans="3:5" x14ac:dyDescent="0.2">
      <c r="C1959" s="555"/>
      <c r="D1959" s="555"/>
      <c r="E1959" s="124" t="str">
        <f>'Enter Data'!$C$61</f>
        <v>Select</v>
      </c>
    </row>
    <row r="1960" spans="3:5" x14ac:dyDescent="0.2">
      <c r="C1960" s="555"/>
      <c r="D1960" s="555"/>
      <c r="E1960" s="124" t="str">
        <f>'Enter Data'!$C$61</f>
        <v>Select</v>
      </c>
    </row>
    <row r="1961" spans="3:5" x14ac:dyDescent="0.2">
      <c r="C1961" s="555"/>
      <c r="D1961" s="555"/>
      <c r="E1961" s="124" t="str">
        <f>'Enter Data'!$C$61</f>
        <v>Select</v>
      </c>
    </row>
    <row r="1962" spans="3:5" x14ac:dyDescent="0.2">
      <c r="C1962" s="555"/>
      <c r="D1962" s="555"/>
      <c r="E1962" s="124" t="str">
        <f>'Enter Data'!$C$61</f>
        <v>Select</v>
      </c>
    </row>
    <row r="1963" spans="3:5" x14ac:dyDescent="0.2">
      <c r="C1963" s="555"/>
      <c r="D1963" s="555"/>
      <c r="E1963" s="124" t="str">
        <f>'Enter Data'!$C$61</f>
        <v>Select</v>
      </c>
    </row>
    <row r="1964" spans="3:5" x14ac:dyDescent="0.2">
      <c r="C1964" s="555"/>
      <c r="D1964" s="555"/>
      <c r="E1964" s="124" t="str">
        <f>'Enter Data'!$C$61</f>
        <v>Select</v>
      </c>
    </row>
    <row r="1965" spans="3:5" x14ac:dyDescent="0.2">
      <c r="C1965" s="555"/>
      <c r="D1965" s="555"/>
      <c r="E1965" s="124" t="str">
        <f>'Enter Data'!$C$61</f>
        <v>Select</v>
      </c>
    </row>
    <row r="1966" spans="3:5" x14ac:dyDescent="0.2">
      <c r="C1966" s="555"/>
      <c r="D1966" s="555"/>
      <c r="E1966" s="124" t="str">
        <f>'Enter Data'!$C$61</f>
        <v>Select</v>
      </c>
    </row>
    <row r="1967" spans="3:5" x14ac:dyDescent="0.2">
      <c r="C1967" s="555"/>
      <c r="D1967" s="555"/>
      <c r="E1967" s="124" t="str">
        <f>'Enter Data'!$C$61</f>
        <v>Select</v>
      </c>
    </row>
    <row r="1968" spans="3:5" x14ac:dyDescent="0.2">
      <c r="C1968" s="555"/>
      <c r="D1968" s="555"/>
      <c r="E1968" s="124" t="str">
        <f>'Enter Data'!$C$61</f>
        <v>Select</v>
      </c>
    </row>
    <row r="1969" spans="3:5" x14ac:dyDescent="0.2">
      <c r="C1969" s="555"/>
      <c r="D1969" s="555"/>
      <c r="E1969" s="124" t="str">
        <f>'Enter Data'!$C$61</f>
        <v>Select</v>
      </c>
    </row>
    <row r="1970" spans="3:5" x14ac:dyDescent="0.2">
      <c r="C1970" s="555"/>
      <c r="D1970" s="555"/>
      <c r="E1970" s="124" t="str">
        <f>'Enter Data'!$C$61</f>
        <v>Select</v>
      </c>
    </row>
    <row r="1971" spans="3:5" x14ac:dyDescent="0.2">
      <c r="C1971" s="555"/>
      <c r="D1971" s="555"/>
      <c r="E1971" s="124" t="str">
        <f>'Enter Data'!$C$61</f>
        <v>Select</v>
      </c>
    </row>
    <row r="1972" spans="3:5" x14ac:dyDescent="0.2">
      <c r="C1972" s="555"/>
      <c r="D1972" s="555"/>
      <c r="E1972" s="124" t="str">
        <f>'Enter Data'!$C$61</f>
        <v>Select</v>
      </c>
    </row>
    <row r="1973" spans="3:5" x14ac:dyDescent="0.2">
      <c r="C1973" s="555"/>
      <c r="D1973" s="555"/>
      <c r="E1973" s="124" t="str">
        <f>'Enter Data'!$C$61</f>
        <v>Select</v>
      </c>
    </row>
    <row r="1974" spans="3:5" x14ac:dyDescent="0.2">
      <c r="C1974" s="555"/>
      <c r="D1974" s="555"/>
      <c r="E1974" s="124" t="str">
        <f>'Enter Data'!$C$61</f>
        <v>Select</v>
      </c>
    </row>
    <row r="1975" spans="3:5" x14ac:dyDescent="0.2">
      <c r="C1975" s="555"/>
      <c r="D1975" s="555"/>
      <c r="E1975" s="124" t="str">
        <f>'Enter Data'!$C$61</f>
        <v>Select</v>
      </c>
    </row>
    <row r="1976" spans="3:5" x14ac:dyDescent="0.2">
      <c r="C1976" s="555"/>
      <c r="D1976" s="555"/>
      <c r="E1976" s="124" t="str">
        <f>'Enter Data'!$C$61</f>
        <v>Select</v>
      </c>
    </row>
    <row r="1977" spans="3:5" x14ac:dyDescent="0.2">
      <c r="C1977" s="555"/>
      <c r="D1977" s="555"/>
      <c r="E1977" s="124" t="str">
        <f>'Enter Data'!$C$61</f>
        <v>Select</v>
      </c>
    </row>
    <row r="1978" spans="3:5" x14ac:dyDescent="0.2">
      <c r="C1978" s="555"/>
      <c r="D1978" s="555"/>
      <c r="E1978" s="124" t="str">
        <f>'Enter Data'!$C$61</f>
        <v>Select</v>
      </c>
    </row>
    <row r="1979" spans="3:5" x14ac:dyDescent="0.2">
      <c r="C1979" s="555"/>
      <c r="D1979" s="555"/>
      <c r="E1979" s="124" t="str">
        <f>'Enter Data'!$C$61</f>
        <v>Select</v>
      </c>
    </row>
    <row r="1980" spans="3:5" x14ac:dyDescent="0.2">
      <c r="C1980" s="555"/>
      <c r="D1980" s="555"/>
      <c r="E1980" s="124" t="str">
        <f>'Enter Data'!$C$61</f>
        <v>Select</v>
      </c>
    </row>
    <row r="1981" spans="3:5" x14ac:dyDescent="0.2">
      <c r="C1981" s="555"/>
      <c r="D1981" s="555"/>
      <c r="E1981" s="124" t="str">
        <f>'Enter Data'!$C$61</f>
        <v>Select</v>
      </c>
    </row>
    <row r="1982" spans="3:5" x14ac:dyDescent="0.2">
      <c r="C1982" s="555"/>
      <c r="D1982" s="555"/>
      <c r="E1982" s="124" t="str">
        <f>'Enter Data'!$C$61</f>
        <v>Select</v>
      </c>
    </row>
    <row r="1983" spans="3:5" x14ac:dyDescent="0.2">
      <c r="C1983" s="555"/>
      <c r="D1983" s="555"/>
      <c r="E1983" s="124" t="str">
        <f>'Enter Data'!$C$61</f>
        <v>Select</v>
      </c>
    </row>
    <row r="1984" spans="3:5" x14ac:dyDescent="0.2">
      <c r="C1984" s="555"/>
      <c r="D1984" s="555"/>
      <c r="E1984" s="124" t="str">
        <f>'Enter Data'!$C$61</f>
        <v>Select</v>
      </c>
    </row>
    <row r="1985" spans="3:5" x14ac:dyDescent="0.2">
      <c r="C1985" s="555"/>
      <c r="D1985" s="555"/>
      <c r="E1985" s="124" t="str">
        <f>'Enter Data'!$C$61</f>
        <v>Select</v>
      </c>
    </row>
    <row r="1986" spans="3:5" x14ac:dyDescent="0.2">
      <c r="C1986" s="555"/>
      <c r="D1986" s="555"/>
      <c r="E1986" s="124" t="str">
        <f>'Enter Data'!$C$61</f>
        <v>Select</v>
      </c>
    </row>
    <row r="1987" spans="3:5" x14ac:dyDescent="0.2">
      <c r="C1987" s="555"/>
      <c r="D1987" s="555"/>
      <c r="E1987" s="124" t="str">
        <f>'Enter Data'!$C$61</f>
        <v>Select</v>
      </c>
    </row>
    <row r="1988" spans="3:5" x14ac:dyDescent="0.2">
      <c r="C1988" s="555"/>
      <c r="D1988" s="555"/>
      <c r="E1988" s="124" t="str">
        <f>'Enter Data'!$C$61</f>
        <v>Select</v>
      </c>
    </row>
    <row r="1989" spans="3:5" x14ac:dyDescent="0.2">
      <c r="C1989" s="555"/>
      <c r="D1989" s="555"/>
      <c r="E1989" s="124" t="str">
        <f>'Enter Data'!$C$61</f>
        <v>Select</v>
      </c>
    </row>
    <row r="1990" spans="3:5" x14ac:dyDescent="0.2">
      <c r="C1990" s="555"/>
      <c r="D1990" s="555"/>
      <c r="E1990" s="124" t="str">
        <f>'Enter Data'!$C$61</f>
        <v>Select</v>
      </c>
    </row>
    <row r="1991" spans="3:5" x14ac:dyDescent="0.2">
      <c r="C1991" s="555"/>
      <c r="D1991" s="555"/>
      <c r="E1991" s="124" t="str">
        <f>'Enter Data'!$C$61</f>
        <v>Select</v>
      </c>
    </row>
    <row r="1992" spans="3:5" x14ac:dyDescent="0.2">
      <c r="C1992" s="555"/>
      <c r="D1992" s="555"/>
      <c r="E1992" s="124" t="str">
        <f>'Enter Data'!$C$61</f>
        <v>Select</v>
      </c>
    </row>
    <row r="1993" spans="3:5" x14ac:dyDescent="0.2">
      <c r="C1993" s="555"/>
      <c r="D1993" s="555"/>
      <c r="E1993" s="124" t="str">
        <f>'Enter Data'!$C$61</f>
        <v>Select</v>
      </c>
    </row>
    <row r="1994" spans="3:5" x14ac:dyDescent="0.2">
      <c r="C1994" s="555"/>
      <c r="D1994" s="555"/>
      <c r="E1994" s="124" t="str">
        <f>'Enter Data'!$C$61</f>
        <v>Select</v>
      </c>
    </row>
    <row r="1995" spans="3:5" x14ac:dyDescent="0.2">
      <c r="C1995" s="555"/>
      <c r="D1995" s="555"/>
      <c r="E1995" s="124" t="str">
        <f>'Enter Data'!$C$61</f>
        <v>Select</v>
      </c>
    </row>
    <row r="1996" spans="3:5" x14ac:dyDescent="0.2">
      <c r="C1996" s="555"/>
      <c r="D1996" s="555"/>
      <c r="E1996" s="124" t="str">
        <f>'Enter Data'!$C$61</f>
        <v>Select</v>
      </c>
    </row>
    <row r="1997" spans="3:5" x14ac:dyDescent="0.2">
      <c r="C1997" s="555"/>
      <c r="D1997" s="555"/>
      <c r="E1997" s="124" t="str">
        <f>'Enter Data'!$C$61</f>
        <v>Select</v>
      </c>
    </row>
    <row r="1998" spans="3:5" x14ac:dyDescent="0.2">
      <c r="C1998" s="555"/>
      <c r="D1998" s="555"/>
      <c r="E1998" s="124" t="str">
        <f>'Enter Data'!$C$61</f>
        <v>Select</v>
      </c>
    </row>
    <row r="1999" spans="3:5" x14ac:dyDescent="0.2">
      <c r="C1999" s="555"/>
      <c r="D1999" s="555"/>
      <c r="E1999" s="124" t="str">
        <f>'Enter Data'!$C$61</f>
        <v>Select</v>
      </c>
    </row>
    <row r="2000" spans="3:5" x14ac:dyDescent="0.2">
      <c r="C2000" s="555"/>
      <c r="D2000" s="555"/>
      <c r="E2000" s="124" t="str">
        <f>'Enter Data'!$C$61</f>
        <v>Select</v>
      </c>
    </row>
    <row r="2001" spans="3:5" x14ac:dyDescent="0.2">
      <c r="C2001" s="555"/>
      <c r="D2001" s="555"/>
      <c r="E2001" s="124" t="str">
        <f>'Enter Data'!$C$61</f>
        <v>Select</v>
      </c>
    </row>
    <row r="2002" spans="3:5" x14ac:dyDescent="0.2">
      <c r="C2002" s="555"/>
      <c r="D2002" s="555"/>
      <c r="E2002" s="124" t="str">
        <f>'Enter Data'!$C$61</f>
        <v>Select</v>
      </c>
    </row>
    <row r="2003" spans="3:5" x14ac:dyDescent="0.2">
      <c r="C2003" s="555"/>
      <c r="D2003" s="555"/>
      <c r="E2003" s="124" t="str">
        <f>'Enter Data'!$C$61</f>
        <v>Select</v>
      </c>
    </row>
    <row r="2004" spans="3:5" x14ac:dyDescent="0.2">
      <c r="C2004" s="555"/>
      <c r="D2004" s="555"/>
      <c r="E2004" s="124" t="str">
        <f>'Enter Data'!$C$61</f>
        <v>Select</v>
      </c>
    </row>
    <row r="2005" spans="3:5" x14ac:dyDescent="0.2">
      <c r="C2005" s="555"/>
      <c r="D2005" s="555"/>
      <c r="E2005" s="124" t="str">
        <f>'Enter Data'!$C$61</f>
        <v>Select</v>
      </c>
    </row>
    <row r="2006" spans="3:5" x14ac:dyDescent="0.2">
      <c r="C2006" s="555"/>
      <c r="D2006" s="555"/>
      <c r="E2006" s="124" t="str">
        <f>'Enter Data'!$C$61</f>
        <v>Select</v>
      </c>
    </row>
    <row r="2007" spans="3:5" x14ac:dyDescent="0.2">
      <c r="C2007" s="555"/>
      <c r="D2007" s="555"/>
      <c r="E2007" s="124" t="str">
        <f>'Enter Data'!$C$61</f>
        <v>Select</v>
      </c>
    </row>
    <row r="2008" spans="3:5" x14ac:dyDescent="0.2">
      <c r="C2008" s="555"/>
      <c r="D2008" s="555"/>
      <c r="E2008" s="124" t="str">
        <f>'Enter Data'!$C$61</f>
        <v>Select</v>
      </c>
    </row>
    <row r="2009" spans="3:5" x14ac:dyDescent="0.2">
      <c r="C2009" s="555"/>
      <c r="D2009" s="555"/>
      <c r="E2009" s="124" t="str">
        <f>'Enter Data'!$C$61</f>
        <v>Select</v>
      </c>
    </row>
    <row r="2010" spans="3:5" x14ac:dyDescent="0.2">
      <c r="C2010" s="555"/>
      <c r="D2010" s="555"/>
      <c r="E2010" s="124" t="str">
        <f>'Enter Data'!$C$61</f>
        <v>Select</v>
      </c>
    </row>
    <row r="2011" spans="3:5" x14ac:dyDescent="0.2">
      <c r="C2011" s="555"/>
      <c r="D2011" s="555"/>
      <c r="E2011" s="124" t="str">
        <f>'Enter Data'!$C$61</f>
        <v>Select</v>
      </c>
    </row>
    <row r="2012" spans="3:5" x14ac:dyDescent="0.2">
      <c r="C2012" s="555"/>
      <c r="D2012" s="555"/>
      <c r="E2012" s="124" t="str">
        <f>'Enter Data'!$C$61</f>
        <v>Select</v>
      </c>
    </row>
    <row r="2013" spans="3:5" x14ac:dyDescent="0.2">
      <c r="C2013" s="555"/>
      <c r="D2013" s="555"/>
      <c r="E2013" s="124" t="str">
        <f>'Enter Data'!$C$61</f>
        <v>Select</v>
      </c>
    </row>
    <row r="2014" spans="3:5" x14ac:dyDescent="0.2">
      <c r="C2014" s="555"/>
      <c r="D2014" s="555"/>
      <c r="E2014" s="124" t="str">
        <f>'Enter Data'!$C$61</f>
        <v>Select</v>
      </c>
    </row>
    <row r="2015" spans="3:5" x14ac:dyDescent="0.2">
      <c r="C2015" s="555"/>
      <c r="D2015" s="555"/>
      <c r="E2015" s="124" t="str">
        <f>'Enter Data'!$C$61</f>
        <v>Select</v>
      </c>
    </row>
    <row r="2016" spans="3:5" x14ac:dyDescent="0.2">
      <c r="C2016" s="555"/>
      <c r="D2016" s="555"/>
      <c r="E2016" s="124" t="str">
        <f>'Enter Data'!$C$61</f>
        <v>Select</v>
      </c>
    </row>
    <row r="2017" spans="3:5" x14ac:dyDescent="0.2">
      <c r="C2017" s="555"/>
      <c r="D2017" s="555"/>
      <c r="E2017" s="124" t="str">
        <f>'Enter Data'!$C$61</f>
        <v>Select</v>
      </c>
    </row>
    <row r="2018" spans="3:5" x14ac:dyDescent="0.2">
      <c r="C2018" s="555"/>
      <c r="D2018" s="555"/>
      <c r="E2018" s="124" t="str">
        <f>'Enter Data'!$C$61</f>
        <v>Select</v>
      </c>
    </row>
    <row r="2019" spans="3:5" x14ac:dyDescent="0.2">
      <c r="C2019" s="555"/>
      <c r="D2019" s="555"/>
      <c r="E2019" s="124" t="str">
        <f>'Enter Data'!$C$61</f>
        <v>Select</v>
      </c>
    </row>
    <row r="2020" spans="3:5" x14ac:dyDescent="0.2">
      <c r="C2020" s="555"/>
      <c r="D2020" s="555"/>
      <c r="E2020" s="124" t="str">
        <f>'Enter Data'!$C$61</f>
        <v>Select</v>
      </c>
    </row>
    <row r="2021" spans="3:5" x14ac:dyDescent="0.2">
      <c r="C2021" s="555"/>
      <c r="D2021" s="555"/>
      <c r="E2021" s="124" t="str">
        <f>'Enter Data'!$C$61</f>
        <v>Select</v>
      </c>
    </row>
    <row r="2022" spans="3:5" x14ac:dyDescent="0.2">
      <c r="C2022" s="555"/>
      <c r="D2022" s="555"/>
      <c r="E2022" s="124" t="str">
        <f>'Enter Data'!$C$61</f>
        <v>Select</v>
      </c>
    </row>
    <row r="2023" spans="3:5" x14ac:dyDescent="0.2">
      <c r="C2023" s="555"/>
      <c r="D2023" s="555"/>
      <c r="E2023" s="124" t="str">
        <f>'Enter Data'!$C$61</f>
        <v>Select</v>
      </c>
    </row>
    <row r="2024" spans="3:5" x14ac:dyDescent="0.2">
      <c r="C2024" s="555"/>
      <c r="D2024" s="555"/>
      <c r="E2024" s="124" t="str">
        <f>'Enter Data'!$C$61</f>
        <v>Select</v>
      </c>
    </row>
    <row r="2025" spans="3:5" x14ac:dyDescent="0.2">
      <c r="C2025" s="555"/>
      <c r="D2025" s="555"/>
      <c r="E2025" s="124" t="str">
        <f>'Enter Data'!$C$61</f>
        <v>Select</v>
      </c>
    </row>
    <row r="2026" spans="3:5" x14ac:dyDescent="0.2">
      <c r="C2026" s="555"/>
      <c r="D2026" s="555"/>
      <c r="E2026" s="124" t="str">
        <f>'Enter Data'!$C$61</f>
        <v>Select</v>
      </c>
    </row>
    <row r="2027" spans="3:5" x14ac:dyDescent="0.2">
      <c r="C2027" s="555"/>
      <c r="D2027" s="555"/>
      <c r="E2027" s="124" t="str">
        <f>'Enter Data'!$C$61</f>
        <v>Select</v>
      </c>
    </row>
    <row r="2028" spans="3:5" x14ac:dyDescent="0.2">
      <c r="C2028" s="555"/>
      <c r="D2028" s="555"/>
      <c r="E2028" s="124" t="str">
        <f>'Enter Data'!$C$61</f>
        <v>Select</v>
      </c>
    </row>
    <row r="2029" spans="3:5" x14ac:dyDescent="0.2">
      <c r="C2029" s="555"/>
      <c r="D2029" s="555"/>
      <c r="E2029" s="124" t="str">
        <f>'Enter Data'!$C$61</f>
        <v>Select</v>
      </c>
    </row>
    <row r="2030" spans="3:5" x14ac:dyDescent="0.2">
      <c r="C2030" s="555"/>
      <c r="D2030" s="555"/>
      <c r="E2030" s="124" t="str">
        <f>'Enter Data'!$C$61</f>
        <v>Select</v>
      </c>
    </row>
    <row r="2031" spans="3:5" x14ac:dyDescent="0.2">
      <c r="C2031" s="555"/>
      <c r="D2031" s="555"/>
      <c r="E2031" s="124" t="str">
        <f>'Enter Data'!$C$61</f>
        <v>Select</v>
      </c>
    </row>
    <row r="2032" spans="3:5" x14ac:dyDescent="0.2">
      <c r="C2032" s="555"/>
      <c r="D2032" s="555"/>
      <c r="E2032" s="124" t="str">
        <f>'Enter Data'!$C$61</f>
        <v>Select</v>
      </c>
    </row>
    <row r="2033" spans="3:5" x14ac:dyDescent="0.2">
      <c r="C2033" s="555"/>
      <c r="D2033" s="555"/>
      <c r="E2033" s="124" t="str">
        <f>'Enter Data'!$C$61</f>
        <v>Select</v>
      </c>
    </row>
    <row r="2034" spans="3:5" x14ac:dyDescent="0.2">
      <c r="C2034" s="555"/>
      <c r="D2034" s="555"/>
      <c r="E2034" s="124" t="str">
        <f>'Enter Data'!$C$61</f>
        <v>Select</v>
      </c>
    </row>
    <row r="2035" spans="3:5" x14ac:dyDescent="0.2">
      <c r="C2035" s="555"/>
      <c r="D2035" s="555"/>
      <c r="E2035" s="124" t="str">
        <f>'Enter Data'!$C$61</f>
        <v>Select</v>
      </c>
    </row>
    <row r="2036" spans="3:5" x14ac:dyDescent="0.2">
      <c r="C2036" s="555"/>
      <c r="D2036" s="555"/>
      <c r="E2036" s="124" t="str">
        <f>'Enter Data'!$C$61</f>
        <v>Select</v>
      </c>
    </row>
    <row r="2037" spans="3:5" x14ac:dyDescent="0.2">
      <c r="C2037" s="555"/>
      <c r="D2037" s="555"/>
      <c r="E2037" s="124" t="str">
        <f>'Enter Data'!$C$61</f>
        <v>Select</v>
      </c>
    </row>
    <row r="2038" spans="3:5" x14ac:dyDescent="0.2">
      <c r="C2038" s="555"/>
      <c r="D2038" s="555"/>
      <c r="E2038" s="124" t="str">
        <f>'Enter Data'!$C$61</f>
        <v>Select</v>
      </c>
    </row>
    <row r="2039" spans="3:5" x14ac:dyDescent="0.2">
      <c r="C2039" s="555"/>
      <c r="D2039" s="555"/>
      <c r="E2039" s="124" t="str">
        <f>'Enter Data'!$C$61</f>
        <v>Select</v>
      </c>
    </row>
    <row r="2040" spans="3:5" x14ac:dyDescent="0.2">
      <c r="C2040" s="555"/>
      <c r="D2040" s="555"/>
      <c r="E2040" s="124" t="str">
        <f>'Enter Data'!$C$61</f>
        <v>Select</v>
      </c>
    </row>
    <row r="2041" spans="3:5" x14ac:dyDescent="0.2">
      <c r="C2041" s="555"/>
      <c r="D2041" s="555"/>
      <c r="E2041" s="124" t="str">
        <f>'Enter Data'!$C$61</f>
        <v>Select</v>
      </c>
    </row>
    <row r="2042" spans="3:5" x14ac:dyDescent="0.2">
      <c r="C2042" s="555"/>
      <c r="D2042" s="555"/>
      <c r="E2042" s="124" t="str">
        <f>'Enter Data'!$C$61</f>
        <v>Select</v>
      </c>
    </row>
    <row r="2043" spans="3:5" x14ac:dyDescent="0.2">
      <c r="C2043" s="555"/>
      <c r="D2043" s="555"/>
      <c r="E2043" s="124" t="str">
        <f>'Enter Data'!$C$61</f>
        <v>Select</v>
      </c>
    </row>
    <row r="2044" spans="3:5" x14ac:dyDescent="0.2">
      <c r="C2044" s="555"/>
      <c r="D2044" s="555"/>
      <c r="E2044" s="124" t="str">
        <f>'Enter Data'!$C$61</f>
        <v>Select</v>
      </c>
    </row>
    <row r="2045" spans="3:5" x14ac:dyDescent="0.2">
      <c r="C2045" s="555"/>
      <c r="D2045" s="555"/>
      <c r="E2045" s="124" t="str">
        <f>'Enter Data'!$C$61</f>
        <v>Select</v>
      </c>
    </row>
    <row r="2046" spans="3:5" x14ac:dyDescent="0.2">
      <c r="C2046" s="555"/>
      <c r="D2046" s="555"/>
      <c r="E2046" s="124" t="str">
        <f>'Enter Data'!$C$61</f>
        <v>Select</v>
      </c>
    </row>
    <row r="2047" spans="3:5" x14ac:dyDescent="0.2">
      <c r="C2047" s="555"/>
      <c r="D2047" s="555"/>
      <c r="E2047" s="124" t="str">
        <f>'Enter Data'!$C$61</f>
        <v>Select</v>
      </c>
    </row>
    <row r="2048" spans="3:5" x14ac:dyDescent="0.2">
      <c r="C2048" s="555"/>
      <c r="D2048" s="555"/>
      <c r="E2048" s="124" t="str">
        <f>'Enter Data'!$C$61</f>
        <v>Select</v>
      </c>
    </row>
    <row r="2049" spans="3:5" x14ac:dyDescent="0.2">
      <c r="C2049" s="555"/>
      <c r="D2049" s="555"/>
      <c r="E2049" s="124" t="str">
        <f>'Enter Data'!$C$61</f>
        <v>Select</v>
      </c>
    </row>
    <row r="2050" spans="3:5" x14ac:dyDescent="0.2">
      <c r="C2050" s="555"/>
      <c r="D2050" s="555"/>
      <c r="E2050" s="124" t="str">
        <f>'Enter Data'!$C$61</f>
        <v>Select</v>
      </c>
    </row>
    <row r="2051" spans="3:5" x14ac:dyDescent="0.2">
      <c r="C2051" s="555"/>
      <c r="D2051" s="555"/>
      <c r="E2051" s="124" t="str">
        <f>'Enter Data'!$C$61</f>
        <v>Select</v>
      </c>
    </row>
    <row r="2052" spans="3:5" x14ac:dyDescent="0.2">
      <c r="C2052" s="555"/>
      <c r="D2052" s="555"/>
      <c r="E2052" s="124" t="str">
        <f>'Enter Data'!$C$61</f>
        <v>Select</v>
      </c>
    </row>
    <row r="2053" spans="3:5" x14ac:dyDescent="0.2">
      <c r="C2053" s="555"/>
      <c r="D2053" s="555"/>
      <c r="E2053" s="124" t="str">
        <f>'Enter Data'!$C$61</f>
        <v>Select</v>
      </c>
    </row>
    <row r="2054" spans="3:5" x14ac:dyDescent="0.2">
      <c r="C2054" s="555"/>
      <c r="D2054" s="555"/>
      <c r="E2054" s="124" t="str">
        <f>'Enter Data'!$C$61</f>
        <v>Select</v>
      </c>
    </row>
    <row r="2055" spans="3:5" x14ac:dyDescent="0.2">
      <c r="C2055" s="555"/>
      <c r="D2055" s="555"/>
      <c r="E2055" s="124" t="str">
        <f>'Enter Data'!$C$61</f>
        <v>Select</v>
      </c>
    </row>
    <row r="2056" spans="3:5" x14ac:dyDescent="0.2">
      <c r="C2056" s="555"/>
      <c r="D2056" s="555"/>
      <c r="E2056" s="124" t="str">
        <f>'Enter Data'!$C$61</f>
        <v>Select</v>
      </c>
    </row>
    <row r="2057" spans="3:5" x14ac:dyDescent="0.2">
      <c r="C2057" s="555"/>
      <c r="D2057" s="555"/>
      <c r="E2057" s="124" t="str">
        <f>'Enter Data'!$C$61</f>
        <v>Select</v>
      </c>
    </row>
    <row r="2058" spans="3:5" x14ac:dyDescent="0.2">
      <c r="C2058" s="555"/>
      <c r="D2058" s="555"/>
      <c r="E2058" s="124" t="str">
        <f>'Enter Data'!$C$61</f>
        <v>Select</v>
      </c>
    </row>
    <row r="2059" spans="3:5" x14ac:dyDescent="0.2">
      <c r="C2059" s="555"/>
      <c r="D2059" s="555"/>
      <c r="E2059" s="124" t="str">
        <f>'Enter Data'!$C$61</f>
        <v>Select</v>
      </c>
    </row>
    <row r="2060" spans="3:5" x14ac:dyDescent="0.2">
      <c r="C2060" s="555"/>
      <c r="D2060" s="555"/>
      <c r="E2060" s="124" t="str">
        <f>'Enter Data'!$C$61</f>
        <v>Select</v>
      </c>
    </row>
    <row r="2061" spans="3:5" x14ac:dyDescent="0.2">
      <c r="C2061" s="555"/>
      <c r="D2061" s="555"/>
      <c r="E2061" s="124" t="str">
        <f>'Enter Data'!$C$61</f>
        <v>Select</v>
      </c>
    </row>
    <row r="2062" spans="3:5" x14ac:dyDescent="0.2">
      <c r="C2062" s="555"/>
      <c r="D2062" s="555"/>
      <c r="E2062" s="124" t="str">
        <f>'Enter Data'!$C$61</f>
        <v>Select</v>
      </c>
    </row>
    <row r="2063" spans="3:5" x14ac:dyDescent="0.2">
      <c r="C2063" s="555"/>
      <c r="D2063" s="555"/>
      <c r="E2063" s="124" t="str">
        <f>'Enter Data'!$C$61</f>
        <v>Select</v>
      </c>
    </row>
    <row r="2064" spans="3:5" x14ac:dyDescent="0.2">
      <c r="C2064" s="555"/>
      <c r="D2064" s="555"/>
      <c r="E2064" s="124" t="str">
        <f>'Enter Data'!$C$61</f>
        <v>Select</v>
      </c>
    </row>
    <row r="2065" spans="3:5" x14ac:dyDescent="0.2">
      <c r="C2065" s="555"/>
      <c r="D2065" s="555"/>
      <c r="E2065" s="124" t="str">
        <f>'Enter Data'!$C$61</f>
        <v>Select</v>
      </c>
    </row>
    <row r="2066" spans="3:5" x14ac:dyDescent="0.2">
      <c r="C2066" s="555"/>
      <c r="D2066" s="555"/>
      <c r="E2066" s="124" t="str">
        <f>'Enter Data'!$C$61</f>
        <v>Select</v>
      </c>
    </row>
    <row r="2067" spans="3:5" x14ac:dyDescent="0.2">
      <c r="C2067" s="555"/>
      <c r="D2067" s="555"/>
      <c r="E2067" s="124" t="str">
        <f>'Enter Data'!$C$61</f>
        <v>Select</v>
      </c>
    </row>
    <row r="2068" spans="3:5" x14ac:dyDescent="0.2">
      <c r="C2068" s="555"/>
      <c r="D2068" s="555"/>
      <c r="E2068" s="124" t="str">
        <f>'Enter Data'!$C$61</f>
        <v>Select</v>
      </c>
    </row>
    <row r="2069" spans="3:5" x14ac:dyDescent="0.2">
      <c r="C2069" s="555"/>
      <c r="D2069" s="555"/>
      <c r="E2069" s="124" t="str">
        <f>'Enter Data'!$C$61</f>
        <v>Select</v>
      </c>
    </row>
    <row r="2070" spans="3:5" x14ac:dyDescent="0.2">
      <c r="C2070" s="555"/>
      <c r="D2070" s="555"/>
      <c r="E2070" s="124" t="str">
        <f>'Enter Data'!$C$61</f>
        <v>Select</v>
      </c>
    </row>
    <row r="2071" spans="3:5" x14ac:dyDescent="0.2">
      <c r="C2071" s="555"/>
      <c r="D2071" s="555"/>
      <c r="E2071" s="124" t="str">
        <f>'Enter Data'!$C$61</f>
        <v>Select</v>
      </c>
    </row>
    <row r="2072" spans="3:5" x14ac:dyDescent="0.2">
      <c r="C2072" s="555"/>
      <c r="D2072" s="555"/>
      <c r="E2072" s="124" t="str">
        <f>'Enter Data'!$C$61</f>
        <v>Select</v>
      </c>
    </row>
    <row r="2073" spans="3:5" x14ac:dyDescent="0.2">
      <c r="C2073" s="555"/>
      <c r="D2073" s="555"/>
      <c r="E2073" s="124" t="str">
        <f>'Enter Data'!$C$61</f>
        <v>Select</v>
      </c>
    </row>
    <row r="2074" spans="3:5" x14ac:dyDescent="0.2">
      <c r="C2074" s="555"/>
      <c r="D2074" s="555"/>
      <c r="E2074" s="124" t="str">
        <f>'Enter Data'!$C$61</f>
        <v>Select</v>
      </c>
    </row>
    <row r="2075" spans="3:5" x14ac:dyDescent="0.2">
      <c r="C2075" s="555"/>
      <c r="D2075" s="555"/>
      <c r="E2075" s="124" t="str">
        <f>'Enter Data'!$C$61</f>
        <v>Select</v>
      </c>
    </row>
    <row r="2076" spans="3:5" x14ac:dyDescent="0.2">
      <c r="C2076" s="555"/>
      <c r="D2076" s="555"/>
      <c r="E2076" s="124" t="str">
        <f>'Enter Data'!$C$61</f>
        <v>Select</v>
      </c>
    </row>
    <row r="2077" spans="3:5" x14ac:dyDescent="0.2">
      <c r="C2077" s="555"/>
      <c r="D2077" s="555"/>
      <c r="E2077" s="124" t="str">
        <f>'Enter Data'!$C$61</f>
        <v>Select</v>
      </c>
    </row>
    <row r="2078" spans="3:5" x14ac:dyDescent="0.2">
      <c r="C2078" s="555"/>
      <c r="D2078" s="555"/>
      <c r="E2078" s="124" t="str">
        <f>'Enter Data'!$C$61</f>
        <v>Select</v>
      </c>
    </row>
    <row r="2079" spans="3:5" x14ac:dyDescent="0.2">
      <c r="C2079" s="555"/>
      <c r="D2079" s="555"/>
      <c r="E2079" s="124" t="str">
        <f>'Enter Data'!$C$61</f>
        <v>Select</v>
      </c>
    </row>
    <row r="2080" spans="3:5" x14ac:dyDescent="0.2">
      <c r="C2080" s="555"/>
      <c r="D2080" s="555"/>
      <c r="E2080" s="124" t="str">
        <f>'Enter Data'!$C$61</f>
        <v>Select</v>
      </c>
    </row>
    <row r="2081" spans="3:5" x14ac:dyDescent="0.2">
      <c r="C2081" s="555"/>
      <c r="D2081" s="555"/>
      <c r="E2081" s="124" t="str">
        <f>'Enter Data'!$C$61</f>
        <v>Select</v>
      </c>
    </row>
    <row r="2082" spans="3:5" x14ac:dyDescent="0.2">
      <c r="C2082" s="555"/>
      <c r="D2082" s="555"/>
      <c r="E2082" s="124" t="str">
        <f>'Enter Data'!$C$61</f>
        <v>Select</v>
      </c>
    </row>
    <row r="2083" spans="3:5" x14ac:dyDescent="0.2">
      <c r="C2083" s="555"/>
      <c r="D2083" s="555"/>
      <c r="E2083" s="124" t="str">
        <f>'Enter Data'!$C$61</f>
        <v>Select</v>
      </c>
    </row>
    <row r="2084" spans="3:5" x14ac:dyDescent="0.2">
      <c r="C2084" s="555"/>
      <c r="D2084" s="555"/>
      <c r="E2084" s="124" t="str">
        <f>'Enter Data'!$C$61</f>
        <v>Select</v>
      </c>
    </row>
    <row r="2085" spans="3:5" x14ac:dyDescent="0.2">
      <c r="C2085" s="555"/>
      <c r="D2085" s="555"/>
      <c r="E2085" s="124" t="str">
        <f>'Enter Data'!$C$61</f>
        <v>Select</v>
      </c>
    </row>
    <row r="2086" spans="3:5" x14ac:dyDescent="0.2">
      <c r="C2086" s="555"/>
      <c r="D2086" s="555"/>
      <c r="E2086" s="124" t="str">
        <f>'Enter Data'!$C$61</f>
        <v>Select</v>
      </c>
    </row>
    <row r="2087" spans="3:5" x14ac:dyDescent="0.2">
      <c r="C2087" s="555"/>
      <c r="D2087" s="555"/>
      <c r="E2087" s="124" t="str">
        <f>'Enter Data'!$C$61</f>
        <v>Select</v>
      </c>
    </row>
    <row r="2088" spans="3:5" x14ac:dyDescent="0.2">
      <c r="C2088" s="555"/>
      <c r="D2088" s="555"/>
      <c r="E2088" s="124" t="str">
        <f>'Enter Data'!$C$61</f>
        <v>Select</v>
      </c>
    </row>
    <row r="2089" spans="3:5" x14ac:dyDescent="0.2">
      <c r="C2089" s="555"/>
      <c r="D2089" s="555"/>
      <c r="E2089" s="124" t="str">
        <f>'Enter Data'!$C$61</f>
        <v>Select</v>
      </c>
    </row>
    <row r="2090" spans="3:5" x14ac:dyDescent="0.2">
      <c r="C2090" s="555"/>
      <c r="D2090" s="555"/>
      <c r="E2090" s="124" t="str">
        <f>'Enter Data'!$C$61</f>
        <v>Select</v>
      </c>
    </row>
    <row r="2091" spans="3:5" x14ac:dyDescent="0.2">
      <c r="C2091" s="555"/>
      <c r="D2091" s="555"/>
      <c r="E2091" s="124" t="str">
        <f>'Enter Data'!$C$61</f>
        <v>Select</v>
      </c>
    </row>
    <row r="2092" spans="3:5" x14ac:dyDescent="0.2">
      <c r="C2092" s="555"/>
      <c r="D2092" s="555"/>
      <c r="E2092" s="124" t="str">
        <f>'Enter Data'!$C$61</f>
        <v>Select</v>
      </c>
    </row>
    <row r="2093" spans="3:5" x14ac:dyDescent="0.2">
      <c r="C2093" s="555"/>
      <c r="D2093" s="555"/>
      <c r="E2093" s="124" t="str">
        <f>'Enter Data'!$C$61</f>
        <v>Select</v>
      </c>
    </row>
    <row r="2094" spans="3:5" x14ac:dyDescent="0.2">
      <c r="C2094" s="555"/>
      <c r="D2094" s="555"/>
      <c r="E2094" s="124" t="str">
        <f>'Enter Data'!$C$61</f>
        <v>Select</v>
      </c>
    </row>
    <row r="2095" spans="3:5" x14ac:dyDescent="0.2">
      <c r="C2095" s="555"/>
      <c r="D2095" s="555"/>
      <c r="E2095" s="124" t="str">
        <f>'Enter Data'!$C$61</f>
        <v>Select</v>
      </c>
    </row>
    <row r="2096" spans="3:5" x14ac:dyDescent="0.2">
      <c r="C2096" s="555"/>
      <c r="D2096" s="555"/>
      <c r="E2096" s="124" t="str">
        <f>'Enter Data'!$C$61</f>
        <v>Select</v>
      </c>
    </row>
    <row r="2097" spans="3:5" x14ac:dyDescent="0.2">
      <c r="C2097" s="555"/>
      <c r="D2097" s="555"/>
      <c r="E2097" s="124" t="str">
        <f>'Enter Data'!$C$61</f>
        <v>Select</v>
      </c>
    </row>
    <row r="2098" spans="3:5" x14ac:dyDescent="0.2">
      <c r="C2098" s="555"/>
      <c r="D2098" s="555"/>
      <c r="E2098" s="124" t="str">
        <f>'Enter Data'!$C$61</f>
        <v>Select</v>
      </c>
    </row>
    <row r="2099" spans="3:5" x14ac:dyDescent="0.2">
      <c r="C2099" s="555"/>
      <c r="D2099" s="555"/>
      <c r="E2099" s="124" t="str">
        <f>'Enter Data'!$C$61</f>
        <v>Select</v>
      </c>
    </row>
    <row r="2100" spans="3:5" x14ac:dyDescent="0.2">
      <c r="C2100" s="555"/>
      <c r="D2100" s="555"/>
      <c r="E2100" s="124" t="str">
        <f>'Enter Data'!$C$61</f>
        <v>Select</v>
      </c>
    </row>
    <row r="2101" spans="3:5" x14ac:dyDescent="0.2">
      <c r="C2101" s="555"/>
      <c r="D2101" s="555"/>
      <c r="E2101" s="124" t="str">
        <f>'Enter Data'!$C$61</f>
        <v>Select</v>
      </c>
    </row>
    <row r="2102" spans="3:5" x14ac:dyDescent="0.2">
      <c r="C2102" s="555"/>
      <c r="D2102" s="555"/>
      <c r="E2102" s="124" t="str">
        <f>'Enter Data'!$C$61</f>
        <v>Select</v>
      </c>
    </row>
    <row r="2103" spans="3:5" x14ac:dyDescent="0.2">
      <c r="C2103" s="555"/>
      <c r="D2103" s="555"/>
      <c r="E2103" s="124" t="str">
        <f>'Enter Data'!$C$61</f>
        <v>Select</v>
      </c>
    </row>
    <row r="2104" spans="3:5" x14ac:dyDescent="0.2">
      <c r="C2104" s="555"/>
      <c r="D2104" s="555"/>
      <c r="E2104" s="124" t="str">
        <f>'Enter Data'!$C$61</f>
        <v>Select</v>
      </c>
    </row>
    <row r="2105" spans="3:5" x14ac:dyDescent="0.2">
      <c r="C2105" s="555"/>
      <c r="D2105" s="555"/>
      <c r="E2105" s="124" t="str">
        <f>'Enter Data'!$C$61</f>
        <v>Select</v>
      </c>
    </row>
    <row r="2106" spans="3:5" x14ac:dyDescent="0.2">
      <c r="C2106" s="555"/>
      <c r="D2106" s="555"/>
      <c r="E2106" s="124" t="str">
        <f>'Enter Data'!$C$61</f>
        <v>Select</v>
      </c>
    </row>
    <row r="2107" spans="3:5" x14ac:dyDescent="0.2">
      <c r="C2107" s="555"/>
      <c r="D2107" s="555"/>
      <c r="E2107" s="124" t="str">
        <f>'Enter Data'!$C$61</f>
        <v>Select</v>
      </c>
    </row>
    <row r="2108" spans="3:5" x14ac:dyDescent="0.2">
      <c r="C2108" s="555"/>
      <c r="D2108" s="555"/>
      <c r="E2108" s="124" t="str">
        <f>'Enter Data'!$C$61</f>
        <v>Select</v>
      </c>
    </row>
    <row r="2109" spans="3:5" x14ac:dyDescent="0.2">
      <c r="C2109" s="555"/>
      <c r="D2109" s="555"/>
      <c r="E2109" s="124" t="str">
        <f>'Enter Data'!$C$61</f>
        <v>Select</v>
      </c>
    </row>
    <row r="2110" spans="3:5" x14ac:dyDescent="0.2">
      <c r="C2110" s="555"/>
      <c r="D2110" s="555"/>
      <c r="E2110" s="124" t="str">
        <f>'Enter Data'!$C$61</f>
        <v>Select</v>
      </c>
    </row>
    <row r="2111" spans="3:5" x14ac:dyDescent="0.2">
      <c r="C2111" s="555"/>
      <c r="D2111" s="555"/>
      <c r="E2111" s="124" t="str">
        <f>'Enter Data'!$C$61</f>
        <v>Select</v>
      </c>
    </row>
    <row r="2112" spans="3:5" x14ac:dyDescent="0.2">
      <c r="C2112" s="555"/>
      <c r="D2112" s="555"/>
      <c r="E2112" s="124" t="str">
        <f>'Enter Data'!$C$61</f>
        <v>Select</v>
      </c>
    </row>
    <row r="2113" spans="3:5" x14ac:dyDescent="0.2">
      <c r="C2113" s="555"/>
      <c r="D2113" s="555"/>
      <c r="E2113" s="124" t="str">
        <f>'Enter Data'!$C$61</f>
        <v>Select</v>
      </c>
    </row>
    <row r="2114" spans="3:5" x14ac:dyDescent="0.2">
      <c r="C2114" s="555"/>
      <c r="D2114" s="555"/>
      <c r="E2114" s="124" t="str">
        <f>'Enter Data'!$C$61</f>
        <v>Select</v>
      </c>
    </row>
    <row r="2115" spans="3:5" x14ac:dyDescent="0.2">
      <c r="C2115" s="555"/>
      <c r="D2115" s="555"/>
      <c r="E2115" s="124" t="str">
        <f>'Enter Data'!$C$61</f>
        <v>Select</v>
      </c>
    </row>
    <row r="2116" spans="3:5" x14ac:dyDescent="0.2">
      <c r="C2116" s="555"/>
      <c r="D2116" s="555"/>
      <c r="E2116" s="124" t="str">
        <f>'Enter Data'!$C$61</f>
        <v>Select</v>
      </c>
    </row>
    <row r="2117" spans="3:5" x14ac:dyDescent="0.2">
      <c r="C2117" s="555"/>
      <c r="D2117" s="555"/>
      <c r="E2117" s="124" t="str">
        <f>'Enter Data'!$C$61</f>
        <v>Select</v>
      </c>
    </row>
    <row r="2118" spans="3:5" x14ac:dyDescent="0.2">
      <c r="C2118" s="555"/>
      <c r="D2118" s="555"/>
      <c r="E2118" s="124" t="str">
        <f>'Enter Data'!$C$61</f>
        <v>Select</v>
      </c>
    </row>
    <row r="2119" spans="3:5" x14ac:dyDescent="0.2">
      <c r="C2119" s="555"/>
      <c r="D2119" s="555"/>
      <c r="E2119" s="124" t="str">
        <f>'Enter Data'!$C$61</f>
        <v>Select</v>
      </c>
    </row>
    <row r="2120" spans="3:5" x14ac:dyDescent="0.2">
      <c r="C2120" s="555"/>
      <c r="D2120" s="555"/>
      <c r="E2120" s="124" t="str">
        <f>'Enter Data'!$C$61</f>
        <v>Select</v>
      </c>
    </row>
    <row r="2121" spans="3:5" x14ac:dyDescent="0.2">
      <c r="C2121" s="555"/>
      <c r="D2121" s="555"/>
      <c r="E2121" s="124" t="str">
        <f>'Enter Data'!$C$61</f>
        <v>Select</v>
      </c>
    </row>
    <row r="2122" spans="3:5" x14ac:dyDescent="0.2">
      <c r="C2122" s="555"/>
      <c r="D2122" s="555"/>
      <c r="E2122" s="124" t="str">
        <f>'Enter Data'!$C$61</f>
        <v>Select</v>
      </c>
    </row>
    <row r="2123" spans="3:5" x14ac:dyDescent="0.2">
      <c r="C2123" s="555"/>
      <c r="D2123" s="555"/>
      <c r="E2123" s="124" t="str">
        <f>'Enter Data'!$C$61</f>
        <v>Select</v>
      </c>
    </row>
    <row r="2124" spans="3:5" x14ac:dyDescent="0.2">
      <c r="C2124" s="555"/>
      <c r="D2124" s="555"/>
      <c r="E2124" s="124" t="str">
        <f>'Enter Data'!$C$61</f>
        <v>Select</v>
      </c>
    </row>
    <row r="2125" spans="3:5" x14ac:dyDescent="0.2">
      <c r="C2125" s="555"/>
      <c r="D2125" s="555"/>
      <c r="E2125" s="124" t="str">
        <f>'Enter Data'!$C$61</f>
        <v>Select</v>
      </c>
    </row>
    <row r="2126" spans="3:5" x14ac:dyDescent="0.2">
      <c r="C2126" s="555"/>
      <c r="D2126" s="555"/>
      <c r="E2126" s="124" t="str">
        <f>'Enter Data'!$C$61</f>
        <v>Select</v>
      </c>
    </row>
    <row r="2127" spans="3:5" x14ac:dyDescent="0.2">
      <c r="C2127" s="555"/>
      <c r="D2127" s="555"/>
      <c r="E2127" s="124" t="str">
        <f>'Enter Data'!$C$61</f>
        <v>Select</v>
      </c>
    </row>
    <row r="2128" spans="3:5" x14ac:dyDescent="0.2">
      <c r="C2128" s="555"/>
      <c r="D2128" s="555"/>
      <c r="E2128" s="124" t="str">
        <f>'Enter Data'!$C$61</f>
        <v>Select</v>
      </c>
    </row>
    <row r="2129" spans="3:5" x14ac:dyDescent="0.2">
      <c r="C2129" s="555"/>
      <c r="D2129" s="555"/>
      <c r="E2129" s="124" t="str">
        <f>'Enter Data'!$C$61</f>
        <v>Select</v>
      </c>
    </row>
    <row r="2130" spans="3:5" x14ac:dyDescent="0.2">
      <c r="C2130" s="555"/>
      <c r="D2130" s="555"/>
      <c r="E2130" s="124" t="str">
        <f>'Enter Data'!$C$61</f>
        <v>Select</v>
      </c>
    </row>
    <row r="2131" spans="3:5" x14ac:dyDescent="0.2">
      <c r="C2131" s="555"/>
      <c r="D2131" s="555"/>
      <c r="E2131" s="124" t="str">
        <f>'Enter Data'!$C$61</f>
        <v>Select</v>
      </c>
    </row>
    <row r="2132" spans="3:5" x14ac:dyDescent="0.2">
      <c r="C2132" s="555"/>
      <c r="D2132" s="555"/>
      <c r="E2132" s="124" t="str">
        <f>'Enter Data'!$C$61</f>
        <v>Select</v>
      </c>
    </row>
    <row r="2133" spans="3:5" x14ac:dyDescent="0.2">
      <c r="C2133" s="555"/>
      <c r="D2133" s="555"/>
      <c r="E2133" s="124" t="str">
        <f>'Enter Data'!$C$61</f>
        <v>Select</v>
      </c>
    </row>
    <row r="2134" spans="3:5" x14ac:dyDescent="0.2">
      <c r="C2134" s="555"/>
      <c r="D2134" s="555"/>
      <c r="E2134" s="124" t="str">
        <f>'Enter Data'!$C$61</f>
        <v>Select</v>
      </c>
    </row>
    <row r="2135" spans="3:5" x14ac:dyDescent="0.2">
      <c r="C2135" s="555"/>
      <c r="D2135" s="555"/>
      <c r="E2135" s="124" t="str">
        <f>'Enter Data'!$C$61</f>
        <v>Select</v>
      </c>
    </row>
    <row r="2136" spans="3:5" x14ac:dyDescent="0.2">
      <c r="C2136" s="555"/>
      <c r="D2136" s="555"/>
      <c r="E2136" s="124" t="str">
        <f>'Enter Data'!$C$61</f>
        <v>Select</v>
      </c>
    </row>
    <row r="2137" spans="3:5" x14ac:dyDescent="0.2">
      <c r="C2137" s="555"/>
      <c r="D2137" s="555"/>
      <c r="E2137" s="124" t="str">
        <f>'Enter Data'!$C$61</f>
        <v>Select</v>
      </c>
    </row>
    <row r="2138" spans="3:5" x14ac:dyDescent="0.2">
      <c r="C2138" s="555"/>
      <c r="D2138" s="555"/>
      <c r="E2138" s="124" t="str">
        <f>'Enter Data'!$C$61</f>
        <v>Select</v>
      </c>
    </row>
    <row r="2139" spans="3:5" x14ac:dyDescent="0.2">
      <c r="C2139" s="555"/>
      <c r="D2139" s="555"/>
      <c r="E2139" s="124" t="str">
        <f>'Enter Data'!$C$61</f>
        <v>Select</v>
      </c>
    </row>
    <row r="2140" spans="3:5" x14ac:dyDescent="0.2">
      <c r="C2140" s="555"/>
      <c r="D2140" s="555"/>
      <c r="E2140" s="124" t="str">
        <f>'Enter Data'!$C$61</f>
        <v>Select</v>
      </c>
    </row>
    <row r="2141" spans="3:5" x14ac:dyDescent="0.2">
      <c r="C2141" s="555"/>
      <c r="D2141" s="555"/>
      <c r="E2141" s="124" t="str">
        <f>'Enter Data'!$C$61</f>
        <v>Select</v>
      </c>
    </row>
    <row r="2142" spans="3:5" x14ac:dyDescent="0.2">
      <c r="C2142" s="555"/>
      <c r="D2142" s="555"/>
      <c r="E2142" s="124" t="str">
        <f>'Enter Data'!$C$61</f>
        <v>Select</v>
      </c>
    </row>
    <row r="2143" spans="3:5" x14ac:dyDescent="0.2">
      <c r="C2143" s="555"/>
      <c r="D2143" s="555"/>
      <c r="E2143" s="124" t="str">
        <f>'Enter Data'!$C$61</f>
        <v>Select</v>
      </c>
    </row>
    <row r="2144" spans="3:5" x14ac:dyDescent="0.2">
      <c r="C2144" s="555"/>
      <c r="D2144" s="555"/>
      <c r="E2144" s="124" t="str">
        <f>'Enter Data'!$C$61</f>
        <v>Select</v>
      </c>
    </row>
    <row r="2145" spans="3:5" x14ac:dyDescent="0.2">
      <c r="C2145" s="555"/>
      <c r="D2145" s="555"/>
      <c r="E2145" s="124" t="str">
        <f>'Enter Data'!$C$61</f>
        <v>Select</v>
      </c>
    </row>
    <row r="2146" spans="3:5" x14ac:dyDescent="0.2">
      <c r="C2146" s="555"/>
      <c r="D2146" s="555"/>
      <c r="E2146" s="124" t="str">
        <f>'Enter Data'!$C$61</f>
        <v>Select</v>
      </c>
    </row>
    <row r="2147" spans="3:5" x14ac:dyDescent="0.2">
      <c r="C2147" s="555"/>
      <c r="D2147" s="555"/>
      <c r="E2147" s="124" t="str">
        <f>'Enter Data'!$C$61</f>
        <v>Select</v>
      </c>
    </row>
    <row r="2148" spans="3:5" x14ac:dyDescent="0.2">
      <c r="C2148" s="555"/>
      <c r="D2148" s="555"/>
      <c r="E2148" s="124" t="str">
        <f>'Enter Data'!$C$61</f>
        <v>Select</v>
      </c>
    </row>
    <row r="2149" spans="3:5" x14ac:dyDescent="0.2">
      <c r="C2149" s="555"/>
      <c r="D2149" s="555"/>
      <c r="E2149" s="124" t="str">
        <f>'Enter Data'!$C$61</f>
        <v>Select</v>
      </c>
    </row>
    <row r="2150" spans="3:5" x14ac:dyDescent="0.2">
      <c r="C2150" s="555"/>
      <c r="D2150" s="555"/>
      <c r="E2150" s="124" t="str">
        <f>'Enter Data'!$C$61</f>
        <v>Select</v>
      </c>
    </row>
    <row r="2151" spans="3:5" x14ac:dyDescent="0.2">
      <c r="C2151" s="555"/>
      <c r="D2151" s="555"/>
      <c r="E2151" s="124" t="str">
        <f>'Enter Data'!$C$61</f>
        <v>Select</v>
      </c>
    </row>
    <row r="2152" spans="3:5" x14ac:dyDescent="0.2">
      <c r="C2152" s="555"/>
      <c r="D2152" s="555"/>
      <c r="E2152" s="124" t="str">
        <f>'Enter Data'!$C$61</f>
        <v>Select</v>
      </c>
    </row>
    <row r="2153" spans="3:5" x14ac:dyDescent="0.2">
      <c r="C2153" s="555"/>
      <c r="D2153" s="555"/>
      <c r="E2153" s="124" t="str">
        <f>'Enter Data'!$C$61</f>
        <v>Select</v>
      </c>
    </row>
    <row r="2154" spans="3:5" x14ac:dyDescent="0.2">
      <c r="C2154" s="555"/>
      <c r="D2154" s="555"/>
      <c r="E2154" s="124" t="str">
        <f>'Enter Data'!$C$61</f>
        <v>Select</v>
      </c>
    </row>
    <row r="2155" spans="3:5" x14ac:dyDescent="0.2">
      <c r="C2155" s="555"/>
      <c r="D2155" s="555"/>
      <c r="E2155" s="124" t="str">
        <f>'Enter Data'!$C$61</f>
        <v>Select</v>
      </c>
    </row>
    <row r="2156" spans="3:5" x14ac:dyDescent="0.2">
      <c r="C2156" s="555"/>
      <c r="D2156" s="555"/>
      <c r="E2156" s="124" t="str">
        <f>'Enter Data'!$C$61</f>
        <v>Select</v>
      </c>
    </row>
    <row r="2157" spans="3:5" x14ac:dyDescent="0.2">
      <c r="C2157" s="555"/>
      <c r="D2157" s="555"/>
      <c r="E2157" s="124" t="str">
        <f>'Enter Data'!$C$61</f>
        <v>Select</v>
      </c>
    </row>
    <row r="2158" spans="3:5" x14ac:dyDescent="0.2">
      <c r="C2158" s="555"/>
      <c r="D2158" s="555"/>
      <c r="E2158" s="124" t="str">
        <f>'Enter Data'!$C$61</f>
        <v>Select</v>
      </c>
    </row>
    <row r="2159" spans="3:5" x14ac:dyDescent="0.2">
      <c r="C2159" s="555"/>
      <c r="D2159" s="555"/>
      <c r="E2159" s="124" t="str">
        <f>'Enter Data'!$C$61</f>
        <v>Select</v>
      </c>
    </row>
    <row r="2160" spans="3:5" x14ac:dyDescent="0.2">
      <c r="C2160" s="555"/>
      <c r="D2160" s="555"/>
      <c r="E2160" s="124" t="str">
        <f>'Enter Data'!$C$61</f>
        <v>Select</v>
      </c>
    </row>
    <row r="2161" spans="3:5" x14ac:dyDescent="0.2">
      <c r="C2161" s="555"/>
      <c r="D2161" s="555"/>
      <c r="E2161" s="124" t="str">
        <f>'Enter Data'!$C$61</f>
        <v>Select</v>
      </c>
    </row>
    <row r="2162" spans="3:5" x14ac:dyDescent="0.2">
      <c r="C2162" s="555"/>
      <c r="D2162" s="555"/>
      <c r="E2162" s="124" t="str">
        <f>'Enter Data'!$C$61</f>
        <v>Select</v>
      </c>
    </row>
    <row r="2163" spans="3:5" x14ac:dyDescent="0.2">
      <c r="C2163" s="555"/>
      <c r="D2163" s="555"/>
      <c r="E2163" s="124" t="str">
        <f>'Enter Data'!$C$61</f>
        <v>Select</v>
      </c>
    </row>
    <row r="2164" spans="3:5" x14ac:dyDescent="0.2">
      <c r="C2164" s="555"/>
      <c r="D2164" s="555"/>
      <c r="E2164" s="124" t="str">
        <f>'Enter Data'!$C$61</f>
        <v>Select</v>
      </c>
    </row>
    <row r="2165" spans="3:5" x14ac:dyDescent="0.2">
      <c r="C2165" s="555"/>
      <c r="D2165" s="555"/>
      <c r="E2165" s="124" t="str">
        <f>'Enter Data'!$C$61</f>
        <v>Select</v>
      </c>
    </row>
    <row r="2166" spans="3:5" x14ac:dyDescent="0.2">
      <c r="C2166" s="555"/>
      <c r="D2166" s="555"/>
      <c r="E2166" s="124" t="str">
        <f>'Enter Data'!$C$61</f>
        <v>Select</v>
      </c>
    </row>
    <row r="2167" spans="3:5" x14ac:dyDescent="0.2">
      <c r="C2167" s="555"/>
      <c r="D2167" s="555"/>
      <c r="E2167" s="124" t="str">
        <f>'Enter Data'!$C$61</f>
        <v>Select</v>
      </c>
    </row>
    <row r="2168" spans="3:5" x14ac:dyDescent="0.2">
      <c r="C2168" s="555"/>
      <c r="D2168" s="555"/>
      <c r="E2168" s="124" t="str">
        <f>'Enter Data'!$C$61</f>
        <v>Select</v>
      </c>
    </row>
    <row r="2169" spans="3:5" x14ac:dyDescent="0.2">
      <c r="C2169" s="555"/>
      <c r="D2169" s="555"/>
      <c r="E2169" s="124" t="str">
        <f>'Enter Data'!$C$61</f>
        <v>Select</v>
      </c>
    </row>
    <row r="2170" spans="3:5" x14ac:dyDescent="0.2">
      <c r="C2170" s="555"/>
      <c r="D2170" s="555"/>
      <c r="E2170" s="124" t="str">
        <f>'Enter Data'!$C$61</f>
        <v>Select</v>
      </c>
    </row>
    <row r="2171" spans="3:5" x14ac:dyDescent="0.2">
      <c r="C2171" s="555"/>
      <c r="D2171" s="555"/>
      <c r="E2171" s="124" t="str">
        <f>'Enter Data'!$C$61</f>
        <v>Select</v>
      </c>
    </row>
    <row r="2172" spans="3:5" x14ac:dyDescent="0.2">
      <c r="C2172" s="555"/>
      <c r="D2172" s="555"/>
      <c r="E2172" s="124" t="str">
        <f>'Enter Data'!$C$61</f>
        <v>Select</v>
      </c>
    </row>
    <row r="2173" spans="3:5" x14ac:dyDescent="0.2">
      <c r="C2173" s="555"/>
      <c r="D2173" s="555"/>
      <c r="E2173" s="124" t="str">
        <f>'Enter Data'!$C$61</f>
        <v>Select</v>
      </c>
    </row>
    <row r="2174" spans="3:5" x14ac:dyDescent="0.2">
      <c r="C2174" s="555"/>
      <c r="D2174" s="555"/>
      <c r="E2174" s="124" t="str">
        <f>'Enter Data'!$C$61</f>
        <v>Select</v>
      </c>
    </row>
    <row r="2175" spans="3:5" x14ac:dyDescent="0.2">
      <c r="C2175" s="555"/>
      <c r="D2175" s="555"/>
      <c r="E2175" s="124" t="str">
        <f>'Enter Data'!$C$61</f>
        <v>Select</v>
      </c>
    </row>
    <row r="2176" spans="3:5" x14ac:dyDescent="0.2">
      <c r="C2176" s="555"/>
      <c r="D2176" s="555"/>
      <c r="E2176" s="124" t="str">
        <f>'Enter Data'!$C$61</f>
        <v>Select</v>
      </c>
    </row>
    <row r="2177" spans="3:5" x14ac:dyDescent="0.2">
      <c r="C2177" s="555"/>
      <c r="D2177" s="555"/>
      <c r="E2177" s="124" t="str">
        <f>'Enter Data'!$C$61</f>
        <v>Select</v>
      </c>
    </row>
    <row r="2178" spans="3:5" x14ac:dyDescent="0.2">
      <c r="C2178" s="555"/>
      <c r="D2178" s="555"/>
      <c r="E2178" s="124" t="str">
        <f>'Enter Data'!$C$61</f>
        <v>Select</v>
      </c>
    </row>
    <row r="2179" spans="3:5" x14ac:dyDescent="0.2">
      <c r="C2179" s="555"/>
      <c r="D2179" s="555"/>
      <c r="E2179" s="124" t="str">
        <f>'Enter Data'!$C$61</f>
        <v>Select</v>
      </c>
    </row>
    <row r="2180" spans="3:5" x14ac:dyDescent="0.2">
      <c r="C2180" s="555"/>
      <c r="D2180" s="555"/>
      <c r="E2180" s="124" t="str">
        <f>'Enter Data'!$C$61</f>
        <v>Select</v>
      </c>
    </row>
    <row r="2181" spans="3:5" x14ac:dyDescent="0.2">
      <c r="C2181" s="555"/>
      <c r="D2181" s="555"/>
      <c r="E2181" s="124" t="str">
        <f>'Enter Data'!$C$61</f>
        <v>Select</v>
      </c>
    </row>
    <row r="2182" spans="3:5" x14ac:dyDescent="0.2">
      <c r="C2182" s="555"/>
      <c r="D2182" s="555"/>
      <c r="E2182" s="124" t="str">
        <f>'Enter Data'!$C$61</f>
        <v>Select</v>
      </c>
    </row>
    <row r="2183" spans="3:5" x14ac:dyDescent="0.2">
      <c r="C2183" s="555"/>
      <c r="D2183" s="555"/>
      <c r="E2183" s="124" t="str">
        <f>'Enter Data'!$C$61</f>
        <v>Select</v>
      </c>
    </row>
    <row r="2184" spans="3:5" x14ac:dyDescent="0.2">
      <c r="C2184" s="555"/>
      <c r="D2184" s="555"/>
      <c r="E2184" s="124" t="str">
        <f>'Enter Data'!$C$61</f>
        <v>Select</v>
      </c>
    </row>
    <row r="2185" spans="3:5" x14ac:dyDescent="0.2">
      <c r="C2185" s="555"/>
      <c r="D2185" s="555"/>
      <c r="E2185" s="124" t="str">
        <f>'Enter Data'!$C$61</f>
        <v>Select</v>
      </c>
    </row>
    <row r="2186" spans="3:5" x14ac:dyDescent="0.2">
      <c r="C2186" s="555"/>
      <c r="D2186" s="555"/>
      <c r="E2186" s="124" t="str">
        <f>'Enter Data'!$C$61</f>
        <v>Select</v>
      </c>
    </row>
    <row r="2187" spans="3:5" x14ac:dyDescent="0.2">
      <c r="C2187" s="555"/>
      <c r="D2187" s="555"/>
      <c r="E2187" s="124" t="str">
        <f>'Enter Data'!$C$61</f>
        <v>Select</v>
      </c>
    </row>
    <row r="2188" spans="3:5" x14ac:dyDescent="0.2">
      <c r="C2188" s="555"/>
      <c r="D2188" s="555"/>
      <c r="E2188" s="124" t="str">
        <f>'Enter Data'!$C$61</f>
        <v>Select</v>
      </c>
    </row>
    <row r="2189" spans="3:5" x14ac:dyDescent="0.2">
      <c r="C2189" s="555"/>
      <c r="D2189" s="555"/>
      <c r="E2189" s="124" t="str">
        <f>'Enter Data'!$C$61</f>
        <v>Select</v>
      </c>
    </row>
    <row r="2190" spans="3:5" x14ac:dyDescent="0.2">
      <c r="C2190" s="555"/>
      <c r="D2190" s="555"/>
      <c r="E2190" s="124" t="str">
        <f>'Enter Data'!$C$61</f>
        <v>Select</v>
      </c>
    </row>
    <row r="2191" spans="3:5" x14ac:dyDescent="0.2">
      <c r="C2191" s="555"/>
      <c r="D2191" s="555"/>
      <c r="E2191" s="124" t="str">
        <f>'Enter Data'!$C$61</f>
        <v>Select</v>
      </c>
    </row>
    <row r="2192" spans="3:5" x14ac:dyDescent="0.2">
      <c r="C2192" s="555"/>
      <c r="D2192" s="555"/>
      <c r="E2192" s="124" t="str">
        <f>'Enter Data'!$C$61</f>
        <v>Select</v>
      </c>
    </row>
    <row r="2193" spans="3:5" x14ac:dyDescent="0.2">
      <c r="C2193" s="555"/>
      <c r="D2193" s="555"/>
      <c r="E2193" s="124" t="str">
        <f>'Enter Data'!$C$61</f>
        <v>Select</v>
      </c>
    </row>
    <row r="2194" spans="3:5" x14ac:dyDescent="0.2">
      <c r="C2194" s="555"/>
      <c r="D2194" s="555"/>
      <c r="E2194" s="124" t="str">
        <f>'Enter Data'!$C$61</f>
        <v>Select</v>
      </c>
    </row>
    <row r="2195" spans="3:5" x14ac:dyDescent="0.2">
      <c r="C2195" s="555"/>
      <c r="D2195" s="555"/>
      <c r="E2195" s="124" t="str">
        <f>'Enter Data'!$C$61</f>
        <v>Select</v>
      </c>
    </row>
    <row r="2196" spans="3:5" x14ac:dyDescent="0.2">
      <c r="C2196" s="555"/>
      <c r="D2196" s="555"/>
      <c r="E2196" s="124" t="str">
        <f>'Enter Data'!$C$61</f>
        <v>Select</v>
      </c>
    </row>
    <row r="2197" spans="3:5" x14ac:dyDescent="0.2">
      <c r="C2197" s="555"/>
      <c r="D2197" s="555"/>
      <c r="E2197" s="124" t="str">
        <f>'Enter Data'!$C$61</f>
        <v>Select</v>
      </c>
    </row>
    <row r="2198" spans="3:5" x14ac:dyDescent="0.2">
      <c r="C2198" s="555"/>
      <c r="D2198" s="555"/>
      <c r="E2198" s="124" t="str">
        <f>'Enter Data'!$C$61</f>
        <v>Select</v>
      </c>
    </row>
    <row r="2199" spans="3:5" x14ac:dyDescent="0.2">
      <c r="C2199" s="555"/>
      <c r="D2199" s="555"/>
      <c r="E2199" s="124" t="str">
        <f>'Enter Data'!$C$61</f>
        <v>Select</v>
      </c>
    </row>
    <row r="2200" spans="3:5" x14ac:dyDescent="0.2">
      <c r="C2200" s="555"/>
      <c r="D2200" s="555"/>
      <c r="E2200" s="124" t="str">
        <f>'Enter Data'!$C$61</f>
        <v>Select</v>
      </c>
    </row>
    <row r="2201" spans="3:5" x14ac:dyDescent="0.2">
      <c r="C2201" s="555"/>
      <c r="D2201" s="555"/>
      <c r="E2201" s="124" t="str">
        <f>'Enter Data'!$C$61</f>
        <v>Select</v>
      </c>
    </row>
    <row r="2202" spans="3:5" x14ac:dyDescent="0.2">
      <c r="C2202" s="555"/>
      <c r="D2202" s="555"/>
      <c r="E2202" s="124" t="str">
        <f>'Enter Data'!$C$61</f>
        <v>Select</v>
      </c>
    </row>
    <row r="2203" spans="3:5" x14ac:dyDescent="0.2">
      <c r="C2203" s="555"/>
      <c r="D2203" s="555"/>
      <c r="E2203" s="124" t="str">
        <f>'Enter Data'!$C$61</f>
        <v>Select</v>
      </c>
    </row>
    <row r="2204" spans="3:5" x14ac:dyDescent="0.2">
      <c r="C2204" s="555"/>
      <c r="D2204" s="555"/>
      <c r="E2204" s="124" t="str">
        <f>'Enter Data'!$C$61</f>
        <v>Select</v>
      </c>
    </row>
    <row r="2205" spans="3:5" x14ac:dyDescent="0.2">
      <c r="C2205" s="555"/>
      <c r="D2205" s="555"/>
      <c r="E2205" s="124" t="str">
        <f>'Enter Data'!$C$61</f>
        <v>Select</v>
      </c>
    </row>
    <row r="2206" spans="3:5" x14ac:dyDescent="0.2">
      <c r="C2206" s="555"/>
      <c r="D2206" s="555"/>
      <c r="E2206" s="124" t="str">
        <f>'Enter Data'!$C$61</f>
        <v>Select</v>
      </c>
    </row>
    <row r="2207" spans="3:5" x14ac:dyDescent="0.2">
      <c r="C2207" s="555"/>
      <c r="D2207" s="555"/>
      <c r="E2207" s="124" t="str">
        <f>'Enter Data'!$C$61</f>
        <v>Select</v>
      </c>
    </row>
    <row r="2208" spans="3:5" x14ac:dyDescent="0.2">
      <c r="C2208" s="555"/>
      <c r="D2208" s="555"/>
      <c r="E2208" s="124" t="str">
        <f>'Enter Data'!$C$61</f>
        <v>Select</v>
      </c>
    </row>
    <row r="2209" spans="3:5" x14ac:dyDescent="0.2">
      <c r="C2209" s="555"/>
      <c r="D2209" s="555"/>
      <c r="E2209" s="124" t="str">
        <f>'Enter Data'!$C$61</f>
        <v>Select</v>
      </c>
    </row>
    <row r="2210" spans="3:5" x14ac:dyDescent="0.2">
      <c r="C2210" s="555"/>
      <c r="D2210" s="555"/>
      <c r="E2210" s="124" t="str">
        <f>'Enter Data'!$C$61</f>
        <v>Select</v>
      </c>
    </row>
    <row r="2211" spans="3:5" x14ac:dyDescent="0.2">
      <c r="C2211" s="555"/>
      <c r="D2211" s="555"/>
      <c r="E2211" s="124" t="str">
        <f>'Enter Data'!$C$61</f>
        <v>Select</v>
      </c>
    </row>
    <row r="2212" spans="3:5" x14ac:dyDescent="0.2">
      <c r="C2212" s="555"/>
      <c r="D2212" s="555"/>
      <c r="E2212" s="124" t="str">
        <f>'Enter Data'!$C$61</f>
        <v>Select</v>
      </c>
    </row>
    <row r="2213" spans="3:5" x14ac:dyDescent="0.2">
      <c r="C2213" s="555"/>
      <c r="D2213" s="555"/>
      <c r="E2213" s="124" t="str">
        <f>'Enter Data'!$C$61</f>
        <v>Select</v>
      </c>
    </row>
    <row r="2214" spans="3:5" x14ac:dyDescent="0.2">
      <c r="C2214" s="555"/>
      <c r="D2214" s="555"/>
      <c r="E2214" s="124" t="str">
        <f>'Enter Data'!$C$61</f>
        <v>Select</v>
      </c>
    </row>
    <row r="2215" spans="3:5" x14ac:dyDescent="0.2">
      <c r="C2215" s="555"/>
      <c r="D2215" s="555"/>
      <c r="E2215" s="124" t="str">
        <f>'Enter Data'!$C$61</f>
        <v>Select</v>
      </c>
    </row>
    <row r="2216" spans="3:5" x14ac:dyDescent="0.2">
      <c r="C2216" s="555"/>
      <c r="D2216" s="555"/>
      <c r="E2216" s="124" t="str">
        <f>'Enter Data'!$C$61</f>
        <v>Select</v>
      </c>
    </row>
    <row r="2217" spans="3:5" x14ac:dyDescent="0.2">
      <c r="C2217" s="555"/>
      <c r="D2217" s="555"/>
      <c r="E2217" s="124" t="str">
        <f>'Enter Data'!$C$61</f>
        <v>Select</v>
      </c>
    </row>
    <row r="2218" spans="3:5" x14ac:dyDescent="0.2">
      <c r="C2218" s="555"/>
      <c r="D2218" s="555"/>
      <c r="E2218" s="124" t="str">
        <f>'Enter Data'!$C$61</f>
        <v>Select</v>
      </c>
    </row>
    <row r="2219" spans="3:5" x14ac:dyDescent="0.2">
      <c r="C2219" s="555"/>
      <c r="D2219" s="555"/>
      <c r="E2219" s="124" t="str">
        <f>'Enter Data'!$C$61</f>
        <v>Select</v>
      </c>
    </row>
    <row r="2220" spans="3:5" x14ac:dyDescent="0.2">
      <c r="C2220" s="555"/>
      <c r="D2220" s="555"/>
      <c r="E2220" s="124" t="str">
        <f>'Enter Data'!$C$61</f>
        <v>Select</v>
      </c>
    </row>
    <row r="2221" spans="3:5" x14ac:dyDescent="0.2">
      <c r="C2221" s="555"/>
      <c r="D2221" s="555"/>
      <c r="E2221" s="124" t="str">
        <f>'Enter Data'!$C$61</f>
        <v>Select</v>
      </c>
    </row>
    <row r="2222" spans="3:5" x14ac:dyDescent="0.2">
      <c r="C2222" s="555"/>
      <c r="D2222" s="555"/>
      <c r="E2222" s="124" t="str">
        <f>'Enter Data'!$C$61</f>
        <v>Select</v>
      </c>
    </row>
    <row r="2223" spans="3:5" x14ac:dyDescent="0.2">
      <c r="C2223" s="555"/>
      <c r="D2223" s="555"/>
      <c r="E2223" s="124" t="str">
        <f>'Enter Data'!$C$61</f>
        <v>Select</v>
      </c>
    </row>
    <row r="2224" spans="3:5" x14ac:dyDescent="0.2">
      <c r="C2224" s="555"/>
      <c r="D2224" s="555"/>
      <c r="E2224" s="124" t="str">
        <f>'Enter Data'!$C$61</f>
        <v>Select</v>
      </c>
    </row>
    <row r="2225" spans="3:5" x14ac:dyDescent="0.2">
      <c r="C2225" s="555"/>
      <c r="D2225" s="555"/>
      <c r="E2225" s="124" t="str">
        <f>'Enter Data'!$C$61</f>
        <v>Select</v>
      </c>
    </row>
    <row r="2226" spans="3:5" x14ac:dyDescent="0.2">
      <c r="C2226" s="555"/>
      <c r="D2226" s="555"/>
      <c r="E2226" s="124" t="str">
        <f>'Enter Data'!$C$61</f>
        <v>Select</v>
      </c>
    </row>
    <row r="2227" spans="3:5" x14ac:dyDescent="0.2">
      <c r="C2227" s="555"/>
      <c r="D2227" s="555"/>
      <c r="E2227" s="124" t="str">
        <f>'Enter Data'!$C$61</f>
        <v>Select</v>
      </c>
    </row>
    <row r="2228" spans="3:5" x14ac:dyDescent="0.2">
      <c r="C2228" s="555"/>
      <c r="D2228" s="555"/>
      <c r="E2228" s="124" t="str">
        <f>'Enter Data'!$C$61</f>
        <v>Select</v>
      </c>
    </row>
    <row r="2229" spans="3:5" x14ac:dyDescent="0.2">
      <c r="C2229" s="555"/>
      <c r="D2229" s="555"/>
      <c r="E2229" s="124" t="str">
        <f>'Enter Data'!$C$61</f>
        <v>Select</v>
      </c>
    </row>
    <row r="2230" spans="3:5" x14ac:dyDescent="0.2">
      <c r="C2230" s="555"/>
      <c r="D2230" s="555"/>
      <c r="E2230" s="124" t="str">
        <f>'Enter Data'!$C$61</f>
        <v>Select</v>
      </c>
    </row>
    <row r="2231" spans="3:5" x14ac:dyDescent="0.2">
      <c r="C2231" s="555"/>
      <c r="D2231" s="555"/>
      <c r="E2231" s="124" t="str">
        <f>'Enter Data'!$C$61</f>
        <v>Select</v>
      </c>
    </row>
    <row r="2232" spans="3:5" x14ac:dyDescent="0.2">
      <c r="C2232" s="555"/>
      <c r="D2232" s="555"/>
      <c r="E2232" s="124" t="str">
        <f>'Enter Data'!$C$61</f>
        <v>Select</v>
      </c>
    </row>
    <row r="2233" spans="3:5" x14ac:dyDescent="0.2">
      <c r="C2233" s="555"/>
      <c r="D2233" s="555"/>
      <c r="E2233" s="124" t="str">
        <f>'Enter Data'!$C$61</f>
        <v>Select</v>
      </c>
    </row>
    <row r="2234" spans="3:5" x14ac:dyDescent="0.2">
      <c r="C2234" s="555"/>
      <c r="D2234" s="555"/>
      <c r="E2234" s="124" t="str">
        <f>'Enter Data'!$C$61</f>
        <v>Select</v>
      </c>
    </row>
    <row r="2235" spans="3:5" x14ac:dyDescent="0.2">
      <c r="C2235" s="555"/>
      <c r="D2235" s="555"/>
      <c r="E2235" s="124" t="str">
        <f>'Enter Data'!$C$61</f>
        <v>Select</v>
      </c>
    </row>
    <row r="2236" spans="3:5" x14ac:dyDescent="0.2">
      <c r="C2236" s="555"/>
      <c r="D2236" s="555"/>
      <c r="E2236" s="124" t="str">
        <f>'Enter Data'!$C$61</f>
        <v>Select</v>
      </c>
    </row>
    <row r="2237" spans="3:5" x14ac:dyDescent="0.2">
      <c r="C2237" s="555"/>
      <c r="D2237" s="555"/>
      <c r="E2237" s="124" t="str">
        <f>'Enter Data'!$C$61</f>
        <v>Select</v>
      </c>
    </row>
    <row r="2238" spans="3:5" x14ac:dyDescent="0.2">
      <c r="C2238" s="555"/>
      <c r="D2238" s="555"/>
      <c r="E2238" s="124" t="str">
        <f>'Enter Data'!$C$61</f>
        <v>Select</v>
      </c>
    </row>
    <row r="2239" spans="3:5" x14ac:dyDescent="0.2">
      <c r="C2239" s="555"/>
      <c r="D2239" s="555"/>
      <c r="E2239" s="124" t="str">
        <f>'Enter Data'!$C$61</f>
        <v>Select</v>
      </c>
    </row>
    <row r="2240" spans="3:5" x14ac:dyDescent="0.2">
      <c r="C2240" s="555"/>
      <c r="D2240" s="555"/>
      <c r="E2240" s="124" t="str">
        <f>'Enter Data'!$C$61</f>
        <v>Select</v>
      </c>
    </row>
    <row r="2241" spans="3:5" x14ac:dyDescent="0.2">
      <c r="C2241" s="555"/>
      <c r="D2241" s="555"/>
      <c r="E2241" s="124" t="str">
        <f>'Enter Data'!$C$61</f>
        <v>Select</v>
      </c>
    </row>
    <row r="2242" spans="3:5" x14ac:dyDescent="0.2">
      <c r="C2242" s="555"/>
      <c r="D2242" s="555"/>
      <c r="E2242" s="124" t="str">
        <f>'Enter Data'!$C$61</f>
        <v>Select</v>
      </c>
    </row>
    <row r="2243" spans="3:5" x14ac:dyDescent="0.2">
      <c r="C2243" s="555"/>
      <c r="D2243" s="555"/>
      <c r="E2243" s="124" t="str">
        <f>'Enter Data'!$C$61</f>
        <v>Select</v>
      </c>
    </row>
    <row r="2244" spans="3:5" x14ac:dyDescent="0.2">
      <c r="C2244" s="555"/>
      <c r="D2244" s="555"/>
      <c r="E2244" s="124" t="str">
        <f>'Enter Data'!$C$61</f>
        <v>Select</v>
      </c>
    </row>
    <row r="2245" spans="3:5" x14ac:dyDescent="0.2">
      <c r="C2245" s="555"/>
      <c r="D2245" s="555"/>
      <c r="E2245" s="124" t="str">
        <f>'Enter Data'!$C$61</f>
        <v>Select</v>
      </c>
    </row>
    <row r="2246" spans="3:5" x14ac:dyDescent="0.2">
      <c r="C2246" s="555"/>
      <c r="D2246" s="555"/>
      <c r="E2246" s="124" t="str">
        <f>'Enter Data'!$C$61</f>
        <v>Select</v>
      </c>
    </row>
    <row r="2247" spans="3:5" x14ac:dyDescent="0.2">
      <c r="C2247" s="555"/>
      <c r="D2247" s="555"/>
      <c r="E2247" s="124" t="str">
        <f>'Enter Data'!$C$61</f>
        <v>Select</v>
      </c>
    </row>
    <row r="2248" spans="3:5" x14ac:dyDescent="0.2">
      <c r="C2248" s="555"/>
      <c r="D2248" s="555"/>
      <c r="E2248" s="124" t="str">
        <f>'Enter Data'!$C$61</f>
        <v>Select</v>
      </c>
    </row>
    <row r="2249" spans="3:5" x14ac:dyDescent="0.2">
      <c r="C2249" s="555"/>
      <c r="D2249" s="555"/>
      <c r="E2249" s="124" t="str">
        <f>'Enter Data'!$C$61</f>
        <v>Select</v>
      </c>
    </row>
    <row r="2250" spans="3:5" x14ac:dyDescent="0.2">
      <c r="C2250" s="555"/>
      <c r="D2250" s="555"/>
      <c r="E2250" s="124" t="str">
        <f>'Enter Data'!$C$61</f>
        <v>Select</v>
      </c>
    </row>
    <row r="2251" spans="3:5" x14ac:dyDescent="0.2">
      <c r="C2251" s="555"/>
      <c r="D2251" s="555"/>
      <c r="E2251" s="124" t="str">
        <f>'Enter Data'!$C$61</f>
        <v>Select</v>
      </c>
    </row>
    <row r="2252" spans="3:5" x14ac:dyDescent="0.2">
      <c r="C2252" s="555"/>
      <c r="D2252" s="555"/>
      <c r="E2252" s="124" t="str">
        <f>'Enter Data'!$C$61</f>
        <v>Select</v>
      </c>
    </row>
    <row r="2253" spans="3:5" x14ac:dyDescent="0.2">
      <c r="C2253" s="555"/>
      <c r="D2253" s="555"/>
      <c r="E2253" s="124" t="str">
        <f>'Enter Data'!$C$61</f>
        <v>Select</v>
      </c>
    </row>
    <row r="2254" spans="3:5" x14ac:dyDescent="0.2">
      <c r="C2254" s="555"/>
      <c r="D2254" s="555"/>
      <c r="E2254" s="124" t="str">
        <f>'Enter Data'!$C$61</f>
        <v>Select</v>
      </c>
    </row>
    <row r="2255" spans="3:5" x14ac:dyDescent="0.2">
      <c r="C2255" s="555"/>
      <c r="D2255" s="555"/>
      <c r="E2255" s="124" t="str">
        <f>'Enter Data'!$C$61</f>
        <v>Select</v>
      </c>
    </row>
    <row r="2256" spans="3:5" x14ac:dyDescent="0.2">
      <c r="C2256" s="555"/>
      <c r="D2256" s="555"/>
      <c r="E2256" s="124" t="str">
        <f>'Enter Data'!$C$61</f>
        <v>Select</v>
      </c>
    </row>
    <row r="2257" spans="3:5" x14ac:dyDescent="0.2">
      <c r="C2257" s="555"/>
      <c r="D2257" s="555"/>
      <c r="E2257" s="124" t="str">
        <f>'Enter Data'!$C$61</f>
        <v>Select</v>
      </c>
    </row>
    <row r="2258" spans="3:5" x14ac:dyDescent="0.2">
      <c r="C2258" s="555"/>
      <c r="D2258" s="555"/>
      <c r="E2258" s="124" t="str">
        <f>'Enter Data'!$C$61</f>
        <v>Select</v>
      </c>
    </row>
    <row r="2259" spans="3:5" x14ac:dyDescent="0.2">
      <c r="C2259" s="555"/>
      <c r="D2259" s="555"/>
      <c r="E2259" s="124" t="str">
        <f>'Enter Data'!$C$61</f>
        <v>Select</v>
      </c>
    </row>
    <row r="2260" spans="3:5" x14ac:dyDescent="0.2">
      <c r="C2260" s="555"/>
      <c r="D2260" s="555"/>
      <c r="E2260" s="124" t="str">
        <f>'Enter Data'!$C$61</f>
        <v>Select</v>
      </c>
    </row>
    <row r="2261" spans="3:5" x14ac:dyDescent="0.2">
      <c r="C2261" s="555"/>
      <c r="D2261" s="555"/>
      <c r="E2261" s="124" t="str">
        <f>'Enter Data'!$C$61</f>
        <v>Select</v>
      </c>
    </row>
    <row r="2262" spans="3:5" x14ac:dyDescent="0.2">
      <c r="C2262" s="555"/>
      <c r="D2262" s="555"/>
      <c r="E2262" s="124" t="str">
        <f>'Enter Data'!$C$61</f>
        <v>Select</v>
      </c>
    </row>
    <row r="2263" spans="3:5" x14ac:dyDescent="0.2">
      <c r="C2263" s="555"/>
      <c r="D2263" s="555"/>
      <c r="E2263" s="124" t="str">
        <f>'Enter Data'!$C$61</f>
        <v>Select</v>
      </c>
    </row>
    <row r="2264" spans="3:5" x14ac:dyDescent="0.2">
      <c r="C2264" s="555"/>
      <c r="D2264" s="555"/>
      <c r="E2264" s="124" t="str">
        <f>'Enter Data'!$C$61</f>
        <v>Select</v>
      </c>
    </row>
    <row r="2265" spans="3:5" x14ac:dyDescent="0.2">
      <c r="C2265" s="555"/>
      <c r="D2265" s="555"/>
      <c r="E2265" s="124" t="str">
        <f>'Enter Data'!$C$61</f>
        <v>Select</v>
      </c>
    </row>
    <row r="2266" spans="3:5" x14ac:dyDescent="0.2">
      <c r="C2266" s="555"/>
      <c r="D2266" s="555"/>
      <c r="E2266" s="124" t="str">
        <f>'Enter Data'!$C$61</f>
        <v>Select</v>
      </c>
    </row>
    <row r="2267" spans="3:5" x14ac:dyDescent="0.2">
      <c r="C2267" s="555"/>
      <c r="D2267" s="555"/>
      <c r="E2267" s="124" t="str">
        <f>'Enter Data'!$C$61</f>
        <v>Select</v>
      </c>
    </row>
    <row r="2268" spans="3:5" x14ac:dyDescent="0.2">
      <c r="C2268" s="555"/>
      <c r="D2268" s="555"/>
      <c r="E2268" s="124" t="str">
        <f>'Enter Data'!$C$61</f>
        <v>Select</v>
      </c>
    </row>
    <row r="2269" spans="3:5" x14ac:dyDescent="0.2">
      <c r="C2269" s="555"/>
      <c r="D2269" s="555"/>
      <c r="E2269" s="124" t="str">
        <f>'Enter Data'!$C$61</f>
        <v>Select</v>
      </c>
    </row>
    <row r="2270" spans="3:5" x14ac:dyDescent="0.2">
      <c r="C2270" s="555"/>
      <c r="D2270" s="555"/>
      <c r="E2270" s="124" t="str">
        <f>'Enter Data'!$C$61</f>
        <v>Select</v>
      </c>
    </row>
    <row r="2271" spans="3:5" x14ac:dyDescent="0.2">
      <c r="C2271" s="555"/>
      <c r="D2271" s="555"/>
      <c r="E2271" s="124" t="str">
        <f>'Enter Data'!$C$61</f>
        <v>Select</v>
      </c>
    </row>
    <row r="2272" spans="3:5" x14ac:dyDescent="0.2">
      <c r="C2272" s="555"/>
      <c r="D2272" s="555"/>
      <c r="E2272" s="124" t="str">
        <f>'Enter Data'!$C$61</f>
        <v>Select</v>
      </c>
    </row>
    <row r="2273" spans="3:5" x14ac:dyDescent="0.2">
      <c r="C2273" s="555"/>
      <c r="D2273" s="555"/>
      <c r="E2273" s="124" t="str">
        <f>'Enter Data'!$C$61</f>
        <v>Select</v>
      </c>
    </row>
    <row r="2274" spans="3:5" x14ac:dyDescent="0.2">
      <c r="C2274" s="555"/>
      <c r="D2274" s="555"/>
      <c r="E2274" s="124" t="str">
        <f>'Enter Data'!$C$61</f>
        <v>Select</v>
      </c>
    </row>
    <row r="2275" spans="3:5" x14ac:dyDescent="0.2">
      <c r="C2275" s="555"/>
      <c r="D2275" s="555"/>
      <c r="E2275" s="124" t="str">
        <f>'Enter Data'!$C$61</f>
        <v>Select</v>
      </c>
    </row>
    <row r="2276" spans="3:5" x14ac:dyDescent="0.2">
      <c r="C2276" s="555"/>
      <c r="D2276" s="555"/>
      <c r="E2276" s="124" t="str">
        <f>'Enter Data'!$C$61</f>
        <v>Select</v>
      </c>
    </row>
    <row r="2277" spans="3:5" x14ac:dyDescent="0.2">
      <c r="C2277" s="555"/>
      <c r="D2277" s="555"/>
      <c r="E2277" s="124" t="str">
        <f>'Enter Data'!$C$61</f>
        <v>Select</v>
      </c>
    </row>
    <row r="2278" spans="3:5" x14ac:dyDescent="0.2">
      <c r="C2278" s="555"/>
      <c r="D2278" s="555"/>
      <c r="E2278" s="124" t="str">
        <f>'Enter Data'!$C$61</f>
        <v>Select</v>
      </c>
    </row>
    <row r="2279" spans="3:5" x14ac:dyDescent="0.2">
      <c r="C2279" s="555"/>
      <c r="D2279" s="555"/>
      <c r="E2279" s="124" t="str">
        <f>'Enter Data'!$C$61</f>
        <v>Select</v>
      </c>
    </row>
    <row r="2280" spans="3:5" x14ac:dyDescent="0.2">
      <c r="C2280" s="555"/>
      <c r="D2280" s="555"/>
      <c r="E2280" s="124" t="str">
        <f>'Enter Data'!$C$61</f>
        <v>Select</v>
      </c>
    </row>
    <row r="2281" spans="3:5" x14ac:dyDescent="0.2">
      <c r="C2281" s="555"/>
      <c r="D2281" s="555"/>
      <c r="E2281" s="124" t="str">
        <f>'Enter Data'!$C$61</f>
        <v>Select</v>
      </c>
    </row>
    <row r="2282" spans="3:5" x14ac:dyDescent="0.2">
      <c r="C2282" s="555"/>
      <c r="D2282" s="555"/>
      <c r="E2282" s="124" t="str">
        <f>'Enter Data'!$C$61</f>
        <v>Select</v>
      </c>
    </row>
    <row r="2283" spans="3:5" x14ac:dyDescent="0.2">
      <c r="C2283" s="555"/>
      <c r="D2283" s="555"/>
      <c r="E2283" s="124" t="str">
        <f>'Enter Data'!$C$61</f>
        <v>Select</v>
      </c>
    </row>
    <row r="2284" spans="3:5" x14ac:dyDescent="0.2">
      <c r="C2284" s="555"/>
      <c r="D2284" s="555"/>
      <c r="E2284" s="124" t="str">
        <f>'Enter Data'!$C$61</f>
        <v>Select</v>
      </c>
    </row>
    <row r="2285" spans="3:5" x14ac:dyDescent="0.2">
      <c r="C2285" s="555"/>
      <c r="D2285" s="555"/>
      <c r="E2285" s="124" t="str">
        <f>'Enter Data'!$C$61</f>
        <v>Select</v>
      </c>
    </row>
    <row r="2286" spans="3:5" x14ac:dyDescent="0.2">
      <c r="C2286" s="555"/>
      <c r="D2286" s="555"/>
      <c r="E2286" s="124" t="str">
        <f>'Enter Data'!$C$61</f>
        <v>Select</v>
      </c>
    </row>
    <row r="2287" spans="3:5" x14ac:dyDescent="0.2">
      <c r="C2287" s="555"/>
      <c r="D2287" s="555"/>
      <c r="E2287" s="124" t="str">
        <f>'Enter Data'!$C$61</f>
        <v>Select</v>
      </c>
    </row>
    <row r="2288" spans="3:5" x14ac:dyDescent="0.2">
      <c r="C2288" s="555"/>
      <c r="D2288" s="555"/>
      <c r="E2288" s="124" t="str">
        <f>'Enter Data'!$C$61</f>
        <v>Select</v>
      </c>
    </row>
    <row r="2289" spans="3:5" x14ac:dyDescent="0.2">
      <c r="C2289" s="555"/>
      <c r="D2289" s="555"/>
      <c r="E2289" s="124" t="str">
        <f>'Enter Data'!$C$61</f>
        <v>Select</v>
      </c>
    </row>
    <row r="2290" spans="3:5" x14ac:dyDescent="0.2">
      <c r="C2290" s="555"/>
      <c r="D2290" s="555"/>
      <c r="E2290" s="124" t="str">
        <f>'Enter Data'!$C$61</f>
        <v>Select</v>
      </c>
    </row>
    <row r="2291" spans="3:5" x14ac:dyDescent="0.2">
      <c r="C2291" s="555"/>
      <c r="D2291" s="555"/>
      <c r="E2291" s="124" t="str">
        <f>'Enter Data'!$C$61</f>
        <v>Select</v>
      </c>
    </row>
    <row r="2292" spans="3:5" x14ac:dyDescent="0.2">
      <c r="C2292" s="555"/>
      <c r="D2292" s="555"/>
      <c r="E2292" s="124" t="str">
        <f>'Enter Data'!$C$61</f>
        <v>Select</v>
      </c>
    </row>
    <row r="2293" spans="3:5" x14ac:dyDescent="0.2">
      <c r="C2293" s="555"/>
      <c r="D2293" s="555"/>
      <c r="E2293" s="124" t="str">
        <f>'Enter Data'!$C$61</f>
        <v>Select</v>
      </c>
    </row>
    <row r="2294" spans="3:5" x14ac:dyDescent="0.2">
      <c r="C2294" s="555"/>
      <c r="D2294" s="555"/>
      <c r="E2294" s="124" t="str">
        <f>'Enter Data'!$C$61</f>
        <v>Select</v>
      </c>
    </row>
    <row r="2295" spans="3:5" x14ac:dyDescent="0.2">
      <c r="C2295" s="555"/>
      <c r="D2295" s="555"/>
      <c r="E2295" s="124" t="str">
        <f>'Enter Data'!$C$61</f>
        <v>Select</v>
      </c>
    </row>
    <row r="2296" spans="3:5" x14ac:dyDescent="0.2">
      <c r="C2296" s="555"/>
      <c r="D2296" s="555"/>
      <c r="E2296" s="124" t="str">
        <f>'Enter Data'!$C$61</f>
        <v>Select</v>
      </c>
    </row>
    <row r="2297" spans="3:5" x14ac:dyDescent="0.2">
      <c r="C2297" s="555"/>
      <c r="D2297" s="555"/>
      <c r="E2297" s="124" t="str">
        <f>'Enter Data'!$C$61</f>
        <v>Select</v>
      </c>
    </row>
    <row r="2298" spans="3:5" x14ac:dyDescent="0.2">
      <c r="C2298" s="555"/>
      <c r="D2298" s="555"/>
      <c r="E2298" s="124" t="str">
        <f>'Enter Data'!$C$61</f>
        <v>Select</v>
      </c>
    </row>
    <row r="2299" spans="3:5" x14ac:dyDescent="0.2">
      <c r="C2299" s="555"/>
      <c r="D2299" s="555"/>
      <c r="E2299" s="124" t="str">
        <f>'Enter Data'!$C$61</f>
        <v>Select</v>
      </c>
    </row>
    <row r="2300" spans="3:5" x14ac:dyDescent="0.2">
      <c r="C2300" s="555"/>
      <c r="D2300" s="555"/>
      <c r="E2300" s="124" t="str">
        <f>'Enter Data'!$C$61</f>
        <v>Select</v>
      </c>
    </row>
    <row r="2301" spans="3:5" x14ac:dyDescent="0.2">
      <c r="C2301" s="555"/>
      <c r="D2301" s="555"/>
      <c r="E2301" s="124" t="str">
        <f>'Enter Data'!$C$61</f>
        <v>Select</v>
      </c>
    </row>
    <row r="2302" spans="3:5" x14ac:dyDescent="0.2">
      <c r="C2302" s="555"/>
      <c r="D2302" s="555"/>
      <c r="E2302" s="124" t="str">
        <f>'Enter Data'!$C$61</f>
        <v>Select</v>
      </c>
    </row>
    <row r="2303" spans="3:5" x14ac:dyDescent="0.2">
      <c r="C2303" s="555"/>
      <c r="D2303" s="555"/>
      <c r="E2303" s="124" t="str">
        <f>'Enter Data'!$C$61</f>
        <v>Select</v>
      </c>
    </row>
    <row r="2304" spans="3:5" x14ac:dyDescent="0.2">
      <c r="C2304" s="555"/>
      <c r="D2304" s="555"/>
      <c r="E2304" s="124" t="str">
        <f>'Enter Data'!$C$61</f>
        <v>Select</v>
      </c>
    </row>
    <row r="2305" spans="3:5" x14ac:dyDescent="0.2">
      <c r="C2305" s="555"/>
      <c r="D2305" s="555"/>
      <c r="E2305" s="124" t="str">
        <f>'Enter Data'!$C$61</f>
        <v>Select</v>
      </c>
    </row>
    <row r="2306" spans="3:5" x14ac:dyDescent="0.2">
      <c r="C2306" s="555"/>
      <c r="D2306" s="555"/>
      <c r="E2306" s="124" t="str">
        <f>'Enter Data'!$C$61</f>
        <v>Select</v>
      </c>
    </row>
    <row r="2307" spans="3:5" x14ac:dyDescent="0.2">
      <c r="C2307" s="555"/>
      <c r="D2307" s="555"/>
      <c r="E2307" s="124" t="str">
        <f>'Enter Data'!$C$61</f>
        <v>Select</v>
      </c>
    </row>
    <row r="2308" spans="3:5" x14ac:dyDescent="0.2">
      <c r="C2308" s="555"/>
      <c r="D2308" s="555"/>
      <c r="E2308" s="124" t="str">
        <f>'Enter Data'!$C$61</f>
        <v>Select</v>
      </c>
    </row>
    <row r="2309" spans="3:5" x14ac:dyDescent="0.2">
      <c r="C2309" s="555"/>
      <c r="D2309" s="555"/>
      <c r="E2309" s="124" t="str">
        <f>'Enter Data'!$C$61</f>
        <v>Select</v>
      </c>
    </row>
    <row r="2310" spans="3:5" x14ac:dyDescent="0.2">
      <c r="C2310" s="555"/>
      <c r="D2310" s="555"/>
      <c r="E2310" s="124" t="str">
        <f>'Enter Data'!$C$61</f>
        <v>Select</v>
      </c>
    </row>
    <row r="2311" spans="3:5" x14ac:dyDescent="0.2">
      <c r="C2311" s="555"/>
      <c r="D2311" s="555"/>
      <c r="E2311" s="124" t="str">
        <f>'Enter Data'!$C$61</f>
        <v>Select</v>
      </c>
    </row>
    <row r="2312" spans="3:5" x14ac:dyDescent="0.2">
      <c r="C2312" s="555"/>
      <c r="D2312" s="555"/>
      <c r="E2312" s="124" t="str">
        <f>'Enter Data'!$C$61</f>
        <v>Select</v>
      </c>
    </row>
    <row r="2313" spans="3:5" x14ac:dyDescent="0.2">
      <c r="C2313" s="555"/>
      <c r="D2313" s="555"/>
      <c r="E2313" s="124" t="str">
        <f>'Enter Data'!$C$61</f>
        <v>Select</v>
      </c>
    </row>
    <row r="2314" spans="3:5" x14ac:dyDescent="0.2">
      <c r="C2314" s="555"/>
      <c r="D2314" s="555"/>
      <c r="E2314" s="124" t="str">
        <f>'Enter Data'!$C$61</f>
        <v>Select</v>
      </c>
    </row>
    <row r="2315" spans="3:5" x14ac:dyDescent="0.2">
      <c r="C2315" s="555"/>
      <c r="D2315" s="555"/>
      <c r="E2315" s="124" t="str">
        <f>'Enter Data'!$C$61</f>
        <v>Select</v>
      </c>
    </row>
    <row r="2316" spans="3:5" x14ac:dyDescent="0.2">
      <c r="C2316" s="555"/>
      <c r="D2316" s="555"/>
      <c r="E2316" s="124" t="str">
        <f>'Enter Data'!$C$61</f>
        <v>Select</v>
      </c>
    </row>
    <row r="2317" spans="3:5" x14ac:dyDescent="0.2">
      <c r="C2317" s="555"/>
      <c r="D2317" s="555"/>
      <c r="E2317" s="124" t="str">
        <f>'Enter Data'!$C$61</f>
        <v>Select</v>
      </c>
    </row>
    <row r="2318" spans="3:5" x14ac:dyDescent="0.2">
      <c r="C2318" s="555"/>
      <c r="D2318" s="555"/>
      <c r="E2318" s="124" t="str">
        <f>'Enter Data'!$C$61</f>
        <v>Select</v>
      </c>
    </row>
    <row r="2319" spans="3:5" x14ac:dyDescent="0.2">
      <c r="C2319" s="555"/>
      <c r="D2319" s="555"/>
      <c r="E2319" s="124" t="str">
        <f>'Enter Data'!$C$61</f>
        <v>Select</v>
      </c>
    </row>
    <row r="2320" spans="3:5" x14ac:dyDescent="0.2">
      <c r="C2320" s="555"/>
      <c r="D2320" s="555"/>
      <c r="E2320" s="124" t="str">
        <f>'Enter Data'!$C$61</f>
        <v>Select</v>
      </c>
    </row>
    <row r="2321" spans="3:5" x14ac:dyDescent="0.2">
      <c r="C2321" s="555"/>
      <c r="D2321" s="555"/>
      <c r="E2321" s="124" t="str">
        <f>'Enter Data'!$C$61</f>
        <v>Select</v>
      </c>
    </row>
    <row r="2322" spans="3:5" x14ac:dyDescent="0.2">
      <c r="C2322" s="555"/>
      <c r="D2322" s="555"/>
      <c r="E2322" s="124" t="str">
        <f>'Enter Data'!$C$61</f>
        <v>Select</v>
      </c>
    </row>
    <row r="2323" spans="3:5" x14ac:dyDescent="0.2">
      <c r="C2323" s="555"/>
      <c r="D2323" s="555"/>
      <c r="E2323" s="124" t="str">
        <f>'Enter Data'!$C$61</f>
        <v>Select</v>
      </c>
    </row>
    <row r="2324" spans="3:5" x14ac:dyDescent="0.2">
      <c r="C2324" s="555"/>
      <c r="D2324" s="555"/>
      <c r="E2324" s="124" t="str">
        <f>'Enter Data'!$C$61</f>
        <v>Select</v>
      </c>
    </row>
    <row r="2325" spans="3:5" x14ac:dyDescent="0.2">
      <c r="C2325" s="555"/>
      <c r="D2325" s="555"/>
      <c r="E2325" s="124" t="str">
        <f>'Enter Data'!$C$61</f>
        <v>Select</v>
      </c>
    </row>
    <row r="2326" spans="3:5" x14ac:dyDescent="0.2">
      <c r="C2326" s="555"/>
      <c r="D2326" s="555"/>
      <c r="E2326" s="124" t="str">
        <f>'Enter Data'!$C$61</f>
        <v>Select</v>
      </c>
    </row>
    <row r="2327" spans="3:5" x14ac:dyDescent="0.2">
      <c r="C2327" s="555"/>
      <c r="D2327" s="555"/>
      <c r="E2327" s="124" t="str">
        <f>'Enter Data'!$C$61</f>
        <v>Select</v>
      </c>
    </row>
    <row r="2328" spans="3:5" x14ac:dyDescent="0.2">
      <c r="C2328" s="555"/>
      <c r="D2328" s="555"/>
      <c r="E2328" s="124" t="str">
        <f>'Enter Data'!$C$61</f>
        <v>Select</v>
      </c>
    </row>
    <row r="2329" spans="3:5" x14ac:dyDescent="0.2">
      <c r="C2329" s="555"/>
      <c r="D2329" s="555"/>
      <c r="E2329" s="124" t="str">
        <f>'Enter Data'!$C$61</f>
        <v>Select</v>
      </c>
    </row>
    <row r="2330" spans="3:5" x14ac:dyDescent="0.2">
      <c r="C2330" s="555"/>
      <c r="D2330" s="555"/>
      <c r="E2330" s="124" t="str">
        <f>'Enter Data'!$C$61</f>
        <v>Select</v>
      </c>
    </row>
    <row r="2331" spans="3:5" x14ac:dyDescent="0.2">
      <c r="C2331" s="555"/>
      <c r="D2331" s="555"/>
      <c r="E2331" s="124" t="str">
        <f>'Enter Data'!$C$61</f>
        <v>Select</v>
      </c>
    </row>
    <row r="2332" spans="3:5" x14ac:dyDescent="0.2">
      <c r="C2332" s="555"/>
      <c r="D2332" s="555"/>
      <c r="E2332" s="124" t="str">
        <f>'Enter Data'!$C$61</f>
        <v>Select</v>
      </c>
    </row>
    <row r="2333" spans="3:5" x14ac:dyDescent="0.2">
      <c r="C2333" s="555"/>
      <c r="D2333" s="555"/>
      <c r="E2333" s="124" t="str">
        <f>'Enter Data'!$C$61</f>
        <v>Select</v>
      </c>
    </row>
    <row r="2334" spans="3:5" x14ac:dyDescent="0.2">
      <c r="C2334" s="555"/>
      <c r="D2334" s="555"/>
      <c r="E2334" s="124" t="str">
        <f>'Enter Data'!$C$61</f>
        <v>Select</v>
      </c>
    </row>
    <row r="2335" spans="3:5" x14ac:dyDescent="0.2">
      <c r="C2335" s="555"/>
      <c r="D2335" s="555"/>
      <c r="E2335" s="124" t="str">
        <f>'Enter Data'!$C$61</f>
        <v>Select</v>
      </c>
    </row>
    <row r="2336" spans="3:5" x14ac:dyDescent="0.2">
      <c r="C2336" s="555"/>
      <c r="D2336" s="555"/>
      <c r="E2336" s="124" t="str">
        <f>'Enter Data'!$C$61</f>
        <v>Select</v>
      </c>
    </row>
    <row r="2337" spans="3:5" x14ac:dyDescent="0.2">
      <c r="C2337" s="555"/>
      <c r="D2337" s="555"/>
      <c r="E2337" s="124" t="str">
        <f>'Enter Data'!$C$61</f>
        <v>Select</v>
      </c>
    </row>
    <row r="2338" spans="3:5" x14ac:dyDescent="0.2">
      <c r="C2338" s="555"/>
      <c r="D2338" s="555"/>
      <c r="E2338" s="124" t="str">
        <f>'Enter Data'!$C$61</f>
        <v>Select</v>
      </c>
    </row>
    <row r="2339" spans="3:5" x14ac:dyDescent="0.2">
      <c r="C2339" s="555"/>
      <c r="D2339" s="555"/>
      <c r="E2339" s="124" t="str">
        <f>'Enter Data'!$C$61</f>
        <v>Select</v>
      </c>
    </row>
    <row r="2340" spans="3:5" x14ac:dyDescent="0.2">
      <c r="C2340" s="555"/>
      <c r="D2340" s="555"/>
      <c r="E2340" s="124" t="str">
        <f>'Enter Data'!$C$61</f>
        <v>Select</v>
      </c>
    </row>
    <row r="2341" spans="3:5" x14ac:dyDescent="0.2">
      <c r="C2341" s="555"/>
      <c r="D2341" s="555"/>
      <c r="E2341" s="124" t="str">
        <f>'Enter Data'!$C$61</f>
        <v>Select</v>
      </c>
    </row>
    <row r="2342" spans="3:5" x14ac:dyDescent="0.2">
      <c r="C2342" s="555"/>
      <c r="D2342" s="555"/>
      <c r="E2342" s="124" t="str">
        <f>'Enter Data'!$C$61</f>
        <v>Select</v>
      </c>
    </row>
    <row r="2343" spans="3:5" x14ac:dyDescent="0.2">
      <c r="C2343" s="555"/>
      <c r="D2343" s="555"/>
      <c r="E2343" s="124" t="str">
        <f>'Enter Data'!$C$61</f>
        <v>Select</v>
      </c>
    </row>
    <row r="2344" spans="3:5" x14ac:dyDescent="0.2">
      <c r="C2344" s="555"/>
      <c r="D2344" s="555"/>
      <c r="E2344" s="124" t="str">
        <f>'Enter Data'!$C$61</f>
        <v>Select</v>
      </c>
    </row>
    <row r="2345" spans="3:5" x14ac:dyDescent="0.2">
      <c r="C2345" s="555"/>
      <c r="D2345" s="555"/>
      <c r="E2345" s="124" t="str">
        <f>'Enter Data'!$C$61</f>
        <v>Select</v>
      </c>
    </row>
    <row r="2346" spans="3:5" x14ac:dyDescent="0.2">
      <c r="C2346" s="555"/>
      <c r="D2346" s="555"/>
      <c r="E2346" s="124" t="str">
        <f>'Enter Data'!$C$61</f>
        <v>Select</v>
      </c>
    </row>
    <row r="2347" spans="3:5" x14ac:dyDescent="0.2">
      <c r="C2347" s="555"/>
      <c r="D2347" s="555"/>
      <c r="E2347" s="124" t="str">
        <f>'Enter Data'!$C$61</f>
        <v>Select</v>
      </c>
    </row>
    <row r="2348" spans="3:5" x14ac:dyDescent="0.2">
      <c r="C2348" s="555"/>
      <c r="D2348" s="555"/>
      <c r="E2348" s="124" t="str">
        <f>'Enter Data'!$C$61</f>
        <v>Select</v>
      </c>
    </row>
    <row r="2349" spans="3:5" x14ac:dyDescent="0.2">
      <c r="C2349" s="555"/>
      <c r="D2349" s="555"/>
      <c r="E2349" s="124" t="str">
        <f>'Enter Data'!$C$61</f>
        <v>Select</v>
      </c>
    </row>
    <row r="2350" spans="3:5" x14ac:dyDescent="0.2">
      <c r="C2350" s="555"/>
      <c r="D2350" s="555"/>
      <c r="E2350" s="124" t="str">
        <f>'Enter Data'!$C$61</f>
        <v>Select</v>
      </c>
    </row>
    <row r="2351" spans="3:5" x14ac:dyDescent="0.2">
      <c r="C2351" s="555"/>
      <c r="D2351" s="555"/>
      <c r="E2351" s="124" t="str">
        <f>'Enter Data'!$C$61</f>
        <v>Select</v>
      </c>
    </row>
    <row r="2352" spans="3:5" x14ac:dyDescent="0.2">
      <c r="C2352" s="555"/>
      <c r="D2352" s="555"/>
      <c r="E2352" s="124" t="str">
        <f>'Enter Data'!$C$61</f>
        <v>Select</v>
      </c>
    </row>
    <row r="2353" spans="3:5" x14ac:dyDescent="0.2">
      <c r="C2353" s="555"/>
      <c r="D2353" s="555"/>
      <c r="E2353" s="124" t="str">
        <f>'Enter Data'!$C$61</f>
        <v>Select</v>
      </c>
    </row>
    <row r="2354" spans="3:5" x14ac:dyDescent="0.2">
      <c r="C2354" s="555"/>
      <c r="D2354" s="555"/>
      <c r="E2354" s="124" t="str">
        <f>'Enter Data'!$C$61</f>
        <v>Select</v>
      </c>
    </row>
    <row r="2355" spans="3:5" x14ac:dyDescent="0.2">
      <c r="C2355" s="555"/>
      <c r="D2355" s="555"/>
      <c r="E2355" s="124" t="str">
        <f>'Enter Data'!$C$61</f>
        <v>Select</v>
      </c>
    </row>
    <row r="2356" spans="3:5" x14ac:dyDescent="0.2">
      <c r="C2356" s="555"/>
      <c r="D2356" s="555"/>
      <c r="E2356" s="124" t="str">
        <f>'Enter Data'!$C$61</f>
        <v>Select</v>
      </c>
    </row>
    <row r="2357" spans="3:5" x14ac:dyDescent="0.2">
      <c r="C2357" s="555"/>
      <c r="D2357" s="555"/>
      <c r="E2357" s="124" t="str">
        <f>'Enter Data'!$C$61</f>
        <v>Select</v>
      </c>
    </row>
    <row r="2358" spans="3:5" x14ac:dyDescent="0.2">
      <c r="C2358" s="555"/>
      <c r="D2358" s="555"/>
      <c r="E2358" s="124" t="str">
        <f>'Enter Data'!$C$61</f>
        <v>Select</v>
      </c>
    </row>
    <row r="2359" spans="3:5" x14ac:dyDescent="0.2">
      <c r="C2359" s="555"/>
      <c r="D2359" s="555"/>
      <c r="E2359" s="124" t="str">
        <f>'Enter Data'!$C$61</f>
        <v>Select</v>
      </c>
    </row>
    <row r="2360" spans="3:5" x14ac:dyDescent="0.2">
      <c r="C2360" s="555"/>
      <c r="D2360" s="555"/>
      <c r="E2360" s="124" t="str">
        <f>'Enter Data'!$C$61</f>
        <v>Select</v>
      </c>
    </row>
    <row r="2361" spans="3:5" x14ac:dyDescent="0.2">
      <c r="C2361" s="555"/>
      <c r="D2361" s="555"/>
      <c r="E2361" s="124" t="str">
        <f>'Enter Data'!$C$61</f>
        <v>Select</v>
      </c>
    </row>
    <row r="2362" spans="3:5" x14ac:dyDescent="0.2">
      <c r="C2362" s="555"/>
      <c r="D2362" s="555"/>
      <c r="E2362" s="124" t="str">
        <f>'Enter Data'!$C$61</f>
        <v>Select</v>
      </c>
    </row>
    <row r="2363" spans="3:5" x14ac:dyDescent="0.2">
      <c r="C2363" s="555"/>
      <c r="D2363" s="555"/>
      <c r="E2363" s="124" t="str">
        <f>'Enter Data'!$C$61</f>
        <v>Select</v>
      </c>
    </row>
    <row r="2364" spans="3:5" x14ac:dyDescent="0.2">
      <c r="C2364" s="555"/>
      <c r="D2364" s="555"/>
      <c r="E2364" s="124" t="str">
        <f>'Enter Data'!$C$61</f>
        <v>Select</v>
      </c>
    </row>
    <row r="2365" spans="3:5" x14ac:dyDescent="0.2">
      <c r="C2365" s="555"/>
      <c r="D2365" s="555"/>
      <c r="E2365" s="124" t="str">
        <f>'Enter Data'!$C$61</f>
        <v>Select</v>
      </c>
    </row>
    <row r="2366" spans="3:5" x14ac:dyDescent="0.2">
      <c r="C2366" s="555"/>
      <c r="D2366" s="555"/>
      <c r="E2366" s="124" t="str">
        <f>'Enter Data'!$C$61</f>
        <v>Select</v>
      </c>
    </row>
    <row r="2367" spans="3:5" x14ac:dyDescent="0.2">
      <c r="C2367" s="555"/>
      <c r="D2367" s="555"/>
      <c r="E2367" s="124" t="str">
        <f>'Enter Data'!$C$61</f>
        <v>Select</v>
      </c>
    </row>
    <row r="2368" spans="3:5" x14ac:dyDescent="0.2">
      <c r="C2368" s="555"/>
      <c r="D2368" s="555"/>
      <c r="E2368" s="124" t="str">
        <f>'Enter Data'!$C$61</f>
        <v>Select</v>
      </c>
    </row>
    <row r="2369" spans="3:5" x14ac:dyDescent="0.2">
      <c r="C2369" s="555"/>
      <c r="D2369" s="555"/>
      <c r="E2369" s="124" t="str">
        <f>'Enter Data'!$C$61</f>
        <v>Select</v>
      </c>
    </row>
    <row r="2370" spans="3:5" x14ac:dyDescent="0.2">
      <c r="C2370" s="555"/>
      <c r="D2370" s="555"/>
      <c r="E2370" s="124" t="str">
        <f>'Enter Data'!$C$61</f>
        <v>Select</v>
      </c>
    </row>
    <row r="2371" spans="3:5" x14ac:dyDescent="0.2">
      <c r="C2371" s="555"/>
      <c r="D2371" s="555"/>
      <c r="E2371" s="124" t="str">
        <f>'Enter Data'!$C$61</f>
        <v>Select</v>
      </c>
    </row>
    <row r="2372" spans="3:5" x14ac:dyDescent="0.2">
      <c r="C2372" s="555"/>
      <c r="D2372" s="555"/>
      <c r="E2372" s="124" t="str">
        <f>'Enter Data'!$C$61</f>
        <v>Select</v>
      </c>
    </row>
    <row r="2373" spans="3:5" x14ac:dyDescent="0.2">
      <c r="C2373" s="555"/>
      <c r="D2373" s="555"/>
      <c r="E2373" s="124" t="str">
        <f>'Enter Data'!$C$61</f>
        <v>Select</v>
      </c>
    </row>
    <row r="2374" spans="3:5" x14ac:dyDescent="0.2">
      <c r="C2374" s="555"/>
      <c r="D2374" s="555"/>
      <c r="E2374" s="124" t="str">
        <f>'Enter Data'!$C$61</f>
        <v>Select</v>
      </c>
    </row>
    <row r="2375" spans="3:5" x14ac:dyDescent="0.2">
      <c r="C2375" s="555"/>
      <c r="D2375" s="555"/>
      <c r="E2375" s="124" t="str">
        <f>'Enter Data'!$C$61</f>
        <v>Select</v>
      </c>
    </row>
    <row r="2376" spans="3:5" x14ac:dyDescent="0.2">
      <c r="C2376" s="555"/>
      <c r="D2376" s="555"/>
      <c r="E2376" s="124" t="str">
        <f>'Enter Data'!$C$61</f>
        <v>Select</v>
      </c>
    </row>
    <row r="2377" spans="3:5" x14ac:dyDescent="0.2">
      <c r="C2377" s="555"/>
      <c r="D2377" s="555"/>
      <c r="E2377" s="124" t="str">
        <f>'Enter Data'!$C$61</f>
        <v>Select</v>
      </c>
    </row>
    <row r="2378" spans="3:5" x14ac:dyDescent="0.2">
      <c r="C2378" s="555"/>
      <c r="D2378" s="555"/>
      <c r="E2378" s="124" t="str">
        <f>'Enter Data'!$C$61</f>
        <v>Select</v>
      </c>
    </row>
    <row r="2379" spans="3:5" x14ac:dyDescent="0.2">
      <c r="C2379" s="555"/>
      <c r="D2379" s="555"/>
      <c r="E2379" s="124" t="str">
        <f>'Enter Data'!$C$61</f>
        <v>Select</v>
      </c>
    </row>
    <row r="2380" spans="3:5" x14ac:dyDescent="0.2">
      <c r="C2380" s="555"/>
      <c r="D2380" s="555"/>
      <c r="E2380" s="124" t="str">
        <f>'Enter Data'!$C$61</f>
        <v>Select</v>
      </c>
    </row>
    <row r="2381" spans="3:5" x14ac:dyDescent="0.2">
      <c r="C2381" s="555"/>
      <c r="D2381" s="555"/>
      <c r="E2381" s="124" t="str">
        <f>'Enter Data'!$C$61</f>
        <v>Select</v>
      </c>
    </row>
    <row r="2382" spans="3:5" x14ac:dyDescent="0.2">
      <c r="C2382" s="555"/>
      <c r="D2382" s="555"/>
      <c r="E2382" s="124" t="str">
        <f>'Enter Data'!$C$61</f>
        <v>Select</v>
      </c>
    </row>
    <row r="2383" spans="3:5" x14ac:dyDescent="0.2">
      <c r="C2383" s="555"/>
      <c r="D2383" s="555"/>
      <c r="E2383" s="124" t="str">
        <f>'Enter Data'!$C$61</f>
        <v>Select</v>
      </c>
    </row>
    <row r="2384" spans="3:5" x14ac:dyDescent="0.2">
      <c r="C2384" s="555"/>
      <c r="D2384" s="555"/>
      <c r="E2384" s="124" t="str">
        <f>'Enter Data'!$C$61</f>
        <v>Select</v>
      </c>
    </row>
    <row r="2385" spans="3:5" x14ac:dyDescent="0.2">
      <c r="C2385" s="555"/>
      <c r="D2385" s="555"/>
      <c r="E2385" s="124" t="str">
        <f>'Enter Data'!$C$61</f>
        <v>Select</v>
      </c>
    </row>
    <row r="2386" spans="3:5" x14ac:dyDescent="0.2">
      <c r="C2386" s="555"/>
      <c r="D2386" s="555"/>
      <c r="E2386" s="124" t="str">
        <f>'Enter Data'!$C$61</f>
        <v>Select</v>
      </c>
    </row>
    <row r="2387" spans="3:5" x14ac:dyDescent="0.2">
      <c r="C2387" s="555"/>
      <c r="D2387" s="555"/>
      <c r="E2387" s="124" t="str">
        <f>'Enter Data'!$C$61</f>
        <v>Select</v>
      </c>
    </row>
    <row r="2388" spans="3:5" x14ac:dyDescent="0.2">
      <c r="C2388" s="555"/>
      <c r="D2388" s="555"/>
      <c r="E2388" s="124" t="str">
        <f>'Enter Data'!$C$61</f>
        <v>Select</v>
      </c>
    </row>
    <row r="2389" spans="3:5" x14ac:dyDescent="0.2">
      <c r="C2389" s="555"/>
      <c r="D2389" s="555"/>
      <c r="E2389" s="124" t="str">
        <f>'Enter Data'!$C$61</f>
        <v>Select</v>
      </c>
    </row>
    <row r="2390" spans="3:5" x14ac:dyDescent="0.2">
      <c r="C2390" s="555"/>
      <c r="D2390" s="555"/>
      <c r="E2390" s="124" t="str">
        <f>'Enter Data'!$C$61</f>
        <v>Select</v>
      </c>
    </row>
    <row r="2391" spans="3:5" x14ac:dyDescent="0.2">
      <c r="C2391" s="555"/>
      <c r="D2391" s="555"/>
      <c r="E2391" s="124" t="str">
        <f>'Enter Data'!$C$61</f>
        <v>Select</v>
      </c>
    </row>
    <row r="2392" spans="3:5" x14ac:dyDescent="0.2">
      <c r="C2392" s="555"/>
      <c r="D2392" s="555"/>
      <c r="E2392" s="124" t="str">
        <f>'Enter Data'!$C$61</f>
        <v>Select</v>
      </c>
    </row>
    <row r="2393" spans="3:5" x14ac:dyDescent="0.2">
      <c r="C2393" s="555"/>
      <c r="D2393" s="555"/>
      <c r="E2393" s="124" t="str">
        <f>'Enter Data'!$C$61</f>
        <v>Select</v>
      </c>
    </row>
    <row r="2394" spans="3:5" x14ac:dyDescent="0.2">
      <c r="C2394" s="555"/>
      <c r="D2394" s="555"/>
      <c r="E2394" s="124" t="str">
        <f>'Enter Data'!$C$61</f>
        <v>Select</v>
      </c>
    </row>
    <row r="2395" spans="3:5" x14ac:dyDescent="0.2">
      <c r="C2395" s="555"/>
      <c r="D2395" s="555"/>
      <c r="E2395" s="124" t="str">
        <f>'Enter Data'!$C$61</f>
        <v>Select</v>
      </c>
    </row>
    <row r="2396" spans="3:5" x14ac:dyDescent="0.2">
      <c r="C2396" s="555"/>
      <c r="D2396" s="555"/>
      <c r="E2396" s="124" t="str">
        <f>'Enter Data'!$C$61</f>
        <v>Select</v>
      </c>
    </row>
    <row r="2397" spans="3:5" x14ac:dyDescent="0.2">
      <c r="C2397" s="555"/>
      <c r="D2397" s="555"/>
      <c r="E2397" s="124" t="str">
        <f>'Enter Data'!$C$61</f>
        <v>Select</v>
      </c>
    </row>
    <row r="2398" spans="3:5" x14ac:dyDescent="0.2">
      <c r="C2398" s="555"/>
      <c r="D2398" s="555"/>
      <c r="E2398" s="124" t="str">
        <f>'Enter Data'!$C$61</f>
        <v>Select</v>
      </c>
    </row>
    <row r="2399" spans="3:5" x14ac:dyDescent="0.2">
      <c r="C2399" s="555"/>
      <c r="D2399" s="555"/>
      <c r="E2399" s="124" t="str">
        <f>'Enter Data'!$C$61</f>
        <v>Select</v>
      </c>
    </row>
    <row r="2400" spans="3:5" x14ac:dyDescent="0.2">
      <c r="C2400" s="555"/>
      <c r="D2400" s="555"/>
      <c r="E2400" s="124" t="str">
        <f>'Enter Data'!$C$61</f>
        <v>Select</v>
      </c>
    </row>
    <row r="2401" spans="3:5" x14ac:dyDescent="0.2">
      <c r="C2401" s="555"/>
      <c r="D2401" s="555"/>
      <c r="E2401" s="124" t="str">
        <f>'Enter Data'!$C$61</f>
        <v>Select</v>
      </c>
    </row>
    <row r="2402" spans="3:5" x14ac:dyDescent="0.2">
      <c r="C2402" s="555"/>
      <c r="D2402" s="555"/>
      <c r="E2402" s="124" t="str">
        <f>'Enter Data'!$C$61</f>
        <v>Select</v>
      </c>
    </row>
    <row r="2403" spans="3:5" x14ac:dyDescent="0.2">
      <c r="C2403" s="555"/>
      <c r="D2403" s="555"/>
      <c r="E2403" s="124" t="str">
        <f>'Enter Data'!$C$61</f>
        <v>Select</v>
      </c>
    </row>
    <row r="2404" spans="3:5" x14ac:dyDescent="0.2">
      <c r="C2404" s="555"/>
      <c r="D2404" s="555"/>
      <c r="E2404" s="124" t="str">
        <f>'Enter Data'!$C$61</f>
        <v>Select</v>
      </c>
    </row>
    <row r="2405" spans="3:5" x14ac:dyDescent="0.2">
      <c r="C2405" s="555"/>
      <c r="D2405" s="555"/>
      <c r="E2405" s="124" t="str">
        <f>'Enter Data'!$C$61</f>
        <v>Select</v>
      </c>
    </row>
    <row r="2406" spans="3:5" x14ac:dyDescent="0.2">
      <c r="C2406" s="555"/>
      <c r="D2406" s="555"/>
      <c r="E2406" s="124" t="str">
        <f>'Enter Data'!$C$61</f>
        <v>Select</v>
      </c>
    </row>
    <row r="2407" spans="3:5" x14ac:dyDescent="0.2">
      <c r="C2407" s="555"/>
      <c r="D2407" s="555"/>
      <c r="E2407" s="124" t="str">
        <f>'Enter Data'!$C$61</f>
        <v>Select</v>
      </c>
    </row>
    <row r="2408" spans="3:5" x14ac:dyDescent="0.2">
      <c r="C2408" s="555"/>
      <c r="D2408" s="555"/>
      <c r="E2408" s="124" t="str">
        <f>'Enter Data'!$C$61</f>
        <v>Select</v>
      </c>
    </row>
    <row r="2409" spans="3:5" x14ac:dyDescent="0.2">
      <c r="C2409" s="555"/>
      <c r="D2409" s="555"/>
      <c r="E2409" s="124" t="str">
        <f>'Enter Data'!$C$61</f>
        <v>Select</v>
      </c>
    </row>
    <row r="2410" spans="3:5" x14ac:dyDescent="0.2">
      <c r="C2410" s="555"/>
      <c r="D2410" s="555"/>
      <c r="E2410" s="124" t="str">
        <f>'Enter Data'!$C$61</f>
        <v>Select</v>
      </c>
    </row>
    <row r="2411" spans="3:5" x14ac:dyDescent="0.2">
      <c r="C2411" s="555"/>
      <c r="D2411" s="555"/>
      <c r="E2411" s="124" t="str">
        <f>'Enter Data'!$C$61</f>
        <v>Select</v>
      </c>
    </row>
    <row r="2412" spans="3:5" x14ac:dyDescent="0.2">
      <c r="C2412" s="555"/>
      <c r="D2412" s="555"/>
      <c r="E2412" s="124" t="str">
        <f>'Enter Data'!$C$61</f>
        <v>Select</v>
      </c>
    </row>
    <row r="2413" spans="3:5" x14ac:dyDescent="0.2">
      <c r="C2413" s="555"/>
      <c r="D2413" s="555"/>
      <c r="E2413" s="124" t="str">
        <f>'Enter Data'!$C$61</f>
        <v>Select</v>
      </c>
    </row>
    <row r="2414" spans="3:5" x14ac:dyDescent="0.2">
      <c r="C2414" s="555"/>
      <c r="D2414" s="555"/>
      <c r="E2414" s="124" t="str">
        <f>'Enter Data'!$C$61</f>
        <v>Select</v>
      </c>
    </row>
    <row r="2415" spans="3:5" x14ac:dyDescent="0.2">
      <c r="C2415" s="555"/>
      <c r="D2415" s="555"/>
      <c r="E2415" s="124" t="str">
        <f>'Enter Data'!$C$61</f>
        <v>Select</v>
      </c>
    </row>
    <row r="2416" spans="3:5" x14ac:dyDescent="0.2">
      <c r="C2416" s="555"/>
      <c r="D2416" s="555"/>
      <c r="E2416" s="124" t="str">
        <f>'Enter Data'!$C$61</f>
        <v>Select</v>
      </c>
    </row>
    <row r="2417" spans="3:5" x14ac:dyDescent="0.2">
      <c r="C2417" s="555"/>
      <c r="D2417" s="555"/>
      <c r="E2417" s="124" t="str">
        <f>'Enter Data'!$C$61</f>
        <v>Select</v>
      </c>
    </row>
    <row r="2418" spans="3:5" x14ac:dyDescent="0.2">
      <c r="C2418" s="555"/>
      <c r="D2418" s="555"/>
      <c r="E2418" s="124" t="str">
        <f>'Enter Data'!$C$61</f>
        <v>Select</v>
      </c>
    </row>
    <row r="2419" spans="3:5" x14ac:dyDescent="0.2">
      <c r="C2419" s="555"/>
      <c r="D2419" s="555"/>
      <c r="E2419" s="124" t="str">
        <f>'Enter Data'!$C$61</f>
        <v>Select</v>
      </c>
    </row>
    <row r="2420" spans="3:5" x14ac:dyDescent="0.2">
      <c r="C2420" s="555"/>
      <c r="D2420" s="555"/>
      <c r="E2420" s="124" t="str">
        <f>'Enter Data'!$C$61</f>
        <v>Select</v>
      </c>
    </row>
    <row r="2421" spans="3:5" x14ac:dyDescent="0.2">
      <c r="C2421" s="555"/>
      <c r="D2421" s="555"/>
      <c r="E2421" s="124" t="str">
        <f>'Enter Data'!$C$61</f>
        <v>Select</v>
      </c>
    </row>
    <row r="2422" spans="3:5" x14ac:dyDescent="0.2">
      <c r="C2422" s="555"/>
      <c r="D2422" s="555"/>
      <c r="E2422" s="124" t="str">
        <f>'Enter Data'!$C$61</f>
        <v>Select</v>
      </c>
    </row>
    <row r="2423" spans="3:5" x14ac:dyDescent="0.2">
      <c r="C2423" s="555"/>
      <c r="D2423" s="555"/>
      <c r="E2423" s="124" t="str">
        <f>'Enter Data'!$C$61</f>
        <v>Select</v>
      </c>
    </row>
    <row r="2424" spans="3:5" x14ac:dyDescent="0.2">
      <c r="C2424" s="555"/>
      <c r="D2424" s="555"/>
      <c r="E2424" s="124" t="str">
        <f>'Enter Data'!$C$61</f>
        <v>Select</v>
      </c>
    </row>
    <row r="2425" spans="3:5" x14ac:dyDescent="0.2">
      <c r="C2425" s="555"/>
      <c r="D2425" s="555"/>
      <c r="E2425" s="124" t="str">
        <f>'Enter Data'!$C$61</f>
        <v>Select</v>
      </c>
    </row>
    <row r="2426" spans="3:5" x14ac:dyDescent="0.2">
      <c r="C2426" s="555"/>
      <c r="D2426" s="555"/>
      <c r="E2426" s="124" t="str">
        <f>'Enter Data'!$C$61</f>
        <v>Select</v>
      </c>
    </row>
    <row r="2427" spans="3:5" x14ac:dyDescent="0.2">
      <c r="C2427" s="555"/>
      <c r="D2427" s="555"/>
      <c r="E2427" s="124" t="str">
        <f>'Enter Data'!$C$61</f>
        <v>Select</v>
      </c>
    </row>
    <row r="2428" spans="3:5" x14ac:dyDescent="0.2">
      <c r="C2428" s="555"/>
      <c r="D2428" s="555"/>
      <c r="E2428" s="124" t="str">
        <f>'Enter Data'!$C$61</f>
        <v>Select</v>
      </c>
    </row>
    <row r="2429" spans="3:5" x14ac:dyDescent="0.2">
      <c r="C2429" s="555"/>
      <c r="D2429" s="555"/>
      <c r="E2429" s="124" t="str">
        <f>'Enter Data'!$C$61</f>
        <v>Select</v>
      </c>
    </row>
    <row r="2430" spans="3:5" x14ac:dyDescent="0.2">
      <c r="C2430" s="555"/>
      <c r="D2430" s="555"/>
      <c r="E2430" s="124" t="str">
        <f>'Enter Data'!$C$61</f>
        <v>Select</v>
      </c>
    </row>
    <row r="2431" spans="3:5" x14ac:dyDescent="0.2">
      <c r="C2431" s="555"/>
      <c r="D2431" s="555"/>
      <c r="E2431" s="124" t="str">
        <f>'Enter Data'!$C$61</f>
        <v>Select</v>
      </c>
    </row>
    <row r="2432" spans="3:5" x14ac:dyDescent="0.2">
      <c r="C2432" s="555"/>
      <c r="D2432" s="555"/>
      <c r="E2432" s="124" t="str">
        <f>'Enter Data'!$C$61</f>
        <v>Select</v>
      </c>
    </row>
    <row r="2433" spans="3:5" x14ac:dyDescent="0.2">
      <c r="C2433" s="555"/>
      <c r="D2433" s="555"/>
      <c r="E2433" s="124" t="str">
        <f>'Enter Data'!$C$61</f>
        <v>Select</v>
      </c>
    </row>
    <row r="2434" spans="3:5" x14ac:dyDescent="0.2">
      <c r="C2434" s="555"/>
      <c r="D2434" s="555"/>
      <c r="E2434" s="124" t="str">
        <f>'Enter Data'!$C$61</f>
        <v>Select</v>
      </c>
    </row>
    <row r="2435" spans="3:5" x14ac:dyDescent="0.2">
      <c r="C2435" s="555"/>
      <c r="D2435" s="555"/>
      <c r="E2435" s="124" t="str">
        <f>'Enter Data'!$C$61</f>
        <v>Select</v>
      </c>
    </row>
    <row r="2436" spans="3:5" x14ac:dyDescent="0.2">
      <c r="C2436" s="555"/>
      <c r="D2436" s="555"/>
      <c r="E2436" s="124" t="str">
        <f>'Enter Data'!$C$61</f>
        <v>Select</v>
      </c>
    </row>
    <row r="2437" spans="3:5" x14ac:dyDescent="0.2">
      <c r="C2437" s="555"/>
      <c r="D2437" s="555"/>
      <c r="E2437" s="124" t="str">
        <f>'Enter Data'!$C$61</f>
        <v>Select</v>
      </c>
    </row>
    <row r="2438" spans="3:5" x14ac:dyDescent="0.2">
      <c r="C2438" s="555"/>
      <c r="D2438" s="555"/>
      <c r="E2438" s="124" t="str">
        <f>'Enter Data'!$C$61</f>
        <v>Select</v>
      </c>
    </row>
    <row r="2439" spans="3:5" x14ac:dyDescent="0.2">
      <c r="C2439" s="555"/>
      <c r="D2439" s="555"/>
      <c r="E2439" s="124" t="str">
        <f>'Enter Data'!$C$61</f>
        <v>Select</v>
      </c>
    </row>
    <row r="2440" spans="3:5" x14ac:dyDescent="0.2">
      <c r="C2440" s="555"/>
      <c r="D2440" s="555"/>
      <c r="E2440" s="124" t="str">
        <f>'Enter Data'!$C$61</f>
        <v>Select</v>
      </c>
    </row>
    <row r="2441" spans="3:5" x14ac:dyDescent="0.2">
      <c r="C2441" s="555"/>
      <c r="D2441" s="555"/>
      <c r="E2441" s="124" t="str">
        <f>'Enter Data'!$C$61</f>
        <v>Select</v>
      </c>
    </row>
    <row r="2442" spans="3:5" x14ac:dyDescent="0.2">
      <c r="C2442" s="555"/>
      <c r="D2442" s="555"/>
      <c r="E2442" s="124" t="str">
        <f>'Enter Data'!$C$61</f>
        <v>Select</v>
      </c>
    </row>
    <row r="2443" spans="3:5" x14ac:dyDescent="0.2">
      <c r="C2443" s="555"/>
      <c r="D2443" s="555"/>
      <c r="E2443" s="124" t="str">
        <f>'Enter Data'!$C$61</f>
        <v>Select</v>
      </c>
    </row>
    <row r="2444" spans="3:5" x14ac:dyDescent="0.2">
      <c r="C2444" s="555"/>
      <c r="D2444" s="555"/>
      <c r="E2444" s="124" t="str">
        <f>'Enter Data'!$C$61</f>
        <v>Select</v>
      </c>
    </row>
    <row r="2445" spans="3:5" x14ac:dyDescent="0.2">
      <c r="C2445" s="555"/>
      <c r="D2445" s="555"/>
      <c r="E2445" s="124" t="str">
        <f>'Enter Data'!$C$61</f>
        <v>Select</v>
      </c>
    </row>
    <row r="2446" spans="3:5" x14ac:dyDescent="0.2">
      <c r="C2446" s="555"/>
      <c r="D2446" s="555"/>
      <c r="E2446" s="124" t="str">
        <f>'Enter Data'!$C$61</f>
        <v>Select</v>
      </c>
    </row>
    <row r="2447" spans="3:5" x14ac:dyDescent="0.2">
      <c r="C2447" s="555"/>
      <c r="D2447" s="555"/>
      <c r="E2447" s="124" t="str">
        <f>'Enter Data'!$C$61</f>
        <v>Select</v>
      </c>
    </row>
    <row r="2448" spans="3:5" x14ac:dyDescent="0.2">
      <c r="C2448" s="555"/>
      <c r="D2448" s="555"/>
      <c r="E2448" s="124" t="str">
        <f>'Enter Data'!$C$61</f>
        <v>Select</v>
      </c>
    </row>
    <row r="2449" spans="3:5" x14ac:dyDescent="0.2">
      <c r="C2449" s="555"/>
      <c r="D2449" s="555"/>
      <c r="E2449" s="124" t="str">
        <f>'Enter Data'!$C$61</f>
        <v>Select</v>
      </c>
    </row>
    <row r="2450" spans="3:5" x14ac:dyDescent="0.2">
      <c r="C2450" s="555"/>
      <c r="D2450" s="555"/>
      <c r="E2450" s="124" t="str">
        <f>'Enter Data'!$C$61</f>
        <v>Select</v>
      </c>
    </row>
    <row r="2451" spans="3:5" x14ac:dyDescent="0.2">
      <c r="C2451" s="555"/>
      <c r="D2451" s="555"/>
      <c r="E2451" s="124" t="str">
        <f>'Enter Data'!$C$61</f>
        <v>Select</v>
      </c>
    </row>
    <row r="2452" spans="3:5" x14ac:dyDescent="0.2">
      <c r="C2452" s="555"/>
      <c r="D2452" s="555"/>
      <c r="E2452" s="124" t="str">
        <f>'Enter Data'!$C$61</f>
        <v>Select</v>
      </c>
    </row>
    <row r="2453" spans="3:5" x14ac:dyDescent="0.2">
      <c r="C2453" s="555"/>
      <c r="D2453" s="555"/>
      <c r="E2453" s="124" t="str">
        <f>'Enter Data'!$C$61</f>
        <v>Select</v>
      </c>
    </row>
    <row r="2454" spans="3:5" x14ac:dyDescent="0.2">
      <c r="C2454" s="555"/>
      <c r="D2454" s="555"/>
      <c r="E2454" s="124" t="str">
        <f>'Enter Data'!$C$61</f>
        <v>Select</v>
      </c>
    </row>
    <row r="2455" spans="3:5" x14ac:dyDescent="0.2">
      <c r="C2455" s="555"/>
      <c r="D2455" s="555"/>
      <c r="E2455" s="124" t="str">
        <f>'Enter Data'!$C$61</f>
        <v>Select</v>
      </c>
    </row>
    <row r="2456" spans="3:5" x14ac:dyDescent="0.2">
      <c r="C2456" s="555"/>
      <c r="D2456" s="555"/>
      <c r="E2456" s="124" t="str">
        <f>'Enter Data'!$C$61</f>
        <v>Select</v>
      </c>
    </row>
    <row r="2457" spans="3:5" x14ac:dyDescent="0.2">
      <c r="C2457" s="555"/>
      <c r="D2457" s="555"/>
      <c r="E2457" s="124" t="str">
        <f>'Enter Data'!$C$61</f>
        <v>Select</v>
      </c>
    </row>
    <row r="2458" spans="3:5" x14ac:dyDescent="0.2">
      <c r="C2458" s="555"/>
      <c r="D2458" s="555"/>
      <c r="E2458" s="124" t="str">
        <f>'Enter Data'!$C$61</f>
        <v>Select</v>
      </c>
    </row>
    <row r="2459" spans="3:5" x14ac:dyDescent="0.2">
      <c r="C2459" s="555"/>
      <c r="D2459" s="555"/>
      <c r="E2459" s="124" t="str">
        <f>'Enter Data'!$C$61</f>
        <v>Select</v>
      </c>
    </row>
    <row r="2460" spans="3:5" x14ac:dyDescent="0.2">
      <c r="C2460" s="555"/>
      <c r="D2460" s="555"/>
      <c r="E2460" s="124" t="str">
        <f>'Enter Data'!$C$61</f>
        <v>Select</v>
      </c>
    </row>
    <row r="2461" spans="3:5" x14ac:dyDescent="0.2">
      <c r="C2461" s="555"/>
      <c r="D2461" s="555"/>
      <c r="E2461" s="124" t="str">
        <f>'Enter Data'!$C$61</f>
        <v>Select</v>
      </c>
    </row>
    <row r="2462" spans="3:5" x14ac:dyDescent="0.2">
      <c r="C2462" s="555"/>
      <c r="D2462" s="555"/>
      <c r="E2462" s="124" t="str">
        <f>'Enter Data'!$C$61</f>
        <v>Select</v>
      </c>
    </row>
    <row r="2463" spans="3:5" x14ac:dyDescent="0.2">
      <c r="C2463" s="555"/>
      <c r="D2463" s="555"/>
      <c r="E2463" s="124" t="str">
        <f>'Enter Data'!$C$61</f>
        <v>Select</v>
      </c>
    </row>
    <row r="2464" spans="3:5" x14ac:dyDescent="0.2">
      <c r="C2464" s="555"/>
      <c r="D2464" s="555"/>
      <c r="E2464" s="124" t="str">
        <f>'Enter Data'!$C$61</f>
        <v>Select</v>
      </c>
    </row>
    <row r="2465" spans="3:5" x14ac:dyDescent="0.2">
      <c r="C2465" s="555"/>
      <c r="D2465" s="555"/>
      <c r="E2465" s="124" t="str">
        <f>'Enter Data'!$C$61</f>
        <v>Select</v>
      </c>
    </row>
    <row r="2466" spans="3:5" x14ac:dyDescent="0.2">
      <c r="C2466" s="555"/>
      <c r="D2466" s="555"/>
      <c r="E2466" s="124" t="str">
        <f>'Enter Data'!$C$61</f>
        <v>Select</v>
      </c>
    </row>
    <row r="2467" spans="3:5" x14ac:dyDescent="0.2">
      <c r="C2467" s="555"/>
      <c r="D2467" s="555"/>
      <c r="E2467" s="124" t="str">
        <f>'Enter Data'!$C$61</f>
        <v>Select</v>
      </c>
    </row>
    <row r="2468" spans="3:5" x14ac:dyDescent="0.2">
      <c r="C2468" s="555"/>
      <c r="D2468" s="555"/>
      <c r="E2468" s="124" t="str">
        <f>'Enter Data'!$C$61</f>
        <v>Select</v>
      </c>
    </row>
    <row r="2469" spans="3:5" x14ac:dyDescent="0.2">
      <c r="C2469" s="555"/>
      <c r="D2469" s="555"/>
      <c r="E2469" s="124" t="str">
        <f>'Enter Data'!$C$61</f>
        <v>Select</v>
      </c>
    </row>
    <row r="2470" spans="3:5" x14ac:dyDescent="0.2">
      <c r="C2470" s="555"/>
      <c r="D2470" s="555"/>
      <c r="E2470" s="124" t="str">
        <f>'Enter Data'!$C$61</f>
        <v>Select</v>
      </c>
    </row>
    <row r="2471" spans="3:5" x14ac:dyDescent="0.2">
      <c r="C2471" s="555"/>
      <c r="D2471" s="555"/>
      <c r="E2471" s="124" t="str">
        <f>'Enter Data'!$C$61</f>
        <v>Select</v>
      </c>
    </row>
    <row r="2472" spans="3:5" x14ac:dyDescent="0.2">
      <c r="C2472" s="555"/>
      <c r="D2472" s="555"/>
      <c r="E2472" s="124" t="str">
        <f>'Enter Data'!$C$61</f>
        <v>Select</v>
      </c>
    </row>
    <row r="2473" spans="3:5" x14ac:dyDescent="0.2">
      <c r="C2473" s="555"/>
      <c r="D2473" s="555"/>
      <c r="E2473" s="124" t="str">
        <f>'Enter Data'!$C$61</f>
        <v>Select</v>
      </c>
    </row>
    <row r="2474" spans="3:5" x14ac:dyDescent="0.2">
      <c r="C2474" s="555"/>
      <c r="D2474" s="555"/>
      <c r="E2474" s="124" t="str">
        <f>'Enter Data'!$C$61</f>
        <v>Select</v>
      </c>
    </row>
    <row r="2475" spans="3:5" x14ac:dyDescent="0.2">
      <c r="C2475" s="555"/>
      <c r="D2475" s="555"/>
      <c r="E2475" s="124" t="str">
        <f>'Enter Data'!$C$61</f>
        <v>Select</v>
      </c>
    </row>
    <row r="2476" spans="3:5" x14ac:dyDescent="0.2">
      <c r="C2476" s="555"/>
      <c r="D2476" s="555"/>
      <c r="E2476" s="124" t="str">
        <f>'Enter Data'!$C$61</f>
        <v>Select</v>
      </c>
    </row>
    <row r="2477" spans="3:5" x14ac:dyDescent="0.2">
      <c r="C2477" s="555"/>
      <c r="D2477" s="555"/>
      <c r="E2477" s="124" t="str">
        <f>'Enter Data'!$C$61</f>
        <v>Select</v>
      </c>
    </row>
    <row r="2478" spans="3:5" x14ac:dyDescent="0.2">
      <c r="C2478" s="555"/>
      <c r="D2478" s="555"/>
      <c r="E2478" s="124" t="str">
        <f>'Enter Data'!$C$61</f>
        <v>Select</v>
      </c>
    </row>
    <row r="2479" spans="3:5" x14ac:dyDescent="0.2">
      <c r="C2479" s="555"/>
      <c r="D2479" s="555"/>
      <c r="E2479" s="124" t="str">
        <f>'Enter Data'!$C$61</f>
        <v>Select</v>
      </c>
    </row>
    <row r="2480" spans="3:5" x14ac:dyDescent="0.2">
      <c r="C2480" s="555"/>
      <c r="D2480" s="555"/>
      <c r="E2480" s="124" t="str">
        <f>'Enter Data'!$C$61</f>
        <v>Select</v>
      </c>
    </row>
    <row r="2481" spans="3:5" x14ac:dyDescent="0.2">
      <c r="C2481" s="555"/>
      <c r="D2481" s="555"/>
      <c r="E2481" s="124" t="str">
        <f>'Enter Data'!$C$61</f>
        <v>Select</v>
      </c>
    </row>
    <row r="2482" spans="3:5" x14ac:dyDescent="0.2">
      <c r="C2482" s="555"/>
      <c r="D2482" s="555"/>
      <c r="E2482" s="124" t="str">
        <f>'Enter Data'!$C$61</f>
        <v>Select</v>
      </c>
    </row>
    <row r="2483" spans="3:5" x14ac:dyDescent="0.2">
      <c r="C2483" s="555"/>
      <c r="D2483" s="555"/>
      <c r="E2483" s="124" t="str">
        <f>'Enter Data'!$C$61</f>
        <v>Select</v>
      </c>
    </row>
    <row r="2484" spans="3:5" x14ac:dyDescent="0.2">
      <c r="C2484" s="555"/>
      <c r="D2484" s="555"/>
      <c r="E2484" s="124" t="str">
        <f>'Enter Data'!$C$61</f>
        <v>Select</v>
      </c>
    </row>
    <row r="2485" spans="3:5" x14ac:dyDescent="0.2">
      <c r="C2485" s="555"/>
      <c r="D2485" s="555"/>
      <c r="E2485" s="124" t="str">
        <f>'Enter Data'!$C$61</f>
        <v>Select</v>
      </c>
    </row>
    <row r="2486" spans="3:5" x14ac:dyDescent="0.2">
      <c r="C2486" s="555"/>
      <c r="D2486" s="555"/>
      <c r="E2486" s="124" t="str">
        <f>'Enter Data'!$C$61</f>
        <v>Select</v>
      </c>
    </row>
    <row r="2487" spans="3:5" x14ac:dyDescent="0.2">
      <c r="C2487" s="555"/>
      <c r="D2487" s="555"/>
      <c r="E2487" s="124" t="str">
        <f>'Enter Data'!$C$61</f>
        <v>Select</v>
      </c>
    </row>
    <row r="2488" spans="3:5" x14ac:dyDescent="0.2">
      <c r="C2488" s="555"/>
      <c r="D2488" s="555"/>
      <c r="E2488" s="124" t="str">
        <f>'Enter Data'!$C$61</f>
        <v>Select</v>
      </c>
    </row>
    <row r="2489" spans="3:5" x14ac:dyDescent="0.2">
      <c r="C2489" s="555"/>
      <c r="D2489" s="555"/>
      <c r="E2489" s="124" t="str">
        <f>'Enter Data'!$C$61</f>
        <v>Select</v>
      </c>
    </row>
    <row r="2490" spans="3:5" x14ac:dyDescent="0.2">
      <c r="C2490" s="555"/>
      <c r="D2490" s="555"/>
      <c r="E2490" s="124" t="str">
        <f>'Enter Data'!$C$61</f>
        <v>Select</v>
      </c>
    </row>
    <row r="2491" spans="3:5" x14ac:dyDescent="0.2">
      <c r="C2491" s="555"/>
      <c r="D2491" s="555"/>
      <c r="E2491" s="124" t="str">
        <f>'Enter Data'!$C$61</f>
        <v>Select</v>
      </c>
    </row>
    <row r="2492" spans="3:5" x14ac:dyDescent="0.2">
      <c r="C2492" s="555"/>
      <c r="D2492" s="555"/>
      <c r="E2492" s="124" t="str">
        <f>'Enter Data'!$C$61</f>
        <v>Select</v>
      </c>
    </row>
    <row r="2493" spans="3:5" x14ac:dyDescent="0.2">
      <c r="C2493" s="555"/>
      <c r="D2493" s="555"/>
      <c r="E2493" s="124" t="str">
        <f>'Enter Data'!$C$61</f>
        <v>Select</v>
      </c>
    </row>
    <row r="2494" spans="3:5" x14ac:dyDescent="0.2">
      <c r="C2494" s="555"/>
      <c r="D2494" s="555"/>
      <c r="E2494" s="124" t="str">
        <f>'Enter Data'!$C$61</f>
        <v>Select</v>
      </c>
    </row>
    <row r="2495" spans="3:5" x14ac:dyDescent="0.2">
      <c r="C2495" s="555"/>
      <c r="D2495" s="555"/>
      <c r="E2495" s="124" t="str">
        <f>'Enter Data'!$C$61</f>
        <v>Select</v>
      </c>
    </row>
    <row r="2496" spans="3:5" x14ac:dyDescent="0.2">
      <c r="C2496" s="555"/>
      <c r="D2496" s="555"/>
      <c r="E2496" s="124" t="str">
        <f>'Enter Data'!$C$61</f>
        <v>Select</v>
      </c>
    </row>
    <row r="2497" spans="3:5" x14ac:dyDescent="0.2">
      <c r="C2497" s="555"/>
      <c r="D2497" s="555"/>
      <c r="E2497" s="124" t="str">
        <f>'Enter Data'!$C$61</f>
        <v>Select</v>
      </c>
    </row>
    <row r="2498" spans="3:5" x14ac:dyDescent="0.2">
      <c r="C2498" s="555"/>
      <c r="D2498" s="555"/>
      <c r="E2498" s="124" t="str">
        <f>'Enter Data'!$C$61</f>
        <v>Select</v>
      </c>
    </row>
    <row r="2499" spans="3:5" x14ac:dyDescent="0.2">
      <c r="C2499" s="555"/>
      <c r="D2499" s="555"/>
      <c r="E2499" s="124" t="str">
        <f>'Enter Data'!$C$61</f>
        <v>Select</v>
      </c>
    </row>
    <row r="2500" spans="3:5" x14ac:dyDescent="0.2">
      <c r="C2500" s="555"/>
      <c r="D2500" s="555"/>
      <c r="E2500" s="124" t="str">
        <f>'Enter Data'!$C$61</f>
        <v>Select</v>
      </c>
    </row>
    <row r="2501" spans="3:5" x14ac:dyDescent="0.2">
      <c r="C2501" s="555"/>
      <c r="D2501" s="555"/>
      <c r="E2501" s="124" t="str">
        <f>'Enter Data'!$C$61</f>
        <v>Select</v>
      </c>
    </row>
    <row r="2502" spans="3:5" x14ac:dyDescent="0.2">
      <c r="C2502" s="555"/>
      <c r="D2502" s="555"/>
      <c r="E2502" s="124" t="str">
        <f>'Enter Data'!$C$61</f>
        <v>Select</v>
      </c>
    </row>
    <row r="2503" spans="3:5" x14ac:dyDescent="0.2">
      <c r="C2503" s="555"/>
      <c r="D2503" s="555"/>
      <c r="E2503" s="124" t="str">
        <f>'Enter Data'!$C$61</f>
        <v>Select</v>
      </c>
    </row>
    <row r="2504" spans="3:5" x14ac:dyDescent="0.2">
      <c r="C2504" s="555"/>
      <c r="D2504" s="555"/>
      <c r="E2504" s="124" t="str">
        <f>'Enter Data'!$C$61</f>
        <v>Select</v>
      </c>
    </row>
    <row r="2505" spans="3:5" x14ac:dyDescent="0.2">
      <c r="C2505" s="555"/>
      <c r="D2505" s="555"/>
      <c r="E2505" s="124" t="str">
        <f>'Enter Data'!$C$61</f>
        <v>Select</v>
      </c>
    </row>
    <row r="2506" spans="3:5" x14ac:dyDescent="0.2">
      <c r="C2506" s="555"/>
      <c r="D2506" s="555"/>
      <c r="E2506" s="124" t="str">
        <f>'Enter Data'!$C$61</f>
        <v>Select</v>
      </c>
    </row>
    <row r="2507" spans="3:5" x14ac:dyDescent="0.2">
      <c r="C2507" s="555"/>
      <c r="D2507" s="555"/>
      <c r="E2507" s="124" t="str">
        <f>'Enter Data'!$C$61</f>
        <v>Select</v>
      </c>
    </row>
    <row r="2508" spans="3:5" x14ac:dyDescent="0.2">
      <c r="C2508" s="555"/>
      <c r="D2508" s="555"/>
      <c r="E2508" s="124" t="str">
        <f>'Enter Data'!$C$61</f>
        <v>Select</v>
      </c>
    </row>
    <row r="2509" spans="3:5" x14ac:dyDescent="0.2">
      <c r="C2509" s="555"/>
      <c r="D2509" s="555"/>
      <c r="E2509" s="124" t="str">
        <f>'Enter Data'!$C$61</f>
        <v>Select</v>
      </c>
    </row>
    <row r="2510" spans="3:5" x14ac:dyDescent="0.2">
      <c r="C2510" s="555"/>
      <c r="D2510" s="555"/>
      <c r="E2510" s="124" t="str">
        <f>'Enter Data'!$C$61</f>
        <v>Select</v>
      </c>
    </row>
    <row r="2511" spans="3:5" x14ac:dyDescent="0.2">
      <c r="C2511" s="555"/>
      <c r="D2511" s="555"/>
      <c r="E2511" s="124" t="str">
        <f>'Enter Data'!$C$61</f>
        <v>Select</v>
      </c>
    </row>
    <row r="2512" spans="3:5" x14ac:dyDescent="0.2">
      <c r="C2512" s="555"/>
      <c r="D2512" s="555"/>
      <c r="E2512" s="124" t="str">
        <f>'Enter Data'!$C$61</f>
        <v>Select</v>
      </c>
    </row>
    <row r="2513" spans="3:5" x14ac:dyDescent="0.2">
      <c r="C2513" s="555"/>
      <c r="D2513" s="555"/>
      <c r="E2513" s="124" t="str">
        <f>'Enter Data'!$C$61</f>
        <v>Select</v>
      </c>
    </row>
    <row r="2514" spans="3:5" x14ac:dyDescent="0.2">
      <c r="C2514" s="555"/>
      <c r="D2514" s="555"/>
      <c r="E2514" s="124" t="str">
        <f>'Enter Data'!$C$61</f>
        <v>Select</v>
      </c>
    </row>
    <row r="2515" spans="3:5" x14ac:dyDescent="0.2">
      <c r="C2515" s="555"/>
      <c r="D2515" s="555"/>
      <c r="E2515" s="124" t="str">
        <f>'Enter Data'!$C$61</f>
        <v>Select</v>
      </c>
    </row>
    <row r="2516" spans="3:5" x14ac:dyDescent="0.2">
      <c r="C2516" s="555"/>
      <c r="D2516" s="555"/>
      <c r="E2516" s="124" t="str">
        <f>'Enter Data'!$C$61</f>
        <v>Select</v>
      </c>
    </row>
    <row r="2517" spans="3:5" x14ac:dyDescent="0.2">
      <c r="C2517" s="555"/>
      <c r="D2517" s="555"/>
      <c r="E2517" s="124" t="str">
        <f>'Enter Data'!$C$61</f>
        <v>Select</v>
      </c>
    </row>
    <row r="2518" spans="3:5" x14ac:dyDescent="0.2">
      <c r="C2518" s="555"/>
      <c r="D2518" s="555"/>
      <c r="E2518" s="124" t="str">
        <f>'Enter Data'!$C$61</f>
        <v>Select</v>
      </c>
    </row>
    <row r="2519" spans="3:5" x14ac:dyDescent="0.2">
      <c r="C2519" s="555"/>
      <c r="D2519" s="555"/>
      <c r="E2519" s="124" t="str">
        <f>'Enter Data'!$C$61</f>
        <v>Select</v>
      </c>
    </row>
    <row r="2520" spans="3:5" x14ac:dyDescent="0.2">
      <c r="C2520" s="555"/>
      <c r="D2520" s="555"/>
      <c r="E2520" s="124" t="str">
        <f>'Enter Data'!$C$61</f>
        <v>Select</v>
      </c>
    </row>
    <row r="2521" spans="3:5" x14ac:dyDescent="0.2">
      <c r="C2521" s="555"/>
      <c r="D2521" s="555"/>
      <c r="E2521" s="124" t="str">
        <f>'Enter Data'!$C$61</f>
        <v>Select</v>
      </c>
    </row>
    <row r="2522" spans="3:5" x14ac:dyDescent="0.2">
      <c r="C2522" s="555"/>
      <c r="D2522" s="555"/>
      <c r="E2522" s="124" t="str">
        <f>'Enter Data'!$C$61</f>
        <v>Select</v>
      </c>
    </row>
    <row r="2523" spans="3:5" x14ac:dyDescent="0.2">
      <c r="C2523" s="555"/>
      <c r="D2523" s="555"/>
      <c r="E2523" s="124" t="str">
        <f>'Enter Data'!$C$61</f>
        <v>Select</v>
      </c>
    </row>
    <row r="2524" spans="3:5" x14ac:dyDescent="0.2">
      <c r="C2524" s="555"/>
      <c r="D2524" s="555"/>
      <c r="E2524" s="124" t="str">
        <f>'Enter Data'!$C$61</f>
        <v>Select</v>
      </c>
    </row>
    <row r="2525" spans="3:5" x14ac:dyDescent="0.2">
      <c r="C2525" s="555"/>
      <c r="D2525" s="555"/>
      <c r="E2525" s="124" t="str">
        <f>'Enter Data'!$C$61</f>
        <v>Select</v>
      </c>
    </row>
    <row r="2526" spans="3:5" x14ac:dyDescent="0.2">
      <c r="C2526" s="555"/>
      <c r="D2526" s="555"/>
      <c r="E2526" s="124" t="str">
        <f>'Enter Data'!$C$61</f>
        <v>Select</v>
      </c>
    </row>
    <row r="2527" spans="3:5" x14ac:dyDescent="0.2">
      <c r="C2527" s="555"/>
      <c r="D2527" s="555"/>
      <c r="E2527" s="124" t="str">
        <f>'Enter Data'!$C$61</f>
        <v>Select</v>
      </c>
    </row>
    <row r="2528" spans="3:5" x14ac:dyDescent="0.2">
      <c r="C2528" s="555"/>
      <c r="D2528" s="555"/>
      <c r="E2528" s="124" t="str">
        <f>'Enter Data'!$C$61</f>
        <v>Select</v>
      </c>
    </row>
    <row r="2529" spans="3:5" x14ac:dyDescent="0.2">
      <c r="C2529" s="555"/>
      <c r="D2529" s="555"/>
      <c r="E2529" s="124" t="str">
        <f>'Enter Data'!$C$61</f>
        <v>Select</v>
      </c>
    </row>
    <row r="2530" spans="3:5" x14ac:dyDescent="0.2">
      <c r="C2530" s="555"/>
      <c r="D2530" s="555"/>
      <c r="E2530" s="124" t="str">
        <f>'Enter Data'!$C$61</f>
        <v>Select</v>
      </c>
    </row>
    <row r="2531" spans="3:5" x14ac:dyDescent="0.2">
      <c r="C2531" s="555"/>
      <c r="D2531" s="555"/>
      <c r="E2531" s="124" t="str">
        <f>'Enter Data'!$C$61</f>
        <v>Select</v>
      </c>
    </row>
    <row r="2532" spans="3:5" x14ac:dyDescent="0.2">
      <c r="C2532" s="555"/>
      <c r="D2532" s="555"/>
      <c r="E2532" s="124" t="str">
        <f>'Enter Data'!$C$61</f>
        <v>Select</v>
      </c>
    </row>
    <row r="2533" spans="3:5" x14ac:dyDescent="0.2">
      <c r="C2533" s="555"/>
      <c r="D2533" s="555"/>
      <c r="E2533" s="124" t="str">
        <f>'Enter Data'!$C$61</f>
        <v>Select</v>
      </c>
    </row>
    <row r="2534" spans="3:5" x14ac:dyDescent="0.2">
      <c r="C2534" s="555"/>
      <c r="D2534" s="555"/>
      <c r="E2534" s="124" t="str">
        <f>'Enter Data'!$C$61</f>
        <v>Select</v>
      </c>
    </row>
    <row r="2535" spans="3:5" x14ac:dyDescent="0.2">
      <c r="C2535" s="555"/>
      <c r="D2535" s="555"/>
      <c r="E2535" s="124" t="str">
        <f>'Enter Data'!$C$61</f>
        <v>Select</v>
      </c>
    </row>
    <row r="2536" spans="3:5" x14ac:dyDescent="0.2">
      <c r="C2536" s="555"/>
      <c r="D2536" s="555"/>
      <c r="E2536" s="124" t="str">
        <f>'Enter Data'!$C$61</f>
        <v>Select</v>
      </c>
    </row>
    <row r="2537" spans="3:5" x14ac:dyDescent="0.2">
      <c r="C2537" s="555"/>
      <c r="D2537" s="555"/>
      <c r="E2537" s="124" t="str">
        <f>'Enter Data'!$C$61</f>
        <v>Select</v>
      </c>
    </row>
    <row r="2538" spans="3:5" x14ac:dyDescent="0.2">
      <c r="C2538" s="555"/>
      <c r="D2538" s="555"/>
      <c r="E2538" s="124" t="str">
        <f>'Enter Data'!$C$61</f>
        <v>Select</v>
      </c>
    </row>
    <row r="2539" spans="3:5" x14ac:dyDescent="0.2">
      <c r="C2539" s="555"/>
      <c r="D2539" s="555"/>
      <c r="E2539" s="124" t="str">
        <f>'Enter Data'!$C$61</f>
        <v>Select</v>
      </c>
    </row>
    <row r="2540" spans="3:5" x14ac:dyDescent="0.2">
      <c r="C2540" s="555"/>
      <c r="D2540" s="555"/>
      <c r="E2540" s="124" t="str">
        <f>'Enter Data'!$C$61</f>
        <v>Select</v>
      </c>
    </row>
    <row r="2541" spans="3:5" x14ac:dyDescent="0.2">
      <c r="C2541" s="555"/>
      <c r="D2541" s="555"/>
      <c r="E2541" s="124" t="str">
        <f>'Enter Data'!$C$61</f>
        <v>Select</v>
      </c>
    </row>
    <row r="2542" spans="3:5" x14ac:dyDescent="0.2">
      <c r="C2542" s="555"/>
      <c r="D2542" s="555"/>
      <c r="E2542" s="124" t="str">
        <f>'Enter Data'!$C$61</f>
        <v>Select</v>
      </c>
    </row>
    <row r="2543" spans="3:5" x14ac:dyDescent="0.2">
      <c r="C2543" s="555"/>
      <c r="D2543" s="555"/>
      <c r="E2543" s="124" t="str">
        <f>'Enter Data'!$C$61</f>
        <v>Select</v>
      </c>
    </row>
    <row r="2544" spans="3:5" x14ac:dyDescent="0.2">
      <c r="C2544" s="555"/>
      <c r="D2544" s="555"/>
      <c r="E2544" s="124" t="str">
        <f>'Enter Data'!$C$61</f>
        <v>Select</v>
      </c>
    </row>
    <row r="2545" spans="3:5" x14ac:dyDescent="0.2">
      <c r="C2545" s="555"/>
      <c r="D2545" s="555"/>
      <c r="E2545" s="124" t="str">
        <f>'Enter Data'!$C$61</f>
        <v>Select</v>
      </c>
    </row>
    <row r="2546" spans="3:5" x14ac:dyDescent="0.2">
      <c r="C2546" s="555"/>
      <c r="D2546" s="555"/>
      <c r="E2546" s="124" t="str">
        <f>'Enter Data'!$C$61</f>
        <v>Select</v>
      </c>
    </row>
    <row r="2547" spans="3:5" x14ac:dyDescent="0.2">
      <c r="C2547" s="555"/>
      <c r="D2547" s="555"/>
      <c r="E2547" s="124" t="str">
        <f>'Enter Data'!$C$61</f>
        <v>Select</v>
      </c>
    </row>
    <row r="2548" spans="3:5" x14ac:dyDescent="0.2">
      <c r="C2548" s="555"/>
      <c r="D2548" s="555"/>
      <c r="E2548" s="124" t="str">
        <f>'Enter Data'!$C$61</f>
        <v>Select</v>
      </c>
    </row>
    <row r="2549" spans="3:5" x14ac:dyDescent="0.2">
      <c r="C2549" s="555"/>
      <c r="D2549" s="555"/>
      <c r="E2549" s="124" t="str">
        <f>'Enter Data'!$C$61</f>
        <v>Select</v>
      </c>
    </row>
    <row r="2550" spans="3:5" x14ac:dyDescent="0.2">
      <c r="C2550" s="555"/>
      <c r="D2550" s="555"/>
      <c r="E2550" s="124" t="str">
        <f>'Enter Data'!$C$61</f>
        <v>Select</v>
      </c>
    </row>
    <row r="2551" spans="3:5" x14ac:dyDescent="0.2">
      <c r="C2551" s="555"/>
      <c r="D2551" s="555"/>
      <c r="E2551" s="124" t="str">
        <f>'Enter Data'!$C$61</f>
        <v>Select</v>
      </c>
    </row>
    <row r="2552" spans="3:5" x14ac:dyDescent="0.2">
      <c r="C2552" s="555"/>
      <c r="D2552" s="555"/>
      <c r="E2552" s="124" t="str">
        <f>'Enter Data'!$C$61</f>
        <v>Select</v>
      </c>
    </row>
    <row r="2553" spans="3:5" x14ac:dyDescent="0.2">
      <c r="C2553" s="555"/>
      <c r="D2553" s="555"/>
      <c r="E2553" s="124" t="str">
        <f>'Enter Data'!$C$61</f>
        <v>Select</v>
      </c>
    </row>
    <row r="2554" spans="3:5" x14ac:dyDescent="0.2">
      <c r="C2554" s="555"/>
      <c r="D2554" s="555"/>
      <c r="E2554" s="124" t="str">
        <f>'Enter Data'!$C$61</f>
        <v>Select</v>
      </c>
    </row>
    <row r="2555" spans="3:5" x14ac:dyDescent="0.2">
      <c r="C2555" s="555"/>
      <c r="D2555" s="555"/>
      <c r="E2555" s="124" t="str">
        <f>'Enter Data'!$C$61</f>
        <v>Select</v>
      </c>
    </row>
    <row r="2556" spans="3:5" x14ac:dyDescent="0.2">
      <c r="C2556" s="555"/>
      <c r="D2556" s="555"/>
      <c r="E2556" s="124" t="str">
        <f>'Enter Data'!$C$61</f>
        <v>Select</v>
      </c>
    </row>
    <row r="2557" spans="3:5" x14ac:dyDescent="0.2">
      <c r="C2557" s="555"/>
      <c r="D2557" s="555"/>
      <c r="E2557" s="124" t="str">
        <f>'Enter Data'!$C$61</f>
        <v>Select</v>
      </c>
    </row>
    <row r="2558" spans="3:5" x14ac:dyDescent="0.2">
      <c r="C2558" s="555"/>
      <c r="D2558" s="555"/>
      <c r="E2558" s="124" t="str">
        <f>'Enter Data'!$C$61</f>
        <v>Select</v>
      </c>
    </row>
    <row r="2559" spans="3:5" x14ac:dyDescent="0.2">
      <c r="C2559" s="555"/>
      <c r="D2559" s="555"/>
      <c r="E2559" s="124" t="str">
        <f>'Enter Data'!$C$61</f>
        <v>Select</v>
      </c>
    </row>
    <row r="2560" spans="3:5" x14ac:dyDescent="0.2">
      <c r="C2560" s="555"/>
      <c r="D2560" s="555"/>
      <c r="E2560" s="124" t="str">
        <f>'Enter Data'!$C$61</f>
        <v>Select</v>
      </c>
    </row>
    <row r="2561" spans="3:5" x14ac:dyDescent="0.2">
      <c r="C2561" s="555"/>
      <c r="D2561" s="555"/>
      <c r="E2561" s="124" t="str">
        <f>'Enter Data'!$C$61</f>
        <v>Select</v>
      </c>
    </row>
    <row r="2562" spans="3:5" x14ac:dyDescent="0.2">
      <c r="C2562" s="555"/>
      <c r="D2562" s="555"/>
      <c r="E2562" s="124" t="str">
        <f>'Enter Data'!$C$61</f>
        <v>Select</v>
      </c>
    </row>
    <row r="2563" spans="3:5" x14ac:dyDescent="0.2">
      <c r="C2563" s="555"/>
      <c r="D2563" s="555"/>
      <c r="E2563" s="124" t="str">
        <f>'Enter Data'!$C$61</f>
        <v>Select</v>
      </c>
    </row>
    <row r="2564" spans="3:5" x14ac:dyDescent="0.2">
      <c r="C2564" s="555"/>
      <c r="D2564" s="555"/>
      <c r="E2564" s="124" t="str">
        <f>'Enter Data'!$C$61</f>
        <v>Select</v>
      </c>
    </row>
    <row r="2565" spans="3:5" x14ac:dyDescent="0.2">
      <c r="C2565" s="555"/>
      <c r="D2565" s="555"/>
      <c r="E2565" s="124" t="str">
        <f>'Enter Data'!$C$61</f>
        <v>Select</v>
      </c>
    </row>
    <row r="2566" spans="3:5" x14ac:dyDescent="0.2">
      <c r="C2566" s="555"/>
      <c r="D2566" s="555"/>
      <c r="E2566" s="124" t="str">
        <f>'Enter Data'!$C$61</f>
        <v>Select</v>
      </c>
    </row>
    <row r="2567" spans="3:5" x14ac:dyDescent="0.2">
      <c r="C2567" s="555"/>
      <c r="D2567" s="555"/>
      <c r="E2567" s="124" t="str">
        <f>'Enter Data'!$C$61</f>
        <v>Select</v>
      </c>
    </row>
    <row r="2568" spans="3:5" x14ac:dyDescent="0.2">
      <c r="C2568" s="555"/>
      <c r="D2568" s="555"/>
      <c r="E2568" s="124" t="str">
        <f>'Enter Data'!$C$61</f>
        <v>Select</v>
      </c>
    </row>
    <row r="2569" spans="3:5" x14ac:dyDescent="0.2">
      <c r="C2569" s="555"/>
      <c r="D2569" s="555"/>
      <c r="E2569" s="124" t="str">
        <f>'Enter Data'!$C$61</f>
        <v>Select</v>
      </c>
    </row>
    <row r="2570" spans="3:5" x14ac:dyDescent="0.2">
      <c r="C2570" s="555"/>
      <c r="D2570" s="555"/>
      <c r="E2570" s="124" t="str">
        <f>'Enter Data'!$C$61</f>
        <v>Select</v>
      </c>
    </row>
    <row r="2571" spans="3:5" x14ac:dyDescent="0.2">
      <c r="C2571" s="555"/>
      <c r="D2571" s="555"/>
      <c r="E2571" s="124" t="str">
        <f>'Enter Data'!$C$61</f>
        <v>Select</v>
      </c>
    </row>
    <row r="2572" spans="3:5" x14ac:dyDescent="0.2">
      <c r="C2572" s="555"/>
      <c r="D2572" s="555"/>
      <c r="E2572" s="124" t="str">
        <f>'Enter Data'!$C$61</f>
        <v>Select</v>
      </c>
    </row>
    <row r="2573" spans="3:5" x14ac:dyDescent="0.2">
      <c r="C2573" s="555"/>
      <c r="D2573" s="555"/>
      <c r="E2573" s="124" t="str">
        <f>'Enter Data'!$C$61</f>
        <v>Select</v>
      </c>
    </row>
    <row r="2574" spans="3:5" x14ac:dyDescent="0.2">
      <c r="C2574" s="555"/>
      <c r="D2574" s="555"/>
      <c r="E2574" s="124" t="str">
        <f>'Enter Data'!$C$61</f>
        <v>Select</v>
      </c>
    </row>
    <row r="2575" spans="3:5" x14ac:dyDescent="0.2">
      <c r="C2575" s="555"/>
      <c r="D2575" s="555"/>
      <c r="E2575" s="124" t="str">
        <f>'Enter Data'!$C$61</f>
        <v>Select</v>
      </c>
    </row>
    <row r="2576" spans="3:5" x14ac:dyDescent="0.2">
      <c r="C2576" s="555"/>
      <c r="D2576" s="555"/>
      <c r="E2576" s="124" t="str">
        <f>'Enter Data'!$C$61</f>
        <v>Select</v>
      </c>
    </row>
    <row r="2577" spans="3:5" x14ac:dyDescent="0.2">
      <c r="C2577" s="555"/>
      <c r="D2577" s="555"/>
      <c r="E2577" s="124" t="str">
        <f>'Enter Data'!$C$61</f>
        <v>Select</v>
      </c>
    </row>
    <row r="2578" spans="3:5" x14ac:dyDescent="0.2">
      <c r="C2578" s="555"/>
      <c r="D2578" s="555"/>
      <c r="E2578" s="124" t="str">
        <f>'Enter Data'!$C$61</f>
        <v>Select</v>
      </c>
    </row>
    <row r="2579" spans="3:5" x14ac:dyDescent="0.2">
      <c r="C2579" s="555"/>
      <c r="D2579" s="555"/>
      <c r="E2579" s="124" t="str">
        <f>'Enter Data'!$C$61</f>
        <v>Select</v>
      </c>
    </row>
    <row r="2580" spans="3:5" x14ac:dyDescent="0.2">
      <c r="C2580" s="555"/>
      <c r="D2580" s="555"/>
      <c r="E2580" s="124" t="str">
        <f>'Enter Data'!$C$61</f>
        <v>Select</v>
      </c>
    </row>
    <row r="2581" spans="3:5" x14ac:dyDescent="0.2">
      <c r="C2581" s="555"/>
      <c r="D2581" s="555"/>
      <c r="E2581" s="124" t="str">
        <f>'Enter Data'!$C$61</f>
        <v>Select</v>
      </c>
    </row>
    <row r="2582" spans="3:5" x14ac:dyDescent="0.2">
      <c r="C2582" s="555"/>
      <c r="D2582" s="555"/>
      <c r="E2582" s="124" t="str">
        <f>'Enter Data'!$C$61</f>
        <v>Select</v>
      </c>
    </row>
    <row r="2583" spans="3:5" x14ac:dyDescent="0.2">
      <c r="C2583" s="555"/>
      <c r="D2583" s="555"/>
      <c r="E2583" s="124" t="str">
        <f>'Enter Data'!$C$61</f>
        <v>Select</v>
      </c>
    </row>
    <row r="2584" spans="3:5" x14ac:dyDescent="0.2">
      <c r="C2584" s="555"/>
      <c r="D2584" s="555"/>
      <c r="E2584" s="124" t="str">
        <f>'Enter Data'!$C$61</f>
        <v>Select</v>
      </c>
    </row>
    <row r="2585" spans="3:5" x14ac:dyDescent="0.2">
      <c r="C2585" s="555"/>
      <c r="D2585" s="555"/>
      <c r="E2585" s="124" t="str">
        <f>'Enter Data'!$C$61</f>
        <v>Select</v>
      </c>
    </row>
    <row r="2586" spans="3:5" x14ac:dyDescent="0.2">
      <c r="C2586" s="555"/>
      <c r="D2586" s="555"/>
      <c r="E2586" s="124" t="str">
        <f>'Enter Data'!$C$61</f>
        <v>Select</v>
      </c>
    </row>
    <row r="2587" spans="3:5" x14ac:dyDescent="0.2">
      <c r="C2587" s="555"/>
      <c r="D2587" s="555"/>
      <c r="E2587" s="124" t="str">
        <f>'Enter Data'!$C$61</f>
        <v>Select</v>
      </c>
    </row>
    <row r="2588" spans="3:5" x14ac:dyDescent="0.2">
      <c r="C2588" s="555"/>
      <c r="D2588" s="555"/>
      <c r="E2588" s="124" t="str">
        <f>'Enter Data'!$C$61</f>
        <v>Select</v>
      </c>
    </row>
    <row r="2589" spans="3:5" x14ac:dyDescent="0.2">
      <c r="C2589" s="555"/>
      <c r="D2589" s="555"/>
      <c r="E2589" s="124" t="str">
        <f>'Enter Data'!$C$61</f>
        <v>Select</v>
      </c>
    </row>
    <row r="2590" spans="3:5" x14ac:dyDescent="0.2">
      <c r="C2590" s="555"/>
      <c r="D2590" s="555"/>
      <c r="E2590" s="124" t="str">
        <f>'Enter Data'!$C$61</f>
        <v>Select</v>
      </c>
    </row>
    <row r="2591" spans="3:5" x14ac:dyDescent="0.2">
      <c r="C2591" s="555"/>
      <c r="D2591" s="555"/>
      <c r="E2591" s="124" t="str">
        <f>'Enter Data'!$C$61</f>
        <v>Select</v>
      </c>
    </row>
    <row r="2592" spans="3:5" x14ac:dyDescent="0.2">
      <c r="C2592" s="555"/>
      <c r="D2592" s="555"/>
      <c r="E2592" s="124" t="str">
        <f>'Enter Data'!$C$61</f>
        <v>Select</v>
      </c>
    </row>
    <row r="2593" spans="3:5" x14ac:dyDescent="0.2">
      <c r="C2593" s="555"/>
      <c r="D2593" s="555"/>
      <c r="E2593" s="124" t="str">
        <f>'Enter Data'!$C$61</f>
        <v>Select</v>
      </c>
    </row>
    <row r="2594" spans="3:5" x14ac:dyDescent="0.2">
      <c r="C2594" s="555"/>
      <c r="D2594" s="555"/>
      <c r="E2594" s="124" t="str">
        <f>'Enter Data'!$C$61</f>
        <v>Select</v>
      </c>
    </row>
    <row r="2595" spans="3:5" x14ac:dyDescent="0.2">
      <c r="C2595" s="555"/>
      <c r="D2595" s="555"/>
      <c r="E2595" s="124" t="str">
        <f>'Enter Data'!$C$61</f>
        <v>Select</v>
      </c>
    </row>
    <row r="2596" spans="3:5" x14ac:dyDescent="0.2">
      <c r="C2596" s="555"/>
      <c r="D2596" s="555"/>
      <c r="E2596" s="124" t="str">
        <f>'Enter Data'!$C$61</f>
        <v>Select</v>
      </c>
    </row>
    <row r="2597" spans="3:5" x14ac:dyDescent="0.2">
      <c r="C2597" s="555"/>
      <c r="D2597" s="555"/>
      <c r="E2597" s="124" t="str">
        <f>'Enter Data'!$C$61</f>
        <v>Select</v>
      </c>
    </row>
    <row r="2598" spans="3:5" x14ac:dyDescent="0.2">
      <c r="C2598" s="555"/>
      <c r="D2598" s="555"/>
      <c r="E2598" s="124" t="str">
        <f>'Enter Data'!$C$61</f>
        <v>Select</v>
      </c>
    </row>
    <row r="2599" spans="3:5" x14ac:dyDescent="0.2">
      <c r="C2599" s="555"/>
      <c r="D2599" s="555"/>
      <c r="E2599" s="124" t="str">
        <f>'Enter Data'!$C$61</f>
        <v>Select</v>
      </c>
    </row>
    <row r="2600" spans="3:5" x14ac:dyDescent="0.2">
      <c r="C2600" s="555"/>
      <c r="D2600" s="555"/>
      <c r="E2600" s="124" t="str">
        <f>'Enter Data'!$C$61</f>
        <v>Select</v>
      </c>
    </row>
    <row r="2601" spans="3:5" x14ac:dyDescent="0.2">
      <c r="C2601" s="555"/>
      <c r="D2601" s="555"/>
      <c r="E2601" s="124" t="str">
        <f>'Enter Data'!$C$61</f>
        <v>Select</v>
      </c>
    </row>
    <row r="2602" spans="3:5" x14ac:dyDescent="0.2">
      <c r="C2602" s="555"/>
      <c r="D2602" s="555"/>
      <c r="E2602" s="124" t="str">
        <f>'Enter Data'!$C$61</f>
        <v>Select</v>
      </c>
    </row>
    <row r="2603" spans="3:5" x14ac:dyDescent="0.2">
      <c r="C2603" s="555"/>
      <c r="D2603" s="555"/>
      <c r="E2603" s="124" t="str">
        <f>'Enter Data'!$C$61</f>
        <v>Select</v>
      </c>
    </row>
    <row r="2604" spans="3:5" x14ac:dyDescent="0.2">
      <c r="C2604" s="555"/>
      <c r="D2604" s="555"/>
      <c r="E2604" s="124" t="str">
        <f>'Enter Data'!$C$61</f>
        <v>Select</v>
      </c>
    </row>
    <row r="2605" spans="3:5" x14ac:dyDescent="0.2">
      <c r="C2605" s="555"/>
      <c r="D2605" s="555"/>
      <c r="E2605" s="124" t="str">
        <f>'Enter Data'!$C$61</f>
        <v>Select</v>
      </c>
    </row>
    <row r="2606" spans="3:5" x14ac:dyDescent="0.2">
      <c r="C2606" s="555"/>
      <c r="D2606" s="555"/>
      <c r="E2606" s="124" t="str">
        <f>'Enter Data'!$C$61</f>
        <v>Select</v>
      </c>
    </row>
    <row r="2607" spans="3:5" x14ac:dyDescent="0.2">
      <c r="C2607" s="555"/>
      <c r="D2607" s="555"/>
      <c r="E2607" s="124" t="str">
        <f>'Enter Data'!$C$61</f>
        <v>Select</v>
      </c>
    </row>
    <row r="2608" spans="3:5" x14ac:dyDescent="0.2">
      <c r="C2608" s="555"/>
      <c r="D2608" s="555"/>
      <c r="E2608" s="124" t="str">
        <f>'Enter Data'!$C$61</f>
        <v>Select</v>
      </c>
    </row>
    <row r="2609" spans="3:5" x14ac:dyDescent="0.2">
      <c r="C2609" s="555"/>
      <c r="D2609" s="555"/>
      <c r="E2609" s="124" t="str">
        <f>'Enter Data'!$C$61</f>
        <v>Select</v>
      </c>
    </row>
    <row r="2610" spans="3:5" x14ac:dyDescent="0.2">
      <c r="C2610" s="555"/>
      <c r="D2610" s="555"/>
      <c r="E2610" s="124" t="str">
        <f>'Enter Data'!$C$61</f>
        <v>Select</v>
      </c>
    </row>
    <row r="2611" spans="3:5" x14ac:dyDescent="0.2">
      <c r="C2611" s="555"/>
      <c r="D2611" s="555"/>
      <c r="E2611" s="124" t="str">
        <f>'Enter Data'!$C$61</f>
        <v>Select</v>
      </c>
    </row>
    <row r="2612" spans="3:5" x14ac:dyDescent="0.2">
      <c r="C2612" s="555"/>
      <c r="D2612" s="555"/>
      <c r="E2612" s="124" t="str">
        <f>'Enter Data'!$C$61</f>
        <v>Select</v>
      </c>
    </row>
    <row r="2613" spans="3:5" x14ac:dyDescent="0.2">
      <c r="C2613" s="555"/>
      <c r="D2613" s="555"/>
      <c r="E2613" s="124" t="str">
        <f>'Enter Data'!$C$61</f>
        <v>Select</v>
      </c>
    </row>
    <row r="2614" spans="3:5" x14ac:dyDescent="0.2">
      <c r="C2614" s="555"/>
      <c r="D2614" s="555"/>
      <c r="E2614" s="124" t="str">
        <f>'Enter Data'!$C$61</f>
        <v>Select</v>
      </c>
    </row>
    <row r="2615" spans="3:5" x14ac:dyDescent="0.2">
      <c r="C2615" s="555"/>
      <c r="D2615" s="555"/>
      <c r="E2615" s="124" t="str">
        <f>'Enter Data'!$C$61</f>
        <v>Select</v>
      </c>
    </row>
    <row r="2616" spans="3:5" x14ac:dyDescent="0.2">
      <c r="C2616" s="555"/>
      <c r="D2616" s="555"/>
      <c r="E2616" s="124" t="str">
        <f>'Enter Data'!$C$61</f>
        <v>Select</v>
      </c>
    </row>
    <row r="2617" spans="3:5" x14ac:dyDescent="0.2">
      <c r="C2617" s="555"/>
      <c r="D2617" s="555"/>
      <c r="E2617" s="124" t="str">
        <f>'Enter Data'!$C$61</f>
        <v>Select</v>
      </c>
    </row>
    <row r="2618" spans="3:5" x14ac:dyDescent="0.2">
      <c r="C2618" s="555"/>
      <c r="D2618" s="555"/>
      <c r="E2618" s="124" t="str">
        <f>'Enter Data'!$C$61</f>
        <v>Select</v>
      </c>
    </row>
    <row r="2619" spans="3:5" x14ac:dyDescent="0.2">
      <c r="C2619" s="555"/>
      <c r="D2619" s="555"/>
      <c r="E2619" s="124" t="str">
        <f>'Enter Data'!$C$61</f>
        <v>Select</v>
      </c>
    </row>
    <row r="2620" spans="3:5" x14ac:dyDescent="0.2">
      <c r="C2620" s="555"/>
      <c r="D2620" s="555"/>
      <c r="E2620" s="124" t="str">
        <f>'Enter Data'!$C$61</f>
        <v>Select</v>
      </c>
    </row>
    <row r="2621" spans="3:5" x14ac:dyDescent="0.2">
      <c r="C2621" s="555"/>
      <c r="D2621" s="555"/>
      <c r="E2621" s="124" t="str">
        <f>'Enter Data'!$C$61</f>
        <v>Select</v>
      </c>
    </row>
    <row r="2622" spans="3:5" x14ac:dyDescent="0.2">
      <c r="C2622" s="555"/>
      <c r="D2622" s="555"/>
      <c r="E2622" s="124" t="str">
        <f>'Enter Data'!$C$61</f>
        <v>Select</v>
      </c>
    </row>
    <row r="2623" spans="3:5" x14ac:dyDescent="0.2">
      <c r="C2623" s="555"/>
      <c r="D2623" s="555"/>
      <c r="E2623" s="124" t="str">
        <f>'Enter Data'!$C$61</f>
        <v>Select</v>
      </c>
    </row>
    <row r="2624" spans="3:5" x14ac:dyDescent="0.2">
      <c r="C2624" s="555"/>
      <c r="D2624" s="555"/>
      <c r="E2624" s="124" t="str">
        <f>'Enter Data'!$C$61</f>
        <v>Select</v>
      </c>
    </row>
    <row r="2625" spans="3:5" x14ac:dyDescent="0.2">
      <c r="C2625" s="555"/>
      <c r="D2625" s="555"/>
      <c r="E2625" s="124" t="str">
        <f>'Enter Data'!$C$61</f>
        <v>Select</v>
      </c>
    </row>
    <row r="2626" spans="3:5" x14ac:dyDescent="0.2">
      <c r="C2626" s="555"/>
      <c r="D2626" s="555"/>
      <c r="E2626" s="124" t="str">
        <f>'Enter Data'!$C$61</f>
        <v>Select</v>
      </c>
    </row>
    <row r="2627" spans="3:5" x14ac:dyDescent="0.2">
      <c r="C2627" s="555"/>
      <c r="D2627" s="555"/>
      <c r="E2627" s="124" t="str">
        <f>'Enter Data'!$C$61</f>
        <v>Select</v>
      </c>
    </row>
    <row r="2628" spans="3:5" x14ac:dyDescent="0.2">
      <c r="C2628" s="555"/>
      <c r="D2628" s="555"/>
      <c r="E2628" s="124" t="str">
        <f>'Enter Data'!$C$61</f>
        <v>Select</v>
      </c>
    </row>
    <row r="2629" spans="3:5" x14ac:dyDescent="0.2">
      <c r="C2629" s="555"/>
      <c r="D2629" s="555"/>
      <c r="E2629" s="124" t="str">
        <f>'Enter Data'!$C$61</f>
        <v>Select</v>
      </c>
    </row>
    <row r="2630" spans="3:5" x14ac:dyDescent="0.2">
      <c r="C2630" s="555"/>
      <c r="D2630" s="555"/>
      <c r="E2630" s="124" t="str">
        <f>'Enter Data'!$C$61</f>
        <v>Select</v>
      </c>
    </row>
    <row r="2631" spans="3:5" x14ac:dyDescent="0.2">
      <c r="C2631" s="555"/>
      <c r="D2631" s="555"/>
      <c r="E2631" s="124" t="str">
        <f>'Enter Data'!$C$61</f>
        <v>Select</v>
      </c>
    </row>
    <row r="2632" spans="3:5" x14ac:dyDescent="0.2">
      <c r="C2632" s="555"/>
      <c r="D2632" s="555"/>
      <c r="E2632" s="124" t="str">
        <f>'Enter Data'!$C$61</f>
        <v>Select</v>
      </c>
    </row>
    <row r="2633" spans="3:5" x14ac:dyDescent="0.2">
      <c r="C2633" s="555"/>
      <c r="D2633" s="555"/>
      <c r="E2633" s="124" t="str">
        <f>'Enter Data'!$C$61</f>
        <v>Select</v>
      </c>
    </row>
    <row r="2634" spans="3:5" x14ac:dyDescent="0.2">
      <c r="C2634" s="555"/>
      <c r="D2634" s="555"/>
      <c r="E2634" s="124" t="str">
        <f>'Enter Data'!$C$61</f>
        <v>Select</v>
      </c>
    </row>
    <row r="2635" spans="3:5" x14ac:dyDescent="0.2">
      <c r="C2635" s="555"/>
      <c r="D2635" s="555"/>
      <c r="E2635" s="124" t="str">
        <f>'Enter Data'!$C$61</f>
        <v>Select</v>
      </c>
    </row>
    <row r="2636" spans="3:5" x14ac:dyDescent="0.2">
      <c r="C2636" s="555"/>
      <c r="D2636" s="555"/>
      <c r="E2636" s="124" t="str">
        <f>'Enter Data'!$C$61</f>
        <v>Select</v>
      </c>
    </row>
    <row r="2637" spans="3:5" x14ac:dyDescent="0.2">
      <c r="C2637" s="555"/>
      <c r="D2637" s="555"/>
      <c r="E2637" s="124" t="str">
        <f>'Enter Data'!$C$61</f>
        <v>Select</v>
      </c>
    </row>
    <row r="2638" spans="3:5" x14ac:dyDescent="0.2">
      <c r="C2638" s="555"/>
      <c r="D2638" s="555"/>
      <c r="E2638" s="124" t="str">
        <f>'Enter Data'!$C$61</f>
        <v>Select</v>
      </c>
    </row>
    <row r="2639" spans="3:5" x14ac:dyDescent="0.2">
      <c r="C2639" s="555"/>
      <c r="D2639" s="555"/>
      <c r="E2639" s="124" t="str">
        <f>'Enter Data'!$C$61</f>
        <v>Select</v>
      </c>
    </row>
    <row r="2640" spans="3:5" x14ac:dyDescent="0.2">
      <c r="C2640" s="555"/>
      <c r="D2640" s="555"/>
      <c r="E2640" s="124" t="str">
        <f>'Enter Data'!$C$61</f>
        <v>Select</v>
      </c>
    </row>
    <row r="2641" spans="3:5" x14ac:dyDescent="0.2">
      <c r="C2641" s="555"/>
      <c r="D2641" s="555"/>
      <c r="E2641" s="124" t="str">
        <f>'Enter Data'!$C$61</f>
        <v>Select</v>
      </c>
    </row>
    <row r="2642" spans="3:5" x14ac:dyDescent="0.2">
      <c r="C2642" s="555"/>
      <c r="D2642" s="555"/>
      <c r="E2642" s="124" t="str">
        <f>'Enter Data'!$C$61</f>
        <v>Select</v>
      </c>
    </row>
    <row r="2643" spans="3:5" x14ac:dyDescent="0.2">
      <c r="C2643" s="555"/>
      <c r="D2643" s="555"/>
      <c r="E2643" s="124" t="str">
        <f>'Enter Data'!$C$61</f>
        <v>Select</v>
      </c>
    </row>
    <row r="2644" spans="3:5" x14ac:dyDescent="0.2">
      <c r="C2644" s="555"/>
      <c r="D2644" s="555"/>
      <c r="E2644" s="124" t="str">
        <f>'Enter Data'!$C$61</f>
        <v>Select</v>
      </c>
    </row>
    <row r="2645" spans="3:5" x14ac:dyDescent="0.2">
      <c r="C2645" s="555"/>
      <c r="D2645" s="555"/>
      <c r="E2645" s="124" t="str">
        <f>'Enter Data'!$C$61</f>
        <v>Select</v>
      </c>
    </row>
    <row r="2646" spans="3:5" x14ac:dyDescent="0.2">
      <c r="C2646" s="555"/>
      <c r="D2646" s="555"/>
      <c r="E2646" s="124" t="str">
        <f>'Enter Data'!$C$61</f>
        <v>Select</v>
      </c>
    </row>
    <row r="2647" spans="3:5" x14ac:dyDescent="0.2">
      <c r="C2647" s="555"/>
      <c r="D2647" s="555"/>
      <c r="E2647" s="124" t="str">
        <f>'Enter Data'!$C$61</f>
        <v>Select</v>
      </c>
    </row>
    <row r="2648" spans="3:5" x14ac:dyDescent="0.2">
      <c r="C2648" s="555"/>
      <c r="D2648" s="555"/>
      <c r="E2648" s="124" t="str">
        <f>'Enter Data'!$C$61</f>
        <v>Select</v>
      </c>
    </row>
    <row r="2649" spans="3:5" x14ac:dyDescent="0.2">
      <c r="C2649" s="555"/>
      <c r="D2649" s="555"/>
      <c r="E2649" s="124" t="str">
        <f>'Enter Data'!$C$61</f>
        <v>Select</v>
      </c>
    </row>
    <row r="2650" spans="3:5" x14ac:dyDescent="0.2">
      <c r="C2650" s="555"/>
      <c r="D2650" s="555"/>
      <c r="E2650" s="124" t="str">
        <f>'Enter Data'!$C$61</f>
        <v>Select</v>
      </c>
    </row>
    <row r="2651" spans="3:5" x14ac:dyDescent="0.2">
      <c r="C2651" s="555"/>
      <c r="D2651" s="555"/>
      <c r="E2651" s="124" t="str">
        <f>'Enter Data'!$C$61</f>
        <v>Select</v>
      </c>
    </row>
    <row r="2652" spans="3:5" x14ac:dyDescent="0.2">
      <c r="C2652" s="555"/>
      <c r="D2652" s="555"/>
      <c r="E2652" s="124" t="str">
        <f>'Enter Data'!$C$61</f>
        <v>Select</v>
      </c>
    </row>
    <row r="2653" spans="3:5" x14ac:dyDescent="0.2">
      <c r="C2653" s="555"/>
      <c r="D2653" s="555"/>
      <c r="E2653" s="124" t="str">
        <f>'Enter Data'!$C$61</f>
        <v>Select</v>
      </c>
    </row>
    <row r="2654" spans="3:5" x14ac:dyDescent="0.2">
      <c r="C2654" s="555"/>
      <c r="D2654" s="555"/>
      <c r="E2654" s="124" t="str">
        <f>'Enter Data'!$C$61</f>
        <v>Select</v>
      </c>
    </row>
    <row r="2655" spans="3:5" x14ac:dyDescent="0.2">
      <c r="C2655" s="555"/>
      <c r="D2655" s="555"/>
      <c r="E2655" s="124" t="str">
        <f>'Enter Data'!$C$61</f>
        <v>Select</v>
      </c>
    </row>
    <row r="2656" spans="3:5" x14ac:dyDescent="0.2">
      <c r="C2656" s="555"/>
      <c r="D2656" s="555"/>
      <c r="E2656" s="124" t="str">
        <f>'Enter Data'!$C$61</f>
        <v>Select</v>
      </c>
    </row>
    <row r="2657" spans="3:5" x14ac:dyDescent="0.2">
      <c r="C2657" s="555"/>
      <c r="D2657" s="555"/>
      <c r="E2657" s="124" t="str">
        <f>'Enter Data'!$C$61</f>
        <v>Select</v>
      </c>
    </row>
    <row r="2658" spans="3:5" x14ac:dyDescent="0.2">
      <c r="C2658" s="555"/>
      <c r="D2658" s="555"/>
      <c r="E2658" s="124" t="str">
        <f>'Enter Data'!$C$61</f>
        <v>Select</v>
      </c>
    </row>
    <row r="2659" spans="3:5" x14ac:dyDescent="0.2">
      <c r="C2659" s="555"/>
      <c r="D2659" s="555"/>
      <c r="E2659" s="124" t="str">
        <f>'Enter Data'!$C$61</f>
        <v>Select</v>
      </c>
    </row>
    <row r="2660" spans="3:5" x14ac:dyDescent="0.2">
      <c r="C2660" s="555"/>
      <c r="D2660" s="555"/>
      <c r="E2660" s="124" t="str">
        <f>'Enter Data'!$C$61</f>
        <v>Select</v>
      </c>
    </row>
    <row r="2661" spans="3:5" x14ac:dyDescent="0.2">
      <c r="C2661" s="555"/>
      <c r="D2661" s="555"/>
      <c r="E2661" s="124" t="str">
        <f>'Enter Data'!$C$61</f>
        <v>Select</v>
      </c>
    </row>
    <row r="2662" spans="3:5" x14ac:dyDescent="0.2">
      <c r="C2662" s="555"/>
      <c r="D2662" s="555"/>
      <c r="E2662" s="124" t="str">
        <f>'Enter Data'!$C$61</f>
        <v>Select</v>
      </c>
    </row>
    <row r="2663" spans="3:5" x14ac:dyDescent="0.2">
      <c r="C2663" s="555"/>
      <c r="D2663" s="555"/>
      <c r="E2663" s="124" t="str">
        <f>'Enter Data'!$C$61</f>
        <v>Select</v>
      </c>
    </row>
    <row r="2664" spans="3:5" x14ac:dyDescent="0.2">
      <c r="C2664" s="555"/>
      <c r="D2664" s="555"/>
      <c r="E2664" s="124" t="str">
        <f>'Enter Data'!$C$61</f>
        <v>Select</v>
      </c>
    </row>
    <row r="2665" spans="3:5" x14ac:dyDescent="0.2">
      <c r="C2665" s="555"/>
      <c r="D2665" s="555"/>
      <c r="E2665" s="124" t="str">
        <f>'Enter Data'!$C$61</f>
        <v>Select</v>
      </c>
    </row>
    <row r="2666" spans="3:5" x14ac:dyDescent="0.2">
      <c r="C2666" s="555"/>
      <c r="D2666" s="555"/>
      <c r="E2666" s="124" t="str">
        <f>'Enter Data'!$C$61</f>
        <v>Select</v>
      </c>
    </row>
    <row r="2667" spans="3:5" x14ac:dyDescent="0.2">
      <c r="C2667" s="555"/>
      <c r="D2667" s="555"/>
      <c r="E2667" s="124" t="str">
        <f>'Enter Data'!$C$61</f>
        <v>Select</v>
      </c>
    </row>
    <row r="2668" spans="3:5" x14ac:dyDescent="0.2">
      <c r="C2668" s="555"/>
      <c r="D2668" s="555"/>
      <c r="E2668" s="124" t="str">
        <f>'Enter Data'!$C$61</f>
        <v>Select</v>
      </c>
    </row>
    <row r="2669" spans="3:5" x14ac:dyDescent="0.2">
      <c r="C2669" s="555"/>
      <c r="D2669" s="555"/>
      <c r="E2669" s="124" t="str">
        <f>'Enter Data'!$C$61</f>
        <v>Select</v>
      </c>
    </row>
    <row r="2670" spans="3:5" x14ac:dyDescent="0.2">
      <c r="C2670" s="555"/>
      <c r="D2670" s="555"/>
      <c r="E2670" s="124" t="str">
        <f>'Enter Data'!$C$61</f>
        <v>Select</v>
      </c>
    </row>
    <row r="2671" spans="3:5" x14ac:dyDescent="0.2">
      <c r="C2671" s="555"/>
      <c r="D2671" s="555"/>
      <c r="E2671" s="124" t="str">
        <f>'Enter Data'!$C$61</f>
        <v>Select</v>
      </c>
    </row>
    <row r="2672" spans="3:5" x14ac:dyDescent="0.2">
      <c r="C2672" s="555"/>
      <c r="D2672" s="555"/>
      <c r="E2672" s="124" t="str">
        <f>'Enter Data'!$C$61</f>
        <v>Select</v>
      </c>
    </row>
    <row r="2673" spans="3:5" x14ac:dyDescent="0.2">
      <c r="C2673" s="555"/>
      <c r="D2673" s="555"/>
      <c r="E2673" s="124" t="str">
        <f>'Enter Data'!$C$61</f>
        <v>Select</v>
      </c>
    </row>
    <row r="2674" spans="3:5" x14ac:dyDescent="0.2">
      <c r="C2674" s="555"/>
      <c r="D2674" s="555"/>
      <c r="E2674" s="124" t="str">
        <f>'Enter Data'!$C$61</f>
        <v>Select</v>
      </c>
    </row>
    <row r="2675" spans="3:5" x14ac:dyDescent="0.2">
      <c r="C2675" s="555"/>
      <c r="D2675" s="555"/>
      <c r="E2675" s="124" t="str">
        <f>'Enter Data'!$C$61</f>
        <v>Select</v>
      </c>
    </row>
    <row r="2676" spans="3:5" x14ac:dyDescent="0.2">
      <c r="C2676" s="555"/>
      <c r="D2676" s="555"/>
      <c r="E2676" s="124" t="str">
        <f>'Enter Data'!$C$61</f>
        <v>Select</v>
      </c>
    </row>
    <row r="2677" spans="3:5" x14ac:dyDescent="0.2">
      <c r="C2677" s="555"/>
      <c r="D2677" s="555"/>
      <c r="E2677" s="124" t="str">
        <f>'Enter Data'!$C$61</f>
        <v>Select</v>
      </c>
    </row>
    <row r="2678" spans="3:5" x14ac:dyDescent="0.2">
      <c r="C2678" s="555"/>
      <c r="D2678" s="555"/>
      <c r="E2678" s="124" t="str">
        <f>'Enter Data'!$C$61</f>
        <v>Select</v>
      </c>
    </row>
    <row r="2679" spans="3:5" x14ac:dyDescent="0.2">
      <c r="C2679" s="555"/>
      <c r="D2679" s="555"/>
      <c r="E2679" s="124" t="str">
        <f>'Enter Data'!$C$61</f>
        <v>Select</v>
      </c>
    </row>
    <row r="2680" spans="3:5" x14ac:dyDescent="0.2">
      <c r="C2680" s="555"/>
      <c r="D2680" s="555"/>
      <c r="E2680" s="124" t="str">
        <f>'Enter Data'!$C$61</f>
        <v>Select</v>
      </c>
    </row>
    <row r="2681" spans="3:5" x14ac:dyDescent="0.2">
      <c r="C2681" s="555"/>
      <c r="D2681" s="555"/>
      <c r="E2681" s="124" t="str">
        <f>'Enter Data'!$C$61</f>
        <v>Select</v>
      </c>
    </row>
    <row r="2682" spans="3:5" x14ac:dyDescent="0.2">
      <c r="C2682" s="555"/>
      <c r="D2682" s="555"/>
      <c r="E2682" s="124" t="str">
        <f>'Enter Data'!$C$61</f>
        <v>Select</v>
      </c>
    </row>
    <row r="2683" spans="3:5" x14ac:dyDescent="0.2">
      <c r="C2683" s="555"/>
      <c r="D2683" s="555"/>
      <c r="E2683" s="124" t="str">
        <f>'Enter Data'!$C$61</f>
        <v>Select</v>
      </c>
    </row>
    <row r="2684" spans="3:5" x14ac:dyDescent="0.2">
      <c r="C2684" s="555"/>
      <c r="D2684" s="555"/>
      <c r="E2684" s="124" t="str">
        <f>'Enter Data'!$C$61</f>
        <v>Select</v>
      </c>
    </row>
    <row r="2685" spans="3:5" x14ac:dyDescent="0.2">
      <c r="C2685" s="555"/>
      <c r="D2685" s="555"/>
      <c r="E2685" s="124" t="str">
        <f>'Enter Data'!$C$61</f>
        <v>Select</v>
      </c>
    </row>
    <row r="2686" spans="3:5" x14ac:dyDescent="0.2">
      <c r="C2686" s="555"/>
      <c r="D2686" s="555"/>
      <c r="E2686" s="124" t="str">
        <f>'Enter Data'!$C$61</f>
        <v>Select</v>
      </c>
    </row>
    <row r="2687" spans="3:5" x14ac:dyDescent="0.2">
      <c r="C2687" s="555"/>
      <c r="D2687" s="555"/>
      <c r="E2687" s="124" t="str">
        <f>'Enter Data'!$C$61</f>
        <v>Select</v>
      </c>
    </row>
    <row r="2688" spans="3:5" x14ac:dyDescent="0.2">
      <c r="C2688" s="555"/>
      <c r="D2688" s="555"/>
      <c r="E2688" s="124" t="str">
        <f>'Enter Data'!$C$61</f>
        <v>Select</v>
      </c>
    </row>
    <row r="2689" spans="3:5" x14ac:dyDescent="0.2">
      <c r="C2689" s="555"/>
      <c r="D2689" s="555"/>
      <c r="E2689" s="124" t="str">
        <f>'Enter Data'!$C$61</f>
        <v>Select</v>
      </c>
    </row>
    <row r="2690" spans="3:5" x14ac:dyDescent="0.2">
      <c r="C2690" s="555"/>
      <c r="D2690" s="555"/>
      <c r="E2690" s="124" t="str">
        <f>'Enter Data'!$C$61</f>
        <v>Select</v>
      </c>
    </row>
    <row r="2691" spans="3:5" x14ac:dyDescent="0.2">
      <c r="C2691" s="555"/>
      <c r="D2691" s="555"/>
      <c r="E2691" s="124" t="str">
        <f>'Enter Data'!$C$61</f>
        <v>Select</v>
      </c>
    </row>
    <row r="2692" spans="3:5" x14ac:dyDescent="0.2">
      <c r="C2692" s="555"/>
      <c r="D2692" s="555"/>
      <c r="E2692" s="124" t="str">
        <f>'Enter Data'!$C$61</f>
        <v>Select</v>
      </c>
    </row>
    <row r="2693" spans="3:5" x14ac:dyDescent="0.2">
      <c r="C2693" s="555"/>
      <c r="D2693" s="555"/>
      <c r="E2693" s="124" t="str">
        <f>'Enter Data'!$C$61</f>
        <v>Select</v>
      </c>
    </row>
    <row r="2694" spans="3:5" x14ac:dyDescent="0.2">
      <c r="C2694" s="555"/>
      <c r="D2694" s="555"/>
      <c r="E2694" s="124" t="str">
        <f>'Enter Data'!$C$61</f>
        <v>Select</v>
      </c>
    </row>
    <row r="2695" spans="3:5" x14ac:dyDescent="0.2">
      <c r="C2695" s="555"/>
      <c r="D2695" s="555"/>
      <c r="E2695" s="124" t="str">
        <f>'Enter Data'!$C$61</f>
        <v>Select</v>
      </c>
    </row>
    <row r="2696" spans="3:5" x14ac:dyDescent="0.2">
      <c r="C2696" s="555"/>
      <c r="D2696" s="555"/>
      <c r="E2696" s="124" t="str">
        <f>'Enter Data'!$C$61</f>
        <v>Select</v>
      </c>
    </row>
    <row r="2697" spans="3:5" x14ac:dyDescent="0.2">
      <c r="C2697" s="555"/>
      <c r="D2697" s="555"/>
      <c r="E2697" s="124" t="str">
        <f>'Enter Data'!$C$61</f>
        <v>Select</v>
      </c>
    </row>
    <row r="2698" spans="3:5" x14ac:dyDescent="0.2">
      <c r="C2698" s="555"/>
      <c r="D2698" s="555"/>
      <c r="E2698" s="124" t="str">
        <f>'Enter Data'!$C$61</f>
        <v>Select</v>
      </c>
    </row>
    <row r="2699" spans="3:5" x14ac:dyDescent="0.2">
      <c r="C2699" s="555"/>
      <c r="D2699" s="555"/>
      <c r="E2699" s="124" t="str">
        <f>'Enter Data'!$C$61</f>
        <v>Select</v>
      </c>
    </row>
    <row r="2700" spans="3:5" x14ac:dyDescent="0.2">
      <c r="C2700" s="555"/>
      <c r="D2700" s="555"/>
      <c r="E2700" s="124" t="str">
        <f>'Enter Data'!$C$61</f>
        <v>Select</v>
      </c>
    </row>
    <row r="2701" spans="3:5" x14ac:dyDescent="0.2">
      <c r="C2701" s="555"/>
      <c r="D2701" s="555"/>
      <c r="E2701" s="124" t="str">
        <f>'Enter Data'!$C$61</f>
        <v>Select</v>
      </c>
    </row>
    <row r="2702" spans="3:5" x14ac:dyDescent="0.2">
      <c r="C2702" s="555"/>
      <c r="D2702" s="555"/>
      <c r="E2702" s="124" t="str">
        <f>'Enter Data'!$C$61</f>
        <v>Select</v>
      </c>
    </row>
    <row r="2703" spans="3:5" x14ac:dyDescent="0.2">
      <c r="C2703" s="555"/>
      <c r="D2703" s="555"/>
      <c r="E2703" s="124" t="str">
        <f>'Enter Data'!$C$61</f>
        <v>Select</v>
      </c>
    </row>
    <row r="2704" spans="3:5" x14ac:dyDescent="0.2">
      <c r="C2704" s="555"/>
      <c r="D2704" s="555"/>
      <c r="E2704" s="124" t="str">
        <f>'Enter Data'!$C$61</f>
        <v>Select</v>
      </c>
    </row>
    <row r="2705" spans="3:5" x14ac:dyDescent="0.2">
      <c r="C2705" s="555"/>
      <c r="D2705" s="555"/>
      <c r="E2705" s="124" t="str">
        <f>'Enter Data'!$C$61</f>
        <v>Select</v>
      </c>
    </row>
    <row r="2706" spans="3:5" x14ac:dyDescent="0.2">
      <c r="C2706" s="555"/>
      <c r="D2706" s="555"/>
      <c r="E2706" s="124" t="str">
        <f>'Enter Data'!$C$61</f>
        <v>Select</v>
      </c>
    </row>
    <row r="2707" spans="3:5" x14ac:dyDescent="0.2">
      <c r="C2707" s="555"/>
      <c r="D2707" s="555"/>
      <c r="E2707" s="124" t="str">
        <f>'Enter Data'!$C$61</f>
        <v>Select</v>
      </c>
    </row>
    <row r="2708" spans="3:5" x14ac:dyDescent="0.2">
      <c r="C2708" s="555"/>
      <c r="D2708" s="555"/>
      <c r="E2708" s="124" t="str">
        <f>'Enter Data'!$C$61</f>
        <v>Select</v>
      </c>
    </row>
    <row r="2709" spans="3:5" x14ac:dyDescent="0.2">
      <c r="C2709" s="555"/>
      <c r="D2709" s="555"/>
      <c r="E2709" s="124" t="str">
        <f>'Enter Data'!$C$61</f>
        <v>Select</v>
      </c>
    </row>
    <row r="2710" spans="3:5" x14ac:dyDescent="0.2">
      <c r="C2710" s="555"/>
      <c r="D2710" s="555"/>
      <c r="E2710" s="124" t="str">
        <f>'Enter Data'!$C$61</f>
        <v>Select</v>
      </c>
    </row>
    <row r="2711" spans="3:5" x14ac:dyDescent="0.2">
      <c r="C2711" s="555"/>
      <c r="D2711" s="555"/>
      <c r="E2711" s="124" t="str">
        <f>'Enter Data'!$C$61</f>
        <v>Select</v>
      </c>
    </row>
    <row r="2712" spans="3:5" x14ac:dyDescent="0.2">
      <c r="C2712" s="555"/>
      <c r="D2712" s="555"/>
      <c r="E2712" s="124" t="str">
        <f>'Enter Data'!$C$61</f>
        <v>Select</v>
      </c>
    </row>
    <row r="2713" spans="3:5" x14ac:dyDescent="0.2">
      <c r="C2713" s="555"/>
      <c r="D2713" s="555"/>
      <c r="E2713" s="124" t="str">
        <f>'Enter Data'!$C$61</f>
        <v>Select</v>
      </c>
    </row>
    <row r="2714" spans="3:5" x14ac:dyDescent="0.2">
      <c r="C2714" s="555"/>
      <c r="D2714" s="555"/>
      <c r="E2714" s="124" t="str">
        <f>'Enter Data'!$C$61</f>
        <v>Select</v>
      </c>
    </row>
    <row r="2715" spans="3:5" x14ac:dyDescent="0.2">
      <c r="C2715" s="555"/>
      <c r="D2715" s="555"/>
      <c r="E2715" s="124" t="str">
        <f>'Enter Data'!$C$61</f>
        <v>Select</v>
      </c>
    </row>
    <row r="2716" spans="3:5" x14ac:dyDescent="0.2">
      <c r="C2716" s="555"/>
      <c r="D2716" s="555"/>
      <c r="E2716" s="124" t="str">
        <f>'Enter Data'!$C$61</f>
        <v>Select</v>
      </c>
    </row>
    <row r="2717" spans="3:5" x14ac:dyDescent="0.2">
      <c r="C2717" s="555"/>
      <c r="D2717" s="555"/>
      <c r="E2717" s="124" t="str">
        <f>'Enter Data'!$C$61</f>
        <v>Select</v>
      </c>
    </row>
    <row r="2718" spans="3:5" x14ac:dyDescent="0.2">
      <c r="C2718" s="555"/>
      <c r="D2718" s="555"/>
      <c r="E2718" s="124" t="str">
        <f>'Enter Data'!$C$61</f>
        <v>Select</v>
      </c>
    </row>
    <row r="2719" spans="3:5" x14ac:dyDescent="0.2">
      <c r="C2719" s="555"/>
      <c r="D2719" s="555"/>
      <c r="E2719" s="124" t="str">
        <f>'Enter Data'!$C$61</f>
        <v>Select</v>
      </c>
    </row>
    <row r="2720" spans="3:5" x14ac:dyDescent="0.2">
      <c r="C2720" s="555"/>
      <c r="D2720" s="555"/>
      <c r="E2720" s="124" t="str">
        <f>'Enter Data'!$C$61</f>
        <v>Select</v>
      </c>
    </row>
    <row r="2721" spans="3:5" x14ac:dyDescent="0.2">
      <c r="C2721" s="555"/>
      <c r="D2721" s="555"/>
      <c r="E2721" s="124" t="str">
        <f>'Enter Data'!$C$61</f>
        <v>Select</v>
      </c>
    </row>
    <row r="2722" spans="3:5" x14ac:dyDescent="0.2">
      <c r="C2722" s="555"/>
      <c r="D2722" s="555"/>
      <c r="E2722" s="124" t="str">
        <f>'Enter Data'!$C$61</f>
        <v>Select</v>
      </c>
    </row>
    <row r="2723" spans="3:5" x14ac:dyDescent="0.2">
      <c r="C2723" s="555"/>
      <c r="D2723" s="555"/>
      <c r="E2723" s="124" t="str">
        <f>'Enter Data'!$C$61</f>
        <v>Select</v>
      </c>
    </row>
    <row r="2724" spans="3:5" x14ac:dyDescent="0.2">
      <c r="C2724" s="555"/>
      <c r="D2724" s="555"/>
      <c r="E2724" s="124" t="str">
        <f>'Enter Data'!$C$61</f>
        <v>Select</v>
      </c>
    </row>
    <row r="2725" spans="3:5" x14ac:dyDescent="0.2">
      <c r="C2725" s="555"/>
      <c r="D2725" s="555"/>
      <c r="E2725" s="124" t="str">
        <f>'Enter Data'!$C$61</f>
        <v>Select</v>
      </c>
    </row>
    <row r="2726" spans="3:5" x14ac:dyDescent="0.2">
      <c r="C2726" s="555"/>
      <c r="D2726" s="555"/>
      <c r="E2726" s="124" t="str">
        <f>'Enter Data'!$C$61</f>
        <v>Select</v>
      </c>
    </row>
    <row r="2727" spans="3:5" x14ac:dyDescent="0.2">
      <c r="C2727" s="555"/>
      <c r="D2727" s="555"/>
      <c r="E2727" s="124" t="str">
        <f>'Enter Data'!$C$61</f>
        <v>Select</v>
      </c>
    </row>
    <row r="2728" spans="3:5" x14ac:dyDescent="0.2">
      <c r="C2728" s="555"/>
      <c r="D2728" s="555"/>
      <c r="E2728" s="124" t="str">
        <f>'Enter Data'!$C$61</f>
        <v>Select</v>
      </c>
    </row>
    <row r="2729" spans="3:5" x14ac:dyDescent="0.2">
      <c r="C2729" s="555"/>
      <c r="D2729" s="555"/>
      <c r="E2729" s="124" t="str">
        <f>'Enter Data'!$C$61</f>
        <v>Select</v>
      </c>
    </row>
    <row r="2730" spans="3:5" x14ac:dyDescent="0.2">
      <c r="C2730" s="555"/>
      <c r="D2730" s="555"/>
      <c r="E2730" s="124" t="str">
        <f>'Enter Data'!$C$61</f>
        <v>Select</v>
      </c>
    </row>
    <row r="2731" spans="3:5" x14ac:dyDescent="0.2">
      <c r="C2731" s="555"/>
      <c r="D2731" s="555"/>
      <c r="E2731" s="124" t="str">
        <f>'Enter Data'!$C$61</f>
        <v>Select</v>
      </c>
    </row>
    <row r="2732" spans="3:5" x14ac:dyDescent="0.2">
      <c r="C2732" s="555"/>
      <c r="D2732" s="555"/>
      <c r="E2732" s="124" t="str">
        <f>'Enter Data'!$C$61</f>
        <v>Select</v>
      </c>
    </row>
    <row r="2733" spans="3:5" x14ac:dyDescent="0.2">
      <c r="C2733" s="555"/>
      <c r="D2733" s="555"/>
      <c r="E2733" s="124" t="str">
        <f>'Enter Data'!$C$61</f>
        <v>Select</v>
      </c>
    </row>
    <row r="2734" spans="3:5" x14ac:dyDescent="0.2">
      <c r="C2734" s="555"/>
      <c r="D2734" s="555"/>
      <c r="E2734" s="124" t="str">
        <f>'Enter Data'!$C$61</f>
        <v>Select</v>
      </c>
    </row>
    <row r="2735" spans="3:5" x14ac:dyDescent="0.2">
      <c r="C2735" s="555"/>
      <c r="D2735" s="555"/>
      <c r="E2735" s="124" t="str">
        <f>'Enter Data'!$C$61</f>
        <v>Select</v>
      </c>
    </row>
    <row r="2736" spans="3:5" x14ac:dyDescent="0.2">
      <c r="C2736" s="555"/>
      <c r="D2736" s="555"/>
      <c r="E2736" s="124" t="str">
        <f>'Enter Data'!$C$61</f>
        <v>Select</v>
      </c>
    </row>
    <row r="2737" spans="3:5" x14ac:dyDescent="0.2">
      <c r="C2737" s="555"/>
      <c r="D2737" s="555"/>
      <c r="E2737" s="124" t="str">
        <f>'Enter Data'!$C$61</f>
        <v>Select</v>
      </c>
    </row>
    <row r="2738" spans="3:5" x14ac:dyDescent="0.2">
      <c r="C2738" s="555"/>
      <c r="D2738" s="555"/>
      <c r="E2738" s="124" t="str">
        <f>'Enter Data'!$C$61</f>
        <v>Select</v>
      </c>
    </row>
    <row r="2739" spans="3:5" x14ac:dyDescent="0.2">
      <c r="C2739" s="555"/>
      <c r="D2739" s="555"/>
      <c r="E2739" s="124" t="str">
        <f>'Enter Data'!$C$61</f>
        <v>Select</v>
      </c>
    </row>
    <row r="2740" spans="3:5" x14ac:dyDescent="0.2">
      <c r="C2740" s="555"/>
      <c r="D2740" s="555"/>
      <c r="E2740" s="124" t="str">
        <f>'Enter Data'!$C$61</f>
        <v>Select</v>
      </c>
    </row>
    <row r="2741" spans="3:5" x14ac:dyDescent="0.2">
      <c r="C2741" s="555"/>
      <c r="D2741" s="555"/>
      <c r="E2741" s="124" t="str">
        <f>'Enter Data'!$C$61</f>
        <v>Select</v>
      </c>
    </row>
    <row r="2742" spans="3:5" x14ac:dyDescent="0.2">
      <c r="C2742" s="555"/>
      <c r="D2742" s="555"/>
      <c r="E2742" s="124" t="str">
        <f>'Enter Data'!$C$61</f>
        <v>Select</v>
      </c>
    </row>
    <row r="2743" spans="3:5" x14ac:dyDescent="0.2">
      <c r="C2743" s="555"/>
      <c r="D2743" s="555"/>
      <c r="E2743" s="124" t="str">
        <f>'Enter Data'!$C$61</f>
        <v>Select</v>
      </c>
    </row>
    <row r="2744" spans="3:5" x14ac:dyDescent="0.2">
      <c r="C2744" s="555"/>
      <c r="D2744" s="555"/>
      <c r="E2744" s="124" t="str">
        <f>'Enter Data'!$C$61</f>
        <v>Select</v>
      </c>
    </row>
    <row r="2745" spans="3:5" x14ac:dyDescent="0.2">
      <c r="C2745" s="555"/>
      <c r="D2745" s="555"/>
      <c r="E2745" s="124" t="str">
        <f>'Enter Data'!$C$61</f>
        <v>Select</v>
      </c>
    </row>
    <row r="2746" spans="3:5" x14ac:dyDescent="0.2">
      <c r="C2746" s="555"/>
      <c r="D2746" s="555"/>
      <c r="E2746" s="124" t="str">
        <f>'Enter Data'!$C$61</f>
        <v>Select</v>
      </c>
    </row>
    <row r="2747" spans="3:5" x14ac:dyDescent="0.2">
      <c r="C2747" s="555"/>
      <c r="D2747" s="555"/>
      <c r="E2747" s="124" t="str">
        <f>'Enter Data'!$C$61</f>
        <v>Select</v>
      </c>
    </row>
    <row r="2748" spans="3:5" x14ac:dyDescent="0.2">
      <c r="C2748" s="555"/>
      <c r="D2748" s="555"/>
      <c r="E2748" s="124" t="str">
        <f>'Enter Data'!$C$61</f>
        <v>Select</v>
      </c>
    </row>
    <row r="2749" spans="3:5" x14ac:dyDescent="0.2">
      <c r="C2749" s="555"/>
      <c r="D2749" s="555"/>
      <c r="E2749" s="124" t="str">
        <f>'Enter Data'!$C$61</f>
        <v>Select</v>
      </c>
    </row>
    <row r="2750" spans="3:5" x14ac:dyDescent="0.2">
      <c r="C2750" s="555"/>
      <c r="D2750" s="555"/>
      <c r="E2750" s="124" t="str">
        <f>'Enter Data'!$C$61</f>
        <v>Select</v>
      </c>
    </row>
    <row r="2751" spans="3:5" x14ac:dyDescent="0.2">
      <c r="C2751" s="555"/>
      <c r="D2751" s="555"/>
      <c r="E2751" s="124" t="str">
        <f>'Enter Data'!$C$61</f>
        <v>Select</v>
      </c>
    </row>
    <row r="2752" spans="3:5" x14ac:dyDescent="0.2">
      <c r="C2752" s="555"/>
      <c r="D2752" s="555"/>
      <c r="E2752" s="124" t="str">
        <f>'Enter Data'!$C$61</f>
        <v>Select</v>
      </c>
    </row>
    <row r="2753" spans="3:5" x14ac:dyDescent="0.2">
      <c r="C2753" s="555"/>
      <c r="D2753" s="555"/>
      <c r="E2753" s="124" t="str">
        <f>'Enter Data'!$C$61</f>
        <v>Select</v>
      </c>
    </row>
    <row r="2754" spans="3:5" x14ac:dyDescent="0.2">
      <c r="C2754" s="555"/>
      <c r="D2754" s="555"/>
      <c r="E2754" s="124" t="str">
        <f>'Enter Data'!$C$61</f>
        <v>Select</v>
      </c>
    </row>
    <row r="2755" spans="3:5" x14ac:dyDescent="0.2">
      <c r="C2755" s="555"/>
      <c r="D2755" s="555"/>
      <c r="E2755" s="124" t="str">
        <f>'Enter Data'!$C$61</f>
        <v>Select</v>
      </c>
    </row>
    <row r="2756" spans="3:5" x14ac:dyDescent="0.2">
      <c r="C2756" s="555"/>
      <c r="D2756" s="555"/>
      <c r="E2756" s="124" t="str">
        <f>'Enter Data'!$C$61</f>
        <v>Select</v>
      </c>
    </row>
    <row r="2757" spans="3:5" x14ac:dyDescent="0.2">
      <c r="C2757" s="555"/>
      <c r="D2757" s="555"/>
      <c r="E2757" s="124" t="str">
        <f>'Enter Data'!$C$61</f>
        <v>Select</v>
      </c>
    </row>
    <row r="2758" spans="3:5" x14ac:dyDescent="0.2">
      <c r="C2758" s="555"/>
      <c r="D2758" s="555"/>
      <c r="E2758" s="124" t="str">
        <f>'Enter Data'!$C$61</f>
        <v>Select</v>
      </c>
    </row>
    <row r="2759" spans="3:5" x14ac:dyDescent="0.2">
      <c r="C2759" s="555"/>
      <c r="D2759" s="555"/>
      <c r="E2759" s="124" t="str">
        <f>'Enter Data'!$C$61</f>
        <v>Select</v>
      </c>
    </row>
    <row r="2760" spans="3:5" x14ac:dyDescent="0.2">
      <c r="C2760" s="555"/>
      <c r="D2760" s="555"/>
      <c r="E2760" s="124" t="str">
        <f>'Enter Data'!$C$61</f>
        <v>Select</v>
      </c>
    </row>
    <row r="2761" spans="3:5" x14ac:dyDescent="0.2">
      <c r="C2761" s="555"/>
      <c r="D2761" s="555"/>
      <c r="E2761" s="124" t="str">
        <f>'Enter Data'!$C$61</f>
        <v>Select</v>
      </c>
    </row>
    <row r="2762" spans="3:5" x14ac:dyDescent="0.2">
      <c r="C2762" s="555"/>
      <c r="D2762" s="555"/>
      <c r="E2762" s="124" t="str">
        <f>'Enter Data'!$C$61</f>
        <v>Select</v>
      </c>
    </row>
    <row r="2763" spans="3:5" x14ac:dyDescent="0.2">
      <c r="C2763" s="555"/>
      <c r="D2763" s="555"/>
      <c r="E2763" s="124" t="str">
        <f>'Enter Data'!$C$61</f>
        <v>Select</v>
      </c>
    </row>
    <row r="2764" spans="3:5" x14ac:dyDescent="0.2">
      <c r="C2764" s="555"/>
      <c r="D2764" s="555"/>
      <c r="E2764" s="124" t="str">
        <f>'Enter Data'!$C$61</f>
        <v>Select</v>
      </c>
    </row>
    <row r="2765" spans="3:5" x14ac:dyDescent="0.2">
      <c r="C2765" s="555"/>
      <c r="D2765" s="555"/>
      <c r="E2765" s="124" t="str">
        <f>'Enter Data'!$C$61</f>
        <v>Select</v>
      </c>
    </row>
    <row r="2766" spans="3:5" x14ac:dyDescent="0.2">
      <c r="C2766" s="555"/>
      <c r="D2766" s="555"/>
      <c r="E2766" s="124" t="str">
        <f>'Enter Data'!$C$61</f>
        <v>Select</v>
      </c>
    </row>
    <row r="2767" spans="3:5" x14ac:dyDescent="0.2">
      <c r="C2767" s="555"/>
      <c r="D2767" s="555"/>
      <c r="E2767" s="124" t="str">
        <f>'Enter Data'!$C$61</f>
        <v>Select</v>
      </c>
    </row>
    <row r="2768" spans="3:5" x14ac:dyDescent="0.2">
      <c r="C2768" s="555"/>
      <c r="D2768" s="555"/>
      <c r="E2768" s="124" t="str">
        <f>'Enter Data'!$C$61</f>
        <v>Select</v>
      </c>
    </row>
    <row r="2769" spans="3:5" x14ac:dyDescent="0.2">
      <c r="C2769" s="555"/>
      <c r="D2769" s="555"/>
      <c r="E2769" s="124" t="str">
        <f>'Enter Data'!$C$61</f>
        <v>Select</v>
      </c>
    </row>
    <row r="2770" spans="3:5" x14ac:dyDescent="0.2">
      <c r="C2770" s="555"/>
      <c r="D2770" s="555"/>
      <c r="E2770" s="124" t="str">
        <f>'Enter Data'!$C$61</f>
        <v>Select</v>
      </c>
    </row>
    <row r="2771" spans="3:5" x14ac:dyDescent="0.2">
      <c r="C2771" s="555"/>
      <c r="D2771" s="555"/>
      <c r="E2771" s="124" t="str">
        <f>'Enter Data'!$C$61</f>
        <v>Select</v>
      </c>
    </row>
    <row r="2772" spans="3:5" x14ac:dyDescent="0.2">
      <c r="C2772" s="555"/>
      <c r="D2772" s="555"/>
      <c r="E2772" s="124" t="str">
        <f>'Enter Data'!$C$61</f>
        <v>Select</v>
      </c>
    </row>
    <row r="2773" spans="3:5" x14ac:dyDescent="0.2">
      <c r="C2773" s="555"/>
      <c r="D2773" s="555"/>
      <c r="E2773" s="124" t="str">
        <f>'Enter Data'!$C$61</f>
        <v>Select</v>
      </c>
    </row>
    <row r="2774" spans="3:5" x14ac:dyDescent="0.2">
      <c r="C2774" s="555"/>
      <c r="D2774" s="555"/>
      <c r="E2774" s="124" t="str">
        <f>'Enter Data'!$C$61</f>
        <v>Select</v>
      </c>
    </row>
    <row r="2775" spans="3:5" x14ac:dyDescent="0.2">
      <c r="C2775" s="555"/>
      <c r="D2775" s="555"/>
      <c r="E2775" s="124" t="str">
        <f>'Enter Data'!$C$61</f>
        <v>Select</v>
      </c>
    </row>
    <row r="2776" spans="3:5" x14ac:dyDescent="0.2">
      <c r="C2776" s="555"/>
      <c r="D2776" s="555"/>
      <c r="E2776" s="124" t="str">
        <f>'Enter Data'!$C$61</f>
        <v>Select</v>
      </c>
    </row>
    <row r="2777" spans="3:5" x14ac:dyDescent="0.2">
      <c r="C2777" s="555"/>
      <c r="D2777" s="555"/>
      <c r="E2777" s="124" t="str">
        <f>'Enter Data'!$C$61</f>
        <v>Select</v>
      </c>
    </row>
    <row r="2778" spans="3:5" x14ac:dyDescent="0.2">
      <c r="C2778" s="555"/>
      <c r="D2778" s="555"/>
      <c r="E2778" s="124" t="str">
        <f>'Enter Data'!$C$61</f>
        <v>Select</v>
      </c>
    </row>
    <row r="2779" spans="3:5" x14ac:dyDescent="0.2">
      <c r="C2779" s="555"/>
      <c r="D2779" s="555"/>
      <c r="E2779" s="124" t="str">
        <f>'Enter Data'!$C$61</f>
        <v>Select</v>
      </c>
    </row>
    <row r="2780" spans="3:5" x14ac:dyDescent="0.2">
      <c r="C2780" s="555"/>
      <c r="D2780" s="555"/>
      <c r="E2780" s="124" t="str">
        <f>'Enter Data'!$C$61</f>
        <v>Select</v>
      </c>
    </row>
    <row r="2781" spans="3:5" x14ac:dyDescent="0.2">
      <c r="C2781" s="555"/>
      <c r="D2781" s="555"/>
      <c r="E2781" s="124" t="str">
        <f>'Enter Data'!$C$61</f>
        <v>Select</v>
      </c>
    </row>
    <row r="2782" spans="3:5" x14ac:dyDescent="0.2">
      <c r="C2782" s="555"/>
      <c r="D2782" s="555"/>
      <c r="E2782" s="124" t="str">
        <f>'Enter Data'!$C$61</f>
        <v>Select</v>
      </c>
    </row>
    <row r="2783" spans="3:5" x14ac:dyDescent="0.2">
      <c r="C2783" s="555"/>
      <c r="D2783" s="555"/>
      <c r="E2783" s="124" t="str">
        <f>'Enter Data'!$C$61</f>
        <v>Select</v>
      </c>
    </row>
    <row r="2784" spans="3:5" x14ac:dyDescent="0.2">
      <c r="C2784" s="555"/>
      <c r="D2784" s="555"/>
      <c r="E2784" s="124" t="str">
        <f>'Enter Data'!$C$61</f>
        <v>Select</v>
      </c>
    </row>
    <row r="2785" spans="3:5" x14ac:dyDescent="0.2">
      <c r="C2785" s="555"/>
      <c r="D2785" s="555"/>
      <c r="E2785" s="124" t="str">
        <f>'Enter Data'!$C$61</f>
        <v>Select</v>
      </c>
    </row>
    <row r="2786" spans="3:5" x14ac:dyDescent="0.2">
      <c r="C2786" s="555"/>
      <c r="D2786" s="555"/>
      <c r="E2786" s="124" t="str">
        <f>'Enter Data'!$C$61</f>
        <v>Select</v>
      </c>
    </row>
    <row r="2787" spans="3:5" x14ac:dyDescent="0.2">
      <c r="C2787" s="555"/>
      <c r="D2787" s="555"/>
      <c r="E2787" s="124" t="str">
        <f>'Enter Data'!$C$61</f>
        <v>Select</v>
      </c>
    </row>
    <row r="2788" spans="3:5" x14ac:dyDescent="0.2">
      <c r="C2788" s="555"/>
      <c r="D2788" s="555"/>
      <c r="E2788" s="124" t="str">
        <f>'Enter Data'!$C$61</f>
        <v>Select</v>
      </c>
    </row>
    <row r="2789" spans="3:5" x14ac:dyDescent="0.2">
      <c r="C2789" s="555"/>
      <c r="D2789" s="555"/>
      <c r="E2789" s="124" t="str">
        <f>'Enter Data'!$C$61</f>
        <v>Select</v>
      </c>
    </row>
    <row r="2790" spans="3:5" x14ac:dyDescent="0.2">
      <c r="C2790" s="555"/>
      <c r="D2790" s="555"/>
      <c r="E2790" s="124" t="str">
        <f>'Enter Data'!$C$61</f>
        <v>Select</v>
      </c>
    </row>
    <row r="2791" spans="3:5" x14ac:dyDescent="0.2">
      <c r="C2791" s="555"/>
      <c r="D2791" s="555"/>
      <c r="E2791" s="124" t="str">
        <f>'Enter Data'!$C$61</f>
        <v>Select</v>
      </c>
    </row>
    <row r="2792" spans="3:5" x14ac:dyDescent="0.2">
      <c r="C2792" s="555"/>
      <c r="D2792" s="555"/>
      <c r="E2792" s="124" t="str">
        <f>'Enter Data'!$C$61</f>
        <v>Select</v>
      </c>
    </row>
    <row r="2793" spans="3:5" x14ac:dyDescent="0.2">
      <c r="C2793" s="555"/>
      <c r="D2793" s="555"/>
      <c r="E2793" s="124" t="str">
        <f>'Enter Data'!$C$61</f>
        <v>Select</v>
      </c>
    </row>
    <row r="2794" spans="3:5" x14ac:dyDescent="0.2">
      <c r="C2794" s="555"/>
      <c r="D2794" s="555"/>
      <c r="E2794" s="124" t="str">
        <f>'Enter Data'!$C$61</f>
        <v>Select</v>
      </c>
    </row>
    <row r="2795" spans="3:5" x14ac:dyDescent="0.2">
      <c r="C2795" s="555"/>
      <c r="D2795" s="555"/>
      <c r="E2795" s="124" t="str">
        <f>'Enter Data'!$C$61</f>
        <v>Select</v>
      </c>
    </row>
    <row r="2796" spans="3:5" x14ac:dyDescent="0.2">
      <c r="C2796" s="555"/>
      <c r="D2796" s="555"/>
      <c r="E2796" s="124" t="str">
        <f>'Enter Data'!$C$61</f>
        <v>Select</v>
      </c>
    </row>
    <row r="2797" spans="3:5" x14ac:dyDescent="0.2">
      <c r="C2797" s="555"/>
      <c r="D2797" s="555"/>
      <c r="E2797" s="124" t="str">
        <f>'Enter Data'!$C$61</f>
        <v>Select</v>
      </c>
    </row>
    <row r="2798" spans="3:5" x14ac:dyDescent="0.2">
      <c r="C2798" s="555"/>
      <c r="D2798" s="555"/>
      <c r="E2798" s="124" t="str">
        <f>'Enter Data'!$C$61</f>
        <v>Select</v>
      </c>
    </row>
    <row r="2799" spans="3:5" x14ac:dyDescent="0.2">
      <c r="C2799" s="555"/>
      <c r="D2799" s="555"/>
      <c r="E2799" s="124" t="str">
        <f>'Enter Data'!$C$61</f>
        <v>Select</v>
      </c>
    </row>
    <row r="2800" spans="3:5" x14ac:dyDescent="0.2">
      <c r="C2800" s="555"/>
      <c r="D2800" s="555"/>
      <c r="E2800" s="124" t="str">
        <f>'Enter Data'!$C$61</f>
        <v>Select</v>
      </c>
    </row>
    <row r="2801" spans="3:5" x14ac:dyDescent="0.2">
      <c r="C2801" s="555"/>
      <c r="D2801" s="555"/>
      <c r="E2801" s="124" t="str">
        <f>'Enter Data'!$C$61</f>
        <v>Select</v>
      </c>
    </row>
    <row r="2802" spans="3:5" x14ac:dyDescent="0.2">
      <c r="C2802" s="555"/>
      <c r="D2802" s="555"/>
      <c r="E2802" s="124" t="str">
        <f>'Enter Data'!$C$61</f>
        <v>Select</v>
      </c>
    </row>
    <row r="2803" spans="3:5" x14ac:dyDescent="0.2">
      <c r="C2803" s="555"/>
      <c r="D2803" s="555"/>
      <c r="E2803" s="124" t="str">
        <f>'Enter Data'!$C$61</f>
        <v>Select</v>
      </c>
    </row>
    <row r="2804" spans="3:5" x14ac:dyDescent="0.2">
      <c r="C2804" s="555"/>
      <c r="D2804" s="555"/>
      <c r="E2804" s="124" t="str">
        <f>'Enter Data'!$C$61</f>
        <v>Select</v>
      </c>
    </row>
    <row r="2805" spans="3:5" x14ac:dyDescent="0.2">
      <c r="C2805" s="555"/>
      <c r="D2805" s="555"/>
      <c r="E2805" s="124" t="str">
        <f>'Enter Data'!$C$61</f>
        <v>Select</v>
      </c>
    </row>
    <row r="2806" spans="3:5" x14ac:dyDescent="0.2">
      <c r="C2806" s="555"/>
      <c r="D2806" s="555"/>
      <c r="E2806" s="124" t="str">
        <f>'Enter Data'!$C$61</f>
        <v>Select</v>
      </c>
    </row>
    <row r="2807" spans="3:5" x14ac:dyDescent="0.2">
      <c r="C2807" s="555"/>
      <c r="D2807" s="555"/>
      <c r="E2807" s="124" t="str">
        <f>'Enter Data'!$C$61</f>
        <v>Select</v>
      </c>
    </row>
    <row r="2808" spans="3:5" x14ac:dyDescent="0.2">
      <c r="C2808" s="555"/>
      <c r="D2808" s="555"/>
      <c r="E2808" s="124" t="str">
        <f>'Enter Data'!$C$61</f>
        <v>Select</v>
      </c>
    </row>
    <row r="2809" spans="3:5" x14ac:dyDescent="0.2">
      <c r="C2809" s="555"/>
      <c r="D2809" s="555"/>
      <c r="E2809" s="124" t="str">
        <f>'Enter Data'!$C$61</f>
        <v>Select</v>
      </c>
    </row>
    <row r="2810" spans="3:5" x14ac:dyDescent="0.2">
      <c r="C2810" s="555"/>
      <c r="D2810" s="555"/>
      <c r="E2810" s="124" t="str">
        <f>'Enter Data'!$C$61</f>
        <v>Select</v>
      </c>
    </row>
    <row r="2811" spans="3:5" x14ac:dyDescent="0.2">
      <c r="C2811" s="555"/>
      <c r="D2811" s="555"/>
      <c r="E2811" s="124" t="str">
        <f>'Enter Data'!$C$61</f>
        <v>Select</v>
      </c>
    </row>
    <row r="2812" spans="3:5" x14ac:dyDescent="0.2">
      <c r="C2812" s="555"/>
      <c r="D2812" s="555"/>
      <c r="E2812" s="124" t="str">
        <f>'Enter Data'!$C$61</f>
        <v>Select</v>
      </c>
    </row>
    <row r="2813" spans="3:5" x14ac:dyDescent="0.2">
      <c r="C2813" s="555"/>
      <c r="D2813" s="555"/>
      <c r="E2813" s="124" t="str">
        <f>'Enter Data'!$C$61</f>
        <v>Select</v>
      </c>
    </row>
    <row r="2814" spans="3:5" x14ac:dyDescent="0.2">
      <c r="C2814" s="555"/>
      <c r="D2814" s="555"/>
      <c r="E2814" s="124" t="str">
        <f>'Enter Data'!$C$61</f>
        <v>Select</v>
      </c>
    </row>
    <row r="2815" spans="3:5" x14ac:dyDescent="0.2">
      <c r="C2815" s="555"/>
      <c r="D2815" s="555"/>
      <c r="E2815" s="124" t="str">
        <f>'Enter Data'!$C$61</f>
        <v>Select</v>
      </c>
    </row>
    <row r="2816" spans="3:5" x14ac:dyDescent="0.2">
      <c r="C2816" s="555"/>
      <c r="D2816" s="555"/>
      <c r="E2816" s="124" t="str">
        <f>'Enter Data'!$C$61</f>
        <v>Select</v>
      </c>
    </row>
    <row r="2817" spans="3:5" x14ac:dyDescent="0.2">
      <c r="C2817" s="555"/>
      <c r="D2817" s="555"/>
      <c r="E2817" s="124" t="str">
        <f>'Enter Data'!$C$61</f>
        <v>Select</v>
      </c>
    </row>
    <row r="2818" spans="3:5" x14ac:dyDescent="0.2">
      <c r="C2818" s="555"/>
      <c r="D2818" s="555"/>
      <c r="E2818" s="124" t="str">
        <f>'Enter Data'!$C$61</f>
        <v>Select</v>
      </c>
    </row>
    <row r="2819" spans="3:5" x14ac:dyDescent="0.2">
      <c r="C2819" s="555"/>
      <c r="D2819" s="555"/>
      <c r="E2819" s="124" t="str">
        <f>'Enter Data'!$C$61</f>
        <v>Select</v>
      </c>
    </row>
    <row r="2820" spans="3:5" x14ac:dyDescent="0.2">
      <c r="C2820" s="555"/>
      <c r="D2820" s="555"/>
      <c r="E2820" s="124" t="str">
        <f>'Enter Data'!$C$61</f>
        <v>Select</v>
      </c>
    </row>
    <row r="2821" spans="3:5" x14ac:dyDescent="0.2">
      <c r="C2821" s="555"/>
      <c r="D2821" s="555"/>
      <c r="E2821" s="124" t="str">
        <f>'Enter Data'!$C$61</f>
        <v>Select</v>
      </c>
    </row>
    <row r="2822" spans="3:5" x14ac:dyDescent="0.2">
      <c r="C2822" s="555"/>
      <c r="D2822" s="555"/>
      <c r="E2822" s="124" t="str">
        <f>'Enter Data'!$C$61</f>
        <v>Select</v>
      </c>
    </row>
    <row r="2823" spans="3:5" x14ac:dyDescent="0.2">
      <c r="C2823" s="555"/>
      <c r="D2823" s="555"/>
      <c r="E2823" s="124" t="str">
        <f>'Enter Data'!$C$61</f>
        <v>Select</v>
      </c>
    </row>
    <row r="2824" spans="3:5" x14ac:dyDescent="0.2">
      <c r="C2824" s="555"/>
      <c r="D2824" s="555"/>
      <c r="E2824" s="124" t="str">
        <f>'Enter Data'!$C$61</f>
        <v>Select</v>
      </c>
    </row>
    <row r="2825" spans="3:5" x14ac:dyDescent="0.2">
      <c r="C2825" s="555"/>
      <c r="D2825" s="555"/>
      <c r="E2825" s="124" t="str">
        <f>'Enter Data'!$C$61</f>
        <v>Select</v>
      </c>
    </row>
    <row r="2826" spans="3:5" x14ac:dyDescent="0.2">
      <c r="C2826" s="555"/>
      <c r="D2826" s="555"/>
      <c r="E2826" s="124" t="str">
        <f>'Enter Data'!$C$61</f>
        <v>Select</v>
      </c>
    </row>
    <row r="2827" spans="3:5" x14ac:dyDescent="0.2">
      <c r="C2827" s="555"/>
      <c r="D2827" s="555"/>
      <c r="E2827" s="124" t="str">
        <f>'Enter Data'!$C$61</f>
        <v>Select</v>
      </c>
    </row>
    <row r="2828" spans="3:5" x14ac:dyDescent="0.2">
      <c r="C2828" s="555"/>
      <c r="D2828" s="555"/>
      <c r="E2828" s="124" t="str">
        <f>'Enter Data'!$C$61</f>
        <v>Select</v>
      </c>
    </row>
    <row r="2829" spans="3:5" x14ac:dyDescent="0.2">
      <c r="C2829" s="555"/>
      <c r="D2829" s="555"/>
      <c r="E2829" s="124" t="str">
        <f>'Enter Data'!$C$61</f>
        <v>Select</v>
      </c>
    </row>
    <row r="2830" spans="3:5" x14ac:dyDescent="0.2">
      <c r="C2830" s="555"/>
      <c r="D2830" s="555"/>
      <c r="E2830" s="124" t="str">
        <f>'Enter Data'!$C$61</f>
        <v>Select</v>
      </c>
    </row>
    <row r="2831" spans="3:5" x14ac:dyDescent="0.2">
      <c r="C2831" s="555"/>
      <c r="D2831" s="555"/>
      <c r="E2831" s="124" t="str">
        <f>'Enter Data'!$C$61</f>
        <v>Select</v>
      </c>
    </row>
    <row r="2832" spans="3:5" x14ac:dyDescent="0.2">
      <c r="C2832" s="555"/>
      <c r="D2832" s="555"/>
      <c r="E2832" s="124" t="str">
        <f>'Enter Data'!$C$61</f>
        <v>Select</v>
      </c>
    </row>
    <row r="2833" spans="3:5" x14ac:dyDescent="0.2">
      <c r="C2833" s="555"/>
      <c r="D2833" s="555"/>
      <c r="E2833" s="124" t="str">
        <f>'Enter Data'!$C$61</f>
        <v>Select</v>
      </c>
    </row>
    <row r="2834" spans="3:5" x14ac:dyDescent="0.2">
      <c r="C2834" s="555"/>
      <c r="D2834" s="555"/>
      <c r="E2834" s="124" t="str">
        <f>'Enter Data'!$C$61</f>
        <v>Select</v>
      </c>
    </row>
    <row r="2835" spans="3:5" x14ac:dyDescent="0.2">
      <c r="C2835" s="555"/>
      <c r="D2835" s="555"/>
      <c r="E2835" s="124" t="str">
        <f>'Enter Data'!$C$61</f>
        <v>Select</v>
      </c>
    </row>
    <row r="2836" spans="3:5" x14ac:dyDescent="0.2">
      <c r="C2836" s="555"/>
      <c r="D2836" s="555"/>
      <c r="E2836" s="124" t="str">
        <f>'Enter Data'!$C$61</f>
        <v>Select</v>
      </c>
    </row>
    <row r="2837" spans="3:5" x14ac:dyDescent="0.2">
      <c r="C2837" s="555"/>
      <c r="D2837" s="555"/>
      <c r="E2837" s="124" t="str">
        <f>'Enter Data'!$C$61</f>
        <v>Select</v>
      </c>
    </row>
    <row r="2838" spans="3:5" x14ac:dyDescent="0.2">
      <c r="C2838" s="555"/>
      <c r="D2838" s="555"/>
      <c r="E2838" s="124" t="str">
        <f>'Enter Data'!$C$61</f>
        <v>Select</v>
      </c>
    </row>
    <row r="2839" spans="3:5" x14ac:dyDescent="0.2">
      <c r="C2839" s="555"/>
      <c r="D2839" s="555"/>
      <c r="E2839" s="124" t="str">
        <f>'Enter Data'!$C$61</f>
        <v>Select</v>
      </c>
    </row>
    <row r="2840" spans="3:5" x14ac:dyDescent="0.2">
      <c r="C2840" s="555"/>
      <c r="D2840" s="555"/>
      <c r="E2840" s="124" t="str">
        <f>'Enter Data'!$C$61</f>
        <v>Select</v>
      </c>
    </row>
    <row r="2841" spans="3:5" x14ac:dyDescent="0.2">
      <c r="C2841" s="555"/>
      <c r="D2841" s="555"/>
      <c r="E2841" s="124" t="str">
        <f>'Enter Data'!$C$61</f>
        <v>Select</v>
      </c>
    </row>
    <row r="2842" spans="3:5" x14ac:dyDescent="0.2">
      <c r="C2842" s="555"/>
      <c r="D2842" s="555"/>
      <c r="E2842" s="124" t="str">
        <f>'Enter Data'!$C$61</f>
        <v>Select</v>
      </c>
    </row>
    <row r="2843" spans="3:5" x14ac:dyDescent="0.2">
      <c r="C2843" s="555"/>
      <c r="D2843" s="555"/>
      <c r="E2843" s="124" t="str">
        <f>'Enter Data'!$C$61</f>
        <v>Select</v>
      </c>
    </row>
    <row r="2844" spans="3:5" x14ac:dyDescent="0.2">
      <c r="C2844" s="555"/>
      <c r="D2844" s="555"/>
      <c r="E2844" s="124" t="str">
        <f>'Enter Data'!$C$61</f>
        <v>Select</v>
      </c>
    </row>
    <row r="2845" spans="3:5" x14ac:dyDescent="0.2">
      <c r="C2845" s="555"/>
      <c r="D2845" s="555"/>
      <c r="E2845" s="124" t="str">
        <f>'Enter Data'!$C$61</f>
        <v>Select</v>
      </c>
    </row>
    <row r="2846" spans="3:5" x14ac:dyDescent="0.2">
      <c r="C2846" s="555"/>
      <c r="D2846" s="555"/>
      <c r="E2846" s="124" t="str">
        <f>'Enter Data'!$C$61</f>
        <v>Select</v>
      </c>
    </row>
    <row r="2847" spans="3:5" x14ac:dyDescent="0.2">
      <c r="C2847" s="555"/>
      <c r="D2847" s="555"/>
      <c r="E2847" s="124" t="str">
        <f>'Enter Data'!$C$61</f>
        <v>Select</v>
      </c>
    </row>
    <row r="2848" spans="3:5" x14ac:dyDescent="0.2">
      <c r="C2848" s="555"/>
      <c r="D2848" s="555"/>
      <c r="E2848" s="124" t="str">
        <f>'Enter Data'!$C$61</f>
        <v>Select</v>
      </c>
    </row>
    <row r="2849" spans="3:5" x14ac:dyDescent="0.2">
      <c r="C2849" s="555"/>
      <c r="D2849" s="555"/>
      <c r="E2849" s="124" t="str">
        <f>'Enter Data'!$C$61</f>
        <v>Select</v>
      </c>
    </row>
    <row r="2850" spans="3:5" x14ac:dyDescent="0.2">
      <c r="C2850" s="555"/>
      <c r="D2850" s="555"/>
      <c r="E2850" s="124" t="str">
        <f>'Enter Data'!$C$61</f>
        <v>Select</v>
      </c>
    </row>
    <row r="2851" spans="3:5" x14ac:dyDescent="0.2">
      <c r="C2851" s="555"/>
      <c r="D2851" s="555"/>
      <c r="E2851" s="124" t="str">
        <f>'Enter Data'!$C$61</f>
        <v>Select</v>
      </c>
    </row>
    <row r="2852" spans="3:5" x14ac:dyDescent="0.2">
      <c r="C2852" s="555"/>
      <c r="D2852" s="555"/>
      <c r="E2852" s="124" t="str">
        <f>'Enter Data'!$C$61</f>
        <v>Select</v>
      </c>
    </row>
    <row r="2853" spans="3:5" x14ac:dyDescent="0.2">
      <c r="C2853" s="555"/>
      <c r="D2853" s="555"/>
      <c r="E2853" s="124" t="str">
        <f>'Enter Data'!$C$61</f>
        <v>Select</v>
      </c>
    </row>
    <row r="2854" spans="3:5" x14ac:dyDescent="0.2">
      <c r="C2854" s="555"/>
      <c r="D2854" s="555"/>
      <c r="E2854" s="124" t="str">
        <f>'Enter Data'!$C$61</f>
        <v>Select</v>
      </c>
    </row>
    <row r="2855" spans="3:5" x14ac:dyDescent="0.2">
      <c r="C2855" s="555"/>
      <c r="D2855" s="555"/>
      <c r="E2855" s="124" t="str">
        <f>'Enter Data'!$C$61</f>
        <v>Select</v>
      </c>
    </row>
    <row r="2856" spans="3:5" x14ac:dyDescent="0.2">
      <c r="C2856" s="555"/>
      <c r="D2856" s="555"/>
      <c r="E2856" s="124" t="str">
        <f>'Enter Data'!$C$61</f>
        <v>Select</v>
      </c>
    </row>
    <row r="2857" spans="3:5" x14ac:dyDescent="0.2">
      <c r="C2857" s="555"/>
      <c r="D2857" s="555"/>
      <c r="E2857" s="124" t="str">
        <f>'Enter Data'!$C$61</f>
        <v>Select</v>
      </c>
    </row>
    <row r="2858" spans="3:5" x14ac:dyDescent="0.2">
      <c r="C2858" s="555"/>
      <c r="D2858" s="555"/>
      <c r="E2858" s="124" t="str">
        <f>'Enter Data'!$C$61</f>
        <v>Select</v>
      </c>
    </row>
    <row r="2859" spans="3:5" x14ac:dyDescent="0.2">
      <c r="C2859" s="555"/>
      <c r="D2859" s="555"/>
      <c r="E2859" s="124" t="str">
        <f>'Enter Data'!$C$61</f>
        <v>Select</v>
      </c>
    </row>
    <row r="2860" spans="3:5" x14ac:dyDescent="0.2">
      <c r="C2860" s="555"/>
      <c r="D2860" s="555"/>
      <c r="E2860" s="124" t="str">
        <f>'Enter Data'!$C$61</f>
        <v>Select</v>
      </c>
    </row>
    <row r="2861" spans="3:5" x14ac:dyDescent="0.2">
      <c r="C2861" s="555"/>
      <c r="D2861" s="555"/>
      <c r="E2861" s="124" t="str">
        <f>'Enter Data'!$C$61</f>
        <v>Select</v>
      </c>
    </row>
    <row r="2862" spans="3:5" x14ac:dyDescent="0.2">
      <c r="C2862" s="555"/>
      <c r="D2862" s="555"/>
      <c r="E2862" s="124" t="str">
        <f>'Enter Data'!$C$61</f>
        <v>Select</v>
      </c>
    </row>
    <row r="2863" spans="3:5" x14ac:dyDescent="0.2">
      <c r="C2863" s="555"/>
      <c r="D2863" s="555"/>
      <c r="E2863" s="124" t="str">
        <f>'Enter Data'!$C$61</f>
        <v>Select</v>
      </c>
    </row>
    <row r="2864" spans="3:5" x14ac:dyDescent="0.2">
      <c r="C2864" s="555"/>
      <c r="D2864" s="555"/>
      <c r="E2864" s="124" t="str">
        <f>'Enter Data'!$C$61</f>
        <v>Select</v>
      </c>
    </row>
    <row r="2865" spans="3:5" x14ac:dyDescent="0.2">
      <c r="C2865" s="555"/>
      <c r="D2865" s="555"/>
      <c r="E2865" s="124" t="str">
        <f>'Enter Data'!$C$61</f>
        <v>Select</v>
      </c>
    </row>
    <row r="2866" spans="3:5" x14ac:dyDescent="0.2">
      <c r="C2866" s="555"/>
      <c r="D2866" s="555"/>
      <c r="E2866" s="124" t="str">
        <f>'Enter Data'!$C$61</f>
        <v>Select</v>
      </c>
    </row>
    <row r="2867" spans="3:5" x14ac:dyDescent="0.2">
      <c r="C2867" s="555"/>
      <c r="D2867" s="555"/>
      <c r="E2867" s="124" t="str">
        <f>'Enter Data'!$C$61</f>
        <v>Select</v>
      </c>
    </row>
    <row r="2868" spans="3:5" x14ac:dyDescent="0.2">
      <c r="C2868" s="555"/>
      <c r="D2868" s="555"/>
      <c r="E2868" s="124" t="str">
        <f>'Enter Data'!$C$61</f>
        <v>Select</v>
      </c>
    </row>
    <row r="2869" spans="3:5" x14ac:dyDescent="0.2">
      <c r="C2869" s="555"/>
      <c r="D2869" s="555"/>
      <c r="E2869" s="124" t="str">
        <f>'Enter Data'!$C$61</f>
        <v>Select</v>
      </c>
    </row>
    <row r="2870" spans="3:5" x14ac:dyDescent="0.2">
      <c r="C2870" s="555"/>
      <c r="D2870" s="555"/>
      <c r="E2870" s="124" t="str">
        <f>'Enter Data'!$C$61</f>
        <v>Select</v>
      </c>
    </row>
    <row r="2871" spans="3:5" x14ac:dyDescent="0.2">
      <c r="C2871" s="555"/>
      <c r="D2871" s="555"/>
      <c r="E2871" s="124" t="str">
        <f>'Enter Data'!$C$61</f>
        <v>Select</v>
      </c>
    </row>
    <row r="2872" spans="3:5" x14ac:dyDescent="0.2">
      <c r="C2872" s="555"/>
      <c r="D2872" s="555"/>
      <c r="E2872" s="124" t="str">
        <f>'Enter Data'!$C$61</f>
        <v>Select</v>
      </c>
    </row>
    <row r="2873" spans="3:5" x14ac:dyDescent="0.2">
      <c r="C2873" s="555"/>
      <c r="D2873" s="555"/>
      <c r="E2873" s="124" t="str">
        <f>'Enter Data'!$C$61</f>
        <v>Select</v>
      </c>
    </row>
    <row r="2874" spans="3:5" x14ac:dyDescent="0.2">
      <c r="C2874" s="555"/>
      <c r="D2874" s="555"/>
      <c r="E2874" s="124" t="str">
        <f>'Enter Data'!$C$61</f>
        <v>Select</v>
      </c>
    </row>
    <row r="2875" spans="3:5" x14ac:dyDescent="0.2">
      <c r="C2875" s="555"/>
      <c r="D2875" s="555"/>
      <c r="E2875" s="124" t="str">
        <f>'Enter Data'!$C$61</f>
        <v>Select</v>
      </c>
    </row>
    <row r="2876" spans="3:5" x14ac:dyDescent="0.2">
      <c r="C2876" s="555"/>
      <c r="D2876" s="555"/>
      <c r="E2876" s="124" t="str">
        <f>'Enter Data'!$C$61</f>
        <v>Select</v>
      </c>
    </row>
    <row r="2877" spans="3:5" x14ac:dyDescent="0.2">
      <c r="C2877" s="555"/>
      <c r="D2877" s="555"/>
      <c r="E2877" s="124" t="str">
        <f>'Enter Data'!$C$61</f>
        <v>Select</v>
      </c>
    </row>
    <row r="2878" spans="3:5" x14ac:dyDescent="0.2">
      <c r="C2878" s="555"/>
      <c r="D2878" s="555"/>
      <c r="E2878" s="124" t="str">
        <f>'Enter Data'!$C$61</f>
        <v>Select</v>
      </c>
    </row>
    <row r="2879" spans="3:5" x14ac:dyDescent="0.2">
      <c r="C2879" s="555"/>
      <c r="D2879" s="555"/>
      <c r="E2879" s="124" t="str">
        <f>'Enter Data'!$C$61</f>
        <v>Select</v>
      </c>
    </row>
    <row r="2880" spans="3:5" x14ac:dyDescent="0.2">
      <c r="C2880" s="555"/>
      <c r="D2880" s="555"/>
      <c r="E2880" s="124" t="str">
        <f>'Enter Data'!$C$61</f>
        <v>Select</v>
      </c>
    </row>
    <row r="2881" spans="3:5" x14ac:dyDescent="0.2">
      <c r="C2881" s="555"/>
      <c r="D2881" s="555"/>
      <c r="E2881" s="124" t="str">
        <f>'Enter Data'!$C$61</f>
        <v>Select</v>
      </c>
    </row>
    <row r="2882" spans="3:5" x14ac:dyDescent="0.2">
      <c r="C2882" s="555"/>
      <c r="D2882" s="555"/>
      <c r="E2882" s="124" t="str">
        <f>'Enter Data'!$C$61</f>
        <v>Select</v>
      </c>
    </row>
    <row r="2883" spans="3:5" x14ac:dyDescent="0.2">
      <c r="C2883" s="555"/>
      <c r="D2883" s="555"/>
      <c r="E2883" s="124" t="str">
        <f>'Enter Data'!$C$61</f>
        <v>Select</v>
      </c>
    </row>
    <row r="2884" spans="3:5" x14ac:dyDescent="0.2">
      <c r="C2884" s="555"/>
      <c r="D2884" s="555"/>
      <c r="E2884" s="124" t="str">
        <f>'Enter Data'!$C$61</f>
        <v>Select</v>
      </c>
    </row>
    <row r="2885" spans="3:5" x14ac:dyDescent="0.2">
      <c r="C2885" s="555"/>
      <c r="D2885" s="555"/>
      <c r="E2885" s="124" t="str">
        <f>'Enter Data'!$C$61</f>
        <v>Select</v>
      </c>
    </row>
    <row r="2886" spans="3:5" x14ac:dyDescent="0.2">
      <c r="C2886" s="555"/>
      <c r="D2886" s="555"/>
      <c r="E2886" s="124" t="str">
        <f>'Enter Data'!$C$61</f>
        <v>Select</v>
      </c>
    </row>
    <row r="2887" spans="3:5" x14ac:dyDescent="0.2">
      <c r="C2887" s="555"/>
      <c r="D2887" s="555"/>
      <c r="E2887" s="124" t="str">
        <f>'Enter Data'!$C$61</f>
        <v>Select</v>
      </c>
    </row>
    <row r="2888" spans="3:5" x14ac:dyDescent="0.2">
      <c r="C2888" s="555"/>
      <c r="D2888" s="555"/>
      <c r="E2888" s="124" t="str">
        <f>'Enter Data'!$C$61</f>
        <v>Select</v>
      </c>
    </row>
    <row r="2889" spans="3:5" x14ac:dyDescent="0.2">
      <c r="C2889" s="555"/>
      <c r="D2889" s="555"/>
      <c r="E2889" s="124" t="str">
        <f>'Enter Data'!$C$61</f>
        <v>Select</v>
      </c>
    </row>
    <row r="2890" spans="3:5" x14ac:dyDescent="0.2">
      <c r="C2890" s="555"/>
      <c r="D2890" s="555"/>
      <c r="E2890" s="124" t="str">
        <f>'Enter Data'!$C$61</f>
        <v>Select</v>
      </c>
    </row>
    <row r="2891" spans="3:5" x14ac:dyDescent="0.2">
      <c r="C2891" s="555"/>
      <c r="D2891" s="555"/>
      <c r="E2891" s="124" t="str">
        <f>'Enter Data'!$C$61</f>
        <v>Select</v>
      </c>
    </row>
    <row r="2892" spans="3:5" x14ac:dyDescent="0.2">
      <c r="C2892" s="555"/>
      <c r="D2892" s="555"/>
      <c r="E2892" s="124" t="str">
        <f>'Enter Data'!$C$61</f>
        <v>Select</v>
      </c>
    </row>
    <row r="2893" spans="3:5" x14ac:dyDescent="0.2">
      <c r="C2893" s="555"/>
      <c r="D2893" s="555"/>
      <c r="E2893" s="124" t="str">
        <f>'Enter Data'!$C$61</f>
        <v>Select</v>
      </c>
    </row>
    <row r="2894" spans="3:5" x14ac:dyDescent="0.2">
      <c r="C2894" s="555"/>
      <c r="D2894" s="555"/>
      <c r="E2894" s="124" t="str">
        <f>'Enter Data'!$C$61</f>
        <v>Select</v>
      </c>
    </row>
    <row r="2895" spans="3:5" x14ac:dyDescent="0.2">
      <c r="C2895" s="555"/>
      <c r="D2895" s="555"/>
      <c r="E2895" s="124" t="str">
        <f>'Enter Data'!$C$61</f>
        <v>Select</v>
      </c>
    </row>
    <row r="2896" spans="3:5" x14ac:dyDescent="0.2">
      <c r="C2896" s="555"/>
      <c r="D2896" s="555"/>
      <c r="E2896" s="124" t="str">
        <f>'Enter Data'!$C$61</f>
        <v>Select</v>
      </c>
    </row>
    <row r="2897" spans="3:5" x14ac:dyDescent="0.2">
      <c r="C2897" s="555"/>
      <c r="D2897" s="555"/>
      <c r="E2897" s="124" t="str">
        <f>'Enter Data'!$C$61</f>
        <v>Select</v>
      </c>
    </row>
    <row r="2898" spans="3:5" x14ac:dyDescent="0.2">
      <c r="C2898" s="555"/>
      <c r="D2898" s="555"/>
      <c r="E2898" s="124" t="str">
        <f>'Enter Data'!$C$61</f>
        <v>Select</v>
      </c>
    </row>
    <row r="2899" spans="3:5" x14ac:dyDescent="0.2">
      <c r="C2899" s="555"/>
      <c r="D2899" s="555"/>
      <c r="E2899" s="124" t="str">
        <f>'Enter Data'!$C$61</f>
        <v>Select</v>
      </c>
    </row>
    <row r="2900" spans="3:5" x14ac:dyDescent="0.2">
      <c r="C2900" s="555"/>
      <c r="D2900" s="555"/>
      <c r="E2900" s="124" t="str">
        <f>'Enter Data'!$C$61</f>
        <v>Select</v>
      </c>
    </row>
    <row r="2901" spans="3:5" x14ac:dyDescent="0.2">
      <c r="C2901" s="555"/>
      <c r="D2901" s="555"/>
      <c r="E2901" s="124" t="str">
        <f>'Enter Data'!$C$61</f>
        <v>Select</v>
      </c>
    </row>
    <row r="2902" spans="3:5" x14ac:dyDescent="0.2">
      <c r="C2902" s="555"/>
      <c r="D2902" s="555"/>
      <c r="E2902" s="124" t="str">
        <f>'Enter Data'!$C$61</f>
        <v>Select</v>
      </c>
    </row>
    <row r="2903" spans="3:5" x14ac:dyDescent="0.2">
      <c r="C2903" s="555"/>
      <c r="D2903" s="555"/>
      <c r="E2903" s="124" t="str">
        <f>'Enter Data'!$C$61</f>
        <v>Select</v>
      </c>
    </row>
    <row r="2904" spans="3:5" x14ac:dyDescent="0.2">
      <c r="C2904" s="555"/>
      <c r="D2904" s="555"/>
      <c r="E2904" s="124" t="str">
        <f>'Enter Data'!$C$61</f>
        <v>Select</v>
      </c>
    </row>
    <row r="2905" spans="3:5" x14ac:dyDescent="0.2">
      <c r="C2905" s="555"/>
      <c r="D2905" s="555"/>
      <c r="E2905" s="124" t="str">
        <f>'Enter Data'!$C$61</f>
        <v>Select</v>
      </c>
    </row>
    <row r="2906" spans="3:5" x14ac:dyDescent="0.2">
      <c r="C2906" s="555"/>
      <c r="D2906" s="555"/>
      <c r="E2906" s="124" t="str">
        <f>'Enter Data'!$C$61</f>
        <v>Select</v>
      </c>
    </row>
    <row r="2907" spans="3:5" x14ac:dyDescent="0.2">
      <c r="C2907" s="555"/>
      <c r="D2907" s="555"/>
      <c r="E2907" s="124" t="str">
        <f>'Enter Data'!$C$61</f>
        <v>Select</v>
      </c>
    </row>
    <row r="2908" spans="3:5" x14ac:dyDescent="0.2">
      <c r="C2908" s="555"/>
      <c r="D2908" s="555"/>
      <c r="E2908" s="124" t="str">
        <f>'Enter Data'!$C$61</f>
        <v>Select</v>
      </c>
    </row>
    <row r="2909" spans="3:5" x14ac:dyDescent="0.2">
      <c r="C2909" s="555"/>
      <c r="D2909" s="555"/>
      <c r="E2909" s="124" t="str">
        <f>'Enter Data'!$C$61</f>
        <v>Select</v>
      </c>
    </row>
    <row r="2910" spans="3:5" x14ac:dyDescent="0.2">
      <c r="C2910" s="555"/>
      <c r="D2910" s="555"/>
      <c r="E2910" s="124" t="str">
        <f>'Enter Data'!$C$61</f>
        <v>Select</v>
      </c>
    </row>
    <row r="2911" spans="3:5" x14ac:dyDescent="0.2">
      <c r="C2911" s="555"/>
      <c r="D2911" s="555"/>
      <c r="E2911" s="124" t="str">
        <f>'Enter Data'!$C$61</f>
        <v>Select</v>
      </c>
    </row>
    <row r="2912" spans="3:5" x14ac:dyDescent="0.2">
      <c r="C2912" s="555"/>
      <c r="D2912" s="555"/>
      <c r="E2912" s="124" t="str">
        <f>'Enter Data'!$C$61</f>
        <v>Select</v>
      </c>
    </row>
    <row r="2913" spans="3:5" x14ac:dyDescent="0.2">
      <c r="C2913" s="555"/>
      <c r="D2913" s="555"/>
      <c r="E2913" s="124" t="str">
        <f>'Enter Data'!$C$61</f>
        <v>Select</v>
      </c>
    </row>
    <row r="2914" spans="3:5" x14ac:dyDescent="0.2">
      <c r="C2914" s="555"/>
      <c r="D2914" s="555"/>
      <c r="E2914" s="124" t="str">
        <f>'Enter Data'!$C$61</f>
        <v>Select</v>
      </c>
    </row>
    <row r="2915" spans="3:5" x14ac:dyDescent="0.2">
      <c r="C2915" s="555"/>
      <c r="D2915" s="555"/>
      <c r="E2915" s="124" t="str">
        <f>'Enter Data'!$C$61</f>
        <v>Select</v>
      </c>
    </row>
    <row r="2916" spans="3:5" x14ac:dyDescent="0.2">
      <c r="C2916" s="555"/>
      <c r="D2916" s="555"/>
      <c r="E2916" s="124" t="str">
        <f>'Enter Data'!$C$61</f>
        <v>Select</v>
      </c>
    </row>
    <row r="2917" spans="3:5" x14ac:dyDescent="0.2">
      <c r="C2917" s="555"/>
      <c r="D2917" s="555"/>
      <c r="E2917" s="124" t="str">
        <f>'Enter Data'!$C$61</f>
        <v>Select</v>
      </c>
    </row>
    <row r="2918" spans="3:5" x14ac:dyDescent="0.2">
      <c r="C2918" s="555"/>
      <c r="D2918" s="555"/>
      <c r="E2918" s="124" t="str">
        <f>'Enter Data'!$C$61</f>
        <v>Select</v>
      </c>
    </row>
    <row r="2919" spans="3:5" x14ac:dyDescent="0.2">
      <c r="C2919" s="555"/>
      <c r="D2919" s="555"/>
      <c r="E2919" s="124" t="str">
        <f>'Enter Data'!$C$61</f>
        <v>Select</v>
      </c>
    </row>
    <row r="2920" spans="3:5" x14ac:dyDescent="0.2">
      <c r="C2920" s="555"/>
      <c r="D2920" s="555"/>
      <c r="E2920" s="124" t="str">
        <f>'Enter Data'!$C$61</f>
        <v>Select</v>
      </c>
    </row>
    <row r="2921" spans="3:5" x14ac:dyDescent="0.2">
      <c r="C2921" s="555"/>
      <c r="D2921" s="555"/>
      <c r="E2921" s="124" t="str">
        <f>'Enter Data'!$C$61</f>
        <v>Select</v>
      </c>
    </row>
    <row r="2922" spans="3:5" x14ac:dyDescent="0.2">
      <c r="C2922" s="555"/>
      <c r="D2922" s="555"/>
      <c r="E2922" s="124" t="str">
        <f>'Enter Data'!$C$61</f>
        <v>Select</v>
      </c>
    </row>
    <row r="2923" spans="3:5" x14ac:dyDescent="0.2">
      <c r="C2923" s="555"/>
      <c r="D2923" s="555"/>
      <c r="E2923" s="124" t="str">
        <f>'Enter Data'!$C$61</f>
        <v>Select</v>
      </c>
    </row>
    <row r="2924" spans="3:5" x14ac:dyDescent="0.2">
      <c r="C2924" s="555"/>
      <c r="D2924" s="555"/>
      <c r="E2924" s="124" t="str">
        <f>'Enter Data'!$C$61</f>
        <v>Select</v>
      </c>
    </row>
    <row r="2925" spans="3:5" x14ac:dyDescent="0.2">
      <c r="C2925" s="555"/>
      <c r="D2925" s="555"/>
      <c r="E2925" s="124" t="str">
        <f>'Enter Data'!$C$61</f>
        <v>Select</v>
      </c>
    </row>
    <row r="2926" spans="3:5" x14ac:dyDescent="0.2">
      <c r="C2926" s="555"/>
      <c r="D2926" s="555"/>
      <c r="E2926" s="124" t="str">
        <f>'Enter Data'!$C$61</f>
        <v>Select</v>
      </c>
    </row>
    <row r="2927" spans="3:5" x14ac:dyDescent="0.2">
      <c r="C2927" s="555"/>
      <c r="D2927" s="555"/>
      <c r="E2927" s="124" t="str">
        <f>'Enter Data'!$C$61</f>
        <v>Select</v>
      </c>
    </row>
    <row r="2928" spans="3:5" x14ac:dyDescent="0.2">
      <c r="C2928" s="555"/>
      <c r="D2928" s="555"/>
      <c r="E2928" s="124" t="str">
        <f>'Enter Data'!$C$61</f>
        <v>Select</v>
      </c>
    </row>
    <row r="2929" spans="3:5" x14ac:dyDescent="0.2">
      <c r="C2929" s="555"/>
      <c r="D2929" s="555"/>
      <c r="E2929" s="124" t="str">
        <f>'Enter Data'!$C$61</f>
        <v>Select</v>
      </c>
    </row>
    <row r="2930" spans="3:5" x14ac:dyDescent="0.2">
      <c r="C2930" s="555"/>
      <c r="D2930" s="555"/>
      <c r="E2930" s="124" t="str">
        <f>'Enter Data'!$C$61</f>
        <v>Select</v>
      </c>
    </row>
    <row r="2931" spans="3:5" x14ac:dyDescent="0.2">
      <c r="C2931" s="555"/>
      <c r="D2931" s="555"/>
      <c r="E2931" s="124" t="str">
        <f>'Enter Data'!$C$61</f>
        <v>Select</v>
      </c>
    </row>
    <row r="2932" spans="3:5" x14ac:dyDescent="0.2">
      <c r="C2932" s="555"/>
      <c r="D2932" s="555"/>
      <c r="E2932" s="124" t="str">
        <f>'Enter Data'!$C$61</f>
        <v>Select</v>
      </c>
    </row>
    <row r="2933" spans="3:5" x14ac:dyDescent="0.2">
      <c r="C2933" s="555"/>
      <c r="D2933" s="555"/>
      <c r="E2933" s="124" t="str">
        <f>'Enter Data'!$C$61</f>
        <v>Select</v>
      </c>
    </row>
    <row r="2934" spans="3:5" x14ac:dyDescent="0.2">
      <c r="C2934" s="555"/>
      <c r="D2934" s="555"/>
      <c r="E2934" s="124" t="str">
        <f>'Enter Data'!$C$61</f>
        <v>Select</v>
      </c>
    </row>
    <row r="2935" spans="3:5" x14ac:dyDescent="0.2">
      <c r="C2935" s="555"/>
      <c r="D2935" s="555"/>
      <c r="E2935" s="124" t="str">
        <f>'Enter Data'!$C$61</f>
        <v>Select</v>
      </c>
    </row>
    <row r="2936" spans="3:5" x14ac:dyDescent="0.2">
      <c r="C2936" s="555"/>
      <c r="D2936" s="555"/>
      <c r="E2936" s="124" t="str">
        <f>'Enter Data'!$C$61</f>
        <v>Select</v>
      </c>
    </row>
    <row r="2937" spans="3:5" x14ac:dyDescent="0.2">
      <c r="C2937" s="555"/>
      <c r="D2937" s="555"/>
      <c r="E2937" s="124" t="str">
        <f>'Enter Data'!$C$61</f>
        <v>Select</v>
      </c>
    </row>
    <row r="2938" spans="3:5" x14ac:dyDescent="0.2">
      <c r="C2938" s="555"/>
      <c r="D2938" s="555"/>
      <c r="E2938" s="124" t="str">
        <f>'Enter Data'!$C$61</f>
        <v>Select</v>
      </c>
    </row>
    <row r="2939" spans="3:5" x14ac:dyDescent="0.2">
      <c r="C2939" s="555"/>
      <c r="D2939" s="555"/>
      <c r="E2939" s="124" t="str">
        <f>'Enter Data'!$C$61</f>
        <v>Select</v>
      </c>
    </row>
    <row r="2940" spans="3:5" x14ac:dyDescent="0.2">
      <c r="C2940" s="555"/>
      <c r="D2940" s="555"/>
      <c r="E2940" s="124" t="str">
        <f>'Enter Data'!$C$61</f>
        <v>Select</v>
      </c>
    </row>
    <row r="2941" spans="3:5" x14ac:dyDescent="0.2">
      <c r="C2941" s="555"/>
      <c r="D2941" s="555"/>
      <c r="E2941" s="124" t="str">
        <f>'Enter Data'!$C$61</f>
        <v>Select</v>
      </c>
    </row>
    <row r="2942" spans="3:5" x14ac:dyDescent="0.2">
      <c r="C2942" s="555"/>
      <c r="D2942" s="555"/>
      <c r="E2942" s="124" t="str">
        <f>'Enter Data'!$C$61</f>
        <v>Select</v>
      </c>
    </row>
    <row r="2943" spans="3:5" x14ac:dyDescent="0.2">
      <c r="C2943" s="555"/>
      <c r="D2943" s="555"/>
      <c r="E2943" s="124" t="str">
        <f>'Enter Data'!$C$61</f>
        <v>Select</v>
      </c>
    </row>
    <row r="2944" spans="3:5" x14ac:dyDescent="0.2">
      <c r="C2944" s="555"/>
      <c r="D2944" s="555"/>
      <c r="E2944" s="124" t="str">
        <f>'Enter Data'!$C$61</f>
        <v>Select</v>
      </c>
    </row>
    <row r="2945" spans="3:5" x14ac:dyDescent="0.2">
      <c r="C2945" s="555"/>
      <c r="D2945" s="555"/>
      <c r="E2945" s="124" t="str">
        <f>'Enter Data'!$C$61</f>
        <v>Select</v>
      </c>
    </row>
    <row r="2946" spans="3:5" x14ac:dyDescent="0.2">
      <c r="C2946" s="555"/>
      <c r="D2946" s="555"/>
      <c r="E2946" s="124" t="str">
        <f>'Enter Data'!$C$61</f>
        <v>Select</v>
      </c>
    </row>
    <row r="2947" spans="3:5" x14ac:dyDescent="0.2">
      <c r="C2947" s="555"/>
      <c r="D2947" s="555"/>
      <c r="E2947" s="124" t="str">
        <f>'Enter Data'!$C$61</f>
        <v>Select</v>
      </c>
    </row>
    <row r="2948" spans="3:5" x14ac:dyDescent="0.2">
      <c r="C2948" s="555"/>
      <c r="D2948" s="555"/>
      <c r="E2948" s="124" t="str">
        <f>'Enter Data'!$C$61</f>
        <v>Select</v>
      </c>
    </row>
    <row r="2949" spans="3:5" x14ac:dyDescent="0.2">
      <c r="C2949" s="555"/>
      <c r="D2949" s="555"/>
      <c r="E2949" s="124" t="str">
        <f>'Enter Data'!$C$61</f>
        <v>Select</v>
      </c>
    </row>
    <row r="2950" spans="3:5" x14ac:dyDescent="0.2">
      <c r="C2950" s="555"/>
      <c r="D2950" s="555"/>
      <c r="E2950" s="124" t="str">
        <f>'Enter Data'!$C$61</f>
        <v>Select</v>
      </c>
    </row>
    <row r="2951" spans="3:5" x14ac:dyDescent="0.2">
      <c r="C2951" s="555"/>
      <c r="D2951" s="555"/>
      <c r="E2951" s="124" t="str">
        <f>'Enter Data'!$C$61</f>
        <v>Select</v>
      </c>
    </row>
    <row r="2952" spans="3:5" x14ac:dyDescent="0.2">
      <c r="C2952" s="555"/>
      <c r="D2952" s="555"/>
      <c r="E2952" s="124" t="str">
        <f>'Enter Data'!$C$61</f>
        <v>Select</v>
      </c>
    </row>
    <row r="2953" spans="3:5" x14ac:dyDescent="0.2">
      <c r="C2953" s="555"/>
      <c r="D2953" s="555"/>
      <c r="E2953" s="124" t="str">
        <f>'Enter Data'!$C$61</f>
        <v>Select</v>
      </c>
    </row>
    <row r="2954" spans="3:5" x14ac:dyDescent="0.2">
      <c r="C2954" s="555"/>
      <c r="D2954" s="555"/>
      <c r="E2954" s="124" t="str">
        <f>'Enter Data'!$C$61</f>
        <v>Select</v>
      </c>
    </row>
    <row r="2955" spans="3:5" x14ac:dyDescent="0.2">
      <c r="C2955" s="555"/>
      <c r="D2955" s="555"/>
      <c r="E2955" s="124" t="str">
        <f>'Enter Data'!$C$61</f>
        <v>Select</v>
      </c>
    </row>
    <row r="2956" spans="3:5" x14ac:dyDescent="0.2">
      <c r="C2956" s="555"/>
      <c r="D2956" s="555"/>
      <c r="E2956" s="124" t="str">
        <f>'Enter Data'!$C$61</f>
        <v>Select</v>
      </c>
    </row>
    <row r="2957" spans="3:5" x14ac:dyDescent="0.2">
      <c r="C2957" s="555"/>
      <c r="D2957" s="555"/>
      <c r="E2957" s="124" t="str">
        <f>'Enter Data'!$C$61</f>
        <v>Select</v>
      </c>
    </row>
    <row r="2958" spans="3:5" x14ac:dyDescent="0.2">
      <c r="C2958" s="555"/>
      <c r="D2958" s="555"/>
      <c r="E2958" s="124" t="str">
        <f>'Enter Data'!$C$61</f>
        <v>Select</v>
      </c>
    </row>
    <row r="2959" spans="3:5" x14ac:dyDescent="0.2">
      <c r="C2959" s="555"/>
      <c r="D2959" s="555"/>
      <c r="E2959" s="124" t="str">
        <f>'Enter Data'!$C$61</f>
        <v>Select</v>
      </c>
    </row>
    <row r="2960" spans="3:5" x14ac:dyDescent="0.2">
      <c r="C2960" s="555"/>
      <c r="D2960" s="555"/>
      <c r="E2960" s="124" t="str">
        <f>'Enter Data'!$C$61</f>
        <v>Select</v>
      </c>
    </row>
    <row r="2961" spans="3:5" x14ac:dyDescent="0.2">
      <c r="C2961" s="555"/>
      <c r="D2961" s="555"/>
      <c r="E2961" s="124" t="str">
        <f>'Enter Data'!$C$61</f>
        <v>Select</v>
      </c>
    </row>
    <row r="2962" spans="3:5" x14ac:dyDescent="0.2">
      <c r="C2962" s="555"/>
      <c r="D2962" s="555"/>
      <c r="E2962" s="124" t="str">
        <f>'Enter Data'!$C$61</f>
        <v>Select</v>
      </c>
    </row>
    <row r="2963" spans="3:5" x14ac:dyDescent="0.2">
      <c r="C2963" s="555"/>
      <c r="D2963" s="555"/>
      <c r="E2963" s="124" t="str">
        <f>'Enter Data'!$C$61</f>
        <v>Select</v>
      </c>
    </row>
    <row r="2964" spans="3:5" x14ac:dyDescent="0.2">
      <c r="C2964" s="555"/>
      <c r="D2964" s="555"/>
      <c r="E2964" s="124" t="str">
        <f>'Enter Data'!$C$61</f>
        <v>Select</v>
      </c>
    </row>
    <row r="2965" spans="3:5" x14ac:dyDescent="0.2">
      <c r="C2965" s="555"/>
      <c r="D2965" s="555"/>
      <c r="E2965" s="124" t="str">
        <f>'Enter Data'!$C$61</f>
        <v>Select</v>
      </c>
    </row>
    <row r="2966" spans="3:5" x14ac:dyDescent="0.2">
      <c r="C2966" s="555"/>
      <c r="D2966" s="555"/>
      <c r="E2966" s="124" t="str">
        <f>'Enter Data'!$C$61</f>
        <v>Select</v>
      </c>
    </row>
    <row r="2967" spans="3:5" x14ac:dyDescent="0.2">
      <c r="C2967" s="555"/>
      <c r="D2967" s="555"/>
      <c r="E2967" s="124" t="str">
        <f>'Enter Data'!$C$61</f>
        <v>Select</v>
      </c>
    </row>
    <row r="2968" spans="3:5" x14ac:dyDescent="0.2">
      <c r="C2968" s="555"/>
      <c r="D2968" s="555"/>
      <c r="E2968" s="124" t="str">
        <f>'Enter Data'!$C$61</f>
        <v>Select</v>
      </c>
    </row>
    <row r="2969" spans="3:5" x14ac:dyDescent="0.2">
      <c r="C2969" s="555"/>
      <c r="D2969" s="555"/>
      <c r="E2969" s="124" t="str">
        <f>'Enter Data'!$C$61</f>
        <v>Select</v>
      </c>
    </row>
    <row r="2970" spans="3:5" x14ac:dyDescent="0.2">
      <c r="C2970" s="555"/>
      <c r="D2970" s="555"/>
      <c r="E2970" s="124" t="str">
        <f>'Enter Data'!$C$61</f>
        <v>Select</v>
      </c>
    </row>
    <row r="2971" spans="3:5" x14ac:dyDescent="0.2">
      <c r="C2971" s="555"/>
      <c r="D2971" s="555"/>
      <c r="E2971" s="124" t="str">
        <f>'Enter Data'!$C$61</f>
        <v>Select</v>
      </c>
    </row>
    <row r="2972" spans="3:5" x14ac:dyDescent="0.2">
      <c r="C2972" s="555"/>
      <c r="D2972" s="555"/>
      <c r="E2972" s="124" t="str">
        <f>'Enter Data'!$C$61</f>
        <v>Select</v>
      </c>
    </row>
    <row r="2973" spans="3:5" x14ac:dyDescent="0.2">
      <c r="C2973" s="555"/>
      <c r="D2973" s="555"/>
      <c r="E2973" s="124" t="str">
        <f>'Enter Data'!$C$61</f>
        <v>Select</v>
      </c>
    </row>
    <row r="2974" spans="3:5" x14ac:dyDescent="0.2">
      <c r="C2974" s="555"/>
      <c r="D2974" s="555"/>
      <c r="E2974" s="124" t="str">
        <f>'Enter Data'!$C$61</f>
        <v>Select</v>
      </c>
    </row>
    <row r="2975" spans="3:5" x14ac:dyDescent="0.2">
      <c r="C2975" s="555"/>
      <c r="D2975" s="555"/>
      <c r="E2975" s="124" t="str">
        <f>'Enter Data'!$C$61</f>
        <v>Select</v>
      </c>
    </row>
    <row r="2976" spans="3:5" x14ac:dyDescent="0.2">
      <c r="C2976" s="555"/>
      <c r="D2976" s="555"/>
      <c r="E2976" s="124" t="str">
        <f>'Enter Data'!$C$61</f>
        <v>Select</v>
      </c>
    </row>
    <row r="2977" spans="3:5" x14ac:dyDescent="0.2">
      <c r="C2977" s="555"/>
      <c r="D2977" s="555"/>
      <c r="E2977" s="124" t="str">
        <f>'Enter Data'!$C$61</f>
        <v>Select</v>
      </c>
    </row>
    <row r="2978" spans="3:5" x14ac:dyDescent="0.2">
      <c r="C2978" s="555"/>
      <c r="D2978" s="555"/>
      <c r="E2978" s="124" t="str">
        <f>'Enter Data'!$C$61</f>
        <v>Select</v>
      </c>
    </row>
    <row r="2979" spans="3:5" x14ac:dyDescent="0.2">
      <c r="C2979" s="555"/>
      <c r="D2979" s="555"/>
      <c r="E2979" s="124" t="str">
        <f>'Enter Data'!$C$61</f>
        <v>Select</v>
      </c>
    </row>
    <row r="2980" spans="3:5" x14ac:dyDescent="0.2">
      <c r="C2980" s="555"/>
      <c r="D2980" s="555"/>
      <c r="E2980" s="124" t="str">
        <f>'Enter Data'!$C$61</f>
        <v>Select</v>
      </c>
    </row>
    <row r="2981" spans="3:5" x14ac:dyDescent="0.2">
      <c r="C2981" s="555"/>
      <c r="D2981" s="555"/>
      <c r="E2981" s="124" t="str">
        <f>'Enter Data'!$C$61</f>
        <v>Select</v>
      </c>
    </row>
    <row r="2982" spans="3:5" x14ac:dyDescent="0.2">
      <c r="C2982" s="555"/>
      <c r="D2982" s="555"/>
      <c r="E2982" s="124" t="str">
        <f>'Enter Data'!$C$61</f>
        <v>Select</v>
      </c>
    </row>
    <row r="2983" spans="3:5" x14ac:dyDescent="0.2">
      <c r="C2983" s="555"/>
      <c r="D2983" s="555"/>
      <c r="E2983" s="124" t="str">
        <f>'Enter Data'!$C$61</f>
        <v>Select</v>
      </c>
    </row>
    <row r="2984" spans="3:5" x14ac:dyDescent="0.2">
      <c r="C2984" s="555"/>
      <c r="D2984" s="555"/>
      <c r="E2984" s="124" t="str">
        <f>'Enter Data'!$C$61</f>
        <v>Select</v>
      </c>
    </row>
    <row r="2985" spans="3:5" x14ac:dyDescent="0.2">
      <c r="C2985" s="555"/>
      <c r="D2985" s="555"/>
      <c r="E2985" s="124" t="str">
        <f>'Enter Data'!$C$61</f>
        <v>Select</v>
      </c>
    </row>
    <row r="2986" spans="3:5" x14ac:dyDescent="0.2">
      <c r="C2986" s="555"/>
      <c r="D2986" s="555"/>
      <c r="E2986" s="124" t="str">
        <f>'Enter Data'!$C$61</f>
        <v>Select</v>
      </c>
    </row>
    <row r="2987" spans="3:5" x14ac:dyDescent="0.2">
      <c r="C2987" s="555"/>
      <c r="D2987" s="555"/>
      <c r="E2987" s="124" t="str">
        <f>'Enter Data'!$C$61</f>
        <v>Select</v>
      </c>
    </row>
    <row r="2988" spans="3:5" x14ac:dyDescent="0.2">
      <c r="C2988" s="555"/>
      <c r="D2988" s="555"/>
      <c r="E2988" s="124" t="str">
        <f>'Enter Data'!$C$61</f>
        <v>Select</v>
      </c>
    </row>
    <row r="2989" spans="3:5" x14ac:dyDescent="0.2">
      <c r="C2989" s="555"/>
      <c r="D2989" s="555"/>
      <c r="E2989" s="124" t="str">
        <f>'Enter Data'!$C$61</f>
        <v>Select</v>
      </c>
    </row>
    <row r="2990" spans="3:5" x14ac:dyDescent="0.2">
      <c r="C2990" s="555"/>
      <c r="D2990" s="555"/>
      <c r="E2990" s="124" t="str">
        <f>'Enter Data'!$C$61</f>
        <v>Select</v>
      </c>
    </row>
    <row r="2991" spans="3:5" x14ac:dyDescent="0.2">
      <c r="C2991" s="555"/>
      <c r="D2991" s="555"/>
      <c r="E2991" s="124" t="str">
        <f>'Enter Data'!$C$61</f>
        <v>Select</v>
      </c>
    </row>
    <row r="2992" spans="3:5" x14ac:dyDescent="0.2">
      <c r="C2992" s="555"/>
      <c r="D2992" s="555"/>
      <c r="E2992" s="124" t="str">
        <f>'Enter Data'!$C$61</f>
        <v>Select</v>
      </c>
    </row>
    <row r="2993" spans="3:5" x14ac:dyDescent="0.2">
      <c r="C2993" s="555"/>
      <c r="D2993" s="555"/>
      <c r="E2993" s="124" t="str">
        <f>'Enter Data'!$C$61</f>
        <v>Select</v>
      </c>
    </row>
    <row r="2994" spans="3:5" x14ac:dyDescent="0.2">
      <c r="C2994" s="555"/>
      <c r="D2994" s="555"/>
      <c r="E2994" s="124" t="str">
        <f>'Enter Data'!$C$61</f>
        <v>Select</v>
      </c>
    </row>
    <row r="2995" spans="3:5" x14ac:dyDescent="0.2">
      <c r="C2995" s="555"/>
      <c r="D2995" s="555"/>
      <c r="E2995" s="124" t="str">
        <f>'Enter Data'!$C$61</f>
        <v>Select</v>
      </c>
    </row>
    <row r="2996" spans="3:5" x14ac:dyDescent="0.2">
      <c r="C2996" s="555"/>
      <c r="D2996" s="555"/>
      <c r="E2996" s="124" t="str">
        <f>'Enter Data'!$C$61</f>
        <v>Select</v>
      </c>
    </row>
    <row r="2997" spans="3:5" x14ac:dyDescent="0.2">
      <c r="C2997" s="555"/>
      <c r="D2997" s="555"/>
      <c r="E2997" s="124" t="str">
        <f>'Enter Data'!$C$61</f>
        <v>Select</v>
      </c>
    </row>
    <row r="2998" spans="3:5" x14ac:dyDescent="0.2">
      <c r="C2998" s="555"/>
      <c r="D2998" s="555"/>
      <c r="E2998" s="124" t="str">
        <f>'Enter Data'!$C$61</f>
        <v>Select</v>
      </c>
    </row>
    <row r="2999" spans="3:5" x14ac:dyDescent="0.2">
      <c r="C2999" s="555"/>
      <c r="D2999" s="555"/>
      <c r="E2999" s="124" t="str">
        <f>'Enter Data'!$C$61</f>
        <v>Select</v>
      </c>
    </row>
    <row r="3000" spans="3:5" x14ac:dyDescent="0.2">
      <c r="C3000" s="555"/>
      <c r="D3000" s="555"/>
      <c r="E3000" s="124" t="str">
        <f>'Enter Data'!$C$61</f>
        <v>Select</v>
      </c>
    </row>
    <row r="3001" spans="3:5" x14ac:dyDescent="0.2">
      <c r="C3001" s="555"/>
      <c r="D3001" s="555"/>
      <c r="E3001" s="124" t="str">
        <f>'Enter Data'!$C$61</f>
        <v>Select</v>
      </c>
    </row>
    <row r="3002" spans="3:5" x14ac:dyDescent="0.2">
      <c r="C3002" s="555"/>
      <c r="D3002" s="555"/>
      <c r="E3002" s="124" t="str">
        <f>'Enter Data'!$C$61</f>
        <v>Select</v>
      </c>
    </row>
    <row r="3003" spans="3:5" x14ac:dyDescent="0.2">
      <c r="C3003" s="555"/>
      <c r="D3003" s="555"/>
      <c r="E3003" s="124" t="str">
        <f>'Enter Data'!$C$61</f>
        <v>Select</v>
      </c>
    </row>
    <row r="3004" spans="3:5" x14ac:dyDescent="0.2">
      <c r="C3004" s="555"/>
      <c r="D3004" s="555"/>
      <c r="E3004" s="124" t="str">
        <f>'Enter Data'!$C$61</f>
        <v>Select</v>
      </c>
    </row>
    <row r="3005" spans="3:5" x14ac:dyDescent="0.2">
      <c r="C3005" s="555"/>
      <c r="D3005" s="555"/>
      <c r="E3005" s="124" t="str">
        <f>'Enter Data'!$C$61</f>
        <v>Select</v>
      </c>
    </row>
    <row r="3006" spans="3:5" x14ac:dyDescent="0.2">
      <c r="C3006" s="555"/>
      <c r="D3006" s="555"/>
      <c r="E3006" s="124" t="str">
        <f>'Enter Data'!$C$61</f>
        <v>Select</v>
      </c>
    </row>
    <row r="3007" spans="3:5" x14ac:dyDescent="0.2">
      <c r="C3007" s="555"/>
      <c r="D3007" s="555"/>
      <c r="E3007" s="124" t="str">
        <f>'Enter Data'!$C$61</f>
        <v>Select</v>
      </c>
    </row>
    <row r="3008" spans="3:5" x14ac:dyDescent="0.2">
      <c r="C3008" s="555"/>
      <c r="D3008" s="555"/>
      <c r="E3008" s="124" t="str">
        <f>'Enter Data'!$C$61</f>
        <v>Select</v>
      </c>
    </row>
    <row r="3009" spans="3:5" x14ac:dyDescent="0.2">
      <c r="C3009" s="555"/>
      <c r="D3009" s="555"/>
      <c r="E3009" s="124" t="str">
        <f>'Enter Data'!$C$61</f>
        <v>Select</v>
      </c>
    </row>
    <row r="3010" spans="3:5" x14ac:dyDescent="0.2">
      <c r="C3010" s="555"/>
      <c r="D3010" s="555"/>
      <c r="E3010" s="124" t="str">
        <f>'Enter Data'!$C$61</f>
        <v>Select</v>
      </c>
    </row>
    <row r="3011" spans="3:5" x14ac:dyDescent="0.2">
      <c r="C3011" s="555"/>
      <c r="D3011" s="555"/>
      <c r="E3011" s="124" t="str">
        <f>'Enter Data'!$C$61</f>
        <v>Select</v>
      </c>
    </row>
    <row r="3012" spans="3:5" x14ac:dyDescent="0.2">
      <c r="C3012" s="555"/>
      <c r="D3012" s="555"/>
      <c r="E3012" s="124" t="str">
        <f>'Enter Data'!$C$61</f>
        <v>Select</v>
      </c>
    </row>
    <row r="3013" spans="3:5" x14ac:dyDescent="0.2">
      <c r="C3013" s="555"/>
      <c r="D3013" s="555"/>
      <c r="E3013" s="124" t="str">
        <f>'Enter Data'!$C$61</f>
        <v>Select</v>
      </c>
    </row>
    <row r="3014" spans="3:5" x14ac:dyDescent="0.2">
      <c r="C3014" s="555"/>
      <c r="D3014" s="555"/>
      <c r="E3014" s="124" t="str">
        <f>'Enter Data'!$C$61</f>
        <v>Select</v>
      </c>
    </row>
    <row r="3015" spans="3:5" x14ac:dyDescent="0.2">
      <c r="C3015" s="555"/>
      <c r="D3015" s="555"/>
      <c r="E3015" s="124" t="str">
        <f>'Enter Data'!$C$61</f>
        <v>Select</v>
      </c>
    </row>
    <row r="3016" spans="3:5" x14ac:dyDescent="0.2">
      <c r="C3016" s="555"/>
      <c r="D3016" s="555"/>
      <c r="E3016" s="124" t="str">
        <f>'Enter Data'!$C$61</f>
        <v>Select</v>
      </c>
    </row>
    <row r="3017" spans="3:5" x14ac:dyDescent="0.2">
      <c r="C3017" s="555"/>
      <c r="D3017" s="555"/>
      <c r="E3017" s="124" t="str">
        <f>'Enter Data'!$C$61</f>
        <v>Select</v>
      </c>
    </row>
    <row r="3018" spans="3:5" x14ac:dyDescent="0.2">
      <c r="C3018" s="555"/>
      <c r="D3018" s="555"/>
      <c r="E3018" s="124" t="str">
        <f>'Enter Data'!$C$61</f>
        <v>Select</v>
      </c>
    </row>
    <row r="3019" spans="3:5" x14ac:dyDescent="0.2">
      <c r="C3019" s="555"/>
      <c r="D3019" s="555"/>
      <c r="E3019" s="124" t="str">
        <f>'Enter Data'!$C$61</f>
        <v>Select</v>
      </c>
    </row>
    <row r="3020" spans="3:5" x14ac:dyDescent="0.2">
      <c r="C3020" s="555"/>
      <c r="D3020" s="555"/>
      <c r="E3020" s="124" t="str">
        <f>'Enter Data'!$C$61</f>
        <v>Select</v>
      </c>
    </row>
    <row r="3021" spans="3:5" x14ac:dyDescent="0.2">
      <c r="C3021" s="555"/>
      <c r="D3021" s="555"/>
      <c r="E3021" s="124" t="str">
        <f>'Enter Data'!$C$61</f>
        <v>Select</v>
      </c>
    </row>
    <row r="3022" spans="3:5" x14ac:dyDescent="0.2">
      <c r="C3022" s="555"/>
      <c r="D3022" s="555"/>
      <c r="E3022" s="124" t="str">
        <f>'Enter Data'!$C$61</f>
        <v>Select</v>
      </c>
    </row>
    <row r="3023" spans="3:5" x14ac:dyDescent="0.2">
      <c r="C3023" s="555"/>
      <c r="D3023" s="555"/>
      <c r="E3023" s="124" t="str">
        <f>'Enter Data'!$C$61</f>
        <v>Select</v>
      </c>
    </row>
    <row r="3024" spans="3:5" x14ac:dyDescent="0.2">
      <c r="C3024" s="555"/>
      <c r="D3024" s="555"/>
      <c r="E3024" s="124" t="str">
        <f>'Enter Data'!$C$61</f>
        <v>Select</v>
      </c>
    </row>
    <row r="3025" spans="3:5" x14ac:dyDescent="0.2">
      <c r="C3025" s="555"/>
      <c r="D3025" s="555"/>
      <c r="E3025" s="124" t="str">
        <f>'Enter Data'!$C$61</f>
        <v>Select</v>
      </c>
    </row>
    <row r="3026" spans="3:5" x14ac:dyDescent="0.2">
      <c r="C3026" s="555"/>
      <c r="D3026" s="555"/>
      <c r="E3026" s="124" t="str">
        <f>'Enter Data'!$C$61</f>
        <v>Select</v>
      </c>
    </row>
    <row r="3027" spans="3:5" x14ac:dyDescent="0.2">
      <c r="C3027" s="555"/>
      <c r="D3027" s="555"/>
      <c r="E3027" s="124" t="str">
        <f>'Enter Data'!$C$61</f>
        <v>Select</v>
      </c>
    </row>
    <row r="3028" spans="3:5" x14ac:dyDescent="0.2">
      <c r="C3028" s="555"/>
      <c r="D3028" s="555"/>
      <c r="E3028" s="124" t="str">
        <f>'Enter Data'!$C$61</f>
        <v>Select</v>
      </c>
    </row>
    <row r="3029" spans="3:5" x14ac:dyDescent="0.2">
      <c r="C3029" s="555"/>
      <c r="D3029" s="555"/>
      <c r="E3029" s="124" t="str">
        <f>'Enter Data'!$C$61</f>
        <v>Select</v>
      </c>
    </row>
    <row r="3030" spans="3:5" x14ac:dyDescent="0.2">
      <c r="C3030" s="555"/>
      <c r="D3030" s="555"/>
      <c r="E3030" s="124" t="str">
        <f>'Enter Data'!$C$61</f>
        <v>Select</v>
      </c>
    </row>
    <row r="3031" spans="3:5" x14ac:dyDescent="0.2">
      <c r="C3031" s="555"/>
      <c r="D3031" s="555"/>
      <c r="E3031" s="124" t="str">
        <f>'Enter Data'!$C$61</f>
        <v>Select</v>
      </c>
    </row>
    <row r="3032" spans="3:5" x14ac:dyDescent="0.2">
      <c r="C3032" s="555"/>
      <c r="D3032" s="555"/>
      <c r="E3032" s="124" t="str">
        <f>'Enter Data'!$C$61</f>
        <v>Select</v>
      </c>
    </row>
    <row r="3033" spans="3:5" x14ac:dyDescent="0.2">
      <c r="C3033" s="555"/>
      <c r="D3033" s="555"/>
      <c r="E3033" s="124" t="str">
        <f>'Enter Data'!$C$61</f>
        <v>Select</v>
      </c>
    </row>
    <row r="3034" spans="3:5" x14ac:dyDescent="0.2">
      <c r="C3034" s="555"/>
      <c r="D3034" s="555"/>
      <c r="E3034" s="124" t="str">
        <f>'Enter Data'!$C$61</f>
        <v>Select</v>
      </c>
    </row>
    <row r="3035" spans="3:5" x14ac:dyDescent="0.2">
      <c r="C3035" s="555"/>
      <c r="D3035" s="555"/>
      <c r="E3035" s="124" t="str">
        <f>'Enter Data'!$C$61</f>
        <v>Select</v>
      </c>
    </row>
    <row r="3036" spans="3:5" x14ac:dyDescent="0.2">
      <c r="C3036" s="555"/>
      <c r="D3036" s="555"/>
      <c r="E3036" s="124" t="str">
        <f>'Enter Data'!$C$61</f>
        <v>Select</v>
      </c>
    </row>
    <row r="3037" spans="3:5" x14ac:dyDescent="0.2">
      <c r="C3037" s="555"/>
      <c r="D3037" s="555"/>
      <c r="E3037" s="124" t="str">
        <f>'Enter Data'!$C$61</f>
        <v>Select</v>
      </c>
    </row>
    <row r="3038" spans="3:5" x14ac:dyDescent="0.2">
      <c r="C3038" s="555"/>
      <c r="D3038" s="555"/>
      <c r="E3038" s="124" t="str">
        <f>'Enter Data'!$C$61</f>
        <v>Select</v>
      </c>
    </row>
    <row r="3039" spans="3:5" x14ac:dyDescent="0.2">
      <c r="C3039" s="555"/>
      <c r="D3039" s="555"/>
      <c r="E3039" s="124" t="str">
        <f>'Enter Data'!$C$61</f>
        <v>Select</v>
      </c>
    </row>
    <row r="3040" spans="3:5" x14ac:dyDescent="0.2">
      <c r="C3040" s="555"/>
      <c r="D3040" s="555"/>
      <c r="E3040" s="124" t="str">
        <f>'Enter Data'!$C$61</f>
        <v>Select</v>
      </c>
    </row>
    <row r="3041" spans="3:5" x14ac:dyDescent="0.2">
      <c r="C3041" s="555"/>
      <c r="D3041" s="555"/>
      <c r="E3041" s="124" t="str">
        <f>'Enter Data'!$C$61</f>
        <v>Select</v>
      </c>
    </row>
    <row r="3042" spans="3:5" x14ac:dyDescent="0.2">
      <c r="C3042" s="555"/>
      <c r="D3042" s="555"/>
      <c r="E3042" s="124" t="str">
        <f>'Enter Data'!$C$61</f>
        <v>Select</v>
      </c>
    </row>
    <row r="3043" spans="3:5" x14ac:dyDescent="0.2">
      <c r="C3043" s="555"/>
      <c r="D3043" s="555"/>
      <c r="E3043" s="124" t="str">
        <f>'Enter Data'!$C$61</f>
        <v>Select</v>
      </c>
    </row>
    <row r="3044" spans="3:5" x14ac:dyDescent="0.2">
      <c r="C3044" s="555"/>
      <c r="D3044" s="555"/>
      <c r="E3044" s="124" t="str">
        <f>'Enter Data'!$C$61</f>
        <v>Select</v>
      </c>
    </row>
    <row r="3045" spans="3:5" x14ac:dyDescent="0.2">
      <c r="C3045" s="555"/>
      <c r="D3045" s="555"/>
      <c r="E3045" s="124" t="str">
        <f>'Enter Data'!$C$61</f>
        <v>Select</v>
      </c>
    </row>
    <row r="3046" spans="3:5" x14ac:dyDescent="0.2">
      <c r="C3046" s="555"/>
      <c r="D3046" s="555"/>
      <c r="E3046" s="124" t="str">
        <f>'Enter Data'!$C$61</f>
        <v>Select</v>
      </c>
    </row>
    <row r="3047" spans="3:5" x14ac:dyDescent="0.2">
      <c r="C3047" s="555"/>
      <c r="D3047" s="555"/>
      <c r="E3047" s="124" t="str">
        <f>'Enter Data'!$C$61</f>
        <v>Select</v>
      </c>
    </row>
    <row r="3048" spans="3:5" x14ac:dyDescent="0.2">
      <c r="C3048" s="555"/>
      <c r="D3048" s="555"/>
      <c r="E3048" s="124" t="str">
        <f>'Enter Data'!$C$61</f>
        <v>Select</v>
      </c>
    </row>
    <row r="3049" spans="3:5" x14ac:dyDescent="0.2">
      <c r="C3049" s="555"/>
      <c r="D3049" s="555"/>
      <c r="E3049" s="124" t="str">
        <f>'Enter Data'!$C$61</f>
        <v>Select</v>
      </c>
    </row>
    <row r="3050" spans="3:5" x14ac:dyDescent="0.2">
      <c r="C3050" s="555"/>
      <c r="D3050" s="555"/>
      <c r="E3050" s="124" t="str">
        <f>'Enter Data'!$C$61</f>
        <v>Select</v>
      </c>
    </row>
    <row r="3051" spans="3:5" x14ac:dyDescent="0.2">
      <c r="C3051" s="555"/>
      <c r="D3051" s="555"/>
      <c r="E3051" s="124" t="str">
        <f>'Enter Data'!$C$61</f>
        <v>Select</v>
      </c>
    </row>
    <row r="3052" spans="3:5" x14ac:dyDescent="0.2">
      <c r="C3052" s="555"/>
      <c r="D3052" s="555"/>
      <c r="E3052" s="124" t="str">
        <f>'Enter Data'!$C$61</f>
        <v>Select</v>
      </c>
    </row>
    <row r="3053" spans="3:5" x14ac:dyDescent="0.2">
      <c r="C3053" s="555"/>
      <c r="D3053" s="555"/>
      <c r="E3053" s="124" t="str">
        <f>'Enter Data'!$C$61</f>
        <v>Select</v>
      </c>
    </row>
    <row r="3054" spans="3:5" x14ac:dyDescent="0.2">
      <c r="C3054" s="555"/>
      <c r="D3054" s="555"/>
      <c r="E3054" s="124" t="str">
        <f>'Enter Data'!$C$61</f>
        <v>Select</v>
      </c>
    </row>
    <row r="3055" spans="3:5" x14ac:dyDescent="0.2">
      <c r="C3055" s="555"/>
      <c r="D3055" s="555"/>
      <c r="E3055" s="124" t="str">
        <f>'Enter Data'!$C$61</f>
        <v>Select</v>
      </c>
    </row>
    <row r="3056" spans="3:5" x14ac:dyDescent="0.2">
      <c r="C3056" s="555"/>
      <c r="D3056" s="555"/>
      <c r="E3056" s="124" t="str">
        <f>'Enter Data'!$C$61</f>
        <v>Select</v>
      </c>
    </row>
    <row r="3057" spans="3:5" x14ac:dyDescent="0.2">
      <c r="C3057" s="555"/>
      <c r="D3057" s="555"/>
      <c r="E3057" s="124" t="str">
        <f>'Enter Data'!$C$61</f>
        <v>Select</v>
      </c>
    </row>
    <row r="3058" spans="3:5" x14ac:dyDescent="0.2">
      <c r="C3058" s="555"/>
      <c r="D3058" s="555"/>
      <c r="E3058" s="124" t="str">
        <f>'Enter Data'!$C$61</f>
        <v>Select</v>
      </c>
    </row>
    <row r="3059" spans="3:5" x14ac:dyDescent="0.2">
      <c r="C3059" s="555"/>
      <c r="D3059" s="555"/>
      <c r="E3059" s="124" t="str">
        <f>'Enter Data'!$C$61</f>
        <v>Select</v>
      </c>
    </row>
    <row r="3060" spans="3:5" x14ac:dyDescent="0.2">
      <c r="C3060" s="555"/>
      <c r="D3060" s="555"/>
      <c r="E3060" s="124" t="str">
        <f>'Enter Data'!$C$61</f>
        <v>Select</v>
      </c>
    </row>
    <row r="3061" spans="3:5" x14ac:dyDescent="0.2">
      <c r="C3061" s="555"/>
      <c r="D3061" s="555"/>
      <c r="E3061" s="124" t="str">
        <f>'Enter Data'!$C$61</f>
        <v>Select</v>
      </c>
    </row>
    <row r="3062" spans="3:5" x14ac:dyDescent="0.2">
      <c r="C3062" s="555"/>
      <c r="D3062" s="555"/>
      <c r="E3062" s="124" t="str">
        <f>'Enter Data'!$C$61</f>
        <v>Select</v>
      </c>
    </row>
    <row r="3063" spans="3:5" x14ac:dyDescent="0.2">
      <c r="C3063" s="555"/>
      <c r="D3063" s="555"/>
      <c r="E3063" s="124" t="str">
        <f>'Enter Data'!$C$61</f>
        <v>Select</v>
      </c>
    </row>
    <row r="3064" spans="3:5" x14ac:dyDescent="0.2">
      <c r="C3064" s="555"/>
      <c r="D3064" s="555"/>
      <c r="E3064" s="124" t="str">
        <f>'Enter Data'!$C$61</f>
        <v>Select</v>
      </c>
    </row>
    <row r="3065" spans="3:5" x14ac:dyDescent="0.2">
      <c r="C3065" s="555"/>
      <c r="D3065" s="555"/>
      <c r="E3065" s="124" t="str">
        <f>'Enter Data'!$C$61</f>
        <v>Select</v>
      </c>
    </row>
    <row r="3066" spans="3:5" x14ac:dyDescent="0.2">
      <c r="C3066" s="555"/>
      <c r="D3066" s="555"/>
      <c r="E3066" s="124" t="str">
        <f>'Enter Data'!$C$61</f>
        <v>Select</v>
      </c>
    </row>
    <row r="3067" spans="3:5" x14ac:dyDescent="0.2">
      <c r="C3067" s="555"/>
      <c r="D3067" s="555"/>
      <c r="E3067" s="124" t="str">
        <f>'Enter Data'!$C$61</f>
        <v>Select</v>
      </c>
    </row>
    <row r="3068" spans="3:5" x14ac:dyDescent="0.2">
      <c r="C3068" s="555"/>
      <c r="D3068" s="555"/>
      <c r="E3068" s="124" t="str">
        <f>'Enter Data'!$C$61</f>
        <v>Select</v>
      </c>
    </row>
    <row r="3069" spans="3:5" x14ac:dyDescent="0.2">
      <c r="C3069" s="555"/>
      <c r="D3069" s="555"/>
      <c r="E3069" s="124" t="str">
        <f>'Enter Data'!$C$61</f>
        <v>Select</v>
      </c>
    </row>
    <row r="3070" spans="3:5" x14ac:dyDescent="0.2">
      <c r="C3070" s="555"/>
      <c r="D3070" s="555"/>
      <c r="E3070" s="124" t="str">
        <f>'Enter Data'!$C$61</f>
        <v>Select</v>
      </c>
    </row>
    <row r="3071" spans="3:5" x14ac:dyDescent="0.2">
      <c r="C3071" s="555"/>
      <c r="D3071" s="555"/>
      <c r="E3071" s="124" t="str">
        <f>'Enter Data'!$C$61</f>
        <v>Select</v>
      </c>
    </row>
    <row r="3072" spans="3:5" x14ac:dyDescent="0.2">
      <c r="C3072" s="555"/>
      <c r="D3072" s="555"/>
      <c r="E3072" s="124" t="str">
        <f>'Enter Data'!$C$61</f>
        <v>Select</v>
      </c>
    </row>
    <row r="3073" spans="3:5" x14ac:dyDescent="0.2">
      <c r="C3073" s="555"/>
      <c r="D3073" s="555"/>
      <c r="E3073" s="124" t="str">
        <f>'Enter Data'!$C$61</f>
        <v>Select</v>
      </c>
    </row>
    <row r="3074" spans="3:5" x14ac:dyDescent="0.2">
      <c r="C3074" s="555"/>
      <c r="D3074" s="555"/>
      <c r="E3074" s="124" t="str">
        <f>'Enter Data'!$C$61</f>
        <v>Select</v>
      </c>
    </row>
    <row r="3075" spans="3:5" x14ac:dyDescent="0.2">
      <c r="C3075" s="555"/>
      <c r="D3075" s="555"/>
      <c r="E3075" s="124" t="str">
        <f>'Enter Data'!$C$61</f>
        <v>Select</v>
      </c>
    </row>
    <row r="3076" spans="3:5" x14ac:dyDescent="0.2">
      <c r="C3076" s="555"/>
      <c r="D3076" s="555"/>
      <c r="E3076" s="124" t="str">
        <f>'Enter Data'!$C$61</f>
        <v>Select</v>
      </c>
    </row>
    <row r="3077" spans="3:5" x14ac:dyDescent="0.2">
      <c r="C3077" s="555"/>
      <c r="D3077" s="555"/>
      <c r="E3077" s="124" t="str">
        <f>'Enter Data'!$C$61</f>
        <v>Select</v>
      </c>
    </row>
    <row r="3078" spans="3:5" x14ac:dyDescent="0.2">
      <c r="C3078" s="555"/>
      <c r="D3078" s="555"/>
      <c r="E3078" s="124" t="str">
        <f>'Enter Data'!$C$61</f>
        <v>Select</v>
      </c>
    </row>
    <row r="3079" spans="3:5" x14ac:dyDescent="0.2">
      <c r="C3079" s="555"/>
      <c r="D3079" s="555"/>
      <c r="E3079" s="124" t="str">
        <f>'Enter Data'!$C$61</f>
        <v>Select</v>
      </c>
    </row>
    <row r="3080" spans="3:5" x14ac:dyDescent="0.2">
      <c r="C3080" s="555"/>
      <c r="D3080" s="555"/>
      <c r="E3080" s="124" t="str">
        <f>'Enter Data'!$C$61</f>
        <v>Select</v>
      </c>
    </row>
    <row r="3081" spans="3:5" x14ac:dyDescent="0.2">
      <c r="C3081" s="555"/>
      <c r="D3081" s="555"/>
      <c r="E3081" s="124" t="str">
        <f>'Enter Data'!$C$61</f>
        <v>Select</v>
      </c>
    </row>
    <row r="3082" spans="3:5" x14ac:dyDescent="0.2">
      <c r="C3082" s="555"/>
      <c r="D3082" s="555"/>
      <c r="E3082" s="124" t="str">
        <f>'Enter Data'!$C$61</f>
        <v>Select</v>
      </c>
    </row>
    <row r="3083" spans="3:5" x14ac:dyDescent="0.2">
      <c r="C3083" s="555"/>
      <c r="D3083" s="555"/>
      <c r="E3083" s="124" t="str">
        <f>'Enter Data'!$C$61</f>
        <v>Select</v>
      </c>
    </row>
    <row r="3084" spans="3:5" x14ac:dyDescent="0.2">
      <c r="C3084" s="555"/>
      <c r="D3084" s="555"/>
      <c r="E3084" s="124" t="str">
        <f>'Enter Data'!$C$61</f>
        <v>Select</v>
      </c>
    </row>
    <row r="3085" spans="3:5" x14ac:dyDescent="0.2">
      <c r="C3085" s="555"/>
      <c r="D3085" s="555"/>
      <c r="E3085" s="124" t="str">
        <f>'Enter Data'!$C$61</f>
        <v>Select</v>
      </c>
    </row>
    <row r="3086" spans="3:5" x14ac:dyDescent="0.2">
      <c r="C3086" s="555"/>
      <c r="D3086" s="555"/>
      <c r="E3086" s="124" t="str">
        <f>'Enter Data'!$C$61</f>
        <v>Select</v>
      </c>
    </row>
    <row r="3087" spans="3:5" x14ac:dyDescent="0.2">
      <c r="C3087" s="555"/>
      <c r="D3087" s="555"/>
      <c r="E3087" s="124" t="str">
        <f>'Enter Data'!$C$61</f>
        <v>Select</v>
      </c>
    </row>
    <row r="3088" spans="3:5" x14ac:dyDescent="0.2">
      <c r="C3088" s="555"/>
      <c r="D3088" s="555"/>
      <c r="E3088" s="124" t="str">
        <f>'Enter Data'!$C$61</f>
        <v>Select</v>
      </c>
    </row>
    <row r="3089" spans="3:5" x14ac:dyDescent="0.2">
      <c r="C3089" s="555"/>
      <c r="D3089" s="555"/>
      <c r="E3089" s="124" t="str">
        <f>'Enter Data'!$C$61</f>
        <v>Select</v>
      </c>
    </row>
    <row r="3090" spans="3:5" x14ac:dyDescent="0.2">
      <c r="C3090" s="555"/>
      <c r="D3090" s="555"/>
      <c r="E3090" s="124" t="str">
        <f>'Enter Data'!$C$61</f>
        <v>Select</v>
      </c>
    </row>
    <row r="3091" spans="3:5" x14ac:dyDescent="0.2">
      <c r="C3091" s="555"/>
      <c r="D3091" s="555"/>
      <c r="E3091" s="124" t="str">
        <f>'Enter Data'!$C$61</f>
        <v>Select</v>
      </c>
    </row>
    <row r="3092" spans="3:5" x14ac:dyDescent="0.2">
      <c r="C3092" s="555"/>
      <c r="D3092" s="555"/>
      <c r="E3092" s="124" t="str">
        <f>'Enter Data'!$C$61</f>
        <v>Select</v>
      </c>
    </row>
    <row r="3093" spans="3:5" x14ac:dyDescent="0.2">
      <c r="C3093" s="555"/>
      <c r="D3093" s="555"/>
      <c r="E3093" s="124" t="str">
        <f>'Enter Data'!$C$61</f>
        <v>Select</v>
      </c>
    </row>
    <row r="3094" spans="3:5" x14ac:dyDescent="0.2">
      <c r="C3094" s="555"/>
      <c r="D3094" s="555"/>
      <c r="E3094" s="124" t="str">
        <f>'Enter Data'!$C$61</f>
        <v>Select</v>
      </c>
    </row>
    <row r="3095" spans="3:5" x14ac:dyDescent="0.2">
      <c r="C3095" s="555"/>
      <c r="D3095" s="555"/>
      <c r="E3095" s="124" t="str">
        <f>'Enter Data'!$C$61</f>
        <v>Select</v>
      </c>
    </row>
    <row r="3096" spans="3:5" x14ac:dyDescent="0.2">
      <c r="C3096" s="555"/>
      <c r="D3096" s="555"/>
      <c r="E3096" s="124" t="str">
        <f>'Enter Data'!$C$61</f>
        <v>Select</v>
      </c>
    </row>
    <row r="3097" spans="3:5" x14ac:dyDescent="0.2">
      <c r="C3097" s="555"/>
      <c r="D3097" s="555"/>
      <c r="E3097" s="124" t="str">
        <f>'Enter Data'!$C$61</f>
        <v>Select</v>
      </c>
    </row>
    <row r="3098" spans="3:5" x14ac:dyDescent="0.2">
      <c r="C3098" s="555"/>
      <c r="D3098" s="555"/>
      <c r="E3098" s="124" t="str">
        <f>'Enter Data'!$C$61</f>
        <v>Select</v>
      </c>
    </row>
    <row r="3099" spans="3:5" x14ac:dyDescent="0.2">
      <c r="C3099" s="555"/>
      <c r="D3099" s="555"/>
      <c r="E3099" s="124" t="str">
        <f>'Enter Data'!$C$61</f>
        <v>Select</v>
      </c>
    </row>
    <row r="3100" spans="3:5" x14ac:dyDescent="0.2">
      <c r="C3100" s="555"/>
      <c r="D3100" s="555"/>
      <c r="E3100" s="124" t="str">
        <f>'Enter Data'!$C$61</f>
        <v>Select</v>
      </c>
    </row>
    <row r="3101" spans="3:5" x14ac:dyDescent="0.2">
      <c r="C3101" s="555"/>
      <c r="D3101" s="555"/>
      <c r="E3101" s="124" t="str">
        <f>'Enter Data'!$C$61</f>
        <v>Select</v>
      </c>
    </row>
    <row r="3102" spans="3:5" x14ac:dyDescent="0.2">
      <c r="C3102" s="555"/>
      <c r="D3102" s="555"/>
      <c r="E3102" s="124" t="str">
        <f>'Enter Data'!$C$61</f>
        <v>Select</v>
      </c>
    </row>
    <row r="3103" spans="3:5" x14ac:dyDescent="0.2">
      <c r="C3103" s="555"/>
      <c r="D3103" s="555"/>
      <c r="E3103" s="124" t="str">
        <f>'Enter Data'!$C$61</f>
        <v>Select</v>
      </c>
    </row>
    <row r="3104" spans="3:5" x14ac:dyDescent="0.2">
      <c r="C3104" s="555"/>
      <c r="D3104" s="555"/>
      <c r="E3104" s="124" t="str">
        <f>'Enter Data'!$C$61</f>
        <v>Select</v>
      </c>
    </row>
    <row r="3105" spans="3:5" x14ac:dyDescent="0.2">
      <c r="C3105" s="555"/>
      <c r="D3105" s="555"/>
      <c r="E3105" s="124" t="str">
        <f>'Enter Data'!$C$61</f>
        <v>Select</v>
      </c>
    </row>
    <row r="3106" spans="3:5" x14ac:dyDescent="0.2">
      <c r="C3106" s="555"/>
      <c r="D3106" s="555"/>
      <c r="E3106" s="124" t="str">
        <f>'Enter Data'!$C$61</f>
        <v>Select</v>
      </c>
    </row>
    <row r="3107" spans="3:5" x14ac:dyDescent="0.2">
      <c r="C3107" s="555"/>
      <c r="D3107" s="555"/>
      <c r="E3107" s="124" t="str">
        <f>'Enter Data'!$C$61</f>
        <v>Select</v>
      </c>
    </row>
    <row r="3108" spans="3:5" x14ac:dyDescent="0.2">
      <c r="C3108" s="555"/>
      <c r="D3108" s="555"/>
      <c r="E3108" s="124" t="str">
        <f>'Enter Data'!$C$61</f>
        <v>Select</v>
      </c>
    </row>
    <row r="3109" spans="3:5" x14ac:dyDescent="0.2">
      <c r="C3109" s="555"/>
      <c r="D3109" s="555"/>
      <c r="E3109" s="124" t="str">
        <f>'Enter Data'!$C$61</f>
        <v>Select</v>
      </c>
    </row>
    <row r="3110" spans="3:5" x14ac:dyDescent="0.2">
      <c r="C3110" s="555"/>
      <c r="D3110" s="555"/>
      <c r="E3110" s="124" t="str">
        <f>'Enter Data'!$C$61</f>
        <v>Select</v>
      </c>
    </row>
    <row r="3111" spans="3:5" x14ac:dyDescent="0.2">
      <c r="C3111" s="555"/>
      <c r="D3111" s="555"/>
      <c r="E3111" s="124" t="str">
        <f>'Enter Data'!$C$61</f>
        <v>Select</v>
      </c>
    </row>
    <row r="3112" spans="3:5" x14ac:dyDescent="0.2">
      <c r="C3112" s="555"/>
      <c r="D3112" s="555"/>
      <c r="E3112" s="124" t="str">
        <f>'Enter Data'!$C$61</f>
        <v>Select</v>
      </c>
    </row>
    <row r="3113" spans="3:5" x14ac:dyDescent="0.2">
      <c r="C3113" s="555"/>
      <c r="D3113" s="555"/>
      <c r="E3113" s="124" t="str">
        <f>'Enter Data'!$C$61</f>
        <v>Select</v>
      </c>
    </row>
    <row r="3114" spans="3:5" x14ac:dyDescent="0.2">
      <c r="C3114" s="555"/>
      <c r="D3114" s="555"/>
      <c r="E3114" s="124" t="str">
        <f>'Enter Data'!$C$61</f>
        <v>Select</v>
      </c>
    </row>
    <row r="3115" spans="3:5" x14ac:dyDescent="0.2">
      <c r="C3115" s="555"/>
      <c r="D3115" s="555"/>
      <c r="E3115" s="124" t="str">
        <f>'Enter Data'!$C$61</f>
        <v>Select</v>
      </c>
    </row>
    <row r="3116" spans="3:5" x14ac:dyDescent="0.2">
      <c r="C3116" s="555"/>
      <c r="D3116" s="555"/>
      <c r="E3116" s="124" t="str">
        <f>'Enter Data'!$C$61</f>
        <v>Select</v>
      </c>
    </row>
    <row r="3117" spans="3:5" x14ac:dyDescent="0.2">
      <c r="C3117" s="555"/>
      <c r="D3117" s="555"/>
      <c r="E3117" s="124" t="str">
        <f>'Enter Data'!$C$61</f>
        <v>Select</v>
      </c>
    </row>
    <row r="3118" spans="3:5" x14ac:dyDescent="0.2">
      <c r="C3118" s="555"/>
      <c r="D3118" s="555"/>
      <c r="E3118" s="124" t="str">
        <f>'Enter Data'!$C$61</f>
        <v>Select</v>
      </c>
    </row>
    <row r="3119" spans="3:5" x14ac:dyDescent="0.2">
      <c r="C3119" s="555"/>
      <c r="D3119" s="555"/>
      <c r="E3119" s="124" t="str">
        <f>'Enter Data'!$C$61</f>
        <v>Select</v>
      </c>
    </row>
    <row r="3120" spans="3:5" x14ac:dyDescent="0.2">
      <c r="C3120" s="555"/>
      <c r="D3120" s="555"/>
      <c r="E3120" s="124" t="str">
        <f>'Enter Data'!$C$61</f>
        <v>Select</v>
      </c>
    </row>
    <row r="3121" spans="3:5" x14ac:dyDescent="0.2">
      <c r="C3121" s="555"/>
      <c r="D3121" s="555"/>
      <c r="E3121" s="124" t="str">
        <f>'Enter Data'!$C$61</f>
        <v>Select</v>
      </c>
    </row>
    <row r="3122" spans="3:5" x14ac:dyDescent="0.2">
      <c r="C3122" s="555"/>
      <c r="D3122" s="555"/>
      <c r="E3122" s="124" t="str">
        <f>'Enter Data'!$C$61</f>
        <v>Select</v>
      </c>
    </row>
    <row r="3123" spans="3:5" x14ac:dyDescent="0.2">
      <c r="C3123" s="555"/>
      <c r="D3123" s="555"/>
      <c r="E3123" s="124" t="str">
        <f>'Enter Data'!$C$61</f>
        <v>Select</v>
      </c>
    </row>
    <row r="3124" spans="3:5" x14ac:dyDescent="0.2">
      <c r="C3124" s="555"/>
      <c r="D3124" s="555"/>
      <c r="E3124" s="124" t="str">
        <f>'Enter Data'!$C$61</f>
        <v>Select</v>
      </c>
    </row>
    <row r="3125" spans="3:5" x14ac:dyDescent="0.2">
      <c r="C3125" s="555"/>
      <c r="D3125" s="555"/>
      <c r="E3125" s="124" t="str">
        <f>'Enter Data'!$C$61</f>
        <v>Select</v>
      </c>
    </row>
    <row r="3126" spans="3:5" x14ac:dyDescent="0.2">
      <c r="C3126" s="555"/>
      <c r="D3126" s="555"/>
      <c r="E3126" s="124" t="str">
        <f>'Enter Data'!$C$61</f>
        <v>Select</v>
      </c>
    </row>
    <row r="3127" spans="3:5" x14ac:dyDescent="0.2">
      <c r="C3127" s="555"/>
      <c r="D3127" s="555"/>
      <c r="E3127" s="124" t="str">
        <f>'Enter Data'!$C$61</f>
        <v>Select</v>
      </c>
    </row>
    <row r="3128" spans="3:5" x14ac:dyDescent="0.2">
      <c r="C3128" s="555"/>
      <c r="D3128" s="555"/>
      <c r="E3128" s="124" t="str">
        <f>'Enter Data'!$C$61</f>
        <v>Select</v>
      </c>
    </row>
    <row r="3129" spans="3:5" x14ac:dyDescent="0.2">
      <c r="C3129" s="555"/>
      <c r="D3129" s="555"/>
      <c r="E3129" s="124" t="str">
        <f>'Enter Data'!$C$61</f>
        <v>Select</v>
      </c>
    </row>
    <row r="3130" spans="3:5" x14ac:dyDescent="0.2">
      <c r="C3130" s="555"/>
      <c r="D3130" s="555"/>
      <c r="E3130" s="124" t="str">
        <f>'Enter Data'!$C$61</f>
        <v>Select</v>
      </c>
    </row>
    <row r="3131" spans="3:5" x14ac:dyDescent="0.2">
      <c r="C3131" s="555"/>
      <c r="D3131" s="555"/>
      <c r="E3131" s="124" t="str">
        <f>'Enter Data'!$C$61</f>
        <v>Select</v>
      </c>
    </row>
    <row r="3132" spans="3:5" x14ac:dyDescent="0.2">
      <c r="C3132" s="555"/>
      <c r="D3132" s="555"/>
      <c r="E3132" s="124" t="str">
        <f>'Enter Data'!$C$61</f>
        <v>Select</v>
      </c>
    </row>
    <row r="3133" spans="3:5" x14ac:dyDescent="0.2">
      <c r="C3133" s="555"/>
      <c r="D3133" s="555"/>
      <c r="E3133" s="124" t="str">
        <f>'Enter Data'!$C$61</f>
        <v>Select</v>
      </c>
    </row>
    <row r="3134" spans="3:5" x14ac:dyDescent="0.2">
      <c r="C3134" s="555"/>
      <c r="D3134" s="555"/>
      <c r="E3134" s="124" t="str">
        <f>'Enter Data'!$C$61</f>
        <v>Select</v>
      </c>
    </row>
    <row r="3135" spans="3:5" x14ac:dyDescent="0.2">
      <c r="C3135" s="555"/>
      <c r="D3135" s="555"/>
      <c r="E3135" s="124" t="str">
        <f>'Enter Data'!$C$61</f>
        <v>Select</v>
      </c>
    </row>
    <row r="3136" spans="3:5" x14ac:dyDescent="0.2">
      <c r="C3136" s="555"/>
      <c r="D3136" s="555"/>
      <c r="E3136" s="124" t="str">
        <f>'Enter Data'!$C$61</f>
        <v>Select</v>
      </c>
    </row>
    <row r="3137" spans="3:5" x14ac:dyDescent="0.2">
      <c r="C3137" s="555"/>
      <c r="D3137" s="555"/>
      <c r="E3137" s="124" t="str">
        <f>'Enter Data'!$C$61</f>
        <v>Select</v>
      </c>
    </row>
    <row r="3138" spans="3:5" x14ac:dyDescent="0.2">
      <c r="C3138" s="555"/>
      <c r="D3138" s="555"/>
      <c r="E3138" s="124" t="str">
        <f>'Enter Data'!$C$61</f>
        <v>Select</v>
      </c>
    </row>
    <row r="3139" spans="3:5" x14ac:dyDescent="0.2">
      <c r="C3139" s="555"/>
      <c r="D3139" s="555"/>
      <c r="E3139" s="124" t="str">
        <f>'Enter Data'!$C$61</f>
        <v>Select</v>
      </c>
    </row>
    <row r="3140" spans="3:5" x14ac:dyDescent="0.2">
      <c r="C3140" s="555"/>
      <c r="D3140" s="555"/>
      <c r="E3140" s="124" t="str">
        <f>'Enter Data'!$C$61</f>
        <v>Select</v>
      </c>
    </row>
    <row r="3141" spans="3:5" x14ac:dyDescent="0.2">
      <c r="C3141" s="555"/>
      <c r="D3141" s="555"/>
      <c r="E3141" s="124" t="str">
        <f>'Enter Data'!$C$61</f>
        <v>Select</v>
      </c>
    </row>
    <row r="3142" spans="3:5" x14ac:dyDescent="0.2">
      <c r="C3142" s="555"/>
      <c r="D3142" s="555"/>
      <c r="E3142" s="124" t="str">
        <f>'Enter Data'!$C$61</f>
        <v>Select</v>
      </c>
    </row>
    <row r="3143" spans="3:5" x14ac:dyDescent="0.2">
      <c r="C3143" s="555"/>
      <c r="D3143" s="555"/>
      <c r="E3143" s="124" t="str">
        <f>'Enter Data'!$C$61</f>
        <v>Select</v>
      </c>
    </row>
    <row r="3144" spans="3:5" x14ac:dyDescent="0.2">
      <c r="C3144" s="555"/>
      <c r="D3144" s="555"/>
      <c r="E3144" s="124" t="str">
        <f>'Enter Data'!$C$61</f>
        <v>Select</v>
      </c>
    </row>
    <row r="3145" spans="3:5" x14ac:dyDescent="0.2">
      <c r="C3145" s="555"/>
      <c r="D3145" s="555"/>
      <c r="E3145" s="124" t="str">
        <f>'Enter Data'!$C$61</f>
        <v>Select</v>
      </c>
    </row>
    <row r="3146" spans="3:5" x14ac:dyDescent="0.2">
      <c r="C3146" s="555"/>
      <c r="D3146" s="555"/>
      <c r="E3146" s="124" t="str">
        <f>'Enter Data'!$C$61</f>
        <v>Select</v>
      </c>
    </row>
    <row r="3147" spans="3:5" x14ac:dyDescent="0.2">
      <c r="C3147" s="555"/>
      <c r="D3147" s="555"/>
      <c r="E3147" s="124" t="str">
        <f>'Enter Data'!$C$61</f>
        <v>Select</v>
      </c>
    </row>
    <row r="3148" spans="3:5" x14ac:dyDescent="0.2">
      <c r="C3148" s="555"/>
      <c r="D3148" s="555"/>
      <c r="E3148" s="124" t="str">
        <f>'Enter Data'!$C$61</f>
        <v>Select</v>
      </c>
    </row>
    <row r="3149" spans="3:5" x14ac:dyDescent="0.2">
      <c r="C3149" s="555"/>
      <c r="D3149" s="555"/>
      <c r="E3149" s="124" t="str">
        <f>'Enter Data'!$C$61</f>
        <v>Select</v>
      </c>
    </row>
    <row r="3150" spans="3:5" x14ac:dyDescent="0.2">
      <c r="C3150" s="555"/>
      <c r="D3150" s="555"/>
      <c r="E3150" s="124" t="str">
        <f>'Enter Data'!$C$61</f>
        <v>Select</v>
      </c>
    </row>
    <row r="3151" spans="3:5" x14ac:dyDescent="0.2">
      <c r="C3151" s="555"/>
      <c r="D3151" s="555"/>
      <c r="E3151" s="124" t="str">
        <f>'Enter Data'!$C$61</f>
        <v>Select</v>
      </c>
    </row>
    <row r="3152" spans="3:5" x14ac:dyDescent="0.2">
      <c r="C3152" s="555"/>
      <c r="D3152" s="555"/>
      <c r="E3152" s="124" t="str">
        <f>'Enter Data'!$C$61</f>
        <v>Select</v>
      </c>
    </row>
    <row r="3153" spans="3:5" x14ac:dyDescent="0.2">
      <c r="C3153" s="555"/>
      <c r="D3153" s="555"/>
      <c r="E3153" s="124" t="str">
        <f>'Enter Data'!$C$61</f>
        <v>Select</v>
      </c>
    </row>
    <row r="3154" spans="3:5" x14ac:dyDescent="0.2">
      <c r="C3154" s="555"/>
      <c r="D3154" s="555"/>
      <c r="E3154" s="124" t="str">
        <f>'Enter Data'!$C$61</f>
        <v>Select</v>
      </c>
    </row>
    <row r="3155" spans="3:5" x14ac:dyDescent="0.2">
      <c r="C3155" s="555"/>
      <c r="D3155" s="555"/>
      <c r="E3155" s="124" t="str">
        <f>'Enter Data'!$C$61</f>
        <v>Select</v>
      </c>
    </row>
    <row r="3156" spans="3:5" x14ac:dyDescent="0.2">
      <c r="C3156" s="555"/>
      <c r="D3156" s="555"/>
      <c r="E3156" s="124" t="str">
        <f>'Enter Data'!$C$61</f>
        <v>Select</v>
      </c>
    </row>
    <row r="3157" spans="3:5" x14ac:dyDescent="0.2">
      <c r="C3157" s="555"/>
      <c r="D3157" s="555"/>
      <c r="E3157" s="124" t="str">
        <f>'Enter Data'!$C$61</f>
        <v>Select</v>
      </c>
    </row>
    <row r="3158" spans="3:5" x14ac:dyDescent="0.2">
      <c r="C3158" s="555"/>
      <c r="D3158" s="555"/>
      <c r="E3158" s="124" t="str">
        <f>'Enter Data'!$C$61</f>
        <v>Select</v>
      </c>
    </row>
    <row r="3159" spans="3:5" x14ac:dyDescent="0.2">
      <c r="C3159" s="555"/>
      <c r="D3159" s="555"/>
      <c r="E3159" s="124" t="str">
        <f>'Enter Data'!$C$61</f>
        <v>Select</v>
      </c>
    </row>
    <row r="3160" spans="3:5" x14ac:dyDescent="0.2">
      <c r="C3160" s="555"/>
      <c r="D3160" s="555"/>
      <c r="E3160" s="124" t="str">
        <f>'Enter Data'!$C$61</f>
        <v>Select</v>
      </c>
    </row>
    <row r="3161" spans="3:5" x14ac:dyDescent="0.2">
      <c r="C3161" s="555"/>
      <c r="D3161" s="555"/>
      <c r="E3161" s="124" t="str">
        <f>'Enter Data'!$C$61</f>
        <v>Select</v>
      </c>
    </row>
    <row r="3162" spans="3:5" x14ac:dyDescent="0.2">
      <c r="C3162" s="555"/>
      <c r="D3162" s="555"/>
      <c r="E3162" s="124" t="str">
        <f>'Enter Data'!$C$61</f>
        <v>Select</v>
      </c>
    </row>
    <row r="3163" spans="3:5" x14ac:dyDescent="0.2">
      <c r="C3163" s="555"/>
      <c r="D3163" s="555"/>
      <c r="E3163" s="124" t="str">
        <f>'Enter Data'!$C$61</f>
        <v>Select</v>
      </c>
    </row>
    <row r="3164" spans="3:5" x14ac:dyDescent="0.2">
      <c r="C3164" s="555"/>
      <c r="D3164" s="555"/>
      <c r="E3164" s="124" t="str">
        <f>'Enter Data'!$C$61</f>
        <v>Select</v>
      </c>
    </row>
    <row r="3165" spans="3:5" x14ac:dyDescent="0.2">
      <c r="C3165" s="555"/>
      <c r="D3165" s="555"/>
      <c r="E3165" s="124" t="str">
        <f>'Enter Data'!$C$61</f>
        <v>Select</v>
      </c>
    </row>
    <row r="3166" spans="3:5" x14ac:dyDescent="0.2">
      <c r="C3166" s="555"/>
      <c r="D3166" s="555"/>
      <c r="E3166" s="124" t="str">
        <f>'Enter Data'!$C$61</f>
        <v>Select</v>
      </c>
    </row>
    <row r="3167" spans="3:5" x14ac:dyDescent="0.2">
      <c r="C3167" s="555"/>
      <c r="D3167" s="555"/>
      <c r="E3167" s="124" t="str">
        <f>'Enter Data'!$C$61</f>
        <v>Select</v>
      </c>
    </row>
    <row r="3168" spans="3:5" x14ac:dyDescent="0.2">
      <c r="C3168" s="555"/>
      <c r="D3168" s="555"/>
      <c r="E3168" s="124" t="str">
        <f>'Enter Data'!$C$61</f>
        <v>Select</v>
      </c>
    </row>
    <row r="3169" spans="3:5" x14ac:dyDescent="0.2">
      <c r="C3169" s="555"/>
      <c r="D3169" s="555"/>
      <c r="E3169" s="124" t="str">
        <f>'Enter Data'!$C$61</f>
        <v>Select</v>
      </c>
    </row>
    <row r="3170" spans="3:5" x14ac:dyDescent="0.2">
      <c r="C3170" s="555"/>
      <c r="D3170" s="555"/>
      <c r="E3170" s="124" t="str">
        <f>'Enter Data'!$C$61</f>
        <v>Select</v>
      </c>
    </row>
    <row r="3171" spans="3:5" x14ac:dyDescent="0.2">
      <c r="C3171" s="555"/>
      <c r="D3171" s="555"/>
      <c r="E3171" s="124" t="str">
        <f>'Enter Data'!$C$61</f>
        <v>Select</v>
      </c>
    </row>
    <row r="3172" spans="3:5" x14ac:dyDescent="0.2">
      <c r="C3172" s="555"/>
      <c r="D3172" s="555"/>
      <c r="E3172" s="124" t="str">
        <f>'Enter Data'!$C$61</f>
        <v>Select</v>
      </c>
    </row>
    <row r="3173" spans="3:5" x14ac:dyDescent="0.2">
      <c r="C3173" s="555"/>
      <c r="D3173" s="555"/>
      <c r="E3173" s="124" t="str">
        <f>'Enter Data'!$C$61</f>
        <v>Select</v>
      </c>
    </row>
    <row r="3174" spans="3:5" x14ac:dyDescent="0.2">
      <c r="C3174" s="555"/>
      <c r="D3174" s="555"/>
      <c r="E3174" s="124" t="str">
        <f>'Enter Data'!$C$61</f>
        <v>Select</v>
      </c>
    </row>
    <row r="3175" spans="3:5" x14ac:dyDescent="0.2">
      <c r="C3175" s="555"/>
      <c r="D3175" s="555"/>
      <c r="E3175" s="124" t="str">
        <f>'Enter Data'!$C$61</f>
        <v>Select</v>
      </c>
    </row>
    <row r="3176" spans="3:5" x14ac:dyDescent="0.2">
      <c r="C3176" s="555"/>
      <c r="D3176" s="555"/>
      <c r="E3176" s="124" t="str">
        <f>'Enter Data'!$C$61</f>
        <v>Select</v>
      </c>
    </row>
    <row r="3177" spans="3:5" x14ac:dyDescent="0.2">
      <c r="C3177" s="555"/>
      <c r="D3177" s="555"/>
      <c r="E3177" s="124" t="str">
        <f>'Enter Data'!$C$61</f>
        <v>Select</v>
      </c>
    </row>
    <row r="3178" spans="3:5" x14ac:dyDescent="0.2">
      <c r="C3178" s="555"/>
      <c r="D3178" s="555"/>
      <c r="E3178" s="124" t="str">
        <f>'Enter Data'!$C$61</f>
        <v>Select</v>
      </c>
    </row>
    <row r="3179" spans="3:5" x14ac:dyDescent="0.2">
      <c r="C3179" s="555"/>
      <c r="D3179" s="555"/>
      <c r="E3179" s="124" t="str">
        <f>'Enter Data'!$C$61</f>
        <v>Select</v>
      </c>
    </row>
    <row r="3180" spans="3:5" x14ac:dyDescent="0.2">
      <c r="C3180" s="555"/>
      <c r="D3180" s="555"/>
      <c r="E3180" s="124" t="str">
        <f>'Enter Data'!$C$61</f>
        <v>Select</v>
      </c>
    </row>
    <row r="3181" spans="3:5" x14ac:dyDescent="0.2">
      <c r="C3181" s="555"/>
      <c r="D3181" s="555"/>
      <c r="E3181" s="124" t="str">
        <f>'Enter Data'!$C$61</f>
        <v>Select</v>
      </c>
    </row>
    <row r="3182" spans="3:5" x14ac:dyDescent="0.2">
      <c r="C3182" s="555"/>
      <c r="D3182" s="555"/>
      <c r="E3182" s="124" t="str">
        <f>'Enter Data'!$C$61</f>
        <v>Select</v>
      </c>
    </row>
    <row r="3183" spans="3:5" x14ac:dyDescent="0.2">
      <c r="C3183" s="555"/>
      <c r="D3183" s="555"/>
      <c r="E3183" s="124" t="str">
        <f>'Enter Data'!$C$61</f>
        <v>Select</v>
      </c>
    </row>
    <row r="3184" spans="3:5" x14ac:dyDescent="0.2">
      <c r="C3184" s="555"/>
      <c r="D3184" s="555"/>
      <c r="E3184" s="124" t="str">
        <f>'Enter Data'!$C$61</f>
        <v>Select</v>
      </c>
    </row>
    <row r="3185" spans="3:5" x14ac:dyDescent="0.2">
      <c r="C3185" s="555"/>
      <c r="D3185" s="555"/>
      <c r="E3185" s="124" t="str">
        <f>'Enter Data'!$C$61</f>
        <v>Select</v>
      </c>
    </row>
    <row r="3186" spans="3:5" x14ac:dyDescent="0.2">
      <c r="C3186" s="555"/>
      <c r="D3186" s="555"/>
      <c r="E3186" s="124" t="str">
        <f>'Enter Data'!$C$61</f>
        <v>Select</v>
      </c>
    </row>
    <row r="3187" spans="3:5" x14ac:dyDescent="0.2">
      <c r="C3187" s="555"/>
      <c r="D3187" s="555"/>
      <c r="E3187" s="124" t="str">
        <f>'Enter Data'!$C$61</f>
        <v>Select</v>
      </c>
    </row>
    <row r="3188" spans="3:5" x14ac:dyDescent="0.2">
      <c r="C3188" s="555"/>
      <c r="D3188" s="555"/>
      <c r="E3188" s="124" t="str">
        <f>'Enter Data'!$C$61</f>
        <v>Select</v>
      </c>
    </row>
    <row r="3189" spans="3:5" x14ac:dyDescent="0.2">
      <c r="C3189" s="555"/>
      <c r="D3189" s="555"/>
      <c r="E3189" s="124" t="str">
        <f>'Enter Data'!$C$61</f>
        <v>Select</v>
      </c>
    </row>
    <row r="3190" spans="3:5" x14ac:dyDescent="0.2">
      <c r="C3190" s="555"/>
      <c r="D3190" s="555"/>
      <c r="E3190" s="124" t="str">
        <f>'Enter Data'!$C$61</f>
        <v>Select</v>
      </c>
    </row>
    <row r="3191" spans="3:5" x14ac:dyDescent="0.2">
      <c r="C3191" s="555"/>
      <c r="D3191" s="555"/>
      <c r="E3191" s="124" t="str">
        <f>'Enter Data'!$C$61</f>
        <v>Select</v>
      </c>
    </row>
    <row r="3192" spans="3:5" x14ac:dyDescent="0.2">
      <c r="C3192" s="555"/>
      <c r="D3192" s="555"/>
      <c r="E3192" s="124" t="str">
        <f>'Enter Data'!$C$61</f>
        <v>Select</v>
      </c>
    </row>
    <row r="3193" spans="3:5" x14ac:dyDescent="0.2">
      <c r="C3193" s="555"/>
      <c r="D3193" s="555"/>
      <c r="E3193" s="124" t="str">
        <f>'Enter Data'!$C$61</f>
        <v>Select</v>
      </c>
    </row>
    <row r="3194" spans="3:5" x14ac:dyDescent="0.2">
      <c r="C3194" s="555"/>
      <c r="D3194" s="555"/>
      <c r="E3194" s="124" t="str">
        <f>'Enter Data'!$C$61</f>
        <v>Select</v>
      </c>
    </row>
    <row r="3195" spans="3:5" x14ac:dyDescent="0.2">
      <c r="C3195" s="555"/>
      <c r="D3195" s="555"/>
      <c r="E3195" s="124" t="str">
        <f>'Enter Data'!$C$61</f>
        <v>Select</v>
      </c>
    </row>
    <row r="3196" spans="3:5" x14ac:dyDescent="0.2">
      <c r="C3196" s="555"/>
      <c r="D3196" s="555"/>
      <c r="E3196" s="124" t="str">
        <f>'Enter Data'!$C$61</f>
        <v>Select</v>
      </c>
    </row>
    <row r="3197" spans="3:5" x14ac:dyDescent="0.2">
      <c r="C3197" s="555"/>
      <c r="D3197" s="555"/>
      <c r="E3197" s="124" t="str">
        <f>'Enter Data'!$C$61</f>
        <v>Select</v>
      </c>
    </row>
    <row r="3198" spans="3:5" x14ac:dyDescent="0.2">
      <c r="C3198" s="555"/>
      <c r="D3198" s="555"/>
      <c r="E3198" s="124" t="str">
        <f>'Enter Data'!$C$61</f>
        <v>Select</v>
      </c>
    </row>
    <row r="3199" spans="3:5" x14ac:dyDescent="0.2">
      <c r="C3199" s="555"/>
      <c r="D3199" s="555"/>
      <c r="E3199" s="124" t="str">
        <f>'Enter Data'!$C$61</f>
        <v>Select</v>
      </c>
    </row>
    <row r="3200" spans="3:5" x14ac:dyDescent="0.2">
      <c r="C3200" s="555"/>
      <c r="D3200" s="555"/>
      <c r="E3200" s="124" t="str">
        <f>'Enter Data'!$C$61</f>
        <v>Select</v>
      </c>
    </row>
    <row r="3201" spans="3:5" x14ac:dyDescent="0.2">
      <c r="C3201" s="555"/>
      <c r="D3201" s="555"/>
      <c r="E3201" s="124" t="str">
        <f>'Enter Data'!$C$61</f>
        <v>Select</v>
      </c>
    </row>
    <row r="3202" spans="3:5" x14ac:dyDescent="0.2">
      <c r="C3202" s="555"/>
      <c r="D3202" s="555"/>
      <c r="E3202" s="124" t="str">
        <f>'Enter Data'!$C$61</f>
        <v>Select</v>
      </c>
    </row>
    <row r="3203" spans="3:5" x14ac:dyDescent="0.2">
      <c r="C3203" s="555"/>
      <c r="D3203" s="555"/>
      <c r="E3203" s="124" t="str">
        <f>'Enter Data'!$C$61</f>
        <v>Select</v>
      </c>
    </row>
    <row r="3204" spans="3:5" x14ac:dyDescent="0.2">
      <c r="C3204" s="555"/>
      <c r="D3204" s="555"/>
      <c r="E3204" s="124" t="str">
        <f>'Enter Data'!$C$61</f>
        <v>Select</v>
      </c>
    </row>
    <row r="3205" spans="3:5" x14ac:dyDescent="0.2">
      <c r="C3205" s="555"/>
      <c r="D3205" s="555"/>
      <c r="E3205" s="124" t="str">
        <f>'Enter Data'!$C$61</f>
        <v>Select</v>
      </c>
    </row>
    <row r="3206" spans="3:5" x14ac:dyDescent="0.2">
      <c r="C3206" s="555"/>
      <c r="D3206" s="555"/>
      <c r="E3206" s="124" t="str">
        <f>'Enter Data'!$C$61</f>
        <v>Select</v>
      </c>
    </row>
    <row r="3207" spans="3:5" x14ac:dyDescent="0.2">
      <c r="C3207" s="555"/>
      <c r="D3207" s="555"/>
      <c r="E3207" s="124" t="str">
        <f>'Enter Data'!$C$61</f>
        <v>Select</v>
      </c>
    </row>
    <row r="3208" spans="3:5" x14ac:dyDescent="0.2">
      <c r="C3208" s="555"/>
      <c r="D3208" s="555"/>
      <c r="E3208" s="124" t="str">
        <f>'Enter Data'!$C$61</f>
        <v>Select</v>
      </c>
    </row>
    <row r="3209" spans="3:5" x14ac:dyDescent="0.2">
      <c r="C3209" s="555"/>
      <c r="D3209" s="555"/>
      <c r="E3209" s="124" t="str">
        <f>'Enter Data'!$C$61</f>
        <v>Select</v>
      </c>
    </row>
    <row r="3210" spans="3:5" x14ac:dyDescent="0.2">
      <c r="C3210" s="555"/>
      <c r="D3210" s="555"/>
      <c r="E3210" s="124" t="str">
        <f>'Enter Data'!$C$61</f>
        <v>Select</v>
      </c>
    </row>
    <row r="3211" spans="3:5" x14ac:dyDescent="0.2">
      <c r="C3211" s="555"/>
      <c r="D3211" s="555"/>
      <c r="E3211" s="124" t="str">
        <f>'Enter Data'!$C$61</f>
        <v>Select</v>
      </c>
    </row>
    <row r="3212" spans="3:5" x14ac:dyDescent="0.2">
      <c r="C3212" s="555"/>
      <c r="D3212" s="555"/>
      <c r="E3212" s="124" t="str">
        <f>'Enter Data'!$C$61</f>
        <v>Select</v>
      </c>
    </row>
    <row r="3213" spans="3:5" x14ac:dyDescent="0.2">
      <c r="C3213" s="555"/>
      <c r="D3213" s="555"/>
      <c r="E3213" s="124" t="str">
        <f>'Enter Data'!$C$61</f>
        <v>Select</v>
      </c>
    </row>
    <row r="3214" spans="3:5" x14ac:dyDescent="0.2">
      <c r="C3214" s="555"/>
      <c r="D3214" s="555"/>
      <c r="E3214" s="124" t="str">
        <f>'Enter Data'!$C$61</f>
        <v>Select</v>
      </c>
    </row>
    <row r="3215" spans="3:5" x14ac:dyDescent="0.2">
      <c r="C3215" s="555"/>
      <c r="D3215" s="555"/>
      <c r="E3215" s="124" t="str">
        <f>'Enter Data'!$C$61</f>
        <v>Select</v>
      </c>
    </row>
    <row r="3216" spans="3:5" x14ac:dyDescent="0.2">
      <c r="C3216" s="555"/>
      <c r="D3216" s="555"/>
      <c r="E3216" s="124" t="str">
        <f>'Enter Data'!$C$61</f>
        <v>Select</v>
      </c>
    </row>
    <row r="3217" spans="3:5" x14ac:dyDescent="0.2">
      <c r="C3217" s="555"/>
      <c r="D3217" s="555"/>
      <c r="E3217" s="124" t="str">
        <f>'Enter Data'!$C$61</f>
        <v>Select</v>
      </c>
    </row>
    <row r="3218" spans="3:5" x14ac:dyDescent="0.2">
      <c r="C3218" s="555"/>
      <c r="D3218" s="555"/>
      <c r="E3218" s="124" t="str">
        <f>'Enter Data'!$C$61</f>
        <v>Select</v>
      </c>
    </row>
    <row r="3219" spans="3:5" x14ac:dyDescent="0.2">
      <c r="C3219" s="555"/>
      <c r="D3219" s="555"/>
      <c r="E3219" s="124" t="str">
        <f>'Enter Data'!$C$61</f>
        <v>Select</v>
      </c>
    </row>
    <row r="3220" spans="3:5" x14ac:dyDescent="0.2">
      <c r="C3220" s="555"/>
      <c r="D3220" s="555"/>
      <c r="E3220" s="124" t="str">
        <f>'Enter Data'!$C$61</f>
        <v>Select</v>
      </c>
    </row>
    <row r="3221" spans="3:5" x14ac:dyDescent="0.2">
      <c r="C3221" s="555"/>
      <c r="D3221" s="555"/>
      <c r="E3221" s="124" t="str">
        <f>'Enter Data'!$C$61</f>
        <v>Select</v>
      </c>
    </row>
    <row r="3222" spans="3:5" x14ac:dyDescent="0.2">
      <c r="C3222" s="555"/>
      <c r="D3222" s="555"/>
      <c r="E3222" s="124" t="str">
        <f>'Enter Data'!$C$61</f>
        <v>Select</v>
      </c>
    </row>
    <row r="3223" spans="3:5" x14ac:dyDescent="0.2">
      <c r="C3223" s="555"/>
      <c r="D3223" s="555"/>
      <c r="E3223" s="124" t="str">
        <f>'Enter Data'!$C$61</f>
        <v>Select</v>
      </c>
    </row>
    <row r="3224" spans="3:5" x14ac:dyDescent="0.2">
      <c r="C3224" s="555"/>
      <c r="D3224" s="555"/>
      <c r="E3224" s="124" t="str">
        <f>'Enter Data'!$C$61</f>
        <v>Select</v>
      </c>
    </row>
    <row r="3225" spans="3:5" x14ac:dyDescent="0.2">
      <c r="C3225" s="555"/>
      <c r="D3225" s="555"/>
      <c r="E3225" s="124" t="str">
        <f>'Enter Data'!$C$61</f>
        <v>Select</v>
      </c>
    </row>
    <row r="3226" spans="3:5" x14ac:dyDescent="0.2">
      <c r="C3226" s="555"/>
      <c r="D3226" s="555"/>
      <c r="E3226" s="124" t="str">
        <f>'Enter Data'!$C$61</f>
        <v>Select</v>
      </c>
    </row>
    <row r="3227" spans="3:5" x14ac:dyDescent="0.2">
      <c r="C3227" s="555"/>
      <c r="D3227" s="555"/>
      <c r="E3227" s="124" t="str">
        <f>'Enter Data'!$C$61</f>
        <v>Select</v>
      </c>
    </row>
    <row r="3228" spans="3:5" x14ac:dyDescent="0.2">
      <c r="C3228" s="555"/>
      <c r="D3228" s="555"/>
      <c r="E3228" s="124" t="str">
        <f>'Enter Data'!$C$61</f>
        <v>Select</v>
      </c>
    </row>
    <row r="3229" spans="3:5" x14ac:dyDescent="0.2">
      <c r="C3229" s="555"/>
      <c r="D3229" s="555"/>
      <c r="E3229" s="124" t="str">
        <f>'Enter Data'!$C$61</f>
        <v>Select</v>
      </c>
    </row>
    <row r="3230" spans="3:5" x14ac:dyDescent="0.2">
      <c r="C3230" s="555"/>
      <c r="D3230" s="555"/>
      <c r="E3230" s="124" t="str">
        <f>'Enter Data'!$C$61</f>
        <v>Select</v>
      </c>
    </row>
    <row r="3231" spans="3:5" x14ac:dyDescent="0.2">
      <c r="C3231" s="555"/>
      <c r="D3231" s="555"/>
      <c r="E3231" s="124" t="str">
        <f>'Enter Data'!$C$61</f>
        <v>Select</v>
      </c>
    </row>
    <row r="3232" spans="3:5" x14ac:dyDescent="0.2">
      <c r="C3232" s="555"/>
      <c r="D3232" s="555"/>
      <c r="E3232" s="124" t="str">
        <f>'Enter Data'!$C$61</f>
        <v>Select</v>
      </c>
    </row>
    <row r="3233" spans="3:5" x14ac:dyDescent="0.2">
      <c r="C3233" s="555"/>
      <c r="D3233" s="555"/>
      <c r="E3233" s="124" t="str">
        <f>'Enter Data'!$C$61</f>
        <v>Select</v>
      </c>
    </row>
    <row r="3234" spans="3:5" x14ac:dyDescent="0.2">
      <c r="C3234" s="555"/>
      <c r="D3234" s="555"/>
      <c r="E3234" s="124" t="str">
        <f>'Enter Data'!$C$61</f>
        <v>Select</v>
      </c>
    </row>
    <row r="3235" spans="3:5" x14ac:dyDescent="0.2">
      <c r="C3235" s="555"/>
      <c r="D3235" s="555"/>
      <c r="E3235" s="124" t="str">
        <f>'Enter Data'!$C$61</f>
        <v>Select</v>
      </c>
    </row>
    <row r="3236" spans="3:5" x14ac:dyDescent="0.2">
      <c r="C3236" s="555"/>
      <c r="D3236" s="555"/>
      <c r="E3236" s="124" t="str">
        <f>'Enter Data'!$C$61</f>
        <v>Select</v>
      </c>
    </row>
    <row r="3237" spans="3:5" x14ac:dyDescent="0.2">
      <c r="C3237" s="555"/>
      <c r="D3237" s="555"/>
      <c r="E3237" s="124" t="str">
        <f>'Enter Data'!$C$61</f>
        <v>Select</v>
      </c>
    </row>
    <row r="3238" spans="3:5" x14ac:dyDescent="0.2">
      <c r="C3238" s="555"/>
      <c r="D3238" s="555"/>
      <c r="E3238" s="124" t="str">
        <f>'Enter Data'!$C$61</f>
        <v>Select</v>
      </c>
    </row>
    <row r="3239" spans="3:5" x14ac:dyDescent="0.2">
      <c r="C3239" s="555"/>
      <c r="D3239" s="555"/>
      <c r="E3239" s="124" t="str">
        <f>'Enter Data'!$C$61</f>
        <v>Select</v>
      </c>
    </row>
    <row r="3240" spans="3:5" x14ac:dyDescent="0.2">
      <c r="C3240" s="555"/>
      <c r="D3240" s="555"/>
      <c r="E3240" s="124" t="str">
        <f>'Enter Data'!$C$61</f>
        <v>Select</v>
      </c>
    </row>
    <row r="3241" spans="3:5" x14ac:dyDescent="0.2">
      <c r="C3241" s="555"/>
      <c r="D3241" s="555"/>
      <c r="E3241" s="124" t="str">
        <f>'Enter Data'!$C$61</f>
        <v>Select</v>
      </c>
    </row>
    <row r="3242" spans="3:5" x14ac:dyDescent="0.2">
      <c r="C3242" s="555"/>
      <c r="D3242" s="555"/>
      <c r="E3242" s="124" t="str">
        <f>'Enter Data'!$C$61</f>
        <v>Select</v>
      </c>
    </row>
    <row r="3243" spans="3:5" x14ac:dyDescent="0.2">
      <c r="C3243" s="555"/>
      <c r="D3243" s="555"/>
      <c r="E3243" s="124" t="str">
        <f>'Enter Data'!$C$61</f>
        <v>Select</v>
      </c>
    </row>
    <row r="3244" spans="3:5" x14ac:dyDescent="0.2">
      <c r="C3244" s="555"/>
      <c r="D3244" s="555"/>
      <c r="E3244" s="124" t="str">
        <f>'Enter Data'!$C$61</f>
        <v>Select</v>
      </c>
    </row>
    <row r="3245" spans="3:5" x14ac:dyDescent="0.2">
      <c r="C3245" s="555"/>
      <c r="D3245" s="555"/>
      <c r="E3245" s="124" t="str">
        <f>'Enter Data'!$C$61</f>
        <v>Select</v>
      </c>
    </row>
    <row r="3246" spans="3:5" x14ac:dyDescent="0.2">
      <c r="C3246" s="555"/>
      <c r="D3246" s="555"/>
      <c r="E3246" s="124" t="str">
        <f>'Enter Data'!$C$61</f>
        <v>Select</v>
      </c>
    </row>
    <row r="3247" spans="3:5" x14ac:dyDescent="0.2">
      <c r="C3247" s="555"/>
      <c r="D3247" s="555"/>
      <c r="E3247" s="124" t="str">
        <f>'Enter Data'!$C$61</f>
        <v>Select</v>
      </c>
    </row>
    <row r="3248" spans="3:5" x14ac:dyDescent="0.2">
      <c r="C3248" s="555"/>
      <c r="D3248" s="555"/>
      <c r="E3248" s="124" t="str">
        <f>'Enter Data'!$C$61</f>
        <v>Select</v>
      </c>
    </row>
    <row r="3249" spans="3:5" x14ac:dyDescent="0.2">
      <c r="C3249" s="555"/>
      <c r="D3249" s="555"/>
      <c r="E3249" s="124" t="str">
        <f>'Enter Data'!$C$61</f>
        <v>Select</v>
      </c>
    </row>
    <row r="3250" spans="3:5" x14ac:dyDescent="0.2">
      <c r="C3250" s="555"/>
      <c r="D3250" s="555"/>
      <c r="E3250" s="124" t="str">
        <f>'Enter Data'!$C$61</f>
        <v>Select</v>
      </c>
    </row>
    <row r="3251" spans="3:5" x14ac:dyDescent="0.2">
      <c r="C3251" s="555"/>
      <c r="D3251" s="555"/>
      <c r="E3251" s="124" t="str">
        <f>'Enter Data'!$C$61</f>
        <v>Select</v>
      </c>
    </row>
    <row r="3252" spans="3:5" x14ac:dyDescent="0.2">
      <c r="C3252" s="555"/>
      <c r="D3252" s="555"/>
      <c r="E3252" s="124" t="str">
        <f>'Enter Data'!$C$61</f>
        <v>Select</v>
      </c>
    </row>
    <row r="3253" spans="3:5" x14ac:dyDescent="0.2">
      <c r="C3253" s="555"/>
      <c r="D3253" s="555"/>
      <c r="E3253" s="124" t="str">
        <f>'Enter Data'!$C$61</f>
        <v>Select</v>
      </c>
    </row>
    <row r="3254" spans="3:5" x14ac:dyDescent="0.2">
      <c r="C3254" s="555"/>
      <c r="D3254" s="555"/>
      <c r="E3254" s="124" t="str">
        <f>'Enter Data'!$C$61</f>
        <v>Select</v>
      </c>
    </row>
    <row r="3255" spans="3:5" x14ac:dyDescent="0.2">
      <c r="C3255" s="555"/>
      <c r="D3255" s="555"/>
      <c r="E3255" s="124" t="str">
        <f>'Enter Data'!$C$61</f>
        <v>Select</v>
      </c>
    </row>
    <row r="3256" spans="3:5" x14ac:dyDescent="0.2">
      <c r="C3256" s="555"/>
      <c r="D3256" s="555"/>
      <c r="E3256" s="124" t="str">
        <f>'Enter Data'!$C$61</f>
        <v>Select</v>
      </c>
    </row>
    <row r="3257" spans="3:5" x14ac:dyDescent="0.2">
      <c r="C3257" s="555"/>
      <c r="D3257" s="555"/>
      <c r="E3257" s="124" t="str">
        <f>'Enter Data'!$C$61</f>
        <v>Select</v>
      </c>
    </row>
    <row r="3258" spans="3:5" x14ac:dyDescent="0.2">
      <c r="C3258" s="555"/>
      <c r="D3258" s="555"/>
      <c r="E3258" s="124" t="str">
        <f>'Enter Data'!$C$61</f>
        <v>Select</v>
      </c>
    </row>
    <row r="3259" spans="3:5" x14ac:dyDescent="0.2">
      <c r="C3259" s="555"/>
      <c r="D3259" s="555"/>
      <c r="E3259" s="124" t="str">
        <f>'Enter Data'!$C$61</f>
        <v>Select</v>
      </c>
    </row>
    <row r="3260" spans="3:5" x14ac:dyDescent="0.2">
      <c r="C3260" s="555"/>
      <c r="D3260" s="555"/>
      <c r="E3260" s="124" t="str">
        <f>'Enter Data'!$C$61</f>
        <v>Select</v>
      </c>
    </row>
    <row r="3261" spans="3:5" x14ac:dyDescent="0.2">
      <c r="C3261" s="555"/>
      <c r="D3261" s="555"/>
      <c r="E3261" s="124" t="str">
        <f>'Enter Data'!$C$61</f>
        <v>Select</v>
      </c>
    </row>
    <row r="3262" spans="3:5" x14ac:dyDescent="0.2">
      <c r="C3262" s="555"/>
      <c r="D3262" s="555"/>
      <c r="E3262" s="124" t="str">
        <f>'Enter Data'!$C$61</f>
        <v>Select</v>
      </c>
    </row>
    <row r="3263" spans="3:5" x14ac:dyDescent="0.2">
      <c r="C3263" s="555"/>
      <c r="D3263" s="555"/>
      <c r="E3263" s="124" t="str">
        <f>'Enter Data'!$C$61</f>
        <v>Select</v>
      </c>
    </row>
    <row r="3264" spans="3:5" x14ac:dyDescent="0.2">
      <c r="C3264" s="555"/>
      <c r="D3264" s="555"/>
      <c r="E3264" s="124" t="str">
        <f>'Enter Data'!$C$61</f>
        <v>Select</v>
      </c>
    </row>
    <row r="3265" spans="3:5" x14ac:dyDescent="0.2">
      <c r="C3265" s="555"/>
      <c r="D3265" s="555"/>
      <c r="E3265" s="124" t="str">
        <f>'Enter Data'!$C$61</f>
        <v>Select</v>
      </c>
    </row>
    <row r="3266" spans="3:5" x14ac:dyDescent="0.2">
      <c r="C3266" s="555"/>
      <c r="D3266" s="555"/>
      <c r="E3266" s="124" t="str">
        <f>'Enter Data'!$C$61</f>
        <v>Select</v>
      </c>
    </row>
    <row r="3267" spans="3:5" x14ac:dyDescent="0.2">
      <c r="C3267" s="555"/>
      <c r="D3267" s="555"/>
      <c r="E3267" s="124" t="str">
        <f>'Enter Data'!$C$61</f>
        <v>Select</v>
      </c>
    </row>
    <row r="3268" spans="3:5" x14ac:dyDescent="0.2">
      <c r="C3268" s="555"/>
      <c r="D3268" s="555"/>
      <c r="E3268" s="124" t="str">
        <f>'Enter Data'!$C$61</f>
        <v>Select</v>
      </c>
    </row>
    <row r="3269" spans="3:5" x14ac:dyDescent="0.2">
      <c r="C3269" s="555"/>
      <c r="D3269" s="555"/>
      <c r="E3269" s="124" t="str">
        <f>'Enter Data'!$C$61</f>
        <v>Select</v>
      </c>
    </row>
    <row r="3270" spans="3:5" x14ac:dyDescent="0.2">
      <c r="C3270" s="555"/>
      <c r="D3270" s="555"/>
      <c r="E3270" s="124" t="str">
        <f>'Enter Data'!$C$61</f>
        <v>Select</v>
      </c>
    </row>
    <row r="3271" spans="3:5" x14ac:dyDescent="0.2">
      <c r="C3271" s="555"/>
      <c r="D3271" s="555"/>
      <c r="E3271" s="124" t="str">
        <f>'Enter Data'!$C$61</f>
        <v>Select</v>
      </c>
    </row>
    <row r="3272" spans="3:5" x14ac:dyDescent="0.2">
      <c r="C3272" s="555"/>
      <c r="D3272" s="555"/>
      <c r="E3272" s="124" t="str">
        <f>'Enter Data'!$C$61</f>
        <v>Select</v>
      </c>
    </row>
    <row r="3273" spans="3:5" x14ac:dyDescent="0.2">
      <c r="C3273" s="555"/>
      <c r="D3273" s="555"/>
      <c r="E3273" s="124" t="str">
        <f>'Enter Data'!$C$61</f>
        <v>Select</v>
      </c>
    </row>
    <row r="3274" spans="3:5" x14ac:dyDescent="0.2">
      <c r="C3274" s="555"/>
      <c r="D3274" s="555"/>
      <c r="E3274" s="124" t="str">
        <f>'Enter Data'!$C$61</f>
        <v>Select</v>
      </c>
    </row>
    <row r="3275" spans="3:5" x14ac:dyDescent="0.2">
      <c r="C3275" s="555"/>
      <c r="D3275" s="555"/>
      <c r="E3275" s="124" t="str">
        <f>'Enter Data'!$C$61</f>
        <v>Select</v>
      </c>
    </row>
    <row r="3276" spans="3:5" x14ac:dyDescent="0.2">
      <c r="C3276" s="555"/>
      <c r="D3276" s="555"/>
      <c r="E3276" s="124" t="str">
        <f>'Enter Data'!$C$61</f>
        <v>Select</v>
      </c>
    </row>
    <row r="3277" spans="3:5" x14ac:dyDescent="0.2">
      <c r="C3277" s="555"/>
      <c r="D3277" s="555"/>
      <c r="E3277" s="124" t="str">
        <f>'Enter Data'!$C$61</f>
        <v>Select</v>
      </c>
    </row>
    <row r="3278" spans="3:5" x14ac:dyDescent="0.2">
      <c r="C3278" s="555"/>
      <c r="D3278" s="555"/>
      <c r="E3278" s="124" t="str">
        <f>'Enter Data'!$C$61</f>
        <v>Select</v>
      </c>
    </row>
    <row r="3279" spans="3:5" x14ac:dyDescent="0.2">
      <c r="C3279" s="555"/>
      <c r="D3279" s="555"/>
      <c r="E3279" s="124" t="str">
        <f>'Enter Data'!$C$61</f>
        <v>Select</v>
      </c>
    </row>
    <row r="3280" spans="3:5" x14ac:dyDescent="0.2">
      <c r="C3280" s="555"/>
      <c r="D3280" s="555"/>
      <c r="E3280" s="124" t="str">
        <f>'Enter Data'!$C$61</f>
        <v>Select</v>
      </c>
    </row>
    <row r="3281" spans="3:5" x14ac:dyDescent="0.2">
      <c r="C3281" s="555"/>
      <c r="D3281" s="555"/>
      <c r="E3281" s="124" t="str">
        <f>'Enter Data'!$C$61</f>
        <v>Select</v>
      </c>
    </row>
    <row r="3282" spans="3:5" x14ac:dyDescent="0.2">
      <c r="C3282" s="555"/>
      <c r="D3282" s="555"/>
      <c r="E3282" s="124" t="str">
        <f>'Enter Data'!$C$61</f>
        <v>Select</v>
      </c>
    </row>
    <row r="3283" spans="3:5" x14ac:dyDescent="0.2">
      <c r="C3283" s="555"/>
      <c r="D3283" s="555"/>
      <c r="E3283" s="124" t="str">
        <f>'Enter Data'!$C$61</f>
        <v>Select</v>
      </c>
    </row>
    <row r="3284" spans="3:5" x14ac:dyDescent="0.2">
      <c r="C3284" s="555"/>
      <c r="D3284" s="555"/>
      <c r="E3284" s="124" t="str">
        <f>'Enter Data'!$C$61</f>
        <v>Select</v>
      </c>
    </row>
    <row r="3285" spans="3:5" x14ac:dyDescent="0.2">
      <c r="C3285" s="555"/>
      <c r="D3285" s="555"/>
      <c r="E3285" s="124" t="str">
        <f>'Enter Data'!$C$61</f>
        <v>Select</v>
      </c>
    </row>
    <row r="3286" spans="3:5" x14ac:dyDescent="0.2">
      <c r="C3286" s="555"/>
      <c r="D3286" s="555"/>
      <c r="E3286" s="124" t="str">
        <f>'Enter Data'!$C$61</f>
        <v>Select</v>
      </c>
    </row>
    <row r="3287" spans="3:5" x14ac:dyDescent="0.2">
      <c r="C3287" s="555"/>
      <c r="D3287" s="555"/>
      <c r="E3287" s="124" t="str">
        <f>'Enter Data'!$C$61</f>
        <v>Select</v>
      </c>
    </row>
    <row r="3288" spans="3:5" x14ac:dyDescent="0.2">
      <c r="C3288" s="555"/>
      <c r="D3288" s="555"/>
      <c r="E3288" s="124" t="str">
        <f>'Enter Data'!$C$61</f>
        <v>Select</v>
      </c>
    </row>
    <row r="3289" spans="3:5" x14ac:dyDescent="0.2">
      <c r="C3289" s="555"/>
      <c r="D3289" s="555"/>
      <c r="E3289" s="124" t="str">
        <f>'Enter Data'!$C$61</f>
        <v>Select</v>
      </c>
    </row>
    <row r="3290" spans="3:5" x14ac:dyDescent="0.2">
      <c r="C3290" s="555"/>
      <c r="D3290" s="555"/>
      <c r="E3290" s="124" t="str">
        <f>'Enter Data'!$C$61</f>
        <v>Select</v>
      </c>
    </row>
    <row r="3291" spans="3:5" x14ac:dyDescent="0.2">
      <c r="C3291" s="555"/>
      <c r="D3291" s="555"/>
      <c r="E3291" s="124" t="str">
        <f>'Enter Data'!$C$61</f>
        <v>Select</v>
      </c>
    </row>
    <row r="3292" spans="3:5" x14ac:dyDescent="0.2">
      <c r="C3292" s="555"/>
      <c r="D3292" s="555"/>
      <c r="E3292" s="124" t="str">
        <f>'Enter Data'!$C$61</f>
        <v>Select</v>
      </c>
    </row>
    <row r="3293" spans="3:5" x14ac:dyDescent="0.2">
      <c r="C3293" s="555"/>
      <c r="D3293" s="555"/>
      <c r="E3293" s="124" t="str">
        <f>'Enter Data'!$C$61</f>
        <v>Select</v>
      </c>
    </row>
    <row r="3294" spans="3:5" x14ac:dyDescent="0.2">
      <c r="C3294" s="555"/>
      <c r="D3294" s="555"/>
      <c r="E3294" s="124" t="str">
        <f>'Enter Data'!$C$61</f>
        <v>Select</v>
      </c>
    </row>
    <row r="3295" spans="3:5" x14ac:dyDescent="0.2">
      <c r="C3295" s="555"/>
      <c r="D3295" s="555"/>
      <c r="E3295" s="124" t="str">
        <f>'Enter Data'!$C$61</f>
        <v>Select</v>
      </c>
    </row>
    <row r="3296" spans="3:5" x14ac:dyDescent="0.2">
      <c r="C3296" s="555"/>
      <c r="D3296" s="555"/>
      <c r="E3296" s="124" t="str">
        <f>'Enter Data'!$C$61</f>
        <v>Select</v>
      </c>
    </row>
    <row r="3297" spans="3:5" x14ac:dyDescent="0.2">
      <c r="C3297" s="555"/>
      <c r="D3297" s="555"/>
      <c r="E3297" s="124" t="str">
        <f>'Enter Data'!$C$61</f>
        <v>Select</v>
      </c>
    </row>
    <row r="3298" spans="3:5" x14ac:dyDescent="0.2">
      <c r="C3298" s="555"/>
      <c r="D3298" s="555"/>
      <c r="E3298" s="124" t="str">
        <f>'Enter Data'!$C$61</f>
        <v>Select</v>
      </c>
    </row>
    <row r="3299" spans="3:5" x14ac:dyDescent="0.2">
      <c r="C3299" s="555"/>
      <c r="D3299" s="555"/>
      <c r="E3299" s="124" t="str">
        <f>'Enter Data'!$C$61</f>
        <v>Select</v>
      </c>
    </row>
    <row r="3300" spans="3:5" x14ac:dyDescent="0.2">
      <c r="C3300" s="555"/>
      <c r="D3300" s="555"/>
      <c r="E3300" s="124" t="str">
        <f>'Enter Data'!$C$61</f>
        <v>Select</v>
      </c>
    </row>
    <row r="3301" spans="3:5" x14ac:dyDescent="0.2">
      <c r="C3301" s="555"/>
      <c r="D3301" s="555"/>
      <c r="E3301" s="124" t="str">
        <f>'Enter Data'!$C$61</f>
        <v>Select</v>
      </c>
    </row>
    <row r="3302" spans="3:5" x14ac:dyDescent="0.2">
      <c r="C3302" s="555"/>
      <c r="D3302" s="555"/>
      <c r="E3302" s="124" t="str">
        <f>'Enter Data'!$C$61</f>
        <v>Select</v>
      </c>
    </row>
    <row r="3303" spans="3:5" x14ac:dyDescent="0.2">
      <c r="C3303" s="555"/>
      <c r="D3303" s="555"/>
      <c r="E3303" s="124" t="str">
        <f>'Enter Data'!$C$61</f>
        <v>Select</v>
      </c>
    </row>
    <row r="3304" spans="3:5" x14ac:dyDescent="0.2">
      <c r="C3304" s="555"/>
      <c r="D3304" s="555"/>
      <c r="E3304" s="124" t="str">
        <f>'Enter Data'!$C$61</f>
        <v>Select</v>
      </c>
    </row>
    <row r="3305" spans="3:5" x14ac:dyDescent="0.2">
      <c r="C3305" s="555"/>
      <c r="D3305" s="555"/>
      <c r="E3305" s="124" t="str">
        <f>'Enter Data'!$C$61</f>
        <v>Select</v>
      </c>
    </row>
    <row r="3306" spans="3:5" x14ac:dyDescent="0.2">
      <c r="C3306" s="555"/>
      <c r="D3306" s="555"/>
      <c r="E3306" s="124" t="str">
        <f>'Enter Data'!$C$61</f>
        <v>Select</v>
      </c>
    </row>
    <row r="3307" spans="3:5" x14ac:dyDescent="0.2">
      <c r="C3307" s="555"/>
      <c r="D3307" s="555"/>
      <c r="E3307" s="124" t="str">
        <f>'Enter Data'!$C$61</f>
        <v>Select</v>
      </c>
    </row>
    <row r="3308" spans="3:5" x14ac:dyDescent="0.2">
      <c r="C3308" s="555"/>
      <c r="D3308" s="555"/>
      <c r="E3308" s="124" t="str">
        <f>'Enter Data'!$C$61</f>
        <v>Select</v>
      </c>
    </row>
    <row r="3309" spans="3:5" x14ac:dyDescent="0.2">
      <c r="C3309" s="555"/>
      <c r="D3309" s="555"/>
      <c r="E3309" s="124" t="str">
        <f>'Enter Data'!$C$61</f>
        <v>Select</v>
      </c>
    </row>
    <row r="3310" spans="3:5" x14ac:dyDescent="0.2">
      <c r="C3310" s="555"/>
      <c r="D3310" s="555"/>
      <c r="E3310" s="124" t="str">
        <f>'Enter Data'!$C$61</f>
        <v>Select</v>
      </c>
    </row>
    <row r="3311" spans="3:5" x14ac:dyDescent="0.2">
      <c r="C3311" s="555"/>
      <c r="D3311" s="555"/>
      <c r="E3311" s="124" t="str">
        <f>'Enter Data'!$C$61</f>
        <v>Select</v>
      </c>
    </row>
    <row r="3312" spans="3:5" x14ac:dyDescent="0.2">
      <c r="C3312" s="555"/>
      <c r="D3312" s="555"/>
      <c r="E3312" s="124" t="str">
        <f>'Enter Data'!$C$61</f>
        <v>Select</v>
      </c>
    </row>
    <row r="3313" spans="3:5" x14ac:dyDescent="0.2">
      <c r="C3313" s="555"/>
      <c r="D3313" s="555"/>
      <c r="E3313" s="124" t="str">
        <f>'Enter Data'!$C$61</f>
        <v>Select</v>
      </c>
    </row>
    <row r="3314" spans="3:5" x14ac:dyDescent="0.2">
      <c r="C3314" s="555"/>
      <c r="D3314" s="555"/>
      <c r="E3314" s="124" t="str">
        <f>'Enter Data'!$C$61</f>
        <v>Select</v>
      </c>
    </row>
    <row r="3315" spans="3:5" x14ac:dyDescent="0.2">
      <c r="C3315" s="555"/>
      <c r="D3315" s="555"/>
      <c r="E3315" s="124" t="str">
        <f>'Enter Data'!$C$61</f>
        <v>Select</v>
      </c>
    </row>
    <row r="3316" spans="3:5" x14ac:dyDescent="0.2">
      <c r="C3316" s="555"/>
      <c r="D3316" s="555"/>
      <c r="E3316" s="124" t="str">
        <f>'Enter Data'!$C$61</f>
        <v>Select</v>
      </c>
    </row>
    <row r="3317" spans="3:5" x14ac:dyDescent="0.2">
      <c r="C3317" s="555"/>
      <c r="D3317" s="555"/>
      <c r="E3317" s="124" t="str">
        <f>'Enter Data'!$C$61</f>
        <v>Select</v>
      </c>
    </row>
    <row r="3318" spans="3:5" x14ac:dyDescent="0.2">
      <c r="C3318" s="555"/>
      <c r="D3318" s="555"/>
      <c r="E3318" s="124" t="str">
        <f>'Enter Data'!$C$61</f>
        <v>Select</v>
      </c>
    </row>
    <row r="3319" spans="3:5" x14ac:dyDescent="0.2">
      <c r="C3319" s="555"/>
      <c r="D3319" s="555"/>
      <c r="E3319" s="124" t="str">
        <f>'Enter Data'!$C$61</f>
        <v>Select</v>
      </c>
    </row>
    <row r="3320" spans="3:5" x14ac:dyDescent="0.2">
      <c r="C3320" s="555"/>
      <c r="D3320" s="555"/>
      <c r="E3320" s="124" t="str">
        <f>'Enter Data'!$C$61</f>
        <v>Select</v>
      </c>
    </row>
    <row r="3321" spans="3:5" x14ac:dyDescent="0.2">
      <c r="C3321" s="555"/>
      <c r="D3321" s="555"/>
      <c r="E3321" s="124" t="str">
        <f>'Enter Data'!$C$61</f>
        <v>Select</v>
      </c>
    </row>
    <row r="3322" spans="3:5" x14ac:dyDescent="0.2">
      <c r="C3322" s="555"/>
      <c r="D3322" s="555"/>
      <c r="E3322" s="124" t="str">
        <f>'Enter Data'!$C$61</f>
        <v>Select</v>
      </c>
    </row>
    <row r="3323" spans="3:5" x14ac:dyDescent="0.2">
      <c r="C3323" s="555"/>
      <c r="D3323" s="555"/>
      <c r="E3323" s="124" t="str">
        <f>'Enter Data'!$C$61</f>
        <v>Select</v>
      </c>
    </row>
    <row r="3324" spans="3:5" x14ac:dyDescent="0.2">
      <c r="C3324" s="555"/>
      <c r="D3324" s="555"/>
      <c r="E3324" s="124" t="str">
        <f>'Enter Data'!$C$61</f>
        <v>Select</v>
      </c>
    </row>
    <row r="3325" spans="3:5" x14ac:dyDescent="0.2">
      <c r="C3325" s="555"/>
      <c r="D3325" s="555"/>
      <c r="E3325" s="124" t="str">
        <f>'Enter Data'!$C$61</f>
        <v>Select</v>
      </c>
    </row>
    <row r="3326" spans="3:5" x14ac:dyDescent="0.2">
      <c r="C3326" s="555"/>
      <c r="D3326" s="555"/>
      <c r="E3326" s="124" t="str">
        <f>'Enter Data'!$C$61</f>
        <v>Select</v>
      </c>
    </row>
    <row r="3327" spans="3:5" x14ac:dyDescent="0.2">
      <c r="C3327" s="555"/>
      <c r="D3327" s="555"/>
      <c r="E3327" s="124" t="str">
        <f>'Enter Data'!$C$61</f>
        <v>Select</v>
      </c>
    </row>
    <row r="3328" spans="3:5" x14ac:dyDescent="0.2">
      <c r="C3328" s="555"/>
      <c r="D3328" s="555"/>
      <c r="E3328" s="124" t="str">
        <f>'Enter Data'!$C$61</f>
        <v>Select</v>
      </c>
    </row>
    <row r="3329" spans="3:5" x14ac:dyDescent="0.2">
      <c r="C3329" s="555"/>
      <c r="D3329" s="555"/>
      <c r="E3329" s="124" t="str">
        <f>'Enter Data'!$C$61</f>
        <v>Select</v>
      </c>
    </row>
    <row r="3330" spans="3:5" x14ac:dyDescent="0.2">
      <c r="C3330" s="555"/>
      <c r="D3330" s="555"/>
      <c r="E3330" s="124" t="str">
        <f>'Enter Data'!$C$61</f>
        <v>Select</v>
      </c>
    </row>
    <row r="3331" spans="3:5" x14ac:dyDescent="0.2">
      <c r="C3331" s="555"/>
      <c r="D3331" s="555"/>
      <c r="E3331" s="124" t="str">
        <f>'Enter Data'!$C$61</f>
        <v>Select</v>
      </c>
    </row>
    <row r="3332" spans="3:5" x14ac:dyDescent="0.2">
      <c r="C3332" s="555"/>
      <c r="D3332" s="555"/>
      <c r="E3332" s="124" t="str">
        <f>'Enter Data'!$C$61</f>
        <v>Select</v>
      </c>
    </row>
    <row r="3333" spans="3:5" x14ac:dyDescent="0.2">
      <c r="C3333" s="555"/>
      <c r="D3333" s="555"/>
      <c r="E3333" s="124" t="str">
        <f>'Enter Data'!$C$61</f>
        <v>Select</v>
      </c>
    </row>
    <row r="3334" spans="3:5" x14ac:dyDescent="0.2">
      <c r="C3334" s="555"/>
      <c r="D3334" s="555"/>
      <c r="E3334" s="124" t="str">
        <f>'Enter Data'!$C$61</f>
        <v>Select</v>
      </c>
    </row>
    <row r="3335" spans="3:5" x14ac:dyDescent="0.2">
      <c r="C3335" s="555"/>
      <c r="D3335" s="555"/>
      <c r="E3335" s="124" t="str">
        <f>'Enter Data'!$C$61</f>
        <v>Select</v>
      </c>
    </row>
    <row r="3336" spans="3:5" x14ac:dyDescent="0.2">
      <c r="C3336" s="555"/>
      <c r="D3336" s="555"/>
      <c r="E3336" s="124" t="str">
        <f>'Enter Data'!$C$61</f>
        <v>Select</v>
      </c>
    </row>
    <row r="3337" spans="3:5" x14ac:dyDescent="0.2">
      <c r="C3337" s="555"/>
      <c r="D3337" s="555"/>
      <c r="E3337" s="124" t="str">
        <f>'Enter Data'!$C$61</f>
        <v>Select</v>
      </c>
    </row>
    <row r="3338" spans="3:5" x14ac:dyDescent="0.2">
      <c r="C3338" s="555"/>
      <c r="D3338" s="555"/>
      <c r="E3338" s="124" t="str">
        <f>'Enter Data'!$C$61</f>
        <v>Select</v>
      </c>
    </row>
    <row r="3339" spans="3:5" x14ac:dyDescent="0.2">
      <c r="C3339" s="555"/>
      <c r="D3339" s="555"/>
      <c r="E3339" s="124" t="str">
        <f>'Enter Data'!$C$61</f>
        <v>Select</v>
      </c>
    </row>
    <row r="3340" spans="3:5" x14ac:dyDescent="0.2">
      <c r="C3340" s="555"/>
      <c r="D3340" s="555"/>
      <c r="E3340" s="124" t="str">
        <f>'Enter Data'!$C$61</f>
        <v>Select</v>
      </c>
    </row>
    <row r="3341" spans="3:5" x14ac:dyDescent="0.2">
      <c r="C3341" s="555"/>
      <c r="D3341" s="555"/>
      <c r="E3341" s="124" t="str">
        <f>'Enter Data'!$C$61</f>
        <v>Select</v>
      </c>
    </row>
    <row r="3342" spans="3:5" x14ac:dyDescent="0.2">
      <c r="C3342" s="555"/>
      <c r="D3342" s="555"/>
      <c r="E3342" s="124" t="str">
        <f>'Enter Data'!$C$61</f>
        <v>Select</v>
      </c>
    </row>
    <row r="3343" spans="3:5" x14ac:dyDescent="0.2">
      <c r="C3343" s="555"/>
      <c r="D3343" s="555"/>
      <c r="E3343" s="124" t="str">
        <f>'Enter Data'!$C$61</f>
        <v>Select</v>
      </c>
    </row>
    <row r="3344" spans="3:5" x14ac:dyDescent="0.2">
      <c r="C3344" s="555"/>
      <c r="D3344" s="555"/>
      <c r="E3344" s="124" t="str">
        <f>'Enter Data'!$C$61</f>
        <v>Select</v>
      </c>
    </row>
    <row r="3345" spans="3:5" x14ac:dyDescent="0.2">
      <c r="C3345" s="555"/>
      <c r="D3345" s="555"/>
      <c r="E3345" s="124" t="str">
        <f>'Enter Data'!$C$61</f>
        <v>Select</v>
      </c>
    </row>
    <row r="3346" spans="3:5" x14ac:dyDescent="0.2">
      <c r="C3346" s="555"/>
      <c r="D3346" s="555"/>
      <c r="E3346" s="124" t="str">
        <f>'Enter Data'!$C$61</f>
        <v>Select</v>
      </c>
    </row>
    <row r="3347" spans="3:5" x14ac:dyDescent="0.2">
      <c r="C3347" s="555"/>
      <c r="D3347" s="555"/>
      <c r="E3347" s="124" t="str">
        <f>'Enter Data'!$C$61</f>
        <v>Select</v>
      </c>
    </row>
    <row r="3348" spans="3:5" x14ac:dyDescent="0.2">
      <c r="C3348" s="555"/>
      <c r="D3348" s="555"/>
      <c r="E3348" s="124" t="str">
        <f>'Enter Data'!$C$61</f>
        <v>Select</v>
      </c>
    </row>
    <row r="3349" spans="3:5" x14ac:dyDescent="0.2">
      <c r="C3349" s="555"/>
      <c r="D3349" s="555"/>
      <c r="E3349" s="124" t="str">
        <f>'Enter Data'!$C$61</f>
        <v>Select</v>
      </c>
    </row>
    <row r="3350" spans="3:5" x14ac:dyDescent="0.2">
      <c r="C3350" s="555"/>
      <c r="D3350" s="555"/>
      <c r="E3350" s="124" t="str">
        <f>'Enter Data'!$C$61</f>
        <v>Select</v>
      </c>
    </row>
    <row r="3351" spans="3:5" x14ac:dyDescent="0.2">
      <c r="C3351" s="555"/>
      <c r="D3351" s="555"/>
      <c r="E3351" s="124" t="str">
        <f>'Enter Data'!$C$61</f>
        <v>Select</v>
      </c>
    </row>
    <row r="3352" spans="3:5" x14ac:dyDescent="0.2">
      <c r="C3352" s="555"/>
      <c r="D3352" s="555"/>
      <c r="E3352" s="124" t="str">
        <f>'Enter Data'!$C$61</f>
        <v>Select</v>
      </c>
    </row>
    <row r="3353" spans="3:5" x14ac:dyDescent="0.2">
      <c r="C3353" s="555"/>
      <c r="D3353" s="555"/>
      <c r="E3353" s="124" t="str">
        <f>'Enter Data'!$C$61</f>
        <v>Select</v>
      </c>
    </row>
    <row r="3354" spans="3:5" x14ac:dyDescent="0.2">
      <c r="C3354" s="555"/>
      <c r="D3354" s="555"/>
      <c r="E3354" s="124" t="str">
        <f>'Enter Data'!$C$61</f>
        <v>Select</v>
      </c>
    </row>
    <row r="3355" spans="3:5" x14ac:dyDescent="0.2">
      <c r="C3355" s="555"/>
      <c r="D3355" s="555"/>
      <c r="E3355" s="124" t="str">
        <f>'Enter Data'!$C$61</f>
        <v>Select</v>
      </c>
    </row>
    <row r="3356" spans="3:5" x14ac:dyDescent="0.2">
      <c r="C3356" s="555"/>
      <c r="D3356" s="555"/>
      <c r="E3356" s="124" t="str">
        <f>'Enter Data'!$C$61</f>
        <v>Select</v>
      </c>
    </row>
    <row r="3357" spans="3:5" x14ac:dyDescent="0.2">
      <c r="C3357" s="555"/>
      <c r="D3357" s="555"/>
      <c r="E3357" s="124" t="str">
        <f>'Enter Data'!$C$61</f>
        <v>Select</v>
      </c>
    </row>
    <row r="3358" spans="3:5" x14ac:dyDescent="0.2">
      <c r="C3358" s="555"/>
      <c r="D3358" s="555"/>
      <c r="E3358" s="124" t="str">
        <f>'Enter Data'!$C$61</f>
        <v>Select</v>
      </c>
    </row>
    <row r="3359" spans="3:5" x14ac:dyDescent="0.2">
      <c r="C3359" s="555"/>
      <c r="D3359" s="555"/>
      <c r="E3359" s="124" t="str">
        <f>'Enter Data'!$C$61</f>
        <v>Select</v>
      </c>
    </row>
    <row r="3360" spans="3:5" x14ac:dyDescent="0.2">
      <c r="C3360" s="555"/>
      <c r="D3360" s="555"/>
      <c r="E3360" s="124" t="str">
        <f>'Enter Data'!$C$61</f>
        <v>Select</v>
      </c>
    </row>
    <row r="3361" spans="3:5" x14ac:dyDescent="0.2">
      <c r="C3361" s="555"/>
      <c r="D3361" s="555"/>
      <c r="E3361" s="124" t="str">
        <f>'Enter Data'!$C$61</f>
        <v>Select</v>
      </c>
    </row>
    <row r="3362" spans="3:5" x14ac:dyDescent="0.2">
      <c r="C3362" s="555"/>
      <c r="D3362" s="555"/>
      <c r="E3362" s="124" t="str">
        <f>'Enter Data'!$C$61</f>
        <v>Select</v>
      </c>
    </row>
    <row r="3363" spans="3:5" x14ac:dyDescent="0.2">
      <c r="C3363" s="555"/>
      <c r="D3363" s="555"/>
      <c r="E3363" s="124" t="str">
        <f>'Enter Data'!$C$61</f>
        <v>Select</v>
      </c>
    </row>
    <row r="3364" spans="3:5" x14ac:dyDescent="0.2">
      <c r="C3364" s="555"/>
      <c r="D3364" s="555"/>
      <c r="E3364" s="124" t="str">
        <f>'Enter Data'!$C$61</f>
        <v>Select</v>
      </c>
    </row>
    <row r="3365" spans="3:5" x14ac:dyDescent="0.2">
      <c r="C3365" s="555"/>
      <c r="D3365" s="555"/>
      <c r="E3365" s="124" t="str">
        <f>'Enter Data'!$C$61</f>
        <v>Select</v>
      </c>
    </row>
    <row r="3366" spans="3:5" x14ac:dyDescent="0.2">
      <c r="C3366" s="555"/>
      <c r="D3366" s="555"/>
      <c r="E3366" s="124" t="str">
        <f>'Enter Data'!$C$61</f>
        <v>Select</v>
      </c>
    </row>
    <row r="3367" spans="3:5" x14ac:dyDescent="0.2">
      <c r="C3367" s="555"/>
      <c r="D3367" s="555"/>
      <c r="E3367" s="124" t="str">
        <f>'Enter Data'!$C$61</f>
        <v>Select</v>
      </c>
    </row>
    <row r="3368" spans="3:5" x14ac:dyDescent="0.2">
      <c r="C3368" s="555"/>
      <c r="D3368" s="555"/>
      <c r="E3368" s="124" t="str">
        <f>'Enter Data'!$C$61</f>
        <v>Select</v>
      </c>
    </row>
    <row r="3369" spans="3:5" x14ac:dyDescent="0.2">
      <c r="C3369" s="555"/>
      <c r="D3369" s="555"/>
      <c r="E3369" s="124" t="str">
        <f>'Enter Data'!$C$61</f>
        <v>Select</v>
      </c>
    </row>
    <row r="3370" spans="3:5" x14ac:dyDescent="0.2">
      <c r="C3370" s="555"/>
      <c r="D3370" s="555"/>
      <c r="E3370" s="124" t="str">
        <f>'Enter Data'!$C$61</f>
        <v>Select</v>
      </c>
    </row>
    <row r="3371" spans="3:5" x14ac:dyDescent="0.2">
      <c r="C3371" s="555"/>
      <c r="D3371" s="555"/>
      <c r="E3371" s="124" t="str">
        <f>'Enter Data'!$C$61</f>
        <v>Select</v>
      </c>
    </row>
    <row r="3372" spans="3:5" x14ac:dyDescent="0.2">
      <c r="C3372" s="555"/>
      <c r="D3372" s="555"/>
      <c r="E3372" s="124" t="str">
        <f>'Enter Data'!$C$61</f>
        <v>Select</v>
      </c>
    </row>
    <row r="3373" spans="3:5" x14ac:dyDescent="0.2">
      <c r="C3373" s="555"/>
      <c r="D3373" s="555"/>
      <c r="E3373" s="124" t="str">
        <f>'Enter Data'!$C$61</f>
        <v>Select</v>
      </c>
    </row>
    <row r="3374" spans="3:5" x14ac:dyDescent="0.2">
      <c r="C3374" s="555"/>
      <c r="D3374" s="555"/>
      <c r="E3374" s="124" t="str">
        <f>'Enter Data'!$C$61</f>
        <v>Select</v>
      </c>
    </row>
    <row r="3375" spans="3:5" x14ac:dyDescent="0.2">
      <c r="C3375" s="555"/>
      <c r="D3375" s="555"/>
      <c r="E3375" s="124" t="str">
        <f>'Enter Data'!$C$61</f>
        <v>Select</v>
      </c>
    </row>
    <row r="3376" spans="3:5" x14ac:dyDescent="0.2">
      <c r="C3376" s="555"/>
      <c r="D3376" s="555"/>
      <c r="E3376" s="124" t="str">
        <f>'Enter Data'!$C$61</f>
        <v>Select</v>
      </c>
    </row>
    <row r="3377" spans="3:5" x14ac:dyDescent="0.2">
      <c r="C3377" s="555"/>
      <c r="D3377" s="555"/>
      <c r="E3377" s="124" t="str">
        <f>'Enter Data'!$C$61</f>
        <v>Select</v>
      </c>
    </row>
    <row r="3378" spans="3:5" x14ac:dyDescent="0.2">
      <c r="C3378" s="555"/>
      <c r="D3378" s="555"/>
      <c r="E3378" s="124" t="str">
        <f>'Enter Data'!$C$61</f>
        <v>Select</v>
      </c>
    </row>
    <row r="3379" spans="3:5" x14ac:dyDescent="0.2">
      <c r="C3379" s="555"/>
      <c r="D3379" s="555"/>
      <c r="E3379" s="124" t="str">
        <f>'Enter Data'!$C$61</f>
        <v>Select</v>
      </c>
    </row>
    <row r="3380" spans="3:5" x14ac:dyDescent="0.2">
      <c r="C3380" s="555"/>
      <c r="D3380" s="555"/>
      <c r="E3380" s="124" t="str">
        <f>'Enter Data'!$C$61</f>
        <v>Select</v>
      </c>
    </row>
    <row r="3381" spans="3:5" x14ac:dyDescent="0.2">
      <c r="C3381" s="555"/>
      <c r="D3381" s="555"/>
      <c r="E3381" s="124" t="str">
        <f>'Enter Data'!$C$61</f>
        <v>Select</v>
      </c>
    </row>
    <row r="3382" spans="3:5" x14ac:dyDescent="0.2">
      <c r="C3382" s="555"/>
      <c r="D3382" s="555"/>
      <c r="E3382" s="124" t="str">
        <f>'Enter Data'!$C$61</f>
        <v>Select</v>
      </c>
    </row>
    <row r="3383" spans="3:5" x14ac:dyDescent="0.2">
      <c r="C3383" s="555"/>
      <c r="D3383" s="555"/>
      <c r="E3383" s="124" t="str">
        <f>'Enter Data'!$C$61</f>
        <v>Select</v>
      </c>
    </row>
    <row r="3384" spans="3:5" x14ac:dyDescent="0.2">
      <c r="C3384" s="555"/>
      <c r="D3384" s="555"/>
      <c r="E3384" s="124" t="str">
        <f>'Enter Data'!$C$61</f>
        <v>Select</v>
      </c>
    </row>
    <row r="3385" spans="3:5" x14ac:dyDescent="0.2">
      <c r="C3385" s="555"/>
      <c r="D3385" s="555"/>
      <c r="E3385" s="124" t="str">
        <f>'Enter Data'!$C$61</f>
        <v>Select</v>
      </c>
    </row>
    <row r="3386" spans="3:5" x14ac:dyDescent="0.2">
      <c r="C3386" s="555"/>
      <c r="D3386" s="555"/>
      <c r="E3386" s="124" t="str">
        <f>'Enter Data'!$C$61</f>
        <v>Select</v>
      </c>
    </row>
    <row r="3387" spans="3:5" x14ac:dyDescent="0.2">
      <c r="C3387" s="555"/>
      <c r="D3387" s="555"/>
      <c r="E3387" s="124" t="str">
        <f>'Enter Data'!$C$61</f>
        <v>Select</v>
      </c>
    </row>
    <row r="3388" spans="3:5" x14ac:dyDescent="0.2">
      <c r="C3388" s="555"/>
      <c r="D3388" s="555"/>
      <c r="E3388" s="124" t="str">
        <f>'Enter Data'!$C$61</f>
        <v>Select</v>
      </c>
    </row>
    <row r="3389" spans="3:5" x14ac:dyDescent="0.2">
      <c r="C3389" s="555"/>
      <c r="D3389" s="555"/>
      <c r="E3389" s="124" t="str">
        <f>'Enter Data'!$C$61</f>
        <v>Select</v>
      </c>
    </row>
    <row r="3390" spans="3:5" x14ac:dyDescent="0.2">
      <c r="C3390" s="555"/>
      <c r="D3390" s="555"/>
      <c r="E3390" s="124" t="str">
        <f>'Enter Data'!$C$61</f>
        <v>Select</v>
      </c>
    </row>
    <row r="3391" spans="3:5" x14ac:dyDescent="0.2">
      <c r="C3391" s="555"/>
      <c r="D3391" s="555"/>
      <c r="E3391" s="124" t="str">
        <f>'Enter Data'!$C$61</f>
        <v>Select</v>
      </c>
    </row>
    <row r="3392" spans="3:5" x14ac:dyDescent="0.2">
      <c r="C3392" s="555"/>
      <c r="D3392" s="555"/>
      <c r="E3392" s="124" t="str">
        <f>'Enter Data'!$C$61</f>
        <v>Select</v>
      </c>
    </row>
    <row r="3393" spans="3:5" x14ac:dyDescent="0.2">
      <c r="C3393" s="555"/>
      <c r="D3393" s="555"/>
      <c r="E3393" s="124" t="str">
        <f>'Enter Data'!$C$61</f>
        <v>Select</v>
      </c>
    </row>
    <row r="3394" spans="3:5" x14ac:dyDescent="0.2">
      <c r="C3394" s="555"/>
      <c r="D3394" s="555"/>
      <c r="E3394" s="124" t="str">
        <f>'Enter Data'!$C$61</f>
        <v>Select</v>
      </c>
    </row>
    <row r="3395" spans="3:5" x14ac:dyDescent="0.2">
      <c r="C3395" s="555"/>
      <c r="D3395" s="555"/>
      <c r="E3395" s="124" t="str">
        <f>'Enter Data'!$C$61</f>
        <v>Select</v>
      </c>
    </row>
    <row r="3396" spans="3:5" x14ac:dyDescent="0.2">
      <c r="C3396" s="555"/>
      <c r="D3396" s="555"/>
      <c r="E3396" s="124" t="str">
        <f>'Enter Data'!$C$61</f>
        <v>Select</v>
      </c>
    </row>
    <row r="3397" spans="3:5" x14ac:dyDescent="0.2">
      <c r="C3397" s="555"/>
      <c r="D3397" s="555"/>
      <c r="E3397" s="124" t="str">
        <f>'Enter Data'!$C$61</f>
        <v>Select</v>
      </c>
    </row>
    <row r="3398" spans="3:5" x14ac:dyDescent="0.2">
      <c r="C3398" s="555"/>
      <c r="D3398" s="555"/>
      <c r="E3398" s="124" t="str">
        <f>'Enter Data'!$C$61</f>
        <v>Select</v>
      </c>
    </row>
    <row r="3399" spans="3:5" x14ac:dyDescent="0.2">
      <c r="C3399" s="555"/>
      <c r="D3399" s="555"/>
      <c r="E3399" s="124" t="str">
        <f>'Enter Data'!$C$61</f>
        <v>Select</v>
      </c>
    </row>
    <row r="3400" spans="3:5" x14ac:dyDescent="0.2">
      <c r="C3400" s="555"/>
      <c r="D3400" s="555"/>
      <c r="E3400" s="124" t="str">
        <f>'Enter Data'!$C$61</f>
        <v>Select</v>
      </c>
    </row>
    <row r="3401" spans="3:5" x14ac:dyDescent="0.2">
      <c r="C3401" s="555"/>
      <c r="D3401" s="555"/>
      <c r="E3401" s="124" t="str">
        <f>'Enter Data'!$C$61</f>
        <v>Select</v>
      </c>
    </row>
    <row r="3402" spans="3:5" x14ac:dyDescent="0.2">
      <c r="C3402" s="555"/>
      <c r="D3402" s="555"/>
      <c r="E3402" s="124" t="str">
        <f>'Enter Data'!$C$61</f>
        <v>Select</v>
      </c>
    </row>
    <row r="3403" spans="3:5" x14ac:dyDescent="0.2">
      <c r="C3403" s="555"/>
      <c r="D3403" s="555"/>
      <c r="E3403" s="124" t="str">
        <f>'Enter Data'!$C$61</f>
        <v>Select</v>
      </c>
    </row>
    <row r="3404" spans="3:5" x14ac:dyDescent="0.2">
      <c r="C3404" s="555"/>
      <c r="D3404" s="555"/>
      <c r="E3404" s="124" t="str">
        <f>'Enter Data'!$C$61</f>
        <v>Select</v>
      </c>
    </row>
    <row r="3405" spans="3:5" x14ac:dyDescent="0.2">
      <c r="C3405" s="555"/>
      <c r="D3405" s="555"/>
      <c r="E3405" s="124" t="str">
        <f>'Enter Data'!$C$61</f>
        <v>Select</v>
      </c>
    </row>
    <row r="3406" spans="3:5" x14ac:dyDescent="0.2">
      <c r="C3406" s="555"/>
      <c r="D3406" s="555"/>
      <c r="E3406" s="124" t="str">
        <f>'Enter Data'!$C$61</f>
        <v>Select</v>
      </c>
    </row>
    <row r="3407" spans="3:5" x14ac:dyDescent="0.2">
      <c r="C3407" s="555"/>
      <c r="D3407" s="555"/>
      <c r="E3407" s="124" t="str">
        <f>'Enter Data'!$C$61</f>
        <v>Select</v>
      </c>
    </row>
    <row r="3408" spans="3:5" x14ac:dyDescent="0.2">
      <c r="C3408" s="555"/>
      <c r="D3408" s="555"/>
      <c r="E3408" s="124" t="str">
        <f>'Enter Data'!$C$61</f>
        <v>Select</v>
      </c>
    </row>
    <row r="3409" spans="3:5" x14ac:dyDescent="0.2">
      <c r="C3409" s="555"/>
      <c r="D3409" s="555"/>
      <c r="E3409" s="124" t="str">
        <f>'Enter Data'!$C$61</f>
        <v>Select</v>
      </c>
    </row>
    <row r="3410" spans="3:5" x14ac:dyDescent="0.2">
      <c r="C3410" s="555"/>
      <c r="D3410" s="555"/>
      <c r="E3410" s="124" t="str">
        <f>'Enter Data'!$C$61</f>
        <v>Select</v>
      </c>
    </row>
    <row r="3411" spans="3:5" x14ac:dyDescent="0.2">
      <c r="C3411" s="555"/>
      <c r="D3411" s="555"/>
      <c r="E3411" s="124" t="str">
        <f>'Enter Data'!$C$61</f>
        <v>Select</v>
      </c>
    </row>
    <row r="3412" spans="3:5" x14ac:dyDescent="0.2">
      <c r="C3412" s="555"/>
      <c r="D3412" s="555"/>
      <c r="E3412" s="124" t="str">
        <f>'Enter Data'!$C$61</f>
        <v>Select</v>
      </c>
    </row>
    <row r="3413" spans="3:5" x14ac:dyDescent="0.2">
      <c r="C3413" s="555"/>
      <c r="D3413" s="555"/>
      <c r="E3413" s="124" t="str">
        <f>'Enter Data'!$C$61</f>
        <v>Select</v>
      </c>
    </row>
    <row r="3414" spans="3:5" x14ac:dyDescent="0.2">
      <c r="C3414" s="555"/>
      <c r="D3414" s="555"/>
      <c r="E3414" s="124" t="str">
        <f>'Enter Data'!$C$61</f>
        <v>Select</v>
      </c>
    </row>
    <row r="3415" spans="3:5" x14ac:dyDescent="0.2">
      <c r="C3415" s="555"/>
      <c r="D3415" s="555"/>
      <c r="E3415" s="124" t="str">
        <f>'Enter Data'!$C$61</f>
        <v>Select</v>
      </c>
    </row>
    <row r="3416" spans="3:5" x14ac:dyDescent="0.2">
      <c r="C3416" s="555"/>
      <c r="D3416" s="555"/>
      <c r="E3416" s="124" t="str">
        <f>'Enter Data'!$C$61</f>
        <v>Select</v>
      </c>
    </row>
    <row r="3417" spans="3:5" x14ac:dyDescent="0.2">
      <c r="C3417" s="555"/>
      <c r="D3417" s="555"/>
      <c r="E3417" s="124" t="str">
        <f>'Enter Data'!$C$61</f>
        <v>Select</v>
      </c>
    </row>
    <row r="3418" spans="3:5" x14ac:dyDescent="0.2">
      <c r="C3418" s="555"/>
      <c r="D3418" s="555"/>
      <c r="E3418" s="124" t="str">
        <f>'Enter Data'!$C$61</f>
        <v>Select</v>
      </c>
    </row>
    <row r="3419" spans="3:5" x14ac:dyDescent="0.2">
      <c r="C3419" s="555"/>
      <c r="D3419" s="555"/>
      <c r="E3419" s="124" t="str">
        <f>'Enter Data'!$C$61</f>
        <v>Select</v>
      </c>
    </row>
    <row r="3420" spans="3:5" x14ac:dyDescent="0.2">
      <c r="C3420" s="555"/>
      <c r="D3420" s="555"/>
      <c r="E3420" s="124" t="str">
        <f>'Enter Data'!$C$61</f>
        <v>Select</v>
      </c>
    </row>
    <row r="3421" spans="3:5" x14ac:dyDescent="0.2">
      <c r="C3421" s="555"/>
      <c r="D3421" s="555"/>
      <c r="E3421" s="124" t="str">
        <f>'Enter Data'!$C$61</f>
        <v>Select</v>
      </c>
    </row>
    <row r="3422" spans="3:5" x14ac:dyDescent="0.2">
      <c r="C3422" s="555"/>
      <c r="D3422" s="555"/>
      <c r="E3422" s="124" t="str">
        <f>'Enter Data'!$C$61</f>
        <v>Select</v>
      </c>
    </row>
    <row r="3423" spans="3:5" x14ac:dyDescent="0.2">
      <c r="C3423" s="555"/>
      <c r="D3423" s="555"/>
      <c r="E3423" s="124" t="str">
        <f>'Enter Data'!$C$61</f>
        <v>Select</v>
      </c>
    </row>
    <row r="3424" spans="3:5" x14ac:dyDescent="0.2">
      <c r="C3424" s="555"/>
      <c r="D3424" s="555"/>
      <c r="E3424" s="124" t="str">
        <f>'Enter Data'!$C$61</f>
        <v>Select</v>
      </c>
    </row>
    <row r="3425" spans="3:5" x14ac:dyDescent="0.2">
      <c r="C3425" s="555"/>
      <c r="D3425" s="555"/>
      <c r="E3425" s="124" t="str">
        <f>'Enter Data'!$C$61</f>
        <v>Select</v>
      </c>
    </row>
    <row r="3426" spans="3:5" x14ac:dyDescent="0.2">
      <c r="C3426" s="555"/>
      <c r="D3426" s="555"/>
      <c r="E3426" s="124" t="str">
        <f>'Enter Data'!$C$61</f>
        <v>Select</v>
      </c>
    </row>
    <row r="3427" spans="3:5" x14ac:dyDescent="0.2">
      <c r="C3427" s="555"/>
      <c r="D3427" s="555"/>
      <c r="E3427" s="124" t="str">
        <f>'Enter Data'!$C$61</f>
        <v>Select</v>
      </c>
    </row>
    <row r="3428" spans="3:5" x14ac:dyDescent="0.2">
      <c r="C3428" s="555"/>
      <c r="D3428" s="555"/>
      <c r="E3428" s="124" t="str">
        <f>'Enter Data'!$C$61</f>
        <v>Select</v>
      </c>
    </row>
    <row r="3429" spans="3:5" x14ac:dyDescent="0.2">
      <c r="C3429" s="555"/>
      <c r="D3429" s="555"/>
      <c r="E3429" s="124" t="str">
        <f>'Enter Data'!$C$61</f>
        <v>Select</v>
      </c>
    </row>
    <row r="3430" spans="3:5" x14ac:dyDescent="0.2">
      <c r="C3430" s="555"/>
      <c r="D3430" s="555"/>
      <c r="E3430" s="124" t="str">
        <f>'Enter Data'!$C$61</f>
        <v>Select</v>
      </c>
    </row>
    <row r="3431" spans="3:5" x14ac:dyDescent="0.2">
      <c r="C3431" s="555"/>
      <c r="D3431" s="555"/>
      <c r="E3431" s="124" t="str">
        <f>'Enter Data'!$C$61</f>
        <v>Select</v>
      </c>
    </row>
    <row r="3432" spans="3:5" x14ac:dyDescent="0.2">
      <c r="C3432" s="555"/>
      <c r="D3432" s="555"/>
      <c r="E3432" s="124" t="str">
        <f>'Enter Data'!$C$61</f>
        <v>Select</v>
      </c>
    </row>
    <row r="3433" spans="3:5" x14ac:dyDescent="0.2">
      <c r="C3433" s="555"/>
      <c r="D3433" s="555"/>
      <c r="E3433" s="124" t="str">
        <f>'Enter Data'!$C$61</f>
        <v>Select</v>
      </c>
    </row>
    <row r="3434" spans="3:5" x14ac:dyDescent="0.2">
      <c r="C3434" s="555"/>
      <c r="D3434" s="555"/>
      <c r="E3434" s="124" t="str">
        <f>'Enter Data'!$C$61</f>
        <v>Select</v>
      </c>
    </row>
    <row r="3435" spans="3:5" x14ac:dyDescent="0.2">
      <c r="C3435" s="555"/>
      <c r="D3435" s="555"/>
      <c r="E3435" s="124" t="str">
        <f>'Enter Data'!$C$61</f>
        <v>Select</v>
      </c>
    </row>
    <row r="3436" spans="3:5" x14ac:dyDescent="0.2">
      <c r="C3436" s="555"/>
      <c r="D3436" s="555"/>
      <c r="E3436" s="124" t="str">
        <f>'Enter Data'!$C$61</f>
        <v>Select</v>
      </c>
    </row>
    <row r="3437" spans="3:5" x14ac:dyDescent="0.2">
      <c r="C3437" s="555"/>
      <c r="D3437" s="555"/>
      <c r="E3437" s="124" t="str">
        <f>'Enter Data'!$C$61</f>
        <v>Select</v>
      </c>
    </row>
    <row r="3438" spans="3:5" x14ac:dyDescent="0.2">
      <c r="C3438" s="555"/>
      <c r="D3438" s="555"/>
      <c r="E3438" s="124" t="str">
        <f>'Enter Data'!$C$61</f>
        <v>Select</v>
      </c>
    </row>
    <row r="3439" spans="3:5" x14ac:dyDescent="0.2">
      <c r="C3439" s="555"/>
      <c r="D3439" s="555"/>
      <c r="E3439" s="124" t="str">
        <f>'Enter Data'!$C$61</f>
        <v>Select</v>
      </c>
    </row>
    <row r="3440" spans="3:5" x14ac:dyDescent="0.2">
      <c r="C3440" s="555"/>
      <c r="D3440" s="555"/>
      <c r="E3440" s="124" t="str">
        <f>'Enter Data'!$C$61</f>
        <v>Select</v>
      </c>
    </row>
    <row r="3441" spans="3:5" x14ac:dyDescent="0.2">
      <c r="C3441" s="555"/>
      <c r="D3441" s="555"/>
      <c r="E3441" s="124" t="str">
        <f>'Enter Data'!$C$61</f>
        <v>Select</v>
      </c>
    </row>
    <row r="3442" spans="3:5" x14ac:dyDescent="0.2">
      <c r="C3442" s="555"/>
      <c r="D3442" s="555"/>
      <c r="E3442" s="124" t="str">
        <f>'Enter Data'!$C$61</f>
        <v>Select</v>
      </c>
    </row>
    <row r="3443" spans="3:5" x14ac:dyDescent="0.2">
      <c r="C3443" s="555"/>
      <c r="D3443" s="555"/>
      <c r="E3443" s="124" t="str">
        <f>'Enter Data'!$C$61</f>
        <v>Select</v>
      </c>
    </row>
    <row r="3444" spans="3:5" x14ac:dyDescent="0.2">
      <c r="C3444" s="555"/>
      <c r="D3444" s="555"/>
      <c r="E3444" s="124" t="str">
        <f>'Enter Data'!$C$61</f>
        <v>Select</v>
      </c>
    </row>
    <row r="3445" spans="3:5" x14ac:dyDescent="0.2">
      <c r="C3445" s="555"/>
      <c r="D3445" s="555"/>
      <c r="E3445" s="124" t="str">
        <f>'Enter Data'!$C$61</f>
        <v>Select</v>
      </c>
    </row>
    <row r="3446" spans="3:5" x14ac:dyDescent="0.2">
      <c r="C3446" s="555"/>
      <c r="D3446" s="555"/>
      <c r="E3446" s="124" t="str">
        <f>'Enter Data'!$C$61</f>
        <v>Select</v>
      </c>
    </row>
    <row r="3447" spans="3:5" x14ac:dyDescent="0.2">
      <c r="C3447" s="555"/>
      <c r="D3447" s="555"/>
      <c r="E3447" s="124" t="str">
        <f>'Enter Data'!$C$61</f>
        <v>Select</v>
      </c>
    </row>
    <row r="3448" spans="3:5" x14ac:dyDescent="0.2">
      <c r="C3448" s="555"/>
      <c r="D3448" s="555"/>
      <c r="E3448" s="124" t="str">
        <f>'Enter Data'!$C$61</f>
        <v>Select</v>
      </c>
    </row>
    <row r="3449" spans="3:5" x14ac:dyDescent="0.2">
      <c r="C3449" s="555"/>
      <c r="D3449" s="555"/>
      <c r="E3449" s="124" t="str">
        <f>'Enter Data'!$C$61</f>
        <v>Select</v>
      </c>
    </row>
    <row r="3450" spans="3:5" x14ac:dyDescent="0.2">
      <c r="C3450" s="555"/>
      <c r="D3450" s="555"/>
      <c r="E3450" s="124" t="str">
        <f>'Enter Data'!$C$61</f>
        <v>Select</v>
      </c>
    </row>
    <row r="3451" spans="3:5" x14ac:dyDescent="0.2">
      <c r="C3451" s="555"/>
      <c r="D3451" s="555"/>
      <c r="E3451" s="124" t="str">
        <f>'Enter Data'!$C$61</f>
        <v>Select</v>
      </c>
    </row>
    <row r="3452" spans="3:5" x14ac:dyDescent="0.2">
      <c r="C3452" s="555"/>
      <c r="D3452" s="555"/>
      <c r="E3452" s="124" t="str">
        <f>'Enter Data'!$C$61</f>
        <v>Select</v>
      </c>
    </row>
    <row r="3453" spans="3:5" x14ac:dyDescent="0.2">
      <c r="C3453" s="555"/>
      <c r="D3453" s="555"/>
      <c r="E3453" s="124" t="str">
        <f>'Enter Data'!$C$61</f>
        <v>Select</v>
      </c>
    </row>
    <row r="3454" spans="3:5" x14ac:dyDescent="0.2">
      <c r="C3454" s="555"/>
      <c r="D3454" s="555"/>
      <c r="E3454" s="124" t="str">
        <f>'Enter Data'!$C$61</f>
        <v>Select</v>
      </c>
    </row>
    <row r="3455" spans="3:5" x14ac:dyDescent="0.2">
      <c r="C3455" s="555"/>
      <c r="D3455" s="555"/>
      <c r="E3455" s="124" t="str">
        <f>'Enter Data'!$C$61</f>
        <v>Select</v>
      </c>
    </row>
    <row r="3456" spans="3:5" x14ac:dyDescent="0.2">
      <c r="C3456" s="555"/>
      <c r="D3456" s="555"/>
      <c r="E3456" s="124" t="str">
        <f>'Enter Data'!$C$61</f>
        <v>Select</v>
      </c>
    </row>
    <row r="3457" spans="3:5" x14ac:dyDescent="0.2">
      <c r="C3457" s="555"/>
      <c r="D3457" s="555"/>
      <c r="E3457" s="124" t="str">
        <f>'Enter Data'!$C$61</f>
        <v>Select</v>
      </c>
    </row>
    <row r="3458" spans="3:5" x14ac:dyDescent="0.2">
      <c r="C3458" s="555"/>
      <c r="D3458" s="555"/>
      <c r="E3458" s="124" t="str">
        <f>'Enter Data'!$C$61</f>
        <v>Select</v>
      </c>
    </row>
    <row r="3459" spans="3:5" x14ac:dyDescent="0.2">
      <c r="C3459" s="555"/>
      <c r="D3459" s="555"/>
      <c r="E3459" s="124" t="str">
        <f>'Enter Data'!$C$61</f>
        <v>Select</v>
      </c>
    </row>
    <row r="3460" spans="3:5" x14ac:dyDescent="0.2">
      <c r="C3460" s="555"/>
      <c r="D3460" s="555"/>
      <c r="E3460" s="124" t="str">
        <f>'Enter Data'!$C$61</f>
        <v>Select</v>
      </c>
    </row>
    <row r="3461" spans="3:5" x14ac:dyDescent="0.2">
      <c r="C3461" s="555"/>
      <c r="D3461" s="555"/>
      <c r="E3461" s="124" t="str">
        <f>'Enter Data'!$C$61</f>
        <v>Select</v>
      </c>
    </row>
    <row r="3462" spans="3:5" x14ac:dyDescent="0.2">
      <c r="C3462" s="555"/>
      <c r="D3462" s="555"/>
      <c r="E3462" s="124" t="str">
        <f>'Enter Data'!$C$61</f>
        <v>Select</v>
      </c>
    </row>
    <row r="3463" spans="3:5" x14ac:dyDescent="0.2">
      <c r="C3463" s="555"/>
      <c r="D3463" s="555"/>
      <c r="E3463" s="124" t="str">
        <f>'Enter Data'!$C$61</f>
        <v>Select</v>
      </c>
    </row>
    <row r="3464" spans="3:5" x14ac:dyDescent="0.2">
      <c r="C3464" s="555"/>
      <c r="D3464" s="555"/>
      <c r="E3464" s="124" t="str">
        <f>'Enter Data'!$C$61</f>
        <v>Select</v>
      </c>
    </row>
    <row r="3465" spans="3:5" x14ac:dyDescent="0.2">
      <c r="C3465" s="555"/>
      <c r="D3465" s="555"/>
      <c r="E3465" s="124" t="str">
        <f>'Enter Data'!$C$61</f>
        <v>Select</v>
      </c>
    </row>
    <row r="3466" spans="3:5" x14ac:dyDescent="0.2">
      <c r="C3466" s="555"/>
      <c r="D3466" s="555"/>
      <c r="E3466" s="124" t="str">
        <f>'Enter Data'!$C$61</f>
        <v>Select</v>
      </c>
    </row>
    <row r="3467" spans="3:5" x14ac:dyDescent="0.2">
      <c r="C3467" s="555"/>
      <c r="D3467" s="555"/>
      <c r="E3467" s="124" t="str">
        <f>'Enter Data'!$C$61</f>
        <v>Select</v>
      </c>
    </row>
    <row r="3468" spans="3:5" x14ac:dyDescent="0.2">
      <c r="C3468" s="555"/>
      <c r="D3468" s="555"/>
      <c r="E3468" s="124" t="str">
        <f>'Enter Data'!$C$61</f>
        <v>Select</v>
      </c>
    </row>
    <row r="3469" spans="3:5" x14ac:dyDescent="0.2">
      <c r="C3469" s="555"/>
      <c r="D3469" s="555"/>
      <c r="E3469" s="124" t="str">
        <f>'Enter Data'!$C$61</f>
        <v>Select</v>
      </c>
    </row>
    <row r="3470" spans="3:5" x14ac:dyDescent="0.2">
      <c r="C3470" s="555"/>
      <c r="D3470" s="555"/>
      <c r="E3470" s="124" t="str">
        <f>'Enter Data'!$C$61</f>
        <v>Select</v>
      </c>
    </row>
    <row r="3471" spans="3:5" x14ac:dyDescent="0.2">
      <c r="C3471" s="555"/>
      <c r="D3471" s="555"/>
      <c r="E3471" s="124" t="str">
        <f>'Enter Data'!$C$61</f>
        <v>Select</v>
      </c>
    </row>
    <row r="3472" spans="3:5" x14ac:dyDescent="0.2">
      <c r="C3472" s="555"/>
      <c r="D3472" s="555"/>
      <c r="E3472" s="124" t="str">
        <f>'Enter Data'!$C$61</f>
        <v>Select</v>
      </c>
    </row>
    <row r="3473" spans="3:5" x14ac:dyDescent="0.2">
      <c r="C3473" s="555"/>
      <c r="D3473" s="555"/>
      <c r="E3473" s="124" t="str">
        <f>'Enter Data'!$C$61</f>
        <v>Select</v>
      </c>
    </row>
    <row r="3474" spans="3:5" x14ac:dyDescent="0.2">
      <c r="C3474" s="555"/>
      <c r="D3474" s="555"/>
      <c r="E3474" s="124" t="str">
        <f>'Enter Data'!$C$61</f>
        <v>Select</v>
      </c>
    </row>
    <row r="3475" spans="3:5" x14ac:dyDescent="0.2">
      <c r="C3475" s="555"/>
      <c r="D3475" s="555"/>
      <c r="E3475" s="124" t="str">
        <f>'Enter Data'!$C$61</f>
        <v>Select</v>
      </c>
    </row>
    <row r="3476" spans="3:5" x14ac:dyDescent="0.2">
      <c r="C3476" s="555"/>
      <c r="D3476" s="555"/>
      <c r="E3476" s="124" t="str">
        <f>'Enter Data'!$C$61</f>
        <v>Select</v>
      </c>
    </row>
    <row r="3477" spans="3:5" x14ac:dyDescent="0.2">
      <c r="C3477" s="555"/>
      <c r="D3477" s="555"/>
      <c r="E3477" s="124" t="str">
        <f>'Enter Data'!$C$61</f>
        <v>Select</v>
      </c>
    </row>
    <row r="3478" spans="3:5" x14ac:dyDescent="0.2">
      <c r="C3478" s="555"/>
      <c r="D3478" s="555"/>
      <c r="E3478" s="124" t="str">
        <f>'Enter Data'!$C$61</f>
        <v>Select</v>
      </c>
    </row>
    <row r="3479" spans="3:5" x14ac:dyDescent="0.2">
      <c r="C3479" s="555"/>
      <c r="D3479" s="555"/>
      <c r="E3479" s="124" t="str">
        <f>'Enter Data'!$C$61</f>
        <v>Select</v>
      </c>
    </row>
    <row r="3480" spans="3:5" x14ac:dyDescent="0.2">
      <c r="C3480" s="555"/>
      <c r="D3480" s="555"/>
      <c r="E3480" s="124" t="str">
        <f>'Enter Data'!$C$61</f>
        <v>Select</v>
      </c>
    </row>
    <row r="3481" spans="3:5" x14ac:dyDescent="0.2">
      <c r="C3481" s="555"/>
      <c r="D3481" s="555"/>
      <c r="E3481" s="124" t="str">
        <f>'Enter Data'!$C$61</f>
        <v>Select</v>
      </c>
    </row>
    <row r="3482" spans="3:5" x14ac:dyDescent="0.2">
      <c r="C3482" s="555"/>
      <c r="D3482" s="555"/>
      <c r="E3482" s="124" t="str">
        <f>'Enter Data'!$C$61</f>
        <v>Select</v>
      </c>
    </row>
    <row r="3483" spans="3:5" x14ac:dyDescent="0.2">
      <c r="C3483" s="555"/>
      <c r="D3483" s="555"/>
      <c r="E3483" s="124" t="str">
        <f>'Enter Data'!$C$61</f>
        <v>Select</v>
      </c>
    </row>
    <row r="3484" spans="3:5" x14ac:dyDescent="0.2">
      <c r="C3484" s="555"/>
      <c r="D3484" s="555"/>
      <c r="E3484" s="124" t="str">
        <f>'Enter Data'!$C$61</f>
        <v>Select</v>
      </c>
    </row>
    <row r="3485" spans="3:5" x14ac:dyDescent="0.2">
      <c r="C3485" s="555"/>
      <c r="D3485" s="555"/>
      <c r="E3485" s="124" t="str">
        <f>'Enter Data'!$C$61</f>
        <v>Select</v>
      </c>
    </row>
    <row r="3486" spans="3:5" x14ac:dyDescent="0.2">
      <c r="C3486" s="555"/>
      <c r="D3486" s="555"/>
      <c r="E3486" s="124" t="str">
        <f>'Enter Data'!$C$61</f>
        <v>Select</v>
      </c>
    </row>
    <row r="3487" spans="3:5" x14ac:dyDescent="0.2">
      <c r="C3487" s="555"/>
      <c r="D3487" s="555"/>
      <c r="E3487" s="124" t="str">
        <f>'Enter Data'!$C$61</f>
        <v>Select</v>
      </c>
    </row>
    <row r="3488" spans="3:5" x14ac:dyDescent="0.2">
      <c r="C3488" s="555"/>
      <c r="D3488" s="555"/>
      <c r="E3488" s="124" t="str">
        <f>'Enter Data'!$C$61</f>
        <v>Select</v>
      </c>
    </row>
    <row r="3489" spans="3:5" x14ac:dyDescent="0.2">
      <c r="C3489" s="555"/>
      <c r="D3489" s="555"/>
      <c r="E3489" s="124" t="str">
        <f>'Enter Data'!$C$61</f>
        <v>Select</v>
      </c>
    </row>
    <row r="3490" spans="3:5" x14ac:dyDescent="0.2">
      <c r="C3490" s="555"/>
      <c r="D3490" s="555"/>
      <c r="E3490" s="124" t="str">
        <f>'Enter Data'!$C$61</f>
        <v>Select</v>
      </c>
    </row>
    <row r="3491" spans="3:5" x14ac:dyDescent="0.2">
      <c r="C3491" s="555"/>
      <c r="D3491" s="555"/>
      <c r="E3491" s="124" t="str">
        <f>'Enter Data'!$C$61</f>
        <v>Select</v>
      </c>
    </row>
    <row r="3492" spans="3:5" x14ac:dyDescent="0.2">
      <c r="C3492" s="555"/>
      <c r="D3492" s="555"/>
      <c r="E3492" s="124" t="str">
        <f>'Enter Data'!$C$61</f>
        <v>Select</v>
      </c>
    </row>
    <row r="3493" spans="3:5" x14ac:dyDescent="0.2">
      <c r="C3493" s="555"/>
      <c r="D3493" s="555"/>
      <c r="E3493" s="124" t="str">
        <f>'Enter Data'!$C$61</f>
        <v>Select</v>
      </c>
    </row>
    <row r="3494" spans="3:5" x14ac:dyDescent="0.2">
      <c r="C3494" s="555"/>
      <c r="D3494" s="555"/>
      <c r="E3494" s="124" t="str">
        <f>'Enter Data'!$C$61</f>
        <v>Select</v>
      </c>
    </row>
    <row r="3495" spans="3:5" x14ac:dyDescent="0.2">
      <c r="C3495" s="555"/>
      <c r="D3495" s="555"/>
      <c r="E3495" s="124" t="str">
        <f>'Enter Data'!$C$61</f>
        <v>Select</v>
      </c>
    </row>
    <row r="3496" spans="3:5" x14ac:dyDescent="0.2">
      <c r="C3496" s="555"/>
      <c r="D3496" s="555"/>
      <c r="E3496" s="124" t="str">
        <f>'Enter Data'!$C$61</f>
        <v>Select</v>
      </c>
    </row>
    <row r="3497" spans="3:5" x14ac:dyDescent="0.2">
      <c r="C3497" s="555"/>
      <c r="D3497" s="555"/>
      <c r="E3497" s="124" t="str">
        <f>'Enter Data'!$C$61</f>
        <v>Select</v>
      </c>
    </row>
    <row r="3498" spans="3:5" x14ac:dyDescent="0.2">
      <c r="C3498" s="555"/>
      <c r="D3498" s="555"/>
      <c r="E3498" s="124" t="str">
        <f>'Enter Data'!$C$61</f>
        <v>Select</v>
      </c>
    </row>
    <row r="3499" spans="3:5" x14ac:dyDescent="0.2">
      <c r="C3499" s="555"/>
      <c r="D3499" s="555"/>
      <c r="E3499" s="124" t="str">
        <f>'Enter Data'!$C$61</f>
        <v>Select</v>
      </c>
    </row>
    <row r="3500" spans="3:5" x14ac:dyDescent="0.2">
      <c r="C3500" s="555"/>
      <c r="D3500" s="555"/>
      <c r="E3500" s="124" t="str">
        <f>'Enter Data'!$C$61</f>
        <v>Select</v>
      </c>
    </row>
    <row r="3501" spans="3:5" x14ac:dyDescent="0.2">
      <c r="C3501" s="555"/>
      <c r="D3501" s="555"/>
      <c r="E3501" s="124" t="str">
        <f>'Enter Data'!$C$61</f>
        <v>Select</v>
      </c>
    </row>
    <row r="3502" spans="3:5" x14ac:dyDescent="0.2">
      <c r="C3502" s="555"/>
      <c r="D3502" s="555"/>
      <c r="E3502" s="124" t="str">
        <f>'Enter Data'!$C$61</f>
        <v>Select</v>
      </c>
    </row>
    <row r="3503" spans="3:5" x14ac:dyDescent="0.2">
      <c r="C3503" s="555"/>
      <c r="D3503" s="555"/>
      <c r="E3503" s="124" t="str">
        <f>'Enter Data'!$C$61</f>
        <v>Select</v>
      </c>
    </row>
    <row r="3504" spans="3:5" x14ac:dyDescent="0.2">
      <c r="C3504" s="555"/>
      <c r="D3504" s="555"/>
      <c r="E3504" s="124" t="str">
        <f>'Enter Data'!$C$61</f>
        <v>Select</v>
      </c>
    </row>
    <row r="3505" spans="3:5" x14ac:dyDescent="0.2">
      <c r="C3505" s="555"/>
      <c r="D3505" s="555"/>
      <c r="E3505" s="124" t="str">
        <f>'Enter Data'!$C$61</f>
        <v>Select</v>
      </c>
    </row>
    <row r="3506" spans="3:5" x14ac:dyDescent="0.2">
      <c r="C3506" s="555"/>
      <c r="D3506" s="555"/>
      <c r="E3506" s="124" t="str">
        <f>'Enter Data'!$C$61</f>
        <v>Select</v>
      </c>
    </row>
    <row r="3507" spans="3:5" x14ac:dyDescent="0.2">
      <c r="C3507" s="555"/>
      <c r="D3507" s="555"/>
      <c r="E3507" s="124" t="str">
        <f>'Enter Data'!$C$61</f>
        <v>Select</v>
      </c>
    </row>
    <row r="3508" spans="3:5" x14ac:dyDescent="0.2">
      <c r="C3508" s="555"/>
      <c r="D3508" s="555"/>
      <c r="E3508" s="124" t="str">
        <f>'Enter Data'!$C$61</f>
        <v>Select</v>
      </c>
    </row>
    <row r="3509" spans="3:5" x14ac:dyDescent="0.2">
      <c r="C3509" s="555"/>
      <c r="D3509" s="555"/>
      <c r="E3509" s="124" t="str">
        <f>'Enter Data'!$C$61</f>
        <v>Select</v>
      </c>
    </row>
    <row r="3510" spans="3:5" x14ac:dyDescent="0.2">
      <c r="C3510" s="555"/>
      <c r="D3510" s="555"/>
      <c r="E3510" s="124" t="str">
        <f>'Enter Data'!$C$61</f>
        <v>Select</v>
      </c>
    </row>
    <row r="3511" spans="3:5" x14ac:dyDescent="0.2">
      <c r="C3511" s="555"/>
      <c r="D3511" s="555"/>
      <c r="E3511" s="124" t="str">
        <f>'Enter Data'!$C$61</f>
        <v>Select</v>
      </c>
    </row>
    <row r="3512" spans="3:5" x14ac:dyDescent="0.2">
      <c r="C3512" s="555"/>
      <c r="D3512" s="555"/>
      <c r="E3512" s="124" t="str">
        <f>'Enter Data'!$C$61</f>
        <v>Select</v>
      </c>
    </row>
    <row r="3513" spans="3:5" x14ac:dyDescent="0.2">
      <c r="C3513" s="555"/>
      <c r="D3513" s="555"/>
      <c r="E3513" s="124" t="str">
        <f>'Enter Data'!$C$61</f>
        <v>Select</v>
      </c>
    </row>
    <row r="3514" spans="3:5" x14ac:dyDescent="0.2">
      <c r="C3514" s="555"/>
      <c r="D3514" s="555"/>
      <c r="E3514" s="124" t="str">
        <f>'Enter Data'!$C$61</f>
        <v>Select</v>
      </c>
    </row>
    <row r="3515" spans="3:5" x14ac:dyDescent="0.2">
      <c r="C3515" s="555"/>
      <c r="D3515" s="555"/>
      <c r="E3515" s="124" t="str">
        <f>'Enter Data'!$C$61</f>
        <v>Select</v>
      </c>
    </row>
    <row r="3516" spans="3:5" x14ac:dyDescent="0.2">
      <c r="C3516" s="555"/>
      <c r="D3516" s="555"/>
      <c r="E3516" s="124" t="str">
        <f>'Enter Data'!$C$61</f>
        <v>Select</v>
      </c>
    </row>
    <row r="3517" spans="3:5" x14ac:dyDescent="0.2">
      <c r="C3517" s="555"/>
      <c r="D3517" s="555"/>
      <c r="E3517" s="124" t="str">
        <f>'Enter Data'!$C$61</f>
        <v>Select</v>
      </c>
    </row>
    <row r="3518" spans="3:5" x14ac:dyDescent="0.2">
      <c r="C3518" s="555"/>
      <c r="D3518" s="555"/>
      <c r="E3518" s="124" t="str">
        <f>'Enter Data'!$C$61</f>
        <v>Select</v>
      </c>
    </row>
    <row r="3519" spans="3:5" x14ac:dyDescent="0.2">
      <c r="C3519" s="555"/>
      <c r="D3519" s="555"/>
      <c r="E3519" s="124" t="str">
        <f>'Enter Data'!$C$61</f>
        <v>Select</v>
      </c>
    </row>
    <row r="3520" spans="3:5" x14ac:dyDescent="0.2">
      <c r="C3520" s="555"/>
      <c r="D3520" s="555"/>
      <c r="E3520" s="124" t="str">
        <f>'Enter Data'!$C$61</f>
        <v>Select</v>
      </c>
    </row>
    <row r="3521" spans="3:5" x14ac:dyDescent="0.2">
      <c r="C3521" s="555"/>
      <c r="D3521" s="555"/>
      <c r="E3521" s="124" t="str">
        <f>'Enter Data'!$C$61</f>
        <v>Select</v>
      </c>
    </row>
    <row r="3522" spans="3:5" x14ac:dyDescent="0.2">
      <c r="C3522" s="555"/>
      <c r="D3522" s="555"/>
      <c r="E3522" s="124" t="str">
        <f>'Enter Data'!$C$61</f>
        <v>Select</v>
      </c>
    </row>
    <row r="3523" spans="3:5" x14ac:dyDescent="0.2">
      <c r="C3523" s="555"/>
      <c r="D3523" s="555"/>
      <c r="E3523" s="124" t="str">
        <f>'Enter Data'!$C$61</f>
        <v>Select</v>
      </c>
    </row>
    <row r="3524" spans="3:5" x14ac:dyDescent="0.2">
      <c r="C3524" s="555"/>
      <c r="D3524" s="555"/>
      <c r="E3524" s="124" t="str">
        <f>'Enter Data'!$C$61</f>
        <v>Select</v>
      </c>
    </row>
    <row r="3525" spans="3:5" x14ac:dyDescent="0.2">
      <c r="C3525" s="555"/>
      <c r="D3525" s="555"/>
      <c r="E3525" s="124" t="str">
        <f>'Enter Data'!$C$61</f>
        <v>Select</v>
      </c>
    </row>
    <row r="3526" spans="3:5" x14ac:dyDescent="0.2">
      <c r="C3526" s="555"/>
      <c r="D3526" s="555"/>
      <c r="E3526" s="124" t="str">
        <f>'Enter Data'!$C$61</f>
        <v>Select</v>
      </c>
    </row>
    <row r="3527" spans="3:5" x14ac:dyDescent="0.2">
      <c r="C3527" s="555"/>
      <c r="D3527" s="555"/>
      <c r="E3527" s="124" t="str">
        <f>'Enter Data'!$C$61</f>
        <v>Select</v>
      </c>
    </row>
    <row r="3528" spans="3:5" x14ac:dyDescent="0.2">
      <c r="C3528" s="555"/>
      <c r="D3528" s="555"/>
      <c r="E3528" s="124" t="str">
        <f>'Enter Data'!$C$61</f>
        <v>Select</v>
      </c>
    </row>
    <row r="3529" spans="3:5" x14ac:dyDescent="0.2">
      <c r="C3529" s="555"/>
      <c r="D3529" s="555"/>
      <c r="E3529" s="124" t="str">
        <f>'Enter Data'!$C$61</f>
        <v>Select</v>
      </c>
    </row>
    <row r="3530" spans="3:5" x14ac:dyDescent="0.2">
      <c r="C3530" s="555"/>
      <c r="D3530" s="555"/>
      <c r="E3530" s="124" t="str">
        <f>'Enter Data'!$C$61</f>
        <v>Select</v>
      </c>
    </row>
    <row r="3531" spans="3:5" x14ac:dyDescent="0.2">
      <c r="C3531" s="555"/>
      <c r="D3531" s="555"/>
      <c r="E3531" s="124" t="str">
        <f>'Enter Data'!$C$61</f>
        <v>Select</v>
      </c>
    </row>
    <row r="3532" spans="3:5" x14ac:dyDescent="0.2">
      <c r="C3532" s="555"/>
      <c r="D3532" s="555"/>
      <c r="E3532" s="124" t="str">
        <f>'Enter Data'!$C$61</f>
        <v>Select</v>
      </c>
    </row>
    <row r="3533" spans="3:5" x14ac:dyDescent="0.2">
      <c r="C3533" s="555"/>
      <c r="D3533" s="555"/>
      <c r="E3533" s="124" t="str">
        <f>'Enter Data'!$C$61</f>
        <v>Select</v>
      </c>
    </row>
    <row r="3534" spans="3:5" x14ac:dyDescent="0.2">
      <c r="C3534" s="555"/>
      <c r="D3534" s="555"/>
      <c r="E3534" s="124" t="str">
        <f>'Enter Data'!$C$61</f>
        <v>Select</v>
      </c>
    </row>
    <row r="3535" spans="3:5" x14ac:dyDescent="0.2">
      <c r="C3535" s="555"/>
      <c r="D3535" s="555"/>
      <c r="E3535" s="124" t="str">
        <f>'Enter Data'!$C$61</f>
        <v>Select</v>
      </c>
    </row>
    <row r="3536" spans="3:5" x14ac:dyDescent="0.2">
      <c r="C3536" s="555"/>
      <c r="D3536" s="555"/>
      <c r="E3536" s="124" t="str">
        <f>'Enter Data'!$C$61</f>
        <v>Select</v>
      </c>
    </row>
    <row r="3537" spans="3:5" x14ac:dyDescent="0.2">
      <c r="C3537" s="555"/>
      <c r="D3537" s="555"/>
      <c r="E3537" s="124" t="str">
        <f>'Enter Data'!$C$61</f>
        <v>Select</v>
      </c>
    </row>
    <row r="3538" spans="3:5" x14ac:dyDescent="0.2">
      <c r="C3538" s="555"/>
      <c r="D3538" s="555"/>
      <c r="E3538" s="124" t="str">
        <f>'Enter Data'!$C$61</f>
        <v>Select</v>
      </c>
    </row>
    <row r="3539" spans="3:5" x14ac:dyDescent="0.2">
      <c r="C3539" s="555"/>
      <c r="D3539" s="555"/>
      <c r="E3539" s="124" t="str">
        <f>'Enter Data'!$C$61</f>
        <v>Select</v>
      </c>
    </row>
    <row r="3540" spans="3:5" x14ac:dyDescent="0.2">
      <c r="C3540" s="555"/>
      <c r="D3540" s="555"/>
      <c r="E3540" s="124" t="str">
        <f>'Enter Data'!$C$61</f>
        <v>Select</v>
      </c>
    </row>
    <row r="3541" spans="3:5" x14ac:dyDescent="0.2">
      <c r="C3541" s="555"/>
      <c r="D3541" s="555"/>
      <c r="E3541" s="124" t="str">
        <f>'Enter Data'!$C$61</f>
        <v>Select</v>
      </c>
    </row>
    <row r="3542" spans="3:5" x14ac:dyDescent="0.2">
      <c r="C3542" s="555"/>
      <c r="D3542" s="555"/>
      <c r="E3542" s="124" t="str">
        <f>'Enter Data'!$C$61</f>
        <v>Select</v>
      </c>
    </row>
    <row r="3543" spans="3:5" x14ac:dyDescent="0.2">
      <c r="C3543" s="555"/>
      <c r="D3543" s="555"/>
      <c r="E3543" s="124" t="str">
        <f>'Enter Data'!$C$61</f>
        <v>Select</v>
      </c>
    </row>
    <row r="3544" spans="3:5" x14ac:dyDescent="0.2">
      <c r="C3544" s="555"/>
      <c r="D3544" s="555"/>
      <c r="E3544" s="124" t="str">
        <f>'Enter Data'!$C$61</f>
        <v>Select</v>
      </c>
    </row>
    <row r="3545" spans="3:5" x14ac:dyDescent="0.2">
      <c r="C3545" s="555"/>
      <c r="D3545" s="555"/>
      <c r="E3545" s="124" t="str">
        <f>'Enter Data'!$C$61</f>
        <v>Select</v>
      </c>
    </row>
    <row r="3546" spans="3:5" x14ac:dyDescent="0.2">
      <c r="C3546" s="555"/>
      <c r="D3546" s="555"/>
      <c r="E3546" s="124" t="str">
        <f>'Enter Data'!$C$61</f>
        <v>Select</v>
      </c>
    </row>
    <row r="3547" spans="3:5" x14ac:dyDescent="0.2">
      <c r="C3547" s="555"/>
      <c r="D3547" s="555"/>
      <c r="E3547" s="124" t="str">
        <f>'Enter Data'!$C$61</f>
        <v>Select</v>
      </c>
    </row>
    <row r="3548" spans="3:5" x14ac:dyDescent="0.2">
      <c r="C3548" s="555"/>
      <c r="D3548" s="555"/>
      <c r="E3548" s="124" t="str">
        <f>'Enter Data'!$C$61</f>
        <v>Select</v>
      </c>
    </row>
    <row r="3549" spans="3:5" x14ac:dyDescent="0.2">
      <c r="C3549" s="555"/>
      <c r="D3549" s="555"/>
      <c r="E3549" s="124" t="str">
        <f>'Enter Data'!$C$61</f>
        <v>Select</v>
      </c>
    </row>
    <row r="3550" spans="3:5" x14ac:dyDescent="0.2">
      <c r="C3550" s="555"/>
      <c r="D3550" s="555"/>
      <c r="E3550" s="124" t="str">
        <f>'Enter Data'!$C$61</f>
        <v>Select</v>
      </c>
    </row>
    <row r="3551" spans="3:5" x14ac:dyDescent="0.2">
      <c r="C3551" s="555"/>
      <c r="D3551" s="555"/>
      <c r="E3551" s="124" t="str">
        <f>'Enter Data'!$C$61</f>
        <v>Select</v>
      </c>
    </row>
    <row r="3552" spans="3:5" x14ac:dyDescent="0.2">
      <c r="C3552" s="555"/>
      <c r="D3552" s="555"/>
      <c r="E3552" s="124" t="str">
        <f>'Enter Data'!$C$61</f>
        <v>Select</v>
      </c>
    </row>
    <row r="3553" spans="3:5" x14ac:dyDescent="0.2">
      <c r="C3553" s="555"/>
      <c r="D3553" s="555"/>
      <c r="E3553" s="124" t="str">
        <f>'Enter Data'!$C$61</f>
        <v>Select</v>
      </c>
    </row>
    <row r="3554" spans="3:5" x14ac:dyDescent="0.2">
      <c r="C3554" s="555"/>
      <c r="D3554" s="555"/>
      <c r="E3554" s="124" t="str">
        <f>'Enter Data'!$C$61</f>
        <v>Select</v>
      </c>
    </row>
    <row r="3555" spans="3:5" x14ac:dyDescent="0.2">
      <c r="C3555" s="555"/>
      <c r="D3555" s="555"/>
      <c r="E3555" s="124" t="str">
        <f>'Enter Data'!$C$61</f>
        <v>Select</v>
      </c>
    </row>
    <row r="3556" spans="3:5" x14ac:dyDescent="0.2">
      <c r="C3556" s="555"/>
      <c r="D3556" s="555"/>
      <c r="E3556" s="124" t="str">
        <f>'Enter Data'!$C$61</f>
        <v>Select</v>
      </c>
    </row>
    <row r="3557" spans="3:5" x14ac:dyDescent="0.2">
      <c r="C3557" s="555"/>
      <c r="D3557" s="555"/>
      <c r="E3557" s="124" t="str">
        <f>'Enter Data'!$C$61</f>
        <v>Select</v>
      </c>
    </row>
    <row r="3558" spans="3:5" x14ac:dyDescent="0.2">
      <c r="C3558" s="555"/>
      <c r="D3558" s="555"/>
      <c r="E3558" s="124" t="str">
        <f>'Enter Data'!$C$61</f>
        <v>Select</v>
      </c>
    </row>
    <row r="3559" spans="3:5" x14ac:dyDescent="0.2">
      <c r="C3559" s="555"/>
      <c r="D3559" s="555"/>
      <c r="E3559" s="124" t="str">
        <f>'Enter Data'!$C$61</f>
        <v>Select</v>
      </c>
    </row>
    <row r="3560" spans="3:5" x14ac:dyDescent="0.2">
      <c r="C3560" s="555"/>
      <c r="D3560" s="555"/>
      <c r="E3560" s="124" t="str">
        <f>'Enter Data'!$C$61</f>
        <v>Select</v>
      </c>
    </row>
    <row r="3561" spans="3:5" x14ac:dyDescent="0.2">
      <c r="C3561" s="555"/>
      <c r="D3561" s="555"/>
      <c r="E3561" s="124" t="str">
        <f>'Enter Data'!$C$61</f>
        <v>Select</v>
      </c>
    </row>
    <row r="3562" spans="3:5" x14ac:dyDescent="0.2">
      <c r="C3562" s="555"/>
      <c r="D3562" s="555"/>
      <c r="E3562" s="124" t="str">
        <f>'Enter Data'!$C$61</f>
        <v>Select</v>
      </c>
    </row>
    <row r="3563" spans="3:5" x14ac:dyDescent="0.2">
      <c r="C3563" s="555"/>
      <c r="D3563" s="555"/>
      <c r="E3563" s="124" t="str">
        <f>'Enter Data'!$C$61</f>
        <v>Select</v>
      </c>
    </row>
    <row r="3564" spans="3:5" x14ac:dyDescent="0.2">
      <c r="C3564" s="555"/>
      <c r="D3564" s="555"/>
      <c r="E3564" s="124" t="str">
        <f>'Enter Data'!$C$61</f>
        <v>Select</v>
      </c>
    </row>
    <row r="3565" spans="3:5" x14ac:dyDescent="0.2">
      <c r="C3565" s="555"/>
      <c r="D3565" s="555"/>
      <c r="E3565" s="124" t="str">
        <f>'Enter Data'!$C$61</f>
        <v>Select</v>
      </c>
    </row>
    <row r="3566" spans="3:5" x14ac:dyDescent="0.2">
      <c r="C3566" s="555"/>
      <c r="D3566" s="555"/>
      <c r="E3566" s="124" t="str">
        <f>'Enter Data'!$C$61</f>
        <v>Select</v>
      </c>
    </row>
    <row r="3567" spans="3:5" x14ac:dyDescent="0.2">
      <c r="C3567" s="555"/>
      <c r="D3567" s="555"/>
      <c r="E3567" s="124" t="str">
        <f>'Enter Data'!$C$61</f>
        <v>Select</v>
      </c>
    </row>
    <row r="3568" spans="3:5" x14ac:dyDescent="0.2">
      <c r="C3568" s="555"/>
      <c r="D3568" s="555"/>
      <c r="E3568" s="124" t="str">
        <f>'Enter Data'!$C$61</f>
        <v>Select</v>
      </c>
    </row>
    <row r="3569" spans="3:5" x14ac:dyDescent="0.2">
      <c r="C3569" s="555"/>
      <c r="D3569" s="555"/>
      <c r="E3569" s="124" t="str">
        <f>'Enter Data'!$C$61</f>
        <v>Select</v>
      </c>
    </row>
    <row r="3570" spans="3:5" x14ac:dyDescent="0.2">
      <c r="C3570" s="555"/>
      <c r="D3570" s="555"/>
      <c r="E3570" s="124" t="str">
        <f>'Enter Data'!$C$61</f>
        <v>Select</v>
      </c>
    </row>
    <row r="3571" spans="3:5" x14ac:dyDescent="0.2">
      <c r="C3571" s="555"/>
      <c r="D3571" s="555"/>
      <c r="E3571" s="124" t="str">
        <f>'Enter Data'!$C$61</f>
        <v>Select</v>
      </c>
    </row>
    <row r="3572" spans="3:5" x14ac:dyDescent="0.2">
      <c r="C3572" s="555"/>
      <c r="D3572" s="555"/>
      <c r="E3572" s="124" t="str">
        <f>'Enter Data'!$C$61</f>
        <v>Select</v>
      </c>
    </row>
    <row r="3573" spans="3:5" x14ac:dyDescent="0.2">
      <c r="C3573" s="555"/>
      <c r="D3573" s="555"/>
      <c r="E3573" s="124" t="str">
        <f>'Enter Data'!$C$61</f>
        <v>Select</v>
      </c>
    </row>
    <row r="3574" spans="3:5" x14ac:dyDescent="0.2">
      <c r="C3574" s="555"/>
      <c r="D3574" s="555"/>
      <c r="E3574" s="124" t="str">
        <f>'Enter Data'!$C$61</f>
        <v>Select</v>
      </c>
    </row>
    <row r="3575" spans="3:5" x14ac:dyDescent="0.2">
      <c r="C3575" s="555"/>
      <c r="D3575" s="555"/>
      <c r="E3575" s="124" t="str">
        <f>'Enter Data'!$C$61</f>
        <v>Select</v>
      </c>
    </row>
    <row r="3576" spans="3:5" x14ac:dyDescent="0.2">
      <c r="C3576" s="555"/>
      <c r="D3576" s="555"/>
      <c r="E3576" s="124" t="str">
        <f>'Enter Data'!$C$61</f>
        <v>Select</v>
      </c>
    </row>
    <row r="3577" spans="3:5" x14ac:dyDescent="0.2">
      <c r="C3577" s="555"/>
      <c r="D3577" s="555"/>
      <c r="E3577" s="124" t="str">
        <f>'Enter Data'!$C$61</f>
        <v>Select</v>
      </c>
    </row>
    <row r="3578" spans="3:5" x14ac:dyDescent="0.2">
      <c r="C3578" s="555"/>
      <c r="D3578" s="555"/>
      <c r="E3578" s="124" t="str">
        <f>'Enter Data'!$C$61</f>
        <v>Select</v>
      </c>
    </row>
    <row r="3579" spans="3:5" x14ac:dyDescent="0.2">
      <c r="C3579" s="555"/>
      <c r="D3579" s="555"/>
      <c r="E3579" s="124" t="str">
        <f>'Enter Data'!$C$61</f>
        <v>Select</v>
      </c>
    </row>
    <row r="3580" spans="3:5" x14ac:dyDescent="0.2">
      <c r="C3580" s="555"/>
      <c r="D3580" s="555"/>
      <c r="E3580" s="124" t="str">
        <f>'Enter Data'!$C$61</f>
        <v>Select</v>
      </c>
    </row>
    <row r="3581" spans="3:5" x14ac:dyDescent="0.2">
      <c r="C3581" s="555"/>
      <c r="D3581" s="555"/>
      <c r="E3581" s="124" t="str">
        <f>'Enter Data'!$C$61</f>
        <v>Select</v>
      </c>
    </row>
    <row r="3582" spans="3:5" x14ac:dyDescent="0.2">
      <c r="C3582" s="555"/>
      <c r="D3582" s="555"/>
      <c r="E3582" s="124" t="str">
        <f>'Enter Data'!$C$61</f>
        <v>Select</v>
      </c>
    </row>
    <row r="3583" spans="3:5" x14ac:dyDescent="0.2">
      <c r="C3583" s="555"/>
      <c r="D3583" s="555"/>
      <c r="E3583" s="124" t="str">
        <f>'Enter Data'!$C$61</f>
        <v>Select</v>
      </c>
    </row>
    <row r="3584" spans="3:5" x14ac:dyDescent="0.2">
      <c r="C3584" s="555"/>
      <c r="D3584" s="555"/>
      <c r="E3584" s="124" t="str">
        <f>'Enter Data'!$C$61</f>
        <v>Select</v>
      </c>
    </row>
    <row r="3585" spans="3:5" x14ac:dyDescent="0.2">
      <c r="C3585" s="555"/>
      <c r="D3585" s="555"/>
      <c r="E3585" s="124" t="str">
        <f>'Enter Data'!$C$61</f>
        <v>Select</v>
      </c>
    </row>
    <row r="3586" spans="3:5" x14ac:dyDescent="0.2">
      <c r="C3586" s="555"/>
      <c r="D3586" s="555"/>
      <c r="E3586" s="124" t="str">
        <f>'Enter Data'!$C$61</f>
        <v>Select</v>
      </c>
    </row>
    <row r="3587" spans="3:5" x14ac:dyDescent="0.2">
      <c r="C3587" s="555"/>
      <c r="D3587" s="555"/>
      <c r="E3587" s="124" t="str">
        <f>'Enter Data'!$C$61</f>
        <v>Select</v>
      </c>
    </row>
    <row r="3588" spans="3:5" x14ac:dyDescent="0.2">
      <c r="C3588" s="555"/>
      <c r="D3588" s="555"/>
      <c r="E3588" s="124" t="str">
        <f>'Enter Data'!$C$61</f>
        <v>Select</v>
      </c>
    </row>
    <row r="3589" spans="3:5" x14ac:dyDescent="0.2">
      <c r="C3589" s="555"/>
      <c r="D3589" s="555"/>
      <c r="E3589" s="124" t="str">
        <f>'Enter Data'!$C$61</f>
        <v>Select</v>
      </c>
    </row>
    <row r="3590" spans="3:5" x14ac:dyDescent="0.2">
      <c r="C3590" s="555"/>
      <c r="D3590" s="555"/>
      <c r="E3590" s="124" t="str">
        <f>'Enter Data'!$C$61</f>
        <v>Select</v>
      </c>
    </row>
    <row r="3591" spans="3:5" x14ac:dyDescent="0.2">
      <c r="C3591" s="555"/>
      <c r="D3591" s="555"/>
      <c r="E3591" s="124" t="str">
        <f>'Enter Data'!$C$61</f>
        <v>Select</v>
      </c>
    </row>
    <row r="3592" spans="3:5" x14ac:dyDescent="0.2">
      <c r="C3592" s="555"/>
      <c r="D3592" s="555"/>
      <c r="E3592" s="124" t="str">
        <f>'Enter Data'!$C$61</f>
        <v>Select</v>
      </c>
    </row>
    <row r="3593" spans="3:5" x14ac:dyDescent="0.2">
      <c r="C3593" s="555"/>
      <c r="D3593" s="555"/>
      <c r="E3593" s="124" t="str">
        <f>'Enter Data'!$C$61</f>
        <v>Select</v>
      </c>
    </row>
    <row r="3594" spans="3:5" x14ac:dyDescent="0.2">
      <c r="C3594" s="555"/>
      <c r="D3594" s="555"/>
      <c r="E3594" s="124" t="str">
        <f>'Enter Data'!$C$61</f>
        <v>Select</v>
      </c>
    </row>
    <row r="3595" spans="3:5" x14ac:dyDescent="0.2">
      <c r="C3595" s="555"/>
      <c r="D3595" s="555"/>
      <c r="E3595" s="124" t="str">
        <f>'Enter Data'!$C$61</f>
        <v>Select</v>
      </c>
    </row>
    <row r="3596" spans="3:5" x14ac:dyDescent="0.2">
      <c r="C3596" s="555"/>
      <c r="D3596" s="555"/>
      <c r="E3596" s="124" t="str">
        <f>'Enter Data'!$C$61</f>
        <v>Select</v>
      </c>
    </row>
    <row r="3597" spans="3:5" x14ac:dyDescent="0.2">
      <c r="C3597" s="555"/>
      <c r="D3597" s="555"/>
      <c r="E3597" s="124" t="str">
        <f>'Enter Data'!$C$61</f>
        <v>Select</v>
      </c>
    </row>
    <row r="3598" spans="3:5" x14ac:dyDescent="0.2">
      <c r="C3598" s="555"/>
      <c r="D3598" s="555"/>
      <c r="E3598" s="124" t="str">
        <f>'Enter Data'!$C$61</f>
        <v>Select</v>
      </c>
    </row>
    <row r="3599" spans="3:5" x14ac:dyDescent="0.2">
      <c r="C3599" s="555"/>
      <c r="D3599" s="555"/>
      <c r="E3599" s="124" t="str">
        <f>'Enter Data'!$C$61</f>
        <v>Select</v>
      </c>
    </row>
    <row r="3600" spans="3:5" x14ac:dyDescent="0.2">
      <c r="C3600" s="555"/>
      <c r="D3600" s="555"/>
      <c r="E3600" s="124" t="str">
        <f>'Enter Data'!$C$61</f>
        <v>Select</v>
      </c>
    </row>
    <row r="3601" spans="3:5" x14ac:dyDescent="0.2">
      <c r="C3601" s="555"/>
      <c r="D3601" s="555"/>
      <c r="E3601" s="124" t="str">
        <f>'Enter Data'!$C$61</f>
        <v>Select</v>
      </c>
    </row>
    <row r="3602" spans="3:5" x14ac:dyDescent="0.2">
      <c r="C3602" s="555"/>
      <c r="D3602" s="555"/>
      <c r="E3602" s="124" t="str">
        <f>'Enter Data'!$C$61</f>
        <v>Select</v>
      </c>
    </row>
    <row r="3603" spans="3:5" x14ac:dyDescent="0.2">
      <c r="C3603" s="555"/>
      <c r="D3603" s="555"/>
      <c r="E3603" s="124" t="str">
        <f>'Enter Data'!$C$61</f>
        <v>Select</v>
      </c>
    </row>
    <row r="3604" spans="3:5" x14ac:dyDescent="0.2">
      <c r="C3604" s="555"/>
      <c r="D3604" s="555"/>
      <c r="E3604" s="124" t="str">
        <f>'Enter Data'!$C$61</f>
        <v>Select</v>
      </c>
    </row>
    <row r="3605" spans="3:5" x14ac:dyDescent="0.2">
      <c r="C3605" s="555"/>
      <c r="D3605" s="555"/>
      <c r="E3605" s="124" t="str">
        <f>'Enter Data'!$C$61</f>
        <v>Select</v>
      </c>
    </row>
    <row r="3606" spans="3:5" x14ac:dyDescent="0.2">
      <c r="C3606" s="555"/>
      <c r="D3606" s="555"/>
      <c r="E3606" s="124" t="str">
        <f>'Enter Data'!$C$61</f>
        <v>Select</v>
      </c>
    </row>
    <row r="3607" spans="3:5" x14ac:dyDescent="0.2">
      <c r="C3607" s="555"/>
      <c r="D3607" s="555"/>
      <c r="E3607" s="124" t="str">
        <f>'Enter Data'!$C$61</f>
        <v>Select</v>
      </c>
    </row>
    <row r="3608" spans="3:5" x14ac:dyDescent="0.2">
      <c r="C3608" s="555"/>
      <c r="D3608" s="555"/>
      <c r="E3608" s="124" t="str">
        <f>'Enter Data'!$C$61</f>
        <v>Select</v>
      </c>
    </row>
    <row r="3609" spans="3:5" x14ac:dyDescent="0.2">
      <c r="C3609" s="555"/>
      <c r="D3609" s="555"/>
      <c r="E3609" s="124" t="str">
        <f>'Enter Data'!$C$61</f>
        <v>Select</v>
      </c>
    </row>
    <row r="3610" spans="3:5" x14ac:dyDescent="0.2">
      <c r="C3610" s="555"/>
      <c r="D3610" s="555"/>
      <c r="E3610" s="124" t="str">
        <f>'Enter Data'!$C$61</f>
        <v>Select</v>
      </c>
    </row>
    <row r="3611" spans="3:5" x14ac:dyDescent="0.2">
      <c r="C3611" s="555"/>
      <c r="D3611" s="555"/>
      <c r="E3611" s="124" t="str">
        <f>'Enter Data'!$C$61</f>
        <v>Select</v>
      </c>
    </row>
    <row r="3612" spans="3:5" x14ac:dyDescent="0.2">
      <c r="C3612" s="555"/>
      <c r="D3612" s="555"/>
      <c r="E3612" s="124" t="str">
        <f>'Enter Data'!$C$61</f>
        <v>Select</v>
      </c>
    </row>
    <row r="3613" spans="3:5" x14ac:dyDescent="0.2">
      <c r="C3613" s="555"/>
      <c r="D3613" s="555"/>
      <c r="E3613" s="124" t="str">
        <f>'Enter Data'!$C$61</f>
        <v>Select</v>
      </c>
    </row>
    <row r="3614" spans="3:5" x14ac:dyDescent="0.2">
      <c r="C3614" s="555"/>
      <c r="D3614" s="555"/>
      <c r="E3614" s="124" t="str">
        <f>'Enter Data'!$C$61</f>
        <v>Select</v>
      </c>
    </row>
    <row r="3615" spans="3:5" x14ac:dyDescent="0.2">
      <c r="C3615" s="555"/>
      <c r="D3615" s="555"/>
      <c r="E3615" s="124" t="str">
        <f>'Enter Data'!$C$61</f>
        <v>Select</v>
      </c>
    </row>
    <row r="3616" spans="3:5" x14ac:dyDescent="0.2">
      <c r="C3616" s="555"/>
      <c r="D3616" s="555"/>
      <c r="E3616" s="124" t="str">
        <f>'Enter Data'!$C$61</f>
        <v>Select</v>
      </c>
    </row>
    <row r="3617" spans="3:5" x14ac:dyDescent="0.2">
      <c r="C3617" s="555"/>
      <c r="D3617" s="555"/>
      <c r="E3617" s="124" t="str">
        <f>'Enter Data'!$C$61</f>
        <v>Select</v>
      </c>
    </row>
    <row r="3618" spans="3:5" x14ac:dyDescent="0.2">
      <c r="C3618" s="555"/>
      <c r="D3618" s="555"/>
      <c r="E3618" s="124" t="str">
        <f>'Enter Data'!$C$61</f>
        <v>Select</v>
      </c>
    </row>
    <row r="3619" spans="3:5" x14ac:dyDescent="0.2">
      <c r="C3619" s="555"/>
      <c r="D3619" s="555"/>
      <c r="E3619" s="124" t="str">
        <f>'Enter Data'!$C$61</f>
        <v>Select</v>
      </c>
    </row>
    <row r="3620" spans="3:5" x14ac:dyDescent="0.2">
      <c r="C3620" s="555"/>
      <c r="D3620" s="555"/>
      <c r="E3620" s="124" t="str">
        <f>'Enter Data'!$C$61</f>
        <v>Select</v>
      </c>
    </row>
    <row r="3621" spans="3:5" x14ac:dyDescent="0.2">
      <c r="C3621" s="555"/>
      <c r="D3621" s="555"/>
      <c r="E3621" s="124" t="str">
        <f>'Enter Data'!$C$61</f>
        <v>Select</v>
      </c>
    </row>
    <row r="3622" spans="3:5" x14ac:dyDescent="0.2">
      <c r="C3622" s="555"/>
      <c r="D3622" s="555"/>
      <c r="E3622" s="124" t="str">
        <f>'Enter Data'!$C$61</f>
        <v>Select</v>
      </c>
    </row>
    <row r="3623" spans="3:5" x14ac:dyDescent="0.2">
      <c r="C3623" s="555"/>
      <c r="D3623" s="555"/>
      <c r="E3623" s="124" t="str">
        <f>'Enter Data'!$C$61</f>
        <v>Select</v>
      </c>
    </row>
    <row r="3624" spans="3:5" x14ac:dyDescent="0.2">
      <c r="C3624" s="555"/>
      <c r="D3624" s="555"/>
      <c r="E3624" s="124" t="str">
        <f>'Enter Data'!$C$61</f>
        <v>Select</v>
      </c>
    </row>
    <row r="3625" spans="3:5" x14ac:dyDescent="0.2">
      <c r="C3625" s="555"/>
      <c r="D3625" s="555"/>
      <c r="E3625" s="124" t="str">
        <f>'Enter Data'!$C$61</f>
        <v>Select</v>
      </c>
    </row>
    <row r="3626" spans="3:5" x14ac:dyDescent="0.2">
      <c r="C3626" s="555"/>
      <c r="D3626" s="555"/>
      <c r="E3626" s="124" t="str">
        <f>'Enter Data'!$C$61</f>
        <v>Select</v>
      </c>
    </row>
    <row r="3627" spans="3:5" x14ac:dyDescent="0.2">
      <c r="C3627" s="555"/>
      <c r="D3627" s="555"/>
      <c r="E3627" s="124" t="str">
        <f>'Enter Data'!$C$61</f>
        <v>Select</v>
      </c>
    </row>
    <row r="3628" spans="3:5" x14ac:dyDescent="0.2">
      <c r="C3628" s="555"/>
      <c r="D3628" s="555"/>
      <c r="E3628" s="124" t="str">
        <f>'Enter Data'!$C$61</f>
        <v>Select</v>
      </c>
    </row>
    <row r="3629" spans="3:5" x14ac:dyDescent="0.2">
      <c r="C3629" s="555"/>
      <c r="D3629" s="555"/>
      <c r="E3629" s="124" t="str">
        <f>'Enter Data'!$C$61</f>
        <v>Select</v>
      </c>
    </row>
    <row r="3630" spans="3:5" x14ac:dyDescent="0.2">
      <c r="C3630" s="555"/>
      <c r="D3630" s="555"/>
      <c r="E3630" s="124" t="str">
        <f>'Enter Data'!$C$61</f>
        <v>Select</v>
      </c>
    </row>
    <row r="3631" spans="3:5" x14ac:dyDescent="0.2">
      <c r="C3631" s="555"/>
      <c r="D3631" s="555"/>
      <c r="E3631" s="124" t="str">
        <f>'Enter Data'!$C$61</f>
        <v>Select</v>
      </c>
    </row>
    <row r="3632" spans="3:5" x14ac:dyDescent="0.2">
      <c r="C3632" s="555"/>
      <c r="D3632" s="555"/>
      <c r="E3632" s="124" t="str">
        <f>'Enter Data'!$C$61</f>
        <v>Select</v>
      </c>
    </row>
    <row r="3633" spans="3:5" x14ac:dyDescent="0.2">
      <c r="C3633" s="555"/>
      <c r="D3633" s="555"/>
      <c r="E3633" s="124" t="str">
        <f>'Enter Data'!$C$61</f>
        <v>Select</v>
      </c>
    </row>
    <row r="3634" spans="3:5" x14ac:dyDescent="0.2">
      <c r="C3634" s="555"/>
      <c r="D3634" s="555"/>
      <c r="E3634" s="124" t="str">
        <f>'Enter Data'!$C$61</f>
        <v>Select</v>
      </c>
    </row>
    <row r="3635" spans="3:5" x14ac:dyDescent="0.2">
      <c r="C3635" s="555"/>
      <c r="D3635" s="555"/>
      <c r="E3635" s="124" t="str">
        <f>'Enter Data'!$C$61</f>
        <v>Select</v>
      </c>
    </row>
    <row r="3636" spans="3:5" x14ac:dyDescent="0.2">
      <c r="C3636" s="555"/>
      <c r="D3636" s="555"/>
      <c r="E3636" s="124" t="str">
        <f>'Enter Data'!$C$61</f>
        <v>Select</v>
      </c>
    </row>
    <row r="3637" spans="3:5" x14ac:dyDescent="0.2">
      <c r="C3637" s="555"/>
      <c r="D3637" s="555"/>
      <c r="E3637" s="124" t="str">
        <f>'Enter Data'!$C$61</f>
        <v>Select</v>
      </c>
    </row>
    <row r="3638" spans="3:5" x14ac:dyDescent="0.2">
      <c r="C3638" s="555"/>
      <c r="D3638" s="555"/>
      <c r="E3638" s="124" t="str">
        <f>'Enter Data'!$C$61</f>
        <v>Select</v>
      </c>
    </row>
    <row r="3639" spans="3:5" x14ac:dyDescent="0.2">
      <c r="C3639" s="555"/>
      <c r="D3639" s="555"/>
      <c r="E3639" s="124" t="str">
        <f>'Enter Data'!$C$61</f>
        <v>Select</v>
      </c>
    </row>
    <row r="3640" spans="3:5" x14ac:dyDescent="0.2">
      <c r="C3640" s="555"/>
      <c r="D3640" s="555"/>
      <c r="E3640" s="124" t="str">
        <f>'Enter Data'!$C$61</f>
        <v>Select</v>
      </c>
    </row>
    <row r="3641" spans="3:5" x14ac:dyDescent="0.2">
      <c r="C3641" s="555"/>
      <c r="D3641" s="555"/>
      <c r="E3641" s="124" t="str">
        <f>'Enter Data'!$C$61</f>
        <v>Select</v>
      </c>
    </row>
    <row r="3642" spans="3:5" x14ac:dyDescent="0.2">
      <c r="C3642" s="555"/>
      <c r="D3642" s="555"/>
      <c r="E3642" s="124" t="str">
        <f>'Enter Data'!$C$61</f>
        <v>Select</v>
      </c>
    </row>
    <row r="3643" spans="3:5" x14ac:dyDescent="0.2">
      <c r="C3643" s="555"/>
      <c r="D3643" s="555"/>
      <c r="E3643" s="124" t="str">
        <f>'Enter Data'!$C$61</f>
        <v>Select</v>
      </c>
    </row>
    <row r="3644" spans="3:5" x14ac:dyDescent="0.2">
      <c r="C3644" s="555"/>
      <c r="D3644" s="555"/>
      <c r="E3644" s="124" t="str">
        <f>'Enter Data'!$C$61</f>
        <v>Select</v>
      </c>
    </row>
    <row r="3645" spans="3:5" x14ac:dyDescent="0.2">
      <c r="C3645" s="555"/>
      <c r="D3645" s="555"/>
      <c r="E3645" s="124" t="str">
        <f>'Enter Data'!$C$61</f>
        <v>Select</v>
      </c>
    </row>
    <row r="3646" spans="3:5" x14ac:dyDescent="0.2">
      <c r="C3646" s="555"/>
      <c r="D3646" s="555"/>
      <c r="E3646" s="124" t="str">
        <f>'Enter Data'!$C$61</f>
        <v>Select</v>
      </c>
    </row>
    <row r="3647" spans="3:5" x14ac:dyDescent="0.2">
      <c r="C3647" s="555"/>
      <c r="D3647" s="555"/>
      <c r="E3647" s="124" t="str">
        <f>'Enter Data'!$C$61</f>
        <v>Select</v>
      </c>
    </row>
    <row r="3648" spans="3:5" x14ac:dyDescent="0.2">
      <c r="C3648" s="555"/>
      <c r="D3648" s="555"/>
      <c r="E3648" s="124" t="str">
        <f>'Enter Data'!$C$61</f>
        <v>Select</v>
      </c>
    </row>
    <row r="3649" spans="3:5" x14ac:dyDescent="0.2">
      <c r="C3649" s="555"/>
      <c r="D3649" s="555"/>
      <c r="E3649" s="124" t="str">
        <f>'Enter Data'!$C$61</f>
        <v>Select</v>
      </c>
    </row>
    <row r="3650" spans="3:5" x14ac:dyDescent="0.2">
      <c r="C3650" s="555"/>
      <c r="D3650" s="555"/>
      <c r="E3650" s="124" t="str">
        <f>'Enter Data'!$C$61</f>
        <v>Select</v>
      </c>
    </row>
    <row r="3651" spans="3:5" x14ac:dyDescent="0.2">
      <c r="C3651" s="555"/>
      <c r="D3651" s="555"/>
      <c r="E3651" s="124" t="str">
        <f>'Enter Data'!$C$61</f>
        <v>Select</v>
      </c>
    </row>
    <row r="3652" spans="3:5" x14ac:dyDescent="0.2">
      <c r="C3652" s="555"/>
      <c r="D3652" s="555"/>
      <c r="E3652" s="124" t="str">
        <f>'Enter Data'!$C$61</f>
        <v>Select</v>
      </c>
    </row>
    <row r="3653" spans="3:5" x14ac:dyDescent="0.2">
      <c r="C3653" s="555"/>
      <c r="D3653" s="555"/>
      <c r="E3653" s="124" t="str">
        <f>'Enter Data'!$C$61</f>
        <v>Select</v>
      </c>
    </row>
    <row r="3654" spans="3:5" x14ac:dyDescent="0.2">
      <c r="C3654" s="555"/>
      <c r="D3654" s="555"/>
      <c r="E3654" s="124" t="str">
        <f>'Enter Data'!$C$61</f>
        <v>Select</v>
      </c>
    </row>
    <row r="3655" spans="3:5" x14ac:dyDescent="0.2">
      <c r="C3655" s="555"/>
      <c r="D3655" s="555"/>
      <c r="E3655" s="124" t="str">
        <f>'Enter Data'!$C$61</f>
        <v>Select</v>
      </c>
    </row>
    <row r="3656" spans="3:5" x14ac:dyDescent="0.2">
      <c r="C3656" s="555"/>
      <c r="D3656" s="555"/>
      <c r="E3656" s="124" t="str">
        <f>'Enter Data'!$C$61</f>
        <v>Select</v>
      </c>
    </row>
    <row r="3657" spans="3:5" x14ac:dyDescent="0.2">
      <c r="C3657" s="555"/>
      <c r="D3657" s="555"/>
      <c r="E3657" s="124" t="str">
        <f>'Enter Data'!$C$61</f>
        <v>Select</v>
      </c>
    </row>
    <row r="3658" spans="3:5" x14ac:dyDescent="0.2">
      <c r="C3658" s="555"/>
      <c r="D3658" s="555"/>
      <c r="E3658" s="124" t="str">
        <f>'Enter Data'!$C$61</f>
        <v>Select</v>
      </c>
    </row>
    <row r="3659" spans="3:5" x14ac:dyDescent="0.2">
      <c r="C3659" s="555"/>
      <c r="D3659" s="555"/>
      <c r="E3659" s="124" t="str">
        <f>'Enter Data'!$C$61</f>
        <v>Select</v>
      </c>
    </row>
    <row r="3660" spans="3:5" x14ac:dyDescent="0.2">
      <c r="C3660" s="555"/>
      <c r="D3660" s="555"/>
      <c r="E3660" s="124" t="str">
        <f>'Enter Data'!$C$61</f>
        <v>Select</v>
      </c>
    </row>
    <row r="3661" spans="3:5" x14ac:dyDescent="0.2">
      <c r="C3661" s="555"/>
      <c r="D3661" s="555"/>
      <c r="E3661" s="124" t="str">
        <f>'Enter Data'!$C$61</f>
        <v>Select</v>
      </c>
    </row>
    <row r="3662" spans="3:5" x14ac:dyDescent="0.2">
      <c r="C3662" s="555"/>
      <c r="D3662" s="555"/>
      <c r="E3662" s="124" t="str">
        <f>'Enter Data'!$C$61</f>
        <v>Select</v>
      </c>
    </row>
    <row r="3663" spans="3:5" x14ac:dyDescent="0.2">
      <c r="C3663" s="555"/>
      <c r="D3663" s="555"/>
      <c r="E3663" s="124" t="str">
        <f>'Enter Data'!$C$61</f>
        <v>Select</v>
      </c>
    </row>
    <row r="3664" spans="3:5" x14ac:dyDescent="0.2">
      <c r="C3664" s="555"/>
      <c r="D3664" s="555"/>
      <c r="E3664" s="124" t="str">
        <f>'Enter Data'!$C$61</f>
        <v>Select</v>
      </c>
    </row>
    <row r="3665" spans="3:5" x14ac:dyDescent="0.2">
      <c r="C3665" s="555"/>
      <c r="D3665" s="555"/>
      <c r="E3665" s="124" t="str">
        <f>'Enter Data'!$C$61</f>
        <v>Select</v>
      </c>
    </row>
    <row r="3666" spans="3:5" x14ac:dyDescent="0.2">
      <c r="C3666" s="555"/>
      <c r="D3666" s="555"/>
      <c r="E3666" s="124" t="str">
        <f>'Enter Data'!$C$61</f>
        <v>Select</v>
      </c>
    </row>
    <row r="3667" spans="3:5" x14ac:dyDescent="0.2">
      <c r="C3667" s="555"/>
      <c r="D3667" s="555"/>
      <c r="E3667" s="124" t="str">
        <f>'Enter Data'!$C$61</f>
        <v>Select</v>
      </c>
    </row>
    <row r="3668" spans="3:5" x14ac:dyDescent="0.2">
      <c r="C3668" s="555"/>
      <c r="D3668" s="555"/>
      <c r="E3668" s="124" t="str">
        <f>'Enter Data'!$C$61</f>
        <v>Select</v>
      </c>
    </row>
    <row r="3669" spans="3:5" x14ac:dyDescent="0.2">
      <c r="C3669" s="555"/>
      <c r="D3669" s="555"/>
      <c r="E3669" s="124" t="str">
        <f>'Enter Data'!$C$61</f>
        <v>Select</v>
      </c>
    </row>
    <row r="3670" spans="3:5" x14ac:dyDescent="0.2">
      <c r="C3670" s="555"/>
      <c r="D3670" s="555"/>
      <c r="E3670" s="124" t="str">
        <f>'Enter Data'!$C$61</f>
        <v>Select</v>
      </c>
    </row>
    <row r="3671" spans="3:5" x14ac:dyDescent="0.2">
      <c r="C3671" s="555"/>
      <c r="D3671" s="555"/>
      <c r="E3671" s="124" t="str">
        <f>'Enter Data'!$C$61</f>
        <v>Select</v>
      </c>
    </row>
    <row r="3672" spans="3:5" x14ac:dyDescent="0.2">
      <c r="C3672" s="555"/>
      <c r="D3672" s="555"/>
      <c r="E3672" s="124" t="str">
        <f>'Enter Data'!$C$61</f>
        <v>Select</v>
      </c>
    </row>
    <row r="3673" spans="3:5" x14ac:dyDescent="0.2">
      <c r="C3673" s="555"/>
      <c r="D3673" s="555"/>
      <c r="E3673" s="124" t="str">
        <f>'Enter Data'!$C$61</f>
        <v>Select</v>
      </c>
    </row>
    <row r="3674" spans="3:5" x14ac:dyDescent="0.2">
      <c r="C3674" s="555"/>
      <c r="D3674" s="555"/>
      <c r="E3674" s="124" t="str">
        <f>'Enter Data'!$C$61</f>
        <v>Select</v>
      </c>
    </row>
    <row r="3675" spans="3:5" x14ac:dyDescent="0.2">
      <c r="C3675" s="555"/>
      <c r="D3675" s="555"/>
      <c r="E3675" s="124" t="str">
        <f>'Enter Data'!$C$61</f>
        <v>Select</v>
      </c>
    </row>
    <row r="3676" spans="3:5" x14ac:dyDescent="0.2">
      <c r="C3676" s="555"/>
      <c r="D3676" s="555"/>
      <c r="E3676" s="124" t="str">
        <f>'Enter Data'!$C$61</f>
        <v>Select</v>
      </c>
    </row>
    <row r="3677" spans="3:5" x14ac:dyDescent="0.2">
      <c r="C3677" s="555"/>
      <c r="D3677" s="555"/>
      <c r="E3677" s="124" t="str">
        <f>'Enter Data'!$C$61</f>
        <v>Select</v>
      </c>
    </row>
    <row r="3678" spans="3:5" x14ac:dyDescent="0.2">
      <c r="C3678" s="555"/>
      <c r="D3678" s="555"/>
      <c r="E3678" s="124" t="str">
        <f>'Enter Data'!$C$61</f>
        <v>Select</v>
      </c>
    </row>
    <row r="3679" spans="3:5" x14ac:dyDescent="0.2">
      <c r="C3679" s="555"/>
      <c r="D3679" s="555"/>
      <c r="E3679" s="124" t="str">
        <f>'Enter Data'!$C$61</f>
        <v>Select</v>
      </c>
    </row>
    <row r="3680" spans="3:5" x14ac:dyDescent="0.2">
      <c r="C3680" s="555"/>
      <c r="D3680" s="555"/>
      <c r="E3680" s="124" t="str">
        <f>'Enter Data'!$C$61</f>
        <v>Select</v>
      </c>
    </row>
    <row r="3681" spans="3:5" x14ac:dyDescent="0.2">
      <c r="C3681" s="555"/>
      <c r="D3681" s="555"/>
      <c r="E3681" s="124" t="str">
        <f>'Enter Data'!$C$61</f>
        <v>Select</v>
      </c>
    </row>
    <row r="3682" spans="3:5" x14ac:dyDescent="0.2">
      <c r="C3682" s="555"/>
      <c r="D3682" s="555"/>
      <c r="E3682" s="124" t="str">
        <f>'Enter Data'!$C$61</f>
        <v>Select</v>
      </c>
    </row>
    <row r="3683" spans="3:5" x14ac:dyDescent="0.2">
      <c r="C3683" s="555"/>
      <c r="D3683" s="555"/>
      <c r="E3683" s="124" t="str">
        <f>'Enter Data'!$C$61</f>
        <v>Select</v>
      </c>
    </row>
    <row r="3684" spans="3:5" x14ac:dyDescent="0.2">
      <c r="C3684" s="555"/>
      <c r="D3684" s="555"/>
      <c r="E3684" s="124" t="str">
        <f>'Enter Data'!$C$61</f>
        <v>Select</v>
      </c>
    </row>
    <row r="3685" spans="3:5" x14ac:dyDescent="0.2">
      <c r="C3685" s="555"/>
      <c r="D3685" s="555"/>
      <c r="E3685" s="124" t="str">
        <f>'Enter Data'!$C$61</f>
        <v>Select</v>
      </c>
    </row>
    <row r="3686" spans="3:5" x14ac:dyDescent="0.2">
      <c r="C3686" s="555"/>
      <c r="D3686" s="555"/>
      <c r="E3686" s="124" t="str">
        <f>'Enter Data'!$C$61</f>
        <v>Select</v>
      </c>
    </row>
    <row r="3687" spans="3:5" x14ac:dyDescent="0.2">
      <c r="C3687" s="555"/>
      <c r="D3687" s="555"/>
      <c r="E3687" s="124" t="str">
        <f>'Enter Data'!$C$61</f>
        <v>Select</v>
      </c>
    </row>
    <row r="3688" spans="3:5" x14ac:dyDescent="0.2">
      <c r="C3688" s="555"/>
      <c r="D3688" s="555"/>
      <c r="E3688" s="124" t="str">
        <f>'Enter Data'!$C$61</f>
        <v>Select</v>
      </c>
    </row>
    <row r="3689" spans="3:5" x14ac:dyDescent="0.2">
      <c r="C3689" s="555"/>
      <c r="D3689" s="555"/>
      <c r="E3689" s="124" t="str">
        <f>'Enter Data'!$C$61</f>
        <v>Select</v>
      </c>
    </row>
    <row r="3690" spans="3:5" x14ac:dyDescent="0.2">
      <c r="C3690" s="555"/>
      <c r="D3690" s="555"/>
      <c r="E3690" s="124" t="str">
        <f>'Enter Data'!$C$61</f>
        <v>Select</v>
      </c>
    </row>
    <row r="3691" spans="3:5" x14ac:dyDescent="0.2">
      <c r="C3691" s="555"/>
      <c r="D3691" s="555"/>
      <c r="E3691" s="124" t="str">
        <f>'Enter Data'!$C$61</f>
        <v>Select</v>
      </c>
    </row>
    <row r="3692" spans="3:5" x14ac:dyDescent="0.2">
      <c r="C3692" s="555"/>
      <c r="D3692" s="555"/>
      <c r="E3692" s="124" t="str">
        <f>'Enter Data'!$C$61</f>
        <v>Select</v>
      </c>
    </row>
    <row r="3693" spans="3:5" x14ac:dyDescent="0.2">
      <c r="C3693" s="555"/>
      <c r="D3693" s="555"/>
      <c r="E3693" s="124" t="str">
        <f>'Enter Data'!$C$61</f>
        <v>Select</v>
      </c>
    </row>
    <row r="3694" spans="3:5" x14ac:dyDescent="0.2">
      <c r="C3694" s="555"/>
      <c r="D3694" s="555"/>
      <c r="E3694" s="124" t="str">
        <f>'Enter Data'!$C$61</f>
        <v>Select</v>
      </c>
    </row>
    <row r="3695" spans="3:5" x14ac:dyDescent="0.2">
      <c r="C3695" s="555"/>
      <c r="D3695" s="555"/>
      <c r="E3695" s="124" t="str">
        <f>'Enter Data'!$C$61</f>
        <v>Select</v>
      </c>
    </row>
    <row r="3696" spans="3:5" x14ac:dyDescent="0.2">
      <c r="C3696" s="555"/>
      <c r="D3696" s="555"/>
      <c r="E3696" s="124" t="str">
        <f>'Enter Data'!$C$61</f>
        <v>Select</v>
      </c>
    </row>
    <row r="3697" spans="3:5" x14ac:dyDescent="0.2">
      <c r="C3697" s="555"/>
      <c r="D3697" s="555"/>
      <c r="E3697" s="124" t="str">
        <f>'Enter Data'!$C$61</f>
        <v>Select</v>
      </c>
    </row>
    <row r="3698" spans="3:5" x14ac:dyDescent="0.2">
      <c r="C3698" s="555"/>
      <c r="D3698" s="555"/>
      <c r="E3698" s="124" t="str">
        <f>'Enter Data'!$C$61</f>
        <v>Select</v>
      </c>
    </row>
    <row r="3699" spans="3:5" x14ac:dyDescent="0.2">
      <c r="C3699" s="555"/>
      <c r="D3699" s="555"/>
      <c r="E3699" s="124" t="str">
        <f>'Enter Data'!$C$61</f>
        <v>Select</v>
      </c>
    </row>
    <row r="3700" spans="3:5" x14ac:dyDescent="0.2">
      <c r="C3700" s="555"/>
      <c r="D3700" s="555"/>
      <c r="E3700" s="124" t="str">
        <f>'Enter Data'!$C$61</f>
        <v>Select</v>
      </c>
    </row>
    <row r="3701" spans="3:5" x14ac:dyDescent="0.2">
      <c r="C3701" s="555"/>
      <c r="D3701" s="555"/>
      <c r="E3701" s="124" t="str">
        <f>'Enter Data'!$C$61</f>
        <v>Select</v>
      </c>
    </row>
    <row r="3702" spans="3:5" x14ac:dyDescent="0.2">
      <c r="C3702" s="555"/>
      <c r="D3702" s="555"/>
      <c r="E3702" s="124" t="str">
        <f>'Enter Data'!$C$61</f>
        <v>Select</v>
      </c>
    </row>
    <row r="3703" spans="3:5" x14ac:dyDescent="0.2">
      <c r="C3703" s="555"/>
      <c r="D3703" s="555"/>
      <c r="E3703" s="124" t="str">
        <f>'Enter Data'!$C$61</f>
        <v>Select</v>
      </c>
    </row>
    <row r="3704" spans="3:5" x14ac:dyDescent="0.2">
      <c r="C3704" s="555"/>
      <c r="D3704" s="555"/>
      <c r="E3704" s="124" t="str">
        <f>'Enter Data'!$C$61</f>
        <v>Select</v>
      </c>
    </row>
    <row r="3705" spans="3:5" x14ac:dyDescent="0.2">
      <c r="C3705" s="555"/>
      <c r="D3705" s="555"/>
      <c r="E3705" s="124" t="str">
        <f>'Enter Data'!$C$61</f>
        <v>Select</v>
      </c>
    </row>
    <row r="3706" spans="3:5" x14ac:dyDescent="0.2">
      <c r="C3706" s="555"/>
      <c r="D3706" s="555"/>
      <c r="E3706" s="124" t="str">
        <f>'Enter Data'!$C$61</f>
        <v>Select</v>
      </c>
    </row>
    <row r="3707" spans="3:5" x14ac:dyDescent="0.2">
      <c r="C3707" s="555"/>
      <c r="D3707" s="555"/>
      <c r="E3707" s="124" t="str">
        <f>'Enter Data'!$C$61</f>
        <v>Select</v>
      </c>
    </row>
    <row r="3708" spans="3:5" x14ac:dyDescent="0.2">
      <c r="C3708" s="555"/>
      <c r="D3708" s="555"/>
      <c r="E3708" s="124" t="str">
        <f>'Enter Data'!$C$61</f>
        <v>Select</v>
      </c>
    </row>
    <row r="3709" spans="3:5" x14ac:dyDescent="0.2">
      <c r="C3709" s="555"/>
      <c r="D3709" s="555"/>
      <c r="E3709" s="124" t="str">
        <f>'Enter Data'!$C$61</f>
        <v>Select</v>
      </c>
    </row>
    <row r="3710" spans="3:5" x14ac:dyDescent="0.2">
      <c r="C3710" s="555"/>
      <c r="D3710" s="555"/>
      <c r="E3710" s="124" t="str">
        <f>'Enter Data'!$C$61</f>
        <v>Select</v>
      </c>
    </row>
    <row r="3711" spans="3:5" x14ac:dyDescent="0.2">
      <c r="C3711" s="555"/>
      <c r="D3711" s="555"/>
      <c r="E3711" s="124" t="str">
        <f>'Enter Data'!$C$61</f>
        <v>Select</v>
      </c>
    </row>
    <row r="3712" spans="3:5" x14ac:dyDescent="0.2">
      <c r="C3712" s="555"/>
      <c r="D3712" s="555"/>
      <c r="E3712" s="124" t="str">
        <f>'Enter Data'!$C$61</f>
        <v>Select</v>
      </c>
    </row>
    <row r="3713" spans="3:5" x14ac:dyDescent="0.2">
      <c r="C3713" s="555"/>
      <c r="D3713" s="555"/>
      <c r="E3713" s="124" t="str">
        <f>'Enter Data'!$C$61</f>
        <v>Select</v>
      </c>
    </row>
    <row r="3714" spans="3:5" x14ac:dyDescent="0.2">
      <c r="C3714" s="555"/>
      <c r="D3714" s="555"/>
      <c r="E3714" s="124" t="str">
        <f>'Enter Data'!$C$61</f>
        <v>Select</v>
      </c>
    </row>
    <row r="3715" spans="3:5" x14ac:dyDescent="0.2">
      <c r="C3715" s="555"/>
      <c r="D3715" s="555"/>
      <c r="E3715" s="124" t="str">
        <f>'Enter Data'!$C$61</f>
        <v>Select</v>
      </c>
    </row>
    <row r="3716" spans="3:5" x14ac:dyDescent="0.2">
      <c r="C3716" s="555"/>
      <c r="D3716" s="555"/>
      <c r="E3716" s="124" t="str">
        <f>'Enter Data'!$C$61</f>
        <v>Select</v>
      </c>
    </row>
    <row r="3717" spans="3:5" x14ac:dyDescent="0.2">
      <c r="C3717" s="555"/>
      <c r="D3717" s="555"/>
      <c r="E3717" s="124" t="str">
        <f>'Enter Data'!$C$61</f>
        <v>Select</v>
      </c>
    </row>
    <row r="3718" spans="3:5" x14ac:dyDescent="0.2">
      <c r="C3718" s="555"/>
      <c r="D3718" s="555"/>
      <c r="E3718" s="124" t="str">
        <f>'Enter Data'!$C$61</f>
        <v>Select</v>
      </c>
    </row>
    <row r="3719" spans="3:5" x14ac:dyDescent="0.2">
      <c r="C3719" s="555"/>
      <c r="D3719" s="555"/>
      <c r="E3719" s="124" t="str">
        <f>'Enter Data'!$C$61</f>
        <v>Select</v>
      </c>
    </row>
    <row r="3720" spans="3:5" x14ac:dyDescent="0.2">
      <c r="C3720" s="555"/>
      <c r="D3720" s="555"/>
      <c r="E3720" s="124" t="str">
        <f>'Enter Data'!$C$61</f>
        <v>Select</v>
      </c>
    </row>
    <row r="3721" spans="3:5" x14ac:dyDescent="0.2">
      <c r="C3721" s="555"/>
      <c r="D3721" s="555"/>
      <c r="E3721" s="124" t="str">
        <f>'Enter Data'!$C$61</f>
        <v>Select</v>
      </c>
    </row>
    <row r="3722" spans="3:5" x14ac:dyDescent="0.2">
      <c r="C3722" s="555"/>
      <c r="D3722" s="555"/>
      <c r="E3722" s="124" t="str">
        <f>'Enter Data'!$C$61</f>
        <v>Select</v>
      </c>
    </row>
    <row r="3723" spans="3:5" x14ac:dyDescent="0.2">
      <c r="C3723" s="555"/>
      <c r="D3723" s="555"/>
      <c r="E3723" s="124" t="str">
        <f>'Enter Data'!$C$61</f>
        <v>Select</v>
      </c>
    </row>
    <row r="3724" spans="3:5" x14ac:dyDescent="0.2">
      <c r="C3724" s="555"/>
      <c r="D3724" s="555"/>
      <c r="E3724" s="124" t="str">
        <f>'Enter Data'!$C$61</f>
        <v>Select</v>
      </c>
    </row>
    <row r="3725" spans="3:5" x14ac:dyDescent="0.2">
      <c r="C3725" s="555"/>
      <c r="D3725" s="555"/>
      <c r="E3725" s="124" t="str">
        <f>'Enter Data'!$C$61</f>
        <v>Select</v>
      </c>
    </row>
    <row r="3726" spans="3:5" x14ac:dyDescent="0.2">
      <c r="C3726" s="555"/>
      <c r="D3726" s="555"/>
      <c r="E3726" s="124" t="str">
        <f>'Enter Data'!$C$61</f>
        <v>Select</v>
      </c>
    </row>
    <row r="3727" spans="3:5" x14ac:dyDescent="0.2">
      <c r="C3727" s="555"/>
      <c r="D3727" s="555"/>
      <c r="E3727" s="124" t="str">
        <f>'Enter Data'!$C$61</f>
        <v>Select</v>
      </c>
    </row>
    <row r="3728" spans="3:5" x14ac:dyDescent="0.2">
      <c r="C3728" s="555"/>
      <c r="D3728" s="555"/>
      <c r="E3728" s="124" t="str">
        <f>'Enter Data'!$C$61</f>
        <v>Select</v>
      </c>
    </row>
    <row r="3729" spans="3:5" x14ac:dyDescent="0.2">
      <c r="C3729" s="555"/>
      <c r="D3729" s="555"/>
      <c r="E3729" s="124" t="str">
        <f>'Enter Data'!$C$61</f>
        <v>Select</v>
      </c>
    </row>
    <row r="3730" spans="3:5" x14ac:dyDescent="0.2">
      <c r="C3730" s="555"/>
      <c r="D3730" s="555"/>
      <c r="E3730" s="124" t="str">
        <f>'Enter Data'!$C$61</f>
        <v>Select</v>
      </c>
    </row>
    <row r="3731" spans="3:5" x14ac:dyDescent="0.2">
      <c r="C3731" s="555"/>
      <c r="D3731" s="555"/>
      <c r="E3731" s="124" t="str">
        <f>'Enter Data'!$C$61</f>
        <v>Select</v>
      </c>
    </row>
    <row r="3732" spans="3:5" x14ac:dyDescent="0.2">
      <c r="C3732" s="555"/>
      <c r="D3732" s="555"/>
      <c r="E3732" s="124" t="str">
        <f>'Enter Data'!$C$61</f>
        <v>Select</v>
      </c>
    </row>
    <row r="3733" spans="3:5" x14ac:dyDescent="0.2">
      <c r="C3733" s="555"/>
      <c r="D3733" s="555"/>
      <c r="E3733" s="124" t="str">
        <f>'Enter Data'!$C$61</f>
        <v>Select</v>
      </c>
    </row>
    <row r="3734" spans="3:5" x14ac:dyDescent="0.2">
      <c r="C3734" s="555"/>
      <c r="D3734" s="555"/>
      <c r="E3734" s="124" t="str">
        <f>'Enter Data'!$C$61</f>
        <v>Select</v>
      </c>
    </row>
    <row r="3735" spans="3:5" x14ac:dyDescent="0.2">
      <c r="C3735" s="555"/>
      <c r="D3735" s="555"/>
      <c r="E3735" s="124" t="str">
        <f>'Enter Data'!$C$61</f>
        <v>Select</v>
      </c>
    </row>
    <row r="3736" spans="3:5" x14ac:dyDescent="0.2">
      <c r="C3736" s="555"/>
      <c r="D3736" s="555"/>
      <c r="E3736" s="124" t="str">
        <f>'Enter Data'!$C$61</f>
        <v>Select</v>
      </c>
    </row>
    <row r="3737" spans="3:5" x14ac:dyDescent="0.2">
      <c r="C3737" s="555"/>
      <c r="D3737" s="555"/>
      <c r="E3737" s="124" t="str">
        <f>'Enter Data'!$C$61</f>
        <v>Select</v>
      </c>
    </row>
    <row r="3738" spans="3:5" x14ac:dyDescent="0.2">
      <c r="C3738" s="555"/>
      <c r="D3738" s="555"/>
      <c r="E3738" s="124" t="str">
        <f>'Enter Data'!$C$61</f>
        <v>Select</v>
      </c>
    </row>
    <row r="3739" spans="3:5" x14ac:dyDescent="0.2">
      <c r="C3739" s="555"/>
      <c r="D3739" s="555"/>
      <c r="E3739" s="124" t="str">
        <f>'Enter Data'!$C$61</f>
        <v>Select</v>
      </c>
    </row>
    <row r="3740" spans="3:5" x14ac:dyDescent="0.2">
      <c r="C3740" s="555"/>
      <c r="D3740" s="555"/>
      <c r="E3740" s="124" t="str">
        <f>'Enter Data'!$C$61</f>
        <v>Select</v>
      </c>
    </row>
    <row r="3741" spans="3:5" x14ac:dyDescent="0.2">
      <c r="C3741" s="555"/>
      <c r="D3741" s="555"/>
      <c r="E3741" s="124" t="str">
        <f>'Enter Data'!$C$61</f>
        <v>Select</v>
      </c>
    </row>
    <row r="3742" spans="3:5" x14ac:dyDescent="0.2">
      <c r="C3742" s="555"/>
      <c r="D3742" s="555"/>
      <c r="E3742" s="124" t="str">
        <f>'Enter Data'!$C$61</f>
        <v>Select</v>
      </c>
    </row>
    <row r="3743" spans="3:5" x14ac:dyDescent="0.2">
      <c r="C3743" s="555"/>
      <c r="D3743" s="555"/>
      <c r="E3743" s="124" t="str">
        <f>'Enter Data'!$C$61</f>
        <v>Select</v>
      </c>
    </row>
    <row r="3744" spans="3:5" x14ac:dyDescent="0.2">
      <c r="C3744" s="555"/>
      <c r="D3744" s="555"/>
      <c r="E3744" s="124" t="str">
        <f>'Enter Data'!$C$61</f>
        <v>Select</v>
      </c>
    </row>
    <row r="3745" spans="3:5" x14ac:dyDescent="0.2">
      <c r="C3745" s="555"/>
      <c r="D3745" s="555"/>
      <c r="E3745" s="124" t="str">
        <f>'Enter Data'!$C$61</f>
        <v>Select</v>
      </c>
    </row>
    <row r="3746" spans="3:5" x14ac:dyDescent="0.2">
      <c r="C3746" s="555"/>
      <c r="D3746" s="555"/>
      <c r="E3746" s="124" t="str">
        <f>'Enter Data'!$C$61</f>
        <v>Select</v>
      </c>
    </row>
    <row r="3747" spans="3:5" x14ac:dyDescent="0.2">
      <c r="C3747" s="555"/>
      <c r="D3747" s="555"/>
      <c r="E3747" s="124" t="str">
        <f>'Enter Data'!$C$61</f>
        <v>Select</v>
      </c>
    </row>
    <row r="3748" spans="3:5" x14ac:dyDescent="0.2">
      <c r="C3748" s="555"/>
      <c r="D3748" s="555"/>
      <c r="E3748" s="124" t="str">
        <f>'Enter Data'!$C$61</f>
        <v>Select</v>
      </c>
    </row>
    <row r="3749" spans="3:5" x14ac:dyDescent="0.2">
      <c r="C3749" s="555"/>
      <c r="D3749" s="555"/>
      <c r="E3749" s="124" t="str">
        <f>'Enter Data'!$C$61</f>
        <v>Select</v>
      </c>
    </row>
    <row r="3750" spans="3:5" x14ac:dyDescent="0.2">
      <c r="C3750" s="555"/>
      <c r="D3750" s="555"/>
      <c r="E3750" s="124" t="str">
        <f>'Enter Data'!$C$61</f>
        <v>Select</v>
      </c>
    </row>
    <row r="3751" spans="3:5" x14ac:dyDescent="0.2">
      <c r="C3751" s="555"/>
      <c r="D3751" s="555"/>
      <c r="E3751" s="124" t="str">
        <f>'Enter Data'!$C$61</f>
        <v>Select</v>
      </c>
    </row>
    <row r="3752" spans="3:5" x14ac:dyDescent="0.2">
      <c r="C3752" s="555"/>
      <c r="D3752" s="555"/>
      <c r="E3752" s="124" t="str">
        <f>'Enter Data'!$C$61</f>
        <v>Select</v>
      </c>
    </row>
    <row r="3753" spans="3:5" x14ac:dyDescent="0.2">
      <c r="C3753" s="555"/>
      <c r="D3753" s="555"/>
      <c r="E3753" s="124" t="str">
        <f>'Enter Data'!$C$61</f>
        <v>Select</v>
      </c>
    </row>
    <row r="3754" spans="3:5" x14ac:dyDescent="0.2">
      <c r="C3754" s="555"/>
      <c r="D3754" s="555"/>
      <c r="E3754" s="124" t="str">
        <f>'Enter Data'!$C$61</f>
        <v>Select</v>
      </c>
    </row>
    <row r="3755" spans="3:5" x14ac:dyDescent="0.2">
      <c r="C3755" s="555"/>
      <c r="D3755" s="555"/>
      <c r="E3755" s="124" t="str">
        <f>'Enter Data'!$C$61</f>
        <v>Select</v>
      </c>
    </row>
    <row r="3756" spans="3:5" x14ac:dyDescent="0.2">
      <c r="C3756" s="555"/>
      <c r="D3756" s="555"/>
      <c r="E3756" s="124" t="str">
        <f>'Enter Data'!$C$61</f>
        <v>Select</v>
      </c>
    </row>
    <row r="3757" spans="3:5" x14ac:dyDescent="0.2">
      <c r="C3757" s="555"/>
      <c r="D3757" s="555"/>
      <c r="E3757" s="124" t="str">
        <f>'Enter Data'!$C$61</f>
        <v>Select</v>
      </c>
    </row>
    <row r="3758" spans="3:5" x14ac:dyDescent="0.2">
      <c r="C3758" s="555"/>
      <c r="D3758" s="555"/>
      <c r="E3758" s="124" t="str">
        <f>'Enter Data'!$C$61</f>
        <v>Select</v>
      </c>
    </row>
    <row r="3759" spans="3:5" x14ac:dyDescent="0.2">
      <c r="C3759" s="555"/>
      <c r="D3759" s="555"/>
      <c r="E3759" s="124" t="str">
        <f>'Enter Data'!$C$61</f>
        <v>Select</v>
      </c>
    </row>
    <row r="3760" spans="3:5" x14ac:dyDescent="0.2">
      <c r="C3760" s="555"/>
      <c r="D3760" s="555"/>
      <c r="E3760" s="124" t="str">
        <f>'Enter Data'!$C$61</f>
        <v>Select</v>
      </c>
    </row>
    <row r="3761" spans="3:5" x14ac:dyDescent="0.2">
      <c r="C3761" s="555"/>
      <c r="D3761" s="555"/>
      <c r="E3761" s="124" t="str">
        <f>'Enter Data'!$C$61</f>
        <v>Select</v>
      </c>
    </row>
    <row r="3762" spans="3:5" x14ac:dyDescent="0.2">
      <c r="C3762" s="555"/>
      <c r="D3762" s="555"/>
      <c r="E3762" s="124" t="str">
        <f>'Enter Data'!$C$61</f>
        <v>Select</v>
      </c>
    </row>
    <row r="3763" spans="3:5" x14ac:dyDescent="0.2">
      <c r="C3763" s="555"/>
      <c r="D3763" s="555"/>
      <c r="E3763" s="124" t="str">
        <f>'Enter Data'!$C$61</f>
        <v>Select</v>
      </c>
    </row>
    <row r="3764" spans="3:5" x14ac:dyDescent="0.2">
      <c r="C3764" s="555"/>
      <c r="D3764" s="555"/>
      <c r="E3764" s="124" t="str">
        <f>'Enter Data'!$C$61</f>
        <v>Select</v>
      </c>
    </row>
    <row r="3765" spans="3:5" x14ac:dyDescent="0.2">
      <c r="C3765" s="555"/>
      <c r="D3765" s="555"/>
      <c r="E3765" s="124" t="str">
        <f>'Enter Data'!$C$61</f>
        <v>Select</v>
      </c>
    </row>
    <row r="3766" spans="3:5" x14ac:dyDescent="0.2">
      <c r="C3766" s="555"/>
      <c r="D3766" s="555"/>
      <c r="E3766" s="124" t="str">
        <f>'Enter Data'!$C$61</f>
        <v>Select</v>
      </c>
    </row>
    <row r="3767" spans="3:5" x14ac:dyDescent="0.2">
      <c r="C3767" s="555"/>
      <c r="D3767" s="555"/>
      <c r="E3767" s="124" t="str">
        <f>'Enter Data'!$C$61</f>
        <v>Select</v>
      </c>
    </row>
    <row r="3768" spans="3:5" x14ac:dyDescent="0.2">
      <c r="C3768" s="555"/>
      <c r="D3768" s="555"/>
      <c r="E3768" s="124" t="str">
        <f>'Enter Data'!$C$61</f>
        <v>Select</v>
      </c>
    </row>
    <row r="3769" spans="3:5" x14ac:dyDescent="0.2">
      <c r="C3769" s="555"/>
      <c r="D3769" s="555"/>
      <c r="E3769" s="124" t="str">
        <f>'Enter Data'!$C$61</f>
        <v>Select</v>
      </c>
    </row>
    <row r="3770" spans="3:5" x14ac:dyDescent="0.2">
      <c r="C3770" s="555"/>
      <c r="D3770" s="555"/>
      <c r="E3770" s="124" t="str">
        <f>'Enter Data'!$C$61</f>
        <v>Select</v>
      </c>
    </row>
    <row r="3771" spans="3:5" x14ac:dyDescent="0.2">
      <c r="C3771" s="555"/>
      <c r="D3771" s="555"/>
      <c r="E3771" s="124" t="str">
        <f>'Enter Data'!$C$61</f>
        <v>Select</v>
      </c>
    </row>
    <row r="3772" spans="3:5" x14ac:dyDescent="0.2">
      <c r="C3772" s="555"/>
      <c r="D3772" s="555"/>
      <c r="E3772" s="124" t="str">
        <f>'Enter Data'!$C$61</f>
        <v>Select</v>
      </c>
    </row>
    <row r="3773" spans="3:5" x14ac:dyDescent="0.2">
      <c r="C3773" s="555"/>
      <c r="D3773" s="555"/>
      <c r="E3773" s="124" t="str">
        <f>'Enter Data'!$C$61</f>
        <v>Select</v>
      </c>
    </row>
    <row r="3774" spans="3:5" x14ac:dyDescent="0.2">
      <c r="C3774" s="555"/>
      <c r="D3774" s="555"/>
      <c r="E3774" s="124" t="str">
        <f>'Enter Data'!$C$61</f>
        <v>Select</v>
      </c>
    </row>
    <row r="3775" spans="3:5" x14ac:dyDescent="0.2">
      <c r="C3775" s="555"/>
      <c r="D3775" s="555"/>
      <c r="E3775" s="124" t="str">
        <f>'Enter Data'!$C$61</f>
        <v>Select</v>
      </c>
    </row>
    <row r="3776" spans="3:5" x14ac:dyDescent="0.2">
      <c r="C3776" s="555"/>
      <c r="D3776" s="555"/>
      <c r="E3776" s="124" t="str">
        <f>'Enter Data'!$C$61</f>
        <v>Select</v>
      </c>
    </row>
    <row r="3777" spans="3:5" x14ac:dyDescent="0.2">
      <c r="C3777" s="555"/>
      <c r="D3777" s="555"/>
      <c r="E3777" s="124" t="str">
        <f>'Enter Data'!$C$61</f>
        <v>Select</v>
      </c>
    </row>
    <row r="3778" spans="3:5" x14ac:dyDescent="0.2">
      <c r="C3778" s="555"/>
      <c r="D3778" s="555"/>
      <c r="E3778" s="124" t="str">
        <f>'Enter Data'!$C$61</f>
        <v>Select</v>
      </c>
    </row>
    <row r="3779" spans="3:5" x14ac:dyDescent="0.2">
      <c r="C3779" s="555"/>
      <c r="D3779" s="555"/>
      <c r="E3779" s="124" t="str">
        <f>'Enter Data'!$C$61</f>
        <v>Select</v>
      </c>
    </row>
    <row r="3780" spans="3:5" x14ac:dyDescent="0.2">
      <c r="C3780" s="555"/>
      <c r="D3780" s="555"/>
      <c r="E3780" s="124" t="str">
        <f>'Enter Data'!$C$61</f>
        <v>Select</v>
      </c>
    </row>
    <row r="3781" spans="3:5" x14ac:dyDescent="0.2">
      <c r="C3781" s="555"/>
      <c r="D3781" s="555"/>
      <c r="E3781" s="124" t="str">
        <f>'Enter Data'!$C$61</f>
        <v>Select</v>
      </c>
    </row>
    <row r="3782" spans="3:5" x14ac:dyDescent="0.2">
      <c r="C3782" s="555"/>
      <c r="D3782" s="555"/>
      <c r="E3782" s="124" t="str">
        <f>'Enter Data'!$C$61</f>
        <v>Select</v>
      </c>
    </row>
    <row r="3783" spans="3:5" x14ac:dyDescent="0.2">
      <c r="C3783" s="555"/>
      <c r="D3783" s="555"/>
      <c r="E3783" s="124" t="str">
        <f>'Enter Data'!$C$61</f>
        <v>Select</v>
      </c>
    </row>
    <row r="3784" spans="3:5" x14ac:dyDescent="0.2">
      <c r="C3784" s="555"/>
      <c r="D3784" s="555"/>
      <c r="E3784" s="124" t="str">
        <f>'Enter Data'!$C$61</f>
        <v>Select</v>
      </c>
    </row>
    <row r="3785" spans="3:5" x14ac:dyDescent="0.2">
      <c r="C3785" s="555"/>
      <c r="D3785" s="555"/>
      <c r="E3785" s="124" t="str">
        <f>'Enter Data'!$C$61</f>
        <v>Select</v>
      </c>
    </row>
    <row r="3786" spans="3:5" x14ac:dyDescent="0.2">
      <c r="C3786" s="555"/>
      <c r="D3786" s="555"/>
      <c r="E3786" s="124" t="str">
        <f>'Enter Data'!$C$61</f>
        <v>Select</v>
      </c>
    </row>
    <row r="3787" spans="3:5" x14ac:dyDescent="0.2">
      <c r="C3787" s="555"/>
      <c r="D3787" s="555"/>
      <c r="E3787" s="124" t="str">
        <f>'Enter Data'!$C$61</f>
        <v>Select</v>
      </c>
    </row>
    <row r="3788" spans="3:5" x14ac:dyDescent="0.2">
      <c r="C3788" s="555"/>
      <c r="D3788" s="555"/>
      <c r="E3788" s="124" t="str">
        <f>'Enter Data'!$C$61</f>
        <v>Select</v>
      </c>
    </row>
    <row r="3789" spans="3:5" x14ac:dyDescent="0.2">
      <c r="C3789" s="555"/>
      <c r="D3789" s="555"/>
      <c r="E3789" s="124" t="str">
        <f>'Enter Data'!$C$61</f>
        <v>Select</v>
      </c>
    </row>
    <row r="3790" spans="3:5" x14ac:dyDescent="0.2">
      <c r="C3790" s="555"/>
      <c r="D3790" s="555"/>
      <c r="E3790" s="124" t="str">
        <f>'Enter Data'!$C$61</f>
        <v>Select</v>
      </c>
    </row>
    <row r="3791" spans="3:5" x14ac:dyDescent="0.2">
      <c r="C3791" s="555"/>
      <c r="D3791" s="555"/>
      <c r="E3791" s="124" t="str">
        <f>'Enter Data'!$C$61</f>
        <v>Select</v>
      </c>
    </row>
    <row r="3792" spans="3:5" x14ac:dyDescent="0.2">
      <c r="C3792" s="555"/>
      <c r="D3792" s="555"/>
      <c r="E3792" s="124" t="str">
        <f>'Enter Data'!$C$61</f>
        <v>Select</v>
      </c>
    </row>
    <row r="3793" spans="3:5" x14ac:dyDescent="0.2">
      <c r="C3793" s="555"/>
      <c r="D3793" s="555"/>
      <c r="E3793" s="124" t="str">
        <f>'Enter Data'!$C$61</f>
        <v>Select</v>
      </c>
    </row>
    <row r="3794" spans="3:5" x14ac:dyDescent="0.2">
      <c r="C3794" s="555"/>
      <c r="D3794" s="555"/>
      <c r="E3794" s="124" t="str">
        <f>'Enter Data'!$C$61</f>
        <v>Select</v>
      </c>
    </row>
    <row r="3795" spans="3:5" x14ac:dyDescent="0.2">
      <c r="C3795" s="555"/>
      <c r="D3795" s="555"/>
      <c r="E3795" s="124" t="str">
        <f>'Enter Data'!$C$61</f>
        <v>Select</v>
      </c>
    </row>
    <row r="3796" spans="3:5" x14ac:dyDescent="0.2">
      <c r="C3796" s="555"/>
      <c r="D3796" s="555"/>
      <c r="E3796" s="124" t="str">
        <f>'Enter Data'!$C$61</f>
        <v>Select</v>
      </c>
    </row>
    <row r="3797" spans="3:5" x14ac:dyDescent="0.2">
      <c r="C3797" s="555"/>
      <c r="D3797" s="555"/>
      <c r="E3797" s="124" t="str">
        <f>'Enter Data'!$C$61</f>
        <v>Select</v>
      </c>
    </row>
    <row r="3798" spans="3:5" x14ac:dyDescent="0.2">
      <c r="C3798" s="555"/>
      <c r="D3798" s="555"/>
      <c r="E3798" s="124" t="str">
        <f>'Enter Data'!$C$61</f>
        <v>Select</v>
      </c>
    </row>
    <row r="3799" spans="3:5" x14ac:dyDescent="0.2">
      <c r="C3799" s="555"/>
      <c r="D3799" s="555"/>
      <c r="E3799" s="124" t="str">
        <f>'Enter Data'!$C$61</f>
        <v>Select</v>
      </c>
    </row>
    <row r="3800" spans="3:5" x14ac:dyDescent="0.2">
      <c r="C3800" s="555"/>
      <c r="D3800" s="555"/>
      <c r="E3800" s="124" t="str">
        <f>'Enter Data'!$C$61</f>
        <v>Select</v>
      </c>
    </row>
    <row r="3801" spans="3:5" x14ac:dyDescent="0.2">
      <c r="C3801" s="555"/>
      <c r="D3801" s="555"/>
      <c r="E3801" s="124" t="str">
        <f>'Enter Data'!$C$61</f>
        <v>Select</v>
      </c>
    </row>
    <row r="3802" spans="3:5" x14ac:dyDescent="0.2">
      <c r="C3802" s="555"/>
      <c r="D3802" s="555"/>
      <c r="E3802" s="124" t="str">
        <f>'Enter Data'!$C$61</f>
        <v>Select</v>
      </c>
    </row>
    <row r="3803" spans="3:5" x14ac:dyDescent="0.2">
      <c r="C3803" s="555"/>
      <c r="D3803" s="555"/>
      <c r="E3803" s="124" t="str">
        <f>'Enter Data'!$C$61</f>
        <v>Select</v>
      </c>
    </row>
    <row r="3804" spans="3:5" x14ac:dyDescent="0.2">
      <c r="C3804" s="555"/>
      <c r="D3804" s="555"/>
      <c r="E3804" s="124" t="str">
        <f>'Enter Data'!$C$61</f>
        <v>Select</v>
      </c>
    </row>
    <row r="3805" spans="3:5" x14ac:dyDescent="0.2">
      <c r="C3805" s="555"/>
      <c r="D3805" s="555"/>
      <c r="E3805" s="124" t="str">
        <f>'Enter Data'!$C$61</f>
        <v>Select</v>
      </c>
    </row>
    <row r="3806" spans="3:5" x14ac:dyDescent="0.2">
      <c r="C3806" s="555"/>
      <c r="D3806" s="555"/>
      <c r="E3806" s="124" t="str">
        <f>'Enter Data'!$C$61</f>
        <v>Select</v>
      </c>
    </row>
    <row r="3807" spans="3:5" x14ac:dyDescent="0.2">
      <c r="C3807" s="555"/>
      <c r="D3807" s="555"/>
      <c r="E3807" s="124" t="str">
        <f>'Enter Data'!$C$61</f>
        <v>Select</v>
      </c>
    </row>
    <row r="3808" spans="3:5" x14ac:dyDescent="0.2">
      <c r="C3808" s="555"/>
      <c r="D3808" s="555"/>
      <c r="E3808" s="124" t="str">
        <f>'Enter Data'!$C$61</f>
        <v>Select</v>
      </c>
    </row>
    <row r="3809" spans="3:5" x14ac:dyDescent="0.2">
      <c r="C3809" s="555"/>
      <c r="D3809" s="555"/>
      <c r="E3809" s="124" t="str">
        <f>'Enter Data'!$C$61</f>
        <v>Select</v>
      </c>
    </row>
    <row r="3810" spans="3:5" x14ac:dyDescent="0.2">
      <c r="C3810" s="555"/>
      <c r="D3810" s="555"/>
      <c r="E3810" s="124" t="str">
        <f>'Enter Data'!$C$61</f>
        <v>Select</v>
      </c>
    </row>
    <row r="3811" spans="3:5" x14ac:dyDescent="0.2">
      <c r="C3811" s="555"/>
      <c r="D3811" s="555"/>
      <c r="E3811" s="124" t="str">
        <f>'Enter Data'!$C$61</f>
        <v>Select</v>
      </c>
    </row>
    <row r="3812" spans="3:5" x14ac:dyDescent="0.2">
      <c r="C3812" s="555"/>
      <c r="D3812" s="555"/>
      <c r="E3812" s="124" t="str">
        <f>'Enter Data'!$C$61</f>
        <v>Select</v>
      </c>
    </row>
    <row r="3813" spans="3:5" x14ac:dyDescent="0.2">
      <c r="C3813" s="555"/>
      <c r="D3813" s="555"/>
      <c r="E3813" s="124" t="str">
        <f>'Enter Data'!$C$61</f>
        <v>Select</v>
      </c>
    </row>
    <row r="3814" spans="3:5" x14ac:dyDescent="0.2">
      <c r="C3814" s="555"/>
      <c r="D3814" s="555"/>
      <c r="E3814" s="124" t="str">
        <f>'Enter Data'!$C$61</f>
        <v>Select</v>
      </c>
    </row>
    <row r="3815" spans="3:5" x14ac:dyDescent="0.2">
      <c r="C3815" s="555"/>
      <c r="D3815" s="555"/>
      <c r="E3815" s="124" t="str">
        <f>'Enter Data'!$C$61</f>
        <v>Select</v>
      </c>
    </row>
    <row r="3816" spans="3:5" x14ac:dyDescent="0.2">
      <c r="C3816" s="555"/>
      <c r="D3816" s="555"/>
      <c r="E3816" s="124" t="str">
        <f>'Enter Data'!$C$61</f>
        <v>Select</v>
      </c>
    </row>
    <row r="3817" spans="3:5" x14ac:dyDescent="0.2">
      <c r="C3817" s="555"/>
      <c r="D3817" s="555"/>
      <c r="E3817" s="124" t="str">
        <f>'Enter Data'!$C$61</f>
        <v>Select</v>
      </c>
    </row>
    <row r="3818" spans="3:5" x14ac:dyDescent="0.2">
      <c r="C3818" s="555"/>
      <c r="D3818" s="555"/>
      <c r="E3818" s="124" t="str">
        <f>'Enter Data'!$C$61</f>
        <v>Select</v>
      </c>
    </row>
    <row r="3819" spans="3:5" x14ac:dyDescent="0.2">
      <c r="C3819" s="555"/>
      <c r="D3819" s="555"/>
      <c r="E3819" s="124" t="str">
        <f>'Enter Data'!$C$61</f>
        <v>Select</v>
      </c>
    </row>
    <row r="3820" spans="3:5" x14ac:dyDescent="0.2">
      <c r="C3820" s="555"/>
      <c r="D3820" s="555"/>
      <c r="E3820" s="124" t="str">
        <f>'Enter Data'!$C$61</f>
        <v>Select</v>
      </c>
    </row>
    <row r="3821" spans="3:5" x14ac:dyDescent="0.2">
      <c r="C3821" s="555"/>
      <c r="D3821" s="555"/>
      <c r="E3821" s="124" t="str">
        <f>'Enter Data'!$C$61</f>
        <v>Select</v>
      </c>
    </row>
    <row r="3822" spans="3:5" x14ac:dyDescent="0.2">
      <c r="C3822" s="555"/>
      <c r="D3822" s="555"/>
      <c r="E3822" s="124" t="str">
        <f>'Enter Data'!$C$61</f>
        <v>Select</v>
      </c>
    </row>
    <row r="3823" spans="3:5" x14ac:dyDescent="0.2">
      <c r="C3823" s="555"/>
      <c r="D3823" s="555"/>
      <c r="E3823" s="124" t="str">
        <f>'Enter Data'!$C$61</f>
        <v>Select</v>
      </c>
    </row>
    <row r="3824" spans="3:5" x14ac:dyDescent="0.2">
      <c r="C3824" s="555"/>
      <c r="D3824" s="555"/>
      <c r="E3824" s="124" t="str">
        <f>'Enter Data'!$C$61</f>
        <v>Select</v>
      </c>
    </row>
    <row r="3825" spans="3:5" x14ac:dyDescent="0.2">
      <c r="C3825" s="555"/>
      <c r="D3825" s="555"/>
      <c r="E3825" s="124" t="str">
        <f>'Enter Data'!$C$61</f>
        <v>Select</v>
      </c>
    </row>
    <row r="3826" spans="3:5" x14ac:dyDescent="0.2">
      <c r="C3826" s="555"/>
      <c r="D3826" s="555"/>
      <c r="E3826" s="124" t="str">
        <f>'Enter Data'!$C$61</f>
        <v>Select</v>
      </c>
    </row>
    <row r="3827" spans="3:5" x14ac:dyDescent="0.2">
      <c r="C3827" s="555"/>
      <c r="D3827" s="555"/>
      <c r="E3827" s="124" t="str">
        <f>'Enter Data'!$C$61</f>
        <v>Select</v>
      </c>
    </row>
    <row r="3828" spans="3:5" x14ac:dyDescent="0.2">
      <c r="C3828" s="555"/>
      <c r="D3828" s="555"/>
      <c r="E3828" s="124" t="str">
        <f>'Enter Data'!$C$61</f>
        <v>Select</v>
      </c>
    </row>
    <row r="3829" spans="3:5" x14ac:dyDescent="0.2">
      <c r="C3829" s="555"/>
      <c r="D3829" s="555"/>
      <c r="E3829" s="124" t="str">
        <f>'Enter Data'!$C$61</f>
        <v>Select</v>
      </c>
    </row>
    <row r="3830" spans="3:5" x14ac:dyDescent="0.2">
      <c r="C3830" s="555"/>
      <c r="D3830" s="555"/>
      <c r="E3830" s="124" t="str">
        <f>'Enter Data'!$C$61</f>
        <v>Select</v>
      </c>
    </row>
    <row r="3831" spans="3:5" x14ac:dyDescent="0.2">
      <c r="C3831" s="555"/>
      <c r="D3831" s="555"/>
      <c r="E3831" s="124" t="str">
        <f>'Enter Data'!$C$61</f>
        <v>Select</v>
      </c>
    </row>
    <row r="3832" spans="3:5" x14ac:dyDescent="0.2">
      <c r="C3832" s="555"/>
      <c r="D3832" s="555"/>
      <c r="E3832" s="124" t="str">
        <f>'Enter Data'!$C$61</f>
        <v>Select</v>
      </c>
    </row>
    <row r="3833" spans="3:5" x14ac:dyDescent="0.2">
      <c r="C3833" s="555"/>
      <c r="D3833" s="555"/>
      <c r="E3833" s="124" t="str">
        <f>'Enter Data'!$C$61</f>
        <v>Select</v>
      </c>
    </row>
    <row r="3834" spans="3:5" x14ac:dyDescent="0.2">
      <c r="C3834" s="555"/>
      <c r="D3834" s="555"/>
      <c r="E3834" s="124" t="str">
        <f>'Enter Data'!$C$61</f>
        <v>Select</v>
      </c>
    </row>
    <row r="3835" spans="3:5" x14ac:dyDescent="0.2">
      <c r="C3835" s="555"/>
      <c r="D3835" s="555"/>
      <c r="E3835" s="124" t="str">
        <f>'Enter Data'!$C$61</f>
        <v>Select</v>
      </c>
    </row>
    <row r="3836" spans="3:5" x14ac:dyDescent="0.2">
      <c r="C3836" s="555"/>
      <c r="D3836" s="555"/>
      <c r="E3836" s="124" t="str">
        <f>'Enter Data'!$C$61</f>
        <v>Select</v>
      </c>
    </row>
    <row r="3837" spans="3:5" x14ac:dyDescent="0.2">
      <c r="C3837" s="555"/>
      <c r="D3837" s="555"/>
      <c r="E3837" s="124" t="str">
        <f>'Enter Data'!$C$61</f>
        <v>Select</v>
      </c>
    </row>
    <row r="3838" spans="3:5" x14ac:dyDescent="0.2">
      <c r="C3838" s="555"/>
      <c r="D3838" s="555"/>
      <c r="E3838" s="124" t="str">
        <f>'Enter Data'!$C$61</f>
        <v>Select</v>
      </c>
    </row>
    <row r="3839" spans="3:5" x14ac:dyDescent="0.2">
      <c r="C3839" s="555"/>
      <c r="D3839" s="555"/>
      <c r="E3839" s="124" t="str">
        <f>'Enter Data'!$C$61</f>
        <v>Select</v>
      </c>
    </row>
    <row r="3840" spans="3:5" x14ac:dyDescent="0.2">
      <c r="C3840" s="555"/>
      <c r="D3840" s="555"/>
      <c r="E3840" s="124" t="str">
        <f>'Enter Data'!$C$61</f>
        <v>Select</v>
      </c>
    </row>
    <row r="3841" spans="3:5" x14ac:dyDescent="0.2">
      <c r="C3841" s="555"/>
      <c r="D3841" s="555"/>
      <c r="E3841" s="124" t="str">
        <f>'Enter Data'!$C$61</f>
        <v>Select</v>
      </c>
    </row>
    <row r="3842" spans="3:5" x14ac:dyDescent="0.2">
      <c r="C3842" s="555"/>
      <c r="D3842" s="555"/>
      <c r="E3842" s="124" t="str">
        <f>'Enter Data'!$C$61</f>
        <v>Select</v>
      </c>
    </row>
    <row r="3843" spans="3:5" x14ac:dyDescent="0.2">
      <c r="C3843" s="555"/>
      <c r="D3843" s="555"/>
      <c r="E3843" s="124" t="str">
        <f>'Enter Data'!$C$61</f>
        <v>Select</v>
      </c>
    </row>
    <row r="3844" spans="3:5" x14ac:dyDescent="0.2">
      <c r="C3844" s="555"/>
      <c r="D3844" s="555"/>
      <c r="E3844" s="124" t="str">
        <f>'Enter Data'!$C$61</f>
        <v>Select</v>
      </c>
    </row>
    <row r="3845" spans="3:5" x14ac:dyDescent="0.2">
      <c r="C3845" s="555"/>
      <c r="D3845" s="555"/>
      <c r="E3845" s="124" t="str">
        <f>'Enter Data'!$C$61</f>
        <v>Select</v>
      </c>
    </row>
    <row r="3846" spans="3:5" x14ac:dyDescent="0.2">
      <c r="C3846" s="555"/>
      <c r="D3846" s="555"/>
      <c r="E3846" s="124" t="str">
        <f>'Enter Data'!$C$61</f>
        <v>Select</v>
      </c>
    </row>
    <row r="3847" spans="3:5" x14ac:dyDescent="0.2">
      <c r="C3847" s="555"/>
      <c r="D3847" s="555"/>
      <c r="E3847" s="124" t="str">
        <f>'Enter Data'!$C$61</f>
        <v>Select</v>
      </c>
    </row>
    <row r="3848" spans="3:5" x14ac:dyDescent="0.2">
      <c r="C3848" s="555"/>
      <c r="D3848" s="555"/>
      <c r="E3848" s="124" t="str">
        <f>'Enter Data'!$C$61</f>
        <v>Select</v>
      </c>
    </row>
    <row r="3849" spans="3:5" x14ac:dyDescent="0.2">
      <c r="C3849" s="555"/>
      <c r="D3849" s="555"/>
      <c r="E3849" s="124" t="str">
        <f>'Enter Data'!$C$61</f>
        <v>Select</v>
      </c>
    </row>
    <row r="3850" spans="3:5" x14ac:dyDescent="0.2">
      <c r="C3850" s="555"/>
      <c r="D3850" s="555"/>
      <c r="E3850" s="124" t="str">
        <f>'Enter Data'!$C$61</f>
        <v>Select</v>
      </c>
    </row>
    <row r="3851" spans="3:5" x14ac:dyDescent="0.2">
      <c r="C3851" s="555"/>
      <c r="D3851" s="555"/>
      <c r="E3851" s="124" t="str">
        <f>'Enter Data'!$C$61</f>
        <v>Select</v>
      </c>
    </row>
    <row r="3852" spans="3:5" x14ac:dyDescent="0.2">
      <c r="C3852" s="555"/>
      <c r="D3852" s="555"/>
      <c r="E3852" s="124" t="str">
        <f>'Enter Data'!$C$61</f>
        <v>Select</v>
      </c>
    </row>
    <row r="3853" spans="3:5" x14ac:dyDescent="0.2">
      <c r="C3853" s="555"/>
      <c r="D3853" s="555"/>
      <c r="E3853" s="124" t="str">
        <f>'Enter Data'!$C$61</f>
        <v>Select</v>
      </c>
    </row>
    <row r="3854" spans="3:5" x14ac:dyDescent="0.2">
      <c r="C3854" s="555"/>
      <c r="D3854" s="555"/>
      <c r="E3854" s="124" t="str">
        <f>'Enter Data'!$C$61</f>
        <v>Select</v>
      </c>
    </row>
    <row r="3855" spans="3:5" x14ac:dyDescent="0.2">
      <c r="C3855" s="555"/>
      <c r="D3855" s="555"/>
      <c r="E3855" s="124" t="str">
        <f>'Enter Data'!$C$61</f>
        <v>Select</v>
      </c>
    </row>
    <row r="3856" spans="3:5" x14ac:dyDescent="0.2">
      <c r="C3856" s="555"/>
      <c r="D3856" s="555"/>
      <c r="E3856" s="124" t="str">
        <f>'Enter Data'!$C$61</f>
        <v>Select</v>
      </c>
    </row>
    <row r="3857" spans="3:5" x14ac:dyDescent="0.2">
      <c r="C3857" s="555"/>
      <c r="D3857" s="555"/>
      <c r="E3857" s="124" t="str">
        <f>'Enter Data'!$C$61</f>
        <v>Select</v>
      </c>
    </row>
    <row r="3858" spans="3:5" x14ac:dyDescent="0.2">
      <c r="C3858" s="555"/>
      <c r="D3858" s="555"/>
      <c r="E3858" s="124" t="str">
        <f>'Enter Data'!$C$61</f>
        <v>Select</v>
      </c>
    </row>
    <row r="3859" spans="3:5" x14ac:dyDescent="0.2">
      <c r="C3859" s="555"/>
      <c r="D3859" s="555"/>
      <c r="E3859" s="124" t="str">
        <f>'Enter Data'!$C$61</f>
        <v>Select</v>
      </c>
    </row>
    <row r="3860" spans="3:5" x14ac:dyDescent="0.2">
      <c r="C3860" s="555"/>
      <c r="D3860" s="555"/>
      <c r="E3860" s="124" t="str">
        <f>'Enter Data'!$C$61</f>
        <v>Select</v>
      </c>
    </row>
    <row r="3861" spans="3:5" x14ac:dyDescent="0.2">
      <c r="C3861" s="555"/>
      <c r="D3861" s="555"/>
      <c r="E3861" s="124" t="str">
        <f>'Enter Data'!$C$61</f>
        <v>Select</v>
      </c>
    </row>
    <row r="3862" spans="3:5" x14ac:dyDescent="0.2">
      <c r="C3862" s="555"/>
      <c r="D3862" s="555"/>
      <c r="E3862" s="124" t="str">
        <f>'Enter Data'!$C$61</f>
        <v>Select</v>
      </c>
    </row>
    <row r="3863" spans="3:5" x14ac:dyDescent="0.2">
      <c r="C3863" s="555"/>
      <c r="D3863" s="555"/>
      <c r="E3863" s="124" t="str">
        <f>'Enter Data'!$C$61</f>
        <v>Select</v>
      </c>
    </row>
    <row r="3864" spans="3:5" x14ac:dyDescent="0.2">
      <c r="C3864" s="555"/>
      <c r="D3864" s="555"/>
      <c r="E3864" s="124" t="str">
        <f>'Enter Data'!$C$61</f>
        <v>Select</v>
      </c>
    </row>
    <row r="3865" spans="3:5" x14ac:dyDescent="0.2">
      <c r="C3865" s="555"/>
      <c r="D3865" s="555"/>
      <c r="E3865" s="124" t="str">
        <f>'Enter Data'!$C$61</f>
        <v>Select</v>
      </c>
    </row>
    <row r="3866" spans="3:5" x14ac:dyDescent="0.2">
      <c r="C3866" s="555"/>
      <c r="D3866" s="555"/>
      <c r="E3866" s="124" t="str">
        <f>'Enter Data'!$C$61</f>
        <v>Select</v>
      </c>
    </row>
    <row r="3867" spans="3:5" x14ac:dyDescent="0.2">
      <c r="C3867" s="555"/>
      <c r="D3867" s="555"/>
      <c r="E3867" s="124" t="str">
        <f>'Enter Data'!$C$61</f>
        <v>Select</v>
      </c>
    </row>
    <row r="3868" spans="3:5" x14ac:dyDescent="0.2">
      <c r="C3868" s="555"/>
      <c r="D3868" s="555"/>
      <c r="E3868" s="124" t="str">
        <f>'Enter Data'!$C$61</f>
        <v>Select</v>
      </c>
    </row>
    <row r="3869" spans="3:5" x14ac:dyDescent="0.2">
      <c r="C3869" s="555"/>
      <c r="D3869" s="555"/>
      <c r="E3869" s="124" t="str">
        <f>'Enter Data'!$C$61</f>
        <v>Select</v>
      </c>
    </row>
    <row r="3870" spans="3:5" x14ac:dyDescent="0.2">
      <c r="C3870" s="555"/>
      <c r="D3870" s="555"/>
      <c r="E3870" s="124" t="str">
        <f>'Enter Data'!$C$61</f>
        <v>Select</v>
      </c>
    </row>
    <row r="3871" spans="3:5" x14ac:dyDescent="0.2">
      <c r="C3871" s="555"/>
      <c r="D3871" s="555"/>
      <c r="E3871" s="124" t="str">
        <f>'Enter Data'!$C$61</f>
        <v>Select</v>
      </c>
    </row>
    <row r="3872" spans="3:5" x14ac:dyDescent="0.2">
      <c r="C3872" s="555"/>
      <c r="D3872" s="555"/>
      <c r="E3872" s="124" t="str">
        <f>'Enter Data'!$C$61</f>
        <v>Select</v>
      </c>
    </row>
    <row r="3873" spans="3:5" x14ac:dyDescent="0.2">
      <c r="C3873" s="555"/>
      <c r="D3873" s="555"/>
      <c r="E3873" s="124" t="str">
        <f>'Enter Data'!$C$61</f>
        <v>Select</v>
      </c>
    </row>
    <row r="3874" spans="3:5" x14ac:dyDescent="0.2">
      <c r="C3874" s="555"/>
      <c r="D3874" s="555"/>
      <c r="E3874" s="124" t="str">
        <f>'Enter Data'!$C$61</f>
        <v>Select</v>
      </c>
    </row>
    <row r="3875" spans="3:5" x14ac:dyDescent="0.2">
      <c r="C3875" s="555"/>
      <c r="D3875" s="555"/>
      <c r="E3875" s="124" t="str">
        <f>'Enter Data'!$C$61</f>
        <v>Select</v>
      </c>
    </row>
    <row r="3876" spans="3:5" x14ac:dyDescent="0.2">
      <c r="C3876" s="555"/>
      <c r="D3876" s="555"/>
      <c r="E3876" s="124" t="str">
        <f>'Enter Data'!$C$61</f>
        <v>Select</v>
      </c>
    </row>
    <row r="3877" spans="3:5" x14ac:dyDescent="0.2">
      <c r="C3877" s="555"/>
      <c r="D3877" s="555"/>
      <c r="E3877" s="124" t="str">
        <f>'Enter Data'!$C$61</f>
        <v>Select</v>
      </c>
    </row>
    <row r="3878" spans="3:5" x14ac:dyDescent="0.2">
      <c r="C3878" s="555"/>
      <c r="D3878" s="555"/>
      <c r="E3878" s="124" t="str">
        <f>'Enter Data'!$C$61</f>
        <v>Select</v>
      </c>
    </row>
    <row r="3879" spans="3:5" x14ac:dyDescent="0.2">
      <c r="C3879" s="555"/>
      <c r="D3879" s="555"/>
      <c r="E3879" s="124" t="str">
        <f>'Enter Data'!$C$61</f>
        <v>Select</v>
      </c>
    </row>
    <row r="3880" spans="3:5" x14ac:dyDescent="0.2">
      <c r="C3880" s="555"/>
      <c r="D3880" s="555"/>
      <c r="E3880" s="124" t="str">
        <f>'Enter Data'!$C$61</f>
        <v>Select</v>
      </c>
    </row>
    <row r="3881" spans="3:5" x14ac:dyDescent="0.2">
      <c r="C3881" s="555"/>
      <c r="D3881" s="555"/>
      <c r="E3881" s="124" t="str">
        <f>'Enter Data'!$C$61</f>
        <v>Select</v>
      </c>
    </row>
    <row r="3882" spans="3:5" x14ac:dyDescent="0.2">
      <c r="C3882" s="555"/>
      <c r="D3882" s="555"/>
      <c r="E3882" s="124" t="str">
        <f>'Enter Data'!$C$61</f>
        <v>Select</v>
      </c>
    </row>
    <row r="3883" spans="3:5" x14ac:dyDescent="0.2">
      <c r="C3883" s="555"/>
      <c r="D3883" s="555"/>
      <c r="E3883" s="124" t="str">
        <f>'Enter Data'!$C$61</f>
        <v>Select</v>
      </c>
    </row>
    <row r="3884" spans="3:5" x14ac:dyDescent="0.2">
      <c r="C3884" s="555"/>
      <c r="D3884" s="555"/>
      <c r="E3884" s="124" t="str">
        <f>'Enter Data'!$C$61</f>
        <v>Select</v>
      </c>
    </row>
    <row r="3885" spans="3:5" x14ac:dyDescent="0.2">
      <c r="C3885" s="555"/>
      <c r="D3885" s="555"/>
      <c r="E3885" s="124" t="str">
        <f>'Enter Data'!$C$61</f>
        <v>Select</v>
      </c>
    </row>
    <row r="3886" spans="3:5" x14ac:dyDescent="0.2">
      <c r="C3886" s="555"/>
      <c r="D3886" s="555"/>
      <c r="E3886" s="124" t="str">
        <f>'Enter Data'!$C$61</f>
        <v>Select</v>
      </c>
    </row>
    <row r="3887" spans="3:5" x14ac:dyDescent="0.2">
      <c r="C3887" s="555"/>
      <c r="D3887" s="555"/>
      <c r="E3887" s="124" t="str">
        <f>'Enter Data'!$C$61</f>
        <v>Select</v>
      </c>
    </row>
    <row r="3888" spans="3:5" x14ac:dyDescent="0.2">
      <c r="C3888" s="555"/>
      <c r="D3888" s="555"/>
      <c r="E3888" s="124" t="str">
        <f>'Enter Data'!$C$61</f>
        <v>Select</v>
      </c>
    </row>
    <row r="3889" spans="3:5" x14ac:dyDescent="0.2">
      <c r="C3889" s="555"/>
      <c r="D3889" s="555"/>
      <c r="E3889" s="124" t="str">
        <f>'Enter Data'!$C$61</f>
        <v>Select</v>
      </c>
    </row>
    <row r="3890" spans="3:5" x14ac:dyDescent="0.2">
      <c r="C3890" s="555"/>
      <c r="D3890" s="555"/>
      <c r="E3890" s="124" t="str">
        <f>'Enter Data'!$C$61</f>
        <v>Select</v>
      </c>
    </row>
    <row r="3891" spans="3:5" x14ac:dyDescent="0.2">
      <c r="C3891" s="555"/>
      <c r="D3891" s="555"/>
      <c r="E3891" s="124" t="str">
        <f>'Enter Data'!$C$61</f>
        <v>Select</v>
      </c>
    </row>
    <row r="3892" spans="3:5" x14ac:dyDescent="0.2">
      <c r="C3892" s="555"/>
      <c r="D3892" s="555"/>
      <c r="E3892" s="124" t="str">
        <f>'Enter Data'!$C$61</f>
        <v>Select</v>
      </c>
    </row>
    <row r="3893" spans="3:5" x14ac:dyDescent="0.2">
      <c r="C3893" s="555"/>
      <c r="D3893" s="555"/>
      <c r="E3893" s="124" t="str">
        <f>'Enter Data'!$C$61</f>
        <v>Select</v>
      </c>
    </row>
    <row r="3894" spans="3:5" x14ac:dyDescent="0.2">
      <c r="C3894" s="555"/>
      <c r="D3894" s="555"/>
      <c r="E3894" s="124" t="str">
        <f>'Enter Data'!$C$61</f>
        <v>Select</v>
      </c>
    </row>
    <row r="3895" spans="3:5" x14ac:dyDescent="0.2">
      <c r="C3895" s="555"/>
      <c r="D3895" s="555"/>
      <c r="E3895" s="124" t="str">
        <f>'Enter Data'!$C$61</f>
        <v>Select</v>
      </c>
    </row>
    <row r="3896" spans="3:5" x14ac:dyDescent="0.2">
      <c r="C3896" s="555"/>
      <c r="D3896" s="555"/>
      <c r="E3896" s="124" t="str">
        <f>'Enter Data'!$C$61</f>
        <v>Select</v>
      </c>
    </row>
    <row r="3897" spans="3:5" x14ac:dyDescent="0.2">
      <c r="C3897" s="555"/>
      <c r="D3897" s="555"/>
      <c r="E3897" s="124" t="str">
        <f>'Enter Data'!$C$61</f>
        <v>Select</v>
      </c>
    </row>
    <row r="3898" spans="3:5" x14ac:dyDescent="0.2">
      <c r="C3898" s="555"/>
      <c r="D3898" s="555"/>
      <c r="E3898" s="124" t="str">
        <f>'Enter Data'!$C$61</f>
        <v>Select</v>
      </c>
    </row>
    <row r="3899" spans="3:5" x14ac:dyDescent="0.2">
      <c r="C3899" s="555"/>
      <c r="D3899" s="555"/>
      <c r="E3899" s="124" t="str">
        <f>'Enter Data'!$C$61</f>
        <v>Select</v>
      </c>
    </row>
    <row r="3900" spans="3:5" x14ac:dyDescent="0.2">
      <c r="C3900" s="555"/>
      <c r="D3900" s="555"/>
      <c r="E3900" s="124" t="str">
        <f>'Enter Data'!$C$61</f>
        <v>Select</v>
      </c>
    </row>
    <row r="3901" spans="3:5" x14ac:dyDescent="0.2">
      <c r="C3901" s="555"/>
      <c r="D3901" s="555"/>
      <c r="E3901" s="124" t="str">
        <f>'Enter Data'!$C$61</f>
        <v>Select</v>
      </c>
    </row>
    <row r="3902" spans="3:5" x14ac:dyDescent="0.2">
      <c r="C3902" s="555"/>
      <c r="D3902" s="555"/>
      <c r="E3902" s="124" t="str">
        <f>'Enter Data'!$C$61</f>
        <v>Select</v>
      </c>
    </row>
    <row r="3903" spans="3:5" x14ac:dyDescent="0.2">
      <c r="C3903" s="555"/>
      <c r="D3903" s="555"/>
      <c r="E3903" s="124" t="str">
        <f>'Enter Data'!$C$61</f>
        <v>Select</v>
      </c>
    </row>
    <row r="3904" spans="3:5" x14ac:dyDescent="0.2">
      <c r="C3904" s="555"/>
      <c r="D3904" s="555"/>
      <c r="E3904" s="124" t="str">
        <f>'Enter Data'!$C$61</f>
        <v>Select</v>
      </c>
    </row>
    <row r="3905" spans="3:5" x14ac:dyDescent="0.2">
      <c r="C3905" s="555"/>
      <c r="D3905" s="555"/>
      <c r="E3905" s="124" t="str">
        <f>'Enter Data'!$C$61</f>
        <v>Select</v>
      </c>
    </row>
    <row r="3906" spans="3:5" x14ac:dyDescent="0.2">
      <c r="C3906" s="555"/>
      <c r="D3906" s="555"/>
      <c r="E3906" s="124" t="str">
        <f>'Enter Data'!$C$61</f>
        <v>Select</v>
      </c>
    </row>
    <row r="3907" spans="3:5" x14ac:dyDescent="0.2">
      <c r="C3907" s="555"/>
      <c r="D3907" s="555"/>
      <c r="E3907" s="124" t="str">
        <f>'Enter Data'!$C$61</f>
        <v>Select</v>
      </c>
    </row>
    <row r="3908" spans="3:5" x14ac:dyDescent="0.2">
      <c r="C3908" s="555"/>
      <c r="D3908" s="555"/>
      <c r="E3908" s="124" t="str">
        <f>'Enter Data'!$C$61</f>
        <v>Select</v>
      </c>
    </row>
    <row r="3909" spans="3:5" x14ac:dyDescent="0.2">
      <c r="C3909" s="555"/>
      <c r="D3909" s="555"/>
      <c r="E3909" s="124" t="str">
        <f>'Enter Data'!$C$61</f>
        <v>Select</v>
      </c>
    </row>
    <row r="3910" spans="3:5" x14ac:dyDescent="0.2">
      <c r="C3910" s="555"/>
      <c r="D3910" s="555"/>
      <c r="E3910" s="124" t="str">
        <f>'Enter Data'!$C$61</f>
        <v>Select</v>
      </c>
    </row>
    <row r="3911" spans="3:5" x14ac:dyDescent="0.2">
      <c r="C3911" s="555"/>
      <c r="D3911" s="555"/>
      <c r="E3911" s="124" t="str">
        <f>'Enter Data'!$C$61</f>
        <v>Select</v>
      </c>
    </row>
    <row r="3912" spans="3:5" x14ac:dyDescent="0.2">
      <c r="C3912" s="555"/>
      <c r="D3912" s="555"/>
      <c r="E3912" s="124" t="str">
        <f>'Enter Data'!$C$61</f>
        <v>Select</v>
      </c>
    </row>
    <row r="3913" spans="3:5" x14ac:dyDescent="0.2">
      <c r="C3913" s="555"/>
      <c r="D3913" s="555"/>
      <c r="E3913" s="124" t="str">
        <f>'Enter Data'!$C$61</f>
        <v>Select</v>
      </c>
    </row>
    <row r="3914" spans="3:5" x14ac:dyDescent="0.2">
      <c r="C3914" s="555"/>
      <c r="D3914" s="555"/>
      <c r="E3914" s="124" t="str">
        <f>'Enter Data'!$C$61</f>
        <v>Select</v>
      </c>
    </row>
    <row r="3915" spans="3:5" x14ac:dyDescent="0.2">
      <c r="C3915" s="555"/>
      <c r="D3915" s="555"/>
      <c r="E3915" s="124" t="str">
        <f>'Enter Data'!$C$61</f>
        <v>Select</v>
      </c>
    </row>
    <row r="3916" spans="3:5" x14ac:dyDescent="0.2">
      <c r="C3916" s="555"/>
      <c r="D3916" s="555"/>
      <c r="E3916" s="124" t="str">
        <f>'Enter Data'!$C$61</f>
        <v>Select</v>
      </c>
    </row>
    <row r="3917" spans="3:5" x14ac:dyDescent="0.2">
      <c r="C3917" s="555"/>
      <c r="D3917" s="555"/>
      <c r="E3917" s="124" t="str">
        <f>'Enter Data'!$C$61</f>
        <v>Select</v>
      </c>
    </row>
    <row r="3918" spans="3:5" x14ac:dyDescent="0.2">
      <c r="C3918" s="555"/>
      <c r="D3918" s="555"/>
      <c r="E3918" s="124" t="str">
        <f>'Enter Data'!$C$61</f>
        <v>Select</v>
      </c>
    </row>
    <row r="3919" spans="3:5" x14ac:dyDescent="0.2">
      <c r="C3919" s="555"/>
      <c r="D3919" s="555"/>
      <c r="E3919" s="124" t="str">
        <f>'Enter Data'!$C$61</f>
        <v>Select</v>
      </c>
    </row>
    <row r="3920" spans="3:5" x14ac:dyDescent="0.2">
      <c r="C3920" s="555"/>
      <c r="D3920" s="555"/>
      <c r="E3920" s="124" t="str">
        <f>'Enter Data'!$C$61</f>
        <v>Select</v>
      </c>
    </row>
    <row r="3921" spans="3:5" x14ac:dyDescent="0.2">
      <c r="C3921" s="555"/>
      <c r="D3921" s="555"/>
      <c r="E3921" s="124" t="str">
        <f>'Enter Data'!$C$61</f>
        <v>Select</v>
      </c>
    </row>
    <row r="3922" spans="3:5" x14ac:dyDescent="0.2">
      <c r="C3922" s="555"/>
      <c r="D3922" s="555"/>
      <c r="E3922" s="124" t="str">
        <f>'Enter Data'!$C$61</f>
        <v>Select</v>
      </c>
    </row>
    <row r="3923" spans="3:5" x14ac:dyDescent="0.2">
      <c r="C3923" s="555"/>
      <c r="D3923" s="555"/>
      <c r="E3923" s="124" t="str">
        <f>'Enter Data'!$C$61</f>
        <v>Select</v>
      </c>
    </row>
    <row r="3924" spans="3:5" x14ac:dyDescent="0.2">
      <c r="C3924" s="555"/>
      <c r="D3924" s="555"/>
      <c r="E3924" s="124" t="str">
        <f>'Enter Data'!$C$61</f>
        <v>Select</v>
      </c>
    </row>
    <row r="3925" spans="3:5" x14ac:dyDescent="0.2">
      <c r="C3925" s="555"/>
      <c r="D3925" s="555"/>
      <c r="E3925" s="124" t="str">
        <f>'Enter Data'!$C$61</f>
        <v>Select</v>
      </c>
    </row>
    <row r="3926" spans="3:5" x14ac:dyDescent="0.2">
      <c r="C3926" s="555"/>
      <c r="D3926" s="555"/>
      <c r="E3926" s="124" t="str">
        <f>'Enter Data'!$C$61</f>
        <v>Select</v>
      </c>
    </row>
    <row r="3927" spans="3:5" x14ac:dyDescent="0.2">
      <c r="C3927" s="555"/>
      <c r="D3927" s="555"/>
      <c r="E3927" s="124" t="str">
        <f>'Enter Data'!$C$61</f>
        <v>Select</v>
      </c>
    </row>
    <row r="3928" spans="3:5" x14ac:dyDescent="0.2">
      <c r="C3928" s="555"/>
      <c r="D3928" s="555"/>
      <c r="E3928" s="124" t="str">
        <f>'Enter Data'!$C$61</f>
        <v>Select</v>
      </c>
    </row>
    <row r="3929" spans="3:5" x14ac:dyDescent="0.2">
      <c r="C3929" s="555"/>
      <c r="D3929" s="555"/>
      <c r="E3929" s="124" t="str">
        <f>'Enter Data'!$C$61</f>
        <v>Select</v>
      </c>
    </row>
    <row r="3930" spans="3:5" x14ac:dyDescent="0.2">
      <c r="C3930" s="555"/>
      <c r="D3930" s="555"/>
      <c r="E3930" s="124" t="str">
        <f>'Enter Data'!$C$61</f>
        <v>Select</v>
      </c>
    </row>
    <row r="3931" spans="3:5" x14ac:dyDescent="0.2">
      <c r="C3931" s="555"/>
      <c r="D3931" s="555"/>
      <c r="E3931" s="124" t="str">
        <f>'Enter Data'!$C$61</f>
        <v>Select</v>
      </c>
    </row>
    <row r="3932" spans="3:5" x14ac:dyDescent="0.2">
      <c r="C3932" s="555"/>
      <c r="D3932" s="555"/>
      <c r="E3932" s="124" t="str">
        <f>'Enter Data'!$C$61</f>
        <v>Select</v>
      </c>
    </row>
    <row r="3933" spans="3:5" x14ac:dyDescent="0.2">
      <c r="C3933" s="555"/>
      <c r="D3933" s="555"/>
      <c r="E3933" s="124" t="str">
        <f>'Enter Data'!$C$61</f>
        <v>Select</v>
      </c>
    </row>
    <row r="3934" spans="3:5" x14ac:dyDescent="0.2">
      <c r="C3934" s="555"/>
      <c r="D3934" s="555"/>
      <c r="E3934" s="124" t="str">
        <f>'Enter Data'!$C$61</f>
        <v>Select</v>
      </c>
    </row>
    <row r="3935" spans="3:5" x14ac:dyDescent="0.2">
      <c r="C3935" s="555"/>
      <c r="D3935" s="555"/>
      <c r="E3935" s="124" t="str">
        <f>'Enter Data'!$C$61</f>
        <v>Select</v>
      </c>
    </row>
    <row r="3936" spans="3:5" x14ac:dyDescent="0.2">
      <c r="C3936" s="555"/>
      <c r="D3936" s="555"/>
      <c r="E3936" s="124" t="str">
        <f>'Enter Data'!$C$61</f>
        <v>Select</v>
      </c>
    </row>
    <row r="3937" spans="3:5" x14ac:dyDescent="0.2">
      <c r="C3937" s="555"/>
      <c r="D3937" s="555"/>
      <c r="E3937" s="124" t="str">
        <f>'Enter Data'!$C$61</f>
        <v>Select</v>
      </c>
    </row>
    <row r="3938" spans="3:5" x14ac:dyDescent="0.2">
      <c r="C3938" s="555"/>
      <c r="D3938" s="555"/>
      <c r="E3938" s="124" t="str">
        <f>'Enter Data'!$C$61</f>
        <v>Select</v>
      </c>
    </row>
    <row r="3939" spans="3:5" x14ac:dyDescent="0.2">
      <c r="C3939" s="555"/>
      <c r="D3939" s="555"/>
      <c r="E3939" s="124" t="str">
        <f>'Enter Data'!$C$61</f>
        <v>Select</v>
      </c>
    </row>
    <row r="3940" spans="3:5" x14ac:dyDescent="0.2">
      <c r="C3940" s="555"/>
      <c r="D3940" s="555"/>
      <c r="E3940" s="124" t="str">
        <f>'Enter Data'!$C$61</f>
        <v>Select</v>
      </c>
    </row>
    <row r="3941" spans="3:5" x14ac:dyDescent="0.2">
      <c r="C3941" s="555"/>
      <c r="D3941" s="555"/>
      <c r="E3941" s="124" t="str">
        <f>'Enter Data'!$C$61</f>
        <v>Select</v>
      </c>
    </row>
    <row r="3942" spans="3:5" x14ac:dyDescent="0.2">
      <c r="C3942" s="555"/>
      <c r="D3942" s="555"/>
      <c r="E3942" s="124" t="str">
        <f>'Enter Data'!$C$61</f>
        <v>Select</v>
      </c>
    </row>
    <row r="3943" spans="3:5" x14ac:dyDescent="0.2">
      <c r="C3943" s="555"/>
      <c r="D3943" s="555"/>
      <c r="E3943" s="124" t="str">
        <f>'Enter Data'!$C$61</f>
        <v>Select</v>
      </c>
    </row>
    <row r="3944" spans="3:5" x14ac:dyDescent="0.2">
      <c r="C3944" s="555"/>
      <c r="D3944" s="555"/>
      <c r="E3944" s="124" t="str">
        <f>'Enter Data'!$C$61</f>
        <v>Select</v>
      </c>
    </row>
    <row r="3945" spans="3:5" x14ac:dyDescent="0.2">
      <c r="C3945" s="555"/>
      <c r="D3945" s="555"/>
      <c r="E3945" s="124" t="str">
        <f>'Enter Data'!$C$61</f>
        <v>Select</v>
      </c>
    </row>
    <row r="3946" spans="3:5" x14ac:dyDescent="0.2">
      <c r="C3946" s="555"/>
      <c r="D3946" s="555"/>
      <c r="E3946" s="124" t="str">
        <f>'Enter Data'!$C$61</f>
        <v>Select</v>
      </c>
    </row>
    <row r="3947" spans="3:5" x14ac:dyDescent="0.2">
      <c r="C3947" s="555"/>
      <c r="D3947" s="555"/>
      <c r="E3947" s="124" t="str">
        <f>'Enter Data'!$C$61</f>
        <v>Select</v>
      </c>
    </row>
    <row r="3948" spans="3:5" x14ac:dyDescent="0.2">
      <c r="C3948" s="555"/>
      <c r="D3948" s="555"/>
      <c r="E3948" s="124" t="str">
        <f>'Enter Data'!$C$61</f>
        <v>Select</v>
      </c>
    </row>
    <row r="3949" spans="3:5" x14ac:dyDescent="0.2">
      <c r="C3949" s="555"/>
      <c r="D3949" s="555"/>
      <c r="E3949" s="124" t="str">
        <f>'Enter Data'!$C$61</f>
        <v>Select</v>
      </c>
    </row>
    <row r="3950" spans="3:5" x14ac:dyDescent="0.2">
      <c r="C3950" s="555"/>
      <c r="D3950" s="555"/>
      <c r="E3950" s="124" t="str">
        <f>'Enter Data'!$C$61</f>
        <v>Select</v>
      </c>
    </row>
    <row r="3951" spans="3:5" x14ac:dyDescent="0.2">
      <c r="C3951" s="555"/>
      <c r="D3951" s="555"/>
      <c r="E3951" s="124" t="str">
        <f>'Enter Data'!$C$61</f>
        <v>Select</v>
      </c>
    </row>
    <row r="3952" spans="3:5" x14ac:dyDescent="0.2">
      <c r="C3952" s="555"/>
      <c r="D3952" s="555"/>
      <c r="E3952" s="124" t="str">
        <f>'Enter Data'!$C$61</f>
        <v>Select</v>
      </c>
    </row>
    <row r="3953" spans="3:5" x14ac:dyDescent="0.2">
      <c r="C3953" s="555"/>
      <c r="D3953" s="555"/>
      <c r="E3953" s="124" t="str">
        <f>'Enter Data'!$C$61</f>
        <v>Select</v>
      </c>
    </row>
    <row r="3954" spans="3:5" x14ac:dyDescent="0.2">
      <c r="C3954" s="555"/>
      <c r="D3954" s="555"/>
      <c r="E3954" s="124" t="str">
        <f>'Enter Data'!$C$61</f>
        <v>Select</v>
      </c>
    </row>
    <row r="3955" spans="3:5" x14ac:dyDescent="0.2">
      <c r="C3955" s="555"/>
      <c r="D3955" s="555"/>
      <c r="E3955" s="124" t="str">
        <f>'Enter Data'!$C$61</f>
        <v>Select</v>
      </c>
    </row>
    <row r="3956" spans="3:5" x14ac:dyDescent="0.2">
      <c r="C3956" s="555"/>
      <c r="D3956" s="555"/>
      <c r="E3956" s="124" t="str">
        <f>'Enter Data'!$C$61</f>
        <v>Select</v>
      </c>
    </row>
    <row r="3957" spans="3:5" x14ac:dyDescent="0.2">
      <c r="C3957" s="555"/>
      <c r="D3957" s="555"/>
      <c r="E3957" s="124" t="str">
        <f>'Enter Data'!$C$61</f>
        <v>Select</v>
      </c>
    </row>
    <row r="3958" spans="3:5" x14ac:dyDescent="0.2">
      <c r="C3958" s="555"/>
      <c r="D3958" s="555"/>
      <c r="E3958" s="124" t="str">
        <f>'Enter Data'!$C$61</f>
        <v>Select</v>
      </c>
    </row>
    <row r="3959" spans="3:5" x14ac:dyDescent="0.2">
      <c r="C3959" s="555"/>
      <c r="D3959" s="555"/>
      <c r="E3959" s="124" t="str">
        <f>'Enter Data'!$C$61</f>
        <v>Select</v>
      </c>
    </row>
    <row r="3960" spans="3:5" x14ac:dyDescent="0.2">
      <c r="C3960" s="555"/>
      <c r="D3960" s="555"/>
      <c r="E3960" s="124" t="str">
        <f>'Enter Data'!$C$61</f>
        <v>Select</v>
      </c>
    </row>
    <row r="3961" spans="3:5" x14ac:dyDescent="0.2">
      <c r="C3961" s="555"/>
      <c r="D3961" s="555"/>
      <c r="E3961" s="124" t="str">
        <f>'Enter Data'!$C$61</f>
        <v>Select</v>
      </c>
    </row>
    <row r="3962" spans="3:5" x14ac:dyDescent="0.2">
      <c r="C3962" s="555"/>
      <c r="D3962" s="555"/>
      <c r="E3962" s="124" t="str">
        <f>'Enter Data'!$C$61</f>
        <v>Select</v>
      </c>
    </row>
    <row r="3963" spans="3:5" x14ac:dyDescent="0.2">
      <c r="C3963" s="555"/>
      <c r="D3963" s="555"/>
      <c r="E3963" s="124" t="str">
        <f>'Enter Data'!$C$61</f>
        <v>Select</v>
      </c>
    </row>
    <row r="3964" spans="3:5" x14ac:dyDescent="0.2">
      <c r="C3964" s="555"/>
      <c r="D3964" s="555"/>
      <c r="E3964" s="124" t="str">
        <f>'Enter Data'!$C$61</f>
        <v>Select</v>
      </c>
    </row>
    <row r="3965" spans="3:5" x14ac:dyDescent="0.2">
      <c r="C3965" s="555"/>
      <c r="D3965" s="555"/>
      <c r="E3965" s="124" t="str">
        <f>'Enter Data'!$C$61</f>
        <v>Select</v>
      </c>
    </row>
    <row r="3966" spans="3:5" x14ac:dyDescent="0.2">
      <c r="C3966" s="555"/>
      <c r="D3966" s="555"/>
      <c r="E3966" s="124" t="str">
        <f>'Enter Data'!$C$61</f>
        <v>Select</v>
      </c>
    </row>
    <row r="3967" spans="3:5" x14ac:dyDescent="0.2">
      <c r="C3967" s="555"/>
      <c r="D3967" s="555"/>
      <c r="E3967" s="124" t="str">
        <f>'Enter Data'!$C$61</f>
        <v>Select</v>
      </c>
    </row>
    <row r="3968" spans="3:5" x14ac:dyDescent="0.2">
      <c r="C3968" s="555"/>
      <c r="D3968" s="555"/>
      <c r="E3968" s="124" t="str">
        <f>'Enter Data'!$C$61</f>
        <v>Select</v>
      </c>
    </row>
    <row r="3969" spans="3:5" x14ac:dyDescent="0.2">
      <c r="C3969" s="555"/>
      <c r="D3969" s="555"/>
      <c r="E3969" s="124" t="str">
        <f>'Enter Data'!$C$61</f>
        <v>Select</v>
      </c>
    </row>
    <row r="3970" spans="3:5" x14ac:dyDescent="0.2">
      <c r="C3970" s="555"/>
      <c r="D3970" s="555"/>
      <c r="E3970" s="124" t="str">
        <f>'Enter Data'!$C$61</f>
        <v>Select</v>
      </c>
    </row>
    <row r="3971" spans="3:5" x14ac:dyDescent="0.2">
      <c r="C3971" s="555"/>
      <c r="D3971" s="555"/>
      <c r="E3971" s="124" t="str">
        <f>'Enter Data'!$C$61</f>
        <v>Select</v>
      </c>
    </row>
    <row r="3972" spans="3:5" x14ac:dyDescent="0.2">
      <c r="C3972" s="555"/>
      <c r="D3972" s="555"/>
      <c r="E3972" s="124" t="str">
        <f>'Enter Data'!$C$61</f>
        <v>Select</v>
      </c>
    </row>
    <row r="3973" spans="3:5" x14ac:dyDescent="0.2">
      <c r="C3973" s="555"/>
      <c r="D3973" s="555"/>
      <c r="E3973" s="124" t="str">
        <f>'Enter Data'!$C$61</f>
        <v>Select</v>
      </c>
    </row>
    <row r="3974" spans="3:5" x14ac:dyDescent="0.2">
      <c r="C3974" s="555"/>
      <c r="D3974" s="555"/>
      <c r="E3974" s="124" t="str">
        <f>'Enter Data'!$C$61</f>
        <v>Select</v>
      </c>
    </row>
    <row r="3975" spans="3:5" x14ac:dyDescent="0.2">
      <c r="C3975" s="555"/>
      <c r="D3975" s="555"/>
      <c r="E3975" s="124" t="str">
        <f>'Enter Data'!$C$61</f>
        <v>Select</v>
      </c>
    </row>
    <row r="3976" spans="3:5" x14ac:dyDescent="0.2">
      <c r="C3976" s="555"/>
      <c r="D3976" s="555"/>
      <c r="E3976" s="124" t="str">
        <f>'Enter Data'!$C$61</f>
        <v>Select</v>
      </c>
    </row>
    <row r="3977" spans="3:5" x14ac:dyDescent="0.2">
      <c r="C3977" s="555"/>
      <c r="D3977" s="555"/>
      <c r="E3977" s="124" t="str">
        <f>'Enter Data'!$C$61</f>
        <v>Select</v>
      </c>
    </row>
    <row r="3978" spans="3:5" x14ac:dyDescent="0.2">
      <c r="C3978" s="555"/>
      <c r="D3978" s="555"/>
      <c r="E3978" s="124" t="str">
        <f>'Enter Data'!$C$61</f>
        <v>Select</v>
      </c>
    </row>
    <row r="3979" spans="3:5" x14ac:dyDescent="0.2">
      <c r="C3979" s="555"/>
      <c r="D3979" s="555"/>
      <c r="E3979" s="124" t="str">
        <f>'Enter Data'!$C$61</f>
        <v>Select</v>
      </c>
    </row>
    <row r="3980" spans="3:5" x14ac:dyDescent="0.2">
      <c r="C3980" s="555"/>
      <c r="D3980" s="555"/>
      <c r="E3980" s="124" t="str">
        <f>'Enter Data'!$C$61</f>
        <v>Select</v>
      </c>
    </row>
    <row r="3981" spans="3:5" x14ac:dyDescent="0.2">
      <c r="C3981" s="555"/>
      <c r="D3981" s="555"/>
      <c r="E3981" s="124" t="str">
        <f>'Enter Data'!$C$61</f>
        <v>Select</v>
      </c>
    </row>
    <row r="3982" spans="3:5" x14ac:dyDescent="0.2">
      <c r="C3982" s="555"/>
      <c r="D3982" s="555"/>
      <c r="E3982" s="124" t="str">
        <f>'Enter Data'!$C$61</f>
        <v>Select</v>
      </c>
    </row>
    <row r="3983" spans="3:5" x14ac:dyDescent="0.2">
      <c r="C3983" s="555"/>
      <c r="D3983" s="555"/>
      <c r="E3983" s="124" t="str">
        <f>'Enter Data'!$C$61</f>
        <v>Select</v>
      </c>
    </row>
    <row r="3984" spans="3:5" x14ac:dyDescent="0.2">
      <c r="C3984" s="555"/>
      <c r="D3984" s="555"/>
      <c r="E3984" s="124" t="str">
        <f>'Enter Data'!$C$61</f>
        <v>Select</v>
      </c>
    </row>
    <row r="3985" spans="3:5" x14ac:dyDescent="0.2">
      <c r="C3985" s="555"/>
      <c r="D3985" s="555"/>
      <c r="E3985" s="124" t="str">
        <f>'Enter Data'!$C$61</f>
        <v>Select</v>
      </c>
    </row>
    <row r="3986" spans="3:5" x14ac:dyDescent="0.2">
      <c r="C3986" s="555"/>
      <c r="D3986" s="555"/>
      <c r="E3986" s="124" t="str">
        <f>'Enter Data'!$C$61</f>
        <v>Select</v>
      </c>
    </row>
    <row r="3987" spans="3:5" x14ac:dyDescent="0.2">
      <c r="C3987" s="555"/>
      <c r="D3987" s="555"/>
      <c r="E3987" s="124" t="str">
        <f>'Enter Data'!$C$61</f>
        <v>Select</v>
      </c>
    </row>
    <row r="3988" spans="3:5" x14ac:dyDescent="0.2">
      <c r="C3988" s="555"/>
      <c r="D3988" s="555"/>
      <c r="E3988" s="124" t="str">
        <f>'Enter Data'!$C$61</f>
        <v>Select</v>
      </c>
    </row>
    <row r="3989" spans="3:5" x14ac:dyDescent="0.2">
      <c r="C3989" s="555"/>
      <c r="D3989" s="555"/>
      <c r="E3989" s="124" t="str">
        <f>'Enter Data'!$C$61</f>
        <v>Select</v>
      </c>
    </row>
    <row r="3990" spans="3:5" x14ac:dyDescent="0.2">
      <c r="C3990" s="555"/>
      <c r="D3990" s="555"/>
      <c r="E3990" s="124" t="str">
        <f>'Enter Data'!$C$61</f>
        <v>Select</v>
      </c>
    </row>
    <row r="3991" spans="3:5" x14ac:dyDescent="0.2">
      <c r="C3991" s="555"/>
      <c r="D3991" s="555"/>
      <c r="E3991" s="124" t="str">
        <f>'Enter Data'!$C$61</f>
        <v>Select</v>
      </c>
    </row>
    <row r="3992" spans="3:5" x14ac:dyDescent="0.2">
      <c r="C3992" s="555"/>
      <c r="D3992" s="555"/>
      <c r="E3992" s="124" t="str">
        <f>'Enter Data'!$C$61</f>
        <v>Select</v>
      </c>
    </row>
    <row r="3993" spans="3:5" x14ac:dyDescent="0.2">
      <c r="C3993" s="555"/>
      <c r="D3993" s="555"/>
      <c r="E3993" s="124" t="str">
        <f>'Enter Data'!$C$61</f>
        <v>Select</v>
      </c>
    </row>
    <row r="3994" spans="3:5" x14ac:dyDescent="0.2">
      <c r="C3994" s="555"/>
      <c r="D3994" s="555"/>
      <c r="E3994" s="124" t="str">
        <f>'Enter Data'!$C$61</f>
        <v>Select</v>
      </c>
    </row>
    <row r="3995" spans="3:5" x14ac:dyDescent="0.2">
      <c r="C3995" s="555"/>
      <c r="D3995" s="555"/>
      <c r="E3995" s="124" t="str">
        <f>'Enter Data'!$C$61</f>
        <v>Select</v>
      </c>
    </row>
    <row r="3996" spans="3:5" x14ac:dyDescent="0.2">
      <c r="C3996" s="555"/>
      <c r="D3996" s="555"/>
      <c r="E3996" s="124" t="str">
        <f>'Enter Data'!$C$61</f>
        <v>Select</v>
      </c>
    </row>
    <row r="3997" spans="3:5" x14ac:dyDescent="0.2">
      <c r="C3997" s="555"/>
      <c r="D3997" s="555"/>
      <c r="E3997" s="124" t="str">
        <f>'Enter Data'!$C$61</f>
        <v>Select</v>
      </c>
    </row>
    <row r="3998" spans="3:5" x14ac:dyDescent="0.2">
      <c r="C3998" s="555"/>
      <c r="D3998" s="555"/>
      <c r="E3998" s="124" t="str">
        <f>'Enter Data'!$C$61</f>
        <v>Select</v>
      </c>
    </row>
    <row r="3999" spans="3:5" x14ac:dyDescent="0.2">
      <c r="C3999" s="555"/>
      <c r="D3999" s="555"/>
      <c r="E3999" s="124" t="str">
        <f>'Enter Data'!$C$61</f>
        <v>Select</v>
      </c>
    </row>
    <row r="4000" spans="3:5" x14ac:dyDescent="0.2">
      <c r="C4000" s="555"/>
      <c r="D4000" s="555"/>
      <c r="E4000" s="124" t="str">
        <f>'Enter Data'!$C$61</f>
        <v>Select</v>
      </c>
    </row>
    <row r="4001" spans="3:5" x14ac:dyDescent="0.2">
      <c r="C4001" s="555"/>
      <c r="D4001" s="555"/>
      <c r="E4001" s="124" t="str">
        <f>'Enter Data'!$C$61</f>
        <v>Select</v>
      </c>
    </row>
    <row r="4002" spans="3:5" x14ac:dyDescent="0.2">
      <c r="C4002" s="555"/>
      <c r="D4002" s="555"/>
      <c r="E4002" s="124" t="str">
        <f>'Enter Data'!$C$61</f>
        <v>Select</v>
      </c>
    </row>
    <row r="4003" spans="3:5" x14ac:dyDescent="0.2">
      <c r="C4003" s="555"/>
      <c r="D4003" s="555"/>
      <c r="E4003" s="124" t="str">
        <f>'Enter Data'!$C$61</f>
        <v>Select</v>
      </c>
    </row>
    <row r="4004" spans="3:5" x14ac:dyDescent="0.2">
      <c r="C4004" s="555"/>
      <c r="D4004" s="555"/>
      <c r="E4004" s="124" t="str">
        <f>'Enter Data'!$C$61</f>
        <v>Select</v>
      </c>
    </row>
    <row r="4005" spans="3:5" x14ac:dyDescent="0.2">
      <c r="C4005" s="555"/>
      <c r="D4005" s="555"/>
      <c r="E4005" s="124" t="str">
        <f>'Enter Data'!$C$61</f>
        <v>Select</v>
      </c>
    </row>
    <row r="4006" spans="3:5" x14ac:dyDescent="0.2">
      <c r="C4006" s="555"/>
      <c r="D4006" s="555"/>
      <c r="E4006" s="124" t="str">
        <f>'Enter Data'!$C$61</f>
        <v>Select</v>
      </c>
    </row>
    <row r="4007" spans="3:5" x14ac:dyDescent="0.2">
      <c r="C4007" s="555"/>
      <c r="D4007" s="555"/>
      <c r="E4007" s="124" t="str">
        <f>'Enter Data'!$C$61</f>
        <v>Select</v>
      </c>
    </row>
    <row r="4008" spans="3:5" x14ac:dyDescent="0.2">
      <c r="C4008" s="555"/>
      <c r="D4008" s="555"/>
      <c r="E4008" s="124" t="str">
        <f>'Enter Data'!$C$61</f>
        <v>Select</v>
      </c>
    </row>
    <row r="4009" spans="3:5" x14ac:dyDescent="0.2">
      <c r="C4009" s="555"/>
      <c r="D4009" s="555"/>
      <c r="E4009" s="124" t="str">
        <f>'Enter Data'!$C$61</f>
        <v>Select</v>
      </c>
    </row>
    <row r="4010" spans="3:5" x14ac:dyDescent="0.2">
      <c r="C4010" s="555"/>
      <c r="D4010" s="555"/>
      <c r="E4010" s="124" t="str">
        <f>'Enter Data'!$C$61</f>
        <v>Select</v>
      </c>
    </row>
    <row r="4011" spans="3:5" x14ac:dyDescent="0.2">
      <c r="C4011" s="555"/>
      <c r="D4011" s="555"/>
      <c r="E4011" s="124" t="str">
        <f>'Enter Data'!$C$61</f>
        <v>Select</v>
      </c>
    </row>
    <row r="4012" spans="3:5" x14ac:dyDescent="0.2">
      <c r="C4012" s="555"/>
      <c r="D4012" s="555"/>
      <c r="E4012" s="124" t="str">
        <f>'Enter Data'!$C$61</f>
        <v>Select</v>
      </c>
    </row>
    <row r="4013" spans="3:5" x14ac:dyDescent="0.2">
      <c r="C4013" s="555"/>
      <c r="D4013" s="555"/>
      <c r="E4013" s="124" t="str">
        <f>'Enter Data'!$C$61</f>
        <v>Select</v>
      </c>
    </row>
    <row r="4014" spans="3:5" x14ac:dyDescent="0.2">
      <c r="C4014" s="555"/>
      <c r="D4014" s="555"/>
      <c r="E4014" s="124" t="str">
        <f>'Enter Data'!$C$61</f>
        <v>Select</v>
      </c>
    </row>
    <row r="4015" spans="3:5" x14ac:dyDescent="0.2">
      <c r="C4015" s="555"/>
      <c r="D4015" s="555"/>
      <c r="E4015" s="124" t="str">
        <f>'Enter Data'!$C$61</f>
        <v>Select</v>
      </c>
    </row>
    <row r="4016" spans="3:5" x14ac:dyDescent="0.2">
      <c r="C4016" s="555"/>
      <c r="D4016" s="555"/>
      <c r="E4016" s="124" t="str">
        <f>'Enter Data'!$C$61</f>
        <v>Select</v>
      </c>
    </row>
    <row r="4017" spans="3:5" x14ac:dyDescent="0.2">
      <c r="C4017" s="555"/>
      <c r="D4017" s="555"/>
      <c r="E4017" s="124" t="str">
        <f>'Enter Data'!$C$61</f>
        <v>Select</v>
      </c>
    </row>
    <row r="4018" spans="3:5" x14ac:dyDescent="0.2">
      <c r="C4018" s="555"/>
      <c r="D4018" s="555"/>
      <c r="E4018" s="124" t="str">
        <f>'Enter Data'!$C$61</f>
        <v>Select</v>
      </c>
    </row>
    <row r="4019" spans="3:5" x14ac:dyDescent="0.2">
      <c r="C4019" s="555"/>
      <c r="D4019" s="555"/>
      <c r="E4019" s="124" t="str">
        <f>'Enter Data'!$C$61</f>
        <v>Select</v>
      </c>
    </row>
    <row r="4020" spans="3:5" x14ac:dyDescent="0.2">
      <c r="C4020" s="555"/>
      <c r="D4020" s="555"/>
      <c r="E4020" s="124" t="str">
        <f>'Enter Data'!$C$61</f>
        <v>Select</v>
      </c>
    </row>
    <row r="4021" spans="3:5" x14ac:dyDescent="0.2">
      <c r="C4021" s="555"/>
      <c r="D4021" s="555"/>
      <c r="E4021" s="124" t="str">
        <f>'Enter Data'!$C$61</f>
        <v>Select</v>
      </c>
    </row>
    <row r="4022" spans="3:5" x14ac:dyDescent="0.2">
      <c r="C4022" s="555"/>
      <c r="D4022" s="555"/>
      <c r="E4022" s="124" t="str">
        <f>'Enter Data'!$C$61</f>
        <v>Select</v>
      </c>
    </row>
    <row r="4023" spans="3:5" x14ac:dyDescent="0.2">
      <c r="C4023" s="555"/>
      <c r="D4023" s="555"/>
      <c r="E4023" s="124" t="str">
        <f>'Enter Data'!$C$61</f>
        <v>Select</v>
      </c>
    </row>
    <row r="4024" spans="3:5" x14ac:dyDescent="0.2">
      <c r="C4024" s="555"/>
      <c r="D4024" s="555"/>
      <c r="E4024" s="124" t="str">
        <f>'Enter Data'!$C$61</f>
        <v>Select</v>
      </c>
    </row>
    <row r="4025" spans="3:5" x14ac:dyDescent="0.2">
      <c r="C4025" s="555"/>
      <c r="D4025" s="555"/>
      <c r="E4025" s="124" t="str">
        <f>'Enter Data'!$C$61</f>
        <v>Select</v>
      </c>
    </row>
    <row r="4026" spans="3:5" x14ac:dyDescent="0.2">
      <c r="C4026" s="555"/>
      <c r="D4026" s="555"/>
      <c r="E4026" s="124" t="str">
        <f>'Enter Data'!$C$61</f>
        <v>Select</v>
      </c>
    </row>
    <row r="4027" spans="3:5" x14ac:dyDescent="0.2">
      <c r="C4027" s="555"/>
      <c r="D4027" s="555"/>
      <c r="E4027" s="124" t="str">
        <f>'Enter Data'!$C$61</f>
        <v>Select</v>
      </c>
    </row>
    <row r="4028" spans="3:5" x14ac:dyDescent="0.2">
      <c r="C4028" s="555"/>
      <c r="D4028" s="555"/>
      <c r="E4028" s="124" t="str">
        <f>'Enter Data'!$C$61</f>
        <v>Select</v>
      </c>
    </row>
    <row r="4029" spans="3:5" x14ac:dyDescent="0.2">
      <c r="C4029" s="555"/>
      <c r="D4029" s="555"/>
      <c r="E4029" s="124" t="str">
        <f>'Enter Data'!$C$61</f>
        <v>Select</v>
      </c>
    </row>
    <row r="4030" spans="3:5" x14ac:dyDescent="0.2">
      <c r="C4030" s="555"/>
      <c r="D4030" s="555"/>
      <c r="E4030" s="124" t="str">
        <f>'Enter Data'!$C$61</f>
        <v>Select</v>
      </c>
    </row>
    <row r="4031" spans="3:5" x14ac:dyDescent="0.2">
      <c r="C4031" s="555"/>
      <c r="D4031" s="555"/>
      <c r="E4031" s="124" t="str">
        <f>'Enter Data'!$C$61</f>
        <v>Select</v>
      </c>
    </row>
    <row r="4032" spans="3:5" x14ac:dyDescent="0.2">
      <c r="C4032" s="555"/>
      <c r="D4032" s="555"/>
      <c r="E4032" s="124" t="str">
        <f>'Enter Data'!$C$61</f>
        <v>Select</v>
      </c>
    </row>
    <row r="4033" spans="3:5" x14ac:dyDescent="0.2">
      <c r="C4033" s="555"/>
      <c r="D4033" s="555"/>
      <c r="E4033" s="124" t="str">
        <f>'Enter Data'!$C$61</f>
        <v>Select</v>
      </c>
    </row>
    <row r="4034" spans="3:5" x14ac:dyDescent="0.2">
      <c r="C4034" s="555"/>
      <c r="D4034" s="555"/>
      <c r="E4034" s="124" t="str">
        <f>'Enter Data'!$C$61</f>
        <v>Select</v>
      </c>
    </row>
    <row r="4035" spans="3:5" x14ac:dyDescent="0.2">
      <c r="C4035" s="555"/>
      <c r="D4035" s="555"/>
      <c r="E4035" s="124" t="str">
        <f>'Enter Data'!$C$61</f>
        <v>Select</v>
      </c>
    </row>
    <row r="4036" spans="3:5" x14ac:dyDescent="0.2">
      <c r="C4036" s="555"/>
      <c r="D4036" s="555"/>
      <c r="E4036" s="124" t="str">
        <f>'Enter Data'!$C$61</f>
        <v>Select</v>
      </c>
    </row>
    <row r="4037" spans="3:5" x14ac:dyDescent="0.2">
      <c r="C4037" s="555"/>
      <c r="D4037" s="555"/>
      <c r="E4037" s="124" t="str">
        <f>'Enter Data'!$C$61</f>
        <v>Select</v>
      </c>
    </row>
    <row r="4038" spans="3:5" x14ac:dyDescent="0.2">
      <c r="C4038" s="555"/>
      <c r="D4038" s="555"/>
      <c r="E4038" s="124" t="str">
        <f>'Enter Data'!$C$61</f>
        <v>Select</v>
      </c>
    </row>
    <row r="4039" spans="3:5" x14ac:dyDescent="0.2">
      <c r="C4039" s="555"/>
      <c r="D4039" s="555"/>
      <c r="E4039" s="124" t="str">
        <f>'Enter Data'!$C$61</f>
        <v>Select</v>
      </c>
    </row>
    <row r="4040" spans="3:5" x14ac:dyDescent="0.2">
      <c r="C4040" s="555"/>
      <c r="D4040" s="555"/>
      <c r="E4040" s="124" t="str">
        <f>'Enter Data'!$C$61</f>
        <v>Select</v>
      </c>
    </row>
    <row r="4041" spans="3:5" x14ac:dyDescent="0.2">
      <c r="C4041" s="555"/>
      <c r="D4041" s="555"/>
      <c r="E4041" s="124" t="str">
        <f>'Enter Data'!$C$61</f>
        <v>Select</v>
      </c>
    </row>
    <row r="4042" spans="3:5" x14ac:dyDescent="0.2">
      <c r="C4042" s="555"/>
      <c r="D4042" s="555"/>
      <c r="E4042" s="124" t="str">
        <f>'Enter Data'!$C$61</f>
        <v>Select</v>
      </c>
    </row>
    <row r="4043" spans="3:5" x14ac:dyDescent="0.2">
      <c r="C4043" s="555"/>
      <c r="D4043" s="555"/>
      <c r="E4043" s="124" t="str">
        <f>'Enter Data'!$C$61</f>
        <v>Select</v>
      </c>
    </row>
    <row r="4044" spans="3:5" x14ac:dyDescent="0.2">
      <c r="C4044" s="555"/>
      <c r="D4044" s="555"/>
      <c r="E4044" s="124" t="str">
        <f>'Enter Data'!$C$61</f>
        <v>Select</v>
      </c>
    </row>
    <row r="4045" spans="3:5" x14ac:dyDescent="0.2">
      <c r="C4045" s="555"/>
      <c r="D4045" s="555"/>
      <c r="E4045" s="124" t="str">
        <f>'Enter Data'!$C$61</f>
        <v>Select</v>
      </c>
    </row>
    <row r="4046" spans="3:5" x14ac:dyDescent="0.2">
      <c r="C4046" s="555"/>
      <c r="D4046" s="555"/>
      <c r="E4046" s="124" t="str">
        <f>'Enter Data'!$C$61</f>
        <v>Select</v>
      </c>
    </row>
    <row r="4047" spans="3:5" x14ac:dyDescent="0.2">
      <c r="C4047" s="555"/>
      <c r="D4047" s="555"/>
      <c r="E4047" s="124" t="str">
        <f>'Enter Data'!$C$61</f>
        <v>Select</v>
      </c>
    </row>
    <row r="4048" spans="3:5" x14ac:dyDescent="0.2">
      <c r="C4048" s="555"/>
      <c r="D4048" s="555"/>
      <c r="E4048" s="124" t="str">
        <f>'Enter Data'!$C$61</f>
        <v>Select</v>
      </c>
    </row>
    <row r="4049" spans="3:5" x14ac:dyDescent="0.2">
      <c r="C4049" s="555"/>
      <c r="D4049" s="555"/>
      <c r="E4049" s="124" t="str">
        <f>'Enter Data'!$C$61</f>
        <v>Select</v>
      </c>
    </row>
    <row r="4050" spans="3:5" x14ac:dyDescent="0.2">
      <c r="C4050" s="555"/>
      <c r="D4050" s="555"/>
      <c r="E4050" s="124" t="str">
        <f>'Enter Data'!$C$61</f>
        <v>Select</v>
      </c>
    </row>
    <row r="4051" spans="3:5" x14ac:dyDescent="0.2">
      <c r="C4051" s="555"/>
      <c r="D4051" s="555"/>
      <c r="E4051" s="124" t="str">
        <f>'Enter Data'!$C$61</f>
        <v>Select</v>
      </c>
    </row>
    <row r="4052" spans="3:5" x14ac:dyDescent="0.2">
      <c r="C4052" s="555"/>
      <c r="D4052" s="555"/>
      <c r="E4052" s="124" t="str">
        <f>'Enter Data'!$C$61</f>
        <v>Select</v>
      </c>
    </row>
    <row r="4053" spans="3:5" x14ac:dyDescent="0.2">
      <c r="C4053" s="555"/>
      <c r="D4053" s="555"/>
      <c r="E4053" s="124" t="str">
        <f>'Enter Data'!$C$61</f>
        <v>Select</v>
      </c>
    </row>
    <row r="4054" spans="3:5" x14ac:dyDescent="0.2">
      <c r="C4054" s="555"/>
      <c r="D4054" s="555"/>
      <c r="E4054" s="124" t="str">
        <f>'Enter Data'!$C$61</f>
        <v>Select</v>
      </c>
    </row>
    <row r="4055" spans="3:5" x14ac:dyDescent="0.2">
      <c r="C4055" s="555"/>
      <c r="D4055" s="555"/>
      <c r="E4055" s="124" t="str">
        <f>'Enter Data'!$C$61</f>
        <v>Select</v>
      </c>
    </row>
    <row r="4056" spans="3:5" x14ac:dyDescent="0.2">
      <c r="C4056" s="555"/>
      <c r="D4056" s="555"/>
      <c r="E4056" s="124" t="str">
        <f>'Enter Data'!$C$61</f>
        <v>Select</v>
      </c>
    </row>
    <row r="4057" spans="3:5" x14ac:dyDescent="0.2">
      <c r="C4057" s="555"/>
      <c r="D4057" s="555"/>
      <c r="E4057" s="124" t="str">
        <f>'Enter Data'!$C$61</f>
        <v>Select</v>
      </c>
    </row>
    <row r="4058" spans="3:5" x14ac:dyDescent="0.2">
      <c r="C4058" s="555"/>
      <c r="D4058" s="555"/>
      <c r="E4058" s="124" t="str">
        <f>'Enter Data'!$C$61</f>
        <v>Select</v>
      </c>
    </row>
    <row r="4059" spans="3:5" x14ac:dyDescent="0.2">
      <c r="C4059" s="555"/>
      <c r="D4059" s="555"/>
      <c r="E4059" s="124" t="str">
        <f>'Enter Data'!$C$61</f>
        <v>Select</v>
      </c>
    </row>
    <row r="4060" spans="3:5" x14ac:dyDescent="0.2">
      <c r="C4060" s="555"/>
      <c r="D4060" s="555"/>
      <c r="E4060" s="124" t="str">
        <f>'Enter Data'!$C$61</f>
        <v>Select</v>
      </c>
    </row>
    <row r="4061" spans="3:5" x14ac:dyDescent="0.2">
      <c r="C4061" s="555"/>
      <c r="D4061" s="555"/>
      <c r="E4061" s="124" t="str">
        <f>'Enter Data'!$C$61</f>
        <v>Select</v>
      </c>
    </row>
    <row r="4062" spans="3:5" x14ac:dyDescent="0.2">
      <c r="C4062" s="555"/>
      <c r="D4062" s="555"/>
      <c r="E4062" s="124" t="str">
        <f>'Enter Data'!$C$61</f>
        <v>Select</v>
      </c>
    </row>
    <row r="4063" spans="3:5" x14ac:dyDescent="0.2">
      <c r="C4063" s="555"/>
      <c r="D4063" s="555"/>
      <c r="E4063" s="124" t="str">
        <f>'Enter Data'!$C$61</f>
        <v>Select</v>
      </c>
    </row>
    <row r="4064" spans="3:5" x14ac:dyDescent="0.2">
      <c r="C4064" s="555"/>
      <c r="D4064" s="555"/>
      <c r="E4064" s="124" t="str">
        <f>'Enter Data'!$C$61</f>
        <v>Select</v>
      </c>
    </row>
    <row r="4065" spans="3:5" x14ac:dyDescent="0.2">
      <c r="C4065" s="555"/>
      <c r="D4065" s="555"/>
      <c r="E4065" s="124" t="str">
        <f>'Enter Data'!$C$61</f>
        <v>Select</v>
      </c>
    </row>
    <row r="4066" spans="3:5" x14ac:dyDescent="0.2">
      <c r="C4066" s="555"/>
      <c r="D4066" s="555"/>
      <c r="E4066" s="124" t="str">
        <f>'Enter Data'!$C$61</f>
        <v>Select</v>
      </c>
    </row>
    <row r="4067" spans="3:5" x14ac:dyDescent="0.2">
      <c r="C4067" s="555"/>
      <c r="D4067" s="555"/>
      <c r="E4067" s="124" t="str">
        <f>'Enter Data'!$C$61</f>
        <v>Select</v>
      </c>
    </row>
    <row r="4068" spans="3:5" x14ac:dyDescent="0.2">
      <c r="C4068" s="555"/>
      <c r="D4068" s="555"/>
      <c r="E4068" s="124" t="str">
        <f>'Enter Data'!$C$61</f>
        <v>Select</v>
      </c>
    </row>
    <row r="4069" spans="3:5" x14ac:dyDescent="0.2">
      <c r="C4069" s="555"/>
      <c r="D4069" s="555"/>
      <c r="E4069" s="124" t="str">
        <f>'Enter Data'!$C$61</f>
        <v>Select</v>
      </c>
    </row>
    <row r="4070" spans="3:5" x14ac:dyDescent="0.2">
      <c r="C4070" s="555"/>
      <c r="D4070" s="555"/>
      <c r="E4070" s="124" t="str">
        <f>'Enter Data'!$C$61</f>
        <v>Select</v>
      </c>
    </row>
    <row r="4071" spans="3:5" x14ac:dyDescent="0.2">
      <c r="C4071" s="555"/>
      <c r="D4071" s="555"/>
      <c r="E4071" s="124" t="str">
        <f>'Enter Data'!$C$61</f>
        <v>Select</v>
      </c>
    </row>
    <row r="4072" spans="3:5" x14ac:dyDescent="0.2">
      <c r="C4072" s="555"/>
      <c r="D4072" s="555"/>
      <c r="E4072" s="124" t="str">
        <f>'Enter Data'!$C$61</f>
        <v>Select</v>
      </c>
    </row>
    <row r="4073" spans="3:5" x14ac:dyDescent="0.2">
      <c r="C4073" s="555"/>
      <c r="D4073" s="555"/>
      <c r="E4073" s="124" t="str">
        <f>'Enter Data'!$C$61</f>
        <v>Select</v>
      </c>
    </row>
    <row r="4074" spans="3:5" x14ac:dyDescent="0.2">
      <c r="C4074" s="555"/>
      <c r="D4074" s="555"/>
      <c r="E4074" s="124" t="str">
        <f>'Enter Data'!$C$61</f>
        <v>Select</v>
      </c>
    </row>
    <row r="4075" spans="3:5" x14ac:dyDescent="0.2">
      <c r="C4075" s="555"/>
      <c r="D4075" s="555"/>
      <c r="E4075" s="124" t="str">
        <f>'Enter Data'!$C$61</f>
        <v>Select</v>
      </c>
    </row>
    <row r="4076" spans="3:5" x14ac:dyDescent="0.2">
      <c r="C4076" s="555"/>
      <c r="D4076" s="555"/>
      <c r="E4076" s="124" t="str">
        <f>'Enter Data'!$C$61</f>
        <v>Select</v>
      </c>
    </row>
    <row r="4077" spans="3:5" x14ac:dyDescent="0.2">
      <c r="C4077" s="555"/>
      <c r="D4077" s="555"/>
      <c r="E4077" s="124" t="str">
        <f>'Enter Data'!$C$61</f>
        <v>Select</v>
      </c>
    </row>
    <row r="4078" spans="3:5" x14ac:dyDescent="0.2">
      <c r="C4078" s="555"/>
      <c r="D4078" s="555"/>
      <c r="E4078" s="124" t="str">
        <f>'Enter Data'!$C$61</f>
        <v>Select</v>
      </c>
    </row>
    <row r="4079" spans="3:5" x14ac:dyDescent="0.2">
      <c r="C4079" s="555"/>
      <c r="D4079" s="555"/>
      <c r="E4079" s="124" t="str">
        <f>'Enter Data'!$C$61</f>
        <v>Select</v>
      </c>
    </row>
    <row r="4080" spans="3:5" x14ac:dyDescent="0.2">
      <c r="C4080" s="555"/>
      <c r="D4080" s="555"/>
      <c r="E4080" s="124" t="str">
        <f>'Enter Data'!$C$61</f>
        <v>Select</v>
      </c>
    </row>
    <row r="4081" spans="3:5" x14ac:dyDescent="0.2">
      <c r="C4081" s="555"/>
      <c r="D4081" s="555"/>
      <c r="E4081" s="124" t="str">
        <f>'Enter Data'!$C$61</f>
        <v>Select</v>
      </c>
    </row>
    <row r="4082" spans="3:5" x14ac:dyDescent="0.2">
      <c r="C4082" s="555"/>
      <c r="D4082" s="555"/>
      <c r="E4082" s="124" t="str">
        <f>'Enter Data'!$C$61</f>
        <v>Select</v>
      </c>
    </row>
    <row r="4083" spans="3:5" x14ac:dyDescent="0.2">
      <c r="C4083" s="555"/>
      <c r="D4083" s="555"/>
      <c r="E4083" s="124" t="str">
        <f>'Enter Data'!$C$61</f>
        <v>Select</v>
      </c>
    </row>
    <row r="4084" spans="3:5" x14ac:dyDescent="0.2">
      <c r="C4084" s="555"/>
      <c r="D4084" s="555"/>
      <c r="E4084" s="124" t="str">
        <f>'Enter Data'!$C$61</f>
        <v>Select</v>
      </c>
    </row>
    <row r="4085" spans="3:5" x14ac:dyDescent="0.2">
      <c r="C4085" s="555"/>
      <c r="D4085" s="555"/>
      <c r="E4085" s="124" t="str">
        <f>'Enter Data'!$C$61</f>
        <v>Select</v>
      </c>
    </row>
    <row r="4086" spans="3:5" x14ac:dyDescent="0.2">
      <c r="C4086" s="555"/>
      <c r="D4086" s="555"/>
      <c r="E4086" s="124" t="str">
        <f>'Enter Data'!$C$61</f>
        <v>Select</v>
      </c>
    </row>
    <row r="4087" spans="3:5" x14ac:dyDescent="0.2">
      <c r="C4087" s="555"/>
      <c r="D4087" s="555"/>
      <c r="E4087" s="124" t="str">
        <f>'Enter Data'!$C$61</f>
        <v>Select</v>
      </c>
    </row>
    <row r="4088" spans="3:5" x14ac:dyDescent="0.2">
      <c r="C4088" s="555"/>
      <c r="D4088" s="555"/>
      <c r="E4088" s="124" t="str">
        <f>'Enter Data'!$C$61</f>
        <v>Select</v>
      </c>
    </row>
    <row r="4089" spans="3:5" x14ac:dyDescent="0.2">
      <c r="C4089" s="555"/>
      <c r="D4089" s="555"/>
      <c r="E4089" s="124" t="str">
        <f>'Enter Data'!$C$61</f>
        <v>Select</v>
      </c>
    </row>
    <row r="4090" spans="3:5" x14ac:dyDescent="0.2">
      <c r="C4090" s="555"/>
      <c r="D4090" s="555"/>
      <c r="E4090" s="124" t="str">
        <f>'Enter Data'!$C$61</f>
        <v>Select</v>
      </c>
    </row>
    <row r="4091" spans="3:5" x14ac:dyDescent="0.2">
      <c r="C4091" s="555"/>
      <c r="D4091" s="555"/>
      <c r="E4091" s="124" t="str">
        <f>'Enter Data'!$C$61</f>
        <v>Select</v>
      </c>
    </row>
    <row r="4092" spans="3:5" x14ac:dyDescent="0.2">
      <c r="C4092" s="555"/>
      <c r="D4092" s="555"/>
      <c r="E4092" s="124" t="str">
        <f>'Enter Data'!$C$61</f>
        <v>Select</v>
      </c>
    </row>
    <row r="4093" spans="3:5" x14ac:dyDescent="0.2">
      <c r="C4093" s="555"/>
      <c r="D4093" s="555"/>
      <c r="E4093" s="124" t="str">
        <f>'Enter Data'!$C$61</f>
        <v>Select</v>
      </c>
    </row>
    <row r="4094" spans="3:5" x14ac:dyDescent="0.2">
      <c r="C4094" s="555"/>
      <c r="D4094" s="555"/>
      <c r="E4094" s="124" t="str">
        <f>'Enter Data'!$C$61</f>
        <v>Select</v>
      </c>
    </row>
    <row r="4095" spans="3:5" x14ac:dyDescent="0.2">
      <c r="C4095" s="555"/>
      <c r="D4095" s="555"/>
      <c r="E4095" s="124" t="str">
        <f>'Enter Data'!$C$61</f>
        <v>Select</v>
      </c>
    </row>
    <row r="4096" spans="3:5" x14ac:dyDescent="0.2">
      <c r="C4096" s="555"/>
      <c r="D4096" s="555"/>
      <c r="E4096" s="124" t="str">
        <f>'Enter Data'!$C$61</f>
        <v>Select</v>
      </c>
    </row>
    <row r="4097" spans="3:5" x14ac:dyDescent="0.2">
      <c r="C4097" s="555"/>
      <c r="D4097" s="555"/>
      <c r="E4097" s="124" t="str">
        <f>'Enter Data'!$C$61</f>
        <v>Select</v>
      </c>
    </row>
    <row r="4098" spans="3:5" x14ac:dyDescent="0.2">
      <c r="C4098" s="555"/>
      <c r="D4098" s="555"/>
      <c r="E4098" s="124" t="str">
        <f>'Enter Data'!$C$61</f>
        <v>Select</v>
      </c>
    </row>
    <row r="4099" spans="3:5" x14ac:dyDescent="0.2">
      <c r="C4099" s="555"/>
      <c r="D4099" s="555"/>
      <c r="E4099" s="124" t="str">
        <f>'Enter Data'!$C$61</f>
        <v>Select</v>
      </c>
    </row>
    <row r="4100" spans="3:5" x14ac:dyDescent="0.2">
      <c r="C4100" s="555"/>
      <c r="D4100" s="555"/>
      <c r="E4100" s="124" t="str">
        <f>'Enter Data'!$C$61</f>
        <v>Select</v>
      </c>
    </row>
    <row r="4101" spans="3:5" x14ac:dyDescent="0.2">
      <c r="C4101" s="555"/>
      <c r="D4101" s="555"/>
      <c r="E4101" s="124" t="str">
        <f>'Enter Data'!$C$61</f>
        <v>Select</v>
      </c>
    </row>
    <row r="4102" spans="3:5" x14ac:dyDescent="0.2">
      <c r="C4102" s="555"/>
      <c r="D4102" s="555"/>
      <c r="E4102" s="124" t="str">
        <f>'Enter Data'!$C$61</f>
        <v>Select</v>
      </c>
    </row>
    <row r="4103" spans="3:5" x14ac:dyDescent="0.2">
      <c r="C4103" s="555"/>
      <c r="D4103" s="555"/>
      <c r="E4103" s="124" t="str">
        <f>'Enter Data'!$C$61</f>
        <v>Select</v>
      </c>
    </row>
    <row r="4104" spans="3:5" x14ac:dyDescent="0.2">
      <c r="C4104" s="555"/>
      <c r="D4104" s="555"/>
      <c r="E4104" s="124" t="str">
        <f>'Enter Data'!$C$61</f>
        <v>Select</v>
      </c>
    </row>
    <row r="4105" spans="3:5" x14ac:dyDescent="0.2">
      <c r="C4105" s="555"/>
      <c r="D4105" s="555"/>
      <c r="E4105" s="124" t="str">
        <f>'Enter Data'!$C$61</f>
        <v>Select</v>
      </c>
    </row>
    <row r="4106" spans="3:5" x14ac:dyDescent="0.2">
      <c r="C4106" s="555"/>
      <c r="D4106" s="555"/>
      <c r="E4106" s="124" t="str">
        <f>'Enter Data'!$C$61</f>
        <v>Select</v>
      </c>
    </row>
    <row r="4107" spans="3:5" x14ac:dyDescent="0.2">
      <c r="C4107" s="555"/>
      <c r="D4107" s="555"/>
      <c r="E4107" s="124" t="str">
        <f>'Enter Data'!$C$61</f>
        <v>Select</v>
      </c>
    </row>
    <row r="4108" spans="3:5" x14ac:dyDescent="0.2">
      <c r="C4108" s="555"/>
      <c r="D4108" s="555"/>
      <c r="E4108" s="124" t="str">
        <f>'Enter Data'!$C$61</f>
        <v>Select</v>
      </c>
    </row>
    <row r="4109" spans="3:5" x14ac:dyDescent="0.2">
      <c r="C4109" s="555"/>
      <c r="D4109" s="555"/>
      <c r="E4109" s="124" t="str">
        <f>'Enter Data'!$C$61</f>
        <v>Select</v>
      </c>
    </row>
    <row r="4110" spans="3:5" x14ac:dyDescent="0.2">
      <c r="C4110" s="555"/>
      <c r="D4110" s="555"/>
      <c r="E4110" s="124" t="str">
        <f>'Enter Data'!$C$61</f>
        <v>Select</v>
      </c>
    </row>
    <row r="4111" spans="3:5" x14ac:dyDescent="0.2">
      <c r="C4111" s="555"/>
      <c r="D4111" s="555"/>
      <c r="E4111" s="124" t="str">
        <f>'Enter Data'!$C$61</f>
        <v>Select</v>
      </c>
    </row>
    <row r="4112" spans="3:5" x14ac:dyDescent="0.2">
      <c r="C4112" s="555"/>
      <c r="D4112" s="555"/>
      <c r="E4112" s="124" t="str">
        <f>'Enter Data'!$C$61</f>
        <v>Select</v>
      </c>
    </row>
    <row r="4113" spans="3:5" x14ac:dyDescent="0.2">
      <c r="C4113" s="555"/>
      <c r="D4113" s="555"/>
      <c r="E4113" s="124" t="str">
        <f>'Enter Data'!$C$61</f>
        <v>Select</v>
      </c>
    </row>
    <row r="4114" spans="3:5" x14ac:dyDescent="0.2">
      <c r="C4114" s="555"/>
      <c r="D4114" s="555"/>
      <c r="E4114" s="124" t="str">
        <f>'Enter Data'!$C$61</f>
        <v>Select</v>
      </c>
    </row>
    <row r="4115" spans="3:5" x14ac:dyDescent="0.2">
      <c r="C4115" s="555"/>
      <c r="D4115" s="555"/>
      <c r="E4115" s="124" t="str">
        <f>'Enter Data'!$C$61</f>
        <v>Select</v>
      </c>
    </row>
    <row r="4116" spans="3:5" x14ac:dyDescent="0.2">
      <c r="C4116" s="555"/>
      <c r="D4116" s="555"/>
      <c r="E4116" s="124" t="str">
        <f>'Enter Data'!$C$61</f>
        <v>Select</v>
      </c>
    </row>
    <row r="4117" spans="3:5" x14ac:dyDescent="0.2">
      <c r="C4117" s="555"/>
      <c r="D4117" s="555"/>
      <c r="E4117" s="124" t="str">
        <f>'Enter Data'!$C$61</f>
        <v>Select</v>
      </c>
    </row>
    <row r="4118" spans="3:5" x14ac:dyDescent="0.2">
      <c r="C4118" s="555"/>
      <c r="D4118" s="555"/>
      <c r="E4118" s="124" t="str">
        <f>'Enter Data'!$C$61</f>
        <v>Select</v>
      </c>
    </row>
    <row r="4119" spans="3:5" x14ac:dyDescent="0.2">
      <c r="C4119" s="555"/>
      <c r="D4119" s="555"/>
      <c r="E4119" s="124" t="str">
        <f>'Enter Data'!$C$61</f>
        <v>Select</v>
      </c>
    </row>
    <row r="4120" spans="3:5" x14ac:dyDescent="0.2">
      <c r="C4120" s="555"/>
      <c r="D4120" s="555"/>
      <c r="E4120" s="124" t="str">
        <f>'Enter Data'!$C$61</f>
        <v>Select</v>
      </c>
    </row>
    <row r="4121" spans="3:5" x14ac:dyDescent="0.2">
      <c r="C4121" s="555"/>
      <c r="D4121" s="555"/>
      <c r="E4121" s="124" t="str">
        <f>'Enter Data'!$C$61</f>
        <v>Select</v>
      </c>
    </row>
    <row r="4122" spans="3:5" x14ac:dyDescent="0.2">
      <c r="C4122" s="555"/>
      <c r="D4122" s="555"/>
      <c r="E4122" s="124" t="str">
        <f>'Enter Data'!$C$61</f>
        <v>Select</v>
      </c>
    </row>
    <row r="4123" spans="3:5" x14ac:dyDescent="0.2">
      <c r="C4123" s="555"/>
      <c r="D4123" s="555"/>
      <c r="E4123" s="124" t="str">
        <f>'Enter Data'!$C$61</f>
        <v>Select</v>
      </c>
    </row>
    <row r="4124" spans="3:5" x14ac:dyDescent="0.2">
      <c r="C4124" s="555"/>
      <c r="D4124" s="555"/>
      <c r="E4124" s="124" t="str">
        <f>'Enter Data'!$C$61</f>
        <v>Select</v>
      </c>
    </row>
    <row r="4125" spans="3:5" x14ac:dyDescent="0.2">
      <c r="C4125" s="555"/>
      <c r="D4125" s="555"/>
      <c r="E4125" s="124" t="str">
        <f>'Enter Data'!$C$61</f>
        <v>Select</v>
      </c>
    </row>
    <row r="4126" spans="3:5" x14ac:dyDescent="0.2">
      <c r="C4126" s="555"/>
      <c r="D4126" s="555"/>
      <c r="E4126" s="124" t="str">
        <f>'Enter Data'!$C$61</f>
        <v>Select</v>
      </c>
    </row>
    <row r="4127" spans="3:5" x14ac:dyDescent="0.2">
      <c r="C4127" s="555"/>
      <c r="D4127" s="555"/>
      <c r="E4127" s="124" t="str">
        <f>'Enter Data'!$C$61</f>
        <v>Select</v>
      </c>
    </row>
    <row r="4128" spans="3:5" x14ac:dyDescent="0.2">
      <c r="C4128" s="555"/>
      <c r="D4128" s="555"/>
      <c r="E4128" s="124" t="str">
        <f>'Enter Data'!$C$61</f>
        <v>Select</v>
      </c>
    </row>
    <row r="4129" spans="3:5" x14ac:dyDescent="0.2">
      <c r="C4129" s="555"/>
      <c r="D4129" s="555"/>
      <c r="E4129" s="124" t="str">
        <f>'Enter Data'!$C$61</f>
        <v>Select</v>
      </c>
    </row>
    <row r="4130" spans="3:5" x14ac:dyDescent="0.2">
      <c r="C4130" s="555"/>
      <c r="D4130" s="555"/>
      <c r="E4130" s="124" t="str">
        <f>'Enter Data'!$C$61</f>
        <v>Select</v>
      </c>
    </row>
    <row r="4131" spans="3:5" x14ac:dyDescent="0.2">
      <c r="C4131" s="555"/>
      <c r="D4131" s="555"/>
      <c r="E4131" s="124" t="str">
        <f>'Enter Data'!$C$61</f>
        <v>Select</v>
      </c>
    </row>
    <row r="4132" spans="3:5" x14ac:dyDescent="0.2">
      <c r="C4132" s="555"/>
      <c r="D4132" s="555"/>
      <c r="E4132" s="124" t="str">
        <f>'Enter Data'!$C$61</f>
        <v>Select</v>
      </c>
    </row>
    <row r="4133" spans="3:5" x14ac:dyDescent="0.2">
      <c r="C4133" s="555"/>
      <c r="D4133" s="555"/>
      <c r="E4133" s="124" t="str">
        <f>'Enter Data'!$C$61</f>
        <v>Select</v>
      </c>
    </row>
    <row r="4134" spans="3:5" x14ac:dyDescent="0.2">
      <c r="C4134" s="555"/>
      <c r="D4134" s="555"/>
      <c r="E4134" s="124" t="str">
        <f>'Enter Data'!$C$61</f>
        <v>Select</v>
      </c>
    </row>
    <row r="4135" spans="3:5" x14ac:dyDescent="0.2">
      <c r="C4135" s="555"/>
      <c r="D4135" s="555"/>
      <c r="E4135" s="124" t="str">
        <f>'Enter Data'!$C$61</f>
        <v>Select</v>
      </c>
    </row>
    <row r="4136" spans="3:5" x14ac:dyDescent="0.2">
      <c r="C4136" s="555"/>
      <c r="D4136" s="555"/>
      <c r="E4136" s="124" t="str">
        <f>'Enter Data'!$C$61</f>
        <v>Select</v>
      </c>
    </row>
    <row r="4137" spans="3:5" x14ac:dyDescent="0.2">
      <c r="C4137" s="555"/>
      <c r="D4137" s="555"/>
      <c r="E4137" s="124" t="str">
        <f>'Enter Data'!$C$61</f>
        <v>Select</v>
      </c>
    </row>
    <row r="4138" spans="3:5" x14ac:dyDescent="0.2">
      <c r="C4138" s="555"/>
      <c r="D4138" s="555"/>
      <c r="E4138" s="124" t="str">
        <f>'Enter Data'!$C$61</f>
        <v>Select</v>
      </c>
    </row>
    <row r="4139" spans="3:5" x14ac:dyDescent="0.2">
      <c r="C4139" s="555"/>
      <c r="D4139" s="555"/>
      <c r="E4139" s="124" t="str">
        <f>'Enter Data'!$C$61</f>
        <v>Select</v>
      </c>
    </row>
    <row r="4140" spans="3:5" x14ac:dyDescent="0.2">
      <c r="C4140" s="555"/>
      <c r="D4140" s="555"/>
      <c r="E4140" s="124" t="str">
        <f>'Enter Data'!$C$61</f>
        <v>Select</v>
      </c>
    </row>
    <row r="4141" spans="3:5" x14ac:dyDescent="0.2">
      <c r="C4141" s="555"/>
      <c r="D4141" s="555"/>
      <c r="E4141" s="124" t="str">
        <f>'Enter Data'!$C$61</f>
        <v>Select</v>
      </c>
    </row>
    <row r="4142" spans="3:5" x14ac:dyDescent="0.2">
      <c r="C4142" s="555"/>
      <c r="D4142" s="555"/>
      <c r="E4142" s="124" t="str">
        <f>'Enter Data'!$C$61</f>
        <v>Select</v>
      </c>
    </row>
    <row r="4143" spans="3:5" x14ac:dyDescent="0.2">
      <c r="C4143" s="555"/>
      <c r="D4143" s="555"/>
      <c r="E4143" s="124" t="str">
        <f>'Enter Data'!$C$61</f>
        <v>Select</v>
      </c>
    </row>
    <row r="4144" spans="3:5" x14ac:dyDescent="0.2">
      <c r="C4144" s="555"/>
      <c r="D4144" s="555"/>
      <c r="E4144" s="124" t="str">
        <f>'Enter Data'!$C$61</f>
        <v>Select</v>
      </c>
    </row>
    <row r="4145" spans="3:5" x14ac:dyDescent="0.2">
      <c r="C4145" s="555"/>
      <c r="D4145" s="555"/>
      <c r="E4145" s="124" t="str">
        <f>'Enter Data'!$C$61</f>
        <v>Select</v>
      </c>
    </row>
    <row r="4146" spans="3:5" x14ac:dyDescent="0.2">
      <c r="C4146" s="555"/>
      <c r="D4146" s="555"/>
      <c r="E4146" s="124" t="str">
        <f>'Enter Data'!$C$61</f>
        <v>Select</v>
      </c>
    </row>
    <row r="4147" spans="3:5" x14ac:dyDescent="0.2">
      <c r="C4147" s="555"/>
      <c r="D4147" s="555"/>
      <c r="E4147" s="124" t="str">
        <f>'Enter Data'!$C$61</f>
        <v>Select</v>
      </c>
    </row>
    <row r="4148" spans="3:5" x14ac:dyDescent="0.2">
      <c r="C4148" s="555"/>
      <c r="D4148" s="555"/>
      <c r="E4148" s="124" t="str">
        <f>'Enter Data'!$C$61</f>
        <v>Select</v>
      </c>
    </row>
    <row r="4149" spans="3:5" x14ac:dyDescent="0.2">
      <c r="C4149" s="555"/>
      <c r="D4149" s="555"/>
      <c r="E4149" s="124" t="str">
        <f>'Enter Data'!$C$61</f>
        <v>Select</v>
      </c>
    </row>
    <row r="4150" spans="3:5" x14ac:dyDescent="0.2">
      <c r="C4150" s="555"/>
      <c r="D4150" s="555"/>
      <c r="E4150" s="124" t="str">
        <f>'Enter Data'!$C$61</f>
        <v>Select</v>
      </c>
    </row>
    <row r="4151" spans="3:5" x14ac:dyDescent="0.2">
      <c r="C4151" s="555"/>
      <c r="D4151" s="555"/>
      <c r="E4151" s="124" t="str">
        <f>'Enter Data'!$C$61</f>
        <v>Select</v>
      </c>
    </row>
    <row r="4152" spans="3:5" x14ac:dyDescent="0.2">
      <c r="C4152" s="555"/>
      <c r="D4152" s="555"/>
      <c r="E4152" s="124" t="str">
        <f>'Enter Data'!$C$61</f>
        <v>Select</v>
      </c>
    </row>
    <row r="4153" spans="3:5" x14ac:dyDescent="0.2">
      <c r="C4153" s="555"/>
      <c r="D4153" s="555"/>
      <c r="E4153" s="124" t="str">
        <f>'Enter Data'!$C$61</f>
        <v>Select</v>
      </c>
    </row>
    <row r="4154" spans="3:5" x14ac:dyDescent="0.2">
      <c r="C4154" s="555"/>
      <c r="D4154" s="555"/>
      <c r="E4154" s="124" t="str">
        <f>'Enter Data'!$C$61</f>
        <v>Select</v>
      </c>
    </row>
    <row r="4155" spans="3:5" x14ac:dyDescent="0.2">
      <c r="C4155" s="555"/>
      <c r="D4155" s="555"/>
      <c r="E4155" s="124" t="str">
        <f>'Enter Data'!$C$61</f>
        <v>Select</v>
      </c>
    </row>
    <row r="4156" spans="3:5" x14ac:dyDescent="0.2">
      <c r="C4156" s="555"/>
      <c r="D4156" s="555"/>
      <c r="E4156" s="124" t="str">
        <f>'Enter Data'!$C$61</f>
        <v>Select</v>
      </c>
    </row>
    <row r="4157" spans="3:5" x14ac:dyDescent="0.2">
      <c r="C4157" s="555"/>
      <c r="D4157" s="555"/>
      <c r="E4157" s="124" t="str">
        <f>'Enter Data'!$C$61</f>
        <v>Select</v>
      </c>
    </row>
    <row r="4158" spans="3:5" x14ac:dyDescent="0.2">
      <c r="C4158" s="555"/>
      <c r="D4158" s="555"/>
      <c r="E4158" s="124" t="str">
        <f>'Enter Data'!$C$61</f>
        <v>Select</v>
      </c>
    </row>
    <row r="4159" spans="3:5" x14ac:dyDescent="0.2">
      <c r="C4159" s="555"/>
      <c r="D4159" s="555"/>
      <c r="E4159" s="124" t="str">
        <f>'Enter Data'!$C$61</f>
        <v>Select</v>
      </c>
    </row>
    <row r="4160" spans="3:5" x14ac:dyDescent="0.2">
      <c r="C4160" s="555"/>
      <c r="D4160" s="555"/>
      <c r="E4160" s="124" t="str">
        <f>'Enter Data'!$C$61</f>
        <v>Select</v>
      </c>
    </row>
    <row r="4161" spans="3:5" x14ac:dyDescent="0.2">
      <c r="C4161" s="555"/>
      <c r="D4161" s="555"/>
      <c r="E4161" s="124" t="str">
        <f>'Enter Data'!$C$61</f>
        <v>Select</v>
      </c>
    </row>
    <row r="4162" spans="3:5" x14ac:dyDescent="0.2">
      <c r="C4162" s="555"/>
      <c r="D4162" s="555"/>
      <c r="E4162" s="124" t="str">
        <f>'Enter Data'!$C$61</f>
        <v>Select</v>
      </c>
    </row>
    <row r="4163" spans="3:5" x14ac:dyDescent="0.2">
      <c r="C4163" s="555"/>
      <c r="D4163" s="555"/>
      <c r="E4163" s="124" t="str">
        <f>'Enter Data'!$C$61</f>
        <v>Select</v>
      </c>
    </row>
    <row r="4164" spans="3:5" x14ac:dyDescent="0.2">
      <c r="C4164" s="555"/>
      <c r="D4164" s="555"/>
      <c r="E4164" s="124" t="str">
        <f>'Enter Data'!$C$61</f>
        <v>Select</v>
      </c>
    </row>
    <row r="4165" spans="3:5" x14ac:dyDescent="0.2">
      <c r="C4165" s="555"/>
      <c r="D4165" s="555"/>
      <c r="E4165" s="124" t="str">
        <f>'Enter Data'!$C$61</f>
        <v>Select</v>
      </c>
    </row>
    <row r="4166" spans="3:5" x14ac:dyDescent="0.2">
      <c r="C4166" s="555"/>
      <c r="D4166" s="555"/>
      <c r="E4166" s="124" t="str">
        <f>'Enter Data'!$C$61</f>
        <v>Select</v>
      </c>
    </row>
    <row r="4167" spans="3:5" x14ac:dyDescent="0.2">
      <c r="C4167" s="555"/>
      <c r="D4167" s="555"/>
      <c r="E4167" s="124" t="str">
        <f>'Enter Data'!$C$61</f>
        <v>Select</v>
      </c>
    </row>
    <row r="4168" spans="3:5" x14ac:dyDescent="0.2">
      <c r="C4168" s="555"/>
      <c r="D4168" s="555"/>
      <c r="E4168" s="124" t="str">
        <f>'Enter Data'!$C$61</f>
        <v>Select</v>
      </c>
    </row>
    <row r="4169" spans="3:5" x14ac:dyDescent="0.2">
      <c r="C4169" s="555"/>
      <c r="D4169" s="555"/>
      <c r="E4169" s="124" t="str">
        <f>'Enter Data'!$C$61</f>
        <v>Select</v>
      </c>
    </row>
    <row r="4170" spans="3:5" x14ac:dyDescent="0.2">
      <c r="C4170" s="555"/>
      <c r="D4170" s="555"/>
      <c r="E4170" s="124" t="str">
        <f>'Enter Data'!$C$61</f>
        <v>Select</v>
      </c>
    </row>
    <row r="4171" spans="3:5" x14ac:dyDescent="0.2">
      <c r="C4171" s="555"/>
      <c r="D4171" s="555"/>
      <c r="E4171" s="124" t="str">
        <f>'Enter Data'!$C$61</f>
        <v>Select</v>
      </c>
    </row>
    <row r="4172" spans="3:5" x14ac:dyDescent="0.2">
      <c r="C4172" s="555"/>
      <c r="D4172" s="555"/>
      <c r="E4172" s="124" t="str">
        <f>'Enter Data'!$C$61</f>
        <v>Select</v>
      </c>
    </row>
    <row r="4173" spans="3:5" x14ac:dyDescent="0.2">
      <c r="C4173" s="555"/>
      <c r="D4173" s="555"/>
      <c r="E4173" s="124" t="str">
        <f>'Enter Data'!$C$61</f>
        <v>Select</v>
      </c>
    </row>
    <row r="4174" spans="3:5" x14ac:dyDescent="0.2">
      <c r="C4174" s="555"/>
      <c r="D4174" s="555"/>
      <c r="E4174" s="124" t="str">
        <f>'Enter Data'!$C$61</f>
        <v>Select</v>
      </c>
    </row>
    <row r="4175" spans="3:5" x14ac:dyDescent="0.2">
      <c r="C4175" s="555"/>
      <c r="D4175" s="555"/>
      <c r="E4175" s="124" t="str">
        <f>'Enter Data'!$C$61</f>
        <v>Select</v>
      </c>
    </row>
    <row r="4176" spans="3:5" x14ac:dyDescent="0.2">
      <c r="C4176" s="555"/>
      <c r="D4176" s="555"/>
      <c r="E4176" s="124" t="str">
        <f>'Enter Data'!$C$61</f>
        <v>Select</v>
      </c>
    </row>
    <row r="4177" spans="3:5" x14ac:dyDescent="0.2">
      <c r="C4177" s="555"/>
      <c r="D4177" s="555"/>
      <c r="E4177" s="124" t="str">
        <f>'Enter Data'!$C$61</f>
        <v>Select</v>
      </c>
    </row>
    <row r="4178" spans="3:5" x14ac:dyDescent="0.2">
      <c r="C4178" s="555"/>
      <c r="D4178" s="555"/>
      <c r="E4178" s="124" t="str">
        <f>'Enter Data'!$C$61</f>
        <v>Select</v>
      </c>
    </row>
    <row r="4179" spans="3:5" x14ac:dyDescent="0.2">
      <c r="C4179" s="555"/>
      <c r="D4179" s="555"/>
      <c r="E4179" s="124" t="str">
        <f>'Enter Data'!$C$61</f>
        <v>Select</v>
      </c>
    </row>
    <row r="4180" spans="3:5" x14ac:dyDescent="0.2">
      <c r="C4180" s="555"/>
      <c r="D4180" s="555"/>
      <c r="E4180" s="124" t="str">
        <f>'Enter Data'!$C$61</f>
        <v>Select</v>
      </c>
    </row>
    <row r="4181" spans="3:5" x14ac:dyDescent="0.2">
      <c r="C4181" s="555"/>
      <c r="D4181" s="555"/>
      <c r="E4181" s="124" t="str">
        <f>'Enter Data'!$C$61</f>
        <v>Select</v>
      </c>
    </row>
    <row r="4182" spans="3:5" x14ac:dyDescent="0.2">
      <c r="C4182" s="555"/>
      <c r="D4182" s="555"/>
      <c r="E4182" s="124" t="str">
        <f>'Enter Data'!$C$61</f>
        <v>Select</v>
      </c>
    </row>
    <row r="4183" spans="3:5" x14ac:dyDescent="0.2">
      <c r="C4183" s="555"/>
      <c r="D4183" s="555"/>
      <c r="E4183" s="124" t="str">
        <f>'Enter Data'!$C$61</f>
        <v>Select</v>
      </c>
    </row>
    <row r="4184" spans="3:5" x14ac:dyDescent="0.2">
      <c r="C4184" s="555"/>
      <c r="D4184" s="555"/>
      <c r="E4184" s="124" t="str">
        <f>'Enter Data'!$C$61</f>
        <v>Select</v>
      </c>
    </row>
    <row r="4185" spans="3:5" x14ac:dyDescent="0.2">
      <c r="C4185" s="555"/>
      <c r="D4185" s="555"/>
      <c r="E4185" s="124" t="str">
        <f>'Enter Data'!$C$61</f>
        <v>Select</v>
      </c>
    </row>
    <row r="4186" spans="3:5" x14ac:dyDescent="0.2">
      <c r="C4186" s="555"/>
      <c r="D4186" s="555"/>
      <c r="E4186" s="124" t="str">
        <f>'Enter Data'!$C$61</f>
        <v>Select</v>
      </c>
    </row>
    <row r="4187" spans="3:5" x14ac:dyDescent="0.2">
      <c r="C4187" s="555"/>
      <c r="D4187" s="555"/>
      <c r="E4187" s="124" t="str">
        <f>'Enter Data'!$C$61</f>
        <v>Select</v>
      </c>
    </row>
    <row r="4188" spans="3:5" x14ac:dyDescent="0.2">
      <c r="C4188" s="555"/>
      <c r="D4188" s="555"/>
      <c r="E4188" s="124" t="str">
        <f>'Enter Data'!$C$61</f>
        <v>Select</v>
      </c>
    </row>
    <row r="4189" spans="3:5" x14ac:dyDescent="0.2">
      <c r="C4189" s="555"/>
      <c r="D4189" s="555"/>
      <c r="E4189" s="124" t="str">
        <f>'Enter Data'!$C$61</f>
        <v>Select</v>
      </c>
    </row>
    <row r="4190" spans="3:5" x14ac:dyDescent="0.2">
      <c r="C4190" s="555"/>
      <c r="D4190" s="555"/>
      <c r="E4190" s="124" t="str">
        <f>'Enter Data'!$C$61</f>
        <v>Select</v>
      </c>
    </row>
    <row r="4191" spans="3:5" x14ac:dyDescent="0.2">
      <c r="C4191" s="555"/>
      <c r="D4191" s="555"/>
      <c r="E4191" s="124" t="str">
        <f>'Enter Data'!$C$61</f>
        <v>Select</v>
      </c>
    </row>
    <row r="4192" spans="3:5" x14ac:dyDescent="0.2">
      <c r="C4192" s="555"/>
      <c r="D4192" s="555"/>
      <c r="E4192" s="124" t="str">
        <f>'Enter Data'!$C$61</f>
        <v>Select</v>
      </c>
    </row>
    <row r="4193" spans="3:5" x14ac:dyDescent="0.2">
      <c r="C4193" s="555"/>
      <c r="D4193" s="555"/>
      <c r="E4193" s="124" t="str">
        <f>'Enter Data'!$C$61</f>
        <v>Select</v>
      </c>
    </row>
    <row r="4194" spans="3:5" x14ac:dyDescent="0.2">
      <c r="C4194" s="555"/>
      <c r="D4194" s="555"/>
      <c r="E4194" s="124" t="str">
        <f>'Enter Data'!$C$61</f>
        <v>Select</v>
      </c>
    </row>
    <row r="4195" spans="3:5" x14ac:dyDescent="0.2">
      <c r="C4195" s="555"/>
      <c r="D4195" s="555"/>
      <c r="E4195" s="124" t="str">
        <f>'Enter Data'!$C$61</f>
        <v>Select</v>
      </c>
    </row>
    <row r="4196" spans="3:5" x14ac:dyDescent="0.2">
      <c r="C4196" s="555"/>
      <c r="D4196" s="555"/>
      <c r="E4196" s="124" t="str">
        <f>'Enter Data'!$C$61</f>
        <v>Select</v>
      </c>
    </row>
    <row r="4197" spans="3:5" x14ac:dyDescent="0.2">
      <c r="C4197" s="555"/>
      <c r="D4197" s="555"/>
      <c r="E4197" s="124" t="str">
        <f>'Enter Data'!$C$61</f>
        <v>Select</v>
      </c>
    </row>
    <row r="4198" spans="3:5" x14ac:dyDescent="0.2">
      <c r="C4198" s="555"/>
      <c r="D4198" s="555"/>
      <c r="E4198" s="124" t="str">
        <f>'Enter Data'!$C$61</f>
        <v>Select</v>
      </c>
    </row>
    <row r="4199" spans="3:5" x14ac:dyDescent="0.2">
      <c r="C4199" s="555"/>
      <c r="D4199" s="555"/>
      <c r="E4199" s="124" t="str">
        <f>'Enter Data'!$C$61</f>
        <v>Select</v>
      </c>
    </row>
    <row r="4200" spans="3:5" x14ac:dyDescent="0.2">
      <c r="C4200" s="555"/>
      <c r="D4200" s="555"/>
      <c r="E4200" s="124" t="str">
        <f>'Enter Data'!$C$61</f>
        <v>Select</v>
      </c>
    </row>
    <row r="4201" spans="3:5" x14ac:dyDescent="0.2">
      <c r="C4201" s="555"/>
      <c r="D4201" s="555"/>
      <c r="E4201" s="124" t="str">
        <f>'Enter Data'!$C$61</f>
        <v>Select</v>
      </c>
    </row>
    <row r="4202" spans="3:5" x14ac:dyDescent="0.2">
      <c r="C4202" s="555"/>
      <c r="D4202" s="555"/>
      <c r="E4202" s="124" t="str">
        <f>'Enter Data'!$C$61</f>
        <v>Select</v>
      </c>
    </row>
    <row r="4203" spans="3:5" x14ac:dyDescent="0.2">
      <c r="C4203" s="555"/>
      <c r="D4203" s="555"/>
      <c r="E4203" s="124" t="str">
        <f>'Enter Data'!$C$61</f>
        <v>Select</v>
      </c>
    </row>
    <row r="4204" spans="3:5" x14ac:dyDescent="0.2">
      <c r="C4204" s="555"/>
      <c r="D4204" s="555"/>
      <c r="E4204" s="124" t="str">
        <f>'Enter Data'!$C$61</f>
        <v>Select</v>
      </c>
    </row>
    <row r="4205" spans="3:5" x14ac:dyDescent="0.2">
      <c r="C4205" s="555"/>
      <c r="D4205" s="555"/>
      <c r="E4205" s="124" t="str">
        <f>'Enter Data'!$C$61</f>
        <v>Select</v>
      </c>
    </row>
    <row r="4206" spans="3:5" x14ac:dyDescent="0.2">
      <c r="C4206" s="555"/>
      <c r="D4206" s="555"/>
      <c r="E4206" s="124" t="str">
        <f>'Enter Data'!$C$61</f>
        <v>Select</v>
      </c>
    </row>
    <row r="4207" spans="3:5" x14ac:dyDescent="0.2">
      <c r="C4207" s="555"/>
      <c r="D4207" s="555"/>
      <c r="E4207" s="124" t="str">
        <f>'Enter Data'!$C$61</f>
        <v>Select</v>
      </c>
    </row>
    <row r="4208" spans="3:5" x14ac:dyDescent="0.2">
      <c r="C4208" s="555"/>
      <c r="D4208" s="555"/>
      <c r="E4208" s="124" t="str">
        <f>'Enter Data'!$C$61</f>
        <v>Select</v>
      </c>
    </row>
    <row r="4209" spans="3:5" x14ac:dyDescent="0.2">
      <c r="C4209" s="555"/>
      <c r="D4209" s="555"/>
      <c r="E4209" s="124" t="str">
        <f>'Enter Data'!$C$61</f>
        <v>Select</v>
      </c>
    </row>
    <row r="4210" spans="3:5" x14ac:dyDescent="0.2">
      <c r="C4210" s="555"/>
      <c r="D4210" s="555"/>
      <c r="E4210" s="124" t="str">
        <f>'Enter Data'!$C$61</f>
        <v>Select</v>
      </c>
    </row>
    <row r="4211" spans="3:5" x14ac:dyDescent="0.2">
      <c r="C4211" s="555"/>
      <c r="D4211" s="555"/>
      <c r="E4211" s="124" t="str">
        <f>'Enter Data'!$C$61</f>
        <v>Select</v>
      </c>
    </row>
    <row r="4212" spans="3:5" x14ac:dyDescent="0.2">
      <c r="C4212" s="555"/>
      <c r="D4212" s="555"/>
      <c r="E4212" s="124" t="str">
        <f>'Enter Data'!$C$61</f>
        <v>Select</v>
      </c>
    </row>
    <row r="4213" spans="3:5" x14ac:dyDescent="0.2">
      <c r="C4213" s="555"/>
      <c r="D4213" s="555"/>
      <c r="E4213" s="124" t="str">
        <f>'Enter Data'!$C$61</f>
        <v>Select</v>
      </c>
    </row>
    <row r="4214" spans="3:5" x14ac:dyDescent="0.2">
      <c r="C4214" s="555"/>
      <c r="D4214" s="555"/>
      <c r="E4214" s="124" t="str">
        <f>'Enter Data'!$C$61</f>
        <v>Select</v>
      </c>
    </row>
    <row r="4215" spans="3:5" x14ac:dyDescent="0.2">
      <c r="C4215" s="555"/>
      <c r="D4215" s="555"/>
      <c r="E4215" s="124" t="str">
        <f>'Enter Data'!$C$61</f>
        <v>Select</v>
      </c>
    </row>
    <row r="4216" spans="3:5" x14ac:dyDescent="0.2">
      <c r="C4216" s="555"/>
      <c r="D4216" s="555"/>
      <c r="E4216" s="124" t="str">
        <f>'Enter Data'!$C$61</f>
        <v>Select</v>
      </c>
    </row>
    <row r="4217" spans="3:5" x14ac:dyDescent="0.2">
      <c r="C4217" s="555"/>
      <c r="D4217" s="555"/>
      <c r="E4217" s="124" t="str">
        <f>'Enter Data'!$C$61</f>
        <v>Select</v>
      </c>
    </row>
    <row r="4218" spans="3:5" x14ac:dyDescent="0.2">
      <c r="C4218" s="555"/>
      <c r="D4218" s="555"/>
      <c r="E4218" s="124" t="str">
        <f>'Enter Data'!$C$61</f>
        <v>Select</v>
      </c>
    </row>
    <row r="4219" spans="3:5" x14ac:dyDescent="0.2">
      <c r="C4219" s="555"/>
      <c r="D4219" s="555"/>
      <c r="E4219" s="124" t="str">
        <f>'Enter Data'!$C$61</f>
        <v>Select</v>
      </c>
    </row>
    <row r="4220" spans="3:5" x14ac:dyDescent="0.2">
      <c r="C4220" s="555"/>
      <c r="D4220" s="555"/>
      <c r="E4220" s="124" t="str">
        <f>'Enter Data'!$C$61</f>
        <v>Select</v>
      </c>
    </row>
    <row r="4221" spans="3:5" x14ac:dyDescent="0.2">
      <c r="C4221" s="555"/>
      <c r="D4221" s="555"/>
      <c r="E4221" s="124" t="str">
        <f>'Enter Data'!$C$61</f>
        <v>Select</v>
      </c>
    </row>
    <row r="4222" spans="3:5" x14ac:dyDescent="0.2">
      <c r="C4222" s="555"/>
      <c r="D4222" s="555"/>
      <c r="E4222" s="124" t="str">
        <f>'Enter Data'!$C$61</f>
        <v>Select</v>
      </c>
    </row>
    <row r="4223" spans="3:5" x14ac:dyDescent="0.2">
      <c r="C4223" s="555"/>
      <c r="D4223" s="555"/>
      <c r="E4223" s="124" t="str">
        <f>'Enter Data'!$C$61</f>
        <v>Select</v>
      </c>
    </row>
    <row r="4224" spans="3:5" x14ac:dyDescent="0.2">
      <c r="C4224" s="555"/>
      <c r="D4224" s="555"/>
      <c r="E4224" s="124" t="str">
        <f>'Enter Data'!$C$61</f>
        <v>Select</v>
      </c>
    </row>
    <row r="4225" spans="3:5" x14ac:dyDescent="0.2">
      <c r="C4225" s="555"/>
      <c r="D4225" s="555"/>
      <c r="E4225" s="124" t="str">
        <f>'Enter Data'!$C$61</f>
        <v>Select</v>
      </c>
    </row>
    <row r="4226" spans="3:5" x14ac:dyDescent="0.2">
      <c r="C4226" s="555"/>
      <c r="D4226" s="555"/>
      <c r="E4226" s="124" t="str">
        <f>'Enter Data'!$C$61</f>
        <v>Select</v>
      </c>
    </row>
    <row r="4227" spans="3:5" x14ac:dyDescent="0.2">
      <c r="C4227" s="555"/>
      <c r="D4227" s="555"/>
      <c r="E4227" s="124" t="str">
        <f>'Enter Data'!$C$61</f>
        <v>Select</v>
      </c>
    </row>
    <row r="4228" spans="3:5" x14ac:dyDescent="0.2">
      <c r="C4228" s="555"/>
      <c r="D4228" s="555"/>
      <c r="E4228" s="124" t="str">
        <f>'Enter Data'!$C$61</f>
        <v>Select</v>
      </c>
    </row>
    <row r="4229" spans="3:5" x14ac:dyDescent="0.2">
      <c r="C4229" s="555"/>
      <c r="D4229" s="555"/>
      <c r="E4229" s="124" t="str">
        <f>'Enter Data'!$C$61</f>
        <v>Select</v>
      </c>
    </row>
    <row r="4230" spans="3:5" x14ac:dyDescent="0.2">
      <c r="C4230" s="555"/>
      <c r="D4230" s="555"/>
      <c r="E4230" s="124" t="str">
        <f>'Enter Data'!$C$61</f>
        <v>Select</v>
      </c>
    </row>
    <row r="4231" spans="3:5" x14ac:dyDescent="0.2">
      <c r="C4231" s="555"/>
      <c r="D4231" s="555"/>
      <c r="E4231" s="124" t="str">
        <f>'Enter Data'!$C$61</f>
        <v>Select</v>
      </c>
    </row>
    <row r="4232" spans="3:5" x14ac:dyDescent="0.2">
      <c r="C4232" s="555"/>
      <c r="D4232" s="555"/>
      <c r="E4232" s="124" t="str">
        <f>'Enter Data'!$C$61</f>
        <v>Select</v>
      </c>
    </row>
    <row r="4233" spans="3:5" x14ac:dyDescent="0.2">
      <c r="C4233" s="555"/>
      <c r="D4233" s="555"/>
      <c r="E4233" s="124" t="str">
        <f>'Enter Data'!$C$61</f>
        <v>Select</v>
      </c>
    </row>
    <row r="4234" spans="3:5" x14ac:dyDescent="0.2">
      <c r="C4234" s="555"/>
      <c r="D4234" s="555"/>
      <c r="E4234" s="124" t="str">
        <f>'Enter Data'!$C$61</f>
        <v>Select</v>
      </c>
    </row>
    <row r="4235" spans="3:5" x14ac:dyDescent="0.2">
      <c r="C4235" s="555"/>
      <c r="D4235" s="555"/>
      <c r="E4235" s="124" t="str">
        <f>'Enter Data'!$C$61</f>
        <v>Select</v>
      </c>
    </row>
    <row r="4236" spans="3:5" x14ac:dyDescent="0.2">
      <c r="C4236" s="555"/>
      <c r="D4236" s="555"/>
      <c r="E4236" s="124" t="str">
        <f>'Enter Data'!$C$61</f>
        <v>Select</v>
      </c>
    </row>
    <row r="4237" spans="3:5" x14ac:dyDescent="0.2">
      <c r="C4237" s="555"/>
      <c r="D4237" s="555"/>
      <c r="E4237" s="124" t="str">
        <f>'Enter Data'!$C$61</f>
        <v>Select</v>
      </c>
    </row>
    <row r="4238" spans="3:5" x14ac:dyDescent="0.2">
      <c r="C4238" s="555"/>
      <c r="D4238" s="555"/>
      <c r="E4238" s="124" t="str">
        <f>'Enter Data'!$C$61</f>
        <v>Select</v>
      </c>
    </row>
    <row r="4239" spans="3:5" x14ac:dyDescent="0.2">
      <c r="C4239" s="555"/>
      <c r="D4239" s="555"/>
      <c r="E4239" s="124" t="str">
        <f>'Enter Data'!$C$61</f>
        <v>Select</v>
      </c>
    </row>
    <row r="4240" spans="3:5" x14ac:dyDescent="0.2">
      <c r="C4240" s="555"/>
      <c r="D4240" s="555"/>
      <c r="E4240" s="124" t="str">
        <f>'Enter Data'!$C$61</f>
        <v>Select</v>
      </c>
    </row>
    <row r="4241" spans="3:5" x14ac:dyDescent="0.2">
      <c r="C4241" s="555"/>
      <c r="D4241" s="555"/>
      <c r="E4241" s="124" t="str">
        <f>'Enter Data'!$C$61</f>
        <v>Select</v>
      </c>
    </row>
    <row r="4242" spans="3:5" x14ac:dyDescent="0.2">
      <c r="C4242" s="555"/>
      <c r="D4242" s="555"/>
      <c r="E4242" s="124" t="str">
        <f>'Enter Data'!$C$61</f>
        <v>Select</v>
      </c>
    </row>
    <row r="4243" spans="3:5" x14ac:dyDescent="0.2">
      <c r="C4243" s="555"/>
      <c r="D4243" s="555"/>
      <c r="E4243" s="124" t="str">
        <f>'Enter Data'!$C$61</f>
        <v>Select</v>
      </c>
    </row>
    <row r="4244" spans="3:5" x14ac:dyDescent="0.2">
      <c r="C4244" s="555"/>
      <c r="D4244" s="555"/>
      <c r="E4244" s="124" t="str">
        <f>'Enter Data'!$C$61</f>
        <v>Select</v>
      </c>
    </row>
    <row r="4245" spans="3:5" x14ac:dyDescent="0.2">
      <c r="C4245" s="555"/>
      <c r="D4245" s="555"/>
      <c r="E4245" s="124" t="str">
        <f>'Enter Data'!$C$61</f>
        <v>Select</v>
      </c>
    </row>
    <row r="4246" spans="3:5" x14ac:dyDescent="0.2">
      <c r="C4246" s="555"/>
      <c r="D4246" s="555"/>
      <c r="E4246" s="124" t="str">
        <f>'Enter Data'!$C$61</f>
        <v>Select</v>
      </c>
    </row>
    <row r="4247" spans="3:5" x14ac:dyDescent="0.2">
      <c r="C4247" s="555"/>
      <c r="D4247" s="555"/>
      <c r="E4247" s="124" t="str">
        <f>'Enter Data'!$C$61</f>
        <v>Select</v>
      </c>
    </row>
    <row r="4248" spans="3:5" x14ac:dyDescent="0.2">
      <c r="C4248" s="555"/>
      <c r="D4248" s="555"/>
      <c r="E4248" s="124" t="str">
        <f>'Enter Data'!$C$61</f>
        <v>Select</v>
      </c>
    </row>
    <row r="4249" spans="3:5" x14ac:dyDescent="0.2">
      <c r="C4249" s="555"/>
      <c r="D4249" s="555"/>
      <c r="E4249" s="124" t="str">
        <f>'Enter Data'!$C$61</f>
        <v>Select</v>
      </c>
    </row>
    <row r="4250" spans="3:5" x14ac:dyDescent="0.2">
      <c r="C4250" s="555"/>
      <c r="D4250" s="555"/>
      <c r="E4250" s="124" t="str">
        <f>'Enter Data'!$C$61</f>
        <v>Select</v>
      </c>
    </row>
    <row r="4251" spans="3:5" x14ac:dyDescent="0.2">
      <c r="C4251" s="555"/>
      <c r="D4251" s="555"/>
      <c r="E4251" s="124" t="str">
        <f>'Enter Data'!$C$61</f>
        <v>Select</v>
      </c>
    </row>
    <row r="4252" spans="3:5" x14ac:dyDescent="0.2">
      <c r="C4252" s="555"/>
      <c r="D4252" s="555"/>
      <c r="E4252" s="124" t="str">
        <f>'Enter Data'!$C$61</f>
        <v>Select</v>
      </c>
    </row>
    <row r="4253" spans="3:5" x14ac:dyDescent="0.2">
      <c r="C4253" s="555"/>
      <c r="D4253" s="555"/>
      <c r="E4253" s="124" t="str">
        <f>'Enter Data'!$C$61</f>
        <v>Select</v>
      </c>
    </row>
    <row r="4254" spans="3:5" x14ac:dyDescent="0.2">
      <c r="C4254" s="555"/>
      <c r="D4254" s="555"/>
      <c r="E4254" s="124" t="str">
        <f>'Enter Data'!$C$61</f>
        <v>Select</v>
      </c>
    </row>
    <row r="4255" spans="3:5" x14ac:dyDescent="0.2">
      <c r="C4255" s="555"/>
      <c r="D4255" s="555"/>
      <c r="E4255" s="124" t="str">
        <f>'Enter Data'!$C$61</f>
        <v>Select</v>
      </c>
    </row>
    <row r="4256" spans="3:5" x14ac:dyDescent="0.2">
      <c r="C4256" s="555"/>
      <c r="D4256" s="555"/>
      <c r="E4256" s="124" t="str">
        <f>'Enter Data'!$C$61</f>
        <v>Select</v>
      </c>
    </row>
    <row r="4257" spans="3:5" x14ac:dyDescent="0.2">
      <c r="C4257" s="555"/>
      <c r="D4257" s="555"/>
      <c r="E4257" s="124" t="str">
        <f>'Enter Data'!$C$61</f>
        <v>Select</v>
      </c>
    </row>
    <row r="4258" spans="3:5" x14ac:dyDescent="0.2">
      <c r="C4258" s="555"/>
      <c r="D4258" s="555"/>
      <c r="E4258" s="124" t="str">
        <f>'Enter Data'!$C$61</f>
        <v>Select</v>
      </c>
    </row>
    <row r="4259" spans="3:5" x14ac:dyDescent="0.2">
      <c r="C4259" s="555"/>
      <c r="D4259" s="555"/>
      <c r="E4259" s="124" t="str">
        <f>'Enter Data'!$C$61</f>
        <v>Select</v>
      </c>
    </row>
    <row r="4260" spans="3:5" x14ac:dyDescent="0.2">
      <c r="C4260" s="555"/>
      <c r="D4260" s="555"/>
      <c r="E4260" s="124" t="str">
        <f>'Enter Data'!$C$61</f>
        <v>Select</v>
      </c>
    </row>
    <row r="4261" spans="3:5" x14ac:dyDescent="0.2">
      <c r="C4261" s="555"/>
      <c r="D4261" s="555"/>
      <c r="E4261" s="124" t="str">
        <f>'Enter Data'!$C$61</f>
        <v>Select</v>
      </c>
    </row>
    <row r="4262" spans="3:5" x14ac:dyDescent="0.2">
      <c r="C4262" s="555"/>
      <c r="D4262" s="555"/>
      <c r="E4262" s="124" t="str">
        <f>'Enter Data'!$C$61</f>
        <v>Select</v>
      </c>
    </row>
    <row r="4263" spans="3:5" x14ac:dyDescent="0.2">
      <c r="C4263" s="555"/>
      <c r="D4263" s="555"/>
      <c r="E4263" s="124" t="str">
        <f>'Enter Data'!$C$61</f>
        <v>Select</v>
      </c>
    </row>
    <row r="4264" spans="3:5" x14ac:dyDescent="0.2">
      <c r="C4264" s="555"/>
      <c r="D4264" s="555"/>
      <c r="E4264" s="124" t="str">
        <f>'Enter Data'!$C$61</f>
        <v>Select</v>
      </c>
    </row>
    <row r="4265" spans="3:5" x14ac:dyDescent="0.2">
      <c r="C4265" s="555"/>
      <c r="D4265" s="555"/>
      <c r="E4265" s="124" t="str">
        <f>'Enter Data'!$C$61</f>
        <v>Select</v>
      </c>
    </row>
    <row r="4266" spans="3:5" x14ac:dyDescent="0.2">
      <c r="C4266" s="555"/>
      <c r="D4266" s="555"/>
      <c r="E4266" s="124" t="str">
        <f>'Enter Data'!$C$61</f>
        <v>Select</v>
      </c>
    </row>
    <row r="4267" spans="3:5" x14ac:dyDescent="0.2">
      <c r="C4267" s="555"/>
      <c r="D4267" s="555"/>
      <c r="E4267" s="124" t="str">
        <f>'Enter Data'!$C$61</f>
        <v>Select</v>
      </c>
    </row>
    <row r="4268" spans="3:5" x14ac:dyDescent="0.2">
      <c r="C4268" s="555"/>
      <c r="D4268" s="555"/>
      <c r="E4268" s="124" t="str">
        <f>'Enter Data'!$C$61</f>
        <v>Select</v>
      </c>
    </row>
    <row r="4269" spans="3:5" x14ac:dyDescent="0.2">
      <c r="C4269" s="555"/>
      <c r="D4269" s="555"/>
      <c r="E4269" s="124" t="str">
        <f>'Enter Data'!$C$61</f>
        <v>Select</v>
      </c>
    </row>
    <row r="4270" spans="3:5" x14ac:dyDescent="0.2">
      <c r="C4270" s="555"/>
      <c r="D4270" s="555"/>
      <c r="E4270" s="124" t="str">
        <f>'Enter Data'!$C$61</f>
        <v>Select</v>
      </c>
    </row>
    <row r="4271" spans="3:5" x14ac:dyDescent="0.2">
      <c r="C4271" s="555"/>
      <c r="D4271" s="555"/>
      <c r="E4271" s="124" t="str">
        <f>'Enter Data'!$C$61</f>
        <v>Select</v>
      </c>
    </row>
    <row r="4272" spans="3:5" x14ac:dyDescent="0.2">
      <c r="C4272" s="555"/>
      <c r="D4272" s="555"/>
      <c r="E4272" s="124" t="str">
        <f>'Enter Data'!$C$61</f>
        <v>Select</v>
      </c>
    </row>
    <row r="4273" spans="3:5" x14ac:dyDescent="0.2">
      <c r="C4273" s="555"/>
      <c r="D4273" s="555"/>
      <c r="E4273" s="124" t="str">
        <f>'Enter Data'!$C$61</f>
        <v>Select</v>
      </c>
    </row>
    <row r="4274" spans="3:5" x14ac:dyDescent="0.2">
      <c r="C4274" s="555"/>
      <c r="D4274" s="555"/>
      <c r="E4274" s="124" t="str">
        <f>'Enter Data'!$C$61</f>
        <v>Select</v>
      </c>
    </row>
    <row r="4275" spans="3:5" x14ac:dyDescent="0.2">
      <c r="C4275" s="555"/>
      <c r="D4275" s="555"/>
      <c r="E4275" s="124" t="str">
        <f>'Enter Data'!$C$61</f>
        <v>Select</v>
      </c>
    </row>
    <row r="4276" spans="3:5" x14ac:dyDescent="0.2">
      <c r="C4276" s="555"/>
      <c r="D4276" s="555"/>
      <c r="E4276" s="124" t="str">
        <f>'Enter Data'!$C$61</f>
        <v>Select</v>
      </c>
    </row>
    <row r="4277" spans="3:5" x14ac:dyDescent="0.2">
      <c r="C4277" s="555"/>
      <c r="D4277" s="555"/>
      <c r="E4277" s="124" t="str">
        <f>'Enter Data'!$C$61</f>
        <v>Select</v>
      </c>
    </row>
    <row r="4278" spans="3:5" x14ac:dyDescent="0.2">
      <c r="C4278" s="555"/>
      <c r="D4278" s="555"/>
      <c r="E4278" s="124" t="str">
        <f>'Enter Data'!$C$61</f>
        <v>Select</v>
      </c>
    </row>
    <row r="4279" spans="3:5" x14ac:dyDescent="0.2">
      <c r="C4279" s="555"/>
      <c r="D4279" s="555"/>
      <c r="E4279" s="124" t="str">
        <f>'Enter Data'!$C$61</f>
        <v>Select</v>
      </c>
    </row>
    <row r="4280" spans="3:5" x14ac:dyDescent="0.2">
      <c r="C4280" s="555"/>
      <c r="D4280" s="555"/>
      <c r="E4280" s="124" t="str">
        <f>'Enter Data'!$C$61</f>
        <v>Select</v>
      </c>
    </row>
    <row r="4281" spans="3:5" x14ac:dyDescent="0.2">
      <c r="C4281" s="555"/>
      <c r="D4281" s="555"/>
      <c r="E4281" s="124" t="str">
        <f>'Enter Data'!$C$61</f>
        <v>Select</v>
      </c>
    </row>
    <row r="4282" spans="3:5" x14ac:dyDescent="0.2">
      <c r="C4282" s="555"/>
      <c r="D4282" s="555"/>
      <c r="E4282" s="124" t="str">
        <f>'Enter Data'!$C$61</f>
        <v>Select</v>
      </c>
    </row>
    <row r="4283" spans="3:5" x14ac:dyDescent="0.2">
      <c r="C4283" s="555"/>
      <c r="D4283" s="555"/>
      <c r="E4283" s="124" t="str">
        <f>'Enter Data'!$C$61</f>
        <v>Select</v>
      </c>
    </row>
    <row r="4284" spans="3:5" x14ac:dyDescent="0.2">
      <c r="C4284" s="555"/>
      <c r="D4284" s="555"/>
      <c r="E4284" s="124" t="str">
        <f>'Enter Data'!$C$61</f>
        <v>Select</v>
      </c>
    </row>
    <row r="4285" spans="3:5" x14ac:dyDescent="0.2">
      <c r="C4285" s="555"/>
      <c r="D4285" s="555"/>
      <c r="E4285" s="124" t="str">
        <f>'Enter Data'!$C$61</f>
        <v>Select</v>
      </c>
    </row>
    <row r="4286" spans="3:5" x14ac:dyDescent="0.2">
      <c r="C4286" s="555"/>
      <c r="D4286" s="555"/>
      <c r="E4286" s="124" t="str">
        <f>'Enter Data'!$C$61</f>
        <v>Select</v>
      </c>
    </row>
    <row r="4287" spans="3:5" x14ac:dyDescent="0.2">
      <c r="C4287" s="555"/>
      <c r="D4287" s="555"/>
      <c r="E4287" s="124" t="str">
        <f>'Enter Data'!$C$61</f>
        <v>Select</v>
      </c>
    </row>
    <row r="4288" spans="3:5" x14ac:dyDescent="0.2">
      <c r="C4288" s="555"/>
      <c r="D4288" s="555"/>
      <c r="E4288" s="124" t="str">
        <f>'Enter Data'!$C$61</f>
        <v>Select</v>
      </c>
    </row>
    <row r="4289" spans="3:5" x14ac:dyDescent="0.2">
      <c r="C4289" s="555"/>
      <c r="D4289" s="555"/>
      <c r="E4289" s="124" t="str">
        <f>'Enter Data'!$C$61</f>
        <v>Select</v>
      </c>
    </row>
    <row r="4290" spans="3:5" x14ac:dyDescent="0.2">
      <c r="C4290" s="555"/>
      <c r="D4290" s="555"/>
      <c r="E4290" s="124" t="str">
        <f>'Enter Data'!$C$61</f>
        <v>Select</v>
      </c>
    </row>
    <row r="4291" spans="3:5" x14ac:dyDescent="0.2">
      <c r="C4291" s="555"/>
      <c r="D4291" s="555"/>
      <c r="E4291" s="124" t="str">
        <f>'Enter Data'!$C$61</f>
        <v>Select</v>
      </c>
    </row>
    <row r="4292" spans="3:5" x14ac:dyDescent="0.2">
      <c r="C4292" s="555"/>
      <c r="D4292" s="555"/>
      <c r="E4292" s="124" t="str">
        <f>'Enter Data'!$C$61</f>
        <v>Select</v>
      </c>
    </row>
    <row r="4293" spans="3:5" x14ac:dyDescent="0.2">
      <c r="C4293" s="555"/>
      <c r="D4293" s="555"/>
      <c r="E4293" s="124" t="str">
        <f>'Enter Data'!$C$61</f>
        <v>Select</v>
      </c>
    </row>
    <row r="4294" spans="3:5" x14ac:dyDescent="0.2">
      <c r="C4294" s="555"/>
      <c r="D4294" s="555"/>
      <c r="E4294" s="124" t="str">
        <f>'Enter Data'!$C$61</f>
        <v>Select</v>
      </c>
    </row>
    <row r="4295" spans="3:5" x14ac:dyDescent="0.2">
      <c r="C4295" s="555"/>
      <c r="D4295" s="555"/>
      <c r="E4295" s="124" t="str">
        <f>'Enter Data'!$C$61</f>
        <v>Select</v>
      </c>
    </row>
    <row r="4296" spans="3:5" x14ac:dyDescent="0.2">
      <c r="C4296" s="555"/>
      <c r="D4296" s="555"/>
      <c r="E4296" s="124" t="str">
        <f>'Enter Data'!$C$61</f>
        <v>Select</v>
      </c>
    </row>
    <row r="4297" spans="3:5" x14ac:dyDescent="0.2">
      <c r="C4297" s="555"/>
      <c r="D4297" s="555"/>
      <c r="E4297" s="124" t="str">
        <f>'Enter Data'!$C$61</f>
        <v>Select</v>
      </c>
    </row>
    <row r="4298" spans="3:5" x14ac:dyDescent="0.2">
      <c r="C4298" s="555"/>
      <c r="D4298" s="555"/>
      <c r="E4298" s="124" t="str">
        <f>'Enter Data'!$C$61</f>
        <v>Select</v>
      </c>
    </row>
    <row r="4299" spans="3:5" x14ac:dyDescent="0.2">
      <c r="C4299" s="555"/>
      <c r="D4299" s="555"/>
      <c r="E4299" s="124" t="str">
        <f>'Enter Data'!$C$61</f>
        <v>Select</v>
      </c>
    </row>
    <row r="4300" spans="3:5" x14ac:dyDescent="0.2">
      <c r="C4300" s="555"/>
      <c r="D4300" s="555"/>
      <c r="E4300" s="124" t="str">
        <f>'Enter Data'!$C$61</f>
        <v>Select</v>
      </c>
    </row>
    <row r="4301" spans="3:5" x14ac:dyDescent="0.2">
      <c r="C4301" s="555"/>
      <c r="D4301" s="555"/>
      <c r="E4301" s="124" t="str">
        <f>'Enter Data'!$C$61</f>
        <v>Select</v>
      </c>
    </row>
    <row r="4302" spans="3:5" x14ac:dyDescent="0.2">
      <c r="C4302" s="555"/>
      <c r="D4302" s="555"/>
      <c r="E4302" s="124" t="str">
        <f>'Enter Data'!$C$61</f>
        <v>Select</v>
      </c>
    </row>
    <row r="4303" spans="3:5" x14ac:dyDescent="0.2">
      <c r="C4303" s="555"/>
      <c r="D4303" s="555"/>
      <c r="E4303" s="124" t="str">
        <f>'Enter Data'!$C$61</f>
        <v>Select</v>
      </c>
    </row>
    <row r="4304" spans="3:5" x14ac:dyDescent="0.2">
      <c r="C4304" s="555"/>
      <c r="D4304" s="555"/>
      <c r="E4304" s="124" t="str">
        <f>'Enter Data'!$C$61</f>
        <v>Select</v>
      </c>
    </row>
    <row r="4305" spans="3:5" x14ac:dyDescent="0.2">
      <c r="C4305" s="555"/>
      <c r="D4305" s="555"/>
      <c r="E4305" s="124" t="str">
        <f>'Enter Data'!$C$61</f>
        <v>Select</v>
      </c>
    </row>
    <row r="4306" spans="3:5" x14ac:dyDescent="0.2">
      <c r="C4306" s="555"/>
      <c r="D4306" s="555"/>
      <c r="E4306" s="124" t="str">
        <f>'Enter Data'!$C$61</f>
        <v>Select</v>
      </c>
    </row>
    <row r="4307" spans="3:5" x14ac:dyDescent="0.2">
      <c r="C4307" s="555"/>
      <c r="D4307" s="555"/>
      <c r="E4307" s="124" t="str">
        <f>'Enter Data'!$C$61</f>
        <v>Select</v>
      </c>
    </row>
    <row r="4308" spans="3:5" x14ac:dyDescent="0.2">
      <c r="C4308" s="555"/>
      <c r="D4308" s="555"/>
      <c r="E4308" s="124" t="str">
        <f>'Enter Data'!$C$61</f>
        <v>Select</v>
      </c>
    </row>
    <row r="4309" spans="3:5" x14ac:dyDescent="0.2">
      <c r="C4309" s="555"/>
      <c r="D4309" s="555"/>
      <c r="E4309" s="124" t="str">
        <f>'Enter Data'!$C$61</f>
        <v>Select</v>
      </c>
    </row>
    <row r="4310" spans="3:5" x14ac:dyDescent="0.2">
      <c r="C4310" s="555"/>
      <c r="D4310" s="555"/>
      <c r="E4310" s="124" t="str">
        <f>'Enter Data'!$C$61</f>
        <v>Select</v>
      </c>
    </row>
    <row r="4311" spans="3:5" x14ac:dyDescent="0.2">
      <c r="C4311" s="555"/>
      <c r="D4311" s="555"/>
      <c r="E4311" s="124" t="str">
        <f>'Enter Data'!$C$61</f>
        <v>Select</v>
      </c>
    </row>
    <row r="4312" spans="3:5" x14ac:dyDescent="0.2">
      <c r="C4312" s="555"/>
      <c r="D4312" s="555"/>
      <c r="E4312" s="124" t="str">
        <f>'Enter Data'!$C$61</f>
        <v>Select</v>
      </c>
    </row>
    <row r="4313" spans="3:5" x14ac:dyDescent="0.2">
      <c r="C4313" s="555"/>
      <c r="D4313" s="555"/>
      <c r="E4313" s="124" t="str">
        <f>'Enter Data'!$C$61</f>
        <v>Select</v>
      </c>
    </row>
    <row r="4314" spans="3:5" x14ac:dyDescent="0.2">
      <c r="C4314" s="555"/>
      <c r="D4314" s="555"/>
      <c r="E4314" s="124" t="str">
        <f>'Enter Data'!$C$61</f>
        <v>Select</v>
      </c>
    </row>
    <row r="4315" spans="3:5" x14ac:dyDescent="0.2">
      <c r="C4315" s="555"/>
      <c r="D4315" s="555"/>
      <c r="E4315" s="124" t="str">
        <f>'Enter Data'!$C$61</f>
        <v>Select</v>
      </c>
    </row>
    <row r="4316" spans="3:5" x14ac:dyDescent="0.2">
      <c r="C4316" s="555"/>
      <c r="D4316" s="555"/>
      <c r="E4316" s="124" t="str">
        <f>'Enter Data'!$C$61</f>
        <v>Select</v>
      </c>
    </row>
    <row r="4317" spans="3:5" x14ac:dyDescent="0.2">
      <c r="C4317" s="555"/>
      <c r="D4317" s="555"/>
      <c r="E4317" s="124" t="str">
        <f>'Enter Data'!$C$61</f>
        <v>Select</v>
      </c>
    </row>
    <row r="4318" spans="3:5" x14ac:dyDescent="0.2">
      <c r="C4318" s="555"/>
      <c r="D4318" s="555"/>
      <c r="E4318" s="124" t="str">
        <f>'Enter Data'!$C$61</f>
        <v>Select</v>
      </c>
    </row>
    <row r="4319" spans="3:5" x14ac:dyDescent="0.2">
      <c r="C4319" s="555"/>
      <c r="D4319" s="555"/>
      <c r="E4319" s="124" t="str">
        <f>'Enter Data'!$C$61</f>
        <v>Select</v>
      </c>
    </row>
    <row r="4320" spans="3:5" x14ac:dyDescent="0.2">
      <c r="C4320" s="555"/>
      <c r="D4320" s="555"/>
      <c r="E4320" s="124" t="str">
        <f>'Enter Data'!$C$61</f>
        <v>Select</v>
      </c>
    </row>
    <row r="4321" spans="3:5" x14ac:dyDescent="0.2">
      <c r="C4321" s="555"/>
      <c r="D4321" s="555"/>
      <c r="E4321" s="124" t="str">
        <f>'Enter Data'!$C$61</f>
        <v>Select</v>
      </c>
    </row>
    <row r="4322" spans="3:5" x14ac:dyDescent="0.2">
      <c r="C4322" s="555"/>
      <c r="D4322" s="555"/>
      <c r="E4322" s="124" t="str">
        <f>'Enter Data'!$C$61</f>
        <v>Select</v>
      </c>
    </row>
    <row r="4323" spans="3:5" x14ac:dyDescent="0.2">
      <c r="C4323" s="555"/>
      <c r="D4323" s="555"/>
      <c r="E4323" s="124" t="str">
        <f>'Enter Data'!$C$61</f>
        <v>Select</v>
      </c>
    </row>
    <row r="4324" spans="3:5" x14ac:dyDescent="0.2">
      <c r="C4324" s="555"/>
      <c r="D4324" s="555"/>
      <c r="E4324" s="124" t="str">
        <f>'Enter Data'!$C$61</f>
        <v>Select</v>
      </c>
    </row>
    <row r="4325" spans="3:5" x14ac:dyDescent="0.2">
      <c r="C4325" s="555"/>
      <c r="D4325" s="555"/>
      <c r="E4325" s="124" t="str">
        <f>'Enter Data'!$C$61</f>
        <v>Select</v>
      </c>
    </row>
    <row r="4326" spans="3:5" x14ac:dyDescent="0.2">
      <c r="C4326" s="555"/>
      <c r="D4326" s="555"/>
      <c r="E4326" s="124" t="str">
        <f>'Enter Data'!$C$61</f>
        <v>Select</v>
      </c>
    </row>
    <row r="4327" spans="3:5" x14ac:dyDescent="0.2">
      <c r="C4327" s="555"/>
      <c r="D4327" s="555"/>
      <c r="E4327" s="124" t="str">
        <f>'Enter Data'!$C$61</f>
        <v>Select</v>
      </c>
    </row>
    <row r="4328" spans="3:5" x14ac:dyDescent="0.2">
      <c r="C4328" s="555"/>
      <c r="D4328" s="555"/>
      <c r="E4328" s="124" t="str">
        <f>'Enter Data'!$C$61</f>
        <v>Select</v>
      </c>
    </row>
    <row r="4329" spans="3:5" x14ac:dyDescent="0.2">
      <c r="C4329" s="555"/>
      <c r="D4329" s="555"/>
      <c r="E4329" s="124" t="str">
        <f>'Enter Data'!$C$61</f>
        <v>Select</v>
      </c>
    </row>
    <row r="4330" spans="3:5" x14ac:dyDescent="0.2">
      <c r="C4330" s="555"/>
      <c r="D4330" s="555"/>
      <c r="E4330" s="124" t="str">
        <f>'Enter Data'!$C$61</f>
        <v>Select</v>
      </c>
    </row>
    <row r="4331" spans="3:5" x14ac:dyDescent="0.2">
      <c r="C4331" s="555"/>
      <c r="D4331" s="555"/>
      <c r="E4331" s="124" t="str">
        <f>'Enter Data'!$C$61</f>
        <v>Select</v>
      </c>
    </row>
    <row r="4332" spans="3:5" x14ac:dyDescent="0.2">
      <c r="C4332" s="555"/>
      <c r="D4332" s="555"/>
      <c r="E4332" s="124" t="str">
        <f>'Enter Data'!$C$61</f>
        <v>Select</v>
      </c>
    </row>
    <row r="4333" spans="3:5" x14ac:dyDescent="0.2">
      <c r="C4333" s="555"/>
      <c r="D4333" s="555"/>
      <c r="E4333" s="124" t="str">
        <f>'Enter Data'!$C$61</f>
        <v>Select</v>
      </c>
    </row>
    <row r="4334" spans="3:5" x14ac:dyDescent="0.2">
      <c r="C4334" s="555"/>
      <c r="D4334" s="555"/>
      <c r="E4334" s="124" t="str">
        <f>'Enter Data'!$C$61</f>
        <v>Select</v>
      </c>
    </row>
    <row r="4335" spans="3:5" x14ac:dyDescent="0.2">
      <c r="C4335" s="555"/>
      <c r="D4335" s="555"/>
      <c r="E4335" s="124" t="str">
        <f>'Enter Data'!$C$61</f>
        <v>Select</v>
      </c>
    </row>
    <row r="4336" spans="3:5" x14ac:dyDescent="0.2">
      <c r="C4336" s="555"/>
      <c r="D4336" s="555"/>
      <c r="E4336" s="124" t="str">
        <f>'Enter Data'!$C$61</f>
        <v>Select</v>
      </c>
    </row>
    <row r="4337" spans="3:5" x14ac:dyDescent="0.2">
      <c r="C4337" s="555"/>
      <c r="D4337" s="555"/>
      <c r="E4337" s="124" t="str">
        <f>'Enter Data'!$C$61</f>
        <v>Select</v>
      </c>
    </row>
    <row r="4338" spans="3:5" x14ac:dyDescent="0.2">
      <c r="C4338" s="555"/>
      <c r="D4338" s="555"/>
      <c r="E4338" s="124" t="str">
        <f>'Enter Data'!$C$61</f>
        <v>Select</v>
      </c>
    </row>
    <row r="4339" spans="3:5" x14ac:dyDescent="0.2">
      <c r="C4339" s="555"/>
      <c r="D4339" s="555"/>
      <c r="E4339" s="124" t="str">
        <f>'Enter Data'!$C$61</f>
        <v>Select</v>
      </c>
    </row>
    <row r="4340" spans="3:5" x14ac:dyDescent="0.2">
      <c r="C4340" s="555"/>
      <c r="D4340" s="555"/>
      <c r="E4340" s="124" t="str">
        <f>'Enter Data'!$C$61</f>
        <v>Select</v>
      </c>
    </row>
    <row r="4341" spans="3:5" x14ac:dyDescent="0.2">
      <c r="C4341" s="555"/>
      <c r="D4341" s="555"/>
      <c r="E4341" s="124" t="str">
        <f>'Enter Data'!$C$61</f>
        <v>Select</v>
      </c>
    </row>
    <row r="4342" spans="3:5" x14ac:dyDescent="0.2">
      <c r="C4342" s="555"/>
      <c r="D4342" s="555"/>
      <c r="E4342" s="124" t="str">
        <f>'Enter Data'!$C$61</f>
        <v>Select</v>
      </c>
    </row>
    <row r="4343" spans="3:5" x14ac:dyDescent="0.2">
      <c r="C4343" s="555"/>
      <c r="D4343" s="555"/>
      <c r="E4343" s="124" t="str">
        <f>'Enter Data'!$C$61</f>
        <v>Select</v>
      </c>
    </row>
    <row r="4344" spans="3:5" x14ac:dyDescent="0.2">
      <c r="C4344" s="555"/>
      <c r="D4344" s="555"/>
      <c r="E4344" s="124" t="str">
        <f>'Enter Data'!$C$61</f>
        <v>Select</v>
      </c>
    </row>
    <row r="4345" spans="3:5" x14ac:dyDescent="0.2">
      <c r="C4345" s="555"/>
      <c r="D4345" s="555"/>
      <c r="E4345" s="124" t="str">
        <f>'Enter Data'!$C$61</f>
        <v>Select</v>
      </c>
    </row>
    <row r="4346" spans="3:5" x14ac:dyDescent="0.2">
      <c r="C4346" s="555"/>
      <c r="D4346" s="555"/>
      <c r="E4346" s="124" t="str">
        <f>'Enter Data'!$C$61</f>
        <v>Select</v>
      </c>
    </row>
    <row r="4347" spans="3:5" x14ac:dyDescent="0.2">
      <c r="C4347" s="555"/>
      <c r="D4347" s="555"/>
      <c r="E4347" s="124" t="str">
        <f>'Enter Data'!$C$61</f>
        <v>Select</v>
      </c>
    </row>
    <row r="4348" spans="3:5" x14ac:dyDescent="0.2">
      <c r="C4348" s="555"/>
      <c r="D4348" s="555"/>
      <c r="E4348" s="124" t="str">
        <f>'Enter Data'!$C$61</f>
        <v>Select</v>
      </c>
    </row>
    <row r="4349" spans="3:5" x14ac:dyDescent="0.2">
      <c r="C4349" s="555"/>
      <c r="D4349" s="555"/>
      <c r="E4349" s="124" t="str">
        <f>'Enter Data'!$C$61</f>
        <v>Select</v>
      </c>
    </row>
    <row r="4350" spans="3:5" x14ac:dyDescent="0.2">
      <c r="C4350" s="555"/>
      <c r="D4350" s="555"/>
      <c r="E4350" s="124" t="str">
        <f>'Enter Data'!$C$61</f>
        <v>Select</v>
      </c>
    </row>
    <row r="4351" spans="3:5" x14ac:dyDescent="0.2">
      <c r="C4351" s="555"/>
      <c r="D4351" s="555"/>
      <c r="E4351" s="124" t="str">
        <f>'Enter Data'!$C$61</f>
        <v>Select</v>
      </c>
    </row>
    <row r="4352" spans="3:5" x14ac:dyDescent="0.2">
      <c r="C4352" s="555"/>
      <c r="D4352" s="555"/>
      <c r="E4352" s="124" t="str">
        <f>'Enter Data'!$C$61</f>
        <v>Select</v>
      </c>
    </row>
    <row r="4353" spans="3:5" x14ac:dyDescent="0.2">
      <c r="C4353" s="555"/>
      <c r="D4353" s="555"/>
      <c r="E4353" s="124" t="str">
        <f>'Enter Data'!$C$61</f>
        <v>Select</v>
      </c>
    </row>
    <row r="4354" spans="3:5" x14ac:dyDescent="0.2">
      <c r="C4354" s="555"/>
      <c r="D4354" s="555"/>
      <c r="E4354" s="124" t="str">
        <f>'Enter Data'!$C$61</f>
        <v>Select</v>
      </c>
    </row>
    <row r="4355" spans="3:5" x14ac:dyDescent="0.2">
      <c r="C4355" s="555"/>
      <c r="D4355" s="555"/>
      <c r="E4355" s="124" t="str">
        <f>'Enter Data'!$C$61</f>
        <v>Select</v>
      </c>
    </row>
    <row r="4356" spans="3:5" x14ac:dyDescent="0.2">
      <c r="C4356" s="555"/>
      <c r="D4356" s="555"/>
      <c r="E4356" s="124" t="str">
        <f>'Enter Data'!$C$61</f>
        <v>Select</v>
      </c>
    </row>
    <row r="4357" spans="3:5" x14ac:dyDescent="0.2">
      <c r="C4357" s="555"/>
      <c r="D4357" s="555"/>
      <c r="E4357" s="124" t="str">
        <f>'Enter Data'!$C$61</f>
        <v>Select</v>
      </c>
    </row>
    <row r="4358" spans="3:5" x14ac:dyDescent="0.2">
      <c r="C4358" s="555"/>
      <c r="D4358" s="555"/>
      <c r="E4358" s="124" t="str">
        <f>'Enter Data'!$C$61</f>
        <v>Select</v>
      </c>
    </row>
    <row r="4359" spans="3:5" x14ac:dyDescent="0.2">
      <c r="C4359" s="555"/>
      <c r="D4359" s="555"/>
      <c r="E4359" s="124" t="str">
        <f>'Enter Data'!$C$61</f>
        <v>Select</v>
      </c>
    </row>
    <row r="4360" spans="3:5" x14ac:dyDescent="0.2">
      <c r="C4360" s="555"/>
      <c r="D4360" s="555"/>
      <c r="E4360" s="124" t="str">
        <f>'Enter Data'!$C$61</f>
        <v>Select</v>
      </c>
    </row>
    <row r="4361" spans="3:5" x14ac:dyDescent="0.2">
      <c r="C4361" s="555"/>
      <c r="D4361" s="555"/>
      <c r="E4361" s="124" t="str">
        <f>'Enter Data'!$C$61</f>
        <v>Select</v>
      </c>
    </row>
    <row r="4362" spans="3:5" x14ac:dyDescent="0.2">
      <c r="C4362" s="555"/>
      <c r="D4362" s="555"/>
      <c r="E4362" s="124" t="str">
        <f>'Enter Data'!$C$61</f>
        <v>Select</v>
      </c>
    </row>
    <row r="4363" spans="3:5" x14ac:dyDescent="0.2">
      <c r="C4363" s="555"/>
      <c r="D4363" s="555"/>
      <c r="E4363" s="124" t="str">
        <f>'Enter Data'!$C$61</f>
        <v>Select</v>
      </c>
    </row>
    <row r="4364" spans="3:5" x14ac:dyDescent="0.2">
      <c r="C4364" s="555"/>
      <c r="D4364" s="555"/>
      <c r="E4364" s="124" t="str">
        <f>'Enter Data'!$C$61</f>
        <v>Select</v>
      </c>
    </row>
    <row r="4365" spans="3:5" x14ac:dyDescent="0.2">
      <c r="C4365" s="555"/>
      <c r="D4365" s="555"/>
      <c r="E4365" s="124" t="str">
        <f>'Enter Data'!$C$61</f>
        <v>Select</v>
      </c>
    </row>
    <row r="4366" spans="3:5" x14ac:dyDescent="0.2">
      <c r="C4366" s="555"/>
      <c r="D4366" s="555"/>
      <c r="E4366" s="124" t="str">
        <f>'Enter Data'!$C$61</f>
        <v>Select</v>
      </c>
    </row>
    <row r="4367" spans="3:5" x14ac:dyDescent="0.2">
      <c r="C4367" s="555"/>
      <c r="D4367" s="555"/>
      <c r="E4367" s="124" t="str">
        <f>'Enter Data'!$C$61</f>
        <v>Select</v>
      </c>
    </row>
    <row r="4368" spans="3:5" x14ac:dyDescent="0.2">
      <c r="C4368" s="555"/>
      <c r="D4368" s="555"/>
      <c r="E4368" s="124" t="str">
        <f>'Enter Data'!$C$61</f>
        <v>Select</v>
      </c>
    </row>
    <row r="4369" spans="3:5" x14ac:dyDescent="0.2">
      <c r="C4369" s="555"/>
      <c r="D4369" s="555"/>
      <c r="E4369" s="124" t="str">
        <f>'Enter Data'!$C$61</f>
        <v>Select</v>
      </c>
    </row>
    <row r="4370" spans="3:5" x14ac:dyDescent="0.2">
      <c r="C4370" s="555"/>
      <c r="D4370" s="555"/>
      <c r="E4370" s="124" t="str">
        <f>'Enter Data'!$C$61</f>
        <v>Select</v>
      </c>
    </row>
    <row r="4371" spans="3:5" x14ac:dyDescent="0.2">
      <c r="C4371" s="555"/>
      <c r="D4371" s="555"/>
      <c r="E4371" s="124" t="str">
        <f>'Enter Data'!$C$61</f>
        <v>Select</v>
      </c>
    </row>
    <row r="4372" spans="3:5" x14ac:dyDescent="0.2">
      <c r="C4372" s="555"/>
      <c r="D4372" s="555"/>
      <c r="E4372" s="124" t="str">
        <f>'Enter Data'!$C$61</f>
        <v>Select</v>
      </c>
    </row>
    <row r="4373" spans="3:5" x14ac:dyDescent="0.2">
      <c r="C4373" s="555"/>
      <c r="D4373" s="555"/>
      <c r="E4373" s="124" t="str">
        <f>'Enter Data'!$C$61</f>
        <v>Select</v>
      </c>
    </row>
    <row r="4374" spans="3:5" x14ac:dyDescent="0.2">
      <c r="C4374" s="555"/>
      <c r="D4374" s="555"/>
      <c r="E4374" s="124" t="str">
        <f>'Enter Data'!$C$61</f>
        <v>Select</v>
      </c>
    </row>
    <row r="4375" spans="3:5" x14ac:dyDescent="0.2">
      <c r="C4375" s="555"/>
      <c r="D4375" s="555"/>
      <c r="E4375" s="124" t="str">
        <f>'Enter Data'!$C$61</f>
        <v>Select</v>
      </c>
    </row>
    <row r="4376" spans="3:5" x14ac:dyDescent="0.2">
      <c r="C4376" s="555"/>
      <c r="D4376" s="555"/>
      <c r="E4376" s="124" t="str">
        <f>'Enter Data'!$C$61</f>
        <v>Select</v>
      </c>
    </row>
    <row r="4377" spans="3:5" x14ac:dyDescent="0.2">
      <c r="C4377" s="555"/>
      <c r="D4377" s="555"/>
      <c r="E4377" s="124" t="str">
        <f>'Enter Data'!$C$61</f>
        <v>Select</v>
      </c>
    </row>
    <row r="4378" spans="3:5" x14ac:dyDescent="0.2">
      <c r="C4378" s="555"/>
      <c r="D4378" s="555"/>
      <c r="E4378" s="124" t="str">
        <f>'Enter Data'!$C$61</f>
        <v>Select</v>
      </c>
    </row>
    <row r="4379" spans="3:5" x14ac:dyDescent="0.2">
      <c r="C4379" s="555"/>
      <c r="D4379" s="555"/>
      <c r="E4379" s="124" t="str">
        <f>'Enter Data'!$C$61</f>
        <v>Select</v>
      </c>
    </row>
    <row r="4380" spans="3:5" x14ac:dyDescent="0.2">
      <c r="C4380" s="555"/>
      <c r="D4380" s="555"/>
      <c r="E4380" s="124" t="str">
        <f>'Enter Data'!$C$61</f>
        <v>Select</v>
      </c>
    </row>
    <row r="4381" spans="3:5" x14ac:dyDescent="0.2">
      <c r="C4381" s="555"/>
      <c r="D4381" s="555"/>
      <c r="E4381" s="124" t="str">
        <f>'Enter Data'!$C$61</f>
        <v>Select</v>
      </c>
    </row>
    <row r="4382" spans="3:5" x14ac:dyDescent="0.2">
      <c r="C4382" s="555"/>
      <c r="D4382" s="555"/>
      <c r="E4382" s="124" t="str">
        <f>'Enter Data'!$C$61</f>
        <v>Select</v>
      </c>
    </row>
    <row r="4383" spans="3:5" x14ac:dyDescent="0.2">
      <c r="C4383" s="555"/>
      <c r="D4383" s="555"/>
      <c r="E4383" s="124" t="str">
        <f>'Enter Data'!$C$61</f>
        <v>Select</v>
      </c>
    </row>
    <row r="4384" spans="3:5" x14ac:dyDescent="0.2">
      <c r="C4384" s="555"/>
      <c r="D4384" s="555"/>
      <c r="E4384" s="124" t="str">
        <f>'Enter Data'!$C$61</f>
        <v>Select</v>
      </c>
    </row>
    <row r="4385" spans="3:5" x14ac:dyDescent="0.2">
      <c r="C4385" s="555"/>
      <c r="D4385" s="555"/>
      <c r="E4385" s="124" t="str">
        <f>'Enter Data'!$C$61</f>
        <v>Select</v>
      </c>
    </row>
    <row r="4386" spans="3:5" x14ac:dyDescent="0.2">
      <c r="C4386" s="555"/>
      <c r="D4386" s="555"/>
      <c r="E4386" s="124" t="str">
        <f>'Enter Data'!$C$61</f>
        <v>Select</v>
      </c>
    </row>
    <row r="4387" spans="3:5" x14ac:dyDescent="0.2">
      <c r="C4387" s="555"/>
      <c r="D4387" s="555"/>
      <c r="E4387" s="124" t="str">
        <f>'Enter Data'!$C$61</f>
        <v>Select</v>
      </c>
    </row>
    <row r="4388" spans="3:5" x14ac:dyDescent="0.2">
      <c r="C4388" s="555"/>
      <c r="D4388" s="555"/>
      <c r="E4388" s="124" t="str">
        <f>'Enter Data'!$C$61</f>
        <v>Select</v>
      </c>
    </row>
    <row r="4389" spans="3:5" x14ac:dyDescent="0.2">
      <c r="C4389" s="555"/>
      <c r="D4389" s="555"/>
      <c r="E4389" s="124" t="str">
        <f>'Enter Data'!$C$61</f>
        <v>Select</v>
      </c>
    </row>
    <row r="4390" spans="3:5" x14ac:dyDescent="0.2">
      <c r="C4390" s="555"/>
      <c r="D4390" s="555"/>
      <c r="E4390" s="124" t="str">
        <f>'Enter Data'!$C$61</f>
        <v>Select</v>
      </c>
    </row>
    <row r="4391" spans="3:5" x14ac:dyDescent="0.2">
      <c r="C4391" s="555"/>
      <c r="D4391" s="555"/>
      <c r="E4391" s="124" t="str">
        <f>'Enter Data'!$C$61</f>
        <v>Select</v>
      </c>
    </row>
    <row r="4392" spans="3:5" x14ac:dyDescent="0.2">
      <c r="C4392" s="555"/>
      <c r="D4392" s="555"/>
      <c r="E4392" s="124" t="str">
        <f>'Enter Data'!$C$61</f>
        <v>Select</v>
      </c>
    </row>
    <row r="4393" spans="3:5" x14ac:dyDescent="0.2">
      <c r="C4393" s="555"/>
      <c r="D4393" s="555"/>
      <c r="E4393" s="124" t="str">
        <f>'Enter Data'!$C$61</f>
        <v>Select</v>
      </c>
    </row>
    <row r="4394" spans="3:5" x14ac:dyDescent="0.2">
      <c r="C4394" s="555"/>
      <c r="D4394" s="555"/>
      <c r="E4394" s="124" t="str">
        <f>'Enter Data'!$C$61</f>
        <v>Select</v>
      </c>
    </row>
    <row r="4395" spans="3:5" x14ac:dyDescent="0.2">
      <c r="C4395" s="555"/>
      <c r="D4395" s="555"/>
      <c r="E4395" s="124" t="str">
        <f>'Enter Data'!$C$61</f>
        <v>Select</v>
      </c>
    </row>
    <row r="4396" spans="3:5" x14ac:dyDescent="0.2">
      <c r="C4396" s="555"/>
      <c r="D4396" s="555"/>
      <c r="E4396" s="124" t="str">
        <f>'Enter Data'!$C$61</f>
        <v>Select</v>
      </c>
    </row>
    <row r="4397" spans="3:5" x14ac:dyDescent="0.2">
      <c r="C4397" s="555"/>
      <c r="D4397" s="555"/>
      <c r="E4397" s="124" t="str">
        <f>'Enter Data'!$C$61</f>
        <v>Select</v>
      </c>
    </row>
    <row r="4398" spans="3:5" x14ac:dyDescent="0.2">
      <c r="C4398" s="555"/>
      <c r="D4398" s="555"/>
      <c r="E4398" s="124" t="str">
        <f>'Enter Data'!$C$61</f>
        <v>Select</v>
      </c>
    </row>
    <row r="4399" spans="3:5" x14ac:dyDescent="0.2">
      <c r="C4399" s="555"/>
      <c r="D4399" s="555"/>
      <c r="E4399" s="124" t="str">
        <f>'Enter Data'!$C$61</f>
        <v>Select</v>
      </c>
    </row>
    <row r="4400" spans="3:5" x14ac:dyDescent="0.2">
      <c r="C4400" s="555"/>
      <c r="D4400" s="555"/>
      <c r="E4400" s="124" t="str">
        <f>'Enter Data'!$C$61</f>
        <v>Select</v>
      </c>
    </row>
    <row r="4401" spans="3:5" x14ac:dyDescent="0.2">
      <c r="C4401" s="555"/>
      <c r="D4401" s="555"/>
      <c r="E4401" s="124" t="str">
        <f>'Enter Data'!$C$61</f>
        <v>Select</v>
      </c>
    </row>
    <row r="4402" spans="3:5" x14ac:dyDescent="0.2">
      <c r="C4402" s="555"/>
      <c r="D4402" s="555"/>
      <c r="E4402" s="124" t="str">
        <f>'Enter Data'!$C$61</f>
        <v>Select</v>
      </c>
    </row>
    <row r="4403" spans="3:5" x14ac:dyDescent="0.2">
      <c r="C4403" s="555"/>
      <c r="D4403" s="555"/>
      <c r="E4403" s="124" t="str">
        <f>'Enter Data'!$C$61</f>
        <v>Select</v>
      </c>
    </row>
    <row r="4404" spans="3:5" x14ac:dyDescent="0.2">
      <c r="C4404" s="555"/>
      <c r="D4404" s="555"/>
      <c r="E4404" s="124" t="str">
        <f>'Enter Data'!$C$61</f>
        <v>Select</v>
      </c>
    </row>
    <row r="4405" spans="3:5" x14ac:dyDescent="0.2">
      <c r="C4405" s="555"/>
      <c r="D4405" s="555"/>
      <c r="E4405" s="124" t="str">
        <f>'Enter Data'!$C$61</f>
        <v>Select</v>
      </c>
    </row>
    <row r="4406" spans="3:5" x14ac:dyDescent="0.2">
      <c r="C4406" s="555"/>
      <c r="D4406" s="555"/>
      <c r="E4406" s="124" t="str">
        <f>'Enter Data'!$C$61</f>
        <v>Select</v>
      </c>
    </row>
    <row r="4407" spans="3:5" x14ac:dyDescent="0.2">
      <c r="C4407" s="555"/>
      <c r="D4407" s="555"/>
      <c r="E4407" s="124" t="str">
        <f>'Enter Data'!$C$61</f>
        <v>Select</v>
      </c>
    </row>
    <row r="4408" spans="3:5" x14ac:dyDescent="0.2">
      <c r="C4408" s="555"/>
      <c r="D4408" s="555"/>
      <c r="E4408" s="124" t="str">
        <f>'Enter Data'!$C$61</f>
        <v>Select</v>
      </c>
    </row>
    <row r="4409" spans="3:5" x14ac:dyDescent="0.2">
      <c r="C4409" s="555"/>
      <c r="D4409" s="555"/>
      <c r="E4409" s="124" t="str">
        <f>'Enter Data'!$C$61</f>
        <v>Select</v>
      </c>
    </row>
    <row r="4410" spans="3:5" x14ac:dyDescent="0.2">
      <c r="C4410" s="555"/>
      <c r="D4410" s="555"/>
      <c r="E4410" s="124" t="str">
        <f>'Enter Data'!$C$61</f>
        <v>Select</v>
      </c>
    </row>
    <row r="4411" spans="3:5" x14ac:dyDescent="0.2">
      <c r="C4411" s="555"/>
      <c r="D4411" s="555"/>
      <c r="E4411" s="124" t="str">
        <f>'Enter Data'!$C$61</f>
        <v>Select</v>
      </c>
    </row>
    <row r="4412" spans="3:5" x14ac:dyDescent="0.2">
      <c r="C4412" s="555"/>
      <c r="D4412" s="555"/>
      <c r="E4412" s="124" t="str">
        <f>'Enter Data'!$C$61</f>
        <v>Select</v>
      </c>
    </row>
    <row r="4413" spans="3:5" x14ac:dyDescent="0.2">
      <c r="C4413" s="555"/>
      <c r="D4413" s="555"/>
      <c r="E4413" s="124" t="str">
        <f>'Enter Data'!$C$61</f>
        <v>Select</v>
      </c>
    </row>
    <row r="4414" spans="3:5" x14ac:dyDescent="0.2">
      <c r="C4414" s="555"/>
      <c r="D4414" s="555"/>
      <c r="E4414" s="124" t="str">
        <f>'Enter Data'!$C$61</f>
        <v>Select</v>
      </c>
    </row>
    <row r="4415" spans="3:5" x14ac:dyDescent="0.2">
      <c r="C4415" s="555"/>
      <c r="D4415" s="555"/>
      <c r="E4415" s="124" t="str">
        <f>'Enter Data'!$C$61</f>
        <v>Select</v>
      </c>
    </row>
    <row r="4416" spans="3:5" x14ac:dyDescent="0.2">
      <c r="C4416" s="555"/>
      <c r="D4416" s="555"/>
      <c r="E4416" s="124" t="str">
        <f>'Enter Data'!$C$61</f>
        <v>Select</v>
      </c>
    </row>
    <row r="4417" spans="3:5" x14ac:dyDescent="0.2">
      <c r="C4417" s="555"/>
      <c r="D4417" s="555"/>
      <c r="E4417" s="124" t="str">
        <f>'Enter Data'!$C$61</f>
        <v>Select</v>
      </c>
    </row>
    <row r="4418" spans="3:5" x14ac:dyDescent="0.2">
      <c r="C4418" s="555"/>
      <c r="D4418" s="555"/>
      <c r="E4418" s="124" t="str">
        <f>'Enter Data'!$C$61</f>
        <v>Select</v>
      </c>
    </row>
    <row r="4419" spans="3:5" x14ac:dyDescent="0.2">
      <c r="C4419" s="555"/>
      <c r="D4419" s="555"/>
      <c r="E4419" s="124" t="str">
        <f>'Enter Data'!$C$61</f>
        <v>Select</v>
      </c>
    </row>
    <row r="4420" spans="3:5" x14ac:dyDescent="0.2">
      <c r="C4420" s="555"/>
      <c r="D4420" s="555"/>
      <c r="E4420" s="124" t="str">
        <f>'Enter Data'!$C$61</f>
        <v>Select</v>
      </c>
    </row>
    <row r="4421" spans="3:5" x14ac:dyDescent="0.2">
      <c r="C4421" s="555"/>
      <c r="D4421" s="555"/>
      <c r="E4421" s="124" t="str">
        <f>'Enter Data'!$C$61</f>
        <v>Select</v>
      </c>
    </row>
    <row r="4422" spans="3:5" x14ac:dyDescent="0.2">
      <c r="C4422" s="555"/>
      <c r="D4422" s="555"/>
      <c r="E4422" s="124" t="str">
        <f>'Enter Data'!$C$61</f>
        <v>Select</v>
      </c>
    </row>
    <row r="4423" spans="3:5" x14ac:dyDescent="0.2">
      <c r="C4423" s="555"/>
      <c r="D4423" s="555"/>
      <c r="E4423" s="124" t="str">
        <f>'Enter Data'!$C$61</f>
        <v>Select</v>
      </c>
    </row>
    <row r="4424" spans="3:5" x14ac:dyDescent="0.2">
      <c r="C4424" s="555"/>
      <c r="D4424" s="555"/>
      <c r="E4424" s="124" t="str">
        <f>'Enter Data'!$C$61</f>
        <v>Select</v>
      </c>
    </row>
    <row r="4425" spans="3:5" x14ac:dyDescent="0.2">
      <c r="C4425" s="555"/>
      <c r="D4425" s="555"/>
      <c r="E4425" s="124" t="str">
        <f>'Enter Data'!$C$61</f>
        <v>Select</v>
      </c>
    </row>
    <row r="4426" spans="3:5" x14ac:dyDescent="0.2">
      <c r="C4426" s="555"/>
      <c r="D4426" s="555"/>
      <c r="E4426" s="124" t="str">
        <f>'Enter Data'!$C$61</f>
        <v>Select</v>
      </c>
    </row>
    <row r="4427" spans="3:5" x14ac:dyDescent="0.2">
      <c r="C4427" s="555"/>
      <c r="D4427" s="555"/>
      <c r="E4427" s="124" t="str">
        <f>'Enter Data'!$C$61</f>
        <v>Select</v>
      </c>
    </row>
    <row r="4428" spans="3:5" x14ac:dyDescent="0.2">
      <c r="C4428" s="555"/>
      <c r="D4428" s="555"/>
      <c r="E4428" s="124" t="str">
        <f>'Enter Data'!$C$61</f>
        <v>Select</v>
      </c>
    </row>
    <row r="4429" spans="3:5" x14ac:dyDescent="0.2">
      <c r="C4429" s="555"/>
      <c r="D4429" s="555"/>
      <c r="E4429" s="124" t="str">
        <f>'Enter Data'!$C$61</f>
        <v>Select</v>
      </c>
    </row>
    <row r="4430" spans="3:5" x14ac:dyDescent="0.2">
      <c r="C4430" s="555"/>
      <c r="D4430" s="555"/>
      <c r="E4430" s="124" t="str">
        <f>'Enter Data'!$C$61</f>
        <v>Select</v>
      </c>
    </row>
    <row r="4431" spans="3:5" x14ac:dyDescent="0.2">
      <c r="C4431" s="555"/>
      <c r="D4431" s="555"/>
      <c r="E4431" s="124" t="str">
        <f>'Enter Data'!$C$61</f>
        <v>Select</v>
      </c>
    </row>
    <row r="4432" spans="3:5" x14ac:dyDescent="0.2">
      <c r="C4432" s="555"/>
      <c r="D4432" s="555"/>
      <c r="E4432" s="124" t="str">
        <f>'Enter Data'!$C$61</f>
        <v>Select</v>
      </c>
    </row>
    <row r="4433" spans="3:5" x14ac:dyDescent="0.2">
      <c r="C4433" s="555"/>
      <c r="D4433" s="555"/>
      <c r="E4433" s="124" t="str">
        <f>'Enter Data'!$C$61</f>
        <v>Select</v>
      </c>
    </row>
    <row r="4434" spans="3:5" x14ac:dyDescent="0.2">
      <c r="C4434" s="555"/>
      <c r="D4434" s="555"/>
      <c r="E4434" s="124" t="str">
        <f>'Enter Data'!$C$61</f>
        <v>Select</v>
      </c>
    </row>
    <row r="4435" spans="3:5" x14ac:dyDescent="0.2">
      <c r="C4435" s="555"/>
      <c r="D4435" s="555"/>
      <c r="E4435" s="124" t="str">
        <f>'Enter Data'!$C$61</f>
        <v>Select</v>
      </c>
    </row>
    <row r="4436" spans="3:5" x14ac:dyDescent="0.2">
      <c r="C4436" s="555"/>
      <c r="D4436" s="555"/>
      <c r="E4436" s="124" t="str">
        <f>'Enter Data'!$C$61</f>
        <v>Select</v>
      </c>
    </row>
    <row r="4437" spans="3:5" x14ac:dyDescent="0.2">
      <c r="C4437" s="555"/>
      <c r="D4437" s="555"/>
      <c r="E4437" s="124" t="str">
        <f>'Enter Data'!$C$61</f>
        <v>Select</v>
      </c>
    </row>
    <row r="4438" spans="3:5" x14ac:dyDescent="0.2">
      <c r="C4438" s="555"/>
      <c r="D4438" s="555"/>
      <c r="E4438" s="124" t="str">
        <f>'Enter Data'!$C$61</f>
        <v>Select</v>
      </c>
    </row>
    <row r="4439" spans="3:5" x14ac:dyDescent="0.2">
      <c r="C4439" s="555"/>
      <c r="D4439" s="555"/>
      <c r="E4439" s="124" t="str">
        <f>'Enter Data'!$C$61</f>
        <v>Select</v>
      </c>
    </row>
    <row r="4440" spans="3:5" x14ac:dyDescent="0.2">
      <c r="C4440" s="555"/>
      <c r="D4440" s="555"/>
      <c r="E4440" s="124" t="str">
        <f>'Enter Data'!$C$61</f>
        <v>Select</v>
      </c>
    </row>
    <row r="4441" spans="3:5" x14ac:dyDescent="0.2">
      <c r="C4441" s="555"/>
      <c r="D4441" s="555"/>
      <c r="E4441" s="124" t="str">
        <f>'Enter Data'!$C$61</f>
        <v>Select</v>
      </c>
    </row>
    <row r="4442" spans="3:5" x14ac:dyDescent="0.2">
      <c r="C4442" s="555"/>
      <c r="D4442" s="555"/>
      <c r="E4442" s="124" t="str">
        <f>'Enter Data'!$C$61</f>
        <v>Select</v>
      </c>
    </row>
    <row r="4443" spans="3:5" x14ac:dyDescent="0.2">
      <c r="C4443" s="555"/>
      <c r="D4443" s="555"/>
      <c r="E4443" s="124" t="str">
        <f>'Enter Data'!$C$61</f>
        <v>Select</v>
      </c>
    </row>
    <row r="4444" spans="3:5" x14ac:dyDescent="0.2">
      <c r="C4444" s="555"/>
      <c r="D4444" s="555"/>
      <c r="E4444" s="124" t="str">
        <f>'Enter Data'!$C$61</f>
        <v>Select</v>
      </c>
    </row>
    <row r="4445" spans="3:5" x14ac:dyDescent="0.2">
      <c r="C4445" s="555"/>
      <c r="D4445" s="555"/>
      <c r="E4445" s="124" t="str">
        <f>'Enter Data'!$C$61</f>
        <v>Select</v>
      </c>
    </row>
    <row r="4446" spans="3:5" x14ac:dyDescent="0.2">
      <c r="C4446" s="555"/>
      <c r="D4446" s="555"/>
      <c r="E4446" s="124" t="str">
        <f>'Enter Data'!$C$61</f>
        <v>Select</v>
      </c>
    </row>
    <row r="4447" spans="3:5" x14ac:dyDescent="0.2">
      <c r="C4447" s="555"/>
      <c r="D4447" s="555"/>
      <c r="E4447" s="124" t="str">
        <f>'Enter Data'!$C$61</f>
        <v>Select</v>
      </c>
    </row>
    <row r="4448" spans="3:5" x14ac:dyDescent="0.2">
      <c r="C4448" s="555"/>
      <c r="D4448" s="555"/>
      <c r="E4448" s="124" t="str">
        <f>'Enter Data'!$C$61</f>
        <v>Select</v>
      </c>
    </row>
    <row r="4449" spans="3:5" x14ac:dyDescent="0.2">
      <c r="C4449" s="555"/>
      <c r="D4449" s="555"/>
      <c r="E4449" s="124" t="str">
        <f>'Enter Data'!$C$61</f>
        <v>Select</v>
      </c>
    </row>
    <row r="4450" spans="3:5" x14ac:dyDescent="0.2">
      <c r="C4450" s="555"/>
      <c r="D4450" s="555"/>
      <c r="E4450" s="124" t="str">
        <f>'Enter Data'!$C$61</f>
        <v>Select</v>
      </c>
    </row>
    <row r="4451" spans="3:5" x14ac:dyDescent="0.2">
      <c r="C4451" s="555"/>
      <c r="D4451" s="555"/>
      <c r="E4451" s="124" t="str">
        <f>'Enter Data'!$C$61</f>
        <v>Select</v>
      </c>
    </row>
    <row r="4452" spans="3:5" x14ac:dyDescent="0.2">
      <c r="C4452" s="555"/>
      <c r="D4452" s="555"/>
      <c r="E4452" s="124" t="str">
        <f>'Enter Data'!$C$61</f>
        <v>Select</v>
      </c>
    </row>
    <row r="4453" spans="3:5" x14ac:dyDescent="0.2">
      <c r="C4453" s="555"/>
      <c r="D4453" s="555"/>
      <c r="E4453" s="124" t="str">
        <f>'Enter Data'!$C$61</f>
        <v>Select</v>
      </c>
    </row>
    <row r="4454" spans="3:5" x14ac:dyDescent="0.2">
      <c r="C4454" s="555"/>
      <c r="D4454" s="555"/>
      <c r="E4454" s="124" t="str">
        <f>'Enter Data'!$C$61</f>
        <v>Select</v>
      </c>
    </row>
    <row r="4455" spans="3:5" x14ac:dyDescent="0.2">
      <c r="C4455" s="555"/>
      <c r="D4455" s="555"/>
      <c r="E4455" s="124" t="str">
        <f>'Enter Data'!$C$61</f>
        <v>Select</v>
      </c>
    </row>
    <row r="4456" spans="3:5" x14ac:dyDescent="0.2">
      <c r="C4456" s="555"/>
      <c r="D4456" s="555"/>
      <c r="E4456" s="124" t="str">
        <f>'Enter Data'!$C$61</f>
        <v>Select</v>
      </c>
    </row>
    <row r="4457" spans="3:5" x14ac:dyDescent="0.2">
      <c r="C4457" s="555"/>
      <c r="D4457" s="555"/>
      <c r="E4457" s="124" t="str">
        <f>'Enter Data'!$C$61</f>
        <v>Select</v>
      </c>
    </row>
    <row r="4458" spans="3:5" x14ac:dyDescent="0.2">
      <c r="C4458" s="555"/>
      <c r="D4458" s="555"/>
      <c r="E4458" s="124" t="str">
        <f>'Enter Data'!$C$61</f>
        <v>Select</v>
      </c>
    </row>
    <row r="4459" spans="3:5" x14ac:dyDescent="0.2">
      <c r="C4459" s="555"/>
      <c r="D4459" s="555"/>
      <c r="E4459" s="124" t="str">
        <f>'Enter Data'!$C$61</f>
        <v>Select</v>
      </c>
    </row>
    <row r="4460" spans="3:5" x14ac:dyDescent="0.2">
      <c r="C4460" s="555"/>
      <c r="D4460" s="555"/>
      <c r="E4460" s="124" t="str">
        <f>'Enter Data'!$C$61</f>
        <v>Select</v>
      </c>
    </row>
    <row r="4461" spans="3:5" x14ac:dyDescent="0.2">
      <c r="C4461" s="555"/>
      <c r="D4461" s="555"/>
      <c r="E4461" s="124" t="str">
        <f>'Enter Data'!$C$61</f>
        <v>Select</v>
      </c>
    </row>
    <row r="4462" spans="3:5" x14ac:dyDescent="0.2">
      <c r="C4462" s="555"/>
      <c r="D4462" s="555"/>
      <c r="E4462" s="124" t="str">
        <f>'Enter Data'!$C$61</f>
        <v>Select</v>
      </c>
    </row>
    <row r="4463" spans="3:5" x14ac:dyDescent="0.2">
      <c r="C4463" s="555"/>
      <c r="D4463" s="555"/>
      <c r="E4463" s="124" t="str">
        <f>'Enter Data'!$C$61</f>
        <v>Select</v>
      </c>
    </row>
    <row r="4464" spans="3:5" x14ac:dyDescent="0.2">
      <c r="C4464" s="555"/>
      <c r="D4464" s="555"/>
      <c r="E4464" s="124" t="str">
        <f>'Enter Data'!$C$61</f>
        <v>Select</v>
      </c>
    </row>
    <row r="4465" spans="3:5" x14ac:dyDescent="0.2">
      <c r="C4465" s="555"/>
      <c r="D4465" s="555"/>
      <c r="E4465" s="124" t="str">
        <f>'Enter Data'!$C$61</f>
        <v>Select</v>
      </c>
    </row>
    <row r="4466" spans="3:5" x14ac:dyDescent="0.2">
      <c r="C4466" s="555"/>
      <c r="D4466" s="555"/>
      <c r="E4466" s="124" t="str">
        <f>'Enter Data'!$C$61</f>
        <v>Select</v>
      </c>
    </row>
    <row r="4467" spans="3:5" x14ac:dyDescent="0.2">
      <c r="C4467" s="555"/>
      <c r="D4467" s="555"/>
      <c r="E4467" s="124" t="str">
        <f>'Enter Data'!$C$61</f>
        <v>Select</v>
      </c>
    </row>
    <row r="4468" spans="3:5" x14ac:dyDescent="0.2">
      <c r="C4468" s="555"/>
      <c r="D4468" s="555"/>
      <c r="E4468" s="124" t="str">
        <f>'Enter Data'!$C$61</f>
        <v>Select</v>
      </c>
    </row>
    <row r="4469" spans="3:5" x14ac:dyDescent="0.2">
      <c r="C4469" s="555"/>
      <c r="D4469" s="555"/>
      <c r="E4469" s="124" t="str">
        <f>'Enter Data'!$C$61</f>
        <v>Select</v>
      </c>
    </row>
    <row r="4470" spans="3:5" x14ac:dyDescent="0.2">
      <c r="C4470" s="555"/>
      <c r="D4470" s="555"/>
      <c r="E4470" s="124" t="str">
        <f>'Enter Data'!$C$61</f>
        <v>Select</v>
      </c>
    </row>
    <row r="4471" spans="3:5" x14ac:dyDescent="0.2">
      <c r="C4471" s="555"/>
      <c r="D4471" s="555"/>
      <c r="E4471" s="124" t="str">
        <f>'Enter Data'!$C$61</f>
        <v>Select</v>
      </c>
    </row>
    <row r="4472" spans="3:5" x14ac:dyDescent="0.2">
      <c r="C4472" s="555"/>
      <c r="D4472" s="555"/>
      <c r="E4472" s="124" t="str">
        <f>'Enter Data'!$C$61</f>
        <v>Select</v>
      </c>
    </row>
    <row r="4473" spans="3:5" x14ac:dyDescent="0.2">
      <c r="C4473" s="555"/>
      <c r="D4473" s="555"/>
      <c r="E4473" s="124" t="str">
        <f>'Enter Data'!$C$61</f>
        <v>Select</v>
      </c>
    </row>
    <row r="4474" spans="3:5" x14ac:dyDescent="0.2">
      <c r="C4474" s="555"/>
      <c r="D4474" s="555"/>
      <c r="E4474" s="124" t="str">
        <f>'Enter Data'!$C$61</f>
        <v>Select</v>
      </c>
    </row>
    <row r="4475" spans="3:5" x14ac:dyDescent="0.2">
      <c r="C4475" s="555"/>
      <c r="D4475" s="555"/>
      <c r="E4475" s="124" t="str">
        <f>'Enter Data'!$C$61</f>
        <v>Select</v>
      </c>
    </row>
    <row r="4476" spans="3:5" x14ac:dyDescent="0.2">
      <c r="C4476" s="555"/>
      <c r="D4476" s="555"/>
      <c r="E4476" s="124" t="str">
        <f>'Enter Data'!$C$61</f>
        <v>Select</v>
      </c>
    </row>
    <row r="4477" spans="3:5" x14ac:dyDescent="0.2">
      <c r="C4477" s="555"/>
      <c r="D4477" s="555"/>
      <c r="E4477" s="124" t="str">
        <f>'Enter Data'!$C$61</f>
        <v>Select</v>
      </c>
    </row>
    <row r="4478" spans="3:5" x14ac:dyDescent="0.2">
      <c r="C4478" s="555"/>
      <c r="D4478" s="555"/>
      <c r="E4478" s="124" t="str">
        <f>'Enter Data'!$C$61</f>
        <v>Select</v>
      </c>
    </row>
    <row r="4479" spans="3:5" x14ac:dyDescent="0.2">
      <c r="C4479" s="555"/>
      <c r="D4479" s="555"/>
      <c r="E4479" s="124" t="str">
        <f>'Enter Data'!$C$61</f>
        <v>Select</v>
      </c>
    </row>
    <row r="4480" spans="3:5" x14ac:dyDescent="0.2">
      <c r="C4480" s="555"/>
      <c r="D4480" s="555"/>
      <c r="E4480" s="124" t="str">
        <f>'Enter Data'!$C$61</f>
        <v>Select</v>
      </c>
    </row>
    <row r="4481" spans="3:5" x14ac:dyDescent="0.2">
      <c r="C4481" s="555"/>
      <c r="D4481" s="555"/>
      <c r="E4481" s="124" t="str">
        <f>'Enter Data'!$C$61</f>
        <v>Select</v>
      </c>
    </row>
    <row r="4482" spans="3:5" x14ac:dyDescent="0.2">
      <c r="C4482" s="555"/>
      <c r="D4482" s="555"/>
      <c r="E4482" s="124" t="str">
        <f>'Enter Data'!$C$61</f>
        <v>Select</v>
      </c>
    </row>
    <row r="4483" spans="3:5" x14ac:dyDescent="0.2">
      <c r="C4483" s="555"/>
      <c r="D4483" s="555"/>
      <c r="E4483" s="124" t="str">
        <f>'Enter Data'!$C$61</f>
        <v>Select</v>
      </c>
    </row>
    <row r="4484" spans="3:5" x14ac:dyDescent="0.2">
      <c r="C4484" s="555"/>
      <c r="D4484" s="555"/>
      <c r="E4484" s="124" t="str">
        <f>'Enter Data'!$C$61</f>
        <v>Select</v>
      </c>
    </row>
    <row r="4485" spans="3:5" x14ac:dyDescent="0.2">
      <c r="C4485" s="555"/>
      <c r="D4485" s="555"/>
      <c r="E4485" s="124" t="str">
        <f>'Enter Data'!$C$61</f>
        <v>Select</v>
      </c>
    </row>
    <row r="4486" spans="3:5" x14ac:dyDescent="0.2">
      <c r="C4486" s="555"/>
      <c r="D4486" s="555"/>
      <c r="E4486" s="124" t="str">
        <f>'Enter Data'!$C$61</f>
        <v>Select</v>
      </c>
    </row>
    <row r="4487" spans="3:5" x14ac:dyDescent="0.2">
      <c r="C4487" s="555"/>
      <c r="D4487" s="555"/>
      <c r="E4487" s="124" t="str">
        <f>'Enter Data'!$C$61</f>
        <v>Select</v>
      </c>
    </row>
    <row r="4488" spans="3:5" x14ac:dyDescent="0.2">
      <c r="C4488" s="555"/>
      <c r="D4488" s="555"/>
      <c r="E4488" s="124" t="str">
        <f>'Enter Data'!$C$61</f>
        <v>Select</v>
      </c>
    </row>
    <row r="4489" spans="3:5" x14ac:dyDescent="0.2">
      <c r="C4489" s="555"/>
      <c r="D4489" s="555"/>
      <c r="E4489" s="124" t="str">
        <f>'Enter Data'!$C$61</f>
        <v>Select</v>
      </c>
    </row>
    <row r="4490" spans="3:5" x14ac:dyDescent="0.2">
      <c r="C4490" s="555"/>
      <c r="D4490" s="555"/>
      <c r="E4490" s="124" t="str">
        <f>'Enter Data'!$C$61</f>
        <v>Select</v>
      </c>
    </row>
    <row r="4491" spans="3:5" x14ac:dyDescent="0.2">
      <c r="C4491" s="555"/>
      <c r="D4491" s="555"/>
      <c r="E4491" s="124" t="str">
        <f>'Enter Data'!$C$61</f>
        <v>Select</v>
      </c>
    </row>
    <row r="4492" spans="3:5" x14ac:dyDescent="0.2">
      <c r="C4492" s="555"/>
      <c r="D4492" s="555"/>
      <c r="E4492" s="124" t="str">
        <f>'Enter Data'!$C$61</f>
        <v>Select</v>
      </c>
    </row>
    <row r="4493" spans="3:5" x14ac:dyDescent="0.2">
      <c r="C4493" s="555"/>
      <c r="D4493" s="555"/>
      <c r="E4493" s="124" t="str">
        <f>'Enter Data'!$C$61</f>
        <v>Select</v>
      </c>
    </row>
    <row r="4494" spans="3:5" x14ac:dyDescent="0.2">
      <c r="C4494" s="555"/>
      <c r="D4494" s="555"/>
      <c r="E4494" s="124" t="str">
        <f>'Enter Data'!$C$61</f>
        <v>Select</v>
      </c>
    </row>
    <row r="4495" spans="3:5" x14ac:dyDescent="0.2">
      <c r="C4495" s="555"/>
      <c r="D4495" s="555"/>
      <c r="E4495" s="124" t="str">
        <f>'Enter Data'!$C$61</f>
        <v>Select</v>
      </c>
    </row>
    <row r="4496" spans="3:5" x14ac:dyDescent="0.2">
      <c r="C4496" s="555"/>
      <c r="D4496" s="555"/>
      <c r="E4496" s="124" t="str">
        <f>'Enter Data'!$C$61</f>
        <v>Select</v>
      </c>
    </row>
    <row r="4497" spans="3:5" x14ac:dyDescent="0.2">
      <c r="C4497" s="555"/>
      <c r="D4497" s="555"/>
      <c r="E4497" s="124" t="str">
        <f>'Enter Data'!$C$61</f>
        <v>Select</v>
      </c>
    </row>
    <row r="4498" spans="3:5" x14ac:dyDescent="0.2">
      <c r="C4498" s="555"/>
      <c r="D4498" s="555"/>
      <c r="E4498" s="124" t="str">
        <f>'Enter Data'!$C$61</f>
        <v>Select</v>
      </c>
    </row>
    <row r="4499" spans="3:5" x14ac:dyDescent="0.2">
      <c r="C4499" s="555"/>
      <c r="D4499" s="555"/>
      <c r="E4499" s="124" t="str">
        <f>'Enter Data'!$C$61</f>
        <v>Select</v>
      </c>
    </row>
    <row r="4500" spans="3:5" x14ac:dyDescent="0.2">
      <c r="C4500" s="555"/>
      <c r="D4500" s="555"/>
      <c r="E4500" s="124" t="str">
        <f>'Enter Data'!$C$61</f>
        <v>Select</v>
      </c>
    </row>
    <row r="4501" spans="3:5" x14ac:dyDescent="0.2">
      <c r="C4501" s="555"/>
      <c r="D4501" s="555"/>
      <c r="E4501" s="124" t="str">
        <f>'Enter Data'!$C$61</f>
        <v>Select</v>
      </c>
    </row>
    <row r="4502" spans="3:5" x14ac:dyDescent="0.2">
      <c r="C4502" s="555"/>
      <c r="D4502" s="555"/>
      <c r="E4502" s="124" t="str">
        <f>'Enter Data'!$C$61</f>
        <v>Select</v>
      </c>
    </row>
    <row r="4503" spans="3:5" x14ac:dyDescent="0.2">
      <c r="C4503" s="555"/>
      <c r="D4503" s="555"/>
      <c r="E4503" s="124" t="str">
        <f>'Enter Data'!$C$61</f>
        <v>Select</v>
      </c>
    </row>
    <row r="4504" spans="3:5" x14ac:dyDescent="0.2">
      <c r="C4504" s="555"/>
      <c r="D4504" s="555"/>
      <c r="E4504" s="124" t="str">
        <f>'Enter Data'!$C$61</f>
        <v>Select</v>
      </c>
    </row>
    <row r="4505" spans="3:5" x14ac:dyDescent="0.2">
      <c r="C4505" s="555"/>
      <c r="D4505" s="555"/>
      <c r="E4505" s="124" t="str">
        <f>'Enter Data'!$C$61</f>
        <v>Select</v>
      </c>
    </row>
    <row r="4506" spans="3:5" x14ac:dyDescent="0.2">
      <c r="C4506" s="555"/>
      <c r="D4506" s="555"/>
      <c r="E4506" s="124" t="str">
        <f>'Enter Data'!$C$61</f>
        <v>Select</v>
      </c>
    </row>
    <row r="4507" spans="3:5" x14ac:dyDescent="0.2">
      <c r="C4507" s="555"/>
      <c r="D4507" s="555"/>
      <c r="E4507" s="124" t="str">
        <f>'Enter Data'!$C$61</f>
        <v>Select</v>
      </c>
    </row>
    <row r="4508" spans="3:5" x14ac:dyDescent="0.2">
      <c r="C4508" s="555"/>
      <c r="D4508" s="555"/>
      <c r="E4508" s="124" t="str">
        <f>'Enter Data'!$C$61</f>
        <v>Select</v>
      </c>
    </row>
    <row r="4509" spans="3:5" x14ac:dyDescent="0.2">
      <c r="C4509" s="555"/>
      <c r="D4509" s="555"/>
      <c r="E4509" s="124" t="str">
        <f>'Enter Data'!$C$61</f>
        <v>Select</v>
      </c>
    </row>
    <row r="4510" spans="3:5" x14ac:dyDescent="0.2">
      <c r="C4510" s="555"/>
      <c r="D4510" s="555"/>
      <c r="E4510" s="124" t="str">
        <f>'Enter Data'!$C$61</f>
        <v>Select</v>
      </c>
    </row>
    <row r="4511" spans="3:5" x14ac:dyDescent="0.2">
      <c r="C4511" s="555"/>
      <c r="D4511" s="555"/>
      <c r="E4511" s="124" t="str">
        <f>'Enter Data'!$C$61</f>
        <v>Select</v>
      </c>
    </row>
    <row r="4512" spans="3:5" x14ac:dyDescent="0.2">
      <c r="C4512" s="555"/>
      <c r="D4512" s="555"/>
      <c r="E4512" s="124" t="str">
        <f>'Enter Data'!$C$61</f>
        <v>Select</v>
      </c>
    </row>
    <row r="4513" spans="3:5" x14ac:dyDescent="0.2">
      <c r="C4513" s="555"/>
      <c r="D4513" s="555"/>
      <c r="E4513" s="124" t="str">
        <f>'Enter Data'!$C$61</f>
        <v>Select</v>
      </c>
    </row>
    <row r="4514" spans="3:5" x14ac:dyDescent="0.2">
      <c r="C4514" s="555"/>
      <c r="D4514" s="555"/>
      <c r="E4514" s="124" t="str">
        <f>'Enter Data'!$C$61</f>
        <v>Select</v>
      </c>
    </row>
    <row r="4515" spans="3:5" x14ac:dyDescent="0.2">
      <c r="C4515" s="555"/>
      <c r="D4515" s="555"/>
      <c r="E4515" s="124" t="str">
        <f>'Enter Data'!$C$61</f>
        <v>Select</v>
      </c>
    </row>
    <row r="4516" spans="3:5" x14ac:dyDescent="0.2">
      <c r="C4516" s="555"/>
      <c r="D4516" s="555"/>
      <c r="E4516" s="124" t="str">
        <f>'Enter Data'!$C$61</f>
        <v>Select</v>
      </c>
    </row>
    <row r="4517" spans="3:5" x14ac:dyDescent="0.2">
      <c r="C4517" s="555"/>
      <c r="D4517" s="555"/>
      <c r="E4517" s="124" t="str">
        <f>'Enter Data'!$C$61</f>
        <v>Select</v>
      </c>
    </row>
    <row r="4518" spans="3:5" x14ac:dyDescent="0.2">
      <c r="C4518" s="555"/>
      <c r="D4518" s="555"/>
      <c r="E4518" s="124" t="str">
        <f>'Enter Data'!$C$61</f>
        <v>Select</v>
      </c>
    </row>
    <row r="4519" spans="3:5" x14ac:dyDescent="0.2">
      <c r="C4519" s="555"/>
      <c r="D4519" s="555"/>
      <c r="E4519" s="124" t="str">
        <f>'Enter Data'!$C$61</f>
        <v>Select</v>
      </c>
    </row>
    <row r="4520" spans="3:5" x14ac:dyDescent="0.2">
      <c r="C4520" s="555"/>
      <c r="D4520" s="555"/>
      <c r="E4520" s="124" t="str">
        <f>'Enter Data'!$C$61</f>
        <v>Select</v>
      </c>
    </row>
    <row r="4521" spans="3:5" x14ac:dyDescent="0.2">
      <c r="C4521" s="555"/>
      <c r="D4521" s="555"/>
      <c r="E4521" s="124" t="str">
        <f>'Enter Data'!$C$61</f>
        <v>Select</v>
      </c>
    </row>
    <row r="4522" spans="3:5" x14ac:dyDescent="0.2">
      <c r="C4522" s="555"/>
      <c r="D4522" s="555"/>
      <c r="E4522" s="124" t="str">
        <f>'Enter Data'!$C$61</f>
        <v>Select</v>
      </c>
    </row>
    <row r="4523" spans="3:5" x14ac:dyDescent="0.2">
      <c r="C4523" s="555"/>
      <c r="D4523" s="555"/>
      <c r="E4523" s="124" t="str">
        <f>'Enter Data'!$C$61</f>
        <v>Select</v>
      </c>
    </row>
    <row r="4524" spans="3:5" x14ac:dyDescent="0.2">
      <c r="C4524" s="555"/>
      <c r="D4524" s="555"/>
      <c r="E4524" s="124" t="str">
        <f>'Enter Data'!$C$61</f>
        <v>Select</v>
      </c>
    </row>
    <row r="4525" spans="3:5" x14ac:dyDescent="0.2">
      <c r="C4525" s="555"/>
      <c r="D4525" s="555"/>
      <c r="E4525" s="124" t="str">
        <f>'Enter Data'!$C$61</f>
        <v>Select</v>
      </c>
    </row>
    <row r="4526" spans="3:5" x14ac:dyDescent="0.2">
      <c r="C4526" s="555"/>
      <c r="D4526" s="555"/>
      <c r="E4526" s="124" t="str">
        <f>'Enter Data'!$C$61</f>
        <v>Select</v>
      </c>
    </row>
    <row r="4527" spans="3:5" x14ac:dyDescent="0.2">
      <c r="C4527" s="555"/>
      <c r="D4527" s="555"/>
      <c r="E4527" s="124" t="str">
        <f>'Enter Data'!$C$61</f>
        <v>Select</v>
      </c>
    </row>
    <row r="4528" spans="3:5" x14ac:dyDescent="0.2">
      <c r="C4528" s="555"/>
      <c r="D4528" s="555"/>
      <c r="E4528" s="124" t="str">
        <f>'Enter Data'!$C$61</f>
        <v>Select</v>
      </c>
    </row>
    <row r="4529" spans="3:5" x14ac:dyDescent="0.2">
      <c r="C4529" s="555"/>
      <c r="D4529" s="555"/>
      <c r="E4529" s="124" t="str">
        <f>'Enter Data'!$C$61</f>
        <v>Select</v>
      </c>
    </row>
    <row r="4530" spans="3:5" x14ac:dyDescent="0.2">
      <c r="C4530" s="555"/>
      <c r="D4530" s="555"/>
      <c r="E4530" s="124" t="str">
        <f>'Enter Data'!$C$61</f>
        <v>Select</v>
      </c>
    </row>
    <row r="4531" spans="3:5" x14ac:dyDescent="0.2">
      <c r="C4531" s="555"/>
      <c r="D4531" s="555"/>
      <c r="E4531" s="124" t="str">
        <f>'Enter Data'!$C$61</f>
        <v>Select</v>
      </c>
    </row>
    <row r="4532" spans="3:5" x14ac:dyDescent="0.2">
      <c r="C4532" s="555"/>
      <c r="D4532" s="555"/>
      <c r="E4532" s="124" t="str">
        <f>'Enter Data'!$C$61</f>
        <v>Select</v>
      </c>
    </row>
    <row r="4533" spans="3:5" x14ac:dyDescent="0.2">
      <c r="C4533" s="555"/>
      <c r="D4533" s="555"/>
      <c r="E4533" s="124" t="str">
        <f>'Enter Data'!$C$61</f>
        <v>Select</v>
      </c>
    </row>
    <row r="4534" spans="3:5" x14ac:dyDescent="0.2">
      <c r="C4534" s="555"/>
      <c r="D4534" s="555"/>
      <c r="E4534" s="124" t="str">
        <f>'Enter Data'!$C$61</f>
        <v>Select</v>
      </c>
    </row>
    <row r="4535" spans="3:5" x14ac:dyDescent="0.2">
      <c r="C4535" s="555"/>
      <c r="D4535" s="555"/>
      <c r="E4535" s="124" t="str">
        <f>'Enter Data'!$C$61</f>
        <v>Select</v>
      </c>
    </row>
    <row r="4536" spans="3:5" x14ac:dyDescent="0.2">
      <c r="C4536" s="555"/>
      <c r="D4536" s="555"/>
      <c r="E4536" s="124" t="str">
        <f>'Enter Data'!$C$61</f>
        <v>Select</v>
      </c>
    </row>
    <row r="4537" spans="3:5" x14ac:dyDescent="0.2">
      <c r="C4537" s="555"/>
      <c r="D4537" s="555"/>
      <c r="E4537" s="124" t="str">
        <f>'Enter Data'!$C$61</f>
        <v>Select</v>
      </c>
    </row>
    <row r="4538" spans="3:5" x14ac:dyDescent="0.2">
      <c r="C4538" s="555"/>
      <c r="D4538" s="555"/>
      <c r="E4538" s="124" t="str">
        <f>'Enter Data'!$C$61</f>
        <v>Select</v>
      </c>
    </row>
    <row r="4539" spans="3:5" x14ac:dyDescent="0.2">
      <c r="C4539" s="555"/>
      <c r="D4539" s="555"/>
      <c r="E4539" s="124" t="str">
        <f>'Enter Data'!$C$61</f>
        <v>Select</v>
      </c>
    </row>
    <row r="4540" spans="3:5" x14ac:dyDescent="0.2">
      <c r="C4540" s="555"/>
      <c r="D4540" s="555"/>
      <c r="E4540" s="124" t="str">
        <f>'Enter Data'!$C$61</f>
        <v>Select</v>
      </c>
    </row>
    <row r="4541" spans="3:5" x14ac:dyDescent="0.2">
      <c r="C4541" s="555"/>
      <c r="D4541" s="555"/>
      <c r="E4541" s="124" t="str">
        <f>'Enter Data'!$C$61</f>
        <v>Select</v>
      </c>
    </row>
    <row r="4542" spans="3:5" x14ac:dyDescent="0.2">
      <c r="C4542" s="555"/>
      <c r="D4542" s="555"/>
      <c r="E4542" s="124" t="str">
        <f>'Enter Data'!$C$61</f>
        <v>Select</v>
      </c>
    </row>
    <row r="4543" spans="3:5" x14ac:dyDescent="0.2">
      <c r="C4543" s="555"/>
      <c r="D4543" s="555"/>
      <c r="E4543" s="124" t="str">
        <f>'Enter Data'!$C$61</f>
        <v>Select</v>
      </c>
    </row>
    <row r="4544" spans="3:5" x14ac:dyDescent="0.2">
      <c r="C4544" s="555"/>
      <c r="D4544" s="555"/>
      <c r="E4544" s="124" t="str">
        <f>'Enter Data'!$C$61</f>
        <v>Select</v>
      </c>
    </row>
    <row r="4545" spans="3:5" x14ac:dyDescent="0.2">
      <c r="C4545" s="555"/>
      <c r="D4545" s="555"/>
      <c r="E4545" s="124" t="str">
        <f>'Enter Data'!$C$61</f>
        <v>Select</v>
      </c>
    </row>
    <row r="4546" spans="3:5" x14ac:dyDescent="0.2">
      <c r="C4546" s="555"/>
      <c r="D4546" s="555"/>
      <c r="E4546" s="124" t="str">
        <f>'Enter Data'!$C$61</f>
        <v>Select</v>
      </c>
    </row>
    <row r="4547" spans="3:5" x14ac:dyDescent="0.2">
      <c r="C4547" s="555"/>
      <c r="D4547" s="555"/>
      <c r="E4547" s="124" t="str">
        <f>'Enter Data'!$C$61</f>
        <v>Select</v>
      </c>
    </row>
    <row r="4548" spans="3:5" x14ac:dyDescent="0.2">
      <c r="C4548" s="555"/>
      <c r="D4548" s="555"/>
      <c r="E4548" s="124" t="str">
        <f>'Enter Data'!$C$61</f>
        <v>Select</v>
      </c>
    </row>
    <row r="4549" spans="3:5" x14ac:dyDescent="0.2">
      <c r="C4549" s="555"/>
      <c r="D4549" s="555"/>
      <c r="E4549" s="124" t="str">
        <f>'Enter Data'!$C$61</f>
        <v>Select</v>
      </c>
    </row>
    <row r="4550" spans="3:5" x14ac:dyDescent="0.2">
      <c r="C4550" s="555"/>
      <c r="D4550" s="555"/>
      <c r="E4550" s="124" t="str">
        <f>'Enter Data'!$C$61</f>
        <v>Select</v>
      </c>
    </row>
    <row r="4551" spans="3:5" x14ac:dyDescent="0.2">
      <c r="C4551" s="555"/>
      <c r="D4551" s="555"/>
      <c r="E4551" s="124" t="str">
        <f>'Enter Data'!$C$61</f>
        <v>Select</v>
      </c>
    </row>
    <row r="4552" spans="3:5" x14ac:dyDescent="0.2">
      <c r="C4552" s="555"/>
      <c r="D4552" s="555"/>
      <c r="E4552" s="124" t="str">
        <f>'Enter Data'!$C$61</f>
        <v>Select</v>
      </c>
    </row>
    <row r="4553" spans="3:5" x14ac:dyDescent="0.2">
      <c r="C4553" s="555"/>
      <c r="D4553" s="555"/>
      <c r="E4553" s="124" t="str">
        <f>'Enter Data'!$C$61</f>
        <v>Select</v>
      </c>
    </row>
    <row r="4554" spans="3:5" x14ac:dyDescent="0.2">
      <c r="C4554" s="555"/>
      <c r="D4554" s="555"/>
      <c r="E4554" s="124" t="str">
        <f>'Enter Data'!$C$61</f>
        <v>Select</v>
      </c>
    </row>
    <row r="4555" spans="3:5" x14ac:dyDescent="0.2">
      <c r="C4555" s="555"/>
      <c r="D4555" s="555"/>
      <c r="E4555" s="124" t="str">
        <f>'Enter Data'!$C$61</f>
        <v>Select</v>
      </c>
    </row>
    <row r="4556" spans="3:5" x14ac:dyDescent="0.2">
      <c r="C4556" s="555"/>
      <c r="D4556" s="555"/>
      <c r="E4556" s="124" t="str">
        <f>'Enter Data'!$C$61</f>
        <v>Select</v>
      </c>
    </row>
    <row r="4557" spans="3:5" x14ac:dyDescent="0.2">
      <c r="C4557" s="555"/>
      <c r="D4557" s="555"/>
      <c r="E4557" s="124" t="str">
        <f>'Enter Data'!$C$61</f>
        <v>Select</v>
      </c>
    </row>
    <row r="4558" spans="3:5" x14ac:dyDescent="0.2">
      <c r="C4558" s="555"/>
      <c r="D4558" s="555"/>
      <c r="E4558" s="124" t="str">
        <f>'Enter Data'!$C$61</f>
        <v>Select</v>
      </c>
    </row>
    <row r="4559" spans="3:5" x14ac:dyDescent="0.2">
      <c r="C4559" s="555"/>
      <c r="D4559" s="555"/>
      <c r="E4559" s="124" t="str">
        <f>'Enter Data'!$C$61</f>
        <v>Select</v>
      </c>
    </row>
    <row r="4560" spans="3:5" x14ac:dyDescent="0.2">
      <c r="C4560" s="555"/>
      <c r="D4560" s="555"/>
      <c r="E4560" s="124" t="str">
        <f>'Enter Data'!$C$61</f>
        <v>Select</v>
      </c>
    </row>
    <row r="4561" spans="3:5" x14ac:dyDescent="0.2">
      <c r="C4561" s="555"/>
      <c r="D4561" s="555"/>
      <c r="E4561" s="124" t="str">
        <f>'Enter Data'!$C$61</f>
        <v>Select</v>
      </c>
    </row>
    <row r="4562" spans="3:5" x14ac:dyDescent="0.2">
      <c r="C4562" s="555"/>
      <c r="D4562" s="555"/>
      <c r="E4562" s="124" t="str">
        <f>'Enter Data'!$C$61</f>
        <v>Select</v>
      </c>
    </row>
    <row r="4563" spans="3:5" x14ac:dyDescent="0.2">
      <c r="C4563" s="555"/>
      <c r="D4563" s="555"/>
      <c r="E4563" s="124" t="str">
        <f>'Enter Data'!$C$61</f>
        <v>Select</v>
      </c>
    </row>
    <row r="4564" spans="3:5" x14ac:dyDescent="0.2">
      <c r="C4564" s="555"/>
      <c r="D4564" s="555"/>
      <c r="E4564" s="124" t="str">
        <f>'Enter Data'!$C$61</f>
        <v>Select</v>
      </c>
    </row>
    <row r="4565" spans="3:5" x14ac:dyDescent="0.2">
      <c r="C4565" s="555"/>
      <c r="D4565" s="555"/>
      <c r="E4565" s="124" t="str">
        <f>'Enter Data'!$C$61</f>
        <v>Select</v>
      </c>
    </row>
    <row r="4566" spans="3:5" x14ac:dyDescent="0.2">
      <c r="C4566" s="555"/>
      <c r="D4566" s="555"/>
      <c r="E4566" s="124" t="str">
        <f>'Enter Data'!$C$61</f>
        <v>Select</v>
      </c>
    </row>
    <row r="4567" spans="3:5" x14ac:dyDescent="0.2">
      <c r="C4567" s="555"/>
      <c r="D4567" s="555"/>
      <c r="E4567" s="124" t="str">
        <f>'Enter Data'!$C$61</f>
        <v>Select</v>
      </c>
    </row>
    <row r="4568" spans="3:5" x14ac:dyDescent="0.2">
      <c r="C4568" s="555"/>
      <c r="D4568" s="555"/>
      <c r="E4568" s="124" t="str">
        <f>'Enter Data'!$C$61</f>
        <v>Select</v>
      </c>
    </row>
    <row r="4569" spans="3:5" x14ac:dyDescent="0.2">
      <c r="C4569" s="555"/>
      <c r="D4569" s="555"/>
      <c r="E4569" s="124" t="str">
        <f>'Enter Data'!$C$61</f>
        <v>Select</v>
      </c>
    </row>
    <row r="4570" spans="3:5" x14ac:dyDescent="0.2">
      <c r="C4570" s="555"/>
      <c r="D4570" s="555"/>
      <c r="E4570" s="124" t="str">
        <f>'Enter Data'!$C$61</f>
        <v>Select</v>
      </c>
    </row>
    <row r="4571" spans="3:5" x14ac:dyDescent="0.2">
      <c r="C4571" s="555"/>
      <c r="D4571" s="555"/>
      <c r="E4571" s="124" t="str">
        <f>'Enter Data'!$C$61</f>
        <v>Select</v>
      </c>
    </row>
    <row r="4572" spans="3:5" x14ac:dyDescent="0.2">
      <c r="C4572" s="555"/>
      <c r="D4572" s="555"/>
      <c r="E4572" s="124" t="str">
        <f>'Enter Data'!$C$61</f>
        <v>Select</v>
      </c>
    </row>
    <row r="4573" spans="3:5" x14ac:dyDescent="0.2">
      <c r="C4573" s="555"/>
      <c r="D4573" s="555"/>
      <c r="E4573" s="124" t="str">
        <f>'Enter Data'!$C$61</f>
        <v>Select</v>
      </c>
    </row>
    <row r="4574" spans="3:5" x14ac:dyDescent="0.2">
      <c r="C4574" s="555"/>
      <c r="D4574" s="555"/>
      <c r="E4574" s="124" t="str">
        <f>'Enter Data'!$C$61</f>
        <v>Select</v>
      </c>
    </row>
    <row r="4575" spans="3:5" x14ac:dyDescent="0.2">
      <c r="C4575" s="555"/>
      <c r="D4575" s="555"/>
      <c r="E4575" s="124" t="str">
        <f>'Enter Data'!$C$61</f>
        <v>Select</v>
      </c>
    </row>
    <row r="4576" spans="3:5" x14ac:dyDescent="0.2">
      <c r="C4576" s="555"/>
      <c r="D4576" s="555"/>
      <c r="E4576" s="124" t="str">
        <f>'Enter Data'!$C$61</f>
        <v>Select</v>
      </c>
    </row>
    <row r="4577" spans="3:5" x14ac:dyDescent="0.2">
      <c r="C4577" s="555"/>
      <c r="D4577" s="555"/>
      <c r="E4577" s="124" t="str">
        <f>'Enter Data'!$C$61</f>
        <v>Select</v>
      </c>
    </row>
    <row r="4578" spans="3:5" x14ac:dyDescent="0.2">
      <c r="C4578" s="555"/>
      <c r="D4578" s="555"/>
      <c r="E4578" s="124" t="str">
        <f>'Enter Data'!$C$61</f>
        <v>Select</v>
      </c>
    </row>
    <row r="4579" spans="3:5" x14ac:dyDescent="0.2">
      <c r="C4579" s="555"/>
      <c r="D4579" s="555"/>
      <c r="E4579" s="124" t="str">
        <f>'Enter Data'!$C$61</f>
        <v>Select</v>
      </c>
    </row>
    <row r="4580" spans="3:5" x14ac:dyDescent="0.2">
      <c r="C4580" s="555"/>
      <c r="D4580" s="555"/>
      <c r="E4580" s="124" t="str">
        <f>'Enter Data'!$C$61</f>
        <v>Select</v>
      </c>
    </row>
    <row r="4581" spans="3:5" x14ac:dyDescent="0.2">
      <c r="C4581" s="555"/>
      <c r="D4581" s="555"/>
      <c r="E4581" s="124" t="str">
        <f>'Enter Data'!$C$61</f>
        <v>Select</v>
      </c>
    </row>
    <row r="4582" spans="3:5" x14ac:dyDescent="0.2">
      <c r="C4582" s="555"/>
      <c r="D4582" s="555"/>
      <c r="E4582" s="124" t="str">
        <f>'Enter Data'!$C$61</f>
        <v>Select</v>
      </c>
    </row>
    <row r="4583" spans="3:5" x14ac:dyDescent="0.2">
      <c r="C4583" s="555"/>
      <c r="D4583" s="555"/>
      <c r="E4583" s="124" t="str">
        <f>'Enter Data'!$C$61</f>
        <v>Select</v>
      </c>
    </row>
    <row r="4584" spans="3:5" x14ac:dyDescent="0.2">
      <c r="C4584" s="555"/>
      <c r="D4584" s="555"/>
      <c r="E4584" s="124" t="str">
        <f>'Enter Data'!$C$61</f>
        <v>Select</v>
      </c>
    </row>
    <row r="4585" spans="3:5" x14ac:dyDescent="0.2">
      <c r="C4585" s="555"/>
      <c r="D4585" s="555"/>
      <c r="E4585" s="124" t="str">
        <f>'Enter Data'!$C$61</f>
        <v>Select</v>
      </c>
    </row>
    <row r="4586" spans="3:5" x14ac:dyDescent="0.2">
      <c r="C4586" s="555"/>
      <c r="D4586" s="555"/>
      <c r="E4586" s="124" t="str">
        <f>'Enter Data'!$C$61</f>
        <v>Select</v>
      </c>
    </row>
    <row r="4587" spans="3:5" x14ac:dyDescent="0.2">
      <c r="C4587" s="555"/>
      <c r="D4587" s="555"/>
      <c r="E4587" s="124" t="str">
        <f>'Enter Data'!$C$61</f>
        <v>Select</v>
      </c>
    </row>
    <row r="4588" spans="3:5" x14ac:dyDescent="0.2">
      <c r="C4588" s="555"/>
      <c r="D4588" s="555"/>
      <c r="E4588" s="124" t="str">
        <f>'Enter Data'!$C$61</f>
        <v>Select</v>
      </c>
    </row>
    <row r="4589" spans="3:5" x14ac:dyDescent="0.2">
      <c r="C4589" s="555"/>
      <c r="D4589" s="555"/>
      <c r="E4589" s="124" t="str">
        <f>'Enter Data'!$C$61</f>
        <v>Select</v>
      </c>
    </row>
    <row r="4590" spans="3:5" x14ac:dyDescent="0.2">
      <c r="C4590" s="555"/>
      <c r="D4590" s="555"/>
      <c r="E4590" s="124" t="str">
        <f>'Enter Data'!$C$61</f>
        <v>Select</v>
      </c>
    </row>
    <row r="4591" spans="3:5" x14ac:dyDescent="0.2">
      <c r="C4591" s="555"/>
      <c r="D4591" s="555"/>
      <c r="E4591" s="124" t="str">
        <f>'Enter Data'!$C$61</f>
        <v>Select</v>
      </c>
    </row>
    <row r="4592" spans="3:5" x14ac:dyDescent="0.2">
      <c r="C4592" s="555"/>
      <c r="D4592" s="555"/>
      <c r="E4592" s="124" t="str">
        <f>'Enter Data'!$C$61</f>
        <v>Select</v>
      </c>
    </row>
    <row r="4593" spans="3:5" x14ac:dyDescent="0.2">
      <c r="C4593" s="555"/>
      <c r="D4593" s="555"/>
      <c r="E4593" s="124" t="str">
        <f>'Enter Data'!$C$61</f>
        <v>Select</v>
      </c>
    </row>
    <row r="4594" spans="3:5" x14ac:dyDescent="0.2">
      <c r="C4594" s="555"/>
      <c r="D4594" s="555"/>
      <c r="E4594" s="124" t="str">
        <f>'Enter Data'!$C$61</f>
        <v>Select</v>
      </c>
    </row>
    <row r="4595" spans="3:5" x14ac:dyDescent="0.2">
      <c r="C4595" s="555"/>
      <c r="D4595" s="555"/>
      <c r="E4595" s="124" t="str">
        <f>'Enter Data'!$C$61</f>
        <v>Select</v>
      </c>
    </row>
    <row r="4596" spans="3:5" x14ac:dyDescent="0.2">
      <c r="C4596" s="555"/>
      <c r="D4596" s="555"/>
      <c r="E4596" s="124" t="str">
        <f>'Enter Data'!$C$61</f>
        <v>Select</v>
      </c>
    </row>
    <row r="4597" spans="3:5" x14ac:dyDescent="0.2">
      <c r="C4597" s="555"/>
      <c r="D4597" s="555"/>
      <c r="E4597" s="124" t="str">
        <f>'Enter Data'!$C$61</f>
        <v>Select</v>
      </c>
    </row>
    <row r="4598" spans="3:5" x14ac:dyDescent="0.2">
      <c r="C4598" s="555"/>
      <c r="D4598" s="555"/>
      <c r="E4598" s="124" t="str">
        <f>'Enter Data'!$C$61</f>
        <v>Select</v>
      </c>
    </row>
    <row r="4599" spans="3:5" x14ac:dyDescent="0.2">
      <c r="C4599" s="555"/>
      <c r="D4599" s="555"/>
      <c r="E4599" s="124" t="str">
        <f>'Enter Data'!$C$61</f>
        <v>Select</v>
      </c>
    </row>
    <row r="4600" spans="3:5" x14ac:dyDescent="0.2">
      <c r="C4600" s="555"/>
      <c r="D4600" s="555"/>
      <c r="E4600" s="124" t="str">
        <f>'Enter Data'!$C$61</f>
        <v>Select</v>
      </c>
    </row>
    <row r="4601" spans="3:5" x14ac:dyDescent="0.2">
      <c r="C4601" s="555"/>
      <c r="D4601" s="555"/>
      <c r="E4601" s="124" t="str">
        <f>'Enter Data'!$C$61</f>
        <v>Select</v>
      </c>
    </row>
    <row r="4602" spans="3:5" x14ac:dyDescent="0.2">
      <c r="C4602" s="555"/>
      <c r="D4602" s="555"/>
      <c r="E4602" s="124" t="str">
        <f>'Enter Data'!$C$61</f>
        <v>Select</v>
      </c>
    </row>
    <row r="4603" spans="3:5" x14ac:dyDescent="0.2">
      <c r="C4603" s="555"/>
      <c r="D4603" s="555"/>
      <c r="E4603" s="124" t="str">
        <f>'Enter Data'!$C$61</f>
        <v>Select</v>
      </c>
    </row>
    <row r="4604" spans="3:5" x14ac:dyDescent="0.2">
      <c r="C4604" s="555"/>
      <c r="D4604" s="555"/>
      <c r="E4604" s="124" t="str">
        <f>'Enter Data'!$C$61</f>
        <v>Select</v>
      </c>
    </row>
    <row r="4605" spans="3:5" x14ac:dyDescent="0.2">
      <c r="C4605" s="555"/>
      <c r="D4605" s="555"/>
      <c r="E4605" s="124" t="str">
        <f>'Enter Data'!$C$61</f>
        <v>Select</v>
      </c>
    </row>
    <row r="4606" spans="3:5" x14ac:dyDescent="0.2">
      <c r="C4606" s="555"/>
      <c r="D4606" s="555"/>
      <c r="E4606" s="124" t="str">
        <f>'Enter Data'!$C$61</f>
        <v>Select</v>
      </c>
    </row>
    <row r="4607" spans="3:5" x14ac:dyDescent="0.2">
      <c r="C4607" s="555"/>
      <c r="D4607" s="555"/>
      <c r="E4607" s="124" t="str">
        <f>'Enter Data'!$C$61</f>
        <v>Select</v>
      </c>
    </row>
    <row r="4608" spans="3:5" x14ac:dyDescent="0.2">
      <c r="C4608" s="555"/>
      <c r="D4608" s="555"/>
      <c r="E4608" s="124" t="str">
        <f>'Enter Data'!$C$61</f>
        <v>Select</v>
      </c>
    </row>
    <row r="4609" spans="3:5" x14ac:dyDescent="0.2">
      <c r="C4609" s="555"/>
      <c r="D4609" s="555"/>
      <c r="E4609" s="124" t="str">
        <f>'Enter Data'!$C$61</f>
        <v>Select</v>
      </c>
    </row>
    <row r="4610" spans="3:5" x14ac:dyDescent="0.2">
      <c r="C4610" s="555"/>
      <c r="D4610" s="555"/>
      <c r="E4610" s="124" t="str">
        <f>'Enter Data'!$C$61</f>
        <v>Select</v>
      </c>
    </row>
    <row r="4611" spans="3:5" x14ac:dyDescent="0.2">
      <c r="C4611" s="555"/>
      <c r="D4611" s="555"/>
      <c r="E4611" s="124" t="str">
        <f>'Enter Data'!$C$61</f>
        <v>Select</v>
      </c>
    </row>
    <row r="4612" spans="3:5" x14ac:dyDescent="0.2">
      <c r="C4612" s="555"/>
      <c r="D4612" s="555"/>
      <c r="E4612" s="124" t="str">
        <f>'Enter Data'!$C$61</f>
        <v>Select</v>
      </c>
    </row>
    <row r="4613" spans="3:5" x14ac:dyDescent="0.2">
      <c r="C4613" s="555"/>
      <c r="D4613" s="555"/>
      <c r="E4613" s="124" t="str">
        <f>'Enter Data'!$C$61</f>
        <v>Select</v>
      </c>
    </row>
    <row r="4614" spans="3:5" x14ac:dyDescent="0.2">
      <c r="C4614" s="555"/>
      <c r="D4614" s="555"/>
      <c r="E4614" s="124" t="str">
        <f>'Enter Data'!$C$61</f>
        <v>Select</v>
      </c>
    </row>
    <row r="4615" spans="3:5" x14ac:dyDescent="0.2">
      <c r="C4615" s="555"/>
      <c r="D4615" s="555"/>
      <c r="E4615" s="124" t="str">
        <f>'Enter Data'!$C$61</f>
        <v>Select</v>
      </c>
    </row>
    <row r="4616" spans="3:5" x14ac:dyDescent="0.2">
      <c r="C4616" s="555"/>
      <c r="D4616" s="555"/>
      <c r="E4616" s="124" t="str">
        <f>'Enter Data'!$C$61</f>
        <v>Select</v>
      </c>
    </row>
    <row r="4617" spans="3:5" x14ac:dyDescent="0.2">
      <c r="C4617" s="555"/>
      <c r="D4617" s="555"/>
      <c r="E4617" s="124" t="str">
        <f>'Enter Data'!$C$61</f>
        <v>Select</v>
      </c>
    </row>
    <row r="4618" spans="3:5" x14ac:dyDescent="0.2">
      <c r="C4618" s="555"/>
      <c r="D4618" s="555"/>
      <c r="E4618" s="124" t="str">
        <f>'Enter Data'!$C$61</f>
        <v>Select</v>
      </c>
    </row>
    <row r="4619" spans="3:5" x14ac:dyDescent="0.2">
      <c r="C4619" s="555"/>
      <c r="D4619" s="555"/>
      <c r="E4619" s="124" t="str">
        <f>'Enter Data'!$C$61</f>
        <v>Select</v>
      </c>
    </row>
    <row r="4620" spans="3:5" x14ac:dyDescent="0.2">
      <c r="C4620" s="555"/>
      <c r="D4620" s="555"/>
      <c r="E4620" s="124" t="str">
        <f>'Enter Data'!$C$61</f>
        <v>Select</v>
      </c>
    </row>
    <row r="4621" spans="3:5" x14ac:dyDescent="0.2">
      <c r="C4621" s="555"/>
      <c r="D4621" s="555"/>
      <c r="E4621" s="124" t="str">
        <f>'Enter Data'!$C$61</f>
        <v>Select</v>
      </c>
    </row>
    <row r="4622" spans="3:5" x14ac:dyDescent="0.2">
      <c r="C4622" s="555"/>
      <c r="D4622" s="555"/>
      <c r="E4622" s="124" t="str">
        <f>'Enter Data'!$C$61</f>
        <v>Select</v>
      </c>
    </row>
    <row r="4623" spans="3:5" x14ac:dyDescent="0.2">
      <c r="C4623" s="555"/>
      <c r="D4623" s="555"/>
      <c r="E4623" s="124" t="str">
        <f>'Enter Data'!$C$61</f>
        <v>Select</v>
      </c>
    </row>
    <row r="4624" spans="3:5" x14ac:dyDescent="0.2">
      <c r="C4624" s="555"/>
      <c r="D4624" s="555"/>
      <c r="E4624" s="124" t="str">
        <f>'Enter Data'!$C$61</f>
        <v>Select</v>
      </c>
    </row>
    <row r="4625" spans="3:5" x14ac:dyDescent="0.2">
      <c r="C4625" s="555"/>
      <c r="D4625" s="555"/>
      <c r="E4625" s="124" t="str">
        <f>'Enter Data'!$C$61</f>
        <v>Select</v>
      </c>
    </row>
    <row r="4626" spans="3:5" x14ac:dyDescent="0.2">
      <c r="C4626" s="555"/>
      <c r="D4626" s="555"/>
      <c r="E4626" s="124" t="str">
        <f>'Enter Data'!$C$61</f>
        <v>Select</v>
      </c>
    </row>
    <row r="4627" spans="3:5" x14ac:dyDescent="0.2">
      <c r="C4627" s="555"/>
      <c r="D4627" s="555"/>
      <c r="E4627" s="124" t="str">
        <f>'Enter Data'!$C$61</f>
        <v>Select</v>
      </c>
    </row>
    <row r="4628" spans="3:5" x14ac:dyDescent="0.2">
      <c r="C4628" s="555"/>
      <c r="D4628" s="555"/>
      <c r="E4628" s="124" t="str">
        <f>'Enter Data'!$C$61</f>
        <v>Select</v>
      </c>
    </row>
    <row r="4629" spans="3:5" x14ac:dyDescent="0.2">
      <c r="C4629" s="555"/>
      <c r="D4629" s="555"/>
      <c r="E4629" s="124" t="str">
        <f>'Enter Data'!$C$61</f>
        <v>Select</v>
      </c>
    </row>
    <row r="4630" spans="3:5" x14ac:dyDescent="0.2">
      <c r="C4630" s="555"/>
      <c r="D4630" s="555"/>
      <c r="E4630" s="124" t="str">
        <f>'Enter Data'!$C$61</f>
        <v>Select</v>
      </c>
    </row>
    <row r="4631" spans="3:5" x14ac:dyDescent="0.2">
      <c r="C4631" s="555"/>
      <c r="D4631" s="555"/>
      <c r="E4631" s="124" t="str">
        <f>'Enter Data'!$C$61</f>
        <v>Select</v>
      </c>
    </row>
    <row r="4632" spans="3:5" x14ac:dyDescent="0.2">
      <c r="C4632" s="555"/>
      <c r="D4632" s="555"/>
      <c r="E4632" s="124" t="str">
        <f>'Enter Data'!$C$61</f>
        <v>Select</v>
      </c>
    </row>
    <row r="4633" spans="3:5" x14ac:dyDescent="0.2">
      <c r="C4633" s="555"/>
      <c r="D4633" s="555"/>
      <c r="E4633" s="124" t="str">
        <f>'Enter Data'!$C$61</f>
        <v>Select</v>
      </c>
    </row>
    <row r="4634" spans="3:5" x14ac:dyDescent="0.2">
      <c r="C4634" s="555"/>
      <c r="D4634" s="555"/>
      <c r="E4634" s="124" t="str">
        <f>'Enter Data'!$C$61</f>
        <v>Select</v>
      </c>
    </row>
    <row r="4635" spans="3:5" x14ac:dyDescent="0.2">
      <c r="C4635" s="555"/>
      <c r="D4635" s="555"/>
      <c r="E4635" s="124" t="str">
        <f>'Enter Data'!$C$61</f>
        <v>Select</v>
      </c>
    </row>
    <row r="4636" spans="3:5" x14ac:dyDescent="0.2">
      <c r="C4636" s="555"/>
      <c r="D4636" s="555"/>
      <c r="E4636" s="124" t="str">
        <f>'Enter Data'!$C$61</f>
        <v>Select</v>
      </c>
    </row>
    <row r="4637" spans="3:5" x14ac:dyDescent="0.2">
      <c r="C4637" s="555"/>
      <c r="D4637" s="555"/>
      <c r="E4637" s="124" t="str">
        <f>'Enter Data'!$C$61</f>
        <v>Select</v>
      </c>
    </row>
    <row r="4638" spans="3:5" x14ac:dyDescent="0.2">
      <c r="C4638" s="555"/>
      <c r="D4638" s="555"/>
      <c r="E4638" s="124" t="str">
        <f>'Enter Data'!$C$61</f>
        <v>Select</v>
      </c>
    </row>
    <row r="4639" spans="3:5" x14ac:dyDescent="0.2">
      <c r="C4639" s="555"/>
      <c r="D4639" s="555"/>
      <c r="E4639" s="124" t="str">
        <f>'Enter Data'!$C$61</f>
        <v>Select</v>
      </c>
    </row>
    <row r="4640" spans="3:5" x14ac:dyDescent="0.2">
      <c r="C4640" s="555"/>
      <c r="D4640" s="555"/>
      <c r="E4640" s="124" t="str">
        <f>'Enter Data'!$C$61</f>
        <v>Select</v>
      </c>
    </row>
    <row r="4641" spans="3:5" x14ac:dyDescent="0.2">
      <c r="C4641" s="555"/>
      <c r="D4641" s="555"/>
      <c r="E4641" s="124" t="str">
        <f>'Enter Data'!$C$61</f>
        <v>Select</v>
      </c>
    </row>
    <row r="4642" spans="3:5" x14ac:dyDescent="0.2">
      <c r="C4642" s="555"/>
      <c r="D4642" s="555"/>
      <c r="E4642" s="124" t="str">
        <f>'Enter Data'!$C$61</f>
        <v>Select</v>
      </c>
    </row>
    <row r="4643" spans="3:5" x14ac:dyDescent="0.2">
      <c r="C4643" s="555"/>
      <c r="D4643" s="555"/>
      <c r="E4643" s="124" t="str">
        <f>'Enter Data'!$C$61</f>
        <v>Select</v>
      </c>
    </row>
    <row r="4644" spans="3:5" x14ac:dyDescent="0.2">
      <c r="C4644" s="555"/>
      <c r="D4644" s="555"/>
      <c r="E4644" s="124" t="str">
        <f>'Enter Data'!$C$61</f>
        <v>Select</v>
      </c>
    </row>
    <row r="4645" spans="3:5" x14ac:dyDescent="0.2">
      <c r="C4645" s="555"/>
      <c r="D4645" s="555"/>
      <c r="E4645" s="124" t="str">
        <f>'Enter Data'!$C$61</f>
        <v>Select</v>
      </c>
    </row>
    <row r="4646" spans="3:5" x14ac:dyDescent="0.2">
      <c r="C4646" s="555"/>
      <c r="D4646" s="555"/>
      <c r="E4646" s="124" t="str">
        <f>'Enter Data'!$C$61</f>
        <v>Select</v>
      </c>
    </row>
    <row r="4647" spans="3:5" x14ac:dyDescent="0.2">
      <c r="C4647" s="555"/>
      <c r="D4647" s="555"/>
      <c r="E4647" s="124" t="str">
        <f>'Enter Data'!$C$61</f>
        <v>Select</v>
      </c>
    </row>
    <row r="4648" spans="3:5" x14ac:dyDescent="0.2">
      <c r="C4648" s="555"/>
      <c r="D4648" s="555"/>
      <c r="E4648" s="124" t="str">
        <f>'Enter Data'!$C$61</f>
        <v>Select</v>
      </c>
    </row>
    <row r="4649" spans="3:5" x14ac:dyDescent="0.2">
      <c r="C4649" s="555"/>
      <c r="D4649" s="555"/>
      <c r="E4649" s="124" t="str">
        <f>'Enter Data'!$C$61</f>
        <v>Select</v>
      </c>
    </row>
    <row r="4650" spans="3:5" x14ac:dyDescent="0.2">
      <c r="C4650" s="555"/>
      <c r="D4650" s="555"/>
      <c r="E4650" s="124" t="str">
        <f>'Enter Data'!$C$61</f>
        <v>Select</v>
      </c>
    </row>
    <row r="4651" spans="3:5" x14ac:dyDescent="0.2">
      <c r="C4651" s="555"/>
      <c r="D4651" s="555"/>
      <c r="E4651" s="124" t="str">
        <f>'Enter Data'!$C$61</f>
        <v>Select</v>
      </c>
    </row>
    <row r="4652" spans="3:5" x14ac:dyDescent="0.2">
      <c r="C4652" s="555"/>
      <c r="D4652" s="555"/>
      <c r="E4652" s="124" t="str">
        <f>'Enter Data'!$C$61</f>
        <v>Select</v>
      </c>
    </row>
    <row r="4653" spans="3:5" x14ac:dyDescent="0.2">
      <c r="C4653" s="555"/>
      <c r="D4653" s="555"/>
      <c r="E4653" s="124" t="str">
        <f>'Enter Data'!$C$61</f>
        <v>Select</v>
      </c>
    </row>
    <row r="4654" spans="3:5" x14ac:dyDescent="0.2">
      <c r="C4654" s="555"/>
      <c r="D4654" s="555"/>
      <c r="E4654" s="124" t="str">
        <f>'Enter Data'!$C$61</f>
        <v>Select</v>
      </c>
    </row>
    <row r="4655" spans="3:5" x14ac:dyDescent="0.2">
      <c r="C4655" s="555"/>
      <c r="D4655" s="555"/>
      <c r="E4655" s="124" t="str">
        <f>'Enter Data'!$C$61</f>
        <v>Select</v>
      </c>
    </row>
    <row r="4656" spans="3:5" x14ac:dyDescent="0.2">
      <c r="C4656" s="555"/>
      <c r="D4656" s="555"/>
      <c r="E4656" s="124" t="str">
        <f>'Enter Data'!$C$61</f>
        <v>Select</v>
      </c>
    </row>
    <row r="4657" spans="3:5" x14ac:dyDescent="0.2">
      <c r="C4657" s="555"/>
      <c r="D4657" s="555"/>
      <c r="E4657" s="124" t="str">
        <f>'Enter Data'!$C$61</f>
        <v>Select</v>
      </c>
    </row>
    <row r="4658" spans="3:5" x14ac:dyDescent="0.2">
      <c r="C4658" s="555"/>
      <c r="D4658" s="555"/>
      <c r="E4658" s="124" t="str">
        <f>'Enter Data'!$C$61</f>
        <v>Select</v>
      </c>
    </row>
    <row r="4659" spans="3:5" x14ac:dyDescent="0.2">
      <c r="C4659" s="555"/>
      <c r="D4659" s="555"/>
      <c r="E4659" s="124" t="str">
        <f>'Enter Data'!$C$61</f>
        <v>Select</v>
      </c>
    </row>
    <row r="4660" spans="3:5" x14ac:dyDescent="0.2">
      <c r="C4660" s="555"/>
      <c r="D4660" s="555"/>
      <c r="E4660" s="124" t="str">
        <f>'Enter Data'!$C$61</f>
        <v>Select</v>
      </c>
    </row>
    <row r="4661" spans="3:5" x14ac:dyDescent="0.2">
      <c r="C4661" s="555"/>
      <c r="D4661" s="555"/>
      <c r="E4661" s="124" t="str">
        <f>'Enter Data'!$C$61</f>
        <v>Select</v>
      </c>
    </row>
    <row r="4662" spans="3:5" x14ac:dyDescent="0.2">
      <c r="C4662" s="555"/>
      <c r="D4662" s="555"/>
      <c r="E4662" s="124" t="str">
        <f>'Enter Data'!$C$61</f>
        <v>Select</v>
      </c>
    </row>
    <row r="4663" spans="3:5" x14ac:dyDescent="0.2">
      <c r="C4663" s="555"/>
      <c r="D4663" s="555"/>
      <c r="E4663" s="124" t="str">
        <f>'Enter Data'!$C$61</f>
        <v>Select</v>
      </c>
    </row>
    <row r="4664" spans="3:5" x14ac:dyDescent="0.2">
      <c r="C4664" s="555"/>
      <c r="D4664" s="555"/>
      <c r="E4664" s="124" t="str">
        <f>'Enter Data'!$C$61</f>
        <v>Select</v>
      </c>
    </row>
    <row r="4665" spans="3:5" x14ac:dyDescent="0.2">
      <c r="C4665" s="555"/>
      <c r="D4665" s="555"/>
      <c r="E4665" s="124" t="str">
        <f>'Enter Data'!$C$61</f>
        <v>Select</v>
      </c>
    </row>
    <row r="4666" spans="3:5" x14ac:dyDescent="0.2">
      <c r="C4666" s="555"/>
      <c r="D4666" s="555"/>
      <c r="E4666" s="124" t="str">
        <f>'Enter Data'!$C$61</f>
        <v>Select</v>
      </c>
    </row>
    <row r="4667" spans="3:5" x14ac:dyDescent="0.2">
      <c r="C4667" s="555"/>
      <c r="D4667" s="555"/>
      <c r="E4667" s="124" t="str">
        <f>'Enter Data'!$C$61</f>
        <v>Select</v>
      </c>
    </row>
    <row r="4668" spans="3:5" x14ac:dyDescent="0.2">
      <c r="C4668" s="555"/>
      <c r="D4668" s="555"/>
      <c r="E4668" s="124" t="str">
        <f>'Enter Data'!$C$61</f>
        <v>Select</v>
      </c>
    </row>
    <row r="4669" spans="3:5" x14ac:dyDescent="0.2">
      <c r="C4669" s="555"/>
      <c r="D4669" s="555"/>
      <c r="E4669" s="124" t="str">
        <f>'Enter Data'!$C$61</f>
        <v>Select</v>
      </c>
    </row>
    <row r="4670" spans="3:5" x14ac:dyDescent="0.2">
      <c r="C4670" s="555"/>
      <c r="D4670" s="555"/>
      <c r="E4670" s="124" t="str">
        <f>'Enter Data'!$C$61</f>
        <v>Select</v>
      </c>
    </row>
    <row r="4671" spans="3:5" x14ac:dyDescent="0.2">
      <c r="C4671" s="555"/>
      <c r="D4671" s="555"/>
      <c r="E4671" s="124" t="str">
        <f>'Enter Data'!$C$61</f>
        <v>Select</v>
      </c>
    </row>
    <row r="4672" spans="3:5" x14ac:dyDescent="0.2">
      <c r="C4672" s="555"/>
      <c r="D4672" s="555"/>
      <c r="E4672" s="124" t="str">
        <f>'Enter Data'!$C$61</f>
        <v>Select</v>
      </c>
    </row>
    <row r="4673" spans="3:5" x14ac:dyDescent="0.2">
      <c r="C4673" s="555"/>
      <c r="D4673" s="555"/>
      <c r="E4673" s="124" t="str">
        <f>'Enter Data'!$C$61</f>
        <v>Select</v>
      </c>
    </row>
    <row r="4674" spans="3:5" x14ac:dyDescent="0.2">
      <c r="C4674" s="555"/>
      <c r="D4674" s="555"/>
      <c r="E4674" s="124" t="str">
        <f>'Enter Data'!$C$61</f>
        <v>Select</v>
      </c>
    </row>
    <row r="4675" spans="3:5" x14ac:dyDescent="0.2">
      <c r="C4675" s="555"/>
      <c r="D4675" s="555"/>
      <c r="E4675" s="124" t="str">
        <f>'Enter Data'!$C$61</f>
        <v>Select</v>
      </c>
    </row>
    <row r="4676" spans="3:5" x14ac:dyDescent="0.2">
      <c r="C4676" s="555"/>
      <c r="D4676" s="555"/>
      <c r="E4676" s="124" t="str">
        <f>'Enter Data'!$C$61</f>
        <v>Select</v>
      </c>
    </row>
    <row r="4677" spans="3:5" x14ac:dyDescent="0.2">
      <c r="C4677" s="555"/>
      <c r="D4677" s="555"/>
      <c r="E4677" s="124" t="str">
        <f>'Enter Data'!$C$61</f>
        <v>Select</v>
      </c>
    </row>
    <row r="4678" spans="3:5" x14ac:dyDescent="0.2">
      <c r="C4678" s="555"/>
      <c r="D4678" s="555"/>
      <c r="E4678" s="124" t="str">
        <f>'Enter Data'!$C$61</f>
        <v>Select</v>
      </c>
    </row>
    <row r="4679" spans="3:5" x14ac:dyDescent="0.2">
      <c r="C4679" s="555"/>
      <c r="D4679" s="555"/>
      <c r="E4679" s="124" t="str">
        <f>'Enter Data'!$C$61</f>
        <v>Select</v>
      </c>
    </row>
    <row r="4680" spans="3:5" x14ac:dyDescent="0.2">
      <c r="C4680" s="555"/>
      <c r="D4680" s="555"/>
      <c r="E4680" s="124" t="str">
        <f>'Enter Data'!$C$61</f>
        <v>Select</v>
      </c>
    </row>
    <row r="4681" spans="3:5" x14ac:dyDescent="0.2">
      <c r="C4681" s="555"/>
      <c r="D4681" s="555"/>
      <c r="E4681" s="124" t="str">
        <f>'Enter Data'!$C$61</f>
        <v>Select</v>
      </c>
    </row>
    <row r="4682" spans="3:5" x14ac:dyDescent="0.2">
      <c r="C4682" s="555"/>
      <c r="D4682" s="555"/>
      <c r="E4682" s="124" t="str">
        <f>'Enter Data'!$C$61</f>
        <v>Select</v>
      </c>
    </row>
    <row r="4683" spans="3:5" x14ac:dyDescent="0.2">
      <c r="C4683" s="555"/>
      <c r="D4683" s="555"/>
      <c r="E4683" s="124" t="str">
        <f>'Enter Data'!$C$61</f>
        <v>Select</v>
      </c>
    </row>
    <row r="4684" spans="3:5" x14ac:dyDescent="0.2">
      <c r="C4684" s="555"/>
      <c r="D4684" s="555"/>
      <c r="E4684" s="124" t="str">
        <f>'Enter Data'!$C$61</f>
        <v>Select</v>
      </c>
    </row>
    <row r="4685" spans="3:5" x14ac:dyDescent="0.2">
      <c r="C4685" s="555"/>
      <c r="D4685" s="555"/>
      <c r="E4685" s="124" t="str">
        <f>'Enter Data'!$C$61</f>
        <v>Select</v>
      </c>
    </row>
    <row r="4686" spans="3:5" x14ac:dyDescent="0.2">
      <c r="C4686" s="555"/>
      <c r="D4686" s="555"/>
      <c r="E4686" s="124" t="str">
        <f>'Enter Data'!$C$61</f>
        <v>Select</v>
      </c>
    </row>
    <row r="4687" spans="3:5" x14ac:dyDescent="0.2">
      <c r="C4687" s="555"/>
      <c r="D4687" s="555"/>
      <c r="E4687" s="124" t="str">
        <f>'Enter Data'!$C$61</f>
        <v>Select</v>
      </c>
    </row>
    <row r="4688" spans="3:5" x14ac:dyDescent="0.2">
      <c r="C4688" s="555"/>
      <c r="D4688" s="555"/>
      <c r="E4688" s="124" t="str">
        <f>'Enter Data'!$C$61</f>
        <v>Select</v>
      </c>
    </row>
    <row r="4689" spans="3:5" x14ac:dyDescent="0.2">
      <c r="C4689" s="555"/>
      <c r="D4689" s="555"/>
      <c r="E4689" s="124" t="str">
        <f>'Enter Data'!$C$61</f>
        <v>Select</v>
      </c>
    </row>
    <row r="4690" spans="3:5" x14ac:dyDescent="0.2">
      <c r="C4690" s="555"/>
      <c r="D4690" s="555"/>
      <c r="E4690" s="124" t="str">
        <f>'Enter Data'!$C$61</f>
        <v>Select</v>
      </c>
    </row>
    <row r="4691" spans="3:5" x14ac:dyDescent="0.2">
      <c r="C4691" s="555"/>
      <c r="D4691" s="555"/>
      <c r="E4691" s="124" t="str">
        <f>'Enter Data'!$C$61</f>
        <v>Select</v>
      </c>
    </row>
    <row r="4692" spans="3:5" x14ac:dyDescent="0.2">
      <c r="C4692" s="555"/>
      <c r="D4692" s="555"/>
      <c r="E4692" s="124" t="str">
        <f>'Enter Data'!$C$61</f>
        <v>Select</v>
      </c>
    </row>
    <row r="4693" spans="3:5" x14ac:dyDescent="0.2">
      <c r="C4693" s="555"/>
      <c r="D4693" s="555"/>
      <c r="E4693" s="124" t="str">
        <f>'Enter Data'!$C$61</f>
        <v>Select</v>
      </c>
    </row>
    <row r="4694" spans="3:5" x14ac:dyDescent="0.2">
      <c r="C4694" s="555"/>
      <c r="D4694" s="555"/>
      <c r="E4694" s="124" t="str">
        <f>'Enter Data'!$C$61</f>
        <v>Select</v>
      </c>
    </row>
    <row r="4695" spans="3:5" x14ac:dyDescent="0.2">
      <c r="C4695" s="555"/>
      <c r="D4695" s="555"/>
      <c r="E4695" s="124" t="str">
        <f>'Enter Data'!$C$61</f>
        <v>Select</v>
      </c>
    </row>
    <row r="4696" spans="3:5" x14ac:dyDescent="0.2">
      <c r="C4696" s="555"/>
      <c r="D4696" s="555"/>
      <c r="E4696" s="124" t="str">
        <f>'Enter Data'!$C$61</f>
        <v>Select</v>
      </c>
    </row>
    <row r="4697" spans="3:5" x14ac:dyDescent="0.2">
      <c r="C4697" s="555"/>
      <c r="D4697" s="555"/>
      <c r="E4697" s="124" t="str">
        <f>'Enter Data'!$C$61</f>
        <v>Select</v>
      </c>
    </row>
    <row r="4698" spans="3:5" x14ac:dyDescent="0.2">
      <c r="C4698" s="555"/>
      <c r="D4698" s="555"/>
      <c r="E4698" s="124" t="str">
        <f>'Enter Data'!$C$61</f>
        <v>Select</v>
      </c>
    </row>
    <row r="4699" spans="3:5" x14ac:dyDescent="0.2">
      <c r="C4699" s="555"/>
      <c r="D4699" s="555"/>
      <c r="E4699" s="124" t="str">
        <f>'Enter Data'!$C$61</f>
        <v>Select</v>
      </c>
    </row>
    <row r="4700" spans="3:5" x14ac:dyDescent="0.2">
      <c r="C4700" s="555"/>
      <c r="D4700" s="555"/>
      <c r="E4700" s="124" t="str">
        <f>'Enter Data'!$C$61</f>
        <v>Select</v>
      </c>
    </row>
    <row r="4701" spans="3:5" x14ac:dyDescent="0.2">
      <c r="C4701" s="555"/>
      <c r="D4701" s="555"/>
      <c r="E4701" s="124" t="str">
        <f>'Enter Data'!$C$61</f>
        <v>Select</v>
      </c>
    </row>
    <row r="4702" spans="3:5" x14ac:dyDescent="0.2">
      <c r="C4702" s="555"/>
      <c r="D4702" s="555"/>
      <c r="E4702" s="124" t="str">
        <f>'Enter Data'!$C$61</f>
        <v>Select</v>
      </c>
    </row>
    <row r="4703" spans="3:5" x14ac:dyDescent="0.2">
      <c r="C4703" s="555"/>
      <c r="D4703" s="555"/>
      <c r="E4703" s="124" t="str">
        <f>'Enter Data'!$C$61</f>
        <v>Select</v>
      </c>
    </row>
    <row r="4704" spans="3:5" x14ac:dyDescent="0.2">
      <c r="C4704" s="555"/>
      <c r="D4704" s="555"/>
      <c r="E4704" s="124" t="str">
        <f>'Enter Data'!$C$61</f>
        <v>Select</v>
      </c>
    </row>
    <row r="4705" spans="3:5" x14ac:dyDescent="0.2">
      <c r="C4705" s="555"/>
      <c r="D4705" s="555"/>
      <c r="E4705" s="124" t="str">
        <f>'Enter Data'!$C$61</f>
        <v>Select</v>
      </c>
    </row>
    <row r="4706" spans="3:5" x14ac:dyDescent="0.2">
      <c r="C4706" s="555"/>
      <c r="D4706" s="555"/>
      <c r="E4706" s="124" t="str">
        <f>'Enter Data'!$C$61</f>
        <v>Select</v>
      </c>
    </row>
    <row r="4707" spans="3:5" x14ac:dyDescent="0.2">
      <c r="C4707" s="555"/>
      <c r="D4707" s="555"/>
      <c r="E4707" s="124" t="str">
        <f>'Enter Data'!$C$61</f>
        <v>Select</v>
      </c>
    </row>
    <row r="4708" spans="3:5" x14ac:dyDescent="0.2">
      <c r="C4708" s="555"/>
      <c r="D4708" s="555"/>
      <c r="E4708" s="124" t="str">
        <f>'Enter Data'!$C$61</f>
        <v>Select</v>
      </c>
    </row>
    <row r="4709" spans="3:5" x14ac:dyDescent="0.2">
      <c r="C4709" s="555"/>
      <c r="D4709" s="555"/>
      <c r="E4709" s="124" t="str">
        <f>'Enter Data'!$C$61</f>
        <v>Select</v>
      </c>
    </row>
    <row r="4710" spans="3:5" x14ac:dyDescent="0.2">
      <c r="C4710" s="555"/>
      <c r="D4710" s="555"/>
      <c r="E4710" s="124" t="str">
        <f>'Enter Data'!$C$61</f>
        <v>Select</v>
      </c>
    </row>
    <row r="4711" spans="3:5" x14ac:dyDescent="0.2">
      <c r="C4711" s="555"/>
      <c r="D4711" s="555"/>
      <c r="E4711" s="124" t="str">
        <f>'Enter Data'!$C$61</f>
        <v>Select</v>
      </c>
    </row>
    <row r="4712" spans="3:5" x14ac:dyDescent="0.2">
      <c r="C4712" s="555"/>
      <c r="D4712" s="555"/>
      <c r="E4712" s="124" t="str">
        <f>'Enter Data'!$C$61</f>
        <v>Select</v>
      </c>
    </row>
    <row r="4713" spans="3:5" x14ac:dyDescent="0.2">
      <c r="C4713" s="555"/>
      <c r="D4713" s="555"/>
      <c r="E4713" s="124" t="str">
        <f>'Enter Data'!$C$61</f>
        <v>Select</v>
      </c>
    </row>
    <row r="4714" spans="3:5" x14ac:dyDescent="0.2">
      <c r="C4714" s="555"/>
      <c r="D4714" s="555"/>
      <c r="E4714" s="124" t="str">
        <f>'Enter Data'!$C$61</f>
        <v>Select</v>
      </c>
    </row>
    <row r="4715" spans="3:5" x14ac:dyDescent="0.2">
      <c r="C4715" s="555"/>
      <c r="D4715" s="555"/>
      <c r="E4715" s="124" t="str">
        <f>'Enter Data'!$C$61</f>
        <v>Select</v>
      </c>
    </row>
    <row r="4716" spans="3:5" x14ac:dyDescent="0.2">
      <c r="C4716" s="555"/>
      <c r="D4716" s="555"/>
      <c r="E4716" s="124" t="str">
        <f>'Enter Data'!$C$61</f>
        <v>Select</v>
      </c>
    </row>
    <row r="4717" spans="3:5" x14ac:dyDescent="0.2">
      <c r="C4717" s="555"/>
      <c r="D4717" s="555"/>
      <c r="E4717" s="124" t="str">
        <f>'Enter Data'!$C$61</f>
        <v>Select</v>
      </c>
    </row>
    <row r="4718" spans="3:5" x14ac:dyDescent="0.2">
      <c r="C4718" s="555"/>
      <c r="D4718" s="555"/>
      <c r="E4718" s="124" t="str">
        <f>'Enter Data'!$C$61</f>
        <v>Select</v>
      </c>
    </row>
    <row r="4719" spans="3:5" x14ac:dyDescent="0.2">
      <c r="C4719" s="555"/>
      <c r="D4719" s="555"/>
      <c r="E4719" s="124" t="str">
        <f>'Enter Data'!$C$61</f>
        <v>Select</v>
      </c>
    </row>
    <row r="4720" spans="3:5" x14ac:dyDescent="0.2">
      <c r="C4720" s="555"/>
      <c r="D4720" s="555"/>
      <c r="E4720" s="124" t="str">
        <f>'Enter Data'!$C$61</f>
        <v>Select</v>
      </c>
    </row>
    <row r="4721" spans="3:5" x14ac:dyDescent="0.2">
      <c r="C4721" s="555"/>
      <c r="D4721" s="555"/>
      <c r="E4721" s="124" t="str">
        <f>'Enter Data'!$C$61</f>
        <v>Select</v>
      </c>
    </row>
    <row r="4722" spans="3:5" x14ac:dyDescent="0.2">
      <c r="C4722" s="555"/>
      <c r="D4722" s="555"/>
      <c r="E4722" s="124" t="str">
        <f>'Enter Data'!$C$61</f>
        <v>Select</v>
      </c>
    </row>
    <row r="4723" spans="3:5" x14ac:dyDescent="0.2">
      <c r="C4723" s="555"/>
      <c r="D4723" s="555"/>
      <c r="E4723" s="124" t="str">
        <f>'Enter Data'!$C$61</f>
        <v>Select</v>
      </c>
    </row>
    <row r="4724" spans="3:5" x14ac:dyDescent="0.2">
      <c r="C4724" s="555"/>
      <c r="D4724" s="555"/>
      <c r="E4724" s="124" t="str">
        <f>'Enter Data'!$C$61</f>
        <v>Select</v>
      </c>
    </row>
    <row r="4725" spans="3:5" x14ac:dyDescent="0.2">
      <c r="C4725" s="555"/>
      <c r="D4725" s="555"/>
      <c r="E4725" s="124" t="str">
        <f>'Enter Data'!$C$61</f>
        <v>Select</v>
      </c>
    </row>
    <row r="4726" spans="3:5" x14ac:dyDescent="0.2">
      <c r="C4726" s="555"/>
      <c r="D4726" s="555"/>
      <c r="E4726" s="124" t="str">
        <f>'Enter Data'!$C$61</f>
        <v>Select</v>
      </c>
    </row>
    <row r="4727" spans="3:5" x14ac:dyDescent="0.2">
      <c r="C4727" s="555"/>
      <c r="D4727" s="555"/>
      <c r="E4727" s="124" t="str">
        <f>'Enter Data'!$C$61</f>
        <v>Select</v>
      </c>
    </row>
    <row r="4728" spans="3:5" x14ac:dyDescent="0.2">
      <c r="C4728" s="555"/>
      <c r="D4728" s="555"/>
      <c r="E4728" s="124" t="str">
        <f>'Enter Data'!$C$61</f>
        <v>Select</v>
      </c>
    </row>
    <row r="4729" spans="3:5" x14ac:dyDescent="0.2">
      <c r="C4729" s="555"/>
      <c r="D4729" s="555"/>
      <c r="E4729" s="124" t="str">
        <f>'Enter Data'!$C$61</f>
        <v>Select</v>
      </c>
    </row>
    <row r="4730" spans="3:5" x14ac:dyDescent="0.2">
      <c r="C4730" s="555"/>
      <c r="D4730" s="555"/>
      <c r="E4730" s="124" t="str">
        <f>'Enter Data'!$C$61</f>
        <v>Select</v>
      </c>
    </row>
    <row r="4731" spans="3:5" x14ac:dyDescent="0.2">
      <c r="C4731" s="555"/>
      <c r="D4731" s="555"/>
      <c r="E4731" s="124" t="str">
        <f>'Enter Data'!$C$61</f>
        <v>Select</v>
      </c>
    </row>
    <row r="4732" spans="3:5" x14ac:dyDescent="0.2">
      <c r="C4732" s="555"/>
      <c r="D4732" s="555"/>
      <c r="E4732" s="124" t="str">
        <f>'Enter Data'!$C$61</f>
        <v>Select</v>
      </c>
    </row>
    <row r="4733" spans="3:5" x14ac:dyDescent="0.2">
      <c r="C4733" s="555"/>
      <c r="D4733" s="555"/>
      <c r="E4733" s="124" t="str">
        <f>'Enter Data'!$C$61</f>
        <v>Select</v>
      </c>
    </row>
    <row r="4734" spans="3:5" x14ac:dyDescent="0.2">
      <c r="C4734" s="555"/>
      <c r="D4734" s="555"/>
      <c r="E4734" s="124" t="str">
        <f>'Enter Data'!$C$61</f>
        <v>Select</v>
      </c>
    </row>
    <row r="4735" spans="3:5" x14ac:dyDescent="0.2">
      <c r="C4735" s="555"/>
      <c r="D4735" s="555"/>
      <c r="E4735" s="124" t="str">
        <f>'Enter Data'!$C$61</f>
        <v>Select</v>
      </c>
    </row>
    <row r="4736" spans="3:5" x14ac:dyDescent="0.2">
      <c r="C4736" s="555"/>
      <c r="D4736" s="555"/>
      <c r="E4736" s="124" t="str">
        <f>'Enter Data'!$C$61</f>
        <v>Select</v>
      </c>
    </row>
    <row r="4737" spans="3:5" x14ac:dyDescent="0.2">
      <c r="C4737" s="555"/>
      <c r="D4737" s="555"/>
      <c r="E4737" s="124" t="str">
        <f>'Enter Data'!$C$61</f>
        <v>Select</v>
      </c>
    </row>
    <row r="4738" spans="3:5" x14ac:dyDescent="0.2">
      <c r="C4738" s="555"/>
      <c r="D4738" s="555"/>
      <c r="E4738" s="124" t="str">
        <f>'Enter Data'!$C$61</f>
        <v>Select</v>
      </c>
    </row>
    <row r="4739" spans="3:5" x14ac:dyDescent="0.2">
      <c r="C4739" s="555"/>
      <c r="D4739" s="555"/>
      <c r="E4739" s="124" t="str">
        <f>'Enter Data'!$C$61</f>
        <v>Select</v>
      </c>
    </row>
    <row r="4740" spans="3:5" x14ac:dyDescent="0.2">
      <c r="C4740" s="555"/>
      <c r="D4740" s="555"/>
      <c r="E4740" s="124" t="str">
        <f>'Enter Data'!$C$61</f>
        <v>Select</v>
      </c>
    </row>
    <row r="4741" spans="3:5" x14ac:dyDescent="0.2">
      <c r="C4741" s="555"/>
      <c r="D4741" s="555"/>
      <c r="E4741" s="124" t="str">
        <f>'Enter Data'!$C$61</f>
        <v>Select</v>
      </c>
    </row>
    <row r="4742" spans="3:5" x14ac:dyDescent="0.2">
      <c r="C4742" s="555"/>
      <c r="D4742" s="555"/>
      <c r="E4742" s="124" t="str">
        <f>'Enter Data'!$C$61</f>
        <v>Select</v>
      </c>
    </row>
    <row r="4743" spans="3:5" x14ac:dyDescent="0.2">
      <c r="C4743" s="555"/>
      <c r="D4743" s="555"/>
      <c r="E4743" s="124" t="str">
        <f>'Enter Data'!$C$61</f>
        <v>Select</v>
      </c>
    </row>
    <row r="4744" spans="3:5" x14ac:dyDescent="0.2">
      <c r="C4744" s="555"/>
      <c r="D4744" s="555"/>
      <c r="E4744" s="124" t="str">
        <f>'Enter Data'!$C$61</f>
        <v>Select</v>
      </c>
    </row>
    <row r="4745" spans="3:5" x14ac:dyDescent="0.2">
      <c r="C4745" s="555"/>
      <c r="D4745" s="555"/>
      <c r="E4745" s="124" t="str">
        <f>'Enter Data'!$C$61</f>
        <v>Select</v>
      </c>
    </row>
    <row r="4746" spans="3:5" x14ac:dyDescent="0.2">
      <c r="C4746" s="555"/>
      <c r="D4746" s="555"/>
      <c r="E4746" s="124" t="str">
        <f>'Enter Data'!$C$61</f>
        <v>Select</v>
      </c>
    </row>
    <row r="4747" spans="3:5" x14ac:dyDescent="0.2">
      <c r="C4747" s="555"/>
      <c r="D4747" s="555"/>
      <c r="E4747" s="124" t="str">
        <f>'Enter Data'!$C$61</f>
        <v>Select</v>
      </c>
    </row>
    <row r="4748" spans="3:5" x14ac:dyDescent="0.2">
      <c r="C4748" s="555"/>
      <c r="D4748" s="555"/>
      <c r="E4748" s="124" t="str">
        <f>'Enter Data'!$C$61</f>
        <v>Select</v>
      </c>
    </row>
    <row r="4749" spans="3:5" x14ac:dyDescent="0.2">
      <c r="C4749" s="555"/>
      <c r="D4749" s="555"/>
      <c r="E4749" s="124" t="str">
        <f>'Enter Data'!$C$61</f>
        <v>Select</v>
      </c>
    </row>
    <row r="4750" spans="3:5" x14ac:dyDescent="0.2">
      <c r="C4750" s="555"/>
      <c r="D4750" s="555"/>
      <c r="E4750" s="124" t="str">
        <f>'Enter Data'!$C$61</f>
        <v>Select</v>
      </c>
    </row>
    <row r="4751" spans="3:5" x14ac:dyDescent="0.2">
      <c r="C4751" s="555"/>
      <c r="D4751" s="555"/>
      <c r="E4751" s="124" t="str">
        <f>'Enter Data'!$C$61</f>
        <v>Select</v>
      </c>
    </row>
    <row r="4752" spans="3:5" x14ac:dyDescent="0.2">
      <c r="C4752" s="555"/>
      <c r="D4752" s="555"/>
      <c r="E4752" s="124" t="str">
        <f>'Enter Data'!$C$61</f>
        <v>Select</v>
      </c>
    </row>
    <row r="4753" spans="3:5" x14ac:dyDescent="0.2">
      <c r="C4753" s="555"/>
      <c r="D4753" s="555"/>
      <c r="E4753" s="124" t="str">
        <f>'Enter Data'!$C$61</f>
        <v>Select</v>
      </c>
    </row>
    <row r="4754" spans="3:5" x14ac:dyDescent="0.2">
      <c r="C4754" s="555"/>
      <c r="D4754" s="555"/>
      <c r="E4754" s="124" t="str">
        <f>'Enter Data'!$C$61</f>
        <v>Select</v>
      </c>
    </row>
    <row r="4755" spans="3:5" x14ac:dyDescent="0.2">
      <c r="C4755" s="555"/>
      <c r="D4755" s="555"/>
      <c r="E4755" s="124" t="str">
        <f>'Enter Data'!$C$61</f>
        <v>Select</v>
      </c>
    </row>
    <row r="4756" spans="3:5" x14ac:dyDescent="0.2">
      <c r="C4756" s="555"/>
      <c r="D4756" s="555"/>
      <c r="E4756" s="124" t="str">
        <f>'Enter Data'!$C$61</f>
        <v>Select</v>
      </c>
    </row>
    <row r="4757" spans="3:5" x14ac:dyDescent="0.2">
      <c r="C4757" s="555"/>
      <c r="D4757" s="555"/>
      <c r="E4757" s="124" t="str">
        <f>'Enter Data'!$C$61</f>
        <v>Select</v>
      </c>
    </row>
    <row r="4758" spans="3:5" x14ac:dyDescent="0.2">
      <c r="C4758" s="555"/>
      <c r="D4758" s="555"/>
      <c r="E4758" s="124" t="str">
        <f>'Enter Data'!$C$61</f>
        <v>Select</v>
      </c>
    </row>
    <row r="4759" spans="3:5" x14ac:dyDescent="0.2">
      <c r="C4759" s="555"/>
      <c r="D4759" s="555"/>
      <c r="E4759" s="124" t="str">
        <f>'Enter Data'!$C$61</f>
        <v>Select</v>
      </c>
    </row>
    <row r="4760" spans="3:5" x14ac:dyDescent="0.2">
      <c r="C4760" s="555"/>
      <c r="D4760" s="555"/>
      <c r="E4760" s="124" t="str">
        <f>'Enter Data'!$C$61</f>
        <v>Select</v>
      </c>
    </row>
    <row r="4761" spans="3:5" x14ac:dyDescent="0.2">
      <c r="C4761" s="555"/>
      <c r="D4761" s="555"/>
      <c r="E4761" s="124" t="str">
        <f>'Enter Data'!$C$61</f>
        <v>Select</v>
      </c>
    </row>
    <row r="4762" spans="3:5" x14ac:dyDescent="0.2">
      <c r="C4762" s="555"/>
      <c r="D4762" s="555"/>
      <c r="E4762" s="124" t="str">
        <f>'Enter Data'!$C$61</f>
        <v>Select</v>
      </c>
    </row>
    <row r="4763" spans="3:5" x14ac:dyDescent="0.2">
      <c r="C4763" s="555"/>
      <c r="D4763" s="555"/>
      <c r="E4763" s="124" t="str">
        <f>'Enter Data'!$C$61</f>
        <v>Select</v>
      </c>
    </row>
    <row r="4764" spans="3:5" x14ac:dyDescent="0.2">
      <c r="C4764" s="555"/>
      <c r="D4764" s="555"/>
      <c r="E4764" s="124" t="str">
        <f>'Enter Data'!$C$61</f>
        <v>Select</v>
      </c>
    </row>
    <row r="4765" spans="3:5" x14ac:dyDescent="0.2">
      <c r="C4765" s="555"/>
      <c r="D4765" s="555"/>
      <c r="E4765" s="124" t="str">
        <f>'Enter Data'!$C$61</f>
        <v>Select</v>
      </c>
    </row>
    <row r="4766" spans="3:5" x14ac:dyDescent="0.2">
      <c r="C4766" s="555"/>
      <c r="D4766" s="555"/>
      <c r="E4766" s="124" t="str">
        <f>'Enter Data'!$C$61</f>
        <v>Select</v>
      </c>
    </row>
    <row r="4767" spans="3:5" x14ac:dyDescent="0.2">
      <c r="C4767" s="555"/>
      <c r="D4767" s="555"/>
      <c r="E4767" s="124" t="str">
        <f>'Enter Data'!$C$61</f>
        <v>Select</v>
      </c>
    </row>
    <row r="4768" spans="3:5" x14ac:dyDescent="0.2">
      <c r="C4768" s="555"/>
      <c r="D4768" s="555"/>
      <c r="E4768" s="124" t="str">
        <f>'Enter Data'!$C$61</f>
        <v>Select</v>
      </c>
    </row>
    <row r="4769" spans="3:5" x14ac:dyDescent="0.2">
      <c r="C4769" s="555"/>
      <c r="D4769" s="555"/>
      <c r="E4769" s="124" t="str">
        <f>'Enter Data'!$C$61</f>
        <v>Select</v>
      </c>
    </row>
    <row r="4770" spans="3:5" x14ac:dyDescent="0.2">
      <c r="C4770" s="555"/>
      <c r="D4770" s="555"/>
      <c r="E4770" s="124" t="str">
        <f>'Enter Data'!$C$61</f>
        <v>Select</v>
      </c>
    </row>
    <row r="4771" spans="3:5" x14ac:dyDescent="0.2">
      <c r="C4771" s="555"/>
      <c r="D4771" s="555"/>
      <c r="E4771" s="124" t="str">
        <f>'Enter Data'!$C$61</f>
        <v>Select</v>
      </c>
    </row>
    <row r="4772" spans="3:5" x14ac:dyDescent="0.2">
      <c r="C4772" s="555"/>
      <c r="D4772" s="555"/>
      <c r="E4772" s="124" t="str">
        <f>'Enter Data'!$C$61</f>
        <v>Select</v>
      </c>
    </row>
    <row r="4773" spans="3:5" x14ac:dyDescent="0.2">
      <c r="C4773" s="555"/>
      <c r="D4773" s="555"/>
      <c r="E4773" s="124" t="str">
        <f>'Enter Data'!$C$61</f>
        <v>Select</v>
      </c>
    </row>
    <row r="4774" spans="3:5" x14ac:dyDescent="0.2">
      <c r="C4774" s="555"/>
      <c r="D4774" s="555"/>
      <c r="E4774" s="124" t="str">
        <f>'Enter Data'!$C$61</f>
        <v>Select</v>
      </c>
    </row>
    <row r="4775" spans="3:5" x14ac:dyDescent="0.2">
      <c r="C4775" s="555"/>
      <c r="D4775" s="555"/>
      <c r="E4775" s="124" t="str">
        <f>'Enter Data'!$C$61</f>
        <v>Select</v>
      </c>
    </row>
    <row r="4776" spans="3:5" x14ac:dyDescent="0.2">
      <c r="C4776" s="555"/>
      <c r="D4776" s="555"/>
      <c r="E4776" s="124" t="str">
        <f>'Enter Data'!$C$61</f>
        <v>Select</v>
      </c>
    </row>
    <row r="4777" spans="3:5" x14ac:dyDescent="0.2">
      <c r="C4777" s="555"/>
      <c r="D4777" s="555"/>
      <c r="E4777" s="124" t="str">
        <f>'Enter Data'!$C$61</f>
        <v>Select</v>
      </c>
    </row>
    <row r="4778" spans="3:5" x14ac:dyDescent="0.2">
      <c r="C4778" s="555"/>
      <c r="D4778" s="555"/>
      <c r="E4778" s="124" t="str">
        <f>'Enter Data'!$C$61</f>
        <v>Select</v>
      </c>
    </row>
    <row r="4779" spans="3:5" x14ac:dyDescent="0.2">
      <c r="C4779" s="555"/>
      <c r="D4779" s="555"/>
      <c r="E4779" s="124" t="str">
        <f>'Enter Data'!$C$61</f>
        <v>Select</v>
      </c>
    </row>
    <row r="4780" spans="3:5" x14ac:dyDescent="0.2">
      <c r="C4780" s="555"/>
      <c r="D4780" s="555"/>
      <c r="E4780" s="124" t="str">
        <f>'Enter Data'!$C$61</f>
        <v>Select</v>
      </c>
    </row>
    <row r="4781" spans="3:5" x14ac:dyDescent="0.2">
      <c r="C4781" s="555"/>
      <c r="D4781" s="555"/>
      <c r="E4781" s="124" t="str">
        <f>'Enter Data'!$C$61</f>
        <v>Select</v>
      </c>
    </row>
    <row r="4782" spans="3:5" x14ac:dyDescent="0.2">
      <c r="C4782" s="555"/>
      <c r="D4782" s="555"/>
      <c r="E4782" s="124" t="str">
        <f>'Enter Data'!$C$61</f>
        <v>Select</v>
      </c>
    </row>
    <row r="4783" spans="3:5" x14ac:dyDescent="0.2">
      <c r="C4783" s="555"/>
      <c r="D4783" s="555"/>
      <c r="E4783" s="124" t="str">
        <f>'Enter Data'!$C$61</f>
        <v>Select</v>
      </c>
    </row>
    <row r="4784" spans="3:5" x14ac:dyDescent="0.2">
      <c r="C4784" s="555"/>
      <c r="D4784" s="555"/>
      <c r="E4784" s="124" t="str">
        <f>'Enter Data'!$C$61</f>
        <v>Select</v>
      </c>
    </row>
    <row r="4785" spans="3:5" x14ac:dyDescent="0.2">
      <c r="C4785" s="555"/>
      <c r="D4785" s="555"/>
      <c r="E4785" s="124" t="str">
        <f>'Enter Data'!$C$61</f>
        <v>Select</v>
      </c>
    </row>
    <row r="4786" spans="3:5" x14ac:dyDescent="0.2">
      <c r="C4786" s="555"/>
      <c r="D4786" s="555"/>
      <c r="E4786" s="124" t="str">
        <f>'Enter Data'!$C$61</f>
        <v>Select</v>
      </c>
    </row>
    <row r="4787" spans="3:5" x14ac:dyDescent="0.2">
      <c r="C4787" s="555"/>
      <c r="D4787" s="555"/>
      <c r="E4787" s="124" t="str">
        <f>'Enter Data'!$C$61</f>
        <v>Select</v>
      </c>
    </row>
    <row r="4788" spans="3:5" x14ac:dyDescent="0.2">
      <c r="C4788" s="555"/>
      <c r="D4788" s="555"/>
      <c r="E4788" s="124" t="str">
        <f>'Enter Data'!$C$61</f>
        <v>Select</v>
      </c>
    </row>
    <row r="4789" spans="3:5" x14ac:dyDescent="0.2">
      <c r="C4789" s="555"/>
      <c r="D4789" s="555"/>
      <c r="E4789" s="124" t="str">
        <f>'Enter Data'!$C$61</f>
        <v>Select</v>
      </c>
    </row>
    <row r="4790" spans="3:5" x14ac:dyDescent="0.2">
      <c r="C4790" s="555"/>
      <c r="D4790" s="555"/>
      <c r="E4790" s="124" t="str">
        <f>'Enter Data'!$C$61</f>
        <v>Select</v>
      </c>
    </row>
    <row r="4791" spans="3:5" x14ac:dyDescent="0.2">
      <c r="C4791" s="555"/>
      <c r="D4791" s="555"/>
      <c r="E4791" s="124" t="str">
        <f>'Enter Data'!$C$61</f>
        <v>Select</v>
      </c>
    </row>
    <row r="4792" spans="3:5" x14ac:dyDescent="0.2">
      <c r="C4792" s="555"/>
      <c r="D4792" s="555"/>
      <c r="E4792" s="124" t="str">
        <f>'Enter Data'!$C$61</f>
        <v>Select</v>
      </c>
    </row>
    <row r="4793" spans="3:5" x14ac:dyDescent="0.2">
      <c r="C4793" s="555"/>
      <c r="D4793" s="555"/>
      <c r="E4793" s="124" t="str">
        <f>'Enter Data'!$C$61</f>
        <v>Select</v>
      </c>
    </row>
    <row r="4794" spans="3:5" x14ac:dyDescent="0.2">
      <c r="C4794" s="555"/>
      <c r="D4794" s="555"/>
      <c r="E4794" s="124" t="str">
        <f>'Enter Data'!$C$61</f>
        <v>Select</v>
      </c>
    </row>
    <row r="4795" spans="3:5" x14ac:dyDescent="0.2">
      <c r="C4795" s="555"/>
      <c r="D4795" s="555"/>
      <c r="E4795" s="124" t="str">
        <f>'Enter Data'!$C$61</f>
        <v>Select</v>
      </c>
    </row>
    <row r="4796" spans="3:5" x14ac:dyDescent="0.2">
      <c r="C4796" s="555"/>
      <c r="D4796" s="555"/>
      <c r="E4796" s="124" t="str">
        <f>'Enter Data'!$C$61</f>
        <v>Select</v>
      </c>
    </row>
    <row r="4797" spans="3:5" x14ac:dyDescent="0.2">
      <c r="C4797" s="555"/>
      <c r="D4797" s="555"/>
      <c r="E4797" s="124" t="str">
        <f>'Enter Data'!$C$61</f>
        <v>Select</v>
      </c>
    </row>
    <row r="4798" spans="3:5" x14ac:dyDescent="0.2">
      <c r="C4798" s="555"/>
      <c r="D4798" s="555"/>
      <c r="E4798" s="124" t="str">
        <f>'Enter Data'!$C$61</f>
        <v>Select</v>
      </c>
    </row>
    <row r="4799" spans="3:5" x14ac:dyDescent="0.2">
      <c r="C4799" s="555"/>
      <c r="D4799" s="555"/>
      <c r="E4799" s="124" t="str">
        <f>'Enter Data'!$C$61</f>
        <v>Select</v>
      </c>
    </row>
    <row r="4800" spans="3:5" x14ac:dyDescent="0.2">
      <c r="C4800" s="555"/>
      <c r="D4800" s="555"/>
      <c r="E4800" s="124" t="str">
        <f>'Enter Data'!$C$61</f>
        <v>Select</v>
      </c>
    </row>
    <row r="4801" spans="3:5" x14ac:dyDescent="0.2">
      <c r="C4801" s="555"/>
      <c r="D4801" s="555"/>
      <c r="E4801" s="124" t="str">
        <f>'Enter Data'!$C$61</f>
        <v>Select</v>
      </c>
    </row>
    <row r="4802" spans="3:5" x14ac:dyDescent="0.2">
      <c r="C4802" s="555"/>
      <c r="D4802" s="555"/>
      <c r="E4802" s="124" t="str">
        <f>'Enter Data'!$C$61</f>
        <v>Select</v>
      </c>
    </row>
    <row r="4803" spans="3:5" x14ac:dyDescent="0.2">
      <c r="C4803" s="555"/>
      <c r="D4803" s="555"/>
      <c r="E4803" s="124" t="str">
        <f>'Enter Data'!$C$61</f>
        <v>Select</v>
      </c>
    </row>
    <row r="4804" spans="3:5" x14ac:dyDescent="0.2">
      <c r="C4804" s="555"/>
      <c r="D4804" s="555"/>
      <c r="E4804" s="124" t="str">
        <f>'Enter Data'!$C$61</f>
        <v>Select</v>
      </c>
    </row>
    <row r="4805" spans="3:5" x14ac:dyDescent="0.2">
      <c r="C4805" s="555"/>
      <c r="D4805" s="555"/>
      <c r="E4805" s="124" t="str">
        <f>'Enter Data'!$C$61</f>
        <v>Select</v>
      </c>
    </row>
    <row r="4806" spans="3:5" x14ac:dyDescent="0.2">
      <c r="C4806" s="555"/>
      <c r="D4806" s="555"/>
      <c r="E4806" s="124" t="str">
        <f>'Enter Data'!$C$61</f>
        <v>Select</v>
      </c>
    </row>
    <row r="4807" spans="3:5" x14ac:dyDescent="0.2">
      <c r="C4807" s="555"/>
      <c r="D4807" s="555"/>
      <c r="E4807" s="124" t="str">
        <f>'Enter Data'!$C$61</f>
        <v>Select</v>
      </c>
    </row>
    <row r="4808" spans="3:5" x14ac:dyDescent="0.2">
      <c r="C4808" s="555"/>
      <c r="D4808" s="555"/>
      <c r="E4808" s="124" t="str">
        <f>'Enter Data'!$C$61</f>
        <v>Select</v>
      </c>
    </row>
    <row r="4809" spans="3:5" x14ac:dyDescent="0.2">
      <c r="C4809" s="555"/>
      <c r="D4809" s="555"/>
      <c r="E4809" s="124" t="str">
        <f>'Enter Data'!$C$61</f>
        <v>Select</v>
      </c>
    </row>
    <row r="4810" spans="3:5" x14ac:dyDescent="0.2">
      <c r="C4810" s="555"/>
      <c r="D4810" s="555"/>
      <c r="E4810" s="124" t="str">
        <f>'Enter Data'!$C$61</f>
        <v>Select</v>
      </c>
    </row>
    <row r="4811" spans="3:5" x14ac:dyDescent="0.2">
      <c r="C4811" s="555"/>
      <c r="D4811" s="555"/>
      <c r="E4811" s="124" t="str">
        <f>'Enter Data'!$C$61</f>
        <v>Select</v>
      </c>
    </row>
    <row r="4812" spans="3:5" x14ac:dyDescent="0.2">
      <c r="C4812" s="555"/>
      <c r="D4812" s="555"/>
      <c r="E4812" s="124" t="str">
        <f>'Enter Data'!$C$61</f>
        <v>Select</v>
      </c>
    </row>
    <row r="4813" spans="3:5" x14ac:dyDescent="0.2">
      <c r="C4813" s="555"/>
      <c r="D4813" s="555"/>
      <c r="E4813" s="124" t="str">
        <f>'Enter Data'!$C$61</f>
        <v>Select</v>
      </c>
    </row>
    <row r="4814" spans="3:5" x14ac:dyDescent="0.2">
      <c r="C4814" s="555"/>
      <c r="D4814" s="555"/>
      <c r="E4814" s="124" t="str">
        <f>'Enter Data'!$C$61</f>
        <v>Select</v>
      </c>
    </row>
    <row r="4815" spans="3:5" x14ac:dyDescent="0.2">
      <c r="C4815" s="555"/>
      <c r="D4815" s="555"/>
      <c r="E4815" s="124" t="str">
        <f>'Enter Data'!$C$61</f>
        <v>Select</v>
      </c>
    </row>
    <row r="4816" spans="3:5" x14ac:dyDescent="0.2">
      <c r="C4816" s="555"/>
      <c r="D4816" s="555"/>
      <c r="E4816" s="124" t="str">
        <f>'Enter Data'!$C$61</f>
        <v>Select</v>
      </c>
    </row>
    <row r="4817" spans="3:5" x14ac:dyDescent="0.2">
      <c r="C4817" s="555"/>
      <c r="D4817" s="555"/>
      <c r="E4817" s="124" t="str">
        <f>'Enter Data'!$C$61</f>
        <v>Select</v>
      </c>
    </row>
    <row r="4818" spans="3:5" x14ac:dyDescent="0.2">
      <c r="C4818" s="555"/>
      <c r="D4818" s="555"/>
      <c r="E4818" s="124" t="str">
        <f>'Enter Data'!$C$61</f>
        <v>Select</v>
      </c>
    </row>
    <row r="4819" spans="3:5" x14ac:dyDescent="0.2">
      <c r="C4819" s="555"/>
      <c r="D4819" s="555"/>
      <c r="E4819" s="124" t="str">
        <f>'Enter Data'!$C$61</f>
        <v>Select</v>
      </c>
    </row>
    <row r="4820" spans="3:5" x14ac:dyDescent="0.2">
      <c r="C4820" s="555"/>
      <c r="D4820" s="555"/>
      <c r="E4820" s="124" t="str">
        <f>'Enter Data'!$C$61</f>
        <v>Select</v>
      </c>
    </row>
    <row r="4821" spans="3:5" x14ac:dyDescent="0.2">
      <c r="C4821" s="555"/>
      <c r="D4821" s="555"/>
      <c r="E4821" s="124" t="str">
        <f>'Enter Data'!$C$61</f>
        <v>Select</v>
      </c>
    </row>
    <row r="4822" spans="3:5" x14ac:dyDescent="0.2">
      <c r="C4822" s="555"/>
      <c r="D4822" s="555"/>
      <c r="E4822" s="124" t="str">
        <f>'Enter Data'!$C$61</f>
        <v>Select</v>
      </c>
    </row>
    <row r="4823" spans="3:5" x14ac:dyDescent="0.2">
      <c r="C4823" s="555"/>
      <c r="D4823" s="555"/>
      <c r="E4823" s="124" t="str">
        <f>'Enter Data'!$C$61</f>
        <v>Select</v>
      </c>
    </row>
    <row r="4824" spans="3:5" x14ac:dyDescent="0.2">
      <c r="C4824" s="555"/>
      <c r="D4824" s="555"/>
      <c r="E4824" s="124" t="str">
        <f>'Enter Data'!$C$61</f>
        <v>Select</v>
      </c>
    </row>
    <row r="4825" spans="3:5" x14ac:dyDescent="0.2">
      <c r="C4825" s="555"/>
      <c r="D4825" s="555"/>
      <c r="E4825" s="124" t="str">
        <f>'Enter Data'!$C$61</f>
        <v>Select</v>
      </c>
    </row>
    <row r="4826" spans="3:5" x14ac:dyDescent="0.2">
      <c r="C4826" s="555"/>
      <c r="D4826" s="555"/>
      <c r="E4826" s="124" t="str">
        <f>'Enter Data'!$C$61</f>
        <v>Select</v>
      </c>
    </row>
    <row r="4827" spans="3:5" x14ac:dyDescent="0.2">
      <c r="C4827" s="555"/>
      <c r="D4827" s="555"/>
      <c r="E4827" s="124" t="str">
        <f>'Enter Data'!$C$61</f>
        <v>Select</v>
      </c>
    </row>
    <row r="4828" spans="3:5" x14ac:dyDescent="0.2">
      <c r="C4828" s="555"/>
      <c r="D4828" s="555"/>
      <c r="E4828" s="124" t="str">
        <f>'Enter Data'!$C$61</f>
        <v>Select</v>
      </c>
    </row>
    <row r="4829" spans="3:5" x14ac:dyDescent="0.2">
      <c r="C4829" s="555"/>
      <c r="D4829" s="555"/>
      <c r="E4829" s="124" t="str">
        <f>'Enter Data'!$C$61</f>
        <v>Select</v>
      </c>
    </row>
    <row r="4830" spans="3:5" x14ac:dyDescent="0.2">
      <c r="C4830" s="555"/>
      <c r="D4830" s="555"/>
      <c r="E4830" s="124" t="str">
        <f>'Enter Data'!$C$61</f>
        <v>Select</v>
      </c>
    </row>
    <row r="4831" spans="3:5" x14ac:dyDescent="0.2">
      <c r="C4831" s="555"/>
      <c r="D4831" s="555"/>
      <c r="E4831" s="124" t="str">
        <f>'Enter Data'!$C$61</f>
        <v>Select</v>
      </c>
    </row>
    <row r="4832" spans="3:5" x14ac:dyDescent="0.2">
      <c r="C4832" s="555"/>
      <c r="D4832" s="555"/>
      <c r="E4832" s="124" t="str">
        <f>'Enter Data'!$C$61</f>
        <v>Select</v>
      </c>
    </row>
    <row r="4833" spans="3:5" x14ac:dyDescent="0.2">
      <c r="C4833" s="555"/>
      <c r="D4833" s="555"/>
      <c r="E4833" s="124" t="str">
        <f>'Enter Data'!$C$61</f>
        <v>Select</v>
      </c>
    </row>
    <row r="4834" spans="3:5" x14ac:dyDescent="0.2">
      <c r="C4834" s="555"/>
      <c r="D4834" s="555"/>
      <c r="E4834" s="124" t="str">
        <f>'Enter Data'!$C$61</f>
        <v>Select</v>
      </c>
    </row>
    <row r="4835" spans="3:5" x14ac:dyDescent="0.2">
      <c r="C4835" s="555"/>
      <c r="D4835" s="555"/>
      <c r="E4835" s="124" t="str">
        <f>'Enter Data'!$C$61</f>
        <v>Select</v>
      </c>
    </row>
    <row r="4836" spans="3:5" x14ac:dyDescent="0.2">
      <c r="C4836" s="555"/>
      <c r="D4836" s="555"/>
      <c r="E4836" s="124" t="str">
        <f>'Enter Data'!$C$61</f>
        <v>Select</v>
      </c>
    </row>
    <row r="4837" spans="3:5" x14ac:dyDescent="0.2">
      <c r="C4837" s="555"/>
      <c r="D4837" s="555"/>
      <c r="E4837" s="124" t="str">
        <f>'Enter Data'!$C$61</f>
        <v>Select</v>
      </c>
    </row>
    <row r="4838" spans="3:5" x14ac:dyDescent="0.2">
      <c r="C4838" s="555"/>
      <c r="D4838" s="555"/>
      <c r="E4838" s="124" t="str">
        <f>'Enter Data'!$C$61</f>
        <v>Select</v>
      </c>
    </row>
    <row r="4839" spans="3:5" x14ac:dyDescent="0.2">
      <c r="C4839" s="555"/>
      <c r="D4839" s="555"/>
      <c r="E4839" s="124" t="str">
        <f>'Enter Data'!$C$61</f>
        <v>Select</v>
      </c>
    </row>
    <row r="4840" spans="3:5" x14ac:dyDescent="0.2">
      <c r="C4840" s="555"/>
      <c r="D4840" s="555"/>
      <c r="E4840" s="124" t="str">
        <f>'Enter Data'!$C$61</f>
        <v>Select</v>
      </c>
    </row>
    <row r="4841" spans="3:5" x14ac:dyDescent="0.2">
      <c r="C4841" s="555"/>
      <c r="D4841" s="555"/>
      <c r="E4841" s="124" t="str">
        <f>'Enter Data'!$C$61</f>
        <v>Select</v>
      </c>
    </row>
    <row r="4842" spans="3:5" x14ac:dyDescent="0.2">
      <c r="C4842" s="555"/>
      <c r="D4842" s="555"/>
      <c r="E4842" s="124" t="str">
        <f>'Enter Data'!$C$61</f>
        <v>Select</v>
      </c>
    </row>
    <row r="4843" spans="3:5" x14ac:dyDescent="0.2">
      <c r="C4843" s="555"/>
      <c r="D4843" s="555"/>
      <c r="E4843" s="124" t="str">
        <f>'Enter Data'!$C$61</f>
        <v>Select</v>
      </c>
    </row>
    <row r="4844" spans="3:5" x14ac:dyDescent="0.2">
      <c r="C4844" s="555"/>
      <c r="D4844" s="555"/>
      <c r="E4844" s="124" t="str">
        <f>'Enter Data'!$C$61</f>
        <v>Select</v>
      </c>
    </row>
    <row r="4845" spans="3:5" x14ac:dyDescent="0.2">
      <c r="C4845" s="555"/>
      <c r="D4845" s="555"/>
      <c r="E4845" s="124" t="str">
        <f>'Enter Data'!$C$61</f>
        <v>Select</v>
      </c>
    </row>
    <row r="4846" spans="3:5" x14ac:dyDescent="0.2">
      <c r="C4846" s="555"/>
      <c r="D4846" s="555"/>
      <c r="E4846" s="124" t="str">
        <f>'Enter Data'!$C$61</f>
        <v>Select</v>
      </c>
    </row>
    <row r="4847" spans="3:5" x14ac:dyDescent="0.2">
      <c r="C4847" s="555"/>
      <c r="D4847" s="555"/>
      <c r="E4847" s="124" t="str">
        <f>'Enter Data'!$C$61</f>
        <v>Select</v>
      </c>
    </row>
    <row r="4848" spans="3:5" x14ac:dyDescent="0.2">
      <c r="C4848" s="555"/>
      <c r="D4848" s="555"/>
      <c r="E4848" s="124" t="str">
        <f>'Enter Data'!$C$61</f>
        <v>Select</v>
      </c>
    </row>
    <row r="4849" spans="3:5" x14ac:dyDescent="0.2">
      <c r="C4849" s="555"/>
      <c r="D4849" s="555"/>
      <c r="E4849" s="124" t="str">
        <f>'Enter Data'!$C$61</f>
        <v>Select</v>
      </c>
    </row>
    <row r="4850" spans="3:5" x14ac:dyDescent="0.2">
      <c r="C4850" s="555"/>
      <c r="D4850" s="555"/>
      <c r="E4850" s="124" t="str">
        <f>'Enter Data'!$C$61</f>
        <v>Select</v>
      </c>
    </row>
    <row r="4851" spans="3:5" x14ac:dyDescent="0.2">
      <c r="C4851" s="555"/>
      <c r="D4851" s="555"/>
      <c r="E4851" s="124" t="str">
        <f>'Enter Data'!$C$61</f>
        <v>Select</v>
      </c>
    </row>
    <row r="4852" spans="3:5" x14ac:dyDescent="0.2">
      <c r="C4852" s="555"/>
      <c r="D4852" s="555"/>
      <c r="E4852" s="124" t="str">
        <f>'Enter Data'!$C$61</f>
        <v>Select</v>
      </c>
    </row>
    <row r="4853" spans="3:5" x14ac:dyDescent="0.2">
      <c r="C4853" s="555"/>
      <c r="D4853" s="555"/>
      <c r="E4853" s="124" t="str">
        <f>'Enter Data'!$C$61</f>
        <v>Select</v>
      </c>
    </row>
    <row r="4854" spans="3:5" x14ac:dyDescent="0.2">
      <c r="C4854" s="555"/>
      <c r="D4854" s="555"/>
      <c r="E4854" s="124" t="str">
        <f>'Enter Data'!$C$61</f>
        <v>Select</v>
      </c>
    </row>
    <row r="4855" spans="3:5" x14ac:dyDescent="0.2">
      <c r="C4855" s="555"/>
      <c r="D4855" s="555"/>
      <c r="E4855" s="124" t="str">
        <f>'Enter Data'!$C$61</f>
        <v>Select</v>
      </c>
    </row>
    <row r="4856" spans="3:5" x14ac:dyDescent="0.2">
      <c r="C4856" s="555"/>
      <c r="D4856" s="555"/>
      <c r="E4856" s="124" t="str">
        <f>'Enter Data'!$C$61</f>
        <v>Select</v>
      </c>
    </row>
    <row r="4857" spans="3:5" x14ac:dyDescent="0.2">
      <c r="C4857" s="555"/>
      <c r="D4857" s="555"/>
      <c r="E4857" s="124" t="str">
        <f>'Enter Data'!$C$61</f>
        <v>Select</v>
      </c>
    </row>
    <row r="4858" spans="3:5" x14ac:dyDescent="0.2">
      <c r="C4858" s="555"/>
      <c r="D4858" s="555"/>
      <c r="E4858" s="124" t="str">
        <f>'Enter Data'!$C$61</f>
        <v>Select</v>
      </c>
    </row>
    <row r="4859" spans="3:5" x14ac:dyDescent="0.2">
      <c r="C4859" s="555"/>
      <c r="D4859" s="555"/>
      <c r="E4859" s="124" t="str">
        <f>'Enter Data'!$C$61</f>
        <v>Select</v>
      </c>
    </row>
    <row r="4860" spans="3:5" x14ac:dyDescent="0.2">
      <c r="C4860" s="555"/>
      <c r="D4860" s="555"/>
      <c r="E4860" s="124" t="str">
        <f>'Enter Data'!$C$61</f>
        <v>Select</v>
      </c>
    </row>
    <row r="4861" spans="3:5" x14ac:dyDescent="0.2">
      <c r="C4861" s="555"/>
      <c r="D4861" s="555"/>
      <c r="E4861" s="124" t="str">
        <f>'Enter Data'!$C$61</f>
        <v>Select</v>
      </c>
    </row>
    <row r="4862" spans="3:5" x14ac:dyDescent="0.2">
      <c r="C4862" s="555"/>
      <c r="D4862" s="555"/>
      <c r="E4862" s="124" t="str">
        <f>'Enter Data'!$C$61</f>
        <v>Select</v>
      </c>
    </row>
    <row r="4863" spans="3:5" x14ac:dyDescent="0.2">
      <c r="C4863" s="555"/>
      <c r="D4863" s="555"/>
      <c r="E4863" s="124" t="str">
        <f>'Enter Data'!$C$61</f>
        <v>Select</v>
      </c>
    </row>
    <row r="4864" spans="3:5" x14ac:dyDescent="0.2">
      <c r="C4864" s="555"/>
      <c r="D4864" s="555"/>
      <c r="E4864" s="124" t="str">
        <f>'Enter Data'!$C$61</f>
        <v>Select</v>
      </c>
    </row>
    <row r="4865" spans="3:5" x14ac:dyDescent="0.2">
      <c r="C4865" s="555"/>
      <c r="D4865" s="555"/>
      <c r="E4865" s="124" t="str">
        <f>'Enter Data'!$C$61</f>
        <v>Select</v>
      </c>
    </row>
    <row r="4866" spans="3:5" x14ac:dyDescent="0.2">
      <c r="C4866" s="555"/>
      <c r="D4866" s="555"/>
      <c r="E4866" s="124" t="str">
        <f>'Enter Data'!$C$61</f>
        <v>Select</v>
      </c>
    </row>
    <row r="4867" spans="3:5" x14ac:dyDescent="0.2">
      <c r="C4867" s="555"/>
      <c r="D4867" s="555"/>
      <c r="E4867" s="124" t="str">
        <f>'Enter Data'!$C$61</f>
        <v>Select</v>
      </c>
    </row>
    <row r="4868" spans="3:5" x14ac:dyDescent="0.2">
      <c r="C4868" s="555"/>
      <c r="D4868" s="555"/>
      <c r="E4868" s="124" t="str">
        <f>'Enter Data'!$C$61</f>
        <v>Select</v>
      </c>
    </row>
    <row r="4869" spans="3:5" x14ac:dyDescent="0.2">
      <c r="C4869" s="555"/>
      <c r="D4869" s="555"/>
      <c r="E4869" s="124" t="str">
        <f>'Enter Data'!$C$61</f>
        <v>Select</v>
      </c>
    </row>
    <row r="4870" spans="3:5" x14ac:dyDescent="0.2">
      <c r="C4870" s="555"/>
      <c r="D4870" s="555"/>
      <c r="E4870" s="124" t="str">
        <f>'Enter Data'!$C$61</f>
        <v>Select</v>
      </c>
    </row>
    <row r="4871" spans="3:5" x14ac:dyDescent="0.2">
      <c r="C4871" s="555"/>
      <c r="D4871" s="555"/>
      <c r="E4871" s="124" t="str">
        <f>'Enter Data'!$C$61</f>
        <v>Select</v>
      </c>
    </row>
    <row r="4872" spans="3:5" x14ac:dyDescent="0.2">
      <c r="C4872" s="555"/>
      <c r="D4872" s="555"/>
      <c r="E4872" s="124" t="str">
        <f>'Enter Data'!$C$61</f>
        <v>Select</v>
      </c>
    </row>
    <row r="4873" spans="3:5" x14ac:dyDescent="0.2">
      <c r="C4873" s="555"/>
      <c r="D4873" s="555"/>
      <c r="E4873" s="124" t="str">
        <f>'Enter Data'!$C$61</f>
        <v>Select</v>
      </c>
    </row>
    <row r="4874" spans="3:5" x14ac:dyDescent="0.2">
      <c r="C4874" s="555"/>
      <c r="D4874" s="555"/>
      <c r="E4874" s="124" t="str">
        <f>'Enter Data'!$C$61</f>
        <v>Select</v>
      </c>
    </row>
    <row r="4875" spans="3:5" x14ac:dyDescent="0.2">
      <c r="C4875" s="555"/>
      <c r="D4875" s="555"/>
      <c r="E4875" s="124" t="str">
        <f>'Enter Data'!$C$61</f>
        <v>Select</v>
      </c>
    </row>
    <row r="4876" spans="3:5" x14ac:dyDescent="0.2">
      <c r="C4876" s="555"/>
      <c r="D4876" s="555"/>
      <c r="E4876" s="124" t="str">
        <f>'Enter Data'!$C$61</f>
        <v>Select</v>
      </c>
    </row>
    <row r="4877" spans="3:5" x14ac:dyDescent="0.2">
      <c r="C4877" s="555"/>
      <c r="D4877" s="555"/>
      <c r="E4877" s="124" t="str">
        <f>'Enter Data'!$C$61</f>
        <v>Select</v>
      </c>
    </row>
    <row r="4878" spans="3:5" x14ac:dyDescent="0.2">
      <c r="C4878" s="555"/>
      <c r="D4878" s="555"/>
      <c r="E4878" s="124" t="str">
        <f>'Enter Data'!$C$61</f>
        <v>Select</v>
      </c>
    </row>
    <row r="4879" spans="3:5" x14ac:dyDescent="0.2">
      <c r="C4879" s="555"/>
      <c r="D4879" s="555"/>
      <c r="E4879" s="124" t="str">
        <f>'Enter Data'!$C$61</f>
        <v>Select</v>
      </c>
    </row>
    <row r="4880" spans="3:5" x14ac:dyDescent="0.2">
      <c r="C4880" s="555"/>
      <c r="D4880" s="555"/>
      <c r="E4880" s="124" t="str">
        <f>'Enter Data'!$C$61</f>
        <v>Select</v>
      </c>
    </row>
    <row r="4881" spans="3:5" x14ac:dyDescent="0.2">
      <c r="C4881" s="555"/>
      <c r="D4881" s="555"/>
      <c r="E4881" s="124" t="str">
        <f>'Enter Data'!$C$61</f>
        <v>Select</v>
      </c>
    </row>
    <row r="4882" spans="3:5" x14ac:dyDescent="0.2">
      <c r="C4882" s="555"/>
      <c r="D4882" s="555"/>
      <c r="E4882" s="124" t="str">
        <f>'Enter Data'!$C$61</f>
        <v>Select</v>
      </c>
    </row>
    <row r="4883" spans="3:5" x14ac:dyDescent="0.2">
      <c r="C4883" s="555"/>
      <c r="D4883" s="555"/>
      <c r="E4883" s="124" t="str">
        <f>'Enter Data'!$C$61</f>
        <v>Select</v>
      </c>
    </row>
    <row r="4884" spans="3:5" x14ac:dyDescent="0.2">
      <c r="C4884" s="555"/>
      <c r="D4884" s="555"/>
      <c r="E4884" s="124" t="str">
        <f>'Enter Data'!$C$61</f>
        <v>Select</v>
      </c>
    </row>
    <row r="4885" spans="3:5" x14ac:dyDescent="0.2">
      <c r="C4885" s="555"/>
      <c r="D4885" s="555"/>
      <c r="E4885" s="124" t="str">
        <f>'Enter Data'!$C$61</f>
        <v>Select</v>
      </c>
    </row>
    <row r="4886" spans="3:5" x14ac:dyDescent="0.2">
      <c r="C4886" s="555"/>
      <c r="D4886" s="555"/>
      <c r="E4886" s="124" t="str">
        <f>'Enter Data'!$C$61</f>
        <v>Select</v>
      </c>
    </row>
    <row r="4887" spans="3:5" x14ac:dyDescent="0.2">
      <c r="C4887" s="555"/>
      <c r="D4887" s="555"/>
      <c r="E4887" s="124" t="str">
        <f>'Enter Data'!$C$61</f>
        <v>Select</v>
      </c>
    </row>
    <row r="4888" spans="3:5" x14ac:dyDescent="0.2">
      <c r="C4888" s="555"/>
      <c r="D4888" s="555"/>
      <c r="E4888" s="124" t="str">
        <f>'Enter Data'!$C$61</f>
        <v>Select</v>
      </c>
    </row>
    <row r="4889" spans="3:5" x14ac:dyDescent="0.2">
      <c r="C4889" s="555"/>
      <c r="D4889" s="555"/>
      <c r="E4889" s="124" t="str">
        <f>'Enter Data'!$C$61</f>
        <v>Select</v>
      </c>
    </row>
    <row r="4890" spans="3:5" x14ac:dyDescent="0.2">
      <c r="C4890" s="555"/>
      <c r="D4890" s="555"/>
      <c r="E4890" s="124" t="str">
        <f>'Enter Data'!$C$61</f>
        <v>Select</v>
      </c>
    </row>
    <row r="4891" spans="3:5" x14ac:dyDescent="0.2">
      <c r="C4891" s="555"/>
      <c r="D4891" s="555"/>
      <c r="E4891" s="124" t="str">
        <f>'Enter Data'!$C$61</f>
        <v>Select</v>
      </c>
    </row>
    <row r="4892" spans="3:5" x14ac:dyDescent="0.2">
      <c r="C4892" s="555"/>
      <c r="D4892" s="555"/>
      <c r="E4892" s="124" t="str">
        <f>'Enter Data'!$C$61</f>
        <v>Select</v>
      </c>
    </row>
    <row r="4893" spans="3:5" x14ac:dyDescent="0.2">
      <c r="C4893" s="555"/>
      <c r="D4893" s="555"/>
      <c r="E4893" s="124" t="str">
        <f>'Enter Data'!$C$61</f>
        <v>Select</v>
      </c>
    </row>
    <row r="4894" spans="3:5" x14ac:dyDescent="0.2">
      <c r="C4894" s="555"/>
      <c r="D4894" s="555"/>
      <c r="E4894" s="124" t="str">
        <f>'Enter Data'!$C$61</f>
        <v>Select</v>
      </c>
    </row>
    <row r="4895" spans="3:5" x14ac:dyDescent="0.2">
      <c r="C4895" s="555"/>
      <c r="D4895" s="555"/>
      <c r="E4895" s="124" t="str">
        <f>'Enter Data'!$C$61</f>
        <v>Select</v>
      </c>
    </row>
    <row r="4896" spans="3:5" x14ac:dyDescent="0.2">
      <c r="C4896" s="555"/>
      <c r="D4896" s="555"/>
      <c r="E4896" s="124" t="str">
        <f>'Enter Data'!$C$61</f>
        <v>Select</v>
      </c>
    </row>
    <row r="4897" spans="3:5" x14ac:dyDescent="0.2">
      <c r="C4897" s="555"/>
      <c r="D4897" s="555"/>
      <c r="E4897" s="124" t="str">
        <f>'Enter Data'!$C$61</f>
        <v>Select</v>
      </c>
    </row>
    <row r="4898" spans="3:5" x14ac:dyDescent="0.2">
      <c r="C4898" s="555"/>
      <c r="D4898" s="555"/>
      <c r="E4898" s="124" t="str">
        <f>'Enter Data'!$C$61</f>
        <v>Select</v>
      </c>
    </row>
    <row r="4899" spans="3:5" x14ac:dyDescent="0.2">
      <c r="C4899" s="555"/>
      <c r="D4899" s="555"/>
      <c r="E4899" s="124" t="str">
        <f>'Enter Data'!$C$61</f>
        <v>Select</v>
      </c>
    </row>
    <row r="4900" spans="3:5" x14ac:dyDescent="0.2">
      <c r="C4900" s="555"/>
      <c r="D4900" s="555"/>
      <c r="E4900" s="124" t="str">
        <f>'Enter Data'!$C$61</f>
        <v>Select</v>
      </c>
    </row>
    <row r="4901" spans="3:5" x14ac:dyDescent="0.2">
      <c r="C4901" s="555"/>
      <c r="D4901" s="555"/>
      <c r="E4901" s="124" t="str">
        <f>'Enter Data'!$C$61</f>
        <v>Select</v>
      </c>
    </row>
    <row r="4902" spans="3:5" x14ac:dyDescent="0.2">
      <c r="C4902" s="555"/>
      <c r="D4902" s="555"/>
      <c r="E4902" s="124" t="str">
        <f>'Enter Data'!$C$61</f>
        <v>Select</v>
      </c>
    </row>
    <row r="4903" spans="3:5" x14ac:dyDescent="0.2">
      <c r="C4903" s="555"/>
      <c r="D4903" s="555"/>
      <c r="E4903" s="124" t="str">
        <f>'Enter Data'!$C$61</f>
        <v>Select</v>
      </c>
    </row>
    <row r="4904" spans="3:5" x14ac:dyDescent="0.2">
      <c r="C4904" s="555"/>
      <c r="D4904" s="555"/>
      <c r="E4904" s="124" t="str">
        <f>'Enter Data'!$C$61</f>
        <v>Select</v>
      </c>
    </row>
    <row r="4905" spans="3:5" x14ac:dyDescent="0.2">
      <c r="C4905" s="555"/>
      <c r="D4905" s="555"/>
      <c r="E4905" s="124" t="str">
        <f>'Enter Data'!$C$61</f>
        <v>Select</v>
      </c>
    </row>
    <row r="4906" spans="3:5" x14ac:dyDescent="0.2">
      <c r="C4906" s="555"/>
      <c r="D4906" s="555"/>
      <c r="E4906" s="124" t="str">
        <f>'Enter Data'!$C$61</f>
        <v>Select</v>
      </c>
    </row>
    <row r="4907" spans="3:5" x14ac:dyDescent="0.2">
      <c r="C4907" s="555"/>
      <c r="D4907" s="555"/>
      <c r="E4907" s="124" t="str">
        <f>'Enter Data'!$C$61</f>
        <v>Select</v>
      </c>
    </row>
    <row r="4908" spans="3:5" x14ac:dyDescent="0.2">
      <c r="C4908" s="555"/>
      <c r="D4908" s="555"/>
      <c r="E4908" s="124" t="str">
        <f>'Enter Data'!$C$61</f>
        <v>Select</v>
      </c>
    </row>
    <row r="4909" spans="3:5" x14ac:dyDescent="0.2">
      <c r="C4909" s="555"/>
      <c r="D4909" s="555"/>
      <c r="E4909" s="124" t="str">
        <f>'Enter Data'!$C$61</f>
        <v>Select</v>
      </c>
    </row>
    <row r="4910" spans="3:5" x14ac:dyDescent="0.2">
      <c r="C4910" s="555"/>
      <c r="D4910" s="555"/>
      <c r="E4910" s="124" t="str">
        <f>'Enter Data'!$C$61</f>
        <v>Select</v>
      </c>
    </row>
    <row r="4911" spans="3:5" x14ac:dyDescent="0.2">
      <c r="C4911" s="555"/>
      <c r="D4911" s="555"/>
      <c r="E4911" s="124" t="str">
        <f>'Enter Data'!$C$61</f>
        <v>Select</v>
      </c>
    </row>
    <row r="4912" spans="3:5" x14ac:dyDescent="0.2">
      <c r="C4912" s="555"/>
      <c r="D4912" s="555"/>
      <c r="E4912" s="124" t="str">
        <f>'Enter Data'!$C$61</f>
        <v>Select</v>
      </c>
    </row>
    <row r="4913" spans="3:5" x14ac:dyDescent="0.2">
      <c r="C4913" s="555"/>
      <c r="D4913" s="555"/>
      <c r="E4913" s="124" t="str">
        <f>'Enter Data'!$C$61</f>
        <v>Select</v>
      </c>
    </row>
    <row r="4914" spans="3:5" x14ac:dyDescent="0.2">
      <c r="C4914" s="555"/>
      <c r="D4914" s="555"/>
      <c r="E4914" s="124" t="str">
        <f>'Enter Data'!$C$61</f>
        <v>Select</v>
      </c>
    </row>
    <row r="4915" spans="3:5" x14ac:dyDescent="0.2">
      <c r="C4915" s="555"/>
      <c r="D4915" s="555"/>
      <c r="E4915" s="124" t="str">
        <f>'Enter Data'!$C$61</f>
        <v>Select</v>
      </c>
    </row>
    <row r="4916" spans="3:5" x14ac:dyDescent="0.2">
      <c r="C4916" s="555"/>
      <c r="D4916" s="555"/>
      <c r="E4916" s="124" t="str">
        <f>'Enter Data'!$C$61</f>
        <v>Select</v>
      </c>
    </row>
    <row r="4917" spans="3:5" x14ac:dyDescent="0.2">
      <c r="C4917" s="555"/>
      <c r="D4917" s="555"/>
      <c r="E4917" s="124" t="str">
        <f>'Enter Data'!$C$61</f>
        <v>Select</v>
      </c>
    </row>
    <row r="4918" spans="3:5" x14ac:dyDescent="0.2">
      <c r="C4918" s="555"/>
      <c r="D4918" s="555"/>
      <c r="E4918" s="124" t="str">
        <f>'Enter Data'!$C$61</f>
        <v>Select</v>
      </c>
    </row>
    <row r="4919" spans="3:5" x14ac:dyDescent="0.2">
      <c r="C4919" s="555"/>
      <c r="D4919" s="555"/>
      <c r="E4919" s="124" t="str">
        <f>'Enter Data'!$C$61</f>
        <v>Select</v>
      </c>
    </row>
    <row r="4920" spans="3:5" x14ac:dyDescent="0.2">
      <c r="C4920" s="555"/>
      <c r="D4920" s="555"/>
      <c r="E4920" s="124" t="str">
        <f>'Enter Data'!$C$61</f>
        <v>Select</v>
      </c>
    </row>
    <row r="4921" spans="3:5" x14ac:dyDescent="0.2">
      <c r="C4921" s="555"/>
      <c r="D4921" s="555"/>
      <c r="E4921" s="124" t="str">
        <f>'Enter Data'!$C$61</f>
        <v>Select</v>
      </c>
    </row>
    <row r="4922" spans="3:5" x14ac:dyDescent="0.2">
      <c r="C4922" s="555"/>
      <c r="D4922" s="555"/>
      <c r="E4922" s="124" t="str">
        <f>'Enter Data'!$C$61</f>
        <v>Select</v>
      </c>
    </row>
    <row r="4923" spans="3:5" x14ac:dyDescent="0.2">
      <c r="C4923" s="555"/>
      <c r="D4923" s="555"/>
      <c r="E4923" s="124" t="str">
        <f>'Enter Data'!$C$61</f>
        <v>Select</v>
      </c>
    </row>
    <row r="4924" spans="3:5" x14ac:dyDescent="0.2">
      <c r="C4924" s="555"/>
      <c r="D4924" s="555"/>
      <c r="E4924" s="124" t="str">
        <f>'Enter Data'!$C$61</f>
        <v>Select</v>
      </c>
    </row>
    <row r="4925" spans="3:5" x14ac:dyDescent="0.2">
      <c r="C4925" s="555"/>
      <c r="D4925" s="555"/>
      <c r="E4925" s="124" t="str">
        <f>'Enter Data'!$C$61</f>
        <v>Select</v>
      </c>
    </row>
    <row r="4926" spans="3:5" x14ac:dyDescent="0.2">
      <c r="C4926" s="555"/>
      <c r="D4926" s="555"/>
      <c r="E4926" s="124" t="str">
        <f>'Enter Data'!$C$61</f>
        <v>Select</v>
      </c>
    </row>
    <row r="4927" spans="3:5" x14ac:dyDescent="0.2">
      <c r="C4927" s="555"/>
      <c r="D4927" s="555"/>
      <c r="E4927" s="124" t="str">
        <f>'Enter Data'!$C$61</f>
        <v>Select</v>
      </c>
    </row>
    <row r="4928" spans="3:5" x14ac:dyDescent="0.2">
      <c r="C4928" s="555"/>
      <c r="D4928" s="555"/>
      <c r="E4928" s="124" t="str">
        <f>'Enter Data'!$C$61</f>
        <v>Select</v>
      </c>
    </row>
    <row r="4929" spans="3:5" x14ac:dyDescent="0.2">
      <c r="C4929" s="555"/>
      <c r="D4929" s="555"/>
      <c r="E4929" s="124" t="str">
        <f>'Enter Data'!$C$61</f>
        <v>Select</v>
      </c>
    </row>
    <row r="4930" spans="3:5" x14ac:dyDescent="0.2">
      <c r="C4930" s="555"/>
      <c r="D4930" s="555"/>
      <c r="E4930" s="124" t="str">
        <f>'Enter Data'!$C$61</f>
        <v>Select</v>
      </c>
    </row>
    <row r="4931" spans="3:5" x14ac:dyDescent="0.2">
      <c r="C4931" s="555"/>
      <c r="D4931" s="555"/>
      <c r="E4931" s="124" t="str">
        <f>'Enter Data'!$C$61</f>
        <v>Select</v>
      </c>
    </row>
    <row r="4932" spans="3:5" x14ac:dyDescent="0.2">
      <c r="C4932" s="555"/>
      <c r="D4932" s="555"/>
      <c r="E4932" s="124" t="str">
        <f>'Enter Data'!$C$61</f>
        <v>Select</v>
      </c>
    </row>
    <row r="4933" spans="3:5" x14ac:dyDescent="0.2">
      <c r="C4933" s="555"/>
      <c r="D4933" s="555"/>
      <c r="E4933" s="124" t="str">
        <f>'Enter Data'!$C$61</f>
        <v>Select</v>
      </c>
    </row>
    <row r="4934" spans="3:5" x14ac:dyDescent="0.2">
      <c r="C4934" s="555"/>
      <c r="D4934" s="555"/>
      <c r="E4934" s="124" t="str">
        <f>'Enter Data'!$C$61</f>
        <v>Select</v>
      </c>
    </row>
    <row r="4935" spans="3:5" x14ac:dyDescent="0.2">
      <c r="C4935" s="555"/>
      <c r="D4935" s="555"/>
      <c r="E4935" s="124" t="str">
        <f>'Enter Data'!$C$61</f>
        <v>Select</v>
      </c>
    </row>
    <row r="4936" spans="3:5" x14ac:dyDescent="0.2">
      <c r="C4936" s="555"/>
      <c r="D4936" s="555"/>
      <c r="E4936" s="124" t="str">
        <f>'Enter Data'!$C$61</f>
        <v>Select</v>
      </c>
    </row>
    <row r="4937" spans="3:5" x14ac:dyDescent="0.2">
      <c r="C4937" s="555"/>
      <c r="D4937" s="555"/>
      <c r="E4937" s="124" t="str">
        <f>'Enter Data'!$C$61</f>
        <v>Select</v>
      </c>
    </row>
    <row r="4938" spans="3:5" x14ac:dyDescent="0.2">
      <c r="C4938" s="555"/>
      <c r="D4938" s="555"/>
      <c r="E4938" s="124" t="str">
        <f>'Enter Data'!$C$61</f>
        <v>Select</v>
      </c>
    </row>
    <row r="4939" spans="3:5" x14ac:dyDescent="0.2">
      <c r="C4939" s="555"/>
      <c r="D4939" s="555"/>
      <c r="E4939" s="124" t="str">
        <f>'Enter Data'!$C$61</f>
        <v>Select</v>
      </c>
    </row>
    <row r="4940" spans="3:5" x14ac:dyDescent="0.2">
      <c r="C4940" s="555"/>
      <c r="D4940" s="555"/>
      <c r="E4940" s="124" t="str">
        <f>'Enter Data'!$C$61</f>
        <v>Select</v>
      </c>
    </row>
    <row r="4941" spans="3:5" x14ac:dyDescent="0.2">
      <c r="C4941" s="555"/>
      <c r="D4941" s="555"/>
      <c r="E4941" s="124" t="str">
        <f>'Enter Data'!$C$61</f>
        <v>Select</v>
      </c>
    </row>
    <row r="4942" spans="3:5" x14ac:dyDescent="0.2">
      <c r="C4942" s="555"/>
      <c r="D4942" s="555"/>
      <c r="E4942" s="124" t="str">
        <f>'Enter Data'!$C$61</f>
        <v>Select</v>
      </c>
    </row>
    <row r="4943" spans="3:5" x14ac:dyDescent="0.2">
      <c r="C4943" s="555"/>
      <c r="D4943" s="555"/>
      <c r="E4943" s="124" t="str">
        <f>'Enter Data'!$C$61</f>
        <v>Select</v>
      </c>
    </row>
    <row r="4944" spans="3:5" x14ac:dyDescent="0.2">
      <c r="C4944" s="555"/>
      <c r="D4944" s="555"/>
      <c r="E4944" s="124" t="str">
        <f>'Enter Data'!$C$61</f>
        <v>Select</v>
      </c>
    </row>
    <row r="4945" spans="3:5" x14ac:dyDescent="0.2">
      <c r="C4945" s="555"/>
      <c r="D4945" s="555"/>
      <c r="E4945" s="124" t="str">
        <f>'Enter Data'!$C$61</f>
        <v>Select</v>
      </c>
    </row>
    <row r="4946" spans="3:5" x14ac:dyDescent="0.2">
      <c r="C4946" s="555"/>
      <c r="D4946" s="555"/>
      <c r="E4946" s="124" t="str">
        <f>'Enter Data'!$C$61</f>
        <v>Select</v>
      </c>
    </row>
    <row r="4947" spans="3:5" x14ac:dyDescent="0.2">
      <c r="C4947" s="555"/>
      <c r="D4947" s="555"/>
      <c r="E4947" s="124" t="str">
        <f>'Enter Data'!$C$61</f>
        <v>Select</v>
      </c>
    </row>
    <row r="4948" spans="3:5" x14ac:dyDescent="0.2">
      <c r="C4948" s="555"/>
      <c r="D4948" s="555"/>
      <c r="E4948" s="124" t="str">
        <f>'Enter Data'!$C$61</f>
        <v>Select</v>
      </c>
    </row>
    <row r="4949" spans="3:5" x14ac:dyDescent="0.2">
      <c r="C4949" s="555"/>
      <c r="D4949" s="555"/>
      <c r="E4949" s="124" t="str">
        <f>'Enter Data'!$C$61</f>
        <v>Select</v>
      </c>
    </row>
    <row r="4950" spans="3:5" x14ac:dyDescent="0.2">
      <c r="C4950" s="555"/>
      <c r="D4950" s="555"/>
      <c r="E4950" s="124" t="str">
        <f>'Enter Data'!$C$61</f>
        <v>Select</v>
      </c>
    </row>
    <row r="4951" spans="3:5" x14ac:dyDescent="0.2">
      <c r="C4951" s="555"/>
      <c r="D4951" s="555"/>
      <c r="E4951" s="124" t="str">
        <f>'Enter Data'!$C$61</f>
        <v>Select</v>
      </c>
    </row>
    <row r="4952" spans="3:5" x14ac:dyDescent="0.2">
      <c r="C4952" s="555"/>
      <c r="D4952" s="555"/>
      <c r="E4952" s="124" t="str">
        <f>'Enter Data'!$C$61</f>
        <v>Select</v>
      </c>
    </row>
    <row r="4953" spans="3:5" x14ac:dyDescent="0.2">
      <c r="C4953" s="555"/>
      <c r="D4953" s="555"/>
      <c r="E4953" s="124" t="str">
        <f>'Enter Data'!$C$61</f>
        <v>Select</v>
      </c>
    </row>
    <row r="4954" spans="3:5" x14ac:dyDescent="0.2">
      <c r="C4954" s="555"/>
      <c r="D4954" s="555"/>
      <c r="E4954" s="124" t="str">
        <f>'Enter Data'!$C$61</f>
        <v>Select</v>
      </c>
    </row>
    <row r="4955" spans="3:5" x14ac:dyDescent="0.2">
      <c r="C4955" s="555"/>
      <c r="D4955" s="555"/>
      <c r="E4955" s="124" t="str">
        <f>'Enter Data'!$C$61</f>
        <v>Select</v>
      </c>
    </row>
    <row r="4956" spans="3:5" x14ac:dyDescent="0.2">
      <c r="C4956" s="555"/>
      <c r="D4956" s="555"/>
      <c r="E4956" s="124" t="str">
        <f>'Enter Data'!$C$61</f>
        <v>Select</v>
      </c>
    </row>
    <row r="4957" spans="3:5" x14ac:dyDescent="0.2">
      <c r="C4957" s="555"/>
      <c r="D4957" s="555"/>
      <c r="E4957" s="124" t="str">
        <f>'Enter Data'!$C$61</f>
        <v>Select</v>
      </c>
    </row>
    <row r="4958" spans="3:5" x14ac:dyDescent="0.2">
      <c r="C4958" s="555"/>
      <c r="D4958" s="555"/>
      <c r="E4958" s="124" t="str">
        <f>'Enter Data'!$C$61</f>
        <v>Select</v>
      </c>
    </row>
    <row r="4959" spans="3:5" x14ac:dyDescent="0.2">
      <c r="C4959" s="555"/>
      <c r="D4959" s="555"/>
      <c r="E4959" s="124" t="str">
        <f>'Enter Data'!$C$61</f>
        <v>Select</v>
      </c>
    </row>
    <row r="4960" spans="3:5" x14ac:dyDescent="0.2">
      <c r="C4960" s="555"/>
      <c r="D4960" s="555"/>
      <c r="E4960" s="124" t="str">
        <f>'Enter Data'!$C$61</f>
        <v>Select</v>
      </c>
    </row>
    <row r="4961" spans="3:5" x14ac:dyDescent="0.2">
      <c r="C4961" s="555"/>
      <c r="D4961" s="555"/>
      <c r="E4961" s="124" t="str">
        <f>'Enter Data'!$C$61</f>
        <v>Select</v>
      </c>
    </row>
    <row r="4962" spans="3:5" x14ac:dyDescent="0.2">
      <c r="C4962" s="555"/>
      <c r="D4962" s="555"/>
      <c r="E4962" s="124" t="str">
        <f>'Enter Data'!$C$61</f>
        <v>Select</v>
      </c>
    </row>
    <row r="4963" spans="3:5" x14ac:dyDescent="0.2">
      <c r="C4963" s="555"/>
      <c r="D4963" s="555"/>
      <c r="E4963" s="124" t="str">
        <f>'Enter Data'!$C$61</f>
        <v>Select</v>
      </c>
    </row>
    <row r="4964" spans="3:5" x14ac:dyDescent="0.2">
      <c r="C4964" s="555"/>
      <c r="D4964" s="555"/>
      <c r="E4964" s="124" t="str">
        <f>'Enter Data'!$C$61</f>
        <v>Select</v>
      </c>
    </row>
    <row r="4965" spans="3:5" x14ac:dyDescent="0.2">
      <c r="C4965" s="555"/>
      <c r="D4965" s="555"/>
      <c r="E4965" s="124" t="str">
        <f>'Enter Data'!$C$61</f>
        <v>Select</v>
      </c>
    </row>
    <row r="4966" spans="3:5" x14ac:dyDescent="0.2">
      <c r="C4966" s="555"/>
      <c r="D4966" s="555"/>
      <c r="E4966" s="124" t="str">
        <f>'Enter Data'!$C$61</f>
        <v>Select</v>
      </c>
    </row>
    <row r="4967" spans="3:5" x14ac:dyDescent="0.2">
      <c r="C4967" s="555"/>
      <c r="D4967" s="555"/>
      <c r="E4967" s="124" t="str">
        <f>'Enter Data'!$C$61</f>
        <v>Select</v>
      </c>
    </row>
    <row r="4968" spans="3:5" x14ac:dyDescent="0.2">
      <c r="C4968" s="555"/>
      <c r="D4968" s="555"/>
      <c r="E4968" s="124" t="str">
        <f>'Enter Data'!$C$61</f>
        <v>Select</v>
      </c>
    </row>
    <row r="4969" spans="3:5" x14ac:dyDescent="0.2">
      <c r="C4969" s="555"/>
      <c r="D4969" s="555"/>
      <c r="E4969" s="124" t="str">
        <f>'Enter Data'!$C$61</f>
        <v>Select</v>
      </c>
    </row>
    <row r="4970" spans="3:5" x14ac:dyDescent="0.2">
      <c r="C4970" s="555"/>
      <c r="D4970" s="555"/>
      <c r="E4970" s="124" t="str">
        <f>'Enter Data'!$C$61</f>
        <v>Select</v>
      </c>
    </row>
    <row r="4971" spans="3:5" x14ac:dyDescent="0.2">
      <c r="C4971" s="555"/>
      <c r="D4971" s="555"/>
      <c r="E4971" s="124" t="str">
        <f>'Enter Data'!$C$61</f>
        <v>Select</v>
      </c>
    </row>
    <row r="4972" spans="3:5" x14ac:dyDescent="0.2">
      <c r="C4972" s="555"/>
      <c r="D4972" s="555"/>
      <c r="E4972" s="124" t="str">
        <f>'Enter Data'!$C$61</f>
        <v>Select</v>
      </c>
    </row>
    <row r="4973" spans="3:5" x14ac:dyDescent="0.2">
      <c r="C4973" s="555"/>
      <c r="D4973" s="555"/>
      <c r="E4973" s="124" t="str">
        <f>'Enter Data'!$C$61</f>
        <v>Select</v>
      </c>
    </row>
    <row r="4974" spans="3:5" x14ac:dyDescent="0.2">
      <c r="C4974" s="555"/>
      <c r="D4974" s="555"/>
      <c r="E4974" s="124" t="str">
        <f>'Enter Data'!$C$61</f>
        <v>Select</v>
      </c>
    </row>
    <row r="4975" spans="3:5" x14ac:dyDescent="0.2">
      <c r="C4975" s="555"/>
      <c r="D4975" s="555"/>
      <c r="E4975" s="124" t="str">
        <f>'Enter Data'!$C$61</f>
        <v>Select</v>
      </c>
    </row>
    <row r="4976" spans="3:5" x14ac:dyDescent="0.2">
      <c r="C4976" s="555"/>
      <c r="D4976" s="555"/>
      <c r="E4976" s="124" t="str">
        <f>'Enter Data'!$C$61</f>
        <v>Select</v>
      </c>
    </row>
    <row r="4977" spans="3:5" x14ac:dyDescent="0.2">
      <c r="C4977" s="555"/>
      <c r="D4977" s="555"/>
      <c r="E4977" s="124" t="str">
        <f>'Enter Data'!$C$61</f>
        <v>Select</v>
      </c>
    </row>
    <row r="4978" spans="3:5" x14ac:dyDescent="0.2">
      <c r="C4978" s="555"/>
      <c r="D4978" s="555"/>
      <c r="E4978" s="124" t="str">
        <f>'Enter Data'!$C$61</f>
        <v>Select</v>
      </c>
    </row>
    <row r="4979" spans="3:5" x14ac:dyDescent="0.2">
      <c r="C4979" s="555"/>
      <c r="D4979" s="555"/>
      <c r="E4979" s="124" t="str">
        <f>'Enter Data'!$C$61</f>
        <v>Select</v>
      </c>
    </row>
    <row r="4980" spans="3:5" x14ac:dyDescent="0.2">
      <c r="C4980" s="555"/>
      <c r="D4980" s="555"/>
      <c r="E4980" s="124" t="str">
        <f>'Enter Data'!$C$61</f>
        <v>Select</v>
      </c>
    </row>
    <row r="4981" spans="3:5" x14ac:dyDescent="0.2">
      <c r="C4981" s="555"/>
      <c r="D4981" s="555"/>
      <c r="E4981" s="124" t="str">
        <f>'Enter Data'!$C$61</f>
        <v>Select</v>
      </c>
    </row>
    <row r="4982" spans="3:5" x14ac:dyDescent="0.2">
      <c r="C4982" s="555"/>
      <c r="D4982" s="555"/>
      <c r="E4982" s="124" t="str">
        <f>'Enter Data'!$C$61</f>
        <v>Select</v>
      </c>
    </row>
    <row r="4983" spans="3:5" x14ac:dyDescent="0.2">
      <c r="C4983" s="555"/>
      <c r="D4983" s="555"/>
      <c r="E4983" s="124" t="str">
        <f>'Enter Data'!$C$61</f>
        <v>Select</v>
      </c>
    </row>
    <row r="4984" spans="3:5" x14ac:dyDescent="0.2">
      <c r="C4984" s="555"/>
      <c r="D4984" s="555"/>
      <c r="E4984" s="124" t="str">
        <f>'Enter Data'!$C$61</f>
        <v>Select</v>
      </c>
    </row>
    <row r="4985" spans="3:5" x14ac:dyDescent="0.2">
      <c r="C4985" s="555"/>
      <c r="D4985" s="555"/>
      <c r="E4985" s="124" t="str">
        <f>'Enter Data'!$C$61</f>
        <v>Select</v>
      </c>
    </row>
    <row r="4986" spans="3:5" x14ac:dyDescent="0.2">
      <c r="C4986" s="555"/>
      <c r="D4986" s="555"/>
      <c r="E4986" s="124" t="str">
        <f>'Enter Data'!$C$61</f>
        <v>Select</v>
      </c>
    </row>
    <row r="4987" spans="3:5" x14ac:dyDescent="0.2">
      <c r="C4987" s="555"/>
      <c r="D4987" s="555"/>
      <c r="E4987" s="124" t="str">
        <f>'Enter Data'!$C$61</f>
        <v>Select</v>
      </c>
    </row>
    <row r="4988" spans="3:5" x14ac:dyDescent="0.2">
      <c r="C4988" s="555"/>
      <c r="D4988" s="555"/>
      <c r="E4988" s="124" t="str">
        <f>'Enter Data'!$C$61</f>
        <v>Select</v>
      </c>
    </row>
    <row r="4989" spans="3:5" x14ac:dyDescent="0.2">
      <c r="C4989" s="555"/>
      <c r="D4989" s="555"/>
      <c r="E4989" s="124" t="str">
        <f>'Enter Data'!$C$61</f>
        <v>Select</v>
      </c>
    </row>
    <row r="4990" spans="3:5" x14ac:dyDescent="0.2">
      <c r="C4990" s="555"/>
      <c r="D4990" s="555"/>
      <c r="E4990" s="124" t="str">
        <f>'Enter Data'!$C$61</f>
        <v>Select</v>
      </c>
    </row>
    <row r="4991" spans="3:5" x14ac:dyDescent="0.2">
      <c r="C4991" s="555"/>
      <c r="D4991" s="555"/>
      <c r="E4991" s="124" t="str">
        <f>'Enter Data'!$C$61</f>
        <v>Select</v>
      </c>
    </row>
    <row r="4992" spans="3:5" x14ac:dyDescent="0.2">
      <c r="C4992" s="555"/>
      <c r="D4992" s="555"/>
      <c r="E4992" s="124" t="str">
        <f>'Enter Data'!$C$61</f>
        <v>Select</v>
      </c>
    </row>
    <row r="4993" spans="3:5" x14ac:dyDescent="0.2">
      <c r="C4993" s="555"/>
      <c r="D4993" s="555"/>
      <c r="E4993" s="124" t="str">
        <f>'Enter Data'!$C$61</f>
        <v>Select</v>
      </c>
    </row>
    <row r="4994" spans="3:5" x14ac:dyDescent="0.2">
      <c r="C4994" s="555"/>
      <c r="D4994" s="555"/>
      <c r="E4994" s="124" t="str">
        <f>'Enter Data'!$C$61</f>
        <v>Select</v>
      </c>
    </row>
    <row r="4995" spans="3:5" x14ac:dyDescent="0.2">
      <c r="C4995" s="555"/>
      <c r="D4995" s="555"/>
      <c r="E4995" s="124" t="str">
        <f>'Enter Data'!$C$61</f>
        <v>Select</v>
      </c>
    </row>
    <row r="4996" spans="3:5" x14ac:dyDescent="0.2">
      <c r="C4996" s="555"/>
      <c r="D4996" s="555"/>
      <c r="E4996" s="124" t="str">
        <f>'Enter Data'!$C$61</f>
        <v>Select</v>
      </c>
    </row>
    <row r="4997" spans="3:5" x14ac:dyDescent="0.2">
      <c r="C4997" s="555"/>
      <c r="D4997" s="555"/>
      <c r="E4997" s="124" t="str">
        <f>'Enter Data'!$C$61</f>
        <v>Select</v>
      </c>
    </row>
    <row r="4998" spans="3:5" x14ac:dyDescent="0.2">
      <c r="C4998" s="555"/>
      <c r="D4998" s="555"/>
      <c r="E4998" s="124" t="str">
        <f>'Enter Data'!$C$61</f>
        <v>Select</v>
      </c>
    </row>
    <row r="4999" spans="3:5" x14ac:dyDescent="0.2">
      <c r="C4999" s="555"/>
      <c r="D4999" s="555"/>
      <c r="E4999" s="124" t="str">
        <f>'Enter Data'!$C$61</f>
        <v>Select</v>
      </c>
    </row>
    <row r="5000" spans="3:5" x14ac:dyDescent="0.2">
      <c r="C5000" s="555"/>
      <c r="D5000" s="555"/>
      <c r="E5000" s="124" t="str">
        <f>'Enter Data'!$C$61</f>
        <v>Select</v>
      </c>
    </row>
    <row r="5001" spans="3:5" x14ac:dyDescent="0.2">
      <c r="C5001" s="555"/>
      <c r="D5001" s="555"/>
      <c r="E5001" s="124" t="str">
        <f>'Enter Data'!$C$61</f>
        <v>Select</v>
      </c>
    </row>
    <row r="5002" spans="3:5" x14ac:dyDescent="0.2">
      <c r="C5002" s="555"/>
      <c r="D5002" s="555"/>
      <c r="E5002" s="124" t="str">
        <f>'Enter Data'!$C$61</f>
        <v>Select</v>
      </c>
    </row>
    <row r="5003" spans="3:5" x14ac:dyDescent="0.2">
      <c r="C5003" s="555"/>
      <c r="D5003" s="555"/>
      <c r="E5003" s="124" t="str">
        <f>'Enter Data'!$C$61</f>
        <v>Select</v>
      </c>
    </row>
    <row r="5004" spans="3:5" x14ac:dyDescent="0.2">
      <c r="C5004" s="555"/>
      <c r="D5004" s="555"/>
      <c r="E5004" s="124" t="str">
        <f>'Enter Data'!$C$61</f>
        <v>Select</v>
      </c>
    </row>
    <row r="5005" spans="3:5" x14ac:dyDescent="0.2">
      <c r="C5005" s="555"/>
      <c r="D5005" s="555"/>
      <c r="E5005" s="124" t="str">
        <f>'Enter Data'!$C$61</f>
        <v>Select</v>
      </c>
    </row>
    <row r="5006" spans="3:5" x14ac:dyDescent="0.2">
      <c r="C5006" s="555"/>
      <c r="D5006" s="555"/>
      <c r="E5006" s="124" t="str">
        <f>'Enter Data'!$C$61</f>
        <v>Select</v>
      </c>
    </row>
    <row r="5007" spans="3:5" x14ac:dyDescent="0.2">
      <c r="C5007" s="555"/>
      <c r="D5007" s="555"/>
      <c r="E5007" s="124" t="str">
        <f>'Enter Data'!$C$61</f>
        <v>Select</v>
      </c>
    </row>
    <row r="5008" spans="3:5" x14ac:dyDescent="0.2">
      <c r="C5008" s="555"/>
      <c r="D5008" s="555"/>
      <c r="E5008" s="124" t="str">
        <f>'Enter Data'!$C$61</f>
        <v>Select</v>
      </c>
    </row>
    <row r="5009" spans="3:5" x14ac:dyDescent="0.2">
      <c r="C5009" s="555"/>
      <c r="D5009" s="555"/>
      <c r="E5009" s="124" t="str">
        <f>'Enter Data'!$C$61</f>
        <v>Select</v>
      </c>
    </row>
    <row r="5010" spans="3:5" x14ac:dyDescent="0.2">
      <c r="C5010" s="555"/>
      <c r="D5010" s="555"/>
      <c r="E5010" s="124" t="str">
        <f>'Enter Data'!$C$61</f>
        <v>Select</v>
      </c>
    </row>
    <row r="5011" spans="3:5" x14ac:dyDescent="0.2">
      <c r="C5011" s="555"/>
      <c r="D5011" s="555"/>
      <c r="E5011" s="124" t="str">
        <f>'Enter Data'!$C$61</f>
        <v>Select</v>
      </c>
    </row>
    <row r="5012" spans="3:5" x14ac:dyDescent="0.2">
      <c r="C5012" s="555"/>
      <c r="D5012" s="555"/>
      <c r="E5012" s="124" t="str">
        <f>'Enter Data'!$C$61</f>
        <v>Select</v>
      </c>
    </row>
    <row r="5013" spans="3:5" x14ac:dyDescent="0.2">
      <c r="C5013" s="555"/>
      <c r="D5013" s="555"/>
      <c r="E5013" s="124" t="str">
        <f>'Enter Data'!$C$61</f>
        <v>Select</v>
      </c>
    </row>
    <row r="5014" spans="3:5" x14ac:dyDescent="0.2">
      <c r="C5014" s="555"/>
      <c r="D5014" s="555"/>
      <c r="E5014" s="124" t="str">
        <f>'Enter Data'!$C$61</f>
        <v>Select</v>
      </c>
    </row>
    <row r="5015" spans="3:5" x14ac:dyDescent="0.2">
      <c r="C5015" s="555"/>
      <c r="D5015" s="555"/>
      <c r="E5015" s="124" t="str">
        <f>'Enter Data'!$C$61</f>
        <v>Select</v>
      </c>
    </row>
    <row r="5016" spans="3:5" x14ac:dyDescent="0.2">
      <c r="C5016" s="555"/>
      <c r="D5016" s="555"/>
      <c r="E5016" s="124" t="str">
        <f>'Enter Data'!$C$61</f>
        <v>Select</v>
      </c>
    </row>
    <row r="5017" spans="3:5" x14ac:dyDescent="0.2">
      <c r="C5017" s="555"/>
      <c r="D5017" s="555"/>
      <c r="E5017" s="124" t="str">
        <f>'Enter Data'!$C$61</f>
        <v>Select</v>
      </c>
    </row>
    <row r="5018" spans="3:5" x14ac:dyDescent="0.2">
      <c r="C5018" s="555"/>
      <c r="D5018" s="555"/>
      <c r="E5018" s="124" t="str">
        <f>'Enter Data'!$C$61</f>
        <v>Select</v>
      </c>
    </row>
    <row r="5019" spans="3:5" x14ac:dyDescent="0.2">
      <c r="C5019" s="555"/>
      <c r="D5019" s="555"/>
      <c r="E5019" s="124" t="str">
        <f>'Enter Data'!$C$61</f>
        <v>Select</v>
      </c>
    </row>
    <row r="5020" spans="3:5" x14ac:dyDescent="0.2">
      <c r="C5020" s="555"/>
      <c r="D5020" s="555"/>
      <c r="E5020" s="124" t="str">
        <f>'Enter Data'!$C$61</f>
        <v>Select</v>
      </c>
    </row>
    <row r="5021" spans="3:5" x14ac:dyDescent="0.2">
      <c r="C5021" s="555"/>
      <c r="D5021" s="555"/>
      <c r="E5021" s="124" t="str">
        <f>'Enter Data'!$C$61</f>
        <v>Select</v>
      </c>
    </row>
    <row r="5022" spans="3:5" x14ac:dyDescent="0.2">
      <c r="C5022" s="555"/>
      <c r="D5022" s="555"/>
      <c r="E5022" s="124" t="str">
        <f>'Enter Data'!$C$61</f>
        <v>Select</v>
      </c>
    </row>
    <row r="5023" spans="3:5" x14ac:dyDescent="0.2">
      <c r="C5023" s="555"/>
      <c r="D5023" s="555"/>
      <c r="E5023" s="124" t="str">
        <f>'Enter Data'!$C$61</f>
        <v>Select</v>
      </c>
    </row>
    <row r="5024" spans="3:5" x14ac:dyDescent="0.2">
      <c r="C5024" s="555"/>
      <c r="D5024" s="555"/>
      <c r="E5024" s="124" t="str">
        <f>'Enter Data'!$C$61</f>
        <v>Select</v>
      </c>
    </row>
    <row r="5025" spans="3:5" x14ac:dyDescent="0.2">
      <c r="C5025" s="555"/>
      <c r="D5025" s="555"/>
      <c r="E5025" s="124" t="str">
        <f>'Enter Data'!$C$61</f>
        <v>Select</v>
      </c>
    </row>
    <row r="5026" spans="3:5" x14ac:dyDescent="0.2">
      <c r="C5026" s="555"/>
      <c r="D5026" s="555"/>
      <c r="E5026" s="124" t="str">
        <f>'Enter Data'!$C$61</f>
        <v>Select</v>
      </c>
    </row>
    <row r="5027" spans="3:5" x14ac:dyDescent="0.2">
      <c r="C5027" s="555"/>
      <c r="D5027" s="555"/>
      <c r="E5027" s="124" t="str">
        <f>'Enter Data'!$C$61</f>
        <v>Select</v>
      </c>
    </row>
    <row r="5028" spans="3:5" x14ac:dyDescent="0.2">
      <c r="C5028" s="555"/>
      <c r="D5028" s="555"/>
      <c r="E5028" s="124" t="str">
        <f>'Enter Data'!$C$61</f>
        <v>Select</v>
      </c>
    </row>
    <row r="5029" spans="3:5" x14ac:dyDescent="0.2">
      <c r="C5029" s="555"/>
      <c r="D5029" s="555"/>
      <c r="E5029" s="124" t="str">
        <f>'Enter Data'!$C$61</f>
        <v>Select</v>
      </c>
    </row>
    <row r="5030" spans="3:5" x14ac:dyDescent="0.2">
      <c r="C5030" s="555"/>
      <c r="D5030" s="555"/>
      <c r="E5030" s="124" t="str">
        <f>'Enter Data'!$C$61</f>
        <v>Select</v>
      </c>
    </row>
    <row r="5031" spans="3:5" x14ac:dyDescent="0.2">
      <c r="C5031" s="555"/>
      <c r="D5031" s="555"/>
      <c r="E5031" s="124" t="str">
        <f>'Enter Data'!$C$61</f>
        <v>Select</v>
      </c>
    </row>
    <row r="5032" spans="3:5" x14ac:dyDescent="0.2">
      <c r="C5032" s="555"/>
      <c r="D5032" s="555"/>
      <c r="E5032" s="124" t="str">
        <f>'Enter Data'!$C$61</f>
        <v>Select</v>
      </c>
    </row>
    <row r="5033" spans="3:5" x14ac:dyDescent="0.2">
      <c r="C5033" s="555"/>
      <c r="D5033" s="555"/>
      <c r="E5033" s="124" t="str">
        <f>'Enter Data'!$C$61</f>
        <v>Select</v>
      </c>
    </row>
    <row r="5034" spans="3:5" x14ac:dyDescent="0.2">
      <c r="C5034" s="555"/>
      <c r="D5034" s="555"/>
      <c r="E5034" s="124" t="str">
        <f>'Enter Data'!$C$61</f>
        <v>Select</v>
      </c>
    </row>
    <row r="5035" spans="3:5" x14ac:dyDescent="0.2">
      <c r="C5035" s="555"/>
      <c r="D5035" s="555"/>
      <c r="E5035" s="124" t="str">
        <f>'Enter Data'!$C$61</f>
        <v>Select</v>
      </c>
    </row>
    <row r="5036" spans="3:5" x14ac:dyDescent="0.2">
      <c r="C5036" s="555"/>
      <c r="D5036" s="555"/>
      <c r="E5036" s="124" t="str">
        <f>'Enter Data'!$C$61</f>
        <v>Select</v>
      </c>
    </row>
    <row r="5037" spans="3:5" x14ac:dyDescent="0.2">
      <c r="C5037" s="555"/>
      <c r="D5037" s="555"/>
      <c r="E5037" s="124" t="str">
        <f>'Enter Data'!$C$61</f>
        <v>Select</v>
      </c>
    </row>
    <row r="5038" spans="3:5" x14ac:dyDescent="0.2">
      <c r="C5038" s="555"/>
      <c r="D5038" s="555"/>
      <c r="E5038" s="124" t="str">
        <f>'Enter Data'!$C$61</f>
        <v>Select</v>
      </c>
    </row>
    <row r="5039" spans="3:5" x14ac:dyDescent="0.2">
      <c r="C5039" s="555"/>
      <c r="D5039" s="555"/>
      <c r="E5039" s="124" t="str">
        <f>'Enter Data'!$C$61</f>
        <v>Select</v>
      </c>
    </row>
    <row r="5040" spans="3:5" x14ac:dyDescent="0.2">
      <c r="C5040" s="555"/>
      <c r="D5040" s="555"/>
      <c r="E5040" s="124" t="str">
        <f>'Enter Data'!$C$61</f>
        <v>Select</v>
      </c>
    </row>
    <row r="5041" spans="3:5" x14ac:dyDescent="0.2">
      <c r="C5041" s="555"/>
      <c r="D5041" s="555"/>
      <c r="E5041" s="124" t="str">
        <f>'Enter Data'!$C$61</f>
        <v>Select</v>
      </c>
    </row>
    <row r="5042" spans="3:5" x14ac:dyDescent="0.2">
      <c r="C5042" s="555"/>
      <c r="D5042" s="555"/>
      <c r="E5042" s="124" t="str">
        <f>'Enter Data'!$C$61</f>
        <v>Select</v>
      </c>
    </row>
    <row r="5043" spans="3:5" x14ac:dyDescent="0.2">
      <c r="C5043" s="555"/>
      <c r="D5043" s="555"/>
      <c r="E5043" s="124" t="str">
        <f>'Enter Data'!$C$61</f>
        <v>Select</v>
      </c>
    </row>
    <row r="5044" spans="3:5" x14ac:dyDescent="0.2">
      <c r="C5044" s="555"/>
      <c r="D5044" s="555"/>
      <c r="E5044" s="124" t="str">
        <f>'Enter Data'!$C$61</f>
        <v>Select</v>
      </c>
    </row>
    <row r="5045" spans="3:5" x14ac:dyDescent="0.2">
      <c r="C5045" s="555"/>
      <c r="D5045" s="555"/>
      <c r="E5045" s="124" t="str">
        <f>'Enter Data'!$C$61</f>
        <v>Select</v>
      </c>
    </row>
    <row r="5046" spans="3:5" x14ac:dyDescent="0.2">
      <c r="C5046" s="555"/>
      <c r="D5046" s="555"/>
      <c r="E5046" s="124" t="str">
        <f>'Enter Data'!$C$61</f>
        <v>Select</v>
      </c>
    </row>
    <row r="5047" spans="3:5" x14ac:dyDescent="0.2">
      <c r="C5047" s="555"/>
      <c r="D5047" s="555"/>
      <c r="E5047" s="124" t="str">
        <f>'Enter Data'!$C$61</f>
        <v>Select</v>
      </c>
    </row>
    <row r="5048" spans="3:5" x14ac:dyDescent="0.2">
      <c r="C5048" s="555"/>
      <c r="D5048" s="555"/>
      <c r="E5048" s="124" t="str">
        <f>'Enter Data'!$C$61</f>
        <v>Select</v>
      </c>
    </row>
    <row r="5049" spans="3:5" x14ac:dyDescent="0.2">
      <c r="C5049" s="555"/>
      <c r="D5049" s="555"/>
      <c r="E5049" s="124" t="str">
        <f>'Enter Data'!$C$61</f>
        <v>Select</v>
      </c>
    </row>
    <row r="5050" spans="3:5" x14ac:dyDescent="0.2">
      <c r="C5050" s="555"/>
      <c r="D5050" s="555"/>
      <c r="E5050" s="124" t="str">
        <f>'Enter Data'!$C$61</f>
        <v>Select</v>
      </c>
    </row>
    <row r="5051" spans="3:5" x14ac:dyDescent="0.2">
      <c r="C5051" s="555"/>
      <c r="D5051" s="555"/>
      <c r="E5051" s="124" t="str">
        <f>'Enter Data'!$C$61</f>
        <v>Select</v>
      </c>
    </row>
    <row r="5052" spans="3:5" x14ac:dyDescent="0.2">
      <c r="C5052" s="555"/>
      <c r="D5052" s="555"/>
      <c r="E5052" s="124" t="str">
        <f>'Enter Data'!$C$61</f>
        <v>Select</v>
      </c>
    </row>
    <row r="5053" spans="3:5" x14ac:dyDescent="0.2">
      <c r="C5053" s="555"/>
      <c r="D5053" s="555"/>
      <c r="E5053" s="124" t="str">
        <f>'Enter Data'!$C$61</f>
        <v>Select</v>
      </c>
    </row>
    <row r="5054" spans="3:5" x14ac:dyDescent="0.2">
      <c r="C5054" s="555"/>
      <c r="D5054" s="555"/>
      <c r="E5054" s="124" t="str">
        <f>'Enter Data'!$C$61</f>
        <v>Select</v>
      </c>
    </row>
    <row r="5055" spans="3:5" x14ac:dyDescent="0.2">
      <c r="C5055" s="555"/>
      <c r="D5055" s="555"/>
      <c r="E5055" s="124" t="str">
        <f>'Enter Data'!$C$61</f>
        <v>Select</v>
      </c>
    </row>
    <row r="5056" spans="3:5" x14ac:dyDescent="0.2">
      <c r="C5056" s="555"/>
      <c r="D5056" s="555"/>
      <c r="E5056" s="124" t="str">
        <f>'Enter Data'!$C$61</f>
        <v>Select</v>
      </c>
    </row>
    <row r="5057" spans="3:5" x14ac:dyDescent="0.2">
      <c r="C5057" s="555"/>
      <c r="D5057" s="555"/>
      <c r="E5057" s="124" t="str">
        <f>'Enter Data'!$C$61</f>
        <v>Select</v>
      </c>
    </row>
    <row r="5058" spans="3:5" x14ac:dyDescent="0.2">
      <c r="C5058" s="555"/>
      <c r="D5058" s="555"/>
      <c r="E5058" s="124" t="str">
        <f>'Enter Data'!$C$61</f>
        <v>Select</v>
      </c>
    </row>
    <row r="5059" spans="3:5" x14ac:dyDescent="0.2">
      <c r="C5059" s="555"/>
      <c r="D5059" s="555"/>
      <c r="E5059" s="124" t="str">
        <f>'Enter Data'!$C$61</f>
        <v>Select</v>
      </c>
    </row>
    <row r="5060" spans="3:5" x14ac:dyDescent="0.2">
      <c r="C5060" s="555"/>
      <c r="D5060" s="555"/>
      <c r="E5060" s="124" t="str">
        <f>'Enter Data'!$C$61</f>
        <v>Select</v>
      </c>
    </row>
    <row r="5061" spans="3:5" x14ac:dyDescent="0.2">
      <c r="C5061" s="555"/>
      <c r="D5061" s="555"/>
      <c r="E5061" s="124" t="str">
        <f>'Enter Data'!$C$61</f>
        <v>Select</v>
      </c>
    </row>
    <row r="5062" spans="3:5" x14ac:dyDescent="0.2">
      <c r="C5062" s="555"/>
      <c r="D5062" s="555"/>
      <c r="E5062" s="124" t="str">
        <f>'Enter Data'!$C$61</f>
        <v>Select</v>
      </c>
    </row>
    <row r="5063" spans="3:5" x14ac:dyDescent="0.2">
      <c r="C5063" s="555"/>
      <c r="D5063" s="555"/>
      <c r="E5063" s="124" t="str">
        <f>'Enter Data'!$C$61</f>
        <v>Select</v>
      </c>
    </row>
    <row r="5064" spans="3:5" x14ac:dyDescent="0.2">
      <c r="C5064" s="555"/>
      <c r="D5064" s="555"/>
      <c r="E5064" s="124" t="str">
        <f>'Enter Data'!$C$61</f>
        <v>Select</v>
      </c>
    </row>
    <row r="5065" spans="3:5" x14ac:dyDescent="0.2">
      <c r="C5065" s="555"/>
      <c r="D5065" s="555"/>
      <c r="E5065" s="124" t="str">
        <f>'Enter Data'!$C$61</f>
        <v>Select</v>
      </c>
    </row>
    <row r="5066" spans="3:5" x14ac:dyDescent="0.2">
      <c r="C5066" s="555"/>
      <c r="D5066" s="555"/>
      <c r="E5066" s="124" t="str">
        <f>'Enter Data'!$C$61</f>
        <v>Select</v>
      </c>
    </row>
    <row r="5067" spans="3:5" x14ac:dyDescent="0.2">
      <c r="C5067" s="555"/>
      <c r="D5067" s="555"/>
      <c r="E5067" s="124" t="str">
        <f>'Enter Data'!$C$61</f>
        <v>Select</v>
      </c>
    </row>
    <row r="5068" spans="3:5" x14ac:dyDescent="0.2">
      <c r="C5068" s="555"/>
      <c r="D5068" s="555"/>
      <c r="E5068" s="124" t="str">
        <f>'Enter Data'!$C$61</f>
        <v>Select</v>
      </c>
    </row>
    <row r="5069" spans="3:5" x14ac:dyDescent="0.2">
      <c r="C5069" s="555"/>
      <c r="D5069" s="555"/>
      <c r="E5069" s="124" t="str">
        <f>'Enter Data'!$C$61</f>
        <v>Select</v>
      </c>
    </row>
    <row r="5070" spans="3:5" x14ac:dyDescent="0.2">
      <c r="C5070" s="555"/>
      <c r="D5070" s="555"/>
      <c r="E5070" s="124" t="str">
        <f>'Enter Data'!$C$61</f>
        <v>Select</v>
      </c>
    </row>
    <row r="5071" spans="3:5" x14ac:dyDescent="0.2">
      <c r="C5071" s="555"/>
      <c r="D5071" s="555"/>
      <c r="E5071" s="124" t="str">
        <f>'Enter Data'!$C$61</f>
        <v>Select</v>
      </c>
    </row>
    <row r="5072" spans="3:5" x14ac:dyDescent="0.2">
      <c r="C5072" s="555"/>
      <c r="D5072" s="555"/>
      <c r="E5072" s="124" t="str">
        <f>'Enter Data'!$C$61</f>
        <v>Select</v>
      </c>
    </row>
    <row r="5073" spans="3:5" x14ac:dyDescent="0.2">
      <c r="C5073" s="555"/>
      <c r="D5073" s="555"/>
      <c r="E5073" s="124" t="str">
        <f>'Enter Data'!$C$61</f>
        <v>Select</v>
      </c>
    </row>
    <row r="5074" spans="3:5" x14ac:dyDescent="0.2">
      <c r="C5074" s="555"/>
      <c r="D5074" s="555"/>
      <c r="E5074" s="124" t="str">
        <f>'Enter Data'!$C$61</f>
        <v>Select</v>
      </c>
    </row>
    <row r="5075" spans="3:5" x14ac:dyDescent="0.2">
      <c r="C5075" s="555"/>
      <c r="D5075" s="555"/>
      <c r="E5075" s="124" t="str">
        <f>'Enter Data'!$C$61</f>
        <v>Select</v>
      </c>
    </row>
    <row r="5076" spans="3:5" x14ac:dyDescent="0.2">
      <c r="C5076" s="555"/>
      <c r="D5076" s="555"/>
      <c r="E5076" s="124" t="str">
        <f>'Enter Data'!$C$61</f>
        <v>Select</v>
      </c>
    </row>
    <row r="5077" spans="3:5" x14ac:dyDescent="0.2">
      <c r="C5077" s="555"/>
      <c r="D5077" s="555"/>
      <c r="E5077" s="124" t="str">
        <f>'Enter Data'!$C$61</f>
        <v>Select</v>
      </c>
    </row>
    <row r="5078" spans="3:5" x14ac:dyDescent="0.2">
      <c r="C5078" s="555"/>
      <c r="D5078" s="555"/>
      <c r="E5078" s="124" t="str">
        <f>'Enter Data'!$C$61</f>
        <v>Select</v>
      </c>
    </row>
    <row r="5079" spans="3:5" x14ac:dyDescent="0.2">
      <c r="C5079" s="555"/>
      <c r="D5079" s="555"/>
      <c r="E5079" s="124" t="str">
        <f>'Enter Data'!$C$61</f>
        <v>Select</v>
      </c>
    </row>
    <row r="5080" spans="3:5" x14ac:dyDescent="0.2">
      <c r="C5080" s="555"/>
      <c r="D5080" s="555"/>
      <c r="E5080" s="124" t="str">
        <f>'Enter Data'!$C$61</f>
        <v>Select</v>
      </c>
    </row>
    <row r="5081" spans="3:5" x14ac:dyDescent="0.2">
      <c r="C5081" s="555"/>
      <c r="D5081" s="555"/>
      <c r="E5081" s="124" t="str">
        <f>'Enter Data'!$C$61</f>
        <v>Select</v>
      </c>
    </row>
    <row r="5082" spans="3:5" x14ac:dyDescent="0.2">
      <c r="C5082" s="555"/>
      <c r="D5082" s="555"/>
      <c r="E5082" s="124" t="str">
        <f>'Enter Data'!$C$61</f>
        <v>Select</v>
      </c>
    </row>
    <row r="5083" spans="3:5" x14ac:dyDescent="0.2">
      <c r="C5083" s="555"/>
      <c r="D5083" s="555"/>
      <c r="E5083" s="124" t="str">
        <f>'Enter Data'!$C$61</f>
        <v>Select</v>
      </c>
    </row>
    <row r="5084" spans="3:5" x14ac:dyDescent="0.2">
      <c r="C5084" s="555"/>
      <c r="D5084" s="555"/>
      <c r="E5084" s="124" t="str">
        <f>'Enter Data'!$C$61</f>
        <v>Select</v>
      </c>
    </row>
    <row r="5085" spans="3:5" x14ac:dyDescent="0.2">
      <c r="C5085" s="555"/>
      <c r="D5085" s="555"/>
      <c r="E5085" s="124" t="str">
        <f>'Enter Data'!$C$61</f>
        <v>Select</v>
      </c>
    </row>
    <row r="5086" spans="3:5" x14ac:dyDescent="0.2">
      <c r="C5086" s="555"/>
      <c r="D5086" s="555"/>
      <c r="E5086" s="124" t="str">
        <f>'Enter Data'!$C$61</f>
        <v>Select</v>
      </c>
    </row>
    <row r="5087" spans="3:5" x14ac:dyDescent="0.2">
      <c r="C5087" s="555"/>
      <c r="D5087" s="555"/>
      <c r="E5087" s="124" t="str">
        <f>'Enter Data'!$C$61</f>
        <v>Select</v>
      </c>
    </row>
    <row r="5088" spans="3:5" x14ac:dyDescent="0.2">
      <c r="C5088" s="555"/>
      <c r="D5088" s="555"/>
      <c r="E5088" s="124" t="str">
        <f>'Enter Data'!$C$61</f>
        <v>Select</v>
      </c>
    </row>
    <row r="5089" spans="3:5" x14ac:dyDescent="0.2">
      <c r="C5089" s="555"/>
      <c r="D5089" s="555"/>
      <c r="E5089" s="124" t="str">
        <f>'Enter Data'!$C$61</f>
        <v>Select</v>
      </c>
    </row>
    <row r="5090" spans="3:5" x14ac:dyDescent="0.2">
      <c r="C5090" s="555"/>
      <c r="D5090" s="555"/>
      <c r="E5090" s="124" t="str">
        <f>'Enter Data'!$C$61</f>
        <v>Select</v>
      </c>
    </row>
    <row r="5091" spans="3:5" x14ac:dyDescent="0.2">
      <c r="C5091" s="555"/>
      <c r="D5091" s="555"/>
      <c r="E5091" s="124" t="str">
        <f>'Enter Data'!$C$61</f>
        <v>Select</v>
      </c>
    </row>
    <row r="5092" spans="3:5" x14ac:dyDescent="0.2">
      <c r="C5092" s="555"/>
      <c r="D5092" s="555"/>
      <c r="E5092" s="124" t="str">
        <f>'Enter Data'!$C$61</f>
        <v>Select</v>
      </c>
    </row>
    <row r="5093" spans="3:5" x14ac:dyDescent="0.2">
      <c r="C5093" s="555"/>
      <c r="D5093" s="555"/>
      <c r="E5093" s="124" t="str">
        <f>'Enter Data'!$C$61</f>
        <v>Select</v>
      </c>
    </row>
    <row r="5094" spans="3:5" x14ac:dyDescent="0.2">
      <c r="C5094" s="555"/>
      <c r="D5094" s="555"/>
      <c r="E5094" s="124" t="str">
        <f>'Enter Data'!$C$61</f>
        <v>Select</v>
      </c>
    </row>
    <row r="5095" spans="3:5" x14ac:dyDescent="0.2">
      <c r="C5095" s="555"/>
      <c r="D5095" s="555"/>
      <c r="E5095" s="124" t="str">
        <f>'Enter Data'!$C$61</f>
        <v>Select</v>
      </c>
    </row>
    <row r="5096" spans="3:5" x14ac:dyDescent="0.2">
      <c r="C5096" s="555"/>
      <c r="D5096" s="555"/>
      <c r="E5096" s="124" t="str">
        <f>'Enter Data'!$C$61</f>
        <v>Select</v>
      </c>
    </row>
    <row r="5097" spans="3:5" x14ac:dyDescent="0.2">
      <c r="C5097" s="555"/>
      <c r="D5097" s="555"/>
      <c r="E5097" s="124" t="str">
        <f>'Enter Data'!$C$61</f>
        <v>Select</v>
      </c>
    </row>
    <row r="5098" spans="3:5" x14ac:dyDescent="0.2">
      <c r="C5098" s="555"/>
      <c r="D5098" s="555"/>
      <c r="E5098" s="124" t="str">
        <f>'Enter Data'!$C$61</f>
        <v>Select</v>
      </c>
    </row>
    <row r="5099" spans="3:5" x14ac:dyDescent="0.2">
      <c r="C5099" s="555"/>
      <c r="D5099" s="555"/>
      <c r="E5099" s="124" t="str">
        <f>'Enter Data'!$C$61</f>
        <v>Select</v>
      </c>
    </row>
    <row r="5100" spans="3:5" x14ac:dyDescent="0.2">
      <c r="C5100" s="555"/>
      <c r="D5100" s="555"/>
      <c r="E5100" s="124" t="str">
        <f>'Enter Data'!$C$61</f>
        <v>Select</v>
      </c>
    </row>
    <row r="5101" spans="3:5" x14ac:dyDescent="0.2">
      <c r="C5101" s="555"/>
      <c r="D5101" s="555"/>
      <c r="E5101" s="124" t="str">
        <f>'Enter Data'!$C$61</f>
        <v>Select</v>
      </c>
    </row>
    <row r="5102" spans="3:5" x14ac:dyDescent="0.2">
      <c r="C5102" s="555"/>
      <c r="D5102" s="555"/>
      <c r="E5102" s="124" t="str">
        <f>'Enter Data'!$C$61</f>
        <v>Select</v>
      </c>
    </row>
    <row r="5103" spans="3:5" x14ac:dyDescent="0.2">
      <c r="C5103" s="555"/>
      <c r="D5103" s="555"/>
      <c r="E5103" s="124" t="str">
        <f>'Enter Data'!$C$61</f>
        <v>Select</v>
      </c>
    </row>
    <row r="5104" spans="3:5" x14ac:dyDescent="0.2">
      <c r="C5104" s="555"/>
      <c r="D5104" s="555"/>
      <c r="E5104" s="124" t="str">
        <f>'Enter Data'!$C$61</f>
        <v>Select</v>
      </c>
    </row>
    <row r="5105" spans="3:5" x14ac:dyDescent="0.2">
      <c r="C5105" s="555"/>
      <c r="D5105" s="555"/>
      <c r="E5105" s="124" t="str">
        <f>'Enter Data'!$C$61</f>
        <v>Select</v>
      </c>
    </row>
    <row r="5106" spans="3:5" x14ac:dyDescent="0.2">
      <c r="C5106" s="555"/>
      <c r="D5106" s="555"/>
      <c r="E5106" s="124" t="str">
        <f>'Enter Data'!$C$61</f>
        <v>Select</v>
      </c>
    </row>
    <row r="5107" spans="3:5" x14ac:dyDescent="0.2">
      <c r="C5107" s="555"/>
      <c r="D5107" s="555"/>
      <c r="E5107" s="124" t="str">
        <f>'Enter Data'!$C$61</f>
        <v>Select</v>
      </c>
    </row>
    <row r="5108" spans="3:5" x14ac:dyDescent="0.2">
      <c r="C5108" s="555"/>
      <c r="D5108" s="555"/>
      <c r="E5108" s="124" t="str">
        <f>'Enter Data'!$C$61</f>
        <v>Select</v>
      </c>
    </row>
    <row r="5109" spans="3:5" x14ac:dyDescent="0.2">
      <c r="C5109" s="555"/>
      <c r="D5109" s="555"/>
      <c r="E5109" s="124" t="str">
        <f>'Enter Data'!$C$61</f>
        <v>Select</v>
      </c>
    </row>
    <row r="5110" spans="3:5" x14ac:dyDescent="0.2">
      <c r="C5110" s="555"/>
      <c r="D5110" s="555"/>
      <c r="E5110" s="124" t="str">
        <f>'Enter Data'!$C$61</f>
        <v>Select</v>
      </c>
    </row>
    <row r="5111" spans="3:5" x14ac:dyDescent="0.2">
      <c r="C5111" s="555"/>
      <c r="D5111" s="555"/>
      <c r="E5111" s="124" t="str">
        <f>'Enter Data'!$C$61</f>
        <v>Select</v>
      </c>
    </row>
    <row r="5112" spans="3:5" x14ac:dyDescent="0.2">
      <c r="C5112" s="555"/>
      <c r="D5112" s="555"/>
      <c r="E5112" s="124" t="str">
        <f>'Enter Data'!$C$61</f>
        <v>Select</v>
      </c>
    </row>
    <row r="5113" spans="3:5" x14ac:dyDescent="0.2">
      <c r="C5113" s="555"/>
      <c r="D5113" s="555"/>
      <c r="E5113" s="124" t="str">
        <f>'Enter Data'!$C$61</f>
        <v>Select</v>
      </c>
    </row>
    <row r="5114" spans="3:5" x14ac:dyDescent="0.2">
      <c r="C5114" s="555"/>
      <c r="D5114" s="555"/>
      <c r="E5114" s="124" t="str">
        <f>'Enter Data'!$C$61</f>
        <v>Select</v>
      </c>
    </row>
    <row r="5115" spans="3:5" x14ac:dyDescent="0.2">
      <c r="C5115" s="555"/>
      <c r="D5115" s="555"/>
      <c r="E5115" s="124" t="str">
        <f>'Enter Data'!$C$61</f>
        <v>Select</v>
      </c>
    </row>
    <row r="5116" spans="3:5" x14ac:dyDescent="0.2">
      <c r="C5116" s="555"/>
      <c r="D5116" s="555"/>
      <c r="E5116" s="124" t="str">
        <f>'Enter Data'!$C$61</f>
        <v>Select</v>
      </c>
    </row>
    <row r="5117" spans="3:5" x14ac:dyDescent="0.2">
      <c r="C5117" s="555"/>
      <c r="D5117" s="555"/>
      <c r="E5117" s="124" t="str">
        <f>'Enter Data'!$C$61</f>
        <v>Select</v>
      </c>
    </row>
    <row r="5118" spans="3:5" x14ac:dyDescent="0.2">
      <c r="C5118" s="555"/>
      <c r="D5118" s="555"/>
      <c r="E5118" s="124" t="str">
        <f>'Enter Data'!$C$61</f>
        <v>Select</v>
      </c>
    </row>
    <row r="5119" spans="3:5" x14ac:dyDescent="0.2">
      <c r="C5119" s="555"/>
      <c r="D5119" s="555"/>
      <c r="E5119" s="124" t="str">
        <f>'Enter Data'!$C$61</f>
        <v>Select</v>
      </c>
    </row>
    <row r="5120" spans="3:5" x14ac:dyDescent="0.2">
      <c r="C5120" s="555"/>
      <c r="D5120" s="555"/>
      <c r="E5120" s="124" t="str">
        <f>'Enter Data'!$C$61</f>
        <v>Select</v>
      </c>
    </row>
    <row r="5121" spans="3:5" x14ac:dyDescent="0.2">
      <c r="C5121" s="555"/>
      <c r="D5121" s="555"/>
      <c r="E5121" s="124" t="str">
        <f>'Enter Data'!$C$61</f>
        <v>Select</v>
      </c>
    </row>
    <row r="5122" spans="3:5" x14ac:dyDescent="0.2">
      <c r="C5122" s="555"/>
      <c r="D5122" s="555"/>
      <c r="E5122" s="124" t="str">
        <f>'Enter Data'!$C$61</f>
        <v>Select</v>
      </c>
    </row>
    <row r="5123" spans="3:5" x14ac:dyDescent="0.2">
      <c r="C5123" s="555"/>
      <c r="D5123" s="555"/>
      <c r="E5123" s="124" t="str">
        <f>'Enter Data'!$C$61</f>
        <v>Select</v>
      </c>
    </row>
    <row r="5124" spans="3:5" x14ac:dyDescent="0.2">
      <c r="C5124" s="555"/>
      <c r="D5124" s="555"/>
      <c r="E5124" s="124" t="str">
        <f>'Enter Data'!$C$61</f>
        <v>Select</v>
      </c>
    </row>
    <row r="5125" spans="3:5" x14ac:dyDescent="0.2">
      <c r="C5125" s="555"/>
      <c r="D5125" s="555"/>
      <c r="E5125" s="124" t="str">
        <f>'Enter Data'!$C$61</f>
        <v>Select</v>
      </c>
    </row>
    <row r="5126" spans="3:5" x14ac:dyDescent="0.2">
      <c r="C5126" s="555"/>
      <c r="D5126" s="555"/>
      <c r="E5126" s="124" t="str">
        <f>'Enter Data'!$C$61</f>
        <v>Select</v>
      </c>
    </row>
    <row r="5127" spans="3:5" x14ac:dyDescent="0.2">
      <c r="C5127" s="555"/>
      <c r="D5127" s="555"/>
      <c r="E5127" s="124" t="str">
        <f>'Enter Data'!$C$61</f>
        <v>Select</v>
      </c>
    </row>
    <row r="5128" spans="3:5" x14ac:dyDescent="0.2">
      <c r="C5128" s="555"/>
      <c r="D5128" s="555"/>
      <c r="E5128" s="124" t="str">
        <f>'Enter Data'!$C$61</f>
        <v>Select</v>
      </c>
    </row>
    <row r="5129" spans="3:5" x14ac:dyDescent="0.2">
      <c r="C5129" s="555"/>
      <c r="D5129" s="555"/>
      <c r="E5129" s="124" t="str">
        <f>'Enter Data'!$C$61</f>
        <v>Select</v>
      </c>
    </row>
    <row r="5130" spans="3:5" x14ac:dyDescent="0.2">
      <c r="C5130" s="555"/>
      <c r="D5130" s="555"/>
      <c r="E5130" s="124" t="str">
        <f>'Enter Data'!$C$61</f>
        <v>Select</v>
      </c>
    </row>
    <row r="5131" spans="3:5" x14ac:dyDescent="0.2">
      <c r="C5131" s="555"/>
      <c r="D5131" s="555"/>
      <c r="E5131" s="124" t="str">
        <f>'Enter Data'!$C$61</f>
        <v>Select</v>
      </c>
    </row>
    <row r="5132" spans="3:5" x14ac:dyDescent="0.2">
      <c r="C5132" s="555"/>
      <c r="D5132" s="555"/>
      <c r="E5132" s="124" t="str">
        <f>'Enter Data'!$C$61</f>
        <v>Select</v>
      </c>
    </row>
    <row r="5133" spans="3:5" x14ac:dyDescent="0.2">
      <c r="C5133" s="555"/>
      <c r="D5133" s="555"/>
      <c r="E5133" s="124" t="str">
        <f>'Enter Data'!$C$61</f>
        <v>Select</v>
      </c>
    </row>
    <row r="5134" spans="3:5" x14ac:dyDescent="0.2">
      <c r="C5134" s="555"/>
      <c r="D5134" s="555"/>
      <c r="E5134" s="124" t="str">
        <f>'Enter Data'!$C$61</f>
        <v>Select</v>
      </c>
    </row>
    <row r="5135" spans="3:5" x14ac:dyDescent="0.2">
      <c r="C5135" s="555"/>
      <c r="D5135" s="555"/>
      <c r="E5135" s="124" t="str">
        <f>'Enter Data'!$C$61</f>
        <v>Select</v>
      </c>
    </row>
    <row r="5136" spans="3:5" x14ac:dyDescent="0.2">
      <c r="C5136" s="555"/>
      <c r="D5136" s="555"/>
      <c r="E5136" s="124" t="str">
        <f>'Enter Data'!$C$61</f>
        <v>Select</v>
      </c>
    </row>
    <row r="5137" spans="3:5" x14ac:dyDescent="0.2">
      <c r="C5137" s="555"/>
      <c r="D5137" s="555"/>
      <c r="E5137" s="124" t="str">
        <f>'Enter Data'!$C$61</f>
        <v>Select</v>
      </c>
    </row>
    <row r="5138" spans="3:5" x14ac:dyDescent="0.2">
      <c r="C5138" s="555"/>
      <c r="D5138" s="555"/>
      <c r="E5138" s="124" t="str">
        <f>'Enter Data'!$C$61</f>
        <v>Select</v>
      </c>
    </row>
    <row r="5139" spans="3:5" x14ac:dyDescent="0.2">
      <c r="C5139" s="555"/>
      <c r="D5139" s="555"/>
      <c r="E5139" s="124" t="str">
        <f>'Enter Data'!$C$61</f>
        <v>Select</v>
      </c>
    </row>
    <row r="5140" spans="3:5" x14ac:dyDescent="0.2">
      <c r="C5140" s="555"/>
      <c r="D5140" s="555"/>
      <c r="E5140" s="124" t="str">
        <f>'Enter Data'!$C$61</f>
        <v>Select</v>
      </c>
    </row>
    <row r="5141" spans="3:5" x14ac:dyDescent="0.2">
      <c r="C5141" s="555"/>
      <c r="D5141" s="555"/>
      <c r="E5141" s="124" t="str">
        <f>'Enter Data'!$C$61</f>
        <v>Select</v>
      </c>
    </row>
    <row r="5142" spans="3:5" x14ac:dyDescent="0.2">
      <c r="C5142" s="555"/>
      <c r="D5142" s="555"/>
      <c r="E5142" s="124" t="str">
        <f>'Enter Data'!$C$61</f>
        <v>Select</v>
      </c>
    </row>
    <row r="5143" spans="3:5" x14ac:dyDescent="0.2">
      <c r="C5143" s="555"/>
      <c r="D5143" s="555"/>
      <c r="E5143" s="124" t="str">
        <f>'Enter Data'!$C$61</f>
        <v>Select</v>
      </c>
    </row>
    <row r="5144" spans="3:5" x14ac:dyDescent="0.2">
      <c r="C5144" s="555"/>
      <c r="D5144" s="555"/>
      <c r="E5144" s="124" t="str">
        <f>'Enter Data'!$C$61</f>
        <v>Select</v>
      </c>
    </row>
    <row r="5145" spans="3:5" x14ac:dyDescent="0.2">
      <c r="C5145" s="555"/>
      <c r="D5145" s="555"/>
      <c r="E5145" s="124" t="str">
        <f>'Enter Data'!$C$61</f>
        <v>Select</v>
      </c>
    </row>
    <row r="5146" spans="3:5" x14ac:dyDescent="0.2">
      <c r="C5146" s="555"/>
      <c r="D5146" s="555"/>
      <c r="E5146" s="124" t="str">
        <f>'Enter Data'!$C$61</f>
        <v>Select</v>
      </c>
    </row>
    <row r="5147" spans="3:5" x14ac:dyDescent="0.2">
      <c r="C5147" s="555"/>
      <c r="D5147" s="555"/>
      <c r="E5147" s="124" t="str">
        <f>'Enter Data'!$C$61</f>
        <v>Select</v>
      </c>
    </row>
    <row r="5148" spans="3:5" x14ac:dyDescent="0.2">
      <c r="C5148" s="555"/>
      <c r="D5148" s="555"/>
      <c r="E5148" s="124" t="str">
        <f>'Enter Data'!$C$61</f>
        <v>Select</v>
      </c>
    </row>
    <row r="5149" spans="3:5" x14ac:dyDescent="0.2">
      <c r="C5149" s="555"/>
      <c r="D5149" s="555"/>
      <c r="E5149" s="124" t="str">
        <f>'Enter Data'!$C$61</f>
        <v>Select</v>
      </c>
    </row>
    <row r="5150" spans="3:5" x14ac:dyDescent="0.2">
      <c r="C5150" s="555"/>
      <c r="D5150" s="555"/>
      <c r="E5150" s="124" t="str">
        <f>'Enter Data'!$C$61</f>
        <v>Select</v>
      </c>
    </row>
    <row r="5151" spans="3:5" x14ac:dyDescent="0.2">
      <c r="C5151" s="555"/>
      <c r="D5151" s="555"/>
      <c r="E5151" s="124" t="str">
        <f>'Enter Data'!$C$61</f>
        <v>Select</v>
      </c>
    </row>
    <row r="5152" spans="3:5" x14ac:dyDescent="0.2">
      <c r="C5152" s="555"/>
      <c r="D5152" s="555"/>
      <c r="E5152" s="124" t="str">
        <f>'Enter Data'!$C$61</f>
        <v>Select</v>
      </c>
    </row>
    <row r="5153" spans="3:5" x14ac:dyDescent="0.2">
      <c r="C5153" s="555"/>
      <c r="D5153" s="555"/>
      <c r="E5153" s="124" t="str">
        <f>'Enter Data'!$C$61</f>
        <v>Select</v>
      </c>
    </row>
    <row r="5154" spans="3:5" x14ac:dyDescent="0.2">
      <c r="C5154" s="555"/>
      <c r="D5154" s="555"/>
      <c r="E5154" s="124" t="str">
        <f>'Enter Data'!$C$61</f>
        <v>Select</v>
      </c>
    </row>
    <row r="5155" spans="3:5" x14ac:dyDescent="0.2">
      <c r="C5155" s="555"/>
      <c r="D5155" s="555"/>
      <c r="E5155" s="124" t="str">
        <f>'Enter Data'!$C$61</f>
        <v>Select</v>
      </c>
    </row>
    <row r="5156" spans="3:5" x14ac:dyDescent="0.2">
      <c r="C5156" s="555"/>
      <c r="D5156" s="555"/>
      <c r="E5156" s="124" t="str">
        <f>'Enter Data'!$C$61</f>
        <v>Select</v>
      </c>
    </row>
    <row r="5157" spans="3:5" x14ac:dyDescent="0.2">
      <c r="C5157" s="555"/>
      <c r="D5157" s="555"/>
      <c r="E5157" s="124" t="str">
        <f>'Enter Data'!$C$61</f>
        <v>Select</v>
      </c>
    </row>
    <row r="5158" spans="3:5" x14ac:dyDescent="0.2">
      <c r="C5158" s="555"/>
      <c r="D5158" s="555"/>
      <c r="E5158" s="124" t="str">
        <f>'Enter Data'!$C$61</f>
        <v>Select</v>
      </c>
    </row>
    <row r="5159" spans="3:5" x14ac:dyDescent="0.2">
      <c r="C5159" s="555"/>
      <c r="D5159" s="555"/>
      <c r="E5159" s="124" t="str">
        <f>'Enter Data'!$C$61</f>
        <v>Select</v>
      </c>
    </row>
    <row r="5160" spans="3:5" x14ac:dyDescent="0.2">
      <c r="C5160" s="555"/>
      <c r="D5160" s="555"/>
      <c r="E5160" s="124" t="str">
        <f>'Enter Data'!$C$61</f>
        <v>Select</v>
      </c>
    </row>
    <row r="5161" spans="3:5" x14ac:dyDescent="0.2">
      <c r="C5161" s="555"/>
      <c r="D5161" s="555"/>
      <c r="E5161" s="124" t="str">
        <f>'Enter Data'!$C$61</f>
        <v>Select</v>
      </c>
    </row>
    <row r="5162" spans="3:5" x14ac:dyDescent="0.2">
      <c r="C5162" s="555"/>
      <c r="D5162" s="555"/>
      <c r="E5162" s="124" t="str">
        <f>'Enter Data'!$C$61</f>
        <v>Select</v>
      </c>
    </row>
    <row r="5163" spans="3:5" x14ac:dyDescent="0.2">
      <c r="C5163" s="555"/>
      <c r="D5163" s="555"/>
      <c r="E5163" s="124" t="str">
        <f>'Enter Data'!$C$61</f>
        <v>Select</v>
      </c>
    </row>
    <row r="5164" spans="3:5" x14ac:dyDescent="0.2">
      <c r="C5164" s="555"/>
      <c r="D5164" s="555"/>
      <c r="E5164" s="124" t="str">
        <f>'Enter Data'!$C$61</f>
        <v>Select</v>
      </c>
    </row>
    <row r="5165" spans="3:5" x14ac:dyDescent="0.2">
      <c r="C5165" s="555"/>
      <c r="D5165" s="555"/>
      <c r="E5165" s="124" t="str">
        <f>'Enter Data'!$C$61</f>
        <v>Select</v>
      </c>
    </row>
    <row r="5166" spans="3:5" x14ac:dyDescent="0.2">
      <c r="C5166" s="555"/>
      <c r="D5166" s="555"/>
      <c r="E5166" s="124" t="str">
        <f>'Enter Data'!$C$61</f>
        <v>Select</v>
      </c>
    </row>
    <row r="5167" spans="3:5" x14ac:dyDescent="0.2">
      <c r="C5167" s="555"/>
      <c r="D5167" s="555"/>
      <c r="E5167" s="124" t="str">
        <f>'Enter Data'!$C$61</f>
        <v>Select</v>
      </c>
    </row>
    <row r="5168" spans="3:5" x14ac:dyDescent="0.2">
      <c r="C5168" s="555"/>
      <c r="D5168" s="555"/>
      <c r="E5168" s="124" t="str">
        <f>'Enter Data'!$C$61</f>
        <v>Select</v>
      </c>
    </row>
    <row r="5169" spans="3:5" x14ac:dyDescent="0.2">
      <c r="C5169" s="555"/>
      <c r="D5169" s="555"/>
      <c r="E5169" s="124" t="str">
        <f>'Enter Data'!$C$61</f>
        <v>Select</v>
      </c>
    </row>
    <row r="5170" spans="3:5" x14ac:dyDescent="0.2">
      <c r="C5170" s="555"/>
      <c r="D5170" s="555"/>
      <c r="E5170" s="124" t="str">
        <f>'Enter Data'!$C$61</f>
        <v>Select</v>
      </c>
    </row>
    <row r="5171" spans="3:5" x14ac:dyDescent="0.2">
      <c r="C5171" s="555"/>
      <c r="D5171" s="555"/>
      <c r="E5171" s="124" t="str">
        <f>'Enter Data'!$C$61</f>
        <v>Select</v>
      </c>
    </row>
    <row r="5172" spans="3:5" x14ac:dyDescent="0.2">
      <c r="C5172" s="555"/>
      <c r="D5172" s="555"/>
      <c r="E5172" s="124" t="str">
        <f>'Enter Data'!$C$61</f>
        <v>Select</v>
      </c>
    </row>
    <row r="5173" spans="3:5" x14ac:dyDescent="0.2">
      <c r="C5173" s="555"/>
      <c r="D5173" s="555"/>
      <c r="E5173" s="124" t="str">
        <f>'Enter Data'!$C$61</f>
        <v>Select</v>
      </c>
    </row>
    <row r="5174" spans="3:5" x14ac:dyDescent="0.2">
      <c r="C5174" s="555"/>
      <c r="D5174" s="555"/>
      <c r="E5174" s="124" t="str">
        <f>'Enter Data'!$C$61</f>
        <v>Select</v>
      </c>
    </row>
    <row r="5175" spans="3:5" x14ac:dyDescent="0.2">
      <c r="C5175" s="555"/>
      <c r="D5175" s="555"/>
      <c r="E5175" s="124" t="str">
        <f>'Enter Data'!$C$61</f>
        <v>Select</v>
      </c>
    </row>
    <row r="5176" spans="3:5" x14ac:dyDescent="0.2">
      <c r="C5176" s="555"/>
      <c r="D5176" s="555"/>
      <c r="E5176" s="124" t="str">
        <f>'Enter Data'!$C$61</f>
        <v>Select</v>
      </c>
    </row>
    <row r="5177" spans="3:5" x14ac:dyDescent="0.2">
      <c r="C5177" s="555"/>
      <c r="D5177" s="555"/>
      <c r="E5177" s="124" t="str">
        <f>'Enter Data'!$C$61</f>
        <v>Select</v>
      </c>
    </row>
    <row r="5178" spans="3:5" x14ac:dyDescent="0.2">
      <c r="C5178" s="555"/>
      <c r="D5178" s="555"/>
      <c r="E5178" s="124" t="str">
        <f>'Enter Data'!$C$61</f>
        <v>Select</v>
      </c>
    </row>
    <row r="5179" spans="3:5" x14ac:dyDescent="0.2">
      <c r="C5179" s="555"/>
      <c r="D5179" s="555"/>
      <c r="E5179" s="124" t="str">
        <f>'Enter Data'!$C$61</f>
        <v>Select</v>
      </c>
    </row>
    <row r="5180" spans="3:5" x14ac:dyDescent="0.2">
      <c r="C5180" s="555"/>
      <c r="D5180" s="555"/>
      <c r="E5180" s="124" t="str">
        <f>'Enter Data'!$C$61</f>
        <v>Select</v>
      </c>
    </row>
    <row r="5181" spans="3:5" x14ac:dyDescent="0.2">
      <c r="C5181" s="555"/>
      <c r="D5181" s="555"/>
      <c r="E5181" s="124" t="str">
        <f>'Enter Data'!$C$61</f>
        <v>Select</v>
      </c>
    </row>
    <row r="5182" spans="3:5" x14ac:dyDescent="0.2">
      <c r="C5182" s="555"/>
      <c r="D5182" s="555"/>
      <c r="E5182" s="124" t="str">
        <f>'Enter Data'!$C$61</f>
        <v>Select</v>
      </c>
    </row>
    <row r="5183" spans="3:5" x14ac:dyDescent="0.2">
      <c r="C5183" s="555"/>
      <c r="D5183" s="555"/>
      <c r="E5183" s="124" t="str">
        <f>'Enter Data'!$C$61</f>
        <v>Select</v>
      </c>
    </row>
    <row r="5184" spans="3:5" x14ac:dyDescent="0.2">
      <c r="C5184" s="555"/>
      <c r="D5184" s="555"/>
      <c r="E5184" s="124" t="str">
        <f>'Enter Data'!$C$61</f>
        <v>Select</v>
      </c>
    </row>
    <row r="5185" spans="3:5" x14ac:dyDescent="0.2">
      <c r="C5185" s="555"/>
      <c r="D5185" s="555"/>
      <c r="E5185" s="124" t="str">
        <f>'Enter Data'!$C$61</f>
        <v>Select</v>
      </c>
    </row>
    <row r="5186" spans="3:5" x14ac:dyDescent="0.2">
      <c r="C5186" s="555"/>
      <c r="D5186" s="555"/>
      <c r="E5186" s="124" t="str">
        <f>'Enter Data'!$C$61</f>
        <v>Select</v>
      </c>
    </row>
    <row r="5187" spans="3:5" x14ac:dyDescent="0.2">
      <c r="C5187" s="555"/>
      <c r="D5187" s="555"/>
      <c r="E5187" s="124" t="str">
        <f>'Enter Data'!$C$61</f>
        <v>Select</v>
      </c>
    </row>
    <row r="5188" spans="3:5" x14ac:dyDescent="0.2">
      <c r="C5188" s="555"/>
      <c r="D5188" s="555"/>
      <c r="E5188" s="124" t="str">
        <f>'Enter Data'!$C$61</f>
        <v>Select</v>
      </c>
    </row>
    <row r="5189" spans="3:5" x14ac:dyDescent="0.2">
      <c r="C5189" s="555"/>
      <c r="D5189" s="555"/>
      <c r="E5189" s="124" t="str">
        <f>'Enter Data'!$C$61</f>
        <v>Select</v>
      </c>
    </row>
    <row r="5190" spans="3:5" x14ac:dyDescent="0.2">
      <c r="C5190" s="555"/>
      <c r="D5190" s="555"/>
      <c r="E5190" s="124" t="str">
        <f>'Enter Data'!$C$61</f>
        <v>Select</v>
      </c>
    </row>
    <row r="5191" spans="3:5" x14ac:dyDescent="0.2">
      <c r="C5191" s="555"/>
      <c r="D5191" s="555"/>
      <c r="E5191" s="124" t="str">
        <f>'Enter Data'!$C$61</f>
        <v>Select</v>
      </c>
    </row>
    <row r="5192" spans="3:5" x14ac:dyDescent="0.2">
      <c r="C5192" s="555"/>
      <c r="D5192" s="555"/>
      <c r="E5192" s="124" t="str">
        <f>'Enter Data'!$C$61</f>
        <v>Select</v>
      </c>
    </row>
    <row r="5193" spans="3:5" x14ac:dyDescent="0.2">
      <c r="C5193" s="555"/>
      <c r="D5193" s="555"/>
      <c r="E5193" s="124" t="str">
        <f>'Enter Data'!$C$61</f>
        <v>Select</v>
      </c>
    </row>
    <row r="5194" spans="3:5" x14ac:dyDescent="0.2">
      <c r="C5194" s="555"/>
      <c r="D5194" s="555"/>
      <c r="E5194" s="124" t="str">
        <f>'Enter Data'!$C$61</f>
        <v>Select</v>
      </c>
    </row>
    <row r="5195" spans="3:5" x14ac:dyDescent="0.2">
      <c r="C5195" s="555"/>
      <c r="D5195" s="555"/>
      <c r="E5195" s="124" t="str">
        <f>'Enter Data'!$C$61</f>
        <v>Select</v>
      </c>
    </row>
    <row r="5196" spans="3:5" x14ac:dyDescent="0.2">
      <c r="C5196" s="555"/>
      <c r="D5196" s="555"/>
      <c r="E5196" s="124" t="str">
        <f>'Enter Data'!$C$61</f>
        <v>Select</v>
      </c>
    </row>
    <row r="5197" spans="3:5" x14ac:dyDescent="0.2">
      <c r="C5197" s="555"/>
      <c r="D5197" s="555"/>
      <c r="E5197" s="124" t="str">
        <f>'Enter Data'!$C$61</f>
        <v>Select</v>
      </c>
    </row>
    <row r="5198" spans="3:5" x14ac:dyDescent="0.2">
      <c r="C5198" s="555"/>
      <c r="D5198" s="555"/>
      <c r="E5198" s="124" t="str">
        <f>'Enter Data'!$C$61</f>
        <v>Select</v>
      </c>
    </row>
    <row r="5199" spans="3:5" x14ac:dyDescent="0.2">
      <c r="C5199" s="555"/>
      <c r="D5199" s="555"/>
      <c r="E5199" s="124" t="str">
        <f>'Enter Data'!$C$61</f>
        <v>Select</v>
      </c>
    </row>
    <row r="5200" spans="3:5" x14ac:dyDescent="0.2">
      <c r="C5200" s="555"/>
      <c r="D5200" s="555"/>
      <c r="E5200" s="124" t="str">
        <f>'Enter Data'!$C$61</f>
        <v>Select</v>
      </c>
    </row>
    <row r="5201" spans="3:5" x14ac:dyDescent="0.2">
      <c r="C5201" s="555"/>
      <c r="D5201" s="555"/>
      <c r="E5201" s="124" t="str">
        <f>'Enter Data'!$C$61</f>
        <v>Select</v>
      </c>
    </row>
    <row r="5202" spans="3:5" x14ac:dyDescent="0.2">
      <c r="C5202" s="555"/>
      <c r="D5202" s="555"/>
      <c r="E5202" s="124" t="str">
        <f>'Enter Data'!$C$61</f>
        <v>Select</v>
      </c>
    </row>
    <row r="5203" spans="3:5" x14ac:dyDescent="0.2">
      <c r="C5203" s="555"/>
      <c r="D5203" s="555"/>
      <c r="E5203" s="124" t="str">
        <f>'Enter Data'!$C$61</f>
        <v>Select</v>
      </c>
    </row>
    <row r="5204" spans="3:5" x14ac:dyDescent="0.2">
      <c r="C5204" s="555"/>
      <c r="D5204" s="555"/>
      <c r="E5204" s="124" t="str">
        <f>'Enter Data'!$C$61</f>
        <v>Select</v>
      </c>
    </row>
    <row r="5205" spans="3:5" x14ac:dyDescent="0.2">
      <c r="C5205" s="555"/>
      <c r="D5205" s="555"/>
      <c r="E5205" s="124" t="str">
        <f>'Enter Data'!$C$61</f>
        <v>Select</v>
      </c>
    </row>
    <row r="5206" spans="3:5" x14ac:dyDescent="0.2">
      <c r="C5206" s="555"/>
      <c r="D5206" s="555"/>
      <c r="E5206" s="124" t="str">
        <f>'Enter Data'!$C$61</f>
        <v>Select</v>
      </c>
    </row>
    <row r="5207" spans="3:5" x14ac:dyDescent="0.2">
      <c r="C5207" s="555"/>
      <c r="D5207" s="555"/>
      <c r="E5207" s="124" t="str">
        <f>'Enter Data'!$C$61</f>
        <v>Select</v>
      </c>
    </row>
    <row r="5208" spans="3:5" x14ac:dyDescent="0.2">
      <c r="C5208" s="555"/>
      <c r="D5208" s="555"/>
      <c r="E5208" s="124" t="str">
        <f>'Enter Data'!$C$61</f>
        <v>Select</v>
      </c>
    </row>
    <row r="5209" spans="3:5" x14ac:dyDescent="0.2">
      <c r="C5209" s="555"/>
      <c r="D5209" s="555"/>
      <c r="E5209" s="124" t="str">
        <f>'Enter Data'!$C$61</f>
        <v>Select</v>
      </c>
    </row>
    <row r="5210" spans="3:5" x14ac:dyDescent="0.2">
      <c r="C5210" s="555"/>
      <c r="D5210" s="555"/>
      <c r="E5210" s="124" t="str">
        <f>'Enter Data'!$C$61</f>
        <v>Select</v>
      </c>
    </row>
    <row r="5211" spans="3:5" x14ac:dyDescent="0.2">
      <c r="C5211" s="555"/>
      <c r="D5211" s="555"/>
      <c r="E5211" s="124" t="str">
        <f>'Enter Data'!$C$61</f>
        <v>Select</v>
      </c>
    </row>
    <row r="5212" spans="3:5" x14ac:dyDescent="0.2">
      <c r="C5212" s="555"/>
      <c r="D5212" s="555"/>
      <c r="E5212" s="124" t="str">
        <f>'Enter Data'!$C$61</f>
        <v>Select</v>
      </c>
    </row>
    <row r="5213" spans="3:5" x14ac:dyDescent="0.2">
      <c r="C5213" s="555"/>
      <c r="D5213" s="555"/>
      <c r="E5213" s="124" t="str">
        <f>'Enter Data'!$C$61</f>
        <v>Select</v>
      </c>
    </row>
    <row r="5214" spans="3:5" x14ac:dyDescent="0.2">
      <c r="C5214" s="555"/>
      <c r="D5214" s="555"/>
      <c r="E5214" s="124" t="str">
        <f>'Enter Data'!$C$61</f>
        <v>Select</v>
      </c>
    </row>
    <row r="5215" spans="3:5" x14ac:dyDescent="0.2">
      <c r="C5215" s="555"/>
      <c r="D5215" s="555"/>
      <c r="E5215" s="124" t="str">
        <f>'Enter Data'!$C$61</f>
        <v>Select</v>
      </c>
    </row>
    <row r="5216" spans="3:5" x14ac:dyDescent="0.2">
      <c r="C5216" s="555"/>
      <c r="D5216" s="555"/>
      <c r="E5216" s="124" t="str">
        <f>'Enter Data'!$C$61</f>
        <v>Select</v>
      </c>
    </row>
    <row r="5217" spans="3:5" x14ac:dyDescent="0.2">
      <c r="C5217" s="555"/>
      <c r="D5217" s="555"/>
      <c r="E5217" s="124" t="str">
        <f>'Enter Data'!$C$61</f>
        <v>Select</v>
      </c>
    </row>
    <row r="5218" spans="3:5" x14ac:dyDescent="0.2">
      <c r="C5218" s="555"/>
      <c r="D5218" s="555"/>
      <c r="E5218" s="124" t="str">
        <f>'Enter Data'!$C$61</f>
        <v>Select</v>
      </c>
    </row>
    <row r="5219" spans="3:5" x14ac:dyDescent="0.2">
      <c r="C5219" s="555"/>
      <c r="D5219" s="555"/>
      <c r="E5219" s="124" t="str">
        <f>'Enter Data'!$C$61</f>
        <v>Select</v>
      </c>
    </row>
    <row r="5220" spans="3:5" x14ac:dyDescent="0.2">
      <c r="C5220" s="555"/>
      <c r="D5220" s="555"/>
      <c r="E5220" s="124" t="str">
        <f>'Enter Data'!$C$61</f>
        <v>Select</v>
      </c>
    </row>
    <row r="5221" spans="3:5" x14ac:dyDescent="0.2">
      <c r="C5221" s="555"/>
      <c r="D5221" s="555"/>
      <c r="E5221" s="124" t="str">
        <f>'Enter Data'!$C$61</f>
        <v>Select</v>
      </c>
    </row>
    <row r="5222" spans="3:5" x14ac:dyDescent="0.2">
      <c r="C5222" s="555"/>
      <c r="D5222" s="555"/>
      <c r="E5222" s="124" t="str">
        <f>'Enter Data'!$C$61</f>
        <v>Select</v>
      </c>
    </row>
    <row r="5223" spans="3:5" x14ac:dyDescent="0.2">
      <c r="C5223" s="555"/>
      <c r="D5223" s="555"/>
      <c r="E5223" s="124" t="str">
        <f>'Enter Data'!$C$61</f>
        <v>Select</v>
      </c>
    </row>
    <row r="5224" spans="3:5" x14ac:dyDescent="0.2">
      <c r="C5224" s="555"/>
      <c r="D5224" s="555"/>
      <c r="E5224" s="124" t="str">
        <f>'Enter Data'!$C$61</f>
        <v>Select</v>
      </c>
    </row>
    <row r="5225" spans="3:5" x14ac:dyDescent="0.2">
      <c r="C5225" s="555"/>
      <c r="D5225" s="555"/>
      <c r="E5225" s="124" t="str">
        <f>'Enter Data'!$C$61</f>
        <v>Select</v>
      </c>
    </row>
    <row r="5226" spans="3:5" x14ac:dyDescent="0.2">
      <c r="C5226" s="555"/>
      <c r="D5226" s="555"/>
      <c r="E5226" s="124" t="str">
        <f>'Enter Data'!$C$61</f>
        <v>Select</v>
      </c>
    </row>
    <row r="5227" spans="3:5" x14ac:dyDescent="0.2">
      <c r="C5227" s="555"/>
      <c r="D5227" s="555"/>
      <c r="E5227" s="124" t="str">
        <f>'Enter Data'!$C$61</f>
        <v>Select</v>
      </c>
    </row>
    <row r="5228" spans="3:5" x14ac:dyDescent="0.2">
      <c r="C5228" s="555"/>
      <c r="D5228" s="555"/>
      <c r="E5228" s="124" t="str">
        <f>'Enter Data'!$C$61</f>
        <v>Select</v>
      </c>
    </row>
    <row r="5229" spans="3:5" x14ac:dyDescent="0.2">
      <c r="C5229" s="555"/>
      <c r="D5229" s="555"/>
      <c r="E5229" s="124" t="str">
        <f>'Enter Data'!$C$61</f>
        <v>Select</v>
      </c>
    </row>
    <row r="5230" spans="3:5" x14ac:dyDescent="0.2">
      <c r="C5230" s="555"/>
      <c r="D5230" s="555"/>
      <c r="E5230" s="124" t="str">
        <f>'Enter Data'!$C$61</f>
        <v>Select</v>
      </c>
    </row>
    <row r="5231" spans="3:5" x14ac:dyDescent="0.2">
      <c r="C5231" s="555"/>
      <c r="D5231" s="555"/>
      <c r="E5231" s="124" t="str">
        <f>'Enter Data'!$C$61</f>
        <v>Select</v>
      </c>
    </row>
    <row r="5232" spans="3:5" x14ac:dyDescent="0.2">
      <c r="C5232" s="555"/>
      <c r="D5232" s="555"/>
      <c r="E5232" s="124" t="str">
        <f>'Enter Data'!$C$61</f>
        <v>Select</v>
      </c>
    </row>
    <row r="5233" spans="3:5" x14ac:dyDescent="0.2">
      <c r="C5233" s="555"/>
      <c r="D5233" s="555"/>
      <c r="E5233" s="124" t="str">
        <f>'Enter Data'!$C$61</f>
        <v>Select</v>
      </c>
    </row>
    <row r="5234" spans="3:5" x14ac:dyDescent="0.2">
      <c r="C5234" s="555"/>
      <c r="D5234" s="555"/>
      <c r="E5234" s="124" t="str">
        <f>'Enter Data'!$C$61</f>
        <v>Select</v>
      </c>
    </row>
    <row r="5235" spans="3:5" x14ac:dyDescent="0.2">
      <c r="C5235" s="555"/>
      <c r="D5235" s="555"/>
      <c r="E5235" s="124" t="str">
        <f>'Enter Data'!$C$61</f>
        <v>Select</v>
      </c>
    </row>
    <row r="5236" spans="3:5" x14ac:dyDescent="0.2">
      <c r="C5236" s="555"/>
      <c r="D5236" s="555"/>
      <c r="E5236" s="124" t="str">
        <f>'Enter Data'!$C$61</f>
        <v>Select</v>
      </c>
    </row>
    <row r="5237" spans="3:5" x14ac:dyDescent="0.2">
      <c r="C5237" s="555"/>
      <c r="D5237" s="555"/>
      <c r="E5237" s="124" t="str">
        <f>'Enter Data'!$C$61</f>
        <v>Select</v>
      </c>
    </row>
    <row r="5238" spans="3:5" x14ac:dyDescent="0.2">
      <c r="C5238" s="555"/>
      <c r="D5238" s="555"/>
      <c r="E5238" s="124" t="str">
        <f>'Enter Data'!$C$61</f>
        <v>Select</v>
      </c>
    </row>
    <row r="5239" spans="3:5" x14ac:dyDescent="0.2">
      <c r="C5239" s="555"/>
      <c r="D5239" s="555"/>
      <c r="E5239" s="124" t="str">
        <f>'Enter Data'!$C$61</f>
        <v>Select</v>
      </c>
    </row>
    <row r="5240" spans="3:5" x14ac:dyDescent="0.2">
      <c r="C5240" s="555"/>
      <c r="D5240" s="555"/>
      <c r="E5240" s="124" t="str">
        <f>'Enter Data'!$C$61</f>
        <v>Select</v>
      </c>
    </row>
    <row r="5241" spans="3:5" x14ac:dyDescent="0.2">
      <c r="C5241" s="555"/>
      <c r="D5241" s="555"/>
      <c r="E5241" s="124" t="str">
        <f>'Enter Data'!$C$61</f>
        <v>Select</v>
      </c>
    </row>
    <row r="5242" spans="3:5" x14ac:dyDescent="0.2">
      <c r="C5242" s="555"/>
      <c r="D5242" s="555"/>
      <c r="E5242" s="124" t="str">
        <f>'Enter Data'!$C$61</f>
        <v>Select</v>
      </c>
    </row>
    <row r="5243" spans="3:5" x14ac:dyDescent="0.2">
      <c r="C5243" s="555"/>
      <c r="D5243" s="555"/>
      <c r="E5243" s="124" t="str">
        <f>'Enter Data'!$C$61</f>
        <v>Select</v>
      </c>
    </row>
    <row r="5244" spans="3:5" x14ac:dyDescent="0.2">
      <c r="C5244" s="555"/>
      <c r="D5244" s="555"/>
      <c r="E5244" s="124" t="str">
        <f>'Enter Data'!$C$61</f>
        <v>Select</v>
      </c>
    </row>
    <row r="5245" spans="3:5" x14ac:dyDescent="0.2">
      <c r="C5245" s="555"/>
      <c r="D5245" s="555"/>
      <c r="E5245" s="124" t="str">
        <f>'Enter Data'!$C$61</f>
        <v>Select</v>
      </c>
    </row>
    <row r="5246" spans="3:5" x14ac:dyDescent="0.2">
      <c r="C5246" s="555"/>
      <c r="D5246" s="555"/>
      <c r="E5246" s="124" t="str">
        <f>'Enter Data'!$C$61</f>
        <v>Select</v>
      </c>
    </row>
    <row r="5247" spans="3:5" x14ac:dyDescent="0.2">
      <c r="C5247" s="555"/>
      <c r="D5247" s="555"/>
      <c r="E5247" s="124" t="str">
        <f>'Enter Data'!$C$61</f>
        <v>Select</v>
      </c>
    </row>
    <row r="5248" spans="3:5" x14ac:dyDescent="0.2">
      <c r="C5248" s="555"/>
      <c r="D5248" s="555"/>
      <c r="E5248" s="124" t="str">
        <f>'Enter Data'!$C$61</f>
        <v>Select</v>
      </c>
    </row>
    <row r="5249" spans="3:5" x14ac:dyDescent="0.2">
      <c r="C5249" s="555"/>
      <c r="D5249" s="555"/>
      <c r="E5249" s="124" t="str">
        <f>'Enter Data'!$C$61</f>
        <v>Select</v>
      </c>
    </row>
    <row r="5250" spans="3:5" x14ac:dyDescent="0.2">
      <c r="C5250" s="555"/>
      <c r="D5250" s="555"/>
      <c r="E5250" s="124" t="str">
        <f>'Enter Data'!$C$61</f>
        <v>Select</v>
      </c>
    </row>
    <row r="5251" spans="3:5" x14ac:dyDescent="0.2">
      <c r="C5251" s="555"/>
      <c r="D5251" s="555"/>
      <c r="E5251" s="124" t="str">
        <f>'Enter Data'!$C$61</f>
        <v>Select</v>
      </c>
    </row>
    <row r="5252" spans="3:5" x14ac:dyDescent="0.2">
      <c r="C5252" s="555"/>
      <c r="D5252" s="555"/>
      <c r="E5252" s="124" t="str">
        <f>'Enter Data'!$C$61</f>
        <v>Select</v>
      </c>
    </row>
    <row r="5253" spans="3:5" x14ac:dyDescent="0.2">
      <c r="C5253" s="555"/>
      <c r="D5253" s="555"/>
      <c r="E5253" s="124" t="str">
        <f>'Enter Data'!$C$61</f>
        <v>Select</v>
      </c>
    </row>
    <row r="5254" spans="3:5" x14ac:dyDescent="0.2">
      <c r="C5254" s="555"/>
      <c r="D5254" s="555"/>
      <c r="E5254" s="124" t="str">
        <f>'Enter Data'!$C$61</f>
        <v>Select</v>
      </c>
    </row>
    <row r="5255" spans="3:5" x14ac:dyDescent="0.2">
      <c r="C5255" s="555"/>
      <c r="D5255" s="555"/>
      <c r="E5255" s="124" t="str">
        <f>'Enter Data'!$C$61</f>
        <v>Select</v>
      </c>
    </row>
    <row r="5256" spans="3:5" x14ac:dyDescent="0.2">
      <c r="C5256" s="555"/>
      <c r="D5256" s="555"/>
      <c r="E5256" s="124" t="str">
        <f>'Enter Data'!$C$61</f>
        <v>Select</v>
      </c>
    </row>
    <row r="5257" spans="3:5" x14ac:dyDescent="0.2">
      <c r="C5257" s="555"/>
      <c r="D5257" s="555"/>
      <c r="E5257" s="124" t="str">
        <f>'Enter Data'!$C$61</f>
        <v>Select</v>
      </c>
    </row>
    <row r="5258" spans="3:5" x14ac:dyDescent="0.2">
      <c r="C5258" s="555"/>
      <c r="D5258" s="555"/>
      <c r="E5258" s="124" t="str">
        <f>'Enter Data'!$C$61</f>
        <v>Select</v>
      </c>
    </row>
    <row r="5259" spans="3:5" x14ac:dyDescent="0.2">
      <c r="C5259" s="555"/>
      <c r="D5259" s="555"/>
      <c r="E5259" s="124" t="str">
        <f>'Enter Data'!$C$61</f>
        <v>Select</v>
      </c>
    </row>
    <row r="5260" spans="3:5" x14ac:dyDescent="0.2">
      <c r="C5260" s="555"/>
      <c r="D5260" s="555"/>
      <c r="E5260" s="124" t="str">
        <f>'Enter Data'!$C$61</f>
        <v>Select</v>
      </c>
    </row>
    <row r="5261" spans="3:5" x14ac:dyDescent="0.2">
      <c r="C5261" s="555"/>
      <c r="D5261" s="555"/>
      <c r="E5261" s="124" t="str">
        <f>'Enter Data'!$C$61</f>
        <v>Select</v>
      </c>
    </row>
    <row r="5262" spans="3:5" x14ac:dyDescent="0.2">
      <c r="C5262" s="555"/>
      <c r="D5262" s="555"/>
      <c r="E5262" s="124" t="str">
        <f>'Enter Data'!$C$61</f>
        <v>Select</v>
      </c>
    </row>
    <row r="5263" spans="3:5" x14ac:dyDescent="0.2">
      <c r="C5263" s="555"/>
      <c r="D5263" s="555"/>
      <c r="E5263" s="124" t="str">
        <f>'Enter Data'!$C$61</f>
        <v>Select</v>
      </c>
    </row>
    <row r="5264" spans="3:5" x14ac:dyDescent="0.2">
      <c r="C5264" s="555"/>
      <c r="D5264" s="555"/>
      <c r="E5264" s="124" t="str">
        <f>'Enter Data'!$C$61</f>
        <v>Select</v>
      </c>
    </row>
    <row r="5265" spans="3:5" x14ac:dyDescent="0.2">
      <c r="C5265" s="555"/>
      <c r="D5265" s="555"/>
      <c r="E5265" s="124" t="str">
        <f>'Enter Data'!$C$61</f>
        <v>Select</v>
      </c>
    </row>
    <row r="5266" spans="3:5" x14ac:dyDescent="0.2">
      <c r="C5266" s="555"/>
      <c r="D5266" s="555"/>
      <c r="E5266" s="124" t="str">
        <f>'Enter Data'!$C$61</f>
        <v>Select</v>
      </c>
    </row>
    <row r="5267" spans="3:5" x14ac:dyDescent="0.2">
      <c r="C5267" s="555"/>
      <c r="D5267" s="555"/>
      <c r="E5267" s="124" t="str">
        <f>'Enter Data'!$C$61</f>
        <v>Select</v>
      </c>
    </row>
    <row r="5268" spans="3:5" x14ac:dyDescent="0.2">
      <c r="C5268" s="555"/>
      <c r="D5268" s="555"/>
      <c r="E5268" s="124" t="str">
        <f>'Enter Data'!$C$61</f>
        <v>Select</v>
      </c>
    </row>
    <row r="5269" spans="3:5" x14ac:dyDescent="0.2">
      <c r="C5269" s="555"/>
      <c r="D5269" s="555"/>
      <c r="E5269" s="124" t="str">
        <f>'Enter Data'!$C$61</f>
        <v>Select</v>
      </c>
    </row>
    <row r="5270" spans="3:5" x14ac:dyDescent="0.2">
      <c r="C5270" s="555"/>
      <c r="D5270" s="555"/>
      <c r="E5270" s="124" t="str">
        <f>'Enter Data'!$C$61</f>
        <v>Select</v>
      </c>
    </row>
    <row r="5271" spans="3:5" x14ac:dyDescent="0.2">
      <c r="C5271" s="555"/>
      <c r="D5271" s="555"/>
      <c r="E5271" s="124" t="str">
        <f>'Enter Data'!$C$61</f>
        <v>Select</v>
      </c>
    </row>
    <row r="5272" spans="3:5" x14ac:dyDescent="0.2">
      <c r="C5272" s="555"/>
      <c r="D5272" s="555"/>
      <c r="E5272" s="124" t="str">
        <f>'Enter Data'!$C$61</f>
        <v>Select</v>
      </c>
    </row>
    <row r="5273" spans="3:5" x14ac:dyDescent="0.2">
      <c r="C5273" s="555"/>
      <c r="D5273" s="555"/>
      <c r="E5273" s="124" t="str">
        <f>'Enter Data'!$C$61</f>
        <v>Select</v>
      </c>
    </row>
    <row r="5274" spans="3:5" x14ac:dyDescent="0.2">
      <c r="C5274" s="555"/>
      <c r="D5274" s="555"/>
      <c r="E5274" s="124" t="str">
        <f>'Enter Data'!$C$61</f>
        <v>Select</v>
      </c>
    </row>
    <row r="5275" spans="3:5" x14ac:dyDescent="0.2">
      <c r="C5275" s="555"/>
      <c r="D5275" s="555"/>
      <c r="E5275" s="124" t="str">
        <f>'Enter Data'!$C$61</f>
        <v>Select</v>
      </c>
    </row>
    <row r="5276" spans="3:5" x14ac:dyDescent="0.2">
      <c r="C5276" s="555"/>
      <c r="D5276" s="555"/>
      <c r="E5276" s="124" t="str">
        <f>'Enter Data'!$C$61</f>
        <v>Select</v>
      </c>
    </row>
    <row r="5277" spans="3:5" x14ac:dyDescent="0.2">
      <c r="C5277" s="555"/>
      <c r="D5277" s="555"/>
      <c r="E5277" s="124" t="str">
        <f>'Enter Data'!$C$61</f>
        <v>Select</v>
      </c>
    </row>
    <row r="5278" spans="3:5" x14ac:dyDescent="0.2">
      <c r="C5278" s="555"/>
      <c r="D5278" s="555"/>
      <c r="E5278" s="124" t="str">
        <f>'Enter Data'!$C$61</f>
        <v>Select</v>
      </c>
    </row>
    <row r="5279" spans="3:5" x14ac:dyDescent="0.2">
      <c r="C5279" s="555"/>
      <c r="D5279" s="555"/>
      <c r="E5279" s="124" t="str">
        <f>'Enter Data'!$C$61</f>
        <v>Select</v>
      </c>
    </row>
    <row r="5280" spans="3:5" x14ac:dyDescent="0.2">
      <c r="C5280" s="555"/>
      <c r="D5280" s="555"/>
      <c r="E5280" s="124" t="str">
        <f>'Enter Data'!$C$61</f>
        <v>Select</v>
      </c>
    </row>
    <row r="5281" spans="3:5" x14ac:dyDescent="0.2">
      <c r="C5281" s="555"/>
      <c r="D5281" s="555"/>
      <c r="E5281" s="124" t="str">
        <f>'Enter Data'!$C$61</f>
        <v>Select</v>
      </c>
    </row>
    <row r="5282" spans="3:5" x14ac:dyDescent="0.2">
      <c r="C5282" s="555"/>
      <c r="D5282" s="555"/>
      <c r="E5282" s="124" t="str">
        <f>'Enter Data'!$C$61</f>
        <v>Select</v>
      </c>
    </row>
    <row r="5283" spans="3:5" x14ac:dyDescent="0.2">
      <c r="C5283" s="555"/>
      <c r="D5283" s="555"/>
      <c r="E5283" s="124" t="str">
        <f>'Enter Data'!$C$61</f>
        <v>Select</v>
      </c>
    </row>
    <row r="5284" spans="3:5" x14ac:dyDescent="0.2">
      <c r="C5284" s="555"/>
      <c r="D5284" s="555"/>
      <c r="E5284" s="124" t="str">
        <f>'Enter Data'!$C$61</f>
        <v>Select</v>
      </c>
    </row>
    <row r="5285" spans="3:5" x14ac:dyDescent="0.2">
      <c r="C5285" s="555"/>
      <c r="D5285" s="555"/>
      <c r="E5285" s="124" t="str">
        <f>'Enter Data'!$C$61</f>
        <v>Select</v>
      </c>
    </row>
    <row r="5286" spans="3:5" x14ac:dyDescent="0.2">
      <c r="C5286" s="555"/>
      <c r="D5286" s="555"/>
      <c r="E5286" s="124" t="str">
        <f>'Enter Data'!$C$61</f>
        <v>Select</v>
      </c>
    </row>
    <row r="5287" spans="3:5" x14ac:dyDescent="0.2">
      <c r="C5287" s="555"/>
      <c r="D5287" s="555"/>
      <c r="E5287" s="124" t="str">
        <f>'Enter Data'!$C$61</f>
        <v>Select</v>
      </c>
    </row>
    <row r="5288" spans="3:5" x14ac:dyDescent="0.2">
      <c r="C5288" s="555"/>
      <c r="D5288" s="555"/>
      <c r="E5288" s="124" t="str">
        <f>'Enter Data'!$C$61</f>
        <v>Select</v>
      </c>
    </row>
    <row r="5289" spans="3:5" x14ac:dyDescent="0.2">
      <c r="C5289" s="555"/>
      <c r="D5289" s="555"/>
      <c r="E5289" s="124" t="str">
        <f>'Enter Data'!$C$61</f>
        <v>Select</v>
      </c>
    </row>
    <row r="5290" spans="3:5" x14ac:dyDescent="0.2">
      <c r="C5290" s="555"/>
      <c r="D5290" s="555"/>
      <c r="E5290" s="124" t="str">
        <f>'Enter Data'!$C$61</f>
        <v>Select</v>
      </c>
    </row>
    <row r="5291" spans="3:5" x14ac:dyDescent="0.2">
      <c r="C5291" s="555"/>
      <c r="D5291" s="555"/>
      <c r="E5291" s="124" t="str">
        <f>'Enter Data'!$C$61</f>
        <v>Select</v>
      </c>
    </row>
    <row r="5292" spans="3:5" x14ac:dyDescent="0.2">
      <c r="C5292" s="555"/>
      <c r="D5292" s="555"/>
      <c r="E5292" s="124" t="str">
        <f>'Enter Data'!$C$61</f>
        <v>Select</v>
      </c>
    </row>
    <row r="5293" spans="3:5" x14ac:dyDescent="0.2">
      <c r="C5293" s="555"/>
      <c r="D5293" s="555"/>
      <c r="E5293" s="124" t="str">
        <f>'Enter Data'!$C$61</f>
        <v>Select</v>
      </c>
    </row>
    <row r="5294" spans="3:5" x14ac:dyDescent="0.2">
      <c r="C5294" s="555"/>
      <c r="D5294" s="555"/>
      <c r="E5294" s="124" t="str">
        <f>'Enter Data'!$C$61</f>
        <v>Select</v>
      </c>
    </row>
    <row r="5295" spans="3:5" x14ac:dyDescent="0.2">
      <c r="C5295" s="555"/>
      <c r="D5295" s="555"/>
      <c r="E5295" s="124" t="str">
        <f>'Enter Data'!$C$61</f>
        <v>Select</v>
      </c>
    </row>
    <row r="5296" spans="3:5" x14ac:dyDescent="0.2">
      <c r="C5296" s="555"/>
      <c r="D5296" s="555"/>
      <c r="E5296" s="124" t="str">
        <f>'Enter Data'!$C$61</f>
        <v>Select</v>
      </c>
    </row>
    <row r="5297" spans="3:5" x14ac:dyDescent="0.2">
      <c r="C5297" s="555"/>
      <c r="D5297" s="555"/>
      <c r="E5297" s="124" t="str">
        <f>'Enter Data'!$C$61</f>
        <v>Select</v>
      </c>
    </row>
    <row r="5298" spans="3:5" x14ac:dyDescent="0.2">
      <c r="C5298" s="555"/>
      <c r="D5298" s="555"/>
      <c r="E5298" s="124" t="str">
        <f>'Enter Data'!$C$61</f>
        <v>Select</v>
      </c>
    </row>
    <row r="5299" spans="3:5" x14ac:dyDescent="0.2">
      <c r="C5299" s="555"/>
      <c r="D5299" s="555"/>
      <c r="E5299" s="124" t="str">
        <f>'Enter Data'!$C$61</f>
        <v>Select</v>
      </c>
    </row>
    <row r="5300" spans="3:5" x14ac:dyDescent="0.2">
      <c r="C5300" s="555"/>
      <c r="D5300" s="555"/>
      <c r="E5300" s="124" t="str">
        <f>'Enter Data'!$C$61</f>
        <v>Select</v>
      </c>
    </row>
    <row r="5301" spans="3:5" x14ac:dyDescent="0.2">
      <c r="C5301" s="555"/>
      <c r="D5301" s="555"/>
      <c r="E5301" s="124" t="str">
        <f>'Enter Data'!$C$61</f>
        <v>Select</v>
      </c>
    </row>
    <row r="5302" spans="3:5" x14ac:dyDescent="0.2">
      <c r="C5302" s="555"/>
      <c r="D5302" s="555"/>
      <c r="E5302" s="124" t="str">
        <f>'Enter Data'!$C$61</f>
        <v>Select</v>
      </c>
    </row>
    <row r="5303" spans="3:5" x14ac:dyDescent="0.2">
      <c r="C5303" s="555"/>
      <c r="D5303" s="555"/>
      <c r="E5303" s="124" t="str">
        <f>'Enter Data'!$C$61</f>
        <v>Select</v>
      </c>
    </row>
    <row r="5304" spans="3:5" x14ac:dyDescent="0.2">
      <c r="C5304" s="555"/>
      <c r="D5304" s="555"/>
      <c r="E5304" s="124" t="str">
        <f>'Enter Data'!$C$61</f>
        <v>Select</v>
      </c>
    </row>
    <row r="5305" spans="3:5" x14ac:dyDescent="0.2">
      <c r="C5305" s="555"/>
      <c r="D5305" s="555"/>
      <c r="E5305" s="124" t="str">
        <f>'Enter Data'!$C$61</f>
        <v>Select</v>
      </c>
    </row>
    <row r="5306" spans="3:5" x14ac:dyDescent="0.2">
      <c r="C5306" s="555"/>
      <c r="D5306" s="555"/>
      <c r="E5306" s="124" t="str">
        <f>'Enter Data'!$C$61</f>
        <v>Select</v>
      </c>
    </row>
    <row r="5307" spans="3:5" x14ac:dyDescent="0.2">
      <c r="C5307" s="555"/>
      <c r="D5307" s="555"/>
      <c r="E5307" s="124" t="str">
        <f>'Enter Data'!$C$61</f>
        <v>Select</v>
      </c>
    </row>
    <row r="5308" spans="3:5" x14ac:dyDescent="0.2">
      <c r="C5308" s="555"/>
      <c r="D5308" s="555"/>
      <c r="E5308" s="124" t="str">
        <f>'Enter Data'!$C$61</f>
        <v>Select</v>
      </c>
    </row>
    <row r="5309" spans="3:5" x14ac:dyDescent="0.2">
      <c r="C5309" s="555"/>
      <c r="D5309" s="555"/>
      <c r="E5309" s="124" t="str">
        <f>'Enter Data'!$C$61</f>
        <v>Select</v>
      </c>
    </row>
    <row r="5310" spans="3:5" x14ac:dyDescent="0.2">
      <c r="C5310" s="555"/>
      <c r="D5310" s="555"/>
      <c r="E5310" s="124" t="str">
        <f>'Enter Data'!$C$61</f>
        <v>Select</v>
      </c>
    </row>
    <row r="5311" spans="3:5" x14ac:dyDescent="0.2">
      <c r="C5311" s="555"/>
      <c r="D5311" s="555"/>
      <c r="E5311" s="124" t="str">
        <f>'Enter Data'!$C$61</f>
        <v>Select</v>
      </c>
    </row>
    <row r="5312" spans="3:5" x14ac:dyDescent="0.2">
      <c r="C5312" s="555"/>
      <c r="D5312" s="555"/>
      <c r="E5312" s="124" t="str">
        <f>'Enter Data'!$C$61</f>
        <v>Select</v>
      </c>
    </row>
    <row r="5313" spans="3:5" x14ac:dyDescent="0.2">
      <c r="C5313" s="555"/>
      <c r="D5313" s="555"/>
      <c r="E5313" s="124" t="str">
        <f>'Enter Data'!$C$61</f>
        <v>Select</v>
      </c>
    </row>
    <row r="5314" spans="3:5" x14ac:dyDescent="0.2">
      <c r="C5314" s="555"/>
      <c r="D5314" s="555"/>
      <c r="E5314" s="124" t="str">
        <f>'Enter Data'!$C$61</f>
        <v>Select</v>
      </c>
    </row>
    <row r="5315" spans="3:5" x14ac:dyDescent="0.2">
      <c r="C5315" s="555"/>
      <c r="D5315" s="555"/>
      <c r="E5315" s="124" t="str">
        <f>'Enter Data'!$C$61</f>
        <v>Select</v>
      </c>
    </row>
    <row r="5316" spans="3:5" x14ac:dyDescent="0.2">
      <c r="C5316" s="555"/>
      <c r="D5316" s="555"/>
      <c r="E5316" s="124" t="str">
        <f>'Enter Data'!$C$61</f>
        <v>Select</v>
      </c>
    </row>
    <row r="5317" spans="3:5" x14ac:dyDescent="0.2">
      <c r="C5317" s="555"/>
      <c r="D5317" s="555"/>
      <c r="E5317" s="124" t="str">
        <f>'Enter Data'!$C$61</f>
        <v>Select</v>
      </c>
    </row>
    <row r="5318" spans="3:5" x14ac:dyDescent="0.2">
      <c r="C5318" s="555"/>
      <c r="D5318" s="555"/>
      <c r="E5318" s="124" t="str">
        <f>'Enter Data'!$C$61</f>
        <v>Select</v>
      </c>
    </row>
    <row r="5319" spans="3:5" x14ac:dyDescent="0.2">
      <c r="C5319" s="555"/>
      <c r="D5319" s="555"/>
      <c r="E5319" s="124" t="str">
        <f>'Enter Data'!$C$61</f>
        <v>Select</v>
      </c>
    </row>
    <row r="5320" spans="3:5" x14ac:dyDescent="0.2">
      <c r="C5320" s="555"/>
      <c r="D5320" s="555"/>
      <c r="E5320" s="124" t="str">
        <f>'Enter Data'!$C$61</f>
        <v>Select</v>
      </c>
    </row>
    <row r="5321" spans="3:5" x14ac:dyDescent="0.2">
      <c r="C5321" s="555"/>
      <c r="D5321" s="555"/>
      <c r="E5321" s="124" t="str">
        <f>'Enter Data'!$C$61</f>
        <v>Select</v>
      </c>
    </row>
    <row r="5322" spans="3:5" x14ac:dyDescent="0.2">
      <c r="C5322" s="555"/>
      <c r="D5322" s="555"/>
      <c r="E5322" s="124" t="str">
        <f>'Enter Data'!$C$61</f>
        <v>Select</v>
      </c>
    </row>
    <row r="5323" spans="3:5" x14ac:dyDescent="0.2">
      <c r="C5323" s="555"/>
      <c r="D5323" s="555"/>
      <c r="E5323" s="124" t="str">
        <f>'Enter Data'!$C$61</f>
        <v>Select</v>
      </c>
    </row>
    <row r="5324" spans="3:5" x14ac:dyDescent="0.2">
      <c r="C5324" s="555"/>
      <c r="D5324" s="555"/>
      <c r="E5324" s="124" t="str">
        <f>'Enter Data'!$C$61</f>
        <v>Select</v>
      </c>
    </row>
    <row r="5325" spans="3:5" x14ac:dyDescent="0.2">
      <c r="C5325" s="555"/>
      <c r="D5325" s="555"/>
      <c r="E5325" s="124" t="str">
        <f>'Enter Data'!$C$61</f>
        <v>Select</v>
      </c>
    </row>
    <row r="5326" spans="3:5" x14ac:dyDescent="0.2">
      <c r="C5326" s="555"/>
      <c r="D5326" s="555"/>
      <c r="E5326" s="124" t="str">
        <f>'Enter Data'!$C$61</f>
        <v>Select</v>
      </c>
    </row>
    <row r="5327" spans="3:5" x14ac:dyDescent="0.2">
      <c r="C5327" s="555"/>
      <c r="D5327" s="555"/>
      <c r="E5327" s="124" t="str">
        <f>'Enter Data'!$C$61</f>
        <v>Select</v>
      </c>
    </row>
    <row r="5328" spans="3:5" x14ac:dyDescent="0.2">
      <c r="C5328" s="555"/>
      <c r="D5328" s="555"/>
      <c r="E5328" s="124" t="str">
        <f>'Enter Data'!$C$61</f>
        <v>Select</v>
      </c>
    </row>
    <row r="5329" spans="3:5" x14ac:dyDescent="0.2">
      <c r="C5329" s="555"/>
      <c r="D5329" s="555"/>
      <c r="E5329" s="124" t="str">
        <f>'Enter Data'!$C$61</f>
        <v>Select</v>
      </c>
    </row>
    <row r="5330" spans="3:5" x14ac:dyDescent="0.2">
      <c r="C5330" s="555"/>
      <c r="D5330" s="555"/>
      <c r="E5330" s="124" t="str">
        <f>'Enter Data'!$C$61</f>
        <v>Select</v>
      </c>
    </row>
    <row r="5331" spans="3:5" x14ac:dyDescent="0.2">
      <c r="C5331" s="555"/>
      <c r="D5331" s="555"/>
      <c r="E5331" s="124" t="str">
        <f>'Enter Data'!$C$61</f>
        <v>Select</v>
      </c>
    </row>
    <row r="5332" spans="3:5" x14ac:dyDescent="0.2">
      <c r="C5332" s="555"/>
      <c r="D5332" s="555"/>
      <c r="E5332" s="124" t="str">
        <f>'Enter Data'!$C$61</f>
        <v>Select</v>
      </c>
    </row>
    <row r="5333" spans="3:5" x14ac:dyDescent="0.2">
      <c r="C5333" s="555"/>
      <c r="D5333" s="555"/>
      <c r="E5333" s="124" t="str">
        <f>'Enter Data'!$C$61</f>
        <v>Select</v>
      </c>
    </row>
    <row r="5334" spans="3:5" x14ac:dyDescent="0.2">
      <c r="C5334" s="555"/>
      <c r="D5334" s="555"/>
      <c r="E5334" s="124" t="str">
        <f>'Enter Data'!$C$61</f>
        <v>Select</v>
      </c>
    </row>
    <row r="5335" spans="3:5" x14ac:dyDescent="0.2">
      <c r="C5335" s="555"/>
      <c r="D5335" s="555"/>
      <c r="E5335" s="124" t="str">
        <f>'Enter Data'!$C$61</f>
        <v>Select</v>
      </c>
    </row>
    <row r="5336" spans="3:5" x14ac:dyDescent="0.2">
      <c r="C5336" s="555"/>
      <c r="D5336" s="555"/>
      <c r="E5336" s="124" t="str">
        <f>'Enter Data'!$C$61</f>
        <v>Select</v>
      </c>
    </row>
    <row r="5337" spans="3:5" x14ac:dyDescent="0.2">
      <c r="C5337" s="555"/>
      <c r="D5337" s="555"/>
      <c r="E5337" s="124" t="str">
        <f>'Enter Data'!$C$61</f>
        <v>Select</v>
      </c>
    </row>
    <row r="5338" spans="3:5" x14ac:dyDescent="0.2">
      <c r="C5338" s="555"/>
      <c r="D5338" s="555"/>
      <c r="E5338" s="124" t="str">
        <f>'Enter Data'!$C$61</f>
        <v>Select</v>
      </c>
    </row>
    <row r="5339" spans="3:5" x14ac:dyDescent="0.2">
      <c r="C5339" s="555"/>
      <c r="D5339" s="555"/>
      <c r="E5339" s="124" t="str">
        <f>'Enter Data'!$C$61</f>
        <v>Select</v>
      </c>
    </row>
    <row r="5340" spans="3:5" x14ac:dyDescent="0.2">
      <c r="C5340" s="555"/>
      <c r="D5340" s="555"/>
      <c r="E5340" s="124" t="str">
        <f>'Enter Data'!$C$61</f>
        <v>Select</v>
      </c>
    </row>
    <row r="5341" spans="3:5" x14ac:dyDescent="0.2">
      <c r="C5341" s="555"/>
      <c r="D5341" s="555"/>
      <c r="E5341" s="124" t="str">
        <f>'Enter Data'!$C$61</f>
        <v>Select</v>
      </c>
    </row>
    <row r="5342" spans="3:5" x14ac:dyDescent="0.2">
      <c r="C5342" s="555"/>
      <c r="D5342" s="555"/>
      <c r="E5342" s="124" t="str">
        <f>'Enter Data'!$C$61</f>
        <v>Select</v>
      </c>
    </row>
    <row r="5343" spans="3:5" x14ac:dyDescent="0.2">
      <c r="C5343" s="555"/>
      <c r="D5343" s="555"/>
      <c r="E5343" s="124" t="str">
        <f>'Enter Data'!$C$61</f>
        <v>Select</v>
      </c>
    </row>
    <row r="5344" spans="3:5" x14ac:dyDescent="0.2">
      <c r="C5344" s="555"/>
      <c r="D5344" s="555"/>
      <c r="E5344" s="124" t="str">
        <f>'Enter Data'!$C$61</f>
        <v>Select</v>
      </c>
    </row>
    <row r="5345" spans="3:5" x14ac:dyDescent="0.2">
      <c r="C5345" s="555"/>
      <c r="D5345" s="555"/>
      <c r="E5345" s="124" t="str">
        <f>'Enter Data'!$C$61</f>
        <v>Select</v>
      </c>
    </row>
    <row r="5346" spans="3:5" x14ac:dyDescent="0.2">
      <c r="C5346" s="555"/>
      <c r="D5346" s="555"/>
      <c r="E5346" s="124" t="str">
        <f>'Enter Data'!$C$61</f>
        <v>Select</v>
      </c>
    </row>
    <row r="5347" spans="3:5" x14ac:dyDescent="0.2">
      <c r="C5347" s="555"/>
      <c r="D5347" s="555"/>
      <c r="E5347" s="124" t="str">
        <f>'Enter Data'!$C$61</f>
        <v>Select</v>
      </c>
    </row>
    <row r="5348" spans="3:5" x14ac:dyDescent="0.2">
      <c r="C5348" s="555"/>
      <c r="D5348" s="555"/>
      <c r="E5348" s="124" t="str">
        <f>'Enter Data'!$C$61</f>
        <v>Select</v>
      </c>
    </row>
    <row r="5349" spans="3:5" x14ac:dyDescent="0.2">
      <c r="C5349" s="555"/>
      <c r="D5349" s="555"/>
      <c r="E5349" s="124" t="str">
        <f>'Enter Data'!$C$61</f>
        <v>Select</v>
      </c>
    </row>
    <row r="5350" spans="3:5" x14ac:dyDescent="0.2">
      <c r="C5350" s="555"/>
      <c r="D5350" s="555"/>
      <c r="E5350" s="124" t="str">
        <f>'Enter Data'!$C$61</f>
        <v>Select</v>
      </c>
    </row>
    <row r="5351" spans="3:5" x14ac:dyDescent="0.2">
      <c r="C5351" s="555"/>
      <c r="D5351" s="555"/>
      <c r="E5351" s="124" t="str">
        <f>'Enter Data'!$C$61</f>
        <v>Select</v>
      </c>
    </row>
    <row r="5352" spans="3:5" x14ac:dyDescent="0.2">
      <c r="C5352" s="555"/>
      <c r="D5352" s="555"/>
      <c r="E5352" s="124" t="str">
        <f>'Enter Data'!$C$61</f>
        <v>Select</v>
      </c>
    </row>
    <row r="5353" spans="3:5" x14ac:dyDescent="0.2">
      <c r="C5353" s="555"/>
      <c r="D5353" s="555"/>
      <c r="E5353" s="124" t="str">
        <f>'Enter Data'!$C$61</f>
        <v>Select</v>
      </c>
    </row>
    <row r="5354" spans="3:5" x14ac:dyDescent="0.2">
      <c r="C5354" s="555"/>
      <c r="D5354" s="555"/>
      <c r="E5354" s="124" t="str">
        <f>'Enter Data'!$C$61</f>
        <v>Select</v>
      </c>
    </row>
    <row r="5355" spans="3:5" x14ac:dyDescent="0.2">
      <c r="C5355" s="555"/>
      <c r="D5355" s="555"/>
      <c r="E5355" s="124" t="str">
        <f>'Enter Data'!$C$61</f>
        <v>Select</v>
      </c>
    </row>
    <row r="5356" spans="3:5" x14ac:dyDescent="0.2">
      <c r="C5356" s="555"/>
      <c r="D5356" s="555"/>
      <c r="E5356" s="124" t="str">
        <f>'Enter Data'!$C$61</f>
        <v>Select</v>
      </c>
    </row>
    <row r="5357" spans="3:5" x14ac:dyDescent="0.2">
      <c r="C5357" s="555"/>
      <c r="D5357" s="555"/>
      <c r="E5357" s="124" t="str">
        <f>'Enter Data'!$C$61</f>
        <v>Select</v>
      </c>
    </row>
    <row r="5358" spans="3:5" x14ac:dyDescent="0.2">
      <c r="C5358" s="555"/>
      <c r="D5358" s="555"/>
      <c r="E5358" s="124" t="str">
        <f>'Enter Data'!$C$61</f>
        <v>Select</v>
      </c>
    </row>
    <row r="5359" spans="3:5" x14ac:dyDescent="0.2">
      <c r="C5359" s="555"/>
      <c r="D5359" s="555"/>
      <c r="E5359" s="124" t="str">
        <f>'Enter Data'!$C$61</f>
        <v>Select</v>
      </c>
    </row>
    <row r="5360" spans="3:5" x14ac:dyDescent="0.2">
      <c r="C5360" s="555"/>
      <c r="D5360" s="555"/>
      <c r="E5360" s="124" t="str">
        <f>'Enter Data'!$C$61</f>
        <v>Select</v>
      </c>
    </row>
    <row r="5361" spans="3:5" x14ac:dyDescent="0.2">
      <c r="C5361" s="555"/>
      <c r="D5361" s="555"/>
      <c r="E5361" s="124" t="str">
        <f>'Enter Data'!$C$61</f>
        <v>Select</v>
      </c>
    </row>
    <row r="5362" spans="3:5" x14ac:dyDescent="0.2">
      <c r="C5362" s="555"/>
      <c r="D5362" s="555"/>
      <c r="E5362" s="124" t="str">
        <f>'Enter Data'!$C$61</f>
        <v>Select</v>
      </c>
    </row>
    <row r="5363" spans="3:5" x14ac:dyDescent="0.2">
      <c r="C5363" s="555"/>
      <c r="D5363" s="555"/>
      <c r="E5363" s="124" t="str">
        <f>'Enter Data'!$C$61</f>
        <v>Select</v>
      </c>
    </row>
    <row r="5364" spans="3:5" x14ac:dyDescent="0.2">
      <c r="C5364" s="555"/>
      <c r="D5364" s="555"/>
      <c r="E5364" s="124" t="str">
        <f>'Enter Data'!$C$61</f>
        <v>Select</v>
      </c>
    </row>
    <row r="5365" spans="3:5" x14ac:dyDescent="0.2">
      <c r="C5365" s="555"/>
      <c r="D5365" s="555"/>
      <c r="E5365" s="124" t="str">
        <f>'Enter Data'!$C$61</f>
        <v>Select</v>
      </c>
    </row>
    <row r="5366" spans="3:5" x14ac:dyDescent="0.2">
      <c r="C5366" s="555"/>
      <c r="D5366" s="555"/>
      <c r="E5366" s="124" t="str">
        <f>'Enter Data'!$C$61</f>
        <v>Select</v>
      </c>
    </row>
    <row r="5367" spans="3:5" x14ac:dyDescent="0.2">
      <c r="C5367" s="555"/>
      <c r="D5367" s="555"/>
      <c r="E5367" s="124" t="str">
        <f>'Enter Data'!$C$61</f>
        <v>Select</v>
      </c>
    </row>
    <row r="5368" spans="3:5" x14ac:dyDescent="0.2">
      <c r="C5368" s="555"/>
      <c r="D5368" s="555"/>
      <c r="E5368" s="124" t="str">
        <f>'Enter Data'!$C$61</f>
        <v>Select</v>
      </c>
    </row>
    <row r="5369" spans="3:5" x14ac:dyDescent="0.2">
      <c r="C5369" s="555"/>
      <c r="D5369" s="555"/>
      <c r="E5369" s="124" t="str">
        <f>'Enter Data'!$C$61</f>
        <v>Select</v>
      </c>
    </row>
    <row r="5370" spans="3:5" x14ac:dyDescent="0.2">
      <c r="C5370" s="555"/>
      <c r="D5370" s="555"/>
      <c r="E5370" s="124" t="str">
        <f>'Enter Data'!$C$61</f>
        <v>Select</v>
      </c>
    </row>
    <row r="5371" spans="3:5" x14ac:dyDescent="0.2">
      <c r="C5371" s="555"/>
      <c r="D5371" s="555"/>
      <c r="E5371" s="124" t="str">
        <f>'Enter Data'!$C$61</f>
        <v>Select</v>
      </c>
    </row>
    <row r="5372" spans="3:5" x14ac:dyDescent="0.2">
      <c r="C5372" s="555"/>
      <c r="D5372" s="555"/>
      <c r="E5372" s="124" t="str">
        <f>'Enter Data'!$C$61</f>
        <v>Select</v>
      </c>
    </row>
    <row r="5373" spans="3:5" x14ac:dyDescent="0.2">
      <c r="C5373" s="555"/>
      <c r="D5373" s="555"/>
      <c r="E5373" s="124" t="str">
        <f>'Enter Data'!$C$61</f>
        <v>Select</v>
      </c>
    </row>
    <row r="5374" spans="3:5" x14ac:dyDescent="0.2">
      <c r="C5374" s="555"/>
      <c r="D5374" s="555"/>
      <c r="E5374" s="124" t="str">
        <f>'Enter Data'!$C$61</f>
        <v>Select</v>
      </c>
    </row>
    <row r="5375" spans="3:5" x14ac:dyDescent="0.2">
      <c r="C5375" s="555"/>
      <c r="D5375" s="555"/>
      <c r="E5375" s="124" t="str">
        <f>'Enter Data'!$C$61</f>
        <v>Select</v>
      </c>
    </row>
    <row r="5376" spans="3:5" x14ac:dyDescent="0.2">
      <c r="C5376" s="555"/>
      <c r="D5376" s="555"/>
      <c r="E5376" s="124" t="str">
        <f>'Enter Data'!$C$61</f>
        <v>Select</v>
      </c>
    </row>
    <row r="5377" spans="3:5" x14ac:dyDescent="0.2">
      <c r="C5377" s="555"/>
      <c r="D5377" s="555"/>
      <c r="E5377" s="124" t="str">
        <f>'Enter Data'!$C$61</f>
        <v>Select</v>
      </c>
    </row>
    <row r="5378" spans="3:5" x14ac:dyDescent="0.2">
      <c r="C5378" s="555"/>
      <c r="D5378" s="555"/>
      <c r="E5378" s="124" t="str">
        <f>'Enter Data'!$C$61</f>
        <v>Select</v>
      </c>
    </row>
    <row r="5379" spans="3:5" x14ac:dyDescent="0.2">
      <c r="C5379" s="555"/>
      <c r="D5379" s="555"/>
      <c r="E5379" s="124" t="str">
        <f>'Enter Data'!$C$61</f>
        <v>Select</v>
      </c>
    </row>
    <row r="5380" spans="3:5" x14ac:dyDescent="0.2">
      <c r="C5380" s="555"/>
      <c r="D5380" s="555"/>
      <c r="E5380" s="124" t="str">
        <f>'Enter Data'!$C$61</f>
        <v>Select</v>
      </c>
    </row>
    <row r="5381" spans="3:5" x14ac:dyDescent="0.2">
      <c r="C5381" s="555"/>
      <c r="D5381" s="555"/>
      <c r="E5381" s="124" t="str">
        <f>'Enter Data'!$C$61</f>
        <v>Select</v>
      </c>
    </row>
    <row r="5382" spans="3:5" x14ac:dyDescent="0.2">
      <c r="C5382" s="555"/>
      <c r="D5382" s="555"/>
      <c r="E5382" s="124" t="str">
        <f>'Enter Data'!$C$61</f>
        <v>Select</v>
      </c>
    </row>
    <row r="5383" spans="3:5" x14ac:dyDescent="0.2">
      <c r="C5383" s="555"/>
      <c r="D5383" s="555"/>
      <c r="E5383" s="124" t="str">
        <f>'Enter Data'!$C$61</f>
        <v>Select</v>
      </c>
    </row>
    <row r="5384" spans="3:5" x14ac:dyDescent="0.2">
      <c r="C5384" s="555"/>
      <c r="D5384" s="555"/>
      <c r="E5384" s="124" t="str">
        <f>'Enter Data'!$C$61</f>
        <v>Select</v>
      </c>
    </row>
    <row r="5385" spans="3:5" x14ac:dyDescent="0.2">
      <c r="C5385" s="555"/>
      <c r="D5385" s="555"/>
      <c r="E5385" s="124" t="str">
        <f>'Enter Data'!$C$61</f>
        <v>Select</v>
      </c>
    </row>
    <row r="5386" spans="3:5" x14ac:dyDescent="0.2">
      <c r="C5386" s="555"/>
      <c r="D5386" s="555"/>
      <c r="E5386" s="124" t="str">
        <f>'Enter Data'!$C$61</f>
        <v>Select</v>
      </c>
    </row>
    <row r="5387" spans="3:5" x14ac:dyDescent="0.2">
      <c r="C5387" s="555"/>
      <c r="D5387" s="555"/>
      <c r="E5387" s="124" t="str">
        <f>'Enter Data'!$C$61</f>
        <v>Select</v>
      </c>
    </row>
    <row r="5388" spans="3:5" x14ac:dyDescent="0.2">
      <c r="C5388" s="555"/>
      <c r="D5388" s="555"/>
      <c r="E5388" s="124" t="str">
        <f>'Enter Data'!$C$61</f>
        <v>Select</v>
      </c>
    </row>
    <row r="5389" spans="3:5" x14ac:dyDescent="0.2">
      <c r="C5389" s="555"/>
      <c r="D5389" s="555"/>
      <c r="E5389" s="124" t="str">
        <f>'Enter Data'!$C$61</f>
        <v>Select</v>
      </c>
    </row>
    <row r="5390" spans="3:5" x14ac:dyDescent="0.2">
      <c r="C5390" s="555"/>
      <c r="D5390" s="555"/>
      <c r="E5390" s="124" t="str">
        <f>'Enter Data'!$C$61</f>
        <v>Select</v>
      </c>
    </row>
    <row r="5391" spans="3:5" x14ac:dyDescent="0.2">
      <c r="C5391" s="555"/>
      <c r="D5391" s="555"/>
      <c r="E5391" s="124" t="str">
        <f>'Enter Data'!$C$61</f>
        <v>Select</v>
      </c>
    </row>
    <row r="5392" spans="3:5" x14ac:dyDescent="0.2">
      <c r="C5392" s="555"/>
      <c r="D5392" s="555"/>
      <c r="E5392" s="124" t="str">
        <f>'Enter Data'!$C$61</f>
        <v>Select</v>
      </c>
    </row>
    <row r="5393" spans="3:5" x14ac:dyDescent="0.2">
      <c r="C5393" s="555"/>
      <c r="D5393" s="555"/>
      <c r="E5393" s="124" t="str">
        <f>'Enter Data'!$C$61</f>
        <v>Select</v>
      </c>
    </row>
    <row r="5394" spans="3:5" x14ac:dyDescent="0.2">
      <c r="C5394" s="555"/>
      <c r="D5394" s="555"/>
      <c r="E5394" s="124" t="str">
        <f>'Enter Data'!$C$61</f>
        <v>Select</v>
      </c>
    </row>
    <row r="5395" spans="3:5" x14ac:dyDescent="0.2">
      <c r="C5395" s="555"/>
      <c r="D5395" s="555"/>
      <c r="E5395" s="124" t="str">
        <f>'Enter Data'!$C$61</f>
        <v>Select</v>
      </c>
    </row>
    <row r="5396" spans="3:5" x14ac:dyDescent="0.2">
      <c r="C5396" s="555"/>
      <c r="D5396" s="555"/>
      <c r="E5396" s="124" t="str">
        <f>'Enter Data'!$C$61</f>
        <v>Select</v>
      </c>
    </row>
    <row r="5397" spans="3:5" x14ac:dyDescent="0.2">
      <c r="C5397" s="555"/>
      <c r="D5397" s="555"/>
      <c r="E5397" s="124" t="str">
        <f>'Enter Data'!$C$61</f>
        <v>Select</v>
      </c>
    </row>
    <row r="5398" spans="3:5" x14ac:dyDescent="0.2">
      <c r="C5398" s="555"/>
      <c r="D5398" s="555"/>
      <c r="E5398" s="124" t="str">
        <f>'Enter Data'!$C$61</f>
        <v>Select</v>
      </c>
    </row>
    <row r="5399" spans="3:5" x14ac:dyDescent="0.2">
      <c r="C5399" s="555"/>
      <c r="D5399" s="555"/>
      <c r="E5399" s="124" t="str">
        <f>'Enter Data'!$C$61</f>
        <v>Select</v>
      </c>
    </row>
    <row r="5400" spans="3:5" x14ac:dyDescent="0.2">
      <c r="C5400" s="555"/>
      <c r="D5400" s="555"/>
      <c r="E5400" s="124" t="str">
        <f>'Enter Data'!$C$61</f>
        <v>Select</v>
      </c>
    </row>
    <row r="5401" spans="3:5" x14ac:dyDescent="0.2">
      <c r="C5401" s="555"/>
      <c r="D5401" s="555"/>
      <c r="E5401" s="124" t="str">
        <f>'Enter Data'!$C$61</f>
        <v>Select</v>
      </c>
    </row>
    <row r="5402" spans="3:5" x14ac:dyDescent="0.2">
      <c r="C5402" s="555"/>
      <c r="D5402" s="555"/>
      <c r="E5402" s="124" t="str">
        <f>'Enter Data'!$C$61</f>
        <v>Select</v>
      </c>
    </row>
    <row r="5403" spans="3:5" x14ac:dyDescent="0.2">
      <c r="C5403" s="555"/>
      <c r="D5403" s="555"/>
      <c r="E5403" s="124" t="str">
        <f>'Enter Data'!$C$61</f>
        <v>Select</v>
      </c>
    </row>
    <row r="5404" spans="3:5" x14ac:dyDescent="0.2">
      <c r="C5404" s="555"/>
      <c r="D5404" s="555"/>
      <c r="E5404" s="124" t="str">
        <f>'Enter Data'!$C$61</f>
        <v>Select</v>
      </c>
    </row>
    <row r="5405" spans="3:5" x14ac:dyDescent="0.2">
      <c r="C5405" s="555"/>
      <c r="D5405" s="555"/>
      <c r="E5405" s="124" t="str">
        <f>'Enter Data'!$C$61</f>
        <v>Select</v>
      </c>
    </row>
    <row r="5406" spans="3:5" x14ac:dyDescent="0.2">
      <c r="C5406" s="555"/>
      <c r="D5406" s="555"/>
      <c r="E5406" s="124" t="str">
        <f>'Enter Data'!$C$61</f>
        <v>Select</v>
      </c>
    </row>
    <row r="5407" spans="3:5" x14ac:dyDescent="0.2">
      <c r="C5407" s="555"/>
      <c r="D5407" s="555"/>
      <c r="E5407" s="124" t="str">
        <f>'Enter Data'!$C$61</f>
        <v>Select</v>
      </c>
    </row>
    <row r="5408" spans="3:5" x14ac:dyDescent="0.2">
      <c r="C5408" s="555"/>
      <c r="D5408" s="555"/>
      <c r="E5408" s="124" t="str">
        <f>'Enter Data'!$C$61</f>
        <v>Select</v>
      </c>
    </row>
    <row r="5409" spans="3:5" x14ac:dyDescent="0.2">
      <c r="C5409" s="555"/>
      <c r="D5409" s="555"/>
      <c r="E5409" s="124" t="str">
        <f>'Enter Data'!$C$61</f>
        <v>Select</v>
      </c>
    </row>
    <row r="5410" spans="3:5" x14ac:dyDescent="0.2">
      <c r="C5410" s="555"/>
      <c r="D5410" s="555"/>
      <c r="E5410" s="124" t="str">
        <f>'Enter Data'!$C$61</f>
        <v>Select</v>
      </c>
    </row>
    <row r="5411" spans="3:5" x14ac:dyDescent="0.2">
      <c r="C5411" s="555"/>
      <c r="D5411" s="555"/>
      <c r="E5411" s="124" t="str">
        <f>'Enter Data'!$C$61</f>
        <v>Select</v>
      </c>
    </row>
    <row r="5412" spans="3:5" x14ac:dyDescent="0.2">
      <c r="C5412" s="555"/>
      <c r="D5412" s="555"/>
      <c r="E5412" s="124" t="str">
        <f>'Enter Data'!$C$61</f>
        <v>Select</v>
      </c>
    </row>
    <row r="5413" spans="3:5" x14ac:dyDescent="0.2">
      <c r="C5413" s="555"/>
      <c r="D5413" s="555"/>
      <c r="E5413" s="124" t="str">
        <f>'Enter Data'!$C$61</f>
        <v>Select</v>
      </c>
    </row>
    <row r="5414" spans="3:5" x14ac:dyDescent="0.2">
      <c r="C5414" s="555"/>
      <c r="D5414" s="555"/>
      <c r="E5414" s="124" t="str">
        <f>'Enter Data'!$C$61</f>
        <v>Select</v>
      </c>
    </row>
    <row r="5415" spans="3:5" x14ac:dyDescent="0.2">
      <c r="C5415" s="555"/>
      <c r="D5415" s="555"/>
      <c r="E5415" s="124" t="str">
        <f>'Enter Data'!$C$61</f>
        <v>Select</v>
      </c>
    </row>
    <row r="5416" spans="3:5" x14ac:dyDescent="0.2">
      <c r="C5416" s="555"/>
      <c r="D5416" s="555"/>
      <c r="E5416" s="124" t="str">
        <f>'Enter Data'!$C$61</f>
        <v>Select</v>
      </c>
    </row>
    <row r="5417" spans="3:5" x14ac:dyDescent="0.2">
      <c r="C5417" s="555"/>
      <c r="D5417" s="555"/>
      <c r="E5417" s="124" t="str">
        <f>'Enter Data'!$C$61</f>
        <v>Select</v>
      </c>
    </row>
    <row r="5418" spans="3:5" x14ac:dyDescent="0.2">
      <c r="C5418" s="555"/>
      <c r="D5418" s="555"/>
      <c r="E5418" s="124" t="str">
        <f>'Enter Data'!$C$61</f>
        <v>Select</v>
      </c>
    </row>
    <row r="5419" spans="3:5" x14ac:dyDescent="0.2">
      <c r="C5419" s="555"/>
      <c r="D5419" s="555"/>
      <c r="E5419" s="124" t="str">
        <f>'Enter Data'!$C$61</f>
        <v>Select</v>
      </c>
    </row>
    <row r="5420" spans="3:5" x14ac:dyDescent="0.2">
      <c r="C5420" s="555"/>
      <c r="D5420" s="555"/>
      <c r="E5420" s="124" t="str">
        <f>'Enter Data'!$C$61</f>
        <v>Select</v>
      </c>
    </row>
    <row r="5421" spans="3:5" x14ac:dyDescent="0.2">
      <c r="C5421" s="555"/>
      <c r="D5421" s="555"/>
      <c r="E5421" s="124" t="str">
        <f>'Enter Data'!$C$61</f>
        <v>Select</v>
      </c>
    </row>
    <row r="5422" spans="3:5" x14ac:dyDescent="0.2">
      <c r="C5422" s="555"/>
      <c r="D5422" s="555"/>
      <c r="E5422" s="124" t="str">
        <f>'Enter Data'!$C$61</f>
        <v>Select</v>
      </c>
    </row>
    <row r="5423" spans="3:5" x14ac:dyDescent="0.2">
      <c r="C5423" s="555"/>
      <c r="D5423" s="555"/>
      <c r="E5423" s="124" t="str">
        <f>'Enter Data'!$C$61</f>
        <v>Select</v>
      </c>
    </row>
    <row r="5424" spans="3:5" x14ac:dyDescent="0.2">
      <c r="C5424" s="555"/>
      <c r="D5424" s="555"/>
      <c r="E5424" s="124" t="str">
        <f>'Enter Data'!$C$61</f>
        <v>Select</v>
      </c>
    </row>
    <row r="5425" spans="3:5" x14ac:dyDescent="0.2">
      <c r="C5425" s="555"/>
      <c r="D5425" s="555"/>
      <c r="E5425" s="124" t="str">
        <f>'Enter Data'!$C$61</f>
        <v>Select</v>
      </c>
    </row>
    <row r="5426" spans="3:5" x14ac:dyDescent="0.2">
      <c r="C5426" s="555"/>
      <c r="D5426" s="555"/>
      <c r="E5426" s="124" t="str">
        <f>'Enter Data'!$C$61</f>
        <v>Select</v>
      </c>
    </row>
    <row r="5427" spans="3:5" x14ac:dyDescent="0.2">
      <c r="C5427" s="555"/>
      <c r="D5427" s="555"/>
      <c r="E5427" s="124" t="str">
        <f>'Enter Data'!$C$61</f>
        <v>Select</v>
      </c>
    </row>
    <row r="5428" spans="3:5" x14ac:dyDescent="0.2">
      <c r="C5428" s="555"/>
      <c r="D5428" s="555"/>
      <c r="E5428" s="124" t="str">
        <f>'Enter Data'!$C$61</f>
        <v>Select</v>
      </c>
    </row>
    <row r="5429" spans="3:5" x14ac:dyDescent="0.2">
      <c r="C5429" s="555"/>
      <c r="D5429" s="555"/>
      <c r="E5429" s="124" t="str">
        <f>'Enter Data'!$C$61</f>
        <v>Select</v>
      </c>
    </row>
    <row r="5430" spans="3:5" x14ac:dyDescent="0.2">
      <c r="C5430" s="555"/>
      <c r="D5430" s="555"/>
      <c r="E5430" s="124" t="str">
        <f>'Enter Data'!$C$61</f>
        <v>Select</v>
      </c>
    </row>
    <row r="5431" spans="3:5" x14ac:dyDescent="0.2">
      <c r="C5431" s="555"/>
      <c r="D5431" s="555"/>
      <c r="E5431" s="124" t="str">
        <f>'Enter Data'!$C$61</f>
        <v>Select</v>
      </c>
    </row>
    <row r="5432" spans="3:5" x14ac:dyDescent="0.2">
      <c r="C5432" s="555"/>
      <c r="D5432" s="555"/>
      <c r="E5432" s="124" t="str">
        <f>'Enter Data'!$C$61</f>
        <v>Select</v>
      </c>
    </row>
    <row r="5433" spans="3:5" x14ac:dyDescent="0.2">
      <c r="C5433" s="555"/>
      <c r="D5433" s="555"/>
      <c r="E5433" s="124" t="str">
        <f>'Enter Data'!$C$61</f>
        <v>Select</v>
      </c>
    </row>
    <row r="5434" spans="3:5" x14ac:dyDescent="0.2">
      <c r="C5434" s="555"/>
      <c r="D5434" s="555"/>
      <c r="E5434" s="124" t="str">
        <f>'Enter Data'!$C$61</f>
        <v>Select</v>
      </c>
    </row>
    <row r="5435" spans="3:5" x14ac:dyDescent="0.2">
      <c r="C5435" s="555"/>
      <c r="D5435" s="555"/>
      <c r="E5435" s="124" t="str">
        <f>'Enter Data'!$C$61</f>
        <v>Select</v>
      </c>
    </row>
    <row r="5436" spans="3:5" x14ac:dyDescent="0.2">
      <c r="C5436" s="555"/>
      <c r="D5436" s="555"/>
      <c r="E5436" s="124" t="str">
        <f>'Enter Data'!$C$61</f>
        <v>Select</v>
      </c>
    </row>
    <row r="5437" spans="3:5" x14ac:dyDescent="0.2">
      <c r="C5437" s="555"/>
      <c r="D5437" s="555"/>
      <c r="E5437" s="124" t="str">
        <f>'Enter Data'!$C$61</f>
        <v>Select</v>
      </c>
    </row>
    <row r="5438" spans="3:5" x14ac:dyDescent="0.2">
      <c r="C5438" s="555"/>
      <c r="D5438" s="555"/>
      <c r="E5438" s="124" t="str">
        <f>'Enter Data'!$C$61</f>
        <v>Select</v>
      </c>
    </row>
    <row r="5439" spans="3:5" x14ac:dyDescent="0.2">
      <c r="C5439" s="555"/>
      <c r="D5439" s="555"/>
      <c r="E5439" s="124" t="str">
        <f>'Enter Data'!$C$61</f>
        <v>Select</v>
      </c>
    </row>
    <row r="5440" spans="3:5" x14ac:dyDescent="0.2">
      <c r="C5440" s="555"/>
      <c r="D5440" s="555"/>
      <c r="E5440" s="124" t="str">
        <f>'Enter Data'!$C$61</f>
        <v>Select</v>
      </c>
    </row>
    <row r="5441" spans="3:5" x14ac:dyDescent="0.2">
      <c r="C5441" s="555"/>
      <c r="D5441" s="555"/>
      <c r="E5441" s="124" t="str">
        <f>'Enter Data'!$C$61</f>
        <v>Select</v>
      </c>
    </row>
    <row r="5442" spans="3:5" x14ac:dyDescent="0.2">
      <c r="C5442" s="555"/>
      <c r="D5442" s="555"/>
      <c r="E5442" s="124" t="str">
        <f>'Enter Data'!$C$61</f>
        <v>Select</v>
      </c>
    </row>
    <row r="5443" spans="3:5" x14ac:dyDescent="0.2">
      <c r="C5443" s="555"/>
      <c r="D5443" s="555"/>
      <c r="E5443" s="124" t="str">
        <f>'Enter Data'!$C$61</f>
        <v>Select</v>
      </c>
    </row>
    <row r="5444" spans="3:5" x14ac:dyDescent="0.2">
      <c r="C5444" s="555"/>
      <c r="D5444" s="555"/>
      <c r="E5444" s="124" t="str">
        <f>'Enter Data'!$C$61</f>
        <v>Select</v>
      </c>
    </row>
    <row r="5445" spans="3:5" x14ac:dyDescent="0.2">
      <c r="C5445" s="555"/>
      <c r="D5445" s="555"/>
      <c r="E5445" s="124" t="str">
        <f>'Enter Data'!$C$61</f>
        <v>Select</v>
      </c>
    </row>
    <row r="5446" spans="3:5" x14ac:dyDescent="0.2">
      <c r="C5446" s="555"/>
      <c r="D5446" s="555"/>
      <c r="E5446" s="124" t="str">
        <f>'Enter Data'!$C$61</f>
        <v>Select</v>
      </c>
    </row>
    <row r="5447" spans="3:5" x14ac:dyDescent="0.2">
      <c r="C5447" s="555"/>
      <c r="D5447" s="555"/>
      <c r="E5447" s="124" t="str">
        <f>'Enter Data'!$C$61</f>
        <v>Select</v>
      </c>
    </row>
    <row r="5448" spans="3:5" x14ac:dyDescent="0.2">
      <c r="C5448" s="555"/>
      <c r="D5448" s="555"/>
      <c r="E5448" s="124" t="str">
        <f>'Enter Data'!$C$61</f>
        <v>Select</v>
      </c>
    </row>
    <row r="5449" spans="3:5" x14ac:dyDescent="0.2">
      <c r="C5449" s="555"/>
      <c r="D5449" s="555"/>
      <c r="E5449" s="124" t="str">
        <f>'Enter Data'!$C$61</f>
        <v>Select</v>
      </c>
    </row>
    <row r="5450" spans="3:5" x14ac:dyDescent="0.2">
      <c r="C5450" s="555"/>
      <c r="D5450" s="555"/>
      <c r="E5450" s="124" t="str">
        <f>'Enter Data'!$C$61</f>
        <v>Select</v>
      </c>
    </row>
    <row r="5451" spans="3:5" x14ac:dyDescent="0.2">
      <c r="C5451" s="555"/>
      <c r="D5451" s="555"/>
      <c r="E5451" s="124" t="str">
        <f>'Enter Data'!$C$61</f>
        <v>Select</v>
      </c>
    </row>
    <row r="5452" spans="3:5" x14ac:dyDescent="0.2">
      <c r="C5452" s="555"/>
      <c r="D5452" s="555"/>
      <c r="E5452" s="124" t="str">
        <f>'Enter Data'!$C$61</f>
        <v>Select</v>
      </c>
    </row>
    <row r="5453" spans="3:5" x14ac:dyDescent="0.2">
      <c r="C5453" s="555"/>
      <c r="D5453" s="555"/>
      <c r="E5453" s="124" t="str">
        <f>'Enter Data'!$C$61</f>
        <v>Select</v>
      </c>
    </row>
    <row r="5454" spans="3:5" x14ac:dyDescent="0.2">
      <c r="C5454" s="555"/>
      <c r="D5454" s="555"/>
      <c r="E5454" s="124" t="str">
        <f>'Enter Data'!$C$61</f>
        <v>Select</v>
      </c>
    </row>
    <row r="5455" spans="3:5" x14ac:dyDescent="0.2">
      <c r="C5455" s="555"/>
      <c r="D5455" s="555"/>
      <c r="E5455" s="124" t="str">
        <f>'Enter Data'!$C$61</f>
        <v>Select</v>
      </c>
    </row>
    <row r="5456" spans="3:5" x14ac:dyDescent="0.2">
      <c r="C5456" s="555"/>
      <c r="D5456" s="555"/>
      <c r="E5456" s="124" t="str">
        <f>'Enter Data'!$C$61</f>
        <v>Select</v>
      </c>
    </row>
    <row r="5457" spans="3:5" x14ac:dyDescent="0.2">
      <c r="C5457" s="555"/>
      <c r="D5457" s="555"/>
      <c r="E5457" s="124" t="str">
        <f>'Enter Data'!$C$61</f>
        <v>Select</v>
      </c>
    </row>
    <row r="5458" spans="3:5" x14ac:dyDescent="0.2">
      <c r="C5458" s="555"/>
      <c r="D5458" s="555"/>
      <c r="E5458" s="124" t="str">
        <f>'Enter Data'!$C$61</f>
        <v>Select</v>
      </c>
    </row>
    <row r="5459" spans="3:5" x14ac:dyDescent="0.2">
      <c r="C5459" s="555"/>
      <c r="D5459" s="555"/>
      <c r="E5459" s="124" t="str">
        <f>'Enter Data'!$C$61</f>
        <v>Select</v>
      </c>
    </row>
    <row r="5460" spans="3:5" x14ac:dyDescent="0.2">
      <c r="C5460" s="555"/>
      <c r="D5460" s="555"/>
      <c r="E5460" s="124" t="str">
        <f>'Enter Data'!$C$61</f>
        <v>Select</v>
      </c>
    </row>
    <row r="5461" spans="3:5" x14ac:dyDescent="0.2">
      <c r="C5461" s="555"/>
      <c r="D5461" s="555"/>
      <c r="E5461" s="124" t="str">
        <f>'Enter Data'!$C$61</f>
        <v>Select</v>
      </c>
    </row>
    <row r="5462" spans="3:5" x14ac:dyDescent="0.2">
      <c r="C5462" s="555"/>
      <c r="D5462" s="555"/>
      <c r="E5462" s="124" t="str">
        <f>'Enter Data'!$C$61</f>
        <v>Select</v>
      </c>
    </row>
    <row r="5463" spans="3:5" x14ac:dyDescent="0.2">
      <c r="C5463" s="555"/>
      <c r="D5463" s="555"/>
      <c r="E5463" s="124" t="str">
        <f>'Enter Data'!$C$61</f>
        <v>Select</v>
      </c>
    </row>
    <row r="5464" spans="3:5" x14ac:dyDescent="0.2">
      <c r="C5464" s="555"/>
      <c r="D5464" s="555"/>
      <c r="E5464" s="124" t="str">
        <f>'Enter Data'!$C$61</f>
        <v>Select</v>
      </c>
    </row>
    <row r="5465" spans="3:5" x14ac:dyDescent="0.2">
      <c r="C5465" s="555"/>
      <c r="D5465" s="555"/>
      <c r="E5465" s="124" t="str">
        <f>'Enter Data'!$C$61</f>
        <v>Select</v>
      </c>
    </row>
    <row r="5466" spans="3:5" x14ac:dyDescent="0.2">
      <c r="C5466" s="555"/>
      <c r="D5466" s="555"/>
      <c r="E5466" s="124" t="str">
        <f>'Enter Data'!$C$61</f>
        <v>Select</v>
      </c>
    </row>
    <row r="5467" spans="3:5" x14ac:dyDescent="0.2">
      <c r="C5467" s="555"/>
      <c r="D5467" s="555"/>
      <c r="E5467" s="124" t="str">
        <f>'Enter Data'!$C$61</f>
        <v>Select</v>
      </c>
    </row>
    <row r="5468" spans="3:5" x14ac:dyDescent="0.2">
      <c r="C5468" s="555"/>
      <c r="D5468" s="555"/>
      <c r="E5468" s="124" t="str">
        <f>'Enter Data'!$C$61</f>
        <v>Select</v>
      </c>
    </row>
    <row r="5469" spans="3:5" x14ac:dyDescent="0.2">
      <c r="C5469" s="555"/>
      <c r="D5469" s="555"/>
      <c r="E5469" s="124" t="str">
        <f>'Enter Data'!$C$61</f>
        <v>Select</v>
      </c>
    </row>
    <row r="5470" spans="3:5" x14ac:dyDescent="0.2">
      <c r="C5470" s="555"/>
      <c r="D5470" s="555"/>
      <c r="E5470" s="124" t="str">
        <f>'Enter Data'!$C$61</f>
        <v>Select</v>
      </c>
    </row>
    <row r="5471" spans="3:5" x14ac:dyDescent="0.2">
      <c r="C5471" s="555"/>
      <c r="D5471" s="555"/>
      <c r="E5471" s="124" t="str">
        <f>'Enter Data'!$C$61</f>
        <v>Select</v>
      </c>
    </row>
    <row r="5472" spans="3:5" x14ac:dyDescent="0.2">
      <c r="C5472" s="555"/>
      <c r="D5472" s="555"/>
      <c r="E5472" s="124" t="str">
        <f>'Enter Data'!$C$61</f>
        <v>Select</v>
      </c>
    </row>
    <row r="5473" spans="3:5" x14ac:dyDescent="0.2">
      <c r="C5473" s="555"/>
      <c r="D5473" s="555"/>
      <c r="E5473" s="124" t="str">
        <f>'Enter Data'!$C$61</f>
        <v>Select</v>
      </c>
    </row>
    <row r="5474" spans="3:5" x14ac:dyDescent="0.2">
      <c r="C5474" s="555"/>
      <c r="D5474" s="555"/>
      <c r="E5474" s="124" t="str">
        <f>'Enter Data'!$C$61</f>
        <v>Select</v>
      </c>
    </row>
    <row r="5475" spans="3:5" x14ac:dyDescent="0.2">
      <c r="C5475" s="555"/>
      <c r="D5475" s="555"/>
      <c r="E5475" s="124" t="str">
        <f>'Enter Data'!$C$61</f>
        <v>Select</v>
      </c>
    </row>
    <row r="5476" spans="3:5" x14ac:dyDescent="0.2">
      <c r="C5476" s="555"/>
      <c r="D5476" s="555"/>
      <c r="E5476" s="124" t="str">
        <f>'Enter Data'!$C$61</f>
        <v>Select</v>
      </c>
    </row>
    <row r="5477" spans="3:5" x14ac:dyDescent="0.2">
      <c r="C5477" s="555"/>
      <c r="D5477" s="555"/>
      <c r="E5477" s="124" t="str">
        <f>'Enter Data'!$C$61</f>
        <v>Select</v>
      </c>
    </row>
    <row r="5478" spans="3:5" x14ac:dyDescent="0.2">
      <c r="C5478" s="555"/>
      <c r="D5478" s="555"/>
      <c r="E5478" s="124" t="str">
        <f>'Enter Data'!$C$61</f>
        <v>Select</v>
      </c>
    </row>
    <row r="5479" spans="3:5" x14ac:dyDescent="0.2">
      <c r="C5479" s="555"/>
      <c r="D5479" s="555"/>
      <c r="E5479" s="124" t="str">
        <f>'Enter Data'!$C$61</f>
        <v>Select</v>
      </c>
    </row>
    <row r="5480" spans="3:5" x14ac:dyDescent="0.2">
      <c r="C5480" s="555"/>
      <c r="D5480" s="555"/>
      <c r="E5480" s="124" t="str">
        <f>'Enter Data'!$C$61</f>
        <v>Select</v>
      </c>
    </row>
    <row r="5481" spans="3:5" x14ac:dyDescent="0.2">
      <c r="C5481" s="555"/>
      <c r="D5481" s="555"/>
      <c r="E5481" s="124" t="str">
        <f>'Enter Data'!$C$61</f>
        <v>Select</v>
      </c>
    </row>
    <row r="5482" spans="3:5" x14ac:dyDescent="0.2">
      <c r="C5482" s="555"/>
      <c r="D5482" s="555"/>
      <c r="E5482" s="124" t="str">
        <f>'Enter Data'!$C$61</f>
        <v>Select</v>
      </c>
    </row>
    <row r="5483" spans="3:5" x14ac:dyDescent="0.2">
      <c r="C5483" s="555"/>
      <c r="D5483" s="555"/>
      <c r="E5483" s="124" t="str">
        <f>'Enter Data'!$C$61</f>
        <v>Select</v>
      </c>
    </row>
    <row r="5484" spans="3:5" x14ac:dyDescent="0.2">
      <c r="C5484" s="555"/>
      <c r="D5484" s="555"/>
      <c r="E5484" s="124" t="str">
        <f>'Enter Data'!$C$61</f>
        <v>Select</v>
      </c>
    </row>
    <row r="5485" spans="3:5" x14ac:dyDescent="0.2">
      <c r="C5485" s="555"/>
      <c r="D5485" s="555"/>
      <c r="E5485" s="124" t="str">
        <f>'Enter Data'!$C$61</f>
        <v>Select</v>
      </c>
    </row>
    <row r="5486" spans="3:5" x14ac:dyDescent="0.2">
      <c r="C5486" s="555"/>
      <c r="D5486" s="555"/>
      <c r="E5486" s="124" t="str">
        <f>'Enter Data'!$C$61</f>
        <v>Select</v>
      </c>
    </row>
    <row r="5487" spans="3:5" x14ac:dyDescent="0.2">
      <c r="C5487" s="555"/>
      <c r="D5487" s="555"/>
      <c r="E5487" s="124" t="str">
        <f>'Enter Data'!$C$61</f>
        <v>Select</v>
      </c>
    </row>
    <row r="5488" spans="3:5" x14ac:dyDescent="0.2">
      <c r="C5488" s="555"/>
      <c r="D5488" s="555"/>
      <c r="E5488" s="124" t="str">
        <f>'Enter Data'!$C$61</f>
        <v>Select</v>
      </c>
    </row>
    <row r="5489" spans="3:5" x14ac:dyDescent="0.2">
      <c r="C5489" s="555"/>
      <c r="D5489" s="555"/>
      <c r="E5489" s="124" t="str">
        <f>'Enter Data'!$C$61</f>
        <v>Select</v>
      </c>
    </row>
    <row r="5490" spans="3:5" x14ac:dyDescent="0.2">
      <c r="C5490" s="555"/>
      <c r="D5490" s="555"/>
      <c r="E5490" s="124" t="str">
        <f>'Enter Data'!$C$61</f>
        <v>Select</v>
      </c>
    </row>
    <row r="5491" spans="3:5" x14ac:dyDescent="0.2">
      <c r="C5491" s="555"/>
      <c r="D5491" s="555"/>
      <c r="E5491" s="124" t="str">
        <f>'Enter Data'!$C$61</f>
        <v>Select</v>
      </c>
    </row>
    <row r="5492" spans="3:5" x14ac:dyDescent="0.2">
      <c r="C5492" s="555"/>
      <c r="D5492" s="555"/>
      <c r="E5492" s="124" t="str">
        <f>'Enter Data'!$C$61</f>
        <v>Select</v>
      </c>
    </row>
    <row r="5493" spans="3:5" x14ac:dyDescent="0.2">
      <c r="C5493" s="555"/>
      <c r="D5493" s="555"/>
      <c r="E5493" s="124" t="str">
        <f>'Enter Data'!$C$61</f>
        <v>Select</v>
      </c>
    </row>
    <row r="5494" spans="3:5" x14ac:dyDescent="0.2">
      <c r="C5494" s="555"/>
      <c r="D5494" s="555"/>
      <c r="E5494" s="124" t="str">
        <f>'Enter Data'!$C$61</f>
        <v>Select</v>
      </c>
    </row>
    <row r="5495" spans="3:5" x14ac:dyDescent="0.2">
      <c r="C5495" s="555"/>
      <c r="D5495" s="555"/>
      <c r="E5495" s="124" t="str">
        <f>'Enter Data'!$C$61</f>
        <v>Select</v>
      </c>
    </row>
    <row r="5496" spans="3:5" x14ac:dyDescent="0.2">
      <c r="C5496" s="555"/>
      <c r="D5496" s="555"/>
      <c r="E5496" s="124" t="str">
        <f>'Enter Data'!$C$61</f>
        <v>Select</v>
      </c>
    </row>
    <row r="5497" spans="3:5" x14ac:dyDescent="0.2">
      <c r="C5497" s="555"/>
      <c r="D5497" s="555"/>
      <c r="E5497" s="124" t="str">
        <f>'Enter Data'!$C$61</f>
        <v>Select</v>
      </c>
    </row>
    <row r="5498" spans="3:5" x14ac:dyDescent="0.2">
      <c r="C5498" s="555"/>
      <c r="D5498" s="555"/>
      <c r="E5498" s="124" t="str">
        <f>'Enter Data'!$C$61</f>
        <v>Select</v>
      </c>
    </row>
    <row r="5499" spans="3:5" x14ac:dyDescent="0.2">
      <c r="C5499" s="555"/>
      <c r="D5499" s="555"/>
      <c r="E5499" s="124" t="str">
        <f>'Enter Data'!$C$61</f>
        <v>Select</v>
      </c>
    </row>
    <row r="5500" spans="3:5" x14ac:dyDescent="0.2">
      <c r="C5500" s="555"/>
      <c r="D5500" s="555"/>
      <c r="E5500" s="124" t="str">
        <f>'Enter Data'!$C$61</f>
        <v>Select</v>
      </c>
    </row>
    <row r="5501" spans="3:5" x14ac:dyDescent="0.2">
      <c r="C5501" s="555"/>
      <c r="D5501" s="555"/>
      <c r="E5501" s="124" t="str">
        <f>'Enter Data'!$C$61</f>
        <v>Select</v>
      </c>
    </row>
    <row r="5502" spans="3:5" x14ac:dyDescent="0.2">
      <c r="C5502" s="555"/>
      <c r="D5502" s="555"/>
      <c r="E5502" s="124" t="str">
        <f>'Enter Data'!$C$61</f>
        <v>Select</v>
      </c>
    </row>
    <row r="5503" spans="3:5" x14ac:dyDescent="0.2">
      <c r="C5503" s="555"/>
      <c r="D5503" s="555"/>
      <c r="E5503" s="124" t="str">
        <f>'Enter Data'!$C$61</f>
        <v>Select</v>
      </c>
    </row>
    <row r="5504" spans="3:5" x14ac:dyDescent="0.2">
      <c r="C5504" s="555"/>
      <c r="D5504" s="555"/>
      <c r="E5504" s="124" t="str">
        <f>'Enter Data'!$C$61</f>
        <v>Select</v>
      </c>
    </row>
    <row r="5505" spans="3:5" x14ac:dyDescent="0.2">
      <c r="C5505" s="555"/>
      <c r="D5505" s="555"/>
      <c r="E5505" s="124" t="str">
        <f>'Enter Data'!$C$61</f>
        <v>Select</v>
      </c>
    </row>
    <row r="5506" spans="3:5" x14ac:dyDescent="0.2">
      <c r="C5506" s="555"/>
      <c r="D5506" s="555"/>
      <c r="E5506" s="124" t="str">
        <f>'Enter Data'!$C$61</f>
        <v>Select</v>
      </c>
    </row>
    <row r="5507" spans="3:5" x14ac:dyDescent="0.2">
      <c r="C5507" s="555"/>
      <c r="D5507" s="555"/>
      <c r="E5507" s="124" t="str">
        <f>'Enter Data'!$C$61</f>
        <v>Select</v>
      </c>
    </row>
    <row r="5508" spans="3:5" x14ac:dyDescent="0.2">
      <c r="C5508" s="555"/>
      <c r="D5508" s="555"/>
      <c r="E5508" s="124" t="str">
        <f>'Enter Data'!$C$61</f>
        <v>Select</v>
      </c>
    </row>
    <row r="5509" spans="3:5" x14ac:dyDescent="0.2">
      <c r="C5509" s="555"/>
      <c r="D5509" s="555"/>
      <c r="E5509" s="124" t="str">
        <f>'Enter Data'!$C$61</f>
        <v>Select</v>
      </c>
    </row>
    <row r="5510" spans="3:5" x14ac:dyDescent="0.2">
      <c r="C5510" s="555"/>
      <c r="D5510" s="555"/>
      <c r="E5510" s="124" t="str">
        <f>'Enter Data'!$C$61</f>
        <v>Select</v>
      </c>
    </row>
    <row r="5511" spans="3:5" x14ac:dyDescent="0.2">
      <c r="C5511" s="555"/>
      <c r="D5511" s="555"/>
      <c r="E5511" s="124" t="str">
        <f>'Enter Data'!$C$61</f>
        <v>Select</v>
      </c>
    </row>
    <row r="5512" spans="3:5" x14ac:dyDescent="0.2">
      <c r="C5512" s="555"/>
      <c r="D5512" s="555"/>
      <c r="E5512" s="124" t="str">
        <f>'Enter Data'!$C$61</f>
        <v>Select</v>
      </c>
    </row>
    <row r="5513" spans="3:5" x14ac:dyDescent="0.2">
      <c r="C5513" s="555"/>
      <c r="D5513" s="555"/>
      <c r="E5513" s="124" t="str">
        <f>'Enter Data'!$C$61</f>
        <v>Select</v>
      </c>
    </row>
    <row r="5514" spans="3:5" x14ac:dyDescent="0.2">
      <c r="C5514" s="555"/>
      <c r="D5514" s="555"/>
      <c r="E5514" s="124" t="str">
        <f>'Enter Data'!$C$61</f>
        <v>Select</v>
      </c>
    </row>
    <row r="5515" spans="3:5" x14ac:dyDescent="0.2">
      <c r="C5515" s="555"/>
      <c r="D5515" s="555"/>
      <c r="E5515" s="124" t="str">
        <f>'Enter Data'!$C$61</f>
        <v>Select</v>
      </c>
    </row>
    <row r="5516" spans="3:5" x14ac:dyDescent="0.2">
      <c r="C5516" s="555"/>
      <c r="D5516" s="555"/>
      <c r="E5516" s="124" t="str">
        <f>'Enter Data'!$C$61</f>
        <v>Select</v>
      </c>
    </row>
    <row r="5517" spans="3:5" x14ac:dyDescent="0.2">
      <c r="C5517" s="555"/>
      <c r="D5517" s="555"/>
      <c r="E5517" s="124" t="str">
        <f>'Enter Data'!$C$61</f>
        <v>Select</v>
      </c>
    </row>
    <row r="5518" spans="3:5" x14ac:dyDescent="0.2">
      <c r="C5518" s="555"/>
      <c r="D5518" s="555"/>
      <c r="E5518" s="124" t="str">
        <f>'Enter Data'!$C$61</f>
        <v>Select</v>
      </c>
    </row>
    <row r="5519" spans="3:5" x14ac:dyDescent="0.2">
      <c r="C5519" s="555"/>
      <c r="D5519" s="555"/>
      <c r="E5519" s="124" t="str">
        <f>'Enter Data'!$C$61</f>
        <v>Select</v>
      </c>
    </row>
    <row r="5520" spans="3:5" x14ac:dyDescent="0.2">
      <c r="C5520" s="555"/>
      <c r="D5520" s="555"/>
      <c r="E5520" s="124" t="str">
        <f>'Enter Data'!$C$61</f>
        <v>Select</v>
      </c>
    </row>
    <row r="5521" spans="3:5" x14ac:dyDescent="0.2">
      <c r="C5521" s="555"/>
      <c r="D5521" s="555"/>
      <c r="E5521" s="124" t="str">
        <f>'Enter Data'!$C$61</f>
        <v>Select</v>
      </c>
    </row>
    <row r="5522" spans="3:5" x14ac:dyDescent="0.2">
      <c r="C5522" s="555"/>
      <c r="D5522" s="555"/>
      <c r="E5522" s="124" t="str">
        <f>'Enter Data'!$C$61</f>
        <v>Select</v>
      </c>
    </row>
    <row r="5523" spans="3:5" x14ac:dyDescent="0.2">
      <c r="C5523" s="555"/>
      <c r="D5523" s="555"/>
      <c r="E5523" s="124" t="str">
        <f>'Enter Data'!$C$61</f>
        <v>Select</v>
      </c>
    </row>
    <row r="5524" spans="3:5" x14ac:dyDescent="0.2">
      <c r="C5524" s="555"/>
      <c r="D5524" s="555"/>
      <c r="E5524" s="124" t="str">
        <f>'Enter Data'!$C$61</f>
        <v>Select</v>
      </c>
    </row>
    <row r="5525" spans="3:5" x14ac:dyDescent="0.2">
      <c r="C5525" s="555"/>
      <c r="D5525" s="555"/>
      <c r="E5525" s="124" t="str">
        <f>'Enter Data'!$C$61</f>
        <v>Select</v>
      </c>
    </row>
    <row r="5526" spans="3:5" x14ac:dyDescent="0.2">
      <c r="C5526" s="555"/>
      <c r="D5526" s="555"/>
      <c r="E5526" s="124" t="str">
        <f>'Enter Data'!$C$61</f>
        <v>Select</v>
      </c>
    </row>
    <row r="5527" spans="3:5" x14ac:dyDescent="0.2">
      <c r="C5527" s="555"/>
      <c r="D5527" s="555"/>
      <c r="E5527" s="124" t="str">
        <f>'Enter Data'!$C$61</f>
        <v>Select</v>
      </c>
    </row>
    <row r="5528" spans="3:5" x14ac:dyDescent="0.2">
      <c r="C5528" s="555"/>
      <c r="D5528" s="555"/>
      <c r="E5528" s="124" t="str">
        <f>'Enter Data'!$C$61</f>
        <v>Select</v>
      </c>
    </row>
    <row r="5529" spans="3:5" x14ac:dyDescent="0.2">
      <c r="C5529" s="555"/>
      <c r="D5529" s="555"/>
      <c r="E5529" s="124" t="str">
        <f>'Enter Data'!$C$61</f>
        <v>Select</v>
      </c>
    </row>
    <row r="5530" spans="3:5" x14ac:dyDescent="0.2">
      <c r="C5530" s="555"/>
      <c r="D5530" s="555"/>
      <c r="E5530" s="124" t="str">
        <f>'Enter Data'!$C$61</f>
        <v>Select</v>
      </c>
    </row>
    <row r="5531" spans="3:5" x14ac:dyDescent="0.2">
      <c r="C5531" s="555"/>
      <c r="D5531" s="555"/>
      <c r="E5531" s="124" t="str">
        <f>'Enter Data'!$C$61</f>
        <v>Select</v>
      </c>
    </row>
    <row r="5532" spans="3:5" x14ac:dyDescent="0.2">
      <c r="C5532" s="555"/>
      <c r="D5532" s="555"/>
      <c r="E5532" s="124" t="str">
        <f>'Enter Data'!$C$61</f>
        <v>Select</v>
      </c>
    </row>
    <row r="5533" spans="3:5" x14ac:dyDescent="0.2">
      <c r="C5533" s="555"/>
      <c r="D5533" s="555"/>
      <c r="E5533" s="124" t="str">
        <f>'Enter Data'!$C$61</f>
        <v>Select</v>
      </c>
    </row>
    <row r="5534" spans="3:5" x14ac:dyDescent="0.2">
      <c r="C5534" s="555"/>
      <c r="D5534" s="555"/>
      <c r="E5534" s="124" t="str">
        <f>'Enter Data'!$C$61</f>
        <v>Select</v>
      </c>
    </row>
    <row r="5535" spans="3:5" x14ac:dyDescent="0.2">
      <c r="C5535" s="555"/>
      <c r="D5535" s="555"/>
      <c r="E5535" s="124" t="str">
        <f>'Enter Data'!$C$61</f>
        <v>Select</v>
      </c>
    </row>
    <row r="5536" spans="3:5" x14ac:dyDescent="0.2">
      <c r="C5536" s="555"/>
      <c r="D5536" s="555"/>
      <c r="E5536" s="124" t="str">
        <f>'Enter Data'!$C$61</f>
        <v>Select</v>
      </c>
    </row>
    <row r="5537" spans="3:5" x14ac:dyDescent="0.2">
      <c r="C5537" s="555"/>
      <c r="D5537" s="555"/>
      <c r="E5537" s="124" t="str">
        <f>'Enter Data'!$C$61</f>
        <v>Select</v>
      </c>
    </row>
    <row r="5538" spans="3:5" x14ac:dyDescent="0.2">
      <c r="C5538" s="555"/>
      <c r="D5538" s="555"/>
      <c r="E5538" s="124" t="str">
        <f>'Enter Data'!$C$61</f>
        <v>Select</v>
      </c>
    </row>
    <row r="5539" spans="3:5" x14ac:dyDescent="0.2">
      <c r="C5539" s="555"/>
      <c r="D5539" s="555"/>
      <c r="E5539" s="124" t="str">
        <f>'Enter Data'!$C$61</f>
        <v>Select</v>
      </c>
    </row>
    <row r="5540" spans="3:5" x14ac:dyDescent="0.2">
      <c r="C5540" s="555"/>
      <c r="D5540" s="555"/>
      <c r="E5540" s="124" t="str">
        <f>'Enter Data'!$C$61</f>
        <v>Select</v>
      </c>
    </row>
    <row r="5541" spans="3:5" x14ac:dyDescent="0.2">
      <c r="C5541" s="555"/>
      <c r="D5541" s="555"/>
      <c r="E5541" s="124" t="str">
        <f>'Enter Data'!$C$61</f>
        <v>Select</v>
      </c>
    </row>
    <row r="5542" spans="3:5" x14ac:dyDescent="0.2">
      <c r="C5542" s="555"/>
      <c r="D5542" s="555"/>
      <c r="E5542" s="124" t="str">
        <f>'Enter Data'!$C$61</f>
        <v>Select</v>
      </c>
    </row>
    <row r="5543" spans="3:5" x14ac:dyDescent="0.2">
      <c r="C5543" s="555"/>
      <c r="D5543" s="555"/>
      <c r="E5543" s="124" t="str">
        <f>'Enter Data'!$C$61</f>
        <v>Select</v>
      </c>
    </row>
    <row r="5544" spans="3:5" x14ac:dyDescent="0.2">
      <c r="C5544" s="555"/>
      <c r="D5544" s="555"/>
      <c r="E5544" s="124" t="str">
        <f>'Enter Data'!$C$61</f>
        <v>Select</v>
      </c>
    </row>
    <row r="5545" spans="3:5" x14ac:dyDescent="0.2">
      <c r="C5545" s="555"/>
      <c r="D5545" s="555"/>
      <c r="E5545" s="124" t="str">
        <f>'Enter Data'!$C$61</f>
        <v>Select</v>
      </c>
    </row>
    <row r="5546" spans="3:5" x14ac:dyDescent="0.2">
      <c r="C5546" s="555"/>
      <c r="D5546" s="555"/>
      <c r="E5546" s="124" t="str">
        <f>'Enter Data'!$C$61</f>
        <v>Select</v>
      </c>
    </row>
    <row r="5547" spans="3:5" x14ac:dyDescent="0.2">
      <c r="C5547" s="555"/>
      <c r="D5547" s="555"/>
      <c r="E5547" s="124" t="str">
        <f>'Enter Data'!$C$61</f>
        <v>Select</v>
      </c>
    </row>
    <row r="5548" spans="3:5" x14ac:dyDescent="0.2">
      <c r="C5548" s="555"/>
      <c r="D5548" s="555"/>
      <c r="E5548" s="124" t="str">
        <f>'Enter Data'!$C$61</f>
        <v>Select</v>
      </c>
    </row>
    <row r="5549" spans="3:5" x14ac:dyDescent="0.2">
      <c r="C5549" s="555"/>
      <c r="D5549" s="555"/>
      <c r="E5549" s="124" t="str">
        <f>'Enter Data'!$C$61</f>
        <v>Select</v>
      </c>
    </row>
    <row r="5550" spans="3:5" x14ac:dyDescent="0.2">
      <c r="C5550" s="555"/>
      <c r="D5550" s="555"/>
      <c r="E5550" s="124" t="str">
        <f>'Enter Data'!$C$61</f>
        <v>Select</v>
      </c>
    </row>
    <row r="5551" spans="3:5" x14ac:dyDescent="0.2">
      <c r="C5551" s="555"/>
      <c r="D5551" s="555"/>
      <c r="E5551" s="124" t="str">
        <f>'Enter Data'!$C$61</f>
        <v>Select</v>
      </c>
    </row>
    <row r="5552" spans="3:5" x14ac:dyDescent="0.2">
      <c r="C5552" s="555"/>
      <c r="D5552" s="555"/>
      <c r="E5552" s="124" t="str">
        <f>'Enter Data'!$C$61</f>
        <v>Select</v>
      </c>
    </row>
    <row r="5553" spans="3:5" x14ac:dyDescent="0.2">
      <c r="C5553" s="555"/>
      <c r="D5553" s="555"/>
      <c r="E5553" s="124" t="str">
        <f>'Enter Data'!$C$61</f>
        <v>Select</v>
      </c>
    </row>
    <row r="5554" spans="3:5" x14ac:dyDescent="0.2">
      <c r="C5554" s="555"/>
      <c r="D5554" s="555"/>
      <c r="E5554" s="124" t="str">
        <f>'Enter Data'!$C$61</f>
        <v>Select</v>
      </c>
    </row>
    <row r="5555" spans="3:5" x14ac:dyDescent="0.2">
      <c r="C5555" s="555"/>
      <c r="D5555" s="555"/>
      <c r="E5555" s="124" t="str">
        <f>'Enter Data'!$C$61</f>
        <v>Select</v>
      </c>
    </row>
    <row r="5556" spans="3:5" x14ac:dyDescent="0.2">
      <c r="C5556" s="555"/>
      <c r="D5556" s="555"/>
      <c r="E5556" s="124" t="str">
        <f>'Enter Data'!$C$61</f>
        <v>Select</v>
      </c>
    </row>
    <row r="5557" spans="3:5" x14ac:dyDescent="0.2">
      <c r="C5557" s="555"/>
      <c r="D5557" s="555"/>
      <c r="E5557" s="124" t="str">
        <f>'Enter Data'!$C$61</f>
        <v>Select</v>
      </c>
    </row>
    <row r="5558" spans="3:5" x14ac:dyDescent="0.2">
      <c r="C5558" s="555"/>
      <c r="D5558" s="555"/>
      <c r="E5558" s="124" t="str">
        <f>'Enter Data'!$C$61</f>
        <v>Select</v>
      </c>
    </row>
    <row r="5559" spans="3:5" x14ac:dyDescent="0.2">
      <c r="C5559" s="555"/>
      <c r="D5559" s="555"/>
      <c r="E5559" s="124" t="str">
        <f>'Enter Data'!$C$61</f>
        <v>Select</v>
      </c>
    </row>
    <row r="5560" spans="3:5" x14ac:dyDescent="0.2">
      <c r="C5560" s="555"/>
      <c r="D5560" s="555"/>
      <c r="E5560" s="124" t="str">
        <f>'Enter Data'!$C$61</f>
        <v>Select</v>
      </c>
    </row>
    <row r="5561" spans="3:5" x14ac:dyDescent="0.2">
      <c r="C5561" s="555"/>
      <c r="D5561" s="555"/>
      <c r="E5561" s="124" t="str">
        <f>'Enter Data'!$C$61</f>
        <v>Select</v>
      </c>
    </row>
    <row r="5562" spans="3:5" x14ac:dyDescent="0.2">
      <c r="C5562" s="555"/>
      <c r="D5562" s="555"/>
      <c r="E5562" s="124" t="str">
        <f>'Enter Data'!$C$61</f>
        <v>Select</v>
      </c>
    </row>
    <row r="5563" spans="3:5" x14ac:dyDescent="0.2">
      <c r="C5563" s="555"/>
      <c r="D5563" s="555"/>
      <c r="E5563" s="124" t="str">
        <f>'Enter Data'!$C$61</f>
        <v>Select</v>
      </c>
    </row>
    <row r="5564" spans="3:5" x14ac:dyDescent="0.2">
      <c r="C5564" s="555"/>
      <c r="D5564" s="555"/>
      <c r="E5564" s="124" t="str">
        <f>'Enter Data'!$C$61</f>
        <v>Select</v>
      </c>
    </row>
    <row r="5565" spans="3:5" x14ac:dyDescent="0.2">
      <c r="C5565" s="555"/>
      <c r="D5565" s="555"/>
      <c r="E5565" s="124" t="str">
        <f>'Enter Data'!$C$61</f>
        <v>Select</v>
      </c>
    </row>
    <row r="5566" spans="3:5" x14ac:dyDescent="0.2">
      <c r="C5566" s="555"/>
      <c r="D5566" s="555"/>
      <c r="E5566" s="124" t="str">
        <f>'Enter Data'!$C$61</f>
        <v>Select</v>
      </c>
    </row>
    <row r="5567" spans="3:5" x14ac:dyDescent="0.2">
      <c r="C5567" s="555"/>
      <c r="D5567" s="555"/>
      <c r="E5567" s="124" t="str">
        <f>'Enter Data'!$C$61</f>
        <v>Select</v>
      </c>
    </row>
    <row r="5568" spans="3:5" x14ac:dyDescent="0.2">
      <c r="C5568" s="555"/>
      <c r="D5568" s="555"/>
      <c r="E5568" s="124" t="str">
        <f>'Enter Data'!$C$61</f>
        <v>Select</v>
      </c>
    </row>
    <row r="5569" spans="3:5" x14ac:dyDescent="0.2">
      <c r="C5569" s="555"/>
      <c r="D5569" s="555"/>
      <c r="E5569" s="124" t="str">
        <f>'Enter Data'!$C$61</f>
        <v>Select</v>
      </c>
    </row>
    <row r="5570" spans="3:5" x14ac:dyDescent="0.2">
      <c r="C5570" s="555"/>
      <c r="D5570" s="555"/>
      <c r="E5570" s="124" t="str">
        <f>'Enter Data'!$C$61</f>
        <v>Select</v>
      </c>
    </row>
    <row r="5571" spans="3:5" x14ac:dyDescent="0.2">
      <c r="C5571" s="555"/>
      <c r="D5571" s="555"/>
      <c r="E5571" s="124" t="str">
        <f>'Enter Data'!$C$61</f>
        <v>Select</v>
      </c>
    </row>
    <row r="5572" spans="3:5" x14ac:dyDescent="0.2">
      <c r="C5572" s="555"/>
      <c r="D5572" s="555"/>
      <c r="E5572" s="124" t="str">
        <f>'Enter Data'!$C$61</f>
        <v>Select</v>
      </c>
    </row>
    <row r="5573" spans="3:5" x14ac:dyDescent="0.2">
      <c r="C5573" s="555"/>
      <c r="D5573" s="555"/>
      <c r="E5573" s="124" t="str">
        <f>'Enter Data'!$C$61</f>
        <v>Select</v>
      </c>
    </row>
    <row r="5574" spans="3:5" x14ac:dyDescent="0.2">
      <c r="C5574" s="555"/>
      <c r="D5574" s="555"/>
      <c r="E5574" s="124" t="str">
        <f>'Enter Data'!$C$61</f>
        <v>Select</v>
      </c>
    </row>
    <row r="5575" spans="3:5" x14ac:dyDescent="0.2">
      <c r="C5575" s="555"/>
      <c r="D5575" s="555"/>
      <c r="E5575" s="124" t="str">
        <f>'Enter Data'!$C$61</f>
        <v>Select</v>
      </c>
    </row>
    <row r="5576" spans="3:5" x14ac:dyDescent="0.2">
      <c r="C5576" s="555"/>
      <c r="D5576" s="555"/>
      <c r="E5576" s="124" t="str">
        <f>'Enter Data'!$C$61</f>
        <v>Select</v>
      </c>
    </row>
    <row r="5577" spans="3:5" x14ac:dyDescent="0.2">
      <c r="C5577" s="555"/>
      <c r="D5577" s="555"/>
      <c r="E5577" s="124" t="str">
        <f>'Enter Data'!$C$61</f>
        <v>Select</v>
      </c>
    </row>
    <row r="5578" spans="3:5" x14ac:dyDescent="0.2">
      <c r="C5578" s="555"/>
      <c r="D5578" s="555"/>
      <c r="E5578" s="124" t="str">
        <f>'Enter Data'!$C$61</f>
        <v>Select</v>
      </c>
    </row>
    <row r="5579" spans="3:5" x14ac:dyDescent="0.2">
      <c r="C5579" s="555"/>
      <c r="D5579" s="555"/>
      <c r="E5579" s="124" t="str">
        <f>'Enter Data'!$C$61</f>
        <v>Select</v>
      </c>
    </row>
    <row r="5580" spans="3:5" x14ac:dyDescent="0.2">
      <c r="C5580" s="555"/>
      <c r="D5580" s="555"/>
      <c r="E5580" s="124" t="str">
        <f>'Enter Data'!$C$61</f>
        <v>Select</v>
      </c>
    </row>
    <row r="5581" spans="3:5" x14ac:dyDescent="0.2">
      <c r="C5581" s="555"/>
      <c r="D5581" s="555"/>
      <c r="E5581" s="124" t="str">
        <f>'Enter Data'!$C$61</f>
        <v>Select</v>
      </c>
    </row>
    <row r="5582" spans="3:5" x14ac:dyDescent="0.2">
      <c r="C5582" s="555"/>
      <c r="D5582" s="555"/>
      <c r="E5582" s="124" t="str">
        <f>'Enter Data'!$C$61</f>
        <v>Select</v>
      </c>
    </row>
    <row r="5583" spans="3:5" x14ac:dyDescent="0.2">
      <c r="C5583" s="555"/>
      <c r="D5583" s="555"/>
      <c r="E5583" s="124" t="str">
        <f>'Enter Data'!$C$61</f>
        <v>Select</v>
      </c>
    </row>
    <row r="5584" spans="3:5" x14ac:dyDescent="0.2">
      <c r="C5584" s="555"/>
      <c r="D5584" s="555"/>
      <c r="E5584" s="124" t="str">
        <f>'Enter Data'!$C$61</f>
        <v>Select</v>
      </c>
    </row>
    <row r="5585" spans="3:5" x14ac:dyDescent="0.2">
      <c r="C5585" s="555"/>
      <c r="D5585" s="555"/>
      <c r="E5585" s="124" t="str">
        <f>'Enter Data'!$C$61</f>
        <v>Select</v>
      </c>
    </row>
    <row r="5586" spans="3:5" x14ac:dyDescent="0.2">
      <c r="C5586" s="555"/>
      <c r="D5586" s="555"/>
      <c r="E5586" s="124" t="str">
        <f>'Enter Data'!$C$61</f>
        <v>Select</v>
      </c>
    </row>
    <row r="5587" spans="3:5" x14ac:dyDescent="0.2">
      <c r="C5587" s="555"/>
      <c r="D5587" s="555"/>
      <c r="E5587" s="124" t="str">
        <f>'Enter Data'!$C$61</f>
        <v>Select</v>
      </c>
    </row>
    <row r="5588" spans="3:5" x14ac:dyDescent="0.2">
      <c r="C5588" s="555"/>
      <c r="D5588" s="555"/>
      <c r="E5588" s="124" t="str">
        <f>'Enter Data'!$C$61</f>
        <v>Select</v>
      </c>
    </row>
    <row r="5589" spans="3:5" x14ac:dyDescent="0.2">
      <c r="C5589" s="555"/>
      <c r="D5589" s="555"/>
      <c r="E5589" s="124" t="str">
        <f>'Enter Data'!$C$61</f>
        <v>Select</v>
      </c>
    </row>
    <row r="5590" spans="3:5" x14ac:dyDescent="0.2">
      <c r="C5590" s="555"/>
      <c r="D5590" s="555"/>
      <c r="E5590" s="124" t="str">
        <f>'Enter Data'!$C$61</f>
        <v>Select</v>
      </c>
    </row>
    <row r="5591" spans="3:5" x14ac:dyDescent="0.2">
      <c r="C5591" s="555"/>
      <c r="D5591" s="555"/>
      <c r="E5591" s="124" t="str">
        <f>'Enter Data'!$C$61</f>
        <v>Select</v>
      </c>
    </row>
    <row r="5592" spans="3:5" x14ac:dyDescent="0.2">
      <c r="C5592" s="555"/>
      <c r="D5592" s="555"/>
      <c r="E5592" s="124" t="str">
        <f>'Enter Data'!$C$61</f>
        <v>Select</v>
      </c>
    </row>
    <row r="5593" spans="3:5" x14ac:dyDescent="0.2">
      <c r="C5593" s="555"/>
      <c r="D5593" s="555"/>
      <c r="E5593" s="124" t="str">
        <f>'Enter Data'!$C$61</f>
        <v>Select</v>
      </c>
    </row>
    <row r="5594" spans="3:5" x14ac:dyDescent="0.2">
      <c r="C5594" s="555"/>
      <c r="D5594" s="555"/>
      <c r="E5594" s="124" t="str">
        <f>'Enter Data'!$C$61</f>
        <v>Select</v>
      </c>
    </row>
    <row r="5595" spans="3:5" x14ac:dyDescent="0.2">
      <c r="C5595" s="555"/>
      <c r="D5595" s="555"/>
      <c r="E5595" s="124" t="str">
        <f>'Enter Data'!$C$61</f>
        <v>Select</v>
      </c>
    </row>
    <row r="5596" spans="3:5" x14ac:dyDescent="0.2">
      <c r="C5596" s="555"/>
      <c r="D5596" s="555"/>
      <c r="E5596" s="124" t="str">
        <f>'Enter Data'!$C$61</f>
        <v>Select</v>
      </c>
    </row>
    <row r="5597" spans="3:5" x14ac:dyDescent="0.2">
      <c r="C5597" s="555"/>
      <c r="D5597" s="555"/>
      <c r="E5597" s="124" t="str">
        <f>'Enter Data'!$C$61</f>
        <v>Select</v>
      </c>
    </row>
    <row r="5598" spans="3:5" x14ac:dyDescent="0.2">
      <c r="C5598" s="555"/>
      <c r="D5598" s="555"/>
      <c r="E5598" s="124" t="str">
        <f>'Enter Data'!$C$61</f>
        <v>Select</v>
      </c>
    </row>
    <row r="5599" spans="3:5" x14ac:dyDescent="0.2">
      <c r="C5599" s="555"/>
      <c r="D5599" s="555"/>
      <c r="E5599" s="124" t="str">
        <f>'Enter Data'!$C$61</f>
        <v>Select</v>
      </c>
    </row>
    <row r="5600" spans="3:5" x14ac:dyDescent="0.2">
      <c r="C5600" s="555"/>
      <c r="D5600" s="555"/>
      <c r="E5600" s="124" t="str">
        <f>'Enter Data'!$C$61</f>
        <v>Select</v>
      </c>
    </row>
    <row r="5601" spans="3:5" x14ac:dyDescent="0.2">
      <c r="C5601" s="555"/>
      <c r="D5601" s="555"/>
      <c r="E5601" s="124" t="str">
        <f>'Enter Data'!$C$61</f>
        <v>Select</v>
      </c>
    </row>
    <row r="5602" spans="3:5" x14ac:dyDescent="0.2">
      <c r="C5602" s="555"/>
      <c r="D5602" s="555"/>
      <c r="E5602" s="124" t="str">
        <f>'Enter Data'!$C$61</f>
        <v>Select</v>
      </c>
    </row>
    <row r="5603" spans="3:5" x14ac:dyDescent="0.2">
      <c r="C5603" s="555"/>
      <c r="D5603" s="555"/>
      <c r="E5603" s="124" t="str">
        <f>'Enter Data'!$C$61</f>
        <v>Select</v>
      </c>
    </row>
    <row r="5604" spans="3:5" x14ac:dyDescent="0.2">
      <c r="C5604" s="555"/>
      <c r="D5604" s="555"/>
      <c r="E5604" s="124" t="str">
        <f>'Enter Data'!$C$61</f>
        <v>Select</v>
      </c>
    </row>
    <row r="5605" spans="3:5" x14ac:dyDescent="0.2">
      <c r="C5605" s="555"/>
      <c r="D5605" s="555"/>
      <c r="E5605" s="124" t="str">
        <f>'Enter Data'!$C$61</f>
        <v>Select</v>
      </c>
    </row>
    <row r="5606" spans="3:5" x14ac:dyDescent="0.2">
      <c r="C5606" s="555"/>
      <c r="D5606" s="555"/>
      <c r="E5606" s="124" t="str">
        <f>'Enter Data'!$C$61</f>
        <v>Select</v>
      </c>
    </row>
    <row r="5607" spans="3:5" x14ac:dyDescent="0.2">
      <c r="C5607" s="555"/>
      <c r="D5607" s="555"/>
      <c r="E5607" s="124" t="str">
        <f>'Enter Data'!$C$61</f>
        <v>Select</v>
      </c>
    </row>
    <row r="5608" spans="3:5" x14ac:dyDescent="0.2">
      <c r="C5608" s="555"/>
      <c r="D5608" s="555"/>
      <c r="E5608" s="124" t="str">
        <f>'Enter Data'!$C$61</f>
        <v>Select</v>
      </c>
    </row>
    <row r="5609" spans="3:5" x14ac:dyDescent="0.2">
      <c r="C5609" s="555"/>
      <c r="D5609" s="555"/>
      <c r="E5609" s="124" t="str">
        <f>'Enter Data'!$C$61</f>
        <v>Select</v>
      </c>
    </row>
    <row r="5610" spans="3:5" x14ac:dyDescent="0.2">
      <c r="C5610" s="555"/>
      <c r="D5610" s="555"/>
      <c r="E5610" s="124" t="str">
        <f>'Enter Data'!$C$61</f>
        <v>Select</v>
      </c>
    </row>
    <row r="5611" spans="3:5" x14ac:dyDescent="0.2">
      <c r="C5611" s="555"/>
      <c r="D5611" s="555"/>
      <c r="E5611" s="124" t="str">
        <f>'Enter Data'!$C$61</f>
        <v>Select</v>
      </c>
    </row>
    <row r="5612" spans="3:5" x14ac:dyDescent="0.2">
      <c r="C5612" s="555"/>
      <c r="D5612" s="555"/>
      <c r="E5612" s="124" t="str">
        <f>'Enter Data'!$C$61</f>
        <v>Select</v>
      </c>
    </row>
    <row r="5613" spans="3:5" x14ac:dyDescent="0.2">
      <c r="C5613" s="555"/>
      <c r="D5613" s="555"/>
      <c r="E5613" s="124" t="str">
        <f>'Enter Data'!$C$61</f>
        <v>Select</v>
      </c>
    </row>
    <row r="5614" spans="3:5" x14ac:dyDescent="0.2">
      <c r="C5614" s="555"/>
      <c r="D5614" s="555"/>
      <c r="E5614" s="124" t="str">
        <f>'Enter Data'!$C$61</f>
        <v>Select</v>
      </c>
    </row>
    <row r="5615" spans="3:5" x14ac:dyDescent="0.2">
      <c r="C5615" s="555"/>
      <c r="D5615" s="555"/>
      <c r="E5615" s="124" t="str">
        <f>'Enter Data'!$C$61</f>
        <v>Select</v>
      </c>
    </row>
    <row r="5616" spans="3:5" x14ac:dyDescent="0.2">
      <c r="C5616" s="555"/>
      <c r="D5616" s="555"/>
      <c r="E5616" s="124" t="str">
        <f>'Enter Data'!$C$61</f>
        <v>Select</v>
      </c>
    </row>
    <row r="5617" spans="3:5" x14ac:dyDescent="0.2">
      <c r="C5617" s="555"/>
      <c r="D5617" s="555"/>
      <c r="E5617" s="124" t="str">
        <f>'Enter Data'!$C$61</f>
        <v>Select</v>
      </c>
    </row>
    <row r="5618" spans="3:5" x14ac:dyDescent="0.2">
      <c r="C5618" s="555"/>
      <c r="D5618" s="555"/>
      <c r="E5618" s="124" t="str">
        <f>'Enter Data'!$C$61</f>
        <v>Select</v>
      </c>
    </row>
    <row r="5619" spans="3:5" x14ac:dyDescent="0.2">
      <c r="C5619" s="555"/>
      <c r="D5619" s="555"/>
      <c r="E5619" s="124" t="str">
        <f>'Enter Data'!$C$61</f>
        <v>Select</v>
      </c>
    </row>
    <row r="5620" spans="3:5" x14ac:dyDescent="0.2">
      <c r="C5620" s="555"/>
      <c r="D5620" s="555"/>
      <c r="E5620" s="124" t="str">
        <f>'Enter Data'!$C$61</f>
        <v>Select</v>
      </c>
    </row>
    <row r="5621" spans="3:5" x14ac:dyDescent="0.2">
      <c r="C5621" s="555"/>
      <c r="D5621" s="555"/>
      <c r="E5621" s="124" t="str">
        <f>'Enter Data'!$C$61</f>
        <v>Select</v>
      </c>
    </row>
    <row r="5622" spans="3:5" x14ac:dyDescent="0.2">
      <c r="C5622" s="555"/>
      <c r="D5622" s="555"/>
      <c r="E5622" s="124" t="str">
        <f>'Enter Data'!$C$61</f>
        <v>Select</v>
      </c>
    </row>
    <row r="5623" spans="3:5" x14ac:dyDescent="0.2">
      <c r="C5623" s="555"/>
      <c r="D5623" s="555"/>
      <c r="E5623" s="124" t="str">
        <f>'Enter Data'!$C$61</f>
        <v>Select</v>
      </c>
    </row>
    <row r="5624" spans="3:5" x14ac:dyDescent="0.2">
      <c r="C5624" s="555"/>
      <c r="D5624" s="555"/>
      <c r="E5624" s="124" t="str">
        <f>'Enter Data'!$C$61</f>
        <v>Select</v>
      </c>
    </row>
    <row r="5625" spans="3:5" x14ac:dyDescent="0.2">
      <c r="C5625" s="555"/>
      <c r="D5625" s="555"/>
      <c r="E5625" s="124" t="str">
        <f>'Enter Data'!$C$61</f>
        <v>Select</v>
      </c>
    </row>
    <row r="5626" spans="3:5" x14ac:dyDescent="0.2">
      <c r="C5626" s="555"/>
      <c r="D5626" s="555"/>
      <c r="E5626" s="124" t="str">
        <f>'Enter Data'!$C$61</f>
        <v>Select</v>
      </c>
    </row>
    <row r="5627" spans="3:5" x14ac:dyDescent="0.2">
      <c r="C5627" s="555"/>
      <c r="D5627" s="555"/>
      <c r="E5627" s="124" t="str">
        <f>'Enter Data'!$C$61</f>
        <v>Select</v>
      </c>
    </row>
    <row r="5628" spans="3:5" x14ac:dyDescent="0.2">
      <c r="C5628" s="555"/>
      <c r="D5628" s="555"/>
      <c r="E5628" s="124" t="str">
        <f>'Enter Data'!$C$61</f>
        <v>Select</v>
      </c>
    </row>
    <row r="5629" spans="3:5" x14ac:dyDescent="0.2">
      <c r="C5629" s="555"/>
      <c r="D5629" s="555"/>
      <c r="E5629" s="124" t="str">
        <f>'Enter Data'!$C$61</f>
        <v>Select</v>
      </c>
    </row>
    <row r="5630" spans="3:5" x14ac:dyDescent="0.2">
      <c r="C5630" s="555"/>
      <c r="D5630" s="555"/>
      <c r="E5630" s="124" t="str">
        <f>'Enter Data'!$C$61</f>
        <v>Select</v>
      </c>
    </row>
    <row r="5631" spans="3:5" x14ac:dyDescent="0.2">
      <c r="C5631" s="555"/>
      <c r="D5631" s="555"/>
      <c r="E5631" s="124" t="str">
        <f>'Enter Data'!$C$61</f>
        <v>Select</v>
      </c>
    </row>
    <row r="5632" spans="3:5" x14ac:dyDescent="0.2">
      <c r="C5632" s="555"/>
      <c r="D5632" s="555"/>
      <c r="E5632" s="124" t="str">
        <f>'Enter Data'!$C$61</f>
        <v>Select</v>
      </c>
    </row>
    <row r="5633" spans="3:5" x14ac:dyDescent="0.2">
      <c r="C5633" s="555"/>
      <c r="D5633" s="555"/>
      <c r="E5633" s="124" t="str">
        <f>'Enter Data'!$C$61</f>
        <v>Select</v>
      </c>
    </row>
    <row r="5634" spans="3:5" x14ac:dyDescent="0.2">
      <c r="C5634" s="555"/>
      <c r="D5634" s="555"/>
      <c r="E5634" s="124" t="str">
        <f>'Enter Data'!$C$61</f>
        <v>Select</v>
      </c>
    </row>
    <row r="5635" spans="3:5" x14ac:dyDescent="0.2">
      <c r="C5635" s="555"/>
      <c r="D5635" s="555"/>
      <c r="E5635" s="124" t="str">
        <f>'Enter Data'!$C$61</f>
        <v>Select</v>
      </c>
    </row>
    <row r="5636" spans="3:5" x14ac:dyDescent="0.2">
      <c r="C5636" s="555"/>
      <c r="D5636" s="555"/>
      <c r="E5636" s="124" t="str">
        <f>'Enter Data'!$C$61</f>
        <v>Select</v>
      </c>
    </row>
    <row r="5637" spans="3:5" x14ac:dyDescent="0.2">
      <c r="C5637" s="555"/>
      <c r="D5637" s="555"/>
      <c r="E5637" s="124" t="str">
        <f>'Enter Data'!$C$61</f>
        <v>Select</v>
      </c>
    </row>
    <row r="5638" spans="3:5" x14ac:dyDescent="0.2">
      <c r="C5638" s="555"/>
      <c r="D5638" s="555"/>
      <c r="E5638" s="124" t="str">
        <f>'Enter Data'!$C$61</f>
        <v>Select</v>
      </c>
    </row>
    <row r="5639" spans="3:5" x14ac:dyDescent="0.2">
      <c r="C5639" s="555"/>
      <c r="D5639" s="555"/>
      <c r="E5639" s="124" t="str">
        <f>'Enter Data'!$C$61</f>
        <v>Select</v>
      </c>
    </row>
    <row r="5640" spans="3:5" x14ac:dyDescent="0.2">
      <c r="C5640" s="555"/>
      <c r="D5640" s="555"/>
      <c r="E5640" s="124" t="str">
        <f>'Enter Data'!$C$61</f>
        <v>Select</v>
      </c>
    </row>
    <row r="5641" spans="3:5" x14ac:dyDescent="0.2">
      <c r="C5641" s="555"/>
      <c r="D5641" s="555"/>
      <c r="E5641" s="124" t="str">
        <f>'Enter Data'!$C$61</f>
        <v>Select</v>
      </c>
    </row>
    <row r="5642" spans="3:5" x14ac:dyDescent="0.2">
      <c r="C5642" s="555"/>
      <c r="D5642" s="555"/>
      <c r="E5642" s="124" t="str">
        <f>'Enter Data'!$C$61</f>
        <v>Select</v>
      </c>
    </row>
    <row r="5643" spans="3:5" x14ac:dyDescent="0.2">
      <c r="C5643" s="555"/>
      <c r="D5643" s="555"/>
      <c r="E5643" s="124" t="str">
        <f>'Enter Data'!$C$61</f>
        <v>Select</v>
      </c>
    </row>
    <row r="5644" spans="3:5" x14ac:dyDescent="0.2">
      <c r="C5644" s="555"/>
      <c r="D5644" s="555"/>
      <c r="E5644" s="124" t="str">
        <f>'Enter Data'!$C$61</f>
        <v>Select</v>
      </c>
    </row>
    <row r="5645" spans="3:5" x14ac:dyDescent="0.2">
      <c r="C5645" s="555"/>
      <c r="D5645" s="555"/>
      <c r="E5645" s="124" t="str">
        <f>'Enter Data'!$C$61</f>
        <v>Select</v>
      </c>
    </row>
    <row r="5646" spans="3:5" x14ac:dyDescent="0.2">
      <c r="C5646" s="555"/>
      <c r="D5646" s="555"/>
      <c r="E5646" s="124" t="str">
        <f>'Enter Data'!$C$61</f>
        <v>Select</v>
      </c>
    </row>
    <row r="5647" spans="3:5" x14ac:dyDescent="0.2">
      <c r="C5647" s="555"/>
      <c r="D5647" s="555"/>
      <c r="E5647" s="124" t="str">
        <f>'Enter Data'!$C$61</f>
        <v>Select</v>
      </c>
    </row>
    <row r="5648" spans="3:5" x14ac:dyDescent="0.2">
      <c r="C5648" s="555"/>
      <c r="D5648" s="555"/>
      <c r="E5648" s="124" t="str">
        <f>'Enter Data'!$C$61</f>
        <v>Select</v>
      </c>
    </row>
    <row r="5649" spans="3:5" x14ac:dyDescent="0.2">
      <c r="C5649" s="555"/>
      <c r="D5649" s="555"/>
      <c r="E5649" s="124" t="str">
        <f>'Enter Data'!$C$61</f>
        <v>Select</v>
      </c>
    </row>
    <row r="5650" spans="3:5" x14ac:dyDescent="0.2">
      <c r="C5650" s="555"/>
      <c r="D5650" s="555"/>
      <c r="E5650" s="124" t="str">
        <f>'Enter Data'!$C$61</f>
        <v>Select</v>
      </c>
    </row>
    <row r="5651" spans="3:5" x14ac:dyDescent="0.2">
      <c r="C5651" s="555"/>
      <c r="D5651" s="555"/>
      <c r="E5651" s="124" t="str">
        <f>'Enter Data'!$C$61</f>
        <v>Select</v>
      </c>
    </row>
    <row r="5652" spans="3:5" x14ac:dyDescent="0.2">
      <c r="C5652" s="555"/>
      <c r="D5652" s="555"/>
      <c r="E5652" s="124" t="str">
        <f>'Enter Data'!$C$61</f>
        <v>Select</v>
      </c>
    </row>
    <row r="5653" spans="3:5" x14ac:dyDescent="0.2">
      <c r="C5653" s="555"/>
      <c r="D5653" s="555"/>
      <c r="E5653" s="124" t="str">
        <f>'Enter Data'!$C$61</f>
        <v>Select</v>
      </c>
    </row>
    <row r="5654" spans="3:5" x14ac:dyDescent="0.2">
      <c r="C5654" s="555"/>
      <c r="D5654" s="555"/>
      <c r="E5654" s="124" t="str">
        <f>'Enter Data'!$C$61</f>
        <v>Select</v>
      </c>
    </row>
    <row r="5655" spans="3:5" x14ac:dyDescent="0.2">
      <c r="C5655" s="555"/>
      <c r="D5655" s="555"/>
      <c r="E5655" s="124" t="str">
        <f>'Enter Data'!$C$61</f>
        <v>Select</v>
      </c>
    </row>
    <row r="5656" spans="3:5" x14ac:dyDescent="0.2">
      <c r="C5656" s="555"/>
      <c r="D5656" s="555"/>
      <c r="E5656" s="124" t="str">
        <f>'Enter Data'!$C$61</f>
        <v>Select</v>
      </c>
    </row>
    <row r="5657" spans="3:5" x14ac:dyDescent="0.2">
      <c r="C5657" s="555"/>
      <c r="D5657" s="555"/>
      <c r="E5657" s="124" t="str">
        <f>'Enter Data'!$C$61</f>
        <v>Select</v>
      </c>
    </row>
    <row r="5658" spans="3:5" x14ac:dyDescent="0.2">
      <c r="C5658" s="555"/>
      <c r="D5658" s="555"/>
      <c r="E5658" s="124" t="str">
        <f>'Enter Data'!$C$61</f>
        <v>Select</v>
      </c>
    </row>
    <row r="5659" spans="3:5" x14ac:dyDescent="0.2">
      <c r="C5659" s="555"/>
      <c r="D5659" s="555"/>
      <c r="E5659" s="124" t="str">
        <f>'Enter Data'!$C$61</f>
        <v>Select</v>
      </c>
    </row>
    <row r="5660" spans="3:5" x14ac:dyDescent="0.2">
      <c r="C5660" s="555"/>
      <c r="D5660" s="555"/>
      <c r="E5660" s="124" t="str">
        <f>'Enter Data'!$C$61</f>
        <v>Select</v>
      </c>
    </row>
    <row r="5661" spans="3:5" x14ac:dyDescent="0.2">
      <c r="C5661" s="555"/>
      <c r="D5661" s="555"/>
      <c r="E5661" s="124" t="str">
        <f>'Enter Data'!$C$61</f>
        <v>Select</v>
      </c>
    </row>
    <row r="5662" spans="3:5" x14ac:dyDescent="0.2">
      <c r="C5662" s="555"/>
      <c r="D5662" s="555"/>
      <c r="E5662" s="124" t="str">
        <f>'Enter Data'!$C$61</f>
        <v>Select</v>
      </c>
    </row>
    <row r="5663" spans="3:5" x14ac:dyDescent="0.2">
      <c r="C5663" s="555"/>
      <c r="D5663" s="555"/>
      <c r="E5663" s="124" t="str">
        <f>'Enter Data'!$C$61</f>
        <v>Select</v>
      </c>
    </row>
    <row r="5664" spans="3:5" x14ac:dyDescent="0.2">
      <c r="C5664" s="555"/>
      <c r="D5664" s="555"/>
      <c r="E5664" s="124" t="str">
        <f>'Enter Data'!$C$61</f>
        <v>Select</v>
      </c>
    </row>
    <row r="5665" spans="3:5" x14ac:dyDescent="0.2">
      <c r="C5665" s="555"/>
      <c r="D5665" s="555"/>
      <c r="E5665" s="124" t="str">
        <f>'Enter Data'!$C$61</f>
        <v>Select</v>
      </c>
    </row>
    <row r="5666" spans="3:5" x14ac:dyDescent="0.2">
      <c r="C5666" s="555"/>
      <c r="D5666" s="555"/>
      <c r="E5666" s="124" t="str">
        <f>'Enter Data'!$C$61</f>
        <v>Select</v>
      </c>
    </row>
    <row r="5667" spans="3:5" x14ac:dyDescent="0.2">
      <c r="C5667" s="555"/>
      <c r="D5667" s="555"/>
      <c r="E5667" s="124" t="str">
        <f>'Enter Data'!$C$61</f>
        <v>Select</v>
      </c>
    </row>
    <row r="5668" spans="3:5" x14ac:dyDescent="0.2">
      <c r="C5668" s="555"/>
      <c r="D5668" s="555"/>
      <c r="E5668" s="124" t="str">
        <f>'Enter Data'!$C$61</f>
        <v>Select</v>
      </c>
    </row>
    <row r="5669" spans="3:5" x14ac:dyDescent="0.2">
      <c r="C5669" s="555"/>
      <c r="D5669" s="555"/>
      <c r="E5669" s="124" t="str">
        <f>'Enter Data'!$C$61</f>
        <v>Select</v>
      </c>
    </row>
    <row r="5670" spans="3:5" x14ac:dyDescent="0.2">
      <c r="C5670" s="555"/>
      <c r="D5670" s="555"/>
      <c r="E5670" s="124" t="str">
        <f>'Enter Data'!$C$61</f>
        <v>Select</v>
      </c>
    </row>
    <row r="5671" spans="3:5" x14ac:dyDescent="0.2">
      <c r="C5671" s="555"/>
      <c r="D5671" s="555"/>
      <c r="E5671" s="124" t="str">
        <f>'Enter Data'!$C$61</f>
        <v>Select</v>
      </c>
    </row>
    <row r="5672" spans="3:5" x14ac:dyDescent="0.2">
      <c r="C5672" s="555"/>
      <c r="D5672" s="555"/>
      <c r="E5672" s="124" t="str">
        <f>'Enter Data'!$C$61</f>
        <v>Select</v>
      </c>
    </row>
    <row r="5673" spans="3:5" x14ac:dyDescent="0.2">
      <c r="C5673" s="555"/>
      <c r="D5673" s="555"/>
      <c r="E5673" s="124" t="str">
        <f>'Enter Data'!$C$61</f>
        <v>Select</v>
      </c>
    </row>
    <row r="5674" spans="3:5" x14ac:dyDescent="0.2">
      <c r="C5674" s="555"/>
      <c r="D5674" s="555"/>
      <c r="E5674" s="124" t="str">
        <f>'Enter Data'!$C$61</f>
        <v>Select</v>
      </c>
    </row>
    <row r="5675" spans="3:5" x14ac:dyDescent="0.2">
      <c r="C5675" s="555"/>
      <c r="D5675" s="555"/>
      <c r="E5675" s="124" t="str">
        <f>'Enter Data'!$C$61</f>
        <v>Select</v>
      </c>
    </row>
    <row r="5676" spans="3:5" x14ac:dyDescent="0.2">
      <c r="C5676" s="555"/>
      <c r="D5676" s="555"/>
      <c r="E5676" s="124" t="str">
        <f>'Enter Data'!$C$61</f>
        <v>Select</v>
      </c>
    </row>
    <row r="5677" spans="3:5" x14ac:dyDescent="0.2">
      <c r="C5677" s="555"/>
      <c r="D5677" s="555"/>
      <c r="E5677" s="124" t="str">
        <f>'Enter Data'!$C$61</f>
        <v>Select</v>
      </c>
    </row>
    <row r="5678" spans="3:5" x14ac:dyDescent="0.2">
      <c r="C5678" s="555"/>
      <c r="D5678" s="555"/>
      <c r="E5678" s="124" t="str">
        <f>'Enter Data'!$C$61</f>
        <v>Select</v>
      </c>
    </row>
    <row r="5679" spans="3:5" x14ac:dyDescent="0.2">
      <c r="C5679" s="555"/>
      <c r="D5679" s="555"/>
      <c r="E5679" s="124" t="str">
        <f>'Enter Data'!$C$61</f>
        <v>Select</v>
      </c>
    </row>
    <row r="5680" spans="3:5" x14ac:dyDescent="0.2">
      <c r="C5680" s="555"/>
      <c r="D5680" s="555"/>
      <c r="E5680" s="124" t="str">
        <f>'Enter Data'!$C$61</f>
        <v>Select</v>
      </c>
    </row>
    <row r="5681" spans="3:5" x14ac:dyDescent="0.2">
      <c r="C5681" s="555"/>
      <c r="D5681" s="555"/>
      <c r="E5681" s="124" t="str">
        <f>'Enter Data'!$C$61</f>
        <v>Select</v>
      </c>
    </row>
    <row r="5682" spans="3:5" x14ac:dyDescent="0.2">
      <c r="C5682" s="555"/>
      <c r="D5682" s="555"/>
      <c r="E5682" s="124" t="str">
        <f>'Enter Data'!$C$61</f>
        <v>Select</v>
      </c>
    </row>
    <row r="5683" spans="3:5" x14ac:dyDescent="0.2">
      <c r="C5683" s="555"/>
      <c r="D5683" s="555"/>
      <c r="E5683" s="124" t="str">
        <f>'Enter Data'!$C$61</f>
        <v>Select</v>
      </c>
    </row>
    <row r="5684" spans="3:5" x14ac:dyDescent="0.2">
      <c r="C5684" s="555"/>
      <c r="D5684" s="555"/>
      <c r="E5684" s="124" t="str">
        <f>'Enter Data'!$C$61</f>
        <v>Select</v>
      </c>
    </row>
    <row r="5685" spans="3:5" x14ac:dyDescent="0.2">
      <c r="C5685" s="555"/>
      <c r="D5685" s="555"/>
      <c r="E5685" s="124" t="str">
        <f>'Enter Data'!$C$61</f>
        <v>Select</v>
      </c>
    </row>
    <row r="5686" spans="3:5" x14ac:dyDescent="0.2">
      <c r="C5686" s="555"/>
      <c r="D5686" s="555"/>
      <c r="E5686" s="124" t="str">
        <f>'Enter Data'!$C$61</f>
        <v>Select</v>
      </c>
    </row>
    <row r="5687" spans="3:5" x14ac:dyDescent="0.2">
      <c r="C5687" s="555"/>
      <c r="D5687" s="555"/>
      <c r="E5687" s="124" t="str">
        <f>'Enter Data'!$C$61</f>
        <v>Select</v>
      </c>
    </row>
    <row r="5688" spans="3:5" x14ac:dyDescent="0.2">
      <c r="C5688" s="555"/>
      <c r="D5688" s="555"/>
      <c r="E5688" s="124" t="str">
        <f>'Enter Data'!$C$61</f>
        <v>Select</v>
      </c>
    </row>
    <row r="5689" spans="3:5" x14ac:dyDescent="0.2">
      <c r="C5689" s="555"/>
      <c r="D5689" s="555"/>
      <c r="E5689" s="124" t="str">
        <f>'Enter Data'!$C$61</f>
        <v>Select</v>
      </c>
    </row>
    <row r="5690" spans="3:5" x14ac:dyDescent="0.2">
      <c r="C5690" s="555"/>
      <c r="D5690" s="555"/>
      <c r="E5690" s="124" t="str">
        <f>'Enter Data'!$C$61</f>
        <v>Select</v>
      </c>
    </row>
    <row r="5691" spans="3:5" x14ac:dyDescent="0.2">
      <c r="C5691" s="555"/>
      <c r="D5691" s="555"/>
      <c r="E5691" s="124" t="str">
        <f>'Enter Data'!$C$61</f>
        <v>Select</v>
      </c>
    </row>
    <row r="5692" spans="3:5" x14ac:dyDescent="0.2">
      <c r="C5692" s="555"/>
      <c r="D5692" s="555"/>
      <c r="E5692" s="124" t="str">
        <f>'Enter Data'!$C$61</f>
        <v>Select</v>
      </c>
    </row>
    <row r="5693" spans="3:5" x14ac:dyDescent="0.2">
      <c r="C5693" s="555"/>
      <c r="D5693" s="555"/>
      <c r="E5693" s="124" t="str">
        <f>'Enter Data'!$C$61</f>
        <v>Select</v>
      </c>
    </row>
    <row r="5694" spans="3:5" x14ac:dyDescent="0.2">
      <c r="C5694" s="555"/>
      <c r="D5694" s="555"/>
      <c r="E5694" s="124" t="str">
        <f>'Enter Data'!$C$61</f>
        <v>Select</v>
      </c>
    </row>
    <row r="5695" spans="3:5" x14ac:dyDescent="0.2">
      <c r="C5695" s="555"/>
      <c r="D5695" s="555"/>
      <c r="E5695" s="124" t="str">
        <f>'Enter Data'!$C$61</f>
        <v>Select</v>
      </c>
    </row>
    <row r="5696" spans="3:5" x14ac:dyDescent="0.2">
      <c r="C5696" s="555"/>
      <c r="D5696" s="555"/>
      <c r="E5696" s="124" t="str">
        <f>'Enter Data'!$C$61</f>
        <v>Select</v>
      </c>
    </row>
    <row r="5697" spans="3:5" x14ac:dyDescent="0.2">
      <c r="C5697" s="555"/>
      <c r="D5697" s="555"/>
      <c r="E5697" s="124" t="str">
        <f>'Enter Data'!$C$61</f>
        <v>Select</v>
      </c>
    </row>
    <row r="5698" spans="3:5" x14ac:dyDescent="0.2">
      <c r="C5698" s="555"/>
      <c r="D5698" s="555"/>
      <c r="E5698" s="124" t="str">
        <f>'Enter Data'!$C$61</f>
        <v>Select</v>
      </c>
    </row>
    <row r="5699" spans="3:5" x14ac:dyDescent="0.2">
      <c r="C5699" s="555"/>
      <c r="D5699" s="555"/>
      <c r="E5699" s="124" t="str">
        <f>'Enter Data'!$C$61</f>
        <v>Select</v>
      </c>
    </row>
    <row r="5700" spans="3:5" x14ac:dyDescent="0.2">
      <c r="C5700" s="555"/>
      <c r="D5700" s="555"/>
      <c r="E5700" s="124" t="str">
        <f>'Enter Data'!$C$61</f>
        <v>Select</v>
      </c>
    </row>
    <row r="5701" spans="3:5" x14ac:dyDescent="0.2">
      <c r="C5701" s="555"/>
      <c r="D5701" s="555"/>
      <c r="E5701" s="124" t="str">
        <f>'Enter Data'!$C$61</f>
        <v>Select</v>
      </c>
    </row>
    <row r="5702" spans="3:5" x14ac:dyDescent="0.2">
      <c r="C5702" s="555"/>
      <c r="D5702" s="555"/>
      <c r="E5702" s="124" t="str">
        <f>'Enter Data'!$C$61</f>
        <v>Select</v>
      </c>
    </row>
    <row r="5703" spans="3:5" x14ac:dyDescent="0.2">
      <c r="C5703" s="555"/>
      <c r="D5703" s="555"/>
      <c r="E5703" s="124" t="str">
        <f>'Enter Data'!$C$61</f>
        <v>Select</v>
      </c>
    </row>
    <row r="5704" spans="3:5" x14ac:dyDescent="0.2">
      <c r="C5704" s="555"/>
      <c r="D5704" s="555"/>
      <c r="E5704" s="124" t="str">
        <f>'Enter Data'!$C$61</f>
        <v>Select</v>
      </c>
    </row>
    <row r="5705" spans="3:5" x14ac:dyDescent="0.2">
      <c r="C5705" s="555"/>
      <c r="D5705" s="555"/>
      <c r="E5705" s="124" t="str">
        <f>'Enter Data'!$C$61</f>
        <v>Select</v>
      </c>
    </row>
    <row r="5706" spans="3:5" x14ac:dyDescent="0.2">
      <c r="C5706" s="555"/>
      <c r="D5706" s="555"/>
      <c r="E5706" s="124" t="str">
        <f>'Enter Data'!$C$61</f>
        <v>Select</v>
      </c>
    </row>
    <row r="5707" spans="3:5" x14ac:dyDescent="0.2">
      <c r="C5707" s="555"/>
      <c r="D5707" s="555"/>
      <c r="E5707" s="124" t="str">
        <f>'Enter Data'!$C$61</f>
        <v>Select</v>
      </c>
    </row>
    <row r="5708" spans="3:5" x14ac:dyDescent="0.2">
      <c r="C5708" s="555"/>
      <c r="D5708" s="555"/>
      <c r="E5708" s="124" t="str">
        <f>'Enter Data'!$C$61</f>
        <v>Select</v>
      </c>
    </row>
    <row r="5709" spans="3:5" x14ac:dyDescent="0.2">
      <c r="C5709" s="555"/>
      <c r="D5709" s="555"/>
      <c r="E5709" s="124" t="str">
        <f>'Enter Data'!$C$61</f>
        <v>Select</v>
      </c>
    </row>
    <row r="5710" spans="3:5" x14ac:dyDescent="0.2">
      <c r="C5710" s="555"/>
      <c r="D5710" s="555"/>
      <c r="E5710" s="124" t="str">
        <f>'Enter Data'!$C$61</f>
        <v>Select</v>
      </c>
    </row>
    <row r="5711" spans="3:5" x14ac:dyDescent="0.2">
      <c r="C5711" s="555"/>
      <c r="D5711" s="555"/>
      <c r="E5711" s="124" t="str">
        <f>'Enter Data'!$C$61</f>
        <v>Select</v>
      </c>
    </row>
    <row r="5712" spans="3:5" x14ac:dyDescent="0.2">
      <c r="C5712" s="555"/>
      <c r="D5712" s="555"/>
      <c r="E5712" s="124" t="str">
        <f>'Enter Data'!$C$61</f>
        <v>Select</v>
      </c>
    </row>
    <row r="5713" spans="3:5" x14ac:dyDescent="0.2">
      <c r="C5713" s="555"/>
      <c r="D5713" s="555"/>
      <c r="E5713" s="124" t="str">
        <f>'Enter Data'!$C$61</f>
        <v>Select</v>
      </c>
    </row>
    <row r="5714" spans="3:5" x14ac:dyDescent="0.2">
      <c r="C5714" s="555"/>
      <c r="D5714" s="555"/>
      <c r="E5714" s="124" t="str">
        <f>'Enter Data'!$C$61</f>
        <v>Select</v>
      </c>
    </row>
    <row r="5715" spans="3:5" x14ac:dyDescent="0.2">
      <c r="C5715" s="555"/>
      <c r="D5715" s="555"/>
      <c r="E5715" s="124" t="str">
        <f>'Enter Data'!$C$61</f>
        <v>Select</v>
      </c>
    </row>
    <row r="5716" spans="3:5" x14ac:dyDescent="0.2">
      <c r="C5716" s="555"/>
      <c r="D5716" s="555"/>
      <c r="E5716" s="124" t="str">
        <f>'Enter Data'!$C$61</f>
        <v>Select</v>
      </c>
    </row>
    <row r="5717" spans="3:5" x14ac:dyDescent="0.2">
      <c r="C5717" s="555"/>
      <c r="D5717" s="555"/>
      <c r="E5717" s="124" t="str">
        <f>'Enter Data'!$C$61</f>
        <v>Select</v>
      </c>
    </row>
    <row r="5718" spans="3:5" x14ac:dyDescent="0.2">
      <c r="C5718" s="555"/>
      <c r="D5718" s="555"/>
      <c r="E5718" s="124" t="str">
        <f>'Enter Data'!$C$61</f>
        <v>Select</v>
      </c>
    </row>
    <row r="5719" spans="3:5" x14ac:dyDescent="0.2">
      <c r="C5719" s="555"/>
      <c r="D5719" s="555"/>
      <c r="E5719" s="124" t="str">
        <f>'Enter Data'!$C$61</f>
        <v>Select</v>
      </c>
    </row>
    <row r="5720" spans="3:5" x14ac:dyDescent="0.2">
      <c r="C5720" s="555"/>
      <c r="D5720" s="555"/>
      <c r="E5720" s="124" t="str">
        <f>'Enter Data'!$C$61</f>
        <v>Select</v>
      </c>
    </row>
    <row r="5721" spans="3:5" x14ac:dyDescent="0.2">
      <c r="C5721" s="555"/>
      <c r="D5721" s="555"/>
      <c r="E5721" s="124" t="str">
        <f>'Enter Data'!$C$61</f>
        <v>Select</v>
      </c>
    </row>
    <row r="5722" spans="3:5" x14ac:dyDescent="0.2">
      <c r="C5722" s="555"/>
      <c r="D5722" s="555"/>
      <c r="E5722" s="124" t="str">
        <f>'Enter Data'!$C$61</f>
        <v>Select</v>
      </c>
    </row>
    <row r="5723" spans="3:5" x14ac:dyDescent="0.2">
      <c r="C5723" s="555"/>
      <c r="D5723" s="555"/>
      <c r="E5723" s="124" t="str">
        <f>'Enter Data'!$C$61</f>
        <v>Select</v>
      </c>
    </row>
    <row r="5724" spans="3:5" x14ac:dyDescent="0.2">
      <c r="C5724" s="555"/>
      <c r="D5724" s="555"/>
      <c r="E5724" s="124" t="str">
        <f>'Enter Data'!$C$61</f>
        <v>Select</v>
      </c>
    </row>
    <row r="5725" spans="3:5" x14ac:dyDescent="0.2">
      <c r="C5725" s="555"/>
      <c r="D5725" s="555"/>
      <c r="E5725" s="124" t="str">
        <f>'Enter Data'!$C$61</f>
        <v>Select</v>
      </c>
    </row>
    <row r="5726" spans="3:5" x14ac:dyDescent="0.2">
      <c r="C5726" s="555"/>
      <c r="D5726" s="555"/>
      <c r="E5726" s="124" t="str">
        <f>'Enter Data'!$C$61</f>
        <v>Select</v>
      </c>
    </row>
    <row r="5727" spans="3:5" x14ac:dyDescent="0.2">
      <c r="C5727" s="555"/>
      <c r="D5727" s="555"/>
      <c r="E5727" s="124" t="str">
        <f>'Enter Data'!$C$61</f>
        <v>Select</v>
      </c>
    </row>
    <row r="5728" spans="3:5" x14ac:dyDescent="0.2">
      <c r="C5728" s="555"/>
      <c r="D5728" s="555"/>
      <c r="E5728" s="124" t="str">
        <f>'Enter Data'!$C$61</f>
        <v>Select</v>
      </c>
    </row>
    <row r="5729" spans="3:5" x14ac:dyDescent="0.2">
      <c r="C5729" s="555"/>
      <c r="D5729" s="555"/>
      <c r="E5729" s="124" t="str">
        <f>'Enter Data'!$C$61</f>
        <v>Select</v>
      </c>
    </row>
    <row r="5730" spans="3:5" x14ac:dyDescent="0.2">
      <c r="C5730" s="555"/>
      <c r="D5730" s="555"/>
      <c r="E5730" s="124" t="str">
        <f>'Enter Data'!$C$61</f>
        <v>Select</v>
      </c>
    </row>
    <row r="5731" spans="3:5" x14ac:dyDescent="0.2">
      <c r="C5731" s="555"/>
      <c r="D5731" s="555"/>
      <c r="E5731" s="124" t="str">
        <f>'Enter Data'!$C$61</f>
        <v>Select</v>
      </c>
    </row>
    <row r="5732" spans="3:5" x14ac:dyDescent="0.2">
      <c r="C5732" s="555"/>
      <c r="D5732" s="555"/>
      <c r="E5732" s="124" t="str">
        <f>'Enter Data'!$C$61</f>
        <v>Select</v>
      </c>
    </row>
    <row r="5733" spans="3:5" x14ac:dyDescent="0.2">
      <c r="C5733" s="555"/>
      <c r="D5733" s="555"/>
      <c r="E5733" s="124" t="str">
        <f>'Enter Data'!$C$61</f>
        <v>Select</v>
      </c>
    </row>
    <row r="5734" spans="3:5" x14ac:dyDescent="0.2">
      <c r="C5734" s="555"/>
      <c r="D5734" s="555"/>
      <c r="E5734" s="124" t="str">
        <f>'Enter Data'!$C$61</f>
        <v>Select</v>
      </c>
    </row>
    <row r="5735" spans="3:5" x14ac:dyDescent="0.2">
      <c r="C5735" s="555"/>
      <c r="D5735" s="555"/>
      <c r="E5735" s="124" t="str">
        <f>'Enter Data'!$C$61</f>
        <v>Select</v>
      </c>
    </row>
    <row r="5736" spans="3:5" x14ac:dyDescent="0.2">
      <c r="C5736" s="555"/>
      <c r="D5736" s="555"/>
      <c r="E5736" s="124" t="str">
        <f>'Enter Data'!$C$61</f>
        <v>Select</v>
      </c>
    </row>
    <row r="5737" spans="3:5" x14ac:dyDescent="0.2">
      <c r="C5737" s="555"/>
      <c r="D5737" s="555"/>
      <c r="E5737" s="124" t="str">
        <f>'Enter Data'!$C$61</f>
        <v>Select</v>
      </c>
    </row>
    <row r="5738" spans="3:5" x14ac:dyDescent="0.2">
      <c r="C5738" s="555"/>
      <c r="D5738" s="555"/>
      <c r="E5738" s="124" t="str">
        <f>'Enter Data'!$C$61</f>
        <v>Select</v>
      </c>
    </row>
    <row r="5739" spans="3:5" x14ac:dyDescent="0.2">
      <c r="C5739" s="555"/>
      <c r="D5739" s="555"/>
      <c r="E5739" s="124" t="str">
        <f>'Enter Data'!$C$61</f>
        <v>Select</v>
      </c>
    </row>
    <row r="5740" spans="3:5" x14ac:dyDescent="0.2">
      <c r="C5740" s="555"/>
      <c r="D5740" s="555"/>
      <c r="E5740" s="124" t="str">
        <f>'Enter Data'!$C$61</f>
        <v>Select</v>
      </c>
    </row>
    <row r="5741" spans="3:5" x14ac:dyDescent="0.2">
      <c r="C5741" s="555"/>
      <c r="D5741" s="555"/>
      <c r="E5741" s="124" t="str">
        <f>'Enter Data'!$C$61</f>
        <v>Select</v>
      </c>
    </row>
    <row r="5742" spans="3:5" x14ac:dyDescent="0.2">
      <c r="C5742" s="555"/>
      <c r="D5742" s="555"/>
      <c r="E5742" s="124" t="str">
        <f>'Enter Data'!$C$61</f>
        <v>Select</v>
      </c>
    </row>
    <row r="5743" spans="3:5" x14ac:dyDescent="0.2">
      <c r="C5743" s="555"/>
      <c r="D5743" s="555"/>
      <c r="E5743" s="124" t="str">
        <f>'Enter Data'!$C$61</f>
        <v>Select</v>
      </c>
    </row>
    <row r="5744" spans="3:5" x14ac:dyDescent="0.2">
      <c r="C5744" s="555"/>
      <c r="D5744" s="555"/>
      <c r="E5744" s="124" t="str">
        <f>'Enter Data'!$C$61</f>
        <v>Select</v>
      </c>
    </row>
    <row r="5745" spans="3:5" x14ac:dyDescent="0.2">
      <c r="C5745" s="555"/>
      <c r="D5745" s="555"/>
      <c r="E5745" s="124" t="str">
        <f>'Enter Data'!$C$61</f>
        <v>Select</v>
      </c>
    </row>
    <row r="5746" spans="3:5" x14ac:dyDescent="0.2">
      <c r="C5746" s="555"/>
      <c r="D5746" s="555"/>
      <c r="E5746" s="124" t="str">
        <f>'Enter Data'!$C$61</f>
        <v>Select</v>
      </c>
    </row>
    <row r="5747" spans="3:5" x14ac:dyDescent="0.2">
      <c r="C5747" s="555"/>
      <c r="D5747" s="555"/>
      <c r="E5747" s="124" t="str">
        <f>'Enter Data'!$C$61</f>
        <v>Select</v>
      </c>
    </row>
    <row r="5748" spans="3:5" x14ac:dyDescent="0.2">
      <c r="C5748" s="555"/>
      <c r="D5748" s="555"/>
      <c r="E5748" s="124" t="str">
        <f>'Enter Data'!$C$61</f>
        <v>Select</v>
      </c>
    </row>
    <row r="5749" spans="3:5" x14ac:dyDescent="0.2">
      <c r="C5749" s="555"/>
      <c r="D5749" s="555"/>
      <c r="E5749" s="124" t="str">
        <f>'Enter Data'!$C$61</f>
        <v>Select</v>
      </c>
    </row>
    <row r="5750" spans="3:5" x14ac:dyDescent="0.2">
      <c r="C5750" s="555"/>
      <c r="D5750" s="555"/>
      <c r="E5750" s="124" t="str">
        <f>'Enter Data'!$C$61</f>
        <v>Select</v>
      </c>
    </row>
    <row r="5751" spans="3:5" x14ac:dyDescent="0.2">
      <c r="C5751" s="555"/>
      <c r="D5751" s="555"/>
      <c r="E5751" s="124" t="str">
        <f>'Enter Data'!$C$61</f>
        <v>Select</v>
      </c>
    </row>
    <row r="5752" spans="3:5" x14ac:dyDescent="0.2">
      <c r="C5752" s="555"/>
      <c r="D5752" s="555"/>
      <c r="E5752" s="124" t="str">
        <f>'Enter Data'!$C$61</f>
        <v>Select</v>
      </c>
    </row>
    <row r="5753" spans="3:5" x14ac:dyDescent="0.2">
      <c r="C5753" s="555"/>
      <c r="D5753" s="555"/>
      <c r="E5753" s="124" t="str">
        <f>'Enter Data'!$C$61</f>
        <v>Select</v>
      </c>
    </row>
    <row r="5754" spans="3:5" x14ac:dyDescent="0.2">
      <c r="C5754" s="555"/>
      <c r="D5754" s="555"/>
      <c r="E5754" s="124" t="str">
        <f>'Enter Data'!$C$61</f>
        <v>Select</v>
      </c>
    </row>
    <row r="5755" spans="3:5" x14ac:dyDescent="0.2">
      <c r="C5755" s="555"/>
      <c r="D5755" s="555"/>
      <c r="E5755" s="124" t="str">
        <f>'Enter Data'!$C$61</f>
        <v>Select</v>
      </c>
    </row>
    <row r="5756" spans="3:5" x14ac:dyDescent="0.2">
      <c r="C5756" s="555"/>
      <c r="D5756" s="555"/>
      <c r="E5756" s="124" t="str">
        <f>'Enter Data'!$C$61</f>
        <v>Select</v>
      </c>
    </row>
    <row r="5757" spans="3:5" x14ac:dyDescent="0.2">
      <c r="C5757" s="555"/>
      <c r="D5757" s="555"/>
      <c r="E5757" s="124" t="str">
        <f>'Enter Data'!$C$61</f>
        <v>Select</v>
      </c>
    </row>
    <row r="5758" spans="3:5" x14ac:dyDescent="0.2">
      <c r="C5758" s="555"/>
      <c r="D5758" s="555"/>
      <c r="E5758" s="124" t="str">
        <f>'Enter Data'!$C$61</f>
        <v>Select</v>
      </c>
    </row>
    <row r="5759" spans="3:5" x14ac:dyDescent="0.2">
      <c r="C5759" s="555"/>
      <c r="D5759" s="555"/>
      <c r="E5759" s="124" t="str">
        <f>'Enter Data'!$C$61</f>
        <v>Select</v>
      </c>
    </row>
    <row r="5760" spans="3:5" x14ac:dyDescent="0.2">
      <c r="C5760" s="555"/>
      <c r="D5760" s="555"/>
      <c r="E5760" s="124" t="str">
        <f>'Enter Data'!$C$61</f>
        <v>Select</v>
      </c>
    </row>
    <row r="5761" spans="3:5" x14ac:dyDescent="0.2">
      <c r="C5761" s="555"/>
      <c r="D5761" s="555"/>
      <c r="E5761" s="124" t="str">
        <f>'Enter Data'!$C$61</f>
        <v>Select</v>
      </c>
    </row>
    <row r="5762" spans="3:5" x14ac:dyDescent="0.2">
      <c r="C5762" s="555"/>
      <c r="D5762" s="555"/>
      <c r="E5762" s="124" t="str">
        <f>'Enter Data'!$C$61</f>
        <v>Select</v>
      </c>
    </row>
    <row r="5763" spans="3:5" x14ac:dyDescent="0.2">
      <c r="C5763" s="555"/>
      <c r="D5763" s="555"/>
      <c r="E5763" s="124" t="str">
        <f>'Enter Data'!$C$61</f>
        <v>Select</v>
      </c>
    </row>
    <row r="5764" spans="3:5" x14ac:dyDescent="0.2">
      <c r="C5764" s="555"/>
      <c r="D5764" s="555"/>
      <c r="E5764" s="124" t="str">
        <f>'Enter Data'!$C$61</f>
        <v>Select</v>
      </c>
    </row>
    <row r="5765" spans="3:5" x14ac:dyDescent="0.2">
      <c r="C5765" s="555"/>
      <c r="D5765" s="555"/>
      <c r="E5765" s="124" t="str">
        <f>'Enter Data'!$C$61</f>
        <v>Select</v>
      </c>
    </row>
    <row r="5766" spans="3:5" x14ac:dyDescent="0.2">
      <c r="C5766" s="555"/>
      <c r="D5766" s="555"/>
      <c r="E5766" s="124" t="str">
        <f>'Enter Data'!$C$61</f>
        <v>Select</v>
      </c>
    </row>
    <row r="5767" spans="3:5" x14ac:dyDescent="0.2">
      <c r="C5767" s="555"/>
      <c r="D5767" s="555"/>
      <c r="E5767" s="124" t="str">
        <f>'Enter Data'!$C$61</f>
        <v>Select</v>
      </c>
    </row>
    <row r="5768" spans="3:5" x14ac:dyDescent="0.2">
      <c r="C5768" s="555"/>
      <c r="D5768" s="555"/>
      <c r="E5768" s="124" t="str">
        <f>'Enter Data'!$C$61</f>
        <v>Select</v>
      </c>
    </row>
    <row r="5769" spans="3:5" x14ac:dyDescent="0.2">
      <c r="C5769" s="555"/>
      <c r="D5769" s="555"/>
      <c r="E5769" s="124" t="str">
        <f>'Enter Data'!$C$61</f>
        <v>Select</v>
      </c>
    </row>
    <row r="5770" spans="3:5" x14ac:dyDescent="0.2">
      <c r="C5770" s="555"/>
      <c r="D5770" s="555"/>
      <c r="E5770" s="124" t="str">
        <f>'Enter Data'!$C$61</f>
        <v>Select</v>
      </c>
    </row>
    <row r="5771" spans="3:5" x14ac:dyDescent="0.2">
      <c r="C5771" s="555"/>
      <c r="D5771" s="555"/>
      <c r="E5771" s="124" t="str">
        <f>'Enter Data'!$C$61</f>
        <v>Select</v>
      </c>
    </row>
    <row r="5772" spans="3:5" x14ac:dyDescent="0.2">
      <c r="C5772" s="555"/>
      <c r="D5772" s="555"/>
      <c r="E5772" s="124" t="str">
        <f>'Enter Data'!$C$61</f>
        <v>Select</v>
      </c>
    </row>
    <row r="5773" spans="3:5" x14ac:dyDescent="0.2">
      <c r="C5773" s="555"/>
      <c r="D5773" s="555"/>
      <c r="E5773" s="124" t="str">
        <f>'Enter Data'!$C$61</f>
        <v>Select</v>
      </c>
    </row>
    <row r="5774" spans="3:5" x14ac:dyDescent="0.2">
      <c r="C5774" s="555"/>
      <c r="D5774" s="555"/>
      <c r="E5774" s="124" t="str">
        <f>'Enter Data'!$C$61</f>
        <v>Select</v>
      </c>
    </row>
    <row r="5775" spans="3:5" x14ac:dyDescent="0.2">
      <c r="C5775" s="555"/>
      <c r="D5775" s="555"/>
      <c r="E5775" s="124" t="str">
        <f>'Enter Data'!$C$61</f>
        <v>Select</v>
      </c>
    </row>
    <row r="5776" spans="3:5" x14ac:dyDescent="0.2">
      <c r="C5776" s="555"/>
      <c r="D5776" s="555"/>
      <c r="E5776" s="124" t="str">
        <f>'Enter Data'!$C$61</f>
        <v>Select</v>
      </c>
    </row>
    <row r="5777" spans="3:5" x14ac:dyDescent="0.2">
      <c r="C5777" s="555"/>
      <c r="D5777" s="555"/>
      <c r="E5777" s="124" t="str">
        <f>'Enter Data'!$C$61</f>
        <v>Select</v>
      </c>
    </row>
    <row r="5778" spans="3:5" x14ac:dyDescent="0.2">
      <c r="C5778" s="555"/>
      <c r="D5778" s="555"/>
      <c r="E5778" s="124" t="str">
        <f>'Enter Data'!$C$61</f>
        <v>Select</v>
      </c>
    </row>
    <row r="5779" spans="3:5" x14ac:dyDescent="0.2">
      <c r="C5779" s="555"/>
      <c r="D5779" s="555"/>
      <c r="E5779" s="124" t="str">
        <f>'Enter Data'!$C$61</f>
        <v>Select</v>
      </c>
    </row>
    <row r="5780" spans="3:5" x14ac:dyDescent="0.2">
      <c r="C5780" s="555"/>
      <c r="D5780" s="555"/>
      <c r="E5780" s="124" t="str">
        <f>'Enter Data'!$C$61</f>
        <v>Select</v>
      </c>
    </row>
    <row r="5781" spans="3:5" x14ac:dyDescent="0.2">
      <c r="C5781" s="555"/>
      <c r="D5781" s="555"/>
      <c r="E5781" s="124" t="str">
        <f>'Enter Data'!$C$61</f>
        <v>Select</v>
      </c>
    </row>
    <row r="5782" spans="3:5" x14ac:dyDescent="0.2">
      <c r="C5782" s="555"/>
      <c r="D5782" s="555"/>
      <c r="E5782" s="124" t="str">
        <f>'Enter Data'!$C$61</f>
        <v>Select</v>
      </c>
    </row>
    <row r="5783" spans="3:5" x14ac:dyDescent="0.2">
      <c r="C5783" s="555"/>
      <c r="D5783" s="555"/>
      <c r="E5783" s="124" t="str">
        <f>'Enter Data'!$C$61</f>
        <v>Select</v>
      </c>
    </row>
    <row r="5784" spans="3:5" x14ac:dyDescent="0.2">
      <c r="C5784" s="555"/>
      <c r="D5784" s="555"/>
      <c r="E5784" s="124" t="str">
        <f>'Enter Data'!$C$61</f>
        <v>Select</v>
      </c>
    </row>
    <row r="5785" spans="3:5" x14ac:dyDescent="0.2">
      <c r="C5785" s="555"/>
      <c r="D5785" s="555"/>
      <c r="E5785" s="124" t="str">
        <f>'Enter Data'!$C$61</f>
        <v>Select</v>
      </c>
    </row>
    <row r="5786" spans="3:5" x14ac:dyDescent="0.2">
      <c r="C5786" s="555"/>
      <c r="D5786" s="555"/>
      <c r="E5786" s="124" t="str">
        <f>'Enter Data'!$C$61</f>
        <v>Select</v>
      </c>
    </row>
    <row r="5787" spans="3:5" x14ac:dyDescent="0.2">
      <c r="C5787" s="555"/>
      <c r="D5787" s="555"/>
      <c r="E5787" s="124" t="str">
        <f>'Enter Data'!$C$61</f>
        <v>Select</v>
      </c>
    </row>
    <row r="5788" spans="3:5" x14ac:dyDescent="0.2">
      <c r="C5788" s="555"/>
      <c r="D5788" s="555"/>
      <c r="E5788" s="124" t="str">
        <f>'Enter Data'!$C$61</f>
        <v>Select</v>
      </c>
    </row>
    <row r="5789" spans="3:5" x14ac:dyDescent="0.2">
      <c r="C5789" s="555"/>
      <c r="D5789" s="555"/>
      <c r="E5789" s="124" t="str">
        <f>'Enter Data'!$C$61</f>
        <v>Select</v>
      </c>
    </row>
    <row r="5790" spans="3:5" x14ac:dyDescent="0.2">
      <c r="C5790" s="555"/>
      <c r="D5790" s="555"/>
      <c r="E5790" s="124" t="str">
        <f>'Enter Data'!$C$61</f>
        <v>Select</v>
      </c>
    </row>
    <row r="5791" spans="3:5" x14ac:dyDescent="0.2">
      <c r="C5791" s="555"/>
      <c r="D5791" s="555"/>
      <c r="E5791" s="124" t="str">
        <f>'Enter Data'!$C$61</f>
        <v>Select</v>
      </c>
    </row>
    <row r="5792" spans="3:5" x14ac:dyDescent="0.2">
      <c r="C5792" s="555"/>
      <c r="D5792" s="555"/>
      <c r="E5792" s="124" t="str">
        <f>'Enter Data'!$C$61</f>
        <v>Select</v>
      </c>
    </row>
    <row r="5793" spans="3:5" x14ac:dyDescent="0.2">
      <c r="C5793" s="555"/>
      <c r="D5793" s="555"/>
      <c r="E5793" s="124" t="str">
        <f>'Enter Data'!$C$61</f>
        <v>Select</v>
      </c>
    </row>
    <row r="5794" spans="3:5" x14ac:dyDescent="0.2">
      <c r="C5794" s="555"/>
      <c r="D5794" s="555"/>
      <c r="E5794" s="124" t="str">
        <f>'Enter Data'!$C$61</f>
        <v>Select</v>
      </c>
    </row>
    <row r="5795" spans="3:5" x14ac:dyDescent="0.2">
      <c r="C5795" s="555"/>
      <c r="D5795" s="555"/>
      <c r="E5795" s="124" t="str">
        <f>'Enter Data'!$C$61</f>
        <v>Select</v>
      </c>
    </row>
    <row r="5796" spans="3:5" x14ac:dyDescent="0.2">
      <c r="C5796" s="555"/>
      <c r="D5796" s="555"/>
      <c r="E5796" s="124" t="str">
        <f>'Enter Data'!$C$61</f>
        <v>Select</v>
      </c>
    </row>
    <row r="5797" spans="3:5" x14ac:dyDescent="0.2">
      <c r="C5797" s="555"/>
      <c r="D5797" s="555"/>
      <c r="E5797" s="124" t="str">
        <f>'Enter Data'!$C$61</f>
        <v>Select</v>
      </c>
    </row>
    <row r="5798" spans="3:5" x14ac:dyDescent="0.2">
      <c r="C5798" s="555"/>
      <c r="D5798" s="555"/>
      <c r="E5798" s="124" t="str">
        <f>'Enter Data'!$C$61</f>
        <v>Select</v>
      </c>
    </row>
    <row r="5799" spans="3:5" x14ac:dyDescent="0.2">
      <c r="C5799" s="555"/>
      <c r="D5799" s="555"/>
      <c r="E5799" s="124" t="str">
        <f>'Enter Data'!$C$61</f>
        <v>Select</v>
      </c>
    </row>
    <row r="5800" spans="3:5" x14ac:dyDescent="0.2">
      <c r="C5800" s="555"/>
      <c r="D5800" s="555"/>
      <c r="E5800" s="124" t="str">
        <f>'Enter Data'!$C$61</f>
        <v>Select</v>
      </c>
    </row>
    <row r="5801" spans="3:5" x14ac:dyDescent="0.2">
      <c r="C5801" s="555"/>
      <c r="D5801" s="555"/>
      <c r="E5801" s="124" t="str">
        <f>'Enter Data'!$C$61</f>
        <v>Select</v>
      </c>
    </row>
    <row r="5802" spans="3:5" x14ac:dyDescent="0.2">
      <c r="C5802" s="555"/>
      <c r="D5802" s="555"/>
      <c r="E5802" s="124" t="str">
        <f>'Enter Data'!$C$61</f>
        <v>Select</v>
      </c>
    </row>
    <row r="5803" spans="3:5" x14ac:dyDescent="0.2">
      <c r="C5803" s="555"/>
      <c r="D5803" s="555"/>
      <c r="E5803" s="124" t="str">
        <f>'Enter Data'!$C$61</f>
        <v>Select</v>
      </c>
    </row>
    <row r="5804" spans="3:5" x14ac:dyDescent="0.2">
      <c r="C5804" s="555"/>
      <c r="D5804" s="555"/>
      <c r="E5804" s="124" t="str">
        <f>'Enter Data'!$C$61</f>
        <v>Select</v>
      </c>
    </row>
    <row r="5805" spans="3:5" x14ac:dyDescent="0.2">
      <c r="C5805" s="555"/>
      <c r="D5805" s="555"/>
      <c r="E5805" s="124" t="str">
        <f>'Enter Data'!$C$61</f>
        <v>Select</v>
      </c>
    </row>
    <row r="5806" spans="3:5" x14ac:dyDescent="0.2">
      <c r="C5806" s="555"/>
      <c r="D5806" s="555"/>
      <c r="E5806" s="124" t="str">
        <f>'Enter Data'!$C$61</f>
        <v>Select</v>
      </c>
    </row>
    <row r="5807" spans="3:5" x14ac:dyDescent="0.2">
      <c r="C5807" s="555"/>
      <c r="D5807" s="555"/>
      <c r="E5807" s="124" t="str">
        <f>'Enter Data'!$C$61</f>
        <v>Select</v>
      </c>
    </row>
    <row r="5808" spans="3:5" x14ac:dyDescent="0.2">
      <c r="C5808" s="555"/>
      <c r="D5808" s="555"/>
      <c r="E5808" s="124" t="str">
        <f>'Enter Data'!$C$61</f>
        <v>Select</v>
      </c>
    </row>
    <row r="5809" spans="3:5" x14ac:dyDescent="0.2">
      <c r="C5809" s="555"/>
      <c r="D5809" s="555"/>
      <c r="E5809" s="124" t="str">
        <f>'Enter Data'!$C$61</f>
        <v>Select</v>
      </c>
    </row>
    <row r="5810" spans="3:5" x14ac:dyDescent="0.2">
      <c r="C5810" s="555"/>
      <c r="D5810" s="555"/>
      <c r="E5810" s="124" t="str">
        <f>'Enter Data'!$C$61</f>
        <v>Select</v>
      </c>
    </row>
    <row r="5811" spans="3:5" x14ac:dyDescent="0.2">
      <c r="C5811" s="555"/>
      <c r="D5811" s="555"/>
      <c r="E5811" s="124" t="str">
        <f>'Enter Data'!$C$61</f>
        <v>Select</v>
      </c>
    </row>
    <row r="5812" spans="3:5" x14ac:dyDescent="0.2">
      <c r="C5812" s="555"/>
      <c r="D5812" s="555"/>
      <c r="E5812" s="124" t="str">
        <f>'Enter Data'!$C$61</f>
        <v>Select</v>
      </c>
    </row>
    <row r="5813" spans="3:5" x14ac:dyDescent="0.2">
      <c r="C5813" s="555"/>
      <c r="D5813" s="555"/>
      <c r="E5813" s="124" t="str">
        <f>'Enter Data'!$C$61</f>
        <v>Select</v>
      </c>
    </row>
    <row r="5814" spans="3:5" x14ac:dyDescent="0.2">
      <c r="C5814" s="555"/>
      <c r="D5814" s="555"/>
      <c r="E5814" s="124" t="str">
        <f>'Enter Data'!$C$61</f>
        <v>Select</v>
      </c>
    </row>
    <row r="5815" spans="3:5" x14ac:dyDescent="0.2">
      <c r="C5815" s="555"/>
      <c r="D5815" s="555"/>
      <c r="E5815" s="124" t="str">
        <f>'Enter Data'!$C$61</f>
        <v>Select</v>
      </c>
    </row>
    <row r="5816" spans="3:5" x14ac:dyDescent="0.2">
      <c r="C5816" s="555"/>
      <c r="D5816" s="555"/>
      <c r="E5816" s="124" t="str">
        <f>'Enter Data'!$C$61</f>
        <v>Select</v>
      </c>
    </row>
    <row r="5817" spans="3:5" x14ac:dyDescent="0.2">
      <c r="C5817" s="555"/>
      <c r="D5817" s="555"/>
      <c r="E5817" s="124" t="str">
        <f>'Enter Data'!$C$61</f>
        <v>Select</v>
      </c>
    </row>
    <row r="5818" spans="3:5" x14ac:dyDescent="0.2">
      <c r="C5818" s="555"/>
      <c r="D5818" s="555"/>
      <c r="E5818" s="124" t="str">
        <f>'Enter Data'!$C$61</f>
        <v>Select</v>
      </c>
    </row>
    <row r="5819" spans="3:5" x14ac:dyDescent="0.2">
      <c r="C5819" s="555"/>
      <c r="D5819" s="555"/>
      <c r="E5819" s="124" t="str">
        <f>'Enter Data'!$C$61</f>
        <v>Select</v>
      </c>
    </row>
    <row r="5820" spans="3:5" x14ac:dyDescent="0.2">
      <c r="C5820" s="555"/>
      <c r="D5820" s="555"/>
      <c r="E5820" s="124" t="str">
        <f>'Enter Data'!$C$61</f>
        <v>Select</v>
      </c>
    </row>
    <row r="5821" spans="3:5" x14ac:dyDescent="0.2">
      <c r="C5821" s="555"/>
      <c r="D5821" s="555"/>
      <c r="E5821" s="124" t="str">
        <f>'Enter Data'!$C$61</f>
        <v>Select</v>
      </c>
    </row>
    <row r="5822" spans="3:5" x14ac:dyDescent="0.2">
      <c r="C5822" s="555"/>
      <c r="D5822" s="555"/>
      <c r="E5822" s="124" t="str">
        <f>'Enter Data'!$C$61</f>
        <v>Select</v>
      </c>
    </row>
    <row r="5823" spans="3:5" x14ac:dyDescent="0.2">
      <c r="C5823" s="555"/>
      <c r="D5823" s="555"/>
      <c r="E5823" s="124" t="str">
        <f>'Enter Data'!$C$61</f>
        <v>Select</v>
      </c>
    </row>
    <row r="5824" spans="3:5" x14ac:dyDescent="0.2">
      <c r="C5824" s="555"/>
      <c r="D5824" s="555"/>
      <c r="E5824" s="124" t="str">
        <f>'Enter Data'!$C$61</f>
        <v>Select</v>
      </c>
    </row>
    <row r="5825" spans="3:5" x14ac:dyDescent="0.2">
      <c r="C5825" s="555"/>
      <c r="D5825" s="555"/>
      <c r="E5825" s="124" t="str">
        <f>'Enter Data'!$C$61</f>
        <v>Select</v>
      </c>
    </row>
    <row r="5826" spans="3:5" x14ac:dyDescent="0.2">
      <c r="C5826" s="555"/>
      <c r="D5826" s="555"/>
      <c r="E5826" s="124" t="str">
        <f>'Enter Data'!$C$61</f>
        <v>Select</v>
      </c>
    </row>
    <row r="5827" spans="3:5" x14ac:dyDescent="0.2">
      <c r="C5827" s="555"/>
      <c r="D5827" s="555"/>
      <c r="E5827" s="124" t="str">
        <f>'Enter Data'!$C$61</f>
        <v>Select</v>
      </c>
    </row>
    <row r="5828" spans="3:5" x14ac:dyDescent="0.2">
      <c r="C5828" s="555"/>
      <c r="D5828" s="555"/>
      <c r="E5828" s="124" t="str">
        <f>'Enter Data'!$C$61</f>
        <v>Select</v>
      </c>
    </row>
    <row r="5829" spans="3:5" x14ac:dyDescent="0.2">
      <c r="C5829" s="555"/>
      <c r="D5829" s="555"/>
      <c r="E5829" s="124" t="str">
        <f>'Enter Data'!$C$61</f>
        <v>Select</v>
      </c>
    </row>
    <row r="5830" spans="3:5" x14ac:dyDescent="0.2">
      <c r="C5830" s="555"/>
      <c r="D5830" s="555"/>
      <c r="E5830" s="124" t="str">
        <f>'Enter Data'!$C$61</f>
        <v>Select</v>
      </c>
    </row>
    <row r="5831" spans="3:5" x14ac:dyDescent="0.2">
      <c r="C5831" s="555"/>
      <c r="D5831" s="555"/>
      <c r="E5831" s="124" t="str">
        <f>'Enter Data'!$C$61</f>
        <v>Select</v>
      </c>
    </row>
    <row r="5832" spans="3:5" x14ac:dyDescent="0.2">
      <c r="C5832" s="555"/>
      <c r="D5832" s="555"/>
      <c r="E5832" s="124" t="str">
        <f>'Enter Data'!$C$61</f>
        <v>Select</v>
      </c>
    </row>
    <row r="5833" spans="3:5" x14ac:dyDescent="0.2">
      <c r="C5833" s="555"/>
      <c r="D5833" s="555"/>
      <c r="E5833" s="124" t="str">
        <f>'Enter Data'!$C$61</f>
        <v>Select</v>
      </c>
    </row>
    <row r="5834" spans="3:5" x14ac:dyDescent="0.2">
      <c r="C5834" s="555"/>
      <c r="D5834" s="555"/>
      <c r="E5834" s="124" t="str">
        <f>'Enter Data'!$C$61</f>
        <v>Select</v>
      </c>
    </row>
    <row r="5835" spans="3:5" x14ac:dyDescent="0.2">
      <c r="C5835" s="555"/>
      <c r="D5835" s="555"/>
      <c r="E5835" s="124" t="str">
        <f>'Enter Data'!$C$61</f>
        <v>Select</v>
      </c>
    </row>
    <row r="5836" spans="3:5" x14ac:dyDescent="0.2">
      <c r="C5836" s="555"/>
      <c r="D5836" s="555"/>
      <c r="E5836" s="124" t="str">
        <f>'Enter Data'!$C$61</f>
        <v>Select</v>
      </c>
    </row>
    <row r="5837" spans="3:5" x14ac:dyDescent="0.2">
      <c r="C5837" s="555"/>
      <c r="D5837" s="555"/>
      <c r="E5837" s="124" t="str">
        <f>'Enter Data'!$C$61</f>
        <v>Select</v>
      </c>
    </row>
    <row r="5838" spans="3:5" x14ac:dyDescent="0.2">
      <c r="C5838" s="555"/>
      <c r="D5838" s="555"/>
      <c r="E5838" s="124" t="str">
        <f>'Enter Data'!$C$61</f>
        <v>Select</v>
      </c>
    </row>
    <row r="5839" spans="3:5" x14ac:dyDescent="0.2">
      <c r="C5839" s="555"/>
      <c r="D5839" s="555"/>
      <c r="E5839" s="124" t="str">
        <f>'Enter Data'!$C$61</f>
        <v>Select</v>
      </c>
    </row>
    <row r="5840" spans="3:5" x14ac:dyDescent="0.2">
      <c r="C5840" s="555"/>
      <c r="D5840" s="555"/>
      <c r="E5840" s="124" t="str">
        <f>'Enter Data'!$C$61</f>
        <v>Select</v>
      </c>
    </row>
    <row r="5841" spans="3:5" x14ac:dyDescent="0.2">
      <c r="C5841" s="555"/>
      <c r="D5841" s="555"/>
      <c r="E5841" s="124" t="str">
        <f>'Enter Data'!$C$61</f>
        <v>Select</v>
      </c>
    </row>
    <row r="5842" spans="3:5" x14ac:dyDescent="0.2">
      <c r="C5842" s="555"/>
      <c r="D5842" s="555"/>
      <c r="E5842" s="124" t="str">
        <f>'Enter Data'!$C$61</f>
        <v>Select</v>
      </c>
    </row>
    <row r="5843" spans="3:5" x14ac:dyDescent="0.2">
      <c r="C5843" s="555"/>
      <c r="D5843" s="555"/>
      <c r="E5843" s="124" t="str">
        <f>'Enter Data'!$C$61</f>
        <v>Select</v>
      </c>
    </row>
    <row r="5844" spans="3:5" x14ac:dyDescent="0.2">
      <c r="C5844" s="555"/>
      <c r="D5844" s="555"/>
      <c r="E5844" s="124" t="str">
        <f>'Enter Data'!$C$61</f>
        <v>Select</v>
      </c>
    </row>
    <row r="5845" spans="3:5" x14ac:dyDescent="0.2">
      <c r="C5845" s="555"/>
      <c r="D5845" s="555"/>
      <c r="E5845" s="124" t="str">
        <f>'Enter Data'!$C$61</f>
        <v>Select</v>
      </c>
    </row>
    <row r="5846" spans="3:5" x14ac:dyDescent="0.2">
      <c r="C5846" s="555"/>
      <c r="D5846" s="555"/>
      <c r="E5846" s="124" t="str">
        <f>'Enter Data'!$C$61</f>
        <v>Select</v>
      </c>
    </row>
    <row r="5847" spans="3:5" x14ac:dyDescent="0.2">
      <c r="C5847" s="555"/>
      <c r="D5847" s="555"/>
      <c r="E5847" s="124" t="str">
        <f>'Enter Data'!$C$61</f>
        <v>Select</v>
      </c>
    </row>
    <row r="5848" spans="3:5" x14ac:dyDescent="0.2">
      <c r="C5848" s="555"/>
      <c r="D5848" s="555"/>
      <c r="E5848" s="124" t="str">
        <f>'Enter Data'!$C$61</f>
        <v>Select</v>
      </c>
    </row>
    <row r="5849" spans="3:5" x14ac:dyDescent="0.2">
      <c r="C5849" s="555"/>
      <c r="D5849" s="555"/>
      <c r="E5849" s="124" t="str">
        <f>'Enter Data'!$C$61</f>
        <v>Select</v>
      </c>
    </row>
    <row r="5850" spans="3:5" x14ac:dyDescent="0.2">
      <c r="C5850" s="555"/>
      <c r="D5850" s="555"/>
      <c r="E5850" s="124" t="str">
        <f>'Enter Data'!$C$61</f>
        <v>Select</v>
      </c>
    </row>
    <row r="5851" spans="3:5" x14ac:dyDescent="0.2">
      <c r="C5851" s="555"/>
      <c r="D5851" s="555"/>
      <c r="E5851" s="124" t="str">
        <f>'Enter Data'!$C$61</f>
        <v>Select</v>
      </c>
    </row>
    <row r="5852" spans="3:5" x14ac:dyDescent="0.2">
      <c r="C5852" s="555"/>
      <c r="D5852" s="555"/>
      <c r="E5852" s="124" t="str">
        <f>'Enter Data'!$C$61</f>
        <v>Select</v>
      </c>
    </row>
    <row r="5853" spans="3:5" x14ac:dyDescent="0.2">
      <c r="C5853" s="555"/>
      <c r="D5853" s="555"/>
      <c r="E5853" s="124" t="str">
        <f>'Enter Data'!$C$61</f>
        <v>Select</v>
      </c>
    </row>
    <row r="5854" spans="3:5" x14ac:dyDescent="0.2">
      <c r="C5854" s="555"/>
      <c r="D5854" s="555"/>
      <c r="E5854" s="124" t="str">
        <f>'Enter Data'!$C$61</f>
        <v>Select</v>
      </c>
    </row>
    <row r="5855" spans="3:5" x14ac:dyDescent="0.2">
      <c r="C5855" s="555"/>
      <c r="D5855" s="555"/>
      <c r="E5855" s="124" t="str">
        <f>'Enter Data'!$C$61</f>
        <v>Select</v>
      </c>
    </row>
    <row r="5856" spans="3:5" x14ac:dyDescent="0.2">
      <c r="C5856" s="555"/>
      <c r="D5856" s="555"/>
      <c r="E5856" s="124" t="str">
        <f>'Enter Data'!$C$61</f>
        <v>Select</v>
      </c>
    </row>
    <row r="5857" spans="3:5" x14ac:dyDescent="0.2">
      <c r="C5857" s="555"/>
      <c r="D5857" s="555"/>
      <c r="E5857" s="124" t="str">
        <f>'Enter Data'!$C$61</f>
        <v>Select</v>
      </c>
    </row>
    <row r="5858" spans="3:5" x14ac:dyDescent="0.2">
      <c r="C5858" s="555"/>
      <c r="D5858" s="555"/>
      <c r="E5858" s="124" t="str">
        <f>'Enter Data'!$C$61</f>
        <v>Select</v>
      </c>
    </row>
    <row r="5859" spans="3:5" x14ac:dyDescent="0.2">
      <c r="C5859" s="555"/>
      <c r="D5859" s="555"/>
      <c r="E5859" s="124" t="str">
        <f>'Enter Data'!$C$61</f>
        <v>Select</v>
      </c>
    </row>
    <row r="5860" spans="3:5" x14ac:dyDescent="0.2">
      <c r="C5860" s="555"/>
      <c r="D5860" s="555"/>
      <c r="E5860" s="124" t="str">
        <f>'Enter Data'!$C$61</f>
        <v>Select</v>
      </c>
    </row>
    <row r="5861" spans="3:5" x14ac:dyDescent="0.2">
      <c r="C5861" s="555"/>
      <c r="D5861" s="555"/>
      <c r="E5861" s="124" t="str">
        <f>'Enter Data'!$C$61</f>
        <v>Select</v>
      </c>
    </row>
    <row r="5862" spans="3:5" x14ac:dyDescent="0.2">
      <c r="C5862" s="555"/>
      <c r="D5862" s="555"/>
      <c r="E5862" s="124" t="str">
        <f>'Enter Data'!$C$61</f>
        <v>Select</v>
      </c>
    </row>
    <row r="5863" spans="3:5" x14ac:dyDescent="0.2">
      <c r="C5863" s="555"/>
      <c r="D5863" s="555"/>
      <c r="E5863" s="124" t="str">
        <f>'Enter Data'!$C$61</f>
        <v>Select</v>
      </c>
    </row>
    <row r="5864" spans="3:5" x14ac:dyDescent="0.2">
      <c r="C5864" s="555"/>
      <c r="D5864" s="555"/>
      <c r="E5864" s="124" t="str">
        <f>'Enter Data'!$C$61</f>
        <v>Select</v>
      </c>
    </row>
    <row r="5865" spans="3:5" x14ac:dyDescent="0.2">
      <c r="C5865" s="555"/>
      <c r="D5865" s="555"/>
      <c r="E5865" s="124" t="str">
        <f>'Enter Data'!$C$61</f>
        <v>Select</v>
      </c>
    </row>
    <row r="5866" spans="3:5" x14ac:dyDescent="0.2">
      <c r="C5866" s="555"/>
      <c r="D5866" s="555"/>
      <c r="E5866" s="124" t="str">
        <f>'Enter Data'!$C$61</f>
        <v>Select</v>
      </c>
    </row>
    <row r="5867" spans="3:5" x14ac:dyDescent="0.2">
      <c r="C5867" s="555"/>
      <c r="D5867" s="555"/>
      <c r="E5867" s="124" t="str">
        <f>'Enter Data'!$C$61</f>
        <v>Select</v>
      </c>
    </row>
    <row r="5868" spans="3:5" x14ac:dyDescent="0.2">
      <c r="C5868" s="555"/>
      <c r="D5868" s="555"/>
      <c r="E5868" s="124" t="str">
        <f>'Enter Data'!$C$61</f>
        <v>Select</v>
      </c>
    </row>
    <row r="5869" spans="3:5" x14ac:dyDescent="0.2">
      <c r="C5869" s="555"/>
      <c r="D5869" s="555"/>
      <c r="E5869" s="124" t="str">
        <f>'Enter Data'!$C$61</f>
        <v>Select</v>
      </c>
    </row>
    <row r="5870" spans="3:5" x14ac:dyDescent="0.2">
      <c r="C5870" s="555"/>
      <c r="D5870" s="555"/>
      <c r="E5870" s="124" t="str">
        <f>'Enter Data'!$C$61</f>
        <v>Select</v>
      </c>
    </row>
    <row r="5871" spans="3:5" x14ac:dyDescent="0.2">
      <c r="C5871" s="555"/>
      <c r="D5871" s="555"/>
      <c r="E5871" s="124" t="str">
        <f>'Enter Data'!$C$61</f>
        <v>Select</v>
      </c>
    </row>
    <row r="5872" spans="3:5" x14ac:dyDescent="0.2">
      <c r="C5872" s="555"/>
      <c r="D5872" s="555"/>
      <c r="E5872" s="124" t="str">
        <f>'Enter Data'!$C$61</f>
        <v>Select</v>
      </c>
    </row>
    <row r="5873" spans="3:5" x14ac:dyDescent="0.2">
      <c r="C5873" s="555"/>
      <c r="D5873" s="555"/>
      <c r="E5873" s="124" t="str">
        <f>'Enter Data'!$C$61</f>
        <v>Select</v>
      </c>
    </row>
    <row r="5874" spans="3:5" x14ac:dyDescent="0.2">
      <c r="C5874" s="555"/>
      <c r="D5874" s="555"/>
      <c r="E5874" s="124" t="str">
        <f>'Enter Data'!$C$61</f>
        <v>Select</v>
      </c>
    </row>
    <row r="5875" spans="3:5" x14ac:dyDescent="0.2">
      <c r="C5875" s="555"/>
      <c r="D5875" s="555"/>
      <c r="E5875" s="124" t="str">
        <f>'Enter Data'!$C$61</f>
        <v>Select</v>
      </c>
    </row>
    <row r="5876" spans="3:5" x14ac:dyDescent="0.2">
      <c r="C5876" s="555"/>
      <c r="D5876" s="555"/>
      <c r="E5876" s="124" t="str">
        <f>'Enter Data'!$C$61</f>
        <v>Select</v>
      </c>
    </row>
    <row r="5877" spans="3:5" x14ac:dyDescent="0.2">
      <c r="C5877" s="555"/>
      <c r="D5877" s="555"/>
      <c r="E5877" s="124" t="str">
        <f>'Enter Data'!$C$61</f>
        <v>Select</v>
      </c>
    </row>
    <row r="5878" spans="3:5" x14ac:dyDescent="0.2">
      <c r="C5878" s="555"/>
      <c r="D5878" s="555"/>
      <c r="E5878" s="124" t="str">
        <f>'Enter Data'!$C$61</f>
        <v>Select</v>
      </c>
    </row>
    <row r="5879" spans="3:5" x14ac:dyDescent="0.2">
      <c r="C5879" s="555"/>
      <c r="D5879" s="555"/>
      <c r="E5879" s="124" t="str">
        <f>'Enter Data'!$C$61</f>
        <v>Select</v>
      </c>
    </row>
    <row r="5880" spans="3:5" x14ac:dyDescent="0.2">
      <c r="C5880" s="555"/>
      <c r="D5880" s="555"/>
      <c r="E5880" s="124" t="str">
        <f>'Enter Data'!$C$61</f>
        <v>Select</v>
      </c>
    </row>
    <row r="5881" spans="3:5" x14ac:dyDescent="0.2">
      <c r="C5881" s="555"/>
      <c r="D5881" s="555"/>
      <c r="E5881" s="124" t="str">
        <f>'Enter Data'!$C$61</f>
        <v>Select</v>
      </c>
    </row>
    <row r="5882" spans="3:5" x14ac:dyDescent="0.2">
      <c r="C5882" s="555"/>
      <c r="D5882" s="555"/>
      <c r="E5882" s="124" t="str">
        <f>'Enter Data'!$C$61</f>
        <v>Select</v>
      </c>
    </row>
    <row r="5883" spans="3:5" x14ac:dyDescent="0.2">
      <c r="C5883" s="555"/>
      <c r="D5883" s="555"/>
      <c r="E5883" s="124" t="str">
        <f>'Enter Data'!$C$61</f>
        <v>Select</v>
      </c>
    </row>
    <row r="5884" spans="3:5" x14ac:dyDescent="0.2">
      <c r="C5884" s="555"/>
      <c r="D5884" s="555"/>
      <c r="E5884" s="124" t="str">
        <f>'Enter Data'!$C$61</f>
        <v>Select</v>
      </c>
    </row>
    <row r="5885" spans="3:5" x14ac:dyDescent="0.2">
      <c r="C5885" s="555"/>
      <c r="D5885" s="555"/>
      <c r="E5885" s="124" t="str">
        <f>'Enter Data'!$C$61</f>
        <v>Select</v>
      </c>
    </row>
    <row r="5886" spans="3:5" x14ac:dyDescent="0.2">
      <c r="C5886" s="555"/>
      <c r="D5886" s="555"/>
      <c r="E5886" s="124" t="str">
        <f>'Enter Data'!$C$61</f>
        <v>Select</v>
      </c>
    </row>
    <row r="5887" spans="3:5" x14ac:dyDescent="0.2">
      <c r="C5887" s="555"/>
      <c r="D5887" s="555"/>
      <c r="E5887" s="124" t="str">
        <f>'Enter Data'!$C$61</f>
        <v>Select</v>
      </c>
    </row>
    <row r="5888" spans="3:5" x14ac:dyDescent="0.2">
      <c r="C5888" s="555"/>
      <c r="D5888" s="555"/>
      <c r="E5888" s="124" t="str">
        <f>'Enter Data'!$C$61</f>
        <v>Select</v>
      </c>
    </row>
    <row r="5889" spans="3:5" x14ac:dyDescent="0.2">
      <c r="C5889" s="555"/>
      <c r="D5889" s="555"/>
      <c r="E5889" s="124" t="str">
        <f>'Enter Data'!$C$61</f>
        <v>Select</v>
      </c>
    </row>
    <row r="5890" spans="3:5" x14ac:dyDescent="0.2">
      <c r="C5890" s="555"/>
      <c r="D5890" s="555"/>
      <c r="E5890" s="124" t="str">
        <f>'Enter Data'!$C$61</f>
        <v>Select</v>
      </c>
    </row>
    <row r="5891" spans="3:5" x14ac:dyDescent="0.2">
      <c r="C5891" s="555"/>
      <c r="D5891" s="555"/>
      <c r="E5891" s="124" t="str">
        <f>'Enter Data'!$C$61</f>
        <v>Select</v>
      </c>
    </row>
    <row r="5892" spans="3:5" x14ac:dyDescent="0.2">
      <c r="C5892" s="555"/>
      <c r="D5892" s="555"/>
      <c r="E5892" s="124" t="str">
        <f>'Enter Data'!$C$61</f>
        <v>Select</v>
      </c>
    </row>
    <row r="5893" spans="3:5" x14ac:dyDescent="0.2">
      <c r="C5893" s="555"/>
      <c r="D5893" s="555"/>
      <c r="E5893" s="124" t="str">
        <f>'Enter Data'!$C$61</f>
        <v>Select</v>
      </c>
    </row>
    <row r="5894" spans="3:5" x14ac:dyDescent="0.2">
      <c r="C5894" s="555"/>
      <c r="D5894" s="555"/>
      <c r="E5894" s="124" t="str">
        <f>'Enter Data'!$C$61</f>
        <v>Select</v>
      </c>
    </row>
    <row r="5895" spans="3:5" x14ac:dyDescent="0.2">
      <c r="C5895" s="555"/>
      <c r="D5895" s="555"/>
      <c r="E5895" s="124" t="str">
        <f>'Enter Data'!$C$61</f>
        <v>Select</v>
      </c>
    </row>
    <row r="5896" spans="3:5" x14ac:dyDescent="0.2">
      <c r="C5896" s="555"/>
      <c r="D5896" s="555"/>
      <c r="E5896" s="124" t="str">
        <f>'Enter Data'!$C$61</f>
        <v>Select</v>
      </c>
    </row>
    <row r="5897" spans="3:5" x14ac:dyDescent="0.2">
      <c r="C5897" s="555"/>
      <c r="D5897" s="555"/>
      <c r="E5897" s="124" t="str">
        <f>'Enter Data'!$C$61</f>
        <v>Select</v>
      </c>
    </row>
    <row r="5898" spans="3:5" x14ac:dyDescent="0.2">
      <c r="C5898" s="555"/>
      <c r="D5898" s="555"/>
      <c r="E5898" s="124" t="str">
        <f>'Enter Data'!$C$61</f>
        <v>Select</v>
      </c>
    </row>
    <row r="5899" spans="3:5" x14ac:dyDescent="0.2">
      <c r="C5899" s="555"/>
      <c r="D5899" s="555"/>
      <c r="E5899" s="124" t="str">
        <f>'Enter Data'!$C$61</f>
        <v>Select</v>
      </c>
    </row>
    <row r="5900" spans="3:5" x14ac:dyDescent="0.2">
      <c r="C5900" s="555"/>
      <c r="D5900" s="555"/>
      <c r="E5900" s="124" t="str">
        <f>'Enter Data'!$C$61</f>
        <v>Select</v>
      </c>
    </row>
    <row r="5901" spans="3:5" x14ac:dyDescent="0.2">
      <c r="C5901" s="555"/>
      <c r="D5901" s="555"/>
      <c r="E5901" s="124" t="str">
        <f>'Enter Data'!$C$61</f>
        <v>Select</v>
      </c>
    </row>
    <row r="5902" spans="3:5" x14ac:dyDescent="0.2">
      <c r="C5902" s="555"/>
      <c r="D5902" s="555"/>
      <c r="E5902" s="124" t="str">
        <f>'Enter Data'!$C$61</f>
        <v>Select</v>
      </c>
    </row>
    <row r="5903" spans="3:5" x14ac:dyDescent="0.2">
      <c r="C5903" s="555"/>
      <c r="D5903" s="555"/>
      <c r="E5903" s="124" t="str">
        <f>'Enter Data'!$C$61</f>
        <v>Select</v>
      </c>
    </row>
    <row r="5904" spans="3:5" x14ac:dyDescent="0.2">
      <c r="C5904" s="555"/>
      <c r="D5904" s="555"/>
      <c r="E5904" s="124" t="str">
        <f>'Enter Data'!$C$61</f>
        <v>Select</v>
      </c>
    </row>
    <row r="5905" spans="3:5" x14ac:dyDescent="0.2">
      <c r="C5905" s="555"/>
      <c r="D5905" s="555"/>
      <c r="E5905" s="124" t="str">
        <f>'Enter Data'!$C$61</f>
        <v>Select</v>
      </c>
    </row>
    <row r="5906" spans="3:5" x14ac:dyDescent="0.2">
      <c r="C5906" s="555"/>
      <c r="D5906" s="555"/>
      <c r="E5906" s="124" t="str">
        <f>'Enter Data'!$C$61</f>
        <v>Select</v>
      </c>
    </row>
    <row r="5907" spans="3:5" x14ac:dyDescent="0.2">
      <c r="C5907" s="555"/>
      <c r="D5907" s="555"/>
      <c r="E5907" s="124" t="str">
        <f>'Enter Data'!$C$61</f>
        <v>Select</v>
      </c>
    </row>
    <row r="5908" spans="3:5" x14ac:dyDescent="0.2">
      <c r="C5908" s="555"/>
      <c r="D5908" s="555"/>
      <c r="E5908" s="124" t="str">
        <f>'Enter Data'!$C$61</f>
        <v>Select</v>
      </c>
    </row>
    <row r="5909" spans="3:5" x14ac:dyDescent="0.2">
      <c r="C5909" s="555"/>
      <c r="D5909" s="555"/>
      <c r="E5909" s="124" t="str">
        <f>'Enter Data'!$C$61</f>
        <v>Select</v>
      </c>
    </row>
    <row r="5910" spans="3:5" x14ac:dyDescent="0.2">
      <c r="C5910" s="555"/>
      <c r="D5910" s="555"/>
      <c r="E5910" s="124" t="str">
        <f>'Enter Data'!$C$61</f>
        <v>Select</v>
      </c>
    </row>
    <row r="5911" spans="3:5" x14ac:dyDescent="0.2">
      <c r="C5911" s="555"/>
      <c r="D5911" s="555"/>
      <c r="E5911" s="124" t="str">
        <f>'Enter Data'!$C$61</f>
        <v>Select</v>
      </c>
    </row>
    <row r="5912" spans="3:5" x14ac:dyDescent="0.2">
      <c r="C5912" s="555"/>
      <c r="D5912" s="555"/>
      <c r="E5912" s="124" t="str">
        <f>'Enter Data'!$C$61</f>
        <v>Select</v>
      </c>
    </row>
    <row r="5913" spans="3:5" x14ac:dyDescent="0.2">
      <c r="C5913" s="555"/>
      <c r="D5913" s="555"/>
      <c r="E5913" s="124" t="str">
        <f>'Enter Data'!$C$61</f>
        <v>Select</v>
      </c>
    </row>
    <row r="5914" spans="3:5" x14ac:dyDescent="0.2">
      <c r="C5914" s="555"/>
      <c r="D5914" s="555"/>
      <c r="E5914" s="124" t="str">
        <f>'Enter Data'!$C$61</f>
        <v>Select</v>
      </c>
    </row>
    <row r="5915" spans="3:5" x14ac:dyDescent="0.2">
      <c r="C5915" s="555"/>
      <c r="D5915" s="555"/>
      <c r="E5915" s="124" t="str">
        <f>'Enter Data'!$C$61</f>
        <v>Select</v>
      </c>
    </row>
    <row r="5916" spans="3:5" x14ac:dyDescent="0.2">
      <c r="C5916" s="555"/>
      <c r="D5916" s="555"/>
      <c r="E5916" s="124" t="str">
        <f>'Enter Data'!$C$61</f>
        <v>Select</v>
      </c>
    </row>
    <row r="5917" spans="3:5" x14ac:dyDescent="0.2">
      <c r="C5917" s="555"/>
      <c r="D5917" s="555"/>
      <c r="E5917" s="124" t="str">
        <f>'Enter Data'!$C$61</f>
        <v>Select</v>
      </c>
    </row>
    <row r="5918" spans="3:5" x14ac:dyDescent="0.2">
      <c r="C5918" s="555"/>
      <c r="D5918" s="555"/>
      <c r="E5918" s="124" t="str">
        <f>'Enter Data'!$C$61</f>
        <v>Select</v>
      </c>
    </row>
    <row r="5919" spans="3:5" x14ac:dyDescent="0.2">
      <c r="C5919" s="555"/>
      <c r="D5919" s="555"/>
      <c r="E5919" s="124" t="str">
        <f>'Enter Data'!$C$61</f>
        <v>Select</v>
      </c>
    </row>
    <row r="5920" spans="3:5" x14ac:dyDescent="0.2">
      <c r="C5920" s="555"/>
      <c r="D5920" s="555"/>
      <c r="E5920" s="124" t="str">
        <f>'Enter Data'!$C$61</f>
        <v>Select</v>
      </c>
    </row>
    <row r="5921" spans="3:5" x14ac:dyDescent="0.2">
      <c r="C5921" s="555"/>
      <c r="D5921" s="555"/>
      <c r="E5921" s="124" t="str">
        <f>'Enter Data'!$C$61</f>
        <v>Select</v>
      </c>
    </row>
    <row r="5922" spans="3:5" x14ac:dyDescent="0.2">
      <c r="C5922" s="555"/>
      <c r="D5922" s="555"/>
      <c r="E5922" s="124" t="str">
        <f>'Enter Data'!$C$61</f>
        <v>Select</v>
      </c>
    </row>
    <row r="5923" spans="3:5" x14ac:dyDescent="0.2">
      <c r="C5923" s="555"/>
      <c r="D5923" s="555"/>
      <c r="E5923" s="124" t="str">
        <f>'Enter Data'!$C$61</f>
        <v>Select</v>
      </c>
    </row>
    <row r="5924" spans="3:5" x14ac:dyDescent="0.2">
      <c r="C5924" s="555"/>
      <c r="D5924" s="555"/>
      <c r="E5924" s="124" t="str">
        <f>'Enter Data'!$C$61</f>
        <v>Select</v>
      </c>
    </row>
    <row r="5925" spans="3:5" x14ac:dyDescent="0.2">
      <c r="C5925" s="555"/>
      <c r="D5925" s="555"/>
      <c r="E5925" s="124" t="str">
        <f>'Enter Data'!$C$61</f>
        <v>Select</v>
      </c>
    </row>
    <row r="5926" spans="3:5" x14ac:dyDescent="0.2">
      <c r="C5926" s="555"/>
      <c r="D5926" s="555"/>
      <c r="E5926" s="124" t="str">
        <f>'Enter Data'!$C$61</f>
        <v>Select</v>
      </c>
    </row>
    <row r="5927" spans="3:5" x14ac:dyDescent="0.2">
      <c r="C5927" s="555"/>
      <c r="D5927" s="555"/>
      <c r="E5927" s="124" t="str">
        <f>'Enter Data'!$C$61</f>
        <v>Select</v>
      </c>
    </row>
    <row r="5928" spans="3:5" x14ac:dyDescent="0.2">
      <c r="C5928" s="555"/>
      <c r="D5928" s="555"/>
      <c r="E5928" s="124" t="str">
        <f>'Enter Data'!$C$61</f>
        <v>Select</v>
      </c>
    </row>
    <row r="5929" spans="3:5" x14ac:dyDescent="0.2">
      <c r="C5929" s="555"/>
      <c r="D5929" s="555"/>
      <c r="E5929" s="124" t="str">
        <f>'Enter Data'!$C$61</f>
        <v>Select</v>
      </c>
    </row>
    <row r="5930" spans="3:5" x14ac:dyDescent="0.2">
      <c r="C5930" s="555"/>
      <c r="D5930" s="555"/>
      <c r="E5930" s="124" t="str">
        <f>'Enter Data'!$C$61</f>
        <v>Select</v>
      </c>
    </row>
    <row r="5931" spans="3:5" x14ac:dyDescent="0.2">
      <c r="C5931" s="555"/>
      <c r="D5931" s="555"/>
      <c r="E5931" s="124" t="str">
        <f>'Enter Data'!$C$61</f>
        <v>Select</v>
      </c>
    </row>
    <row r="5932" spans="3:5" x14ac:dyDescent="0.2">
      <c r="C5932" s="555"/>
      <c r="D5932" s="555"/>
      <c r="E5932" s="124" t="str">
        <f>'Enter Data'!$C$61</f>
        <v>Select</v>
      </c>
    </row>
    <row r="5933" spans="3:5" x14ac:dyDescent="0.2">
      <c r="C5933" s="555"/>
      <c r="D5933" s="555"/>
      <c r="E5933" s="124" t="str">
        <f>'Enter Data'!$C$61</f>
        <v>Select</v>
      </c>
    </row>
    <row r="5934" spans="3:5" x14ac:dyDescent="0.2">
      <c r="C5934" s="555"/>
      <c r="D5934" s="555"/>
      <c r="E5934" s="124" t="str">
        <f>'Enter Data'!$C$61</f>
        <v>Select</v>
      </c>
    </row>
    <row r="5935" spans="3:5" x14ac:dyDescent="0.2">
      <c r="C5935" s="555"/>
      <c r="D5935" s="555"/>
      <c r="E5935" s="124" t="str">
        <f>'Enter Data'!$C$61</f>
        <v>Select</v>
      </c>
    </row>
    <row r="5936" spans="3:5" x14ac:dyDescent="0.2">
      <c r="C5936" s="555"/>
      <c r="D5936" s="555"/>
      <c r="E5936" s="124" t="str">
        <f>'Enter Data'!$C$61</f>
        <v>Select</v>
      </c>
    </row>
    <row r="5937" spans="3:5" x14ac:dyDescent="0.2">
      <c r="C5937" s="555"/>
      <c r="D5937" s="555"/>
      <c r="E5937" s="124" t="str">
        <f>'Enter Data'!$C$61</f>
        <v>Select</v>
      </c>
    </row>
    <row r="5938" spans="3:5" x14ac:dyDescent="0.2">
      <c r="C5938" s="555"/>
      <c r="D5938" s="555"/>
      <c r="E5938" s="124" t="str">
        <f>'Enter Data'!$C$61</f>
        <v>Select</v>
      </c>
    </row>
    <row r="5939" spans="3:5" x14ac:dyDescent="0.2">
      <c r="C5939" s="555"/>
      <c r="D5939" s="555"/>
      <c r="E5939" s="124" t="str">
        <f>'Enter Data'!$C$61</f>
        <v>Select</v>
      </c>
    </row>
    <row r="5940" spans="3:5" x14ac:dyDescent="0.2">
      <c r="C5940" s="555"/>
      <c r="D5940" s="555"/>
      <c r="E5940" s="124" t="str">
        <f>'Enter Data'!$C$61</f>
        <v>Select</v>
      </c>
    </row>
    <row r="5941" spans="3:5" x14ac:dyDescent="0.2">
      <c r="C5941" s="555"/>
      <c r="D5941" s="555"/>
      <c r="E5941" s="124" t="str">
        <f>'Enter Data'!$C$61</f>
        <v>Select</v>
      </c>
    </row>
    <row r="5942" spans="3:5" x14ac:dyDescent="0.2">
      <c r="C5942" s="555"/>
      <c r="D5942" s="555"/>
      <c r="E5942" s="124" t="str">
        <f>'Enter Data'!$C$61</f>
        <v>Select</v>
      </c>
    </row>
    <row r="5943" spans="3:5" x14ac:dyDescent="0.2">
      <c r="C5943" s="555"/>
      <c r="D5943" s="555"/>
      <c r="E5943" s="124" t="str">
        <f>'Enter Data'!$C$61</f>
        <v>Select</v>
      </c>
    </row>
    <row r="5944" spans="3:5" x14ac:dyDescent="0.2">
      <c r="C5944" s="555"/>
      <c r="D5944" s="555"/>
      <c r="E5944" s="124" t="str">
        <f>'Enter Data'!$C$61</f>
        <v>Select</v>
      </c>
    </row>
    <row r="5945" spans="3:5" x14ac:dyDescent="0.2">
      <c r="C5945" s="555"/>
      <c r="D5945" s="555"/>
      <c r="E5945" s="124" t="str">
        <f>'Enter Data'!$C$61</f>
        <v>Select</v>
      </c>
    </row>
    <row r="5946" spans="3:5" x14ac:dyDescent="0.2">
      <c r="C5946" s="555"/>
      <c r="D5946" s="555"/>
      <c r="E5946" s="124" t="str">
        <f>'Enter Data'!$C$61</f>
        <v>Select</v>
      </c>
    </row>
    <row r="5947" spans="3:5" x14ac:dyDescent="0.2">
      <c r="C5947" s="555"/>
      <c r="D5947" s="555"/>
      <c r="E5947" s="124" t="str">
        <f>'Enter Data'!$C$61</f>
        <v>Select</v>
      </c>
    </row>
    <row r="5948" spans="3:5" x14ac:dyDescent="0.2">
      <c r="C5948" s="555"/>
      <c r="D5948" s="555"/>
      <c r="E5948" s="124" t="str">
        <f>'Enter Data'!$C$61</f>
        <v>Select</v>
      </c>
    </row>
    <row r="5949" spans="3:5" x14ac:dyDescent="0.2">
      <c r="C5949" s="555"/>
      <c r="D5949" s="555"/>
      <c r="E5949" s="124" t="str">
        <f>'Enter Data'!$C$61</f>
        <v>Select</v>
      </c>
    </row>
    <row r="5950" spans="3:5" x14ac:dyDescent="0.2">
      <c r="C5950" s="555"/>
      <c r="D5950" s="555"/>
      <c r="E5950" s="124" t="str">
        <f>'Enter Data'!$C$61</f>
        <v>Select</v>
      </c>
    </row>
    <row r="5951" spans="3:5" x14ac:dyDescent="0.2">
      <c r="C5951" s="555"/>
      <c r="D5951" s="555"/>
      <c r="E5951" s="124" t="str">
        <f>'Enter Data'!$C$61</f>
        <v>Select</v>
      </c>
    </row>
    <row r="5952" spans="3:5" x14ac:dyDescent="0.2">
      <c r="C5952" s="555"/>
      <c r="D5952" s="555"/>
      <c r="E5952" s="124" t="str">
        <f>'Enter Data'!$C$61</f>
        <v>Select</v>
      </c>
    </row>
    <row r="5953" spans="3:5" x14ac:dyDescent="0.2">
      <c r="C5953" s="555"/>
      <c r="D5953" s="555"/>
      <c r="E5953" s="124" t="str">
        <f>'Enter Data'!$C$61</f>
        <v>Select</v>
      </c>
    </row>
    <row r="5954" spans="3:5" x14ac:dyDescent="0.2">
      <c r="C5954" s="555"/>
      <c r="D5954" s="555"/>
      <c r="E5954" s="124" t="str">
        <f>'Enter Data'!$C$61</f>
        <v>Select</v>
      </c>
    </row>
    <row r="5955" spans="3:5" x14ac:dyDescent="0.2">
      <c r="C5955" s="555"/>
      <c r="D5955" s="555"/>
      <c r="E5955" s="124" t="str">
        <f>'Enter Data'!$C$61</f>
        <v>Select</v>
      </c>
    </row>
    <row r="5956" spans="3:5" x14ac:dyDescent="0.2">
      <c r="C5956" s="555"/>
      <c r="D5956" s="555"/>
      <c r="E5956" s="124" t="str">
        <f>'Enter Data'!$C$61</f>
        <v>Select</v>
      </c>
    </row>
    <row r="5957" spans="3:5" x14ac:dyDescent="0.2">
      <c r="C5957" s="555"/>
      <c r="D5957" s="555"/>
      <c r="E5957" s="124" t="str">
        <f>'Enter Data'!$C$61</f>
        <v>Select</v>
      </c>
    </row>
    <row r="5958" spans="3:5" x14ac:dyDescent="0.2">
      <c r="C5958" s="555"/>
      <c r="D5958" s="555"/>
      <c r="E5958" s="124" t="str">
        <f>'Enter Data'!$C$61</f>
        <v>Select</v>
      </c>
    </row>
    <row r="5959" spans="3:5" x14ac:dyDescent="0.2">
      <c r="C5959" s="555"/>
      <c r="D5959" s="555"/>
      <c r="E5959" s="124" t="str">
        <f>'Enter Data'!$C$61</f>
        <v>Select</v>
      </c>
    </row>
    <row r="5960" spans="3:5" x14ac:dyDescent="0.2">
      <c r="C5960" s="555"/>
      <c r="D5960" s="555"/>
      <c r="E5960" s="124" t="str">
        <f>'Enter Data'!$C$61</f>
        <v>Select</v>
      </c>
    </row>
    <row r="5961" spans="3:5" x14ac:dyDescent="0.2">
      <c r="C5961" s="555"/>
      <c r="D5961" s="555"/>
      <c r="E5961" s="124" t="str">
        <f>'Enter Data'!$C$61</f>
        <v>Select</v>
      </c>
    </row>
    <row r="5962" spans="3:5" x14ac:dyDescent="0.2">
      <c r="C5962" s="555"/>
      <c r="D5962" s="555"/>
      <c r="E5962" s="124" t="str">
        <f>'Enter Data'!$C$61</f>
        <v>Select</v>
      </c>
    </row>
    <row r="5963" spans="3:5" x14ac:dyDescent="0.2">
      <c r="C5963" s="555"/>
      <c r="D5963" s="555"/>
      <c r="E5963" s="124" t="str">
        <f>'Enter Data'!$C$61</f>
        <v>Select</v>
      </c>
    </row>
    <row r="5964" spans="3:5" x14ac:dyDescent="0.2">
      <c r="C5964" s="555"/>
      <c r="D5964" s="555"/>
      <c r="E5964" s="124" t="str">
        <f>'Enter Data'!$C$61</f>
        <v>Select</v>
      </c>
    </row>
    <row r="5965" spans="3:5" x14ac:dyDescent="0.2">
      <c r="C5965" s="555"/>
      <c r="D5965" s="555"/>
      <c r="E5965" s="124" t="str">
        <f>'Enter Data'!$C$61</f>
        <v>Select</v>
      </c>
    </row>
    <row r="5966" spans="3:5" x14ac:dyDescent="0.2">
      <c r="C5966" s="555"/>
      <c r="D5966" s="555"/>
      <c r="E5966" s="124" t="str">
        <f>'Enter Data'!$C$61</f>
        <v>Select</v>
      </c>
    </row>
    <row r="5967" spans="3:5" x14ac:dyDescent="0.2">
      <c r="C5967" s="555"/>
      <c r="D5967" s="555"/>
      <c r="E5967" s="124" t="str">
        <f>'Enter Data'!$C$61</f>
        <v>Select</v>
      </c>
    </row>
    <row r="5968" spans="3:5" x14ac:dyDescent="0.2">
      <c r="C5968" s="555"/>
      <c r="D5968" s="555"/>
      <c r="E5968" s="124" t="str">
        <f>'Enter Data'!$C$61</f>
        <v>Select</v>
      </c>
    </row>
    <row r="5969" spans="3:5" x14ac:dyDescent="0.2">
      <c r="C5969" s="555"/>
      <c r="D5969" s="555"/>
      <c r="E5969" s="124" t="str">
        <f>'Enter Data'!$C$61</f>
        <v>Select</v>
      </c>
    </row>
    <row r="5970" spans="3:5" x14ac:dyDescent="0.2">
      <c r="C5970" s="555"/>
      <c r="D5970" s="555"/>
      <c r="E5970" s="124" t="str">
        <f>'Enter Data'!$C$61</f>
        <v>Select</v>
      </c>
    </row>
    <row r="5971" spans="3:5" x14ac:dyDescent="0.2">
      <c r="C5971" s="555"/>
      <c r="D5971" s="555"/>
      <c r="E5971" s="124" t="str">
        <f>'Enter Data'!$C$61</f>
        <v>Select</v>
      </c>
    </row>
    <row r="5972" spans="3:5" x14ac:dyDescent="0.2">
      <c r="C5972" s="555"/>
      <c r="D5972" s="555"/>
      <c r="E5972" s="124" t="str">
        <f>'Enter Data'!$C$61</f>
        <v>Select</v>
      </c>
    </row>
    <row r="5973" spans="3:5" x14ac:dyDescent="0.2">
      <c r="C5973" s="555"/>
      <c r="D5973" s="555"/>
      <c r="E5973" s="124" t="str">
        <f>'Enter Data'!$C$61</f>
        <v>Select</v>
      </c>
    </row>
    <row r="5974" spans="3:5" x14ac:dyDescent="0.2">
      <c r="C5974" s="555"/>
      <c r="D5974" s="555"/>
      <c r="E5974" s="124" t="str">
        <f>'Enter Data'!$C$61</f>
        <v>Select</v>
      </c>
    </row>
    <row r="5975" spans="3:5" x14ac:dyDescent="0.2">
      <c r="C5975" s="555"/>
      <c r="D5975" s="555"/>
      <c r="E5975" s="124" t="str">
        <f>'Enter Data'!$C$61</f>
        <v>Select</v>
      </c>
    </row>
    <row r="5976" spans="3:5" x14ac:dyDescent="0.2">
      <c r="C5976" s="555"/>
      <c r="D5976" s="555"/>
      <c r="E5976" s="124" t="str">
        <f>'Enter Data'!$C$61</f>
        <v>Select</v>
      </c>
    </row>
    <row r="5977" spans="3:5" x14ac:dyDescent="0.2">
      <c r="C5977" s="555"/>
      <c r="D5977" s="555"/>
      <c r="E5977" s="124" t="str">
        <f>'Enter Data'!$C$61</f>
        <v>Select</v>
      </c>
    </row>
    <row r="5978" spans="3:5" x14ac:dyDescent="0.2">
      <c r="C5978" s="555"/>
      <c r="D5978" s="555"/>
      <c r="E5978" s="124" t="str">
        <f>'Enter Data'!$C$61</f>
        <v>Select</v>
      </c>
    </row>
    <row r="5979" spans="3:5" x14ac:dyDescent="0.2">
      <c r="C5979" s="555"/>
      <c r="D5979" s="555"/>
      <c r="E5979" s="124" t="str">
        <f>'Enter Data'!$C$61</f>
        <v>Select</v>
      </c>
    </row>
    <row r="5980" spans="3:5" x14ac:dyDescent="0.2">
      <c r="C5980" s="555"/>
      <c r="D5980" s="555"/>
      <c r="E5980" s="124" t="str">
        <f>'Enter Data'!$C$61</f>
        <v>Select</v>
      </c>
    </row>
    <row r="5981" spans="3:5" x14ac:dyDescent="0.2">
      <c r="C5981" s="555"/>
      <c r="D5981" s="555"/>
      <c r="E5981" s="124" t="str">
        <f>'Enter Data'!$C$61</f>
        <v>Select</v>
      </c>
    </row>
    <row r="5982" spans="3:5" x14ac:dyDescent="0.2">
      <c r="C5982" s="555"/>
      <c r="D5982" s="555"/>
      <c r="E5982" s="124" t="str">
        <f>'Enter Data'!$C$61</f>
        <v>Select</v>
      </c>
    </row>
    <row r="5983" spans="3:5" x14ac:dyDescent="0.2">
      <c r="C5983" s="555"/>
      <c r="D5983" s="555"/>
      <c r="E5983" s="124" t="str">
        <f>'Enter Data'!$C$61</f>
        <v>Select</v>
      </c>
    </row>
    <row r="5984" spans="3:5" x14ac:dyDescent="0.2">
      <c r="C5984" s="555"/>
      <c r="D5984" s="555"/>
      <c r="E5984" s="124" t="str">
        <f>'Enter Data'!$C$61</f>
        <v>Select</v>
      </c>
    </row>
    <row r="5985" spans="3:5" x14ac:dyDescent="0.2">
      <c r="C5985" s="555"/>
      <c r="D5985" s="555"/>
      <c r="E5985" s="124" t="str">
        <f>'Enter Data'!$C$61</f>
        <v>Select</v>
      </c>
    </row>
    <row r="5986" spans="3:5" x14ac:dyDescent="0.2">
      <c r="C5986" s="555"/>
      <c r="D5986" s="555"/>
      <c r="E5986" s="124" t="str">
        <f>'Enter Data'!$C$61</f>
        <v>Select</v>
      </c>
    </row>
    <row r="5987" spans="3:5" x14ac:dyDescent="0.2">
      <c r="C5987" s="555"/>
      <c r="D5987" s="555"/>
      <c r="E5987" s="124" t="str">
        <f>'Enter Data'!$C$61</f>
        <v>Select</v>
      </c>
    </row>
    <row r="5988" spans="3:5" x14ac:dyDescent="0.2">
      <c r="C5988" s="555"/>
      <c r="D5988" s="555"/>
      <c r="E5988" s="124" t="str">
        <f>'Enter Data'!$C$61</f>
        <v>Select</v>
      </c>
    </row>
    <row r="5989" spans="3:5" x14ac:dyDescent="0.2">
      <c r="C5989" s="555"/>
      <c r="D5989" s="555"/>
      <c r="E5989" s="124" t="str">
        <f>'Enter Data'!$C$61</f>
        <v>Select</v>
      </c>
    </row>
    <row r="5990" spans="3:5" x14ac:dyDescent="0.2">
      <c r="C5990" s="555"/>
      <c r="D5990" s="555"/>
      <c r="E5990" s="124" t="str">
        <f>'Enter Data'!$C$61</f>
        <v>Select</v>
      </c>
    </row>
    <row r="5991" spans="3:5" x14ac:dyDescent="0.2">
      <c r="C5991" s="555"/>
      <c r="D5991" s="555"/>
      <c r="E5991" s="124" t="str">
        <f>'Enter Data'!$C$61</f>
        <v>Select</v>
      </c>
    </row>
    <row r="5992" spans="3:5" x14ac:dyDescent="0.2">
      <c r="C5992" s="555"/>
      <c r="D5992" s="555"/>
      <c r="E5992" s="124" t="str">
        <f>'Enter Data'!$C$61</f>
        <v>Select</v>
      </c>
    </row>
    <row r="5993" spans="3:5" x14ac:dyDescent="0.2">
      <c r="C5993" s="555"/>
      <c r="D5993" s="555"/>
      <c r="E5993" s="124" t="str">
        <f>'Enter Data'!$C$61</f>
        <v>Select</v>
      </c>
    </row>
    <row r="5994" spans="3:5" x14ac:dyDescent="0.2">
      <c r="C5994" s="555"/>
      <c r="D5994" s="555"/>
      <c r="E5994" s="124" t="str">
        <f>'Enter Data'!$C$61</f>
        <v>Select</v>
      </c>
    </row>
    <row r="5995" spans="3:5" x14ac:dyDescent="0.2">
      <c r="C5995" s="555"/>
      <c r="D5995" s="555"/>
      <c r="E5995" s="124" t="str">
        <f>'Enter Data'!$C$61</f>
        <v>Select</v>
      </c>
    </row>
    <row r="5996" spans="3:5" x14ac:dyDescent="0.2">
      <c r="C5996" s="555"/>
      <c r="D5996" s="555"/>
      <c r="E5996" s="124" t="str">
        <f>'Enter Data'!$C$61</f>
        <v>Select</v>
      </c>
    </row>
    <row r="5997" spans="3:5" x14ac:dyDescent="0.2">
      <c r="C5997" s="555"/>
      <c r="D5997" s="555"/>
      <c r="E5997" s="124" t="str">
        <f>'Enter Data'!$C$61</f>
        <v>Select</v>
      </c>
    </row>
    <row r="5998" spans="3:5" x14ac:dyDescent="0.2">
      <c r="C5998" s="555"/>
      <c r="D5998" s="555"/>
      <c r="E5998" s="124" t="str">
        <f>'Enter Data'!$C$61</f>
        <v>Select</v>
      </c>
    </row>
    <row r="5999" spans="3:5" x14ac:dyDescent="0.2">
      <c r="C5999" s="555"/>
      <c r="D5999" s="555"/>
      <c r="E5999" s="124" t="str">
        <f>'Enter Data'!$C$61</f>
        <v>Select</v>
      </c>
    </row>
    <row r="6000" spans="3:5" x14ac:dyDescent="0.2">
      <c r="C6000" s="555"/>
      <c r="D6000" s="555"/>
      <c r="E6000" s="124" t="str">
        <f>'Enter Data'!$C$61</f>
        <v>Select</v>
      </c>
    </row>
    <row r="6001" spans="3:5" x14ac:dyDescent="0.2">
      <c r="C6001" s="555"/>
      <c r="D6001" s="555"/>
      <c r="E6001" s="124" t="str">
        <f>'Enter Data'!$C$61</f>
        <v>Select</v>
      </c>
    </row>
    <row r="6002" spans="3:5" x14ac:dyDescent="0.2">
      <c r="C6002" s="555"/>
      <c r="D6002" s="555"/>
      <c r="E6002" s="124" t="str">
        <f>'Enter Data'!$C$61</f>
        <v>Select</v>
      </c>
    </row>
    <row r="6003" spans="3:5" x14ac:dyDescent="0.2">
      <c r="C6003" s="555"/>
      <c r="D6003" s="555"/>
      <c r="E6003" s="124" t="str">
        <f>'Enter Data'!$C$61</f>
        <v>Select</v>
      </c>
    </row>
    <row r="6004" spans="3:5" x14ac:dyDescent="0.2">
      <c r="C6004" s="555"/>
      <c r="D6004" s="555"/>
      <c r="E6004" s="124" t="str">
        <f>'Enter Data'!$C$61</f>
        <v>Select</v>
      </c>
    </row>
    <row r="6005" spans="3:5" x14ac:dyDescent="0.2">
      <c r="C6005" s="555"/>
      <c r="D6005" s="555"/>
      <c r="E6005" s="124" t="str">
        <f>'Enter Data'!$C$61</f>
        <v>Select</v>
      </c>
    </row>
    <row r="6006" spans="3:5" x14ac:dyDescent="0.2">
      <c r="C6006" s="555"/>
      <c r="D6006" s="555"/>
      <c r="E6006" s="124" t="str">
        <f>'Enter Data'!$C$61</f>
        <v>Select</v>
      </c>
    </row>
    <row r="6007" spans="3:5" x14ac:dyDescent="0.2">
      <c r="C6007" s="555"/>
      <c r="D6007" s="555"/>
      <c r="E6007" s="124" t="str">
        <f>'Enter Data'!$C$61</f>
        <v>Select</v>
      </c>
    </row>
    <row r="6008" spans="3:5" x14ac:dyDescent="0.2">
      <c r="C6008" s="555"/>
      <c r="D6008" s="555"/>
      <c r="E6008" s="124" t="str">
        <f>'Enter Data'!$C$61</f>
        <v>Select</v>
      </c>
    </row>
    <row r="6009" spans="3:5" x14ac:dyDescent="0.2">
      <c r="C6009" s="555"/>
      <c r="D6009" s="555"/>
      <c r="E6009" s="124" t="str">
        <f>'Enter Data'!$C$61</f>
        <v>Select</v>
      </c>
    </row>
    <row r="6010" spans="3:5" x14ac:dyDescent="0.2">
      <c r="C6010" s="555"/>
      <c r="D6010" s="555"/>
      <c r="E6010" s="124" t="str">
        <f>'Enter Data'!$C$61</f>
        <v>Select</v>
      </c>
    </row>
    <row r="6011" spans="3:5" x14ac:dyDescent="0.2">
      <c r="C6011" s="555"/>
      <c r="D6011" s="555"/>
      <c r="E6011" s="124" t="str">
        <f>'Enter Data'!$C$61</f>
        <v>Select</v>
      </c>
    </row>
    <row r="6012" spans="3:5" x14ac:dyDescent="0.2">
      <c r="C6012" s="555"/>
      <c r="D6012" s="555"/>
      <c r="E6012" s="124" t="str">
        <f>'Enter Data'!$C$61</f>
        <v>Select</v>
      </c>
    </row>
    <row r="6013" spans="3:5" x14ac:dyDescent="0.2">
      <c r="C6013" s="555"/>
      <c r="D6013" s="555"/>
      <c r="E6013" s="124" t="str">
        <f>'Enter Data'!$C$61</f>
        <v>Select</v>
      </c>
    </row>
    <row r="6014" spans="3:5" x14ac:dyDescent="0.2">
      <c r="C6014" s="555"/>
      <c r="D6014" s="555"/>
      <c r="E6014" s="124" t="str">
        <f>'Enter Data'!$C$61</f>
        <v>Select</v>
      </c>
    </row>
    <row r="6015" spans="3:5" x14ac:dyDescent="0.2">
      <c r="C6015" s="555"/>
      <c r="D6015" s="555"/>
      <c r="E6015" s="124" t="str">
        <f>'Enter Data'!$C$61</f>
        <v>Select</v>
      </c>
    </row>
    <row r="6016" spans="3:5" x14ac:dyDescent="0.2">
      <c r="C6016" s="555"/>
      <c r="D6016" s="555"/>
      <c r="E6016" s="124" t="str">
        <f>'Enter Data'!$C$61</f>
        <v>Select</v>
      </c>
    </row>
    <row r="6017" spans="3:5" x14ac:dyDescent="0.2">
      <c r="C6017" s="555"/>
      <c r="D6017" s="555"/>
      <c r="E6017" s="124" t="str">
        <f>'Enter Data'!$C$61</f>
        <v>Select</v>
      </c>
    </row>
    <row r="6018" spans="3:5" x14ac:dyDescent="0.2">
      <c r="C6018" s="555"/>
      <c r="D6018" s="555"/>
      <c r="E6018" s="124" t="str">
        <f>'Enter Data'!$C$61</f>
        <v>Select</v>
      </c>
    </row>
    <row r="6019" spans="3:5" x14ac:dyDescent="0.2">
      <c r="C6019" s="555"/>
      <c r="D6019" s="555"/>
      <c r="E6019" s="124" t="str">
        <f>'Enter Data'!$C$61</f>
        <v>Select</v>
      </c>
    </row>
    <row r="6020" spans="3:5" x14ac:dyDescent="0.2">
      <c r="C6020" s="555"/>
      <c r="D6020" s="555"/>
      <c r="E6020" s="124" t="str">
        <f>'Enter Data'!$C$61</f>
        <v>Select</v>
      </c>
    </row>
    <row r="6021" spans="3:5" x14ac:dyDescent="0.2">
      <c r="C6021" s="555"/>
      <c r="D6021" s="555"/>
      <c r="E6021" s="124" t="str">
        <f>'Enter Data'!$C$61</f>
        <v>Select</v>
      </c>
    </row>
    <row r="6022" spans="3:5" x14ac:dyDescent="0.2">
      <c r="C6022" s="555"/>
      <c r="D6022" s="555"/>
      <c r="E6022" s="124" t="str">
        <f>'Enter Data'!$C$61</f>
        <v>Select</v>
      </c>
    </row>
    <row r="6023" spans="3:5" x14ac:dyDescent="0.2">
      <c r="C6023" s="555"/>
      <c r="D6023" s="555"/>
      <c r="E6023" s="124" t="str">
        <f>'Enter Data'!$C$61</f>
        <v>Select</v>
      </c>
    </row>
    <row r="6024" spans="3:5" x14ac:dyDescent="0.2">
      <c r="C6024" s="555"/>
      <c r="D6024" s="555"/>
      <c r="E6024" s="124" t="str">
        <f>'Enter Data'!$C$61</f>
        <v>Select</v>
      </c>
    </row>
    <row r="6025" spans="3:5" x14ac:dyDescent="0.2">
      <c r="C6025" s="555"/>
      <c r="D6025" s="555"/>
      <c r="E6025" s="124" t="str">
        <f>'Enter Data'!$C$61</f>
        <v>Select</v>
      </c>
    </row>
    <row r="6026" spans="3:5" x14ac:dyDescent="0.2">
      <c r="C6026" s="555"/>
      <c r="D6026" s="555"/>
      <c r="E6026" s="124" t="str">
        <f>'Enter Data'!$C$61</f>
        <v>Select</v>
      </c>
    </row>
    <row r="6027" spans="3:5" x14ac:dyDescent="0.2">
      <c r="C6027" s="555"/>
      <c r="D6027" s="555"/>
      <c r="E6027" s="124" t="str">
        <f>'Enter Data'!$C$61</f>
        <v>Select</v>
      </c>
    </row>
    <row r="6028" spans="3:5" x14ac:dyDescent="0.2">
      <c r="C6028" s="555"/>
      <c r="D6028" s="555"/>
      <c r="E6028" s="124" t="str">
        <f>'Enter Data'!$C$61</f>
        <v>Select</v>
      </c>
    </row>
    <row r="6029" spans="3:5" x14ac:dyDescent="0.2">
      <c r="C6029" s="555"/>
      <c r="D6029" s="555"/>
      <c r="E6029" s="124" t="str">
        <f>'Enter Data'!$C$61</f>
        <v>Select</v>
      </c>
    </row>
    <row r="6030" spans="3:5" x14ac:dyDescent="0.2">
      <c r="C6030" s="555"/>
      <c r="D6030" s="555"/>
      <c r="E6030" s="124" t="str">
        <f>'Enter Data'!$C$61</f>
        <v>Select</v>
      </c>
    </row>
    <row r="6031" spans="3:5" x14ac:dyDescent="0.2">
      <c r="C6031" s="555"/>
      <c r="D6031" s="555"/>
      <c r="E6031" s="124" t="str">
        <f>'Enter Data'!$C$61</f>
        <v>Select</v>
      </c>
    </row>
    <row r="6032" spans="3:5" x14ac:dyDescent="0.2">
      <c r="C6032" s="555"/>
      <c r="D6032" s="555"/>
      <c r="E6032" s="124" t="str">
        <f>'Enter Data'!$C$61</f>
        <v>Select</v>
      </c>
    </row>
    <row r="6033" spans="3:5" x14ac:dyDescent="0.2">
      <c r="C6033" s="555"/>
      <c r="D6033" s="555"/>
      <c r="E6033" s="124" t="str">
        <f>'Enter Data'!$C$61</f>
        <v>Select</v>
      </c>
    </row>
    <row r="6034" spans="3:5" x14ac:dyDescent="0.2">
      <c r="C6034" s="555"/>
      <c r="D6034" s="555"/>
      <c r="E6034" s="124" t="str">
        <f>'Enter Data'!$C$61</f>
        <v>Select</v>
      </c>
    </row>
    <row r="6035" spans="3:5" x14ac:dyDescent="0.2">
      <c r="C6035" s="555"/>
      <c r="D6035" s="555"/>
      <c r="E6035" s="124" t="str">
        <f>'Enter Data'!$C$61</f>
        <v>Select</v>
      </c>
    </row>
    <row r="6036" spans="3:5" x14ac:dyDescent="0.2">
      <c r="C6036" s="555"/>
      <c r="D6036" s="555"/>
      <c r="E6036" s="124" t="str">
        <f>'Enter Data'!$C$61</f>
        <v>Select</v>
      </c>
    </row>
    <row r="6037" spans="3:5" x14ac:dyDescent="0.2">
      <c r="C6037" s="555"/>
      <c r="D6037" s="555"/>
      <c r="E6037" s="124" t="str">
        <f>'Enter Data'!$C$61</f>
        <v>Select</v>
      </c>
    </row>
    <row r="6038" spans="3:5" x14ac:dyDescent="0.2">
      <c r="C6038" s="555"/>
      <c r="D6038" s="555"/>
      <c r="E6038" s="124" t="str">
        <f>'Enter Data'!$C$61</f>
        <v>Select</v>
      </c>
    </row>
    <row r="6039" spans="3:5" x14ac:dyDescent="0.2">
      <c r="C6039" s="555"/>
      <c r="D6039" s="555"/>
      <c r="E6039" s="124" t="str">
        <f>'Enter Data'!$C$61</f>
        <v>Select</v>
      </c>
    </row>
    <row r="6040" spans="3:5" x14ac:dyDescent="0.2">
      <c r="C6040" s="555"/>
      <c r="D6040" s="555"/>
      <c r="E6040" s="124" t="str">
        <f>'Enter Data'!$C$61</f>
        <v>Select</v>
      </c>
    </row>
    <row r="6041" spans="3:5" x14ac:dyDescent="0.2">
      <c r="C6041" s="555"/>
      <c r="D6041" s="555"/>
      <c r="E6041" s="124" t="str">
        <f>'Enter Data'!$C$61</f>
        <v>Select</v>
      </c>
    </row>
    <row r="6042" spans="3:5" x14ac:dyDescent="0.2">
      <c r="C6042" s="555"/>
      <c r="D6042" s="555"/>
      <c r="E6042" s="124" t="str">
        <f>'Enter Data'!$C$61</f>
        <v>Select</v>
      </c>
    </row>
    <row r="6043" spans="3:5" x14ac:dyDescent="0.2">
      <c r="C6043" s="555"/>
      <c r="D6043" s="555"/>
      <c r="E6043" s="124" t="str">
        <f>'Enter Data'!$C$61</f>
        <v>Select</v>
      </c>
    </row>
    <row r="6044" spans="3:5" x14ac:dyDescent="0.2">
      <c r="C6044" s="555"/>
      <c r="D6044" s="555"/>
      <c r="E6044" s="124" t="str">
        <f>'Enter Data'!$C$61</f>
        <v>Select</v>
      </c>
    </row>
    <row r="6045" spans="3:5" x14ac:dyDescent="0.2">
      <c r="C6045" s="555"/>
      <c r="D6045" s="555"/>
      <c r="E6045" s="124" t="str">
        <f>'Enter Data'!$C$61</f>
        <v>Select</v>
      </c>
    </row>
    <row r="6046" spans="3:5" x14ac:dyDescent="0.2">
      <c r="C6046" s="555"/>
      <c r="D6046" s="555"/>
      <c r="E6046" s="124" t="str">
        <f>'Enter Data'!$C$61</f>
        <v>Select</v>
      </c>
    </row>
    <row r="6047" spans="3:5" x14ac:dyDescent="0.2">
      <c r="C6047" s="555"/>
      <c r="D6047" s="555"/>
      <c r="E6047" s="124" t="str">
        <f>'Enter Data'!$C$61</f>
        <v>Select</v>
      </c>
    </row>
    <row r="6048" spans="3:5" x14ac:dyDescent="0.2">
      <c r="C6048" s="555"/>
      <c r="D6048" s="555"/>
      <c r="E6048" s="124" t="str">
        <f>'Enter Data'!$C$61</f>
        <v>Select</v>
      </c>
    </row>
    <row r="6049" spans="3:5" x14ac:dyDescent="0.2">
      <c r="C6049" s="555"/>
      <c r="D6049" s="555"/>
      <c r="E6049" s="124" t="str">
        <f>'Enter Data'!$C$61</f>
        <v>Select</v>
      </c>
    </row>
    <row r="6050" spans="3:5" x14ac:dyDescent="0.2">
      <c r="C6050" s="555"/>
      <c r="D6050" s="555"/>
      <c r="E6050" s="124" t="str">
        <f>'Enter Data'!$C$61</f>
        <v>Select</v>
      </c>
    </row>
    <row r="6051" spans="3:5" x14ac:dyDescent="0.2">
      <c r="C6051" s="555"/>
      <c r="D6051" s="555"/>
      <c r="E6051" s="124" t="str">
        <f>'Enter Data'!$C$61</f>
        <v>Select</v>
      </c>
    </row>
    <row r="6052" spans="3:5" x14ac:dyDescent="0.2">
      <c r="C6052" s="555"/>
      <c r="D6052" s="555"/>
      <c r="E6052" s="124" t="str">
        <f>'Enter Data'!$C$61</f>
        <v>Select</v>
      </c>
    </row>
    <row r="6053" spans="3:5" x14ac:dyDescent="0.2">
      <c r="C6053" s="555"/>
      <c r="D6053" s="555"/>
      <c r="E6053" s="124" t="str">
        <f>'Enter Data'!$C$61</f>
        <v>Select</v>
      </c>
    </row>
    <row r="6054" spans="3:5" x14ac:dyDescent="0.2">
      <c r="C6054" s="555"/>
      <c r="D6054" s="555"/>
      <c r="E6054" s="124" t="str">
        <f>'Enter Data'!$C$61</f>
        <v>Select</v>
      </c>
    </row>
    <row r="6055" spans="3:5" x14ac:dyDescent="0.2">
      <c r="C6055" s="555"/>
      <c r="D6055" s="555"/>
      <c r="E6055" s="124" t="str">
        <f>'Enter Data'!$C$61</f>
        <v>Select</v>
      </c>
    </row>
    <row r="6056" spans="3:5" x14ac:dyDescent="0.2">
      <c r="C6056" s="555"/>
      <c r="D6056" s="555"/>
      <c r="E6056" s="124" t="str">
        <f>'Enter Data'!$C$61</f>
        <v>Select</v>
      </c>
    </row>
    <row r="6057" spans="3:5" x14ac:dyDescent="0.2">
      <c r="C6057" s="555"/>
      <c r="D6057" s="555"/>
      <c r="E6057" s="124" t="str">
        <f>'Enter Data'!$C$61</f>
        <v>Select</v>
      </c>
    </row>
    <row r="6058" spans="3:5" x14ac:dyDescent="0.2">
      <c r="C6058" s="555"/>
      <c r="D6058" s="555"/>
      <c r="E6058" s="124" t="str">
        <f>'Enter Data'!$C$61</f>
        <v>Select</v>
      </c>
    </row>
    <row r="6059" spans="3:5" x14ac:dyDescent="0.2">
      <c r="C6059" s="555"/>
      <c r="D6059" s="555"/>
      <c r="E6059" s="124" t="str">
        <f>'Enter Data'!$C$61</f>
        <v>Select</v>
      </c>
    </row>
    <row r="6060" spans="3:5" x14ac:dyDescent="0.2">
      <c r="C6060" s="555"/>
      <c r="D6060" s="555"/>
      <c r="E6060" s="124" t="str">
        <f>'Enter Data'!$C$61</f>
        <v>Select</v>
      </c>
    </row>
    <row r="6061" spans="3:5" x14ac:dyDescent="0.2">
      <c r="C6061" s="555"/>
      <c r="D6061" s="555"/>
      <c r="E6061" s="124" t="str">
        <f>'Enter Data'!$C$61</f>
        <v>Select</v>
      </c>
    </row>
    <row r="6062" spans="3:5" x14ac:dyDescent="0.2">
      <c r="C6062" s="555"/>
      <c r="D6062" s="555"/>
      <c r="E6062" s="124" t="str">
        <f>'Enter Data'!$C$61</f>
        <v>Select</v>
      </c>
    </row>
    <row r="6063" spans="3:5" x14ac:dyDescent="0.2">
      <c r="C6063" s="555"/>
      <c r="D6063" s="555"/>
      <c r="E6063" s="124" t="str">
        <f>'Enter Data'!$C$61</f>
        <v>Select</v>
      </c>
    </row>
    <row r="6064" spans="3:5" x14ac:dyDescent="0.2">
      <c r="C6064" s="555"/>
      <c r="D6064" s="555"/>
      <c r="E6064" s="124" t="str">
        <f>'Enter Data'!$C$61</f>
        <v>Select</v>
      </c>
    </row>
    <row r="6065" spans="3:5" x14ac:dyDescent="0.2">
      <c r="C6065" s="555"/>
      <c r="D6065" s="555"/>
      <c r="E6065" s="124" t="str">
        <f>'Enter Data'!$C$61</f>
        <v>Select</v>
      </c>
    </row>
    <row r="6066" spans="3:5" x14ac:dyDescent="0.2">
      <c r="C6066" s="555"/>
      <c r="D6066" s="555"/>
      <c r="E6066" s="124" t="str">
        <f>'Enter Data'!$C$61</f>
        <v>Select</v>
      </c>
    </row>
    <row r="6067" spans="3:5" x14ac:dyDescent="0.2">
      <c r="C6067" s="555"/>
      <c r="D6067" s="555"/>
      <c r="E6067" s="124" t="str">
        <f>'Enter Data'!$C$61</f>
        <v>Select</v>
      </c>
    </row>
    <row r="6068" spans="3:5" x14ac:dyDescent="0.2">
      <c r="C6068" s="555"/>
      <c r="D6068" s="555"/>
      <c r="E6068" s="124" t="str">
        <f>'Enter Data'!$C$61</f>
        <v>Select</v>
      </c>
    </row>
    <row r="6069" spans="3:5" x14ac:dyDescent="0.2">
      <c r="C6069" s="555"/>
      <c r="D6069" s="555"/>
      <c r="E6069" s="124" t="str">
        <f>'Enter Data'!$C$61</f>
        <v>Select</v>
      </c>
    </row>
    <row r="6070" spans="3:5" x14ac:dyDescent="0.2">
      <c r="C6070" s="555"/>
      <c r="D6070" s="555"/>
      <c r="E6070" s="124" t="str">
        <f>'Enter Data'!$C$61</f>
        <v>Select</v>
      </c>
    </row>
    <row r="6071" spans="3:5" x14ac:dyDescent="0.2">
      <c r="C6071" s="555"/>
      <c r="D6071" s="555"/>
      <c r="E6071" s="124" t="str">
        <f>'Enter Data'!$C$61</f>
        <v>Select</v>
      </c>
    </row>
    <row r="6072" spans="3:5" x14ac:dyDescent="0.2">
      <c r="C6072" s="555"/>
      <c r="D6072" s="555"/>
      <c r="E6072" s="124" t="str">
        <f>'Enter Data'!$C$61</f>
        <v>Select</v>
      </c>
    </row>
    <row r="6073" spans="3:5" x14ac:dyDescent="0.2">
      <c r="C6073" s="555"/>
      <c r="D6073" s="555"/>
      <c r="E6073" s="124" t="str">
        <f>'Enter Data'!$C$61</f>
        <v>Select</v>
      </c>
    </row>
    <row r="6074" spans="3:5" x14ac:dyDescent="0.2">
      <c r="C6074" s="555"/>
      <c r="D6074" s="555"/>
      <c r="E6074" s="124" t="str">
        <f>'Enter Data'!$C$61</f>
        <v>Select</v>
      </c>
    </row>
    <row r="6075" spans="3:5" x14ac:dyDescent="0.2">
      <c r="C6075" s="555"/>
      <c r="D6075" s="555"/>
      <c r="E6075" s="124" t="str">
        <f>'Enter Data'!$C$61</f>
        <v>Select</v>
      </c>
    </row>
    <row r="6076" spans="3:5" x14ac:dyDescent="0.2">
      <c r="C6076" s="555"/>
      <c r="D6076" s="555"/>
      <c r="E6076" s="124" t="str">
        <f>'Enter Data'!$C$61</f>
        <v>Select</v>
      </c>
    </row>
    <row r="6077" spans="3:5" x14ac:dyDescent="0.2">
      <c r="C6077" s="555"/>
      <c r="D6077" s="555"/>
      <c r="E6077" s="124" t="str">
        <f>'Enter Data'!$C$61</f>
        <v>Select</v>
      </c>
    </row>
    <row r="6078" spans="3:5" x14ac:dyDescent="0.2">
      <c r="C6078" s="555"/>
      <c r="D6078" s="555"/>
      <c r="E6078" s="124" t="str">
        <f>'Enter Data'!$C$61</f>
        <v>Select</v>
      </c>
    </row>
    <row r="6079" spans="3:5" x14ac:dyDescent="0.2">
      <c r="C6079" s="555"/>
      <c r="D6079" s="555"/>
      <c r="E6079" s="124" t="str">
        <f>'Enter Data'!$C$61</f>
        <v>Select</v>
      </c>
    </row>
    <row r="6080" spans="3:5" x14ac:dyDescent="0.2">
      <c r="C6080" s="555"/>
      <c r="D6080" s="555"/>
      <c r="E6080" s="124" t="str">
        <f>'Enter Data'!$C$61</f>
        <v>Select</v>
      </c>
    </row>
    <row r="6081" spans="3:5" x14ac:dyDescent="0.2">
      <c r="C6081" s="555"/>
      <c r="D6081" s="555"/>
      <c r="E6081" s="124" t="str">
        <f>'Enter Data'!$C$61</f>
        <v>Select</v>
      </c>
    </row>
    <row r="6082" spans="3:5" x14ac:dyDescent="0.2">
      <c r="C6082" s="555"/>
      <c r="D6082" s="555"/>
      <c r="E6082" s="124" t="str">
        <f>'Enter Data'!$C$61</f>
        <v>Select</v>
      </c>
    </row>
    <row r="6083" spans="3:5" x14ac:dyDescent="0.2">
      <c r="C6083" s="555"/>
      <c r="D6083" s="555"/>
      <c r="E6083" s="124" t="str">
        <f>'Enter Data'!$C$61</f>
        <v>Select</v>
      </c>
    </row>
    <row r="6084" spans="3:5" x14ac:dyDescent="0.2">
      <c r="C6084" s="555"/>
      <c r="D6084" s="555"/>
      <c r="E6084" s="124" t="str">
        <f>'Enter Data'!$C$61</f>
        <v>Select</v>
      </c>
    </row>
    <row r="6085" spans="3:5" x14ac:dyDescent="0.2">
      <c r="C6085" s="555"/>
      <c r="D6085" s="555"/>
      <c r="E6085" s="124" t="str">
        <f>'Enter Data'!$C$61</f>
        <v>Select</v>
      </c>
    </row>
    <row r="6086" spans="3:5" x14ac:dyDescent="0.2">
      <c r="C6086" s="555"/>
      <c r="D6086" s="555"/>
      <c r="E6086" s="124" t="str">
        <f>'Enter Data'!$C$61</f>
        <v>Select</v>
      </c>
    </row>
    <row r="6087" spans="3:5" x14ac:dyDescent="0.2">
      <c r="C6087" s="555"/>
      <c r="D6087" s="555"/>
      <c r="E6087" s="124" t="str">
        <f>'Enter Data'!$C$61</f>
        <v>Select</v>
      </c>
    </row>
    <row r="6088" spans="3:5" x14ac:dyDescent="0.2">
      <c r="C6088" s="555"/>
      <c r="D6088" s="555"/>
      <c r="E6088" s="124" t="str">
        <f>'Enter Data'!$C$61</f>
        <v>Select</v>
      </c>
    </row>
    <row r="6089" spans="3:5" x14ac:dyDescent="0.2">
      <c r="C6089" s="555"/>
      <c r="D6089" s="555"/>
      <c r="E6089" s="124" t="str">
        <f>'Enter Data'!$C$61</f>
        <v>Select</v>
      </c>
    </row>
    <row r="6090" spans="3:5" x14ac:dyDescent="0.2">
      <c r="C6090" s="555"/>
      <c r="D6090" s="555"/>
      <c r="E6090" s="124" t="str">
        <f>'Enter Data'!$C$61</f>
        <v>Select</v>
      </c>
    </row>
    <row r="6091" spans="3:5" x14ac:dyDescent="0.2">
      <c r="C6091" s="555"/>
      <c r="D6091" s="555"/>
      <c r="E6091" s="124" t="str">
        <f>'Enter Data'!$C$61</f>
        <v>Select</v>
      </c>
    </row>
    <row r="6092" spans="3:5" x14ac:dyDescent="0.2">
      <c r="C6092" s="555"/>
      <c r="D6092" s="555"/>
      <c r="E6092" s="124" t="str">
        <f>'Enter Data'!$C$61</f>
        <v>Select</v>
      </c>
    </row>
    <row r="6093" spans="3:5" x14ac:dyDescent="0.2">
      <c r="C6093" s="555"/>
      <c r="D6093" s="555"/>
      <c r="E6093" s="124" t="str">
        <f>'Enter Data'!$C$61</f>
        <v>Select</v>
      </c>
    </row>
    <row r="6094" spans="3:5" x14ac:dyDescent="0.2">
      <c r="C6094" s="555"/>
      <c r="D6094" s="555"/>
      <c r="E6094" s="124" t="str">
        <f>'Enter Data'!$C$61</f>
        <v>Select</v>
      </c>
    </row>
    <row r="6095" spans="3:5" x14ac:dyDescent="0.2">
      <c r="C6095" s="555"/>
      <c r="D6095" s="555"/>
      <c r="E6095" s="124" t="str">
        <f>'Enter Data'!$C$61</f>
        <v>Select</v>
      </c>
    </row>
    <row r="6096" spans="3:5" x14ac:dyDescent="0.2">
      <c r="C6096" s="555"/>
      <c r="D6096" s="555"/>
      <c r="E6096" s="124" t="str">
        <f>'Enter Data'!$C$61</f>
        <v>Select</v>
      </c>
    </row>
    <row r="6097" spans="3:5" x14ac:dyDescent="0.2">
      <c r="C6097" s="555"/>
      <c r="D6097" s="555"/>
      <c r="E6097" s="124" t="str">
        <f>'Enter Data'!$C$61</f>
        <v>Select</v>
      </c>
    </row>
    <row r="6098" spans="3:5" x14ac:dyDescent="0.2">
      <c r="C6098" s="555"/>
      <c r="D6098" s="555"/>
      <c r="E6098" s="124" t="str">
        <f>'Enter Data'!$C$61</f>
        <v>Select</v>
      </c>
    </row>
    <row r="6099" spans="3:5" x14ac:dyDescent="0.2">
      <c r="C6099" s="555"/>
      <c r="D6099" s="555"/>
      <c r="E6099" s="124" t="str">
        <f>'Enter Data'!$C$61</f>
        <v>Select</v>
      </c>
    </row>
    <row r="6100" spans="3:5" x14ac:dyDescent="0.2">
      <c r="C6100" s="555"/>
      <c r="D6100" s="555"/>
      <c r="E6100" s="124" t="str">
        <f>'Enter Data'!$C$61</f>
        <v>Select</v>
      </c>
    </row>
    <row r="6101" spans="3:5" x14ac:dyDescent="0.2">
      <c r="C6101" s="555"/>
      <c r="D6101" s="555"/>
      <c r="E6101" s="124" t="str">
        <f>'Enter Data'!$C$61</f>
        <v>Select</v>
      </c>
    </row>
    <row r="6102" spans="3:5" x14ac:dyDescent="0.2">
      <c r="C6102" s="555"/>
      <c r="D6102" s="555"/>
      <c r="E6102" s="124" t="str">
        <f>'Enter Data'!$C$61</f>
        <v>Select</v>
      </c>
    </row>
    <row r="6103" spans="3:5" x14ac:dyDescent="0.2">
      <c r="C6103" s="555"/>
      <c r="D6103" s="555"/>
      <c r="E6103" s="124" t="str">
        <f>'Enter Data'!$C$61</f>
        <v>Select</v>
      </c>
    </row>
    <row r="6104" spans="3:5" x14ac:dyDescent="0.2">
      <c r="C6104" s="555"/>
      <c r="D6104" s="555"/>
      <c r="E6104" s="124" t="str">
        <f>'Enter Data'!$C$61</f>
        <v>Select</v>
      </c>
    </row>
    <row r="6105" spans="3:5" x14ac:dyDescent="0.2">
      <c r="C6105" s="555"/>
      <c r="D6105" s="555"/>
      <c r="E6105" s="124" t="str">
        <f>'Enter Data'!$C$61</f>
        <v>Select</v>
      </c>
    </row>
    <row r="6106" spans="3:5" x14ac:dyDescent="0.2">
      <c r="C6106" s="555"/>
      <c r="D6106" s="555"/>
      <c r="E6106" s="124" t="str">
        <f>'Enter Data'!$C$61</f>
        <v>Select</v>
      </c>
    </row>
    <row r="6107" spans="3:5" x14ac:dyDescent="0.2">
      <c r="C6107" s="555"/>
      <c r="D6107" s="555"/>
      <c r="E6107" s="124" t="str">
        <f>'Enter Data'!$C$61</f>
        <v>Select</v>
      </c>
    </row>
    <row r="6108" spans="3:5" x14ac:dyDescent="0.2">
      <c r="C6108" s="555"/>
      <c r="D6108" s="555"/>
      <c r="E6108" s="124" t="str">
        <f>'Enter Data'!$C$61</f>
        <v>Select</v>
      </c>
    </row>
    <row r="6109" spans="3:5" x14ac:dyDescent="0.2">
      <c r="C6109" s="555"/>
      <c r="D6109" s="555"/>
      <c r="E6109" s="124" t="str">
        <f>'Enter Data'!$C$61</f>
        <v>Select</v>
      </c>
    </row>
    <row r="6110" spans="3:5" x14ac:dyDescent="0.2">
      <c r="C6110" s="555"/>
      <c r="D6110" s="555"/>
      <c r="E6110" s="124" t="str">
        <f>'Enter Data'!$C$61</f>
        <v>Select</v>
      </c>
    </row>
    <row r="6111" spans="3:5" x14ac:dyDescent="0.2">
      <c r="C6111" s="555"/>
      <c r="D6111" s="555"/>
      <c r="E6111" s="124" t="str">
        <f>'Enter Data'!$C$61</f>
        <v>Select</v>
      </c>
    </row>
    <row r="6112" spans="3:5" x14ac:dyDescent="0.2">
      <c r="C6112" s="555"/>
      <c r="D6112" s="555"/>
      <c r="E6112" s="124" t="str">
        <f>'Enter Data'!$C$61</f>
        <v>Select</v>
      </c>
    </row>
    <row r="6113" spans="3:5" x14ac:dyDescent="0.2">
      <c r="C6113" s="555"/>
      <c r="D6113" s="555"/>
      <c r="E6113" s="124" t="str">
        <f>'Enter Data'!$C$61</f>
        <v>Select</v>
      </c>
    </row>
    <row r="6114" spans="3:5" x14ac:dyDescent="0.2">
      <c r="C6114" s="555"/>
      <c r="D6114" s="555"/>
      <c r="E6114" s="124" t="str">
        <f>'Enter Data'!$C$61</f>
        <v>Select</v>
      </c>
    </row>
    <row r="6115" spans="3:5" x14ac:dyDescent="0.2">
      <c r="C6115" s="555"/>
      <c r="D6115" s="555"/>
      <c r="E6115" s="124" t="str">
        <f>'Enter Data'!$C$61</f>
        <v>Select</v>
      </c>
    </row>
    <row r="6116" spans="3:5" x14ac:dyDescent="0.2">
      <c r="C6116" s="555"/>
      <c r="D6116" s="555"/>
      <c r="E6116" s="124" t="str">
        <f>'Enter Data'!$C$61</f>
        <v>Select</v>
      </c>
    </row>
    <row r="6117" spans="3:5" x14ac:dyDescent="0.2">
      <c r="C6117" s="555"/>
      <c r="D6117" s="555"/>
      <c r="E6117" s="124" t="str">
        <f>'Enter Data'!$C$61</f>
        <v>Select</v>
      </c>
    </row>
    <row r="6118" spans="3:5" x14ac:dyDescent="0.2">
      <c r="C6118" s="555"/>
      <c r="D6118" s="555"/>
      <c r="E6118" s="124" t="str">
        <f>'Enter Data'!$C$61</f>
        <v>Select</v>
      </c>
    </row>
    <row r="6119" spans="3:5" x14ac:dyDescent="0.2">
      <c r="C6119" s="555"/>
      <c r="D6119" s="555"/>
      <c r="E6119" s="124" t="str">
        <f>'Enter Data'!$C$61</f>
        <v>Select</v>
      </c>
    </row>
    <row r="6120" spans="3:5" x14ac:dyDescent="0.2">
      <c r="C6120" s="555"/>
      <c r="D6120" s="555"/>
      <c r="E6120" s="124" t="str">
        <f>'Enter Data'!$C$61</f>
        <v>Select</v>
      </c>
    </row>
    <row r="6121" spans="3:5" x14ac:dyDescent="0.2">
      <c r="C6121" s="555"/>
      <c r="D6121" s="555"/>
      <c r="E6121" s="124" t="str">
        <f>'Enter Data'!$C$61</f>
        <v>Select</v>
      </c>
    </row>
    <row r="6122" spans="3:5" x14ac:dyDescent="0.2">
      <c r="C6122" s="555"/>
      <c r="D6122" s="555"/>
      <c r="E6122" s="124" t="str">
        <f>'Enter Data'!$C$61</f>
        <v>Select</v>
      </c>
    </row>
    <row r="6123" spans="3:5" x14ac:dyDescent="0.2">
      <c r="C6123" s="555"/>
      <c r="D6123" s="555"/>
      <c r="E6123" s="124" t="str">
        <f>'Enter Data'!$C$61</f>
        <v>Select</v>
      </c>
    </row>
    <row r="6124" spans="3:5" x14ac:dyDescent="0.2">
      <c r="C6124" s="555"/>
      <c r="D6124" s="555"/>
      <c r="E6124" s="124" t="str">
        <f>'Enter Data'!$C$61</f>
        <v>Select</v>
      </c>
    </row>
    <row r="6125" spans="3:5" x14ac:dyDescent="0.2">
      <c r="C6125" s="555"/>
      <c r="D6125" s="555"/>
      <c r="E6125" s="124" t="str">
        <f>'Enter Data'!$C$61</f>
        <v>Select</v>
      </c>
    </row>
    <row r="6126" spans="3:5" x14ac:dyDescent="0.2">
      <c r="C6126" s="555"/>
      <c r="D6126" s="555"/>
      <c r="E6126" s="124" t="str">
        <f>'Enter Data'!$C$61</f>
        <v>Select</v>
      </c>
    </row>
    <row r="6127" spans="3:5" x14ac:dyDescent="0.2">
      <c r="C6127" s="555"/>
      <c r="D6127" s="555"/>
      <c r="E6127" s="124" t="str">
        <f>'Enter Data'!$C$61</f>
        <v>Select</v>
      </c>
    </row>
    <row r="6128" spans="3:5" x14ac:dyDescent="0.2">
      <c r="C6128" s="555"/>
      <c r="D6128" s="555"/>
      <c r="E6128" s="124" t="str">
        <f>'Enter Data'!$C$61</f>
        <v>Select</v>
      </c>
    </row>
    <row r="6129" spans="3:5" x14ac:dyDescent="0.2">
      <c r="C6129" s="555"/>
      <c r="D6129" s="555"/>
      <c r="E6129" s="124" t="str">
        <f>'Enter Data'!$C$61</f>
        <v>Select</v>
      </c>
    </row>
    <row r="6130" spans="3:5" x14ac:dyDescent="0.2">
      <c r="C6130" s="555"/>
      <c r="D6130" s="555"/>
      <c r="E6130" s="124" t="str">
        <f>'Enter Data'!$C$61</f>
        <v>Select</v>
      </c>
    </row>
    <row r="6131" spans="3:5" x14ac:dyDescent="0.2">
      <c r="C6131" s="555"/>
      <c r="D6131" s="555"/>
      <c r="E6131" s="124" t="str">
        <f>'Enter Data'!$C$61</f>
        <v>Select</v>
      </c>
    </row>
    <row r="6132" spans="3:5" x14ac:dyDescent="0.2">
      <c r="C6132" s="555"/>
      <c r="D6132" s="555"/>
      <c r="E6132" s="124" t="str">
        <f>'Enter Data'!$C$61</f>
        <v>Select</v>
      </c>
    </row>
    <row r="6133" spans="3:5" x14ac:dyDescent="0.2">
      <c r="C6133" s="555"/>
      <c r="D6133" s="555"/>
      <c r="E6133" s="124" t="str">
        <f>'Enter Data'!$C$61</f>
        <v>Select</v>
      </c>
    </row>
    <row r="6134" spans="3:5" x14ac:dyDescent="0.2">
      <c r="C6134" s="555"/>
      <c r="D6134" s="555"/>
      <c r="E6134" s="124" t="str">
        <f>'Enter Data'!$C$61</f>
        <v>Select</v>
      </c>
    </row>
    <row r="6135" spans="3:5" x14ac:dyDescent="0.2">
      <c r="C6135" s="555"/>
      <c r="D6135" s="555"/>
      <c r="E6135" s="124" t="str">
        <f>'Enter Data'!$C$61</f>
        <v>Select</v>
      </c>
    </row>
    <row r="6136" spans="3:5" x14ac:dyDescent="0.2">
      <c r="C6136" s="555"/>
      <c r="D6136" s="555"/>
      <c r="E6136" s="124" t="str">
        <f>'Enter Data'!$C$61</f>
        <v>Select</v>
      </c>
    </row>
    <row r="6137" spans="3:5" x14ac:dyDescent="0.2">
      <c r="C6137" s="555"/>
      <c r="D6137" s="555"/>
      <c r="E6137" s="124" t="str">
        <f>'Enter Data'!$C$61</f>
        <v>Select</v>
      </c>
    </row>
    <row r="6138" spans="3:5" x14ac:dyDescent="0.2">
      <c r="C6138" s="555"/>
      <c r="D6138" s="555"/>
      <c r="E6138" s="124" t="str">
        <f>'Enter Data'!$C$61</f>
        <v>Select</v>
      </c>
    </row>
    <row r="6139" spans="3:5" x14ac:dyDescent="0.2">
      <c r="C6139" s="555"/>
      <c r="D6139" s="555"/>
      <c r="E6139" s="124" t="str">
        <f>'Enter Data'!$C$61</f>
        <v>Select</v>
      </c>
    </row>
    <row r="6140" spans="3:5" x14ac:dyDescent="0.2">
      <c r="C6140" s="555"/>
      <c r="D6140" s="555"/>
      <c r="E6140" s="124" t="str">
        <f>'Enter Data'!$C$61</f>
        <v>Select</v>
      </c>
    </row>
    <row r="6141" spans="3:5" x14ac:dyDescent="0.2">
      <c r="C6141" s="555"/>
      <c r="D6141" s="555"/>
      <c r="E6141" s="124" t="str">
        <f>'Enter Data'!$C$61</f>
        <v>Select</v>
      </c>
    </row>
    <row r="6142" spans="3:5" x14ac:dyDescent="0.2">
      <c r="C6142" s="555"/>
      <c r="D6142" s="555"/>
      <c r="E6142" s="124" t="str">
        <f>'Enter Data'!$C$61</f>
        <v>Select</v>
      </c>
    </row>
    <row r="6143" spans="3:5" x14ac:dyDescent="0.2">
      <c r="C6143" s="555"/>
      <c r="D6143" s="555"/>
      <c r="E6143" s="124" t="str">
        <f>'Enter Data'!$C$61</f>
        <v>Select</v>
      </c>
    </row>
    <row r="6144" spans="3:5" x14ac:dyDescent="0.2">
      <c r="C6144" s="555"/>
      <c r="D6144" s="555"/>
      <c r="E6144" s="124" t="str">
        <f>'Enter Data'!$C$61</f>
        <v>Select</v>
      </c>
    </row>
    <row r="6145" spans="3:5" x14ac:dyDescent="0.2">
      <c r="C6145" s="555"/>
      <c r="D6145" s="555"/>
      <c r="E6145" s="124" t="str">
        <f>'Enter Data'!$C$61</f>
        <v>Select</v>
      </c>
    </row>
    <row r="6146" spans="3:5" x14ac:dyDescent="0.2">
      <c r="C6146" s="555"/>
      <c r="D6146" s="555"/>
      <c r="E6146" s="124" t="str">
        <f>'Enter Data'!$C$61</f>
        <v>Select</v>
      </c>
    </row>
    <row r="6147" spans="3:5" x14ac:dyDescent="0.2">
      <c r="C6147" s="555"/>
      <c r="D6147" s="555"/>
      <c r="E6147" s="124" t="str">
        <f>'Enter Data'!$C$61</f>
        <v>Select</v>
      </c>
    </row>
    <row r="6148" spans="3:5" x14ac:dyDescent="0.2">
      <c r="C6148" s="555"/>
      <c r="D6148" s="555"/>
      <c r="E6148" s="124" t="str">
        <f>'Enter Data'!$C$61</f>
        <v>Select</v>
      </c>
    </row>
    <row r="6149" spans="3:5" x14ac:dyDescent="0.2">
      <c r="C6149" s="555"/>
      <c r="D6149" s="555"/>
      <c r="E6149" s="124" t="str">
        <f>'Enter Data'!$C$61</f>
        <v>Select</v>
      </c>
    </row>
    <row r="6150" spans="3:5" x14ac:dyDescent="0.2">
      <c r="C6150" s="555"/>
      <c r="D6150" s="555"/>
      <c r="E6150" s="124" t="str">
        <f>'Enter Data'!$C$61</f>
        <v>Select</v>
      </c>
    </row>
    <row r="6151" spans="3:5" x14ac:dyDescent="0.2">
      <c r="C6151" s="555"/>
      <c r="D6151" s="555"/>
      <c r="E6151" s="124" t="str">
        <f>'Enter Data'!$C$61</f>
        <v>Select</v>
      </c>
    </row>
    <row r="6152" spans="3:5" x14ac:dyDescent="0.2">
      <c r="C6152" s="555"/>
      <c r="D6152" s="555"/>
      <c r="E6152" s="124" t="str">
        <f>'Enter Data'!$C$61</f>
        <v>Select</v>
      </c>
    </row>
    <row r="6153" spans="3:5" x14ac:dyDescent="0.2">
      <c r="C6153" s="555"/>
      <c r="D6153" s="555"/>
      <c r="E6153" s="124" t="str">
        <f>'Enter Data'!$C$61</f>
        <v>Select</v>
      </c>
    </row>
    <row r="6154" spans="3:5" x14ac:dyDescent="0.2">
      <c r="C6154" s="555"/>
      <c r="D6154" s="555"/>
      <c r="E6154" s="124" t="str">
        <f>'Enter Data'!$C$61</f>
        <v>Select</v>
      </c>
    </row>
    <row r="6155" spans="3:5" x14ac:dyDescent="0.2">
      <c r="C6155" s="555"/>
      <c r="D6155" s="555"/>
      <c r="E6155" s="124" t="str">
        <f>'Enter Data'!$C$61</f>
        <v>Select</v>
      </c>
    </row>
    <row r="6156" spans="3:5" x14ac:dyDescent="0.2">
      <c r="C6156" s="555"/>
      <c r="D6156" s="555"/>
      <c r="E6156" s="124" t="str">
        <f>'Enter Data'!$C$61</f>
        <v>Select</v>
      </c>
    </row>
    <row r="6157" spans="3:5" x14ac:dyDescent="0.2">
      <c r="C6157" s="555"/>
      <c r="D6157" s="555"/>
      <c r="E6157" s="124" t="str">
        <f>'Enter Data'!$C$61</f>
        <v>Select</v>
      </c>
    </row>
    <row r="6158" spans="3:5" x14ac:dyDescent="0.2">
      <c r="C6158" s="555"/>
      <c r="D6158" s="555"/>
      <c r="E6158" s="124" t="str">
        <f>'Enter Data'!$C$61</f>
        <v>Select</v>
      </c>
    </row>
    <row r="6159" spans="3:5" x14ac:dyDescent="0.2">
      <c r="C6159" s="555"/>
      <c r="D6159" s="555"/>
      <c r="E6159" s="124" t="str">
        <f>'Enter Data'!$C$61</f>
        <v>Select</v>
      </c>
    </row>
    <row r="6160" spans="3:5" x14ac:dyDescent="0.2">
      <c r="C6160" s="555"/>
      <c r="D6160" s="555"/>
      <c r="E6160" s="124" t="str">
        <f>'Enter Data'!$C$61</f>
        <v>Select</v>
      </c>
    </row>
    <row r="6161" spans="3:5" x14ac:dyDescent="0.2">
      <c r="C6161" s="555"/>
      <c r="D6161" s="555"/>
      <c r="E6161" s="124" t="str">
        <f>'Enter Data'!$C$61</f>
        <v>Select</v>
      </c>
    </row>
    <row r="6162" spans="3:5" x14ac:dyDescent="0.2">
      <c r="C6162" s="555"/>
      <c r="D6162" s="555"/>
      <c r="E6162" s="124" t="str">
        <f>'Enter Data'!$C$61</f>
        <v>Select</v>
      </c>
    </row>
    <row r="6163" spans="3:5" x14ac:dyDescent="0.2">
      <c r="C6163" s="555"/>
      <c r="D6163" s="555"/>
      <c r="E6163" s="124" t="str">
        <f>'Enter Data'!$C$61</f>
        <v>Select</v>
      </c>
    </row>
    <row r="6164" spans="3:5" x14ac:dyDescent="0.2">
      <c r="C6164" s="555"/>
      <c r="D6164" s="555"/>
      <c r="E6164" s="124" t="str">
        <f>'Enter Data'!$C$61</f>
        <v>Select</v>
      </c>
    </row>
    <row r="6165" spans="3:5" x14ac:dyDescent="0.2">
      <c r="C6165" s="555"/>
      <c r="D6165" s="555"/>
      <c r="E6165" s="124" t="str">
        <f>'Enter Data'!$C$61</f>
        <v>Select</v>
      </c>
    </row>
    <row r="6166" spans="3:5" x14ac:dyDescent="0.2">
      <c r="C6166" s="555"/>
      <c r="D6166" s="555"/>
      <c r="E6166" s="124" t="str">
        <f>'Enter Data'!$C$61</f>
        <v>Select</v>
      </c>
    </row>
    <row r="6167" spans="3:5" x14ac:dyDescent="0.2">
      <c r="C6167" s="555"/>
      <c r="D6167" s="555"/>
      <c r="E6167" s="124" t="str">
        <f>'Enter Data'!$C$61</f>
        <v>Select</v>
      </c>
    </row>
    <row r="6168" spans="3:5" x14ac:dyDescent="0.2">
      <c r="C6168" s="555"/>
      <c r="D6168" s="555"/>
      <c r="E6168" s="124" t="str">
        <f>'Enter Data'!$C$61</f>
        <v>Select</v>
      </c>
    </row>
    <row r="6169" spans="3:5" x14ac:dyDescent="0.2">
      <c r="C6169" s="555"/>
      <c r="D6169" s="555"/>
      <c r="E6169" s="124" t="str">
        <f>'Enter Data'!$C$61</f>
        <v>Select</v>
      </c>
    </row>
    <row r="6170" spans="3:5" x14ac:dyDescent="0.2">
      <c r="C6170" s="555"/>
      <c r="D6170" s="555"/>
      <c r="E6170" s="124" t="str">
        <f>'Enter Data'!$C$61</f>
        <v>Select</v>
      </c>
    </row>
    <row r="6171" spans="3:5" x14ac:dyDescent="0.2">
      <c r="C6171" s="555"/>
      <c r="D6171" s="555"/>
      <c r="E6171" s="124" t="str">
        <f>'Enter Data'!$C$61</f>
        <v>Select</v>
      </c>
    </row>
    <row r="6172" spans="3:5" x14ac:dyDescent="0.2">
      <c r="C6172" s="555"/>
      <c r="D6172" s="555"/>
      <c r="E6172" s="124" t="str">
        <f>'Enter Data'!$C$61</f>
        <v>Select</v>
      </c>
    </row>
    <row r="6173" spans="3:5" x14ac:dyDescent="0.2">
      <c r="C6173" s="555"/>
      <c r="D6173" s="555"/>
      <c r="E6173" s="124" t="str">
        <f>'Enter Data'!$C$61</f>
        <v>Select</v>
      </c>
    </row>
    <row r="6174" spans="3:5" x14ac:dyDescent="0.2">
      <c r="C6174" s="555"/>
      <c r="D6174" s="555"/>
      <c r="E6174" s="124" t="str">
        <f>'Enter Data'!$C$61</f>
        <v>Select</v>
      </c>
    </row>
    <row r="6175" spans="3:5" x14ac:dyDescent="0.2">
      <c r="C6175" s="555"/>
      <c r="D6175" s="555"/>
      <c r="E6175" s="124" t="str">
        <f>'Enter Data'!$C$61</f>
        <v>Select</v>
      </c>
    </row>
    <row r="6176" spans="3:5" x14ac:dyDescent="0.2">
      <c r="C6176" s="555"/>
      <c r="D6176" s="555"/>
      <c r="E6176" s="124" t="str">
        <f>'Enter Data'!$C$61</f>
        <v>Select</v>
      </c>
    </row>
    <row r="6177" spans="3:5" x14ac:dyDescent="0.2">
      <c r="C6177" s="555"/>
      <c r="D6177" s="555"/>
      <c r="E6177" s="124" t="str">
        <f>'Enter Data'!$C$61</f>
        <v>Select</v>
      </c>
    </row>
    <row r="6178" spans="3:5" x14ac:dyDescent="0.2">
      <c r="C6178" s="555"/>
      <c r="D6178" s="555"/>
      <c r="E6178" s="124" t="str">
        <f>'Enter Data'!$C$61</f>
        <v>Select</v>
      </c>
    </row>
    <row r="6179" spans="3:5" x14ac:dyDescent="0.2">
      <c r="C6179" s="555"/>
      <c r="D6179" s="555"/>
      <c r="E6179" s="124" t="str">
        <f>'Enter Data'!$C$61</f>
        <v>Select</v>
      </c>
    </row>
    <row r="6180" spans="3:5" x14ac:dyDescent="0.2">
      <c r="C6180" s="555"/>
      <c r="D6180" s="555"/>
      <c r="E6180" s="124" t="str">
        <f>'Enter Data'!$C$61</f>
        <v>Select</v>
      </c>
    </row>
    <row r="6181" spans="3:5" x14ac:dyDescent="0.2">
      <c r="C6181" s="555"/>
      <c r="D6181" s="555"/>
      <c r="E6181" s="124" t="str">
        <f>'Enter Data'!$C$61</f>
        <v>Select</v>
      </c>
    </row>
    <row r="6182" spans="3:5" x14ac:dyDescent="0.2">
      <c r="C6182" s="555"/>
      <c r="D6182" s="555"/>
      <c r="E6182" s="124" t="str">
        <f>'Enter Data'!$C$61</f>
        <v>Select</v>
      </c>
    </row>
    <row r="6183" spans="3:5" x14ac:dyDescent="0.2">
      <c r="C6183" s="555"/>
      <c r="D6183" s="555"/>
      <c r="E6183" s="124" t="str">
        <f>'Enter Data'!$C$61</f>
        <v>Select</v>
      </c>
    </row>
    <row r="6184" spans="3:5" x14ac:dyDescent="0.2">
      <c r="C6184" s="555"/>
      <c r="D6184" s="555"/>
      <c r="E6184" s="124" t="str">
        <f>'Enter Data'!$C$61</f>
        <v>Select</v>
      </c>
    </row>
    <row r="6185" spans="3:5" x14ac:dyDescent="0.2">
      <c r="C6185" s="555"/>
      <c r="D6185" s="555"/>
      <c r="E6185" s="124" t="str">
        <f>'Enter Data'!$C$61</f>
        <v>Select</v>
      </c>
    </row>
    <row r="6186" spans="3:5" x14ac:dyDescent="0.2">
      <c r="C6186" s="555"/>
      <c r="D6186" s="555"/>
      <c r="E6186" s="124" t="str">
        <f>'Enter Data'!$C$61</f>
        <v>Select</v>
      </c>
    </row>
    <row r="6187" spans="3:5" x14ac:dyDescent="0.2">
      <c r="C6187" s="555"/>
      <c r="D6187" s="555"/>
      <c r="E6187" s="124" t="str">
        <f>'Enter Data'!$C$61</f>
        <v>Select</v>
      </c>
    </row>
    <row r="6188" spans="3:5" x14ac:dyDescent="0.2">
      <c r="C6188" s="555"/>
      <c r="D6188" s="555"/>
      <c r="E6188" s="124" t="str">
        <f>'Enter Data'!$C$61</f>
        <v>Select</v>
      </c>
    </row>
    <row r="6189" spans="3:5" x14ac:dyDescent="0.2">
      <c r="C6189" s="555"/>
      <c r="D6189" s="555"/>
      <c r="E6189" s="124" t="str">
        <f>'Enter Data'!$C$61</f>
        <v>Select</v>
      </c>
    </row>
    <row r="6190" spans="3:5" x14ac:dyDescent="0.2">
      <c r="C6190" s="555"/>
      <c r="D6190" s="555"/>
      <c r="E6190" s="124" t="str">
        <f>'Enter Data'!$C$61</f>
        <v>Select</v>
      </c>
    </row>
    <row r="6191" spans="3:5" x14ac:dyDescent="0.2">
      <c r="C6191" s="555"/>
      <c r="D6191" s="555"/>
      <c r="E6191" s="124" t="str">
        <f>'Enter Data'!$C$61</f>
        <v>Select</v>
      </c>
    </row>
    <row r="6192" spans="3:5" x14ac:dyDescent="0.2">
      <c r="C6192" s="555"/>
      <c r="D6192" s="555"/>
      <c r="E6192" s="124" t="str">
        <f>'Enter Data'!$C$61</f>
        <v>Select</v>
      </c>
    </row>
    <row r="6193" spans="3:5" x14ac:dyDescent="0.2">
      <c r="C6193" s="555"/>
      <c r="D6193" s="555"/>
      <c r="E6193" s="124" t="str">
        <f>'Enter Data'!$C$61</f>
        <v>Select</v>
      </c>
    </row>
    <row r="6194" spans="3:5" x14ac:dyDescent="0.2">
      <c r="C6194" s="555"/>
      <c r="D6194" s="555"/>
      <c r="E6194" s="124" t="str">
        <f>'Enter Data'!$C$61</f>
        <v>Select</v>
      </c>
    </row>
    <row r="6195" spans="3:5" x14ac:dyDescent="0.2">
      <c r="C6195" s="555"/>
      <c r="D6195" s="555"/>
      <c r="E6195" s="124" t="str">
        <f>'Enter Data'!$C$61</f>
        <v>Select</v>
      </c>
    </row>
    <row r="6196" spans="3:5" x14ac:dyDescent="0.2">
      <c r="C6196" s="555"/>
      <c r="D6196" s="555"/>
      <c r="E6196" s="124" t="str">
        <f>'Enter Data'!$C$61</f>
        <v>Select</v>
      </c>
    </row>
    <row r="6197" spans="3:5" x14ac:dyDescent="0.2">
      <c r="C6197" s="555"/>
      <c r="D6197" s="555"/>
      <c r="E6197" s="124" t="str">
        <f>'Enter Data'!$C$61</f>
        <v>Select</v>
      </c>
    </row>
    <row r="6198" spans="3:5" x14ac:dyDescent="0.2">
      <c r="C6198" s="555"/>
      <c r="D6198" s="555"/>
      <c r="E6198" s="124" t="str">
        <f>'Enter Data'!$C$61</f>
        <v>Select</v>
      </c>
    </row>
    <row r="6199" spans="3:5" x14ac:dyDescent="0.2">
      <c r="C6199" s="555"/>
      <c r="D6199" s="555"/>
      <c r="E6199" s="124" t="str">
        <f>'Enter Data'!$C$61</f>
        <v>Select</v>
      </c>
    </row>
    <row r="6200" spans="3:5" x14ac:dyDescent="0.2">
      <c r="C6200" s="555"/>
      <c r="D6200" s="555"/>
      <c r="E6200" s="124" t="str">
        <f>'Enter Data'!$C$61</f>
        <v>Select</v>
      </c>
    </row>
    <row r="6201" spans="3:5" x14ac:dyDescent="0.2">
      <c r="C6201" s="555"/>
      <c r="D6201" s="555"/>
      <c r="E6201" s="124" t="str">
        <f>'Enter Data'!$C$61</f>
        <v>Select</v>
      </c>
    </row>
    <row r="6202" spans="3:5" x14ac:dyDescent="0.2">
      <c r="C6202" s="555"/>
      <c r="D6202" s="555"/>
      <c r="E6202" s="124" t="str">
        <f>'Enter Data'!$C$61</f>
        <v>Select</v>
      </c>
    </row>
    <row r="6203" spans="3:5" x14ac:dyDescent="0.2">
      <c r="C6203" s="555"/>
      <c r="D6203" s="555"/>
      <c r="E6203" s="124" t="str">
        <f>'Enter Data'!$C$61</f>
        <v>Select</v>
      </c>
    </row>
    <row r="6204" spans="3:5" x14ac:dyDescent="0.2">
      <c r="C6204" s="555"/>
      <c r="D6204" s="555"/>
      <c r="E6204" s="124" t="str">
        <f>'Enter Data'!$C$61</f>
        <v>Select</v>
      </c>
    </row>
    <row r="6205" spans="3:5" x14ac:dyDescent="0.2">
      <c r="C6205" s="555"/>
      <c r="D6205" s="555"/>
      <c r="E6205" s="124" t="str">
        <f>'Enter Data'!$C$61</f>
        <v>Select</v>
      </c>
    </row>
    <row r="6206" spans="3:5" x14ac:dyDescent="0.2">
      <c r="C6206" s="555"/>
      <c r="D6206" s="555"/>
      <c r="E6206" s="124" t="str">
        <f>'Enter Data'!$C$61</f>
        <v>Select</v>
      </c>
    </row>
    <row r="6207" spans="3:5" x14ac:dyDescent="0.2">
      <c r="C6207" s="555"/>
      <c r="D6207" s="555"/>
      <c r="E6207" s="124" t="str">
        <f>'Enter Data'!$C$61</f>
        <v>Select</v>
      </c>
    </row>
    <row r="6208" spans="3:5" x14ac:dyDescent="0.2">
      <c r="C6208" s="555"/>
      <c r="D6208" s="555"/>
      <c r="E6208" s="124" t="str">
        <f>'Enter Data'!$C$61</f>
        <v>Select</v>
      </c>
    </row>
    <row r="6209" spans="3:5" x14ac:dyDescent="0.2">
      <c r="C6209" s="555"/>
      <c r="D6209" s="555"/>
      <c r="E6209" s="124" t="str">
        <f>'Enter Data'!$C$61</f>
        <v>Select</v>
      </c>
    </row>
    <row r="6210" spans="3:5" x14ac:dyDescent="0.2">
      <c r="C6210" s="555"/>
      <c r="D6210" s="555"/>
      <c r="E6210" s="124" t="str">
        <f>'Enter Data'!$C$61</f>
        <v>Select</v>
      </c>
    </row>
    <row r="6211" spans="3:5" x14ac:dyDescent="0.2">
      <c r="C6211" s="555"/>
      <c r="D6211" s="555"/>
      <c r="E6211" s="124" t="str">
        <f>'Enter Data'!$C$61</f>
        <v>Select</v>
      </c>
    </row>
    <row r="6212" spans="3:5" x14ac:dyDescent="0.2">
      <c r="C6212" s="555"/>
      <c r="D6212" s="555"/>
      <c r="E6212" s="124" t="str">
        <f>'Enter Data'!$C$61</f>
        <v>Select</v>
      </c>
    </row>
    <row r="6213" spans="3:5" x14ac:dyDescent="0.2">
      <c r="C6213" s="555"/>
      <c r="D6213" s="555"/>
      <c r="E6213" s="124" t="str">
        <f>'Enter Data'!$C$61</f>
        <v>Select</v>
      </c>
    </row>
    <row r="6214" spans="3:5" x14ac:dyDescent="0.2">
      <c r="C6214" s="555"/>
      <c r="D6214" s="555"/>
      <c r="E6214" s="124" t="str">
        <f>'Enter Data'!$C$61</f>
        <v>Select</v>
      </c>
    </row>
    <row r="6215" spans="3:5" x14ac:dyDescent="0.2">
      <c r="C6215" s="555"/>
      <c r="D6215" s="555"/>
      <c r="E6215" s="124" t="str">
        <f>'Enter Data'!$C$61</f>
        <v>Select</v>
      </c>
    </row>
    <row r="6216" spans="3:5" x14ac:dyDescent="0.2">
      <c r="C6216" s="555"/>
      <c r="D6216" s="555"/>
      <c r="E6216" s="124" t="str">
        <f>'Enter Data'!$C$61</f>
        <v>Select</v>
      </c>
    </row>
    <row r="6217" spans="3:5" x14ac:dyDescent="0.2">
      <c r="C6217" s="555"/>
      <c r="D6217" s="555"/>
      <c r="E6217" s="124" t="str">
        <f>'Enter Data'!$C$61</f>
        <v>Select</v>
      </c>
    </row>
    <row r="6218" spans="3:5" x14ac:dyDescent="0.2">
      <c r="C6218" s="555"/>
      <c r="D6218" s="555"/>
      <c r="E6218" s="124" t="str">
        <f>'Enter Data'!$C$61</f>
        <v>Select</v>
      </c>
    </row>
    <row r="6219" spans="3:5" x14ac:dyDescent="0.2">
      <c r="C6219" s="555"/>
      <c r="D6219" s="555"/>
      <c r="E6219" s="124" t="str">
        <f>'Enter Data'!$C$61</f>
        <v>Select</v>
      </c>
    </row>
    <row r="6220" spans="3:5" x14ac:dyDescent="0.2">
      <c r="C6220" s="555"/>
      <c r="D6220" s="555"/>
      <c r="E6220" s="124" t="str">
        <f>'Enter Data'!$C$61</f>
        <v>Select</v>
      </c>
    </row>
    <row r="6221" spans="3:5" x14ac:dyDescent="0.2">
      <c r="C6221" s="555"/>
      <c r="D6221" s="555"/>
      <c r="E6221" s="124" t="str">
        <f>'Enter Data'!$C$61</f>
        <v>Select</v>
      </c>
    </row>
    <row r="6222" spans="3:5" x14ac:dyDescent="0.2">
      <c r="C6222" s="555"/>
      <c r="D6222" s="555"/>
      <c r="E6222" s="124" t="str">
        <f>'Enter Data'!$C$61</f>
        <v>Select</v>
      </c>
    </row>
    <row r="6223" spans="3:5" x14ac:dyDescent="0.2">
      <c r="C6223" s="555"/>
      <c r="D6223" s="555"/>
      <c r="E6223" s="124" t="str">
        <f>'Enter Data'!$C$61</f>
        <v>Select</v>
      </c>
    </row>
    <row r="6224" spans="3:5" x14ac:dyDescent="0.2">
      <c r="C6224" s="555"/>
      <c r="D6224" s="555"/>
      <c r="E6224" s="124" t="str">
        <f>'Enter Data'!$C$61</f>
        <v>Select</v>
      </c>
    </row>
    <row r="6225" spans="3:5" x14ac:dyDescent="0.2">
      <c r="C6225" s="555"/>
      <c r="D6225" s="555"/>
      <c r="E6225" s="124" t="str">
        <f>'Enter Data'!$C$61</f>
        <v>Select</v>
      </c>
    </row>
    <row r="6226" spans="3:5" x14ac:dyDescent="0.2">
      <c r="C6226" s="555"/>
      <c r="D6226" s="555"/>
      <c r="E6226" s="124" t="str">
        <f>'Enter Data'!$C$61</f>
        <v>Select</v>
      </c>
    </row>
    <row r="6227" spans="3:5" x14ac:dyDescent="0.2">
      <c r="C6227" s="555"/>
      <c r="D6227" s="555"/>
      <c r="E6227" s="124" t="str">
        <f>'Enter Data'!$C$61</f>
        <v>Select</v>
      </c>
    </row>
    <row r="6228" spans="3:5" x14ac:dyDescent="0.2">
      <c r="C6228" s="555"/>
      <c r="D6228" s="555"/>
      <c r="E6228" s="124" t="str">
        <f>'Enter Data'!$C$61</f>
        <v>Select</v>
      </c>
    </row>
    <row r="6229" spans="3:5" x14ac:dyDescent="0.2">
      <c r="C6229" s="555"/>
      <c r="D6229" s="555"/>
      <c r="E6229" s="124" t="str">
        <f>'Enter Data'!$C$61</f>
        <v>Select</v>
      </c>
    </row>
    <row r="6230" spans="3:5" x14ac:dyDescent="0.2">
      <c r="C6230" s="555"/>
      <c r="D6230" s="555"/>
      <c r="E6230" s="124" t="str">
        <f>'Enter Data'!$C$61</f>
        <v>Select</v>
      </c>
    </row>
    <row r="6231" spans="3:5" x14ac:dyDescent="0.2">
      <c r="C6231" s="555"/>
      <c r="D6231" s="555"/>
      <c r="E6231" s="124" t="str">
        <f>'Enter Data'!$C$61</f>
        <v>Select</v>
      </c>
    </row>
    <row r="6232" spans="3:5" x14ac:dyDescent="0.2">
      <c r="C6232" s="555"/>
      <c r="D6232" s="555"/>
      <c r="E6232" s="124" t="str">
        <f>'Enter Data'!$C$61</f>
        <v>Select</v>
      </c>
    </row>
    <row r="6233" spans="3:5" x14ac:dyDescent="0.2">
      <c r="C6233" s="555"/>
      <c r="D6233" s="555"/>
      <c r="E6233" s="124" t="str">
        <f>'Enter Data'!$C$61</f>
        <v>Select</v>
      </c>
    </row>
    <row r="6234" spans="3:5" x14ac:dyDescent="0.2">
      <c r="C6234" s="555"/>
      <c r="D6234" s="555"/>
      <c r="E6234" s="124" t="str">
        <f>'Enter Data'!$C$61</f>
        <v>Select</v>
      </c>
    </row>
    <row r="6235" spans="3:5" x14ac:dyDescent="0.2">
      <c r="C6235" s="555"/>
      <c r="D6235" s="555"/>
      <c r="E6235" s="124" t="str">
        <f>'Enter Data'!$C$61</f>
        <v>Select</v>
      </c>
    </row>
    <row r="6236" spans="3:5" x14ac:dyDescent="0.2">
      <c r="C6236" s="555"/>
      <c r="D6236" s="555"/>
      <c r="E6236" s="124" t="str">
        <f>'Enter Data'!$C$61</f>
        <v>Select</v>
      </c>
    </row>
    <row r="6237" spans="3:5" x14ac:dyDescent="0.2">
      <c r="C6237" s="555"/>
      <c r="D6237" s="555"/>
      <c r="E6237" s="124" t="str">
        <f>'Enter Data'!$C$61</f>
        <v>Select</v>
      </c>
    </row>
    <row r="6238" spans="3:5" x14ac:dyDescent="0.2">
      <c r="C6238" s="555"/>
      <c r="D6238" s="555"/>
      <c r="E6238" s="124" t="str">
        <f>'Enter Data'!$C$61</f>
        <v>Select</v>
      </c>
    </row>
    <row r="6239" spans="3:5" x14ac:dyDescent="0.2">
      <c r="C6239" s="555"/>
      <c r="D6239" s="555"/>
      <c r="E6239" s="124" t="str">
        <f>'Enter Data'!$C$61</f>
        <v>Select</v>
      </c>
    </row>
    <row r="6240" spans="3:5" x14ac:dyDescent="0.2">
      <c r="C6240" s="555"/>
      <c r="D6240" s="555"/>
      <c r="E6240" s="124" t="str">
        <f>'Enter Data'!$C$61</f>
        <v>Select</v>
      </c>
    </row>
    <row r="6241" spans="3:5" x14ac:dyDescent="0.2">
      <c r="C6241" s="555"/>
      <c r="D6241" s="555"/>
      <c r="E6241" s="124" t="str">
        <f>'Enter Data'!$C$61</f>
        <v>Select</v>
      </c>
    </row>
    <row r="6242" spans="3:5" x14ac:dyDescent="0.2">
      <c r="C6242" s="555"/>
      <c r="D6242" s="555"/>
      <c r="E6242" s="124" t="str">
        <f>'Enter Data'!$C$61</f>
        <v>Select</v>
      </c>
    </row>
    <row r="6243" spans="3:5" x14ac:dyDescent="0.2">
      <c r="C6243" s="555"/>
      <c r="D6243" s="555"/>
      <c r="E6243" s="124" t="str">
        <f>'Enter Data'!$C$61</f>
        <v>Select</v>
      </c>
    </row>
    <row r="6244" spans="3:5" x14ac:dyDescent="0.2">
      <c r="C6244" s="555"/>
      <c r="D6244" s="555"/>
      <c r="E6244" s="124" t="str">
        <f>'Enter Data'!$C$61</f>
        <v>Select</v>
      </c>
    </row>
    <row r="6245" spans="3:5" x14ac:dyDescent="0.2">
      <c r="C6245" s="555"/>
      <c r="D6245" s="555"/>
      <c r="E6245" s="124" t="str">
        <f>'Enter Data'!$C$61</f>
        <v>Select</v>
      </c>
    </row>
    <row r="6246" spans="3:5" x14ac:dyDescent="0.2">
      <c r="C6246" s="555"/>
      <c r="D6246" s="555"/>
      <c r="E6246" s="124" t="str">
        <f>'Enter Data'!$C$61</f>
        <v>Select</v>
      </c>
    </row>
    <row r="6247" spans="3:5" x14ac:dyDescent="0.2">
      <c r="C6247" s="555"/>
      <c r="D6247" s="555"/>
      <c r="E6247" s="124" t="str">
        <f>'Enter Data'!$C$61</f>
        <v>Select</v>
      </c>
    </row>
    <row r="6248" spans="3:5" x14ac:dyDescent="0.2">
      <c r="C6248" s="555"/>
      <c r="D6248" s="555"/>
      <c r="E6248" s="124" t="str">
        <f>'Enter Data'!$C$61</f>
        <v>Select</v>
      </c>
    </row>
    <row r="6249" spans="3:5" x14ac:dyDescent="0.2">
      <c r="C6249" s="555"/>
      <c r="D6249" s="555"/>
      <c r="E6249" s="124" t="str">
        <f>'Enter Data'!$C$61</f>
        <v>Select</v>
      </c>
    </row>
    <row r="6250" spans="3:5" x14ac:dyDescent="0.2">
      <c r="C6250" s="555"/>
      <c r="D6250" s="555"/>
      <c r="E6250" s="124" t="str">
        <f>'Enter Data'!$C$61</f>
        <v>Select</v>
      </c>
    </row>
    <row r="6251" spans="3:5" x14ac:dyDescent="0.2">
      <c r="C6251" s="555"/>
      <c r="D6251" s="555"/>
      <c r="E6251" s="124" t="str">
        <f>'Enter Data'!$C$61</f>
        <v>Select</v>
      </c>
    </row>
    <row r="6252" spans="3:5" x14ac:dyDescent="0.2">
      <c r="C6252" s="555"/>
      <c r="D6252" s="555"/>
      <c r="E6252" s="124" t="str">
        <f>'Enter Data'!$C$61</f>
        <v>Select</v>
      </c>
    </row>
    <row r="6253" spans="3:5" x14ac:dyDescent="0.2">
      <c r="C6253" s="555"/>
      <c r="D6253" s="555"/>
      <c r="E6253" s="124" t="str">
        <f>'Enter Data'!$C$61</f>
        <v>Select</v>
      </c>
    </row>
    <row r="6254" spans="3:5" x14ac:dyDescent="0.2">
      <c r="C6254" s="555"/>
      <c r="D6254" s="555"/>
      <c r="E6254" s="124" t="str">
        <f>'Enter Data'!$C$61</f>
        <v>Select</v>
      </c>
    </row>
    <row r="6255" spans="3:5" x14ac:dyDescent="0.2">
      <c r="C6255" s="555"/>
      <c r="D6255" s="555"/>
      <c r="E6255" s="124" t="str">
        <f>'Enter Data'!$C$61</f>
        <v>Select</v>
      </c>
    </row>
    <row r="6256" spans="3:5" x14ac:dyDescent="0.2">
      <c r="C6256" s="555"/>
      <c r="D6256" s="555"/>
      <c r="E6256" s="124" t="str">
        <f>'Enter Data'!$C$61</f>
        <v>Select</v>
      </c>
    </row>
    <row r="6257" spans="3:5" x14ac:dyDescent="0.2">
      <c r="C6257" s="555"/>
      <c r="D6257" s="555"/>
      <c r="E6257" s="124" t="str">
        <f>'Enter Data'!$C$61</f>
        <v>Select</v>
      </c>
    </row>
    <row r="6258" spans="3:5" x14ac:dyDescent="0.2">
      <c r="C6258" s="555"/>
      <c r="D6258" s="555"/>
      <c r="E6258" s="124" t="str">
        <f>'Enter Data'!$C$61</f>
        <v>Select</v>
      </c>
    </row>
    <row r="6259" spans="3:5" x14ac:dyDescent="0.2">
      <c r="C6259" s="555"/>
      <c r="D6259" s="555"/>
      <c r="E6259" s="124" t="str">
        <f>'Enter Data'!$C$61</f>
        <v>Select</v>
      </c>
    </row>
    <row r="6260" spans="3:5" x14ac:dyDescent="0.2">
      <c r="C6260" s="555"/>
      <c r="D6260" s="555"/>
      <c r="E6260" s="124" t="str">
        <f>'Enter Data'!$C$61</f>
        <v>Select</v>
      </c>
    </row>
    <row r="6261" spans="3:5" x14ac:dyDescent="0.2">
      <c r="C6261" s="555"/>
      <c r="D6261" s="555"/>
      <c r="E6261" s="124" t="str">
        <f>'Enter Data'!$C$61</f>
        <v>Select</v>
      </c>
    </row>
    <row r="6262" spans="3:5" x14ac:dyDescent="0.2">
      <c r="C6262" s="555"/>
      <c r="D6262" s="555"/>
      <c r="E6262" s="124" t="str">
        <f>'Enter Data'!$C$61</f>
        <v>Select</v>
      </c>
    </row>
    <row r="6263" spans="3:5" x14ac:dyDescent="0.2">
      <c r="C6263" s="555"/>
      <c r="D6263" s="555"/>
      <c r="E6263" s="124" t="str">
        <f>'Enter Data'!$C$61</f>
        <v>Select</v>
      </c>
    </row>
    <row r="6264" spans="3:5" x14ac:dyDescent="0.2">
      <c r="C6264" s="555"/>
      <c r="D6264" s="555"/>
      <c r="E6264" s="124" t="str">
        <f>'Enter Data'!$C$61</f>
        <v>Select</v>
      </c>
    </row>
    <row r="6265" spans="3:5" x14ac:dyDescent="0.2">
      <c r="C6265" s="555"/>
      <c r="D6265" s="555"/>
      <c r="E6265" s="124" t="str">
        <f>'Enter Data'!$C$61</f>
        <v>Select</v>
      </c>
    </row>
    <row r="6266" spans="3:5" x14ac:dyDescent="0.2">
      <c r="C6266" s="555"/>
      <c r="D6266" s="555"/>
      <c r="E6266" s="124" t="str">
        <f>'Enter Data'!$C$61</f>
        <v>Select</v>
      </c>
    </row>
    <row r="6267" spans="3:5" x14ac:dyDescent="0.2">
      <c r="C6267" s="555"/>
      <c r="D6267" s="555"/>
      <c r="E6267" s="124" t="str">
        <f>'Enter Data'!$C$61</f>
        <v>Select</v>
      </c>
    </row>
    <row r="6268" spans="3:5" x14ac:dyDescent="0.2">
      <c r="C6268" s="555"/>
      <c r="D6268" s="555"/>
      <c r="E6268" s="124" t="str">
        <f>'Enter Data'!$C$61</f>
        <v>Select</v>
      </c>
    </row>
    <row r="6269" spans="3:5" x14ac:dyDescent="0.2">
      <c r="C6269" s="555"/>
      <c r="D6269" s="555"/>
      <c r="E6269" s="124" t="str">
        <f>'Enter Data'!$C$61</f>
        <v>Select</v>
      </c>
    </row>
    <row r="6270" spans="3:5" x14ac:dyDescent="0.2">
      <c r="C6270" s="555"/>
      <c r="D6270" s="555"/>
      <c r="E6270" s="124" t="str">
        <f>'Enter Data'!$C$61</f>
        <v>Select</v>
      </c>
    </row>
    <row r="6271" spans="3:5" x14ac:dyDescent="0.2">
      <c r="C6271" s="555"/>
      <c r="D6271" s="555"/>
      <c r="E6271" s="124" t="str">
        <f>'Enter Data'!$C$61</f>
        <v>Select</v>
      </c>
    </row>
    <row r="6272" spans="3:5" x14ac:dyDescent="0.2">
      <c r="C6272" s="555"/>
      <c r="D6272" s="555"/>
      <c r="E6272" s="124" t="str">
        <f>'Enter Data'!$C$61</f>
        <v>Select</v>
      </c>
    </row>
    <row r="6273" spans="3:5" x14ac:dyDescent="0.2">
      <c r="C6273" s="555"/>
      <c r="D6273" s="555"/>
      <c r="E6273" s="124" t="str">
        <f>'Enter Data'!$C$61</f>
        <v>Select</v>
      </c>
    </row>
    <row r="6274" spans="3:5" x14ac:dyDescent="0.2">
      <c r="C6274" s="555"/>
      <c r="D6274" s="555"/>
      <c r="E6274" s="124" t="str">
        <f>'Enter Data'!$C$61</f>
        <v>Select</v>
      </c>
    </row>
    <row r="6275" spans="3:5" x14ac:dyDescent="0.2">
      <c r="C6275" s="555"/>
      <c r="D6275" s="555"/>
      <c r="E6275" s="124" t="str">
        <f>'Enter Data'!$C$61</f>
        <v>Select</v>
      </c>
    </row>
    <row r="6276" spans="3:5" x14ac:dyDescent="0.2">
      <c r="C6276" s="555"/>
      <c r="D6276" s="555"/>
      <c r="E6276" s="124" t="str">
        <f>'Enter Data'!$C$61</f>
        <v>Select</v>
      </c>
    </row>
    <row r="6277" spans="3:5" x14ac:dyDescent="0.2">
      <c r="C6277" s="555"/>
      <c r="D6277" s="555"/>
      <c r="E6277" s="124" t="str">
        <f>'Enter Data'!$C$61</f>
        <v>Select</v>
      </c>
    </row>
    <row r="6278" spans="3:5" x14ac:dyDescent="0.2">
      <c r="C6278" s="555"/>
      <c r="D6278" s="555"/>
      <c r="E6278" s="124" t="str">
        <f>'Enter Data'!$C$61</f>
        <v>Select</v>
      </c>
    </row>
    <row r="6279" spans="3:5" x14ac:dyDescent="0.2">
      <c r="C6279" s="555"/>
      <c r="D6279" s="555"/>
      <c r="E6279" s="124" t="str">
        <f>'Enter Data'!$C$61</f>
        <v>Select</v>
      </c>
    </row>
    <row r="6280" spans="3:5" x14ac:dyDescent="0.2">
      <c r="C6280" s="555"/>
      <c r="D6280" s="555"/>
      <c r="E6280" s="124" t="str">
        <f>'Enter Data'!$C$61</f>
        <v>Select</v>
      </c>
    </row>
    <row r="6281" spans="3:5" x14ac:dyDescent="0.2">
      <c r="C6281" s="555"/>
      <c r="D6281" s="555"/>
      <c r="E6281" s="124" t="str">
        <f>'Enter Data'!$C$61</f>
        <v>Select</v>
      </c>
    </row>
    <row r="6282" spans="3:5" x14ac:dyDescent="0.2">
      <c r="C6282" s="555"/>
      <c r="D6282" s="555"/>
      <c r="E6282" s="124" t="str">
        <f>'Enter Data'!$C$61</f>
        <v>Select</v>
      </c>
    </row>
    <row r="6283" spans="3:5" x14ac:dyDescent="0.2">
      <c r="C6283" s="555"/>
      <c r="D6283" s="555"/>
      <c r="E6283" s="124" t="str">
        <f>'Enter Data'!$C$61</f>
        <v>Select</v>
      </c>
    </row>
    <row r="6284" spans="3:5" x14ac:dyDescent="0.2">
      <c r="C6284" s="555"/>
      <c r="D6284" s="555"/>
      <c r="E6284" s="124" t="str">
        <f>'Enter Data'!$C$61</f>
        <v>Select</v>
      </c>
    </row>
    <row r="6285" spans="3:5" x14ac:dyDescent="0.2">
      <c r="C6285" s="555"/>
      <c r="D6285" s="555"/>
      <c r="E6285" s="124" t="str">
        <f>'Enter Data'!$C$61</f>
        <v>Select</v>
      </c>
    </row>
    <row r="6286" spans="3:5" x14ac:dyDescent="0.2">
      <c r="C6286" s="555"/>
      <c r="D6286" s="555"/>
      <c r="E6286" s="124" t="str">
        <f>'Enter Data'!$C$61</f>
        <v>Select</v>
      </c>
    </row>
    <row r="6287" spans="3:5" x14ac:dyDescent="0.2">
      <c r="C6287" s="555"/>
      <c r="D6287" s="555"/>
      <c r="E6287" s="124" t="str">
        <f>'Enter Data'!$C$61</f>
        <v>Select</v>
      </c>
    </row>
    <row r="6288" spans="3:5" x14ac:dyDescent="0.2">
      <c r="C6288" s="555"/>
      <c r="D6288" s="555"/>
      <c r="E6288" s="124" t="str">
        <f>'Enter Data'!$C$61</f>
        <v>Select</v>
      </c>
    </row>
    <row r="6289" spans="3:5" x14ac:dyDescent="0.2">
      <c r="C6289" s="555"/>
      <c r="D6289" s="555"/>
      <c r="E6289" s="124" t="str">
        <f>'Enter Data'!$C$61</f>
        <v>Select</v>
      </c>
    </row>
    <row r="6290" spans="3:5" x14ac:dyDescent="0.2">
      <c r="C6290" s="555"/>
      <c r="D6290" s="555"/>
      <c r="E6290" s="124" t="str">
        <f>'Enter Data'!$C$61</f>
        <v>Select</v>
      </c>
    </row>
    <row r="6291" spans="3:5" x14ac:dyDescent="0.2">
      <c r="C6291" s="555"/>
      <c r="D6291" s="555"/>
      <c r="E6291" s="124" t="str">
        <f>'Enter Data'!$C$61</f>
        <v>Select</v>
      </c>
    </row>
    <row r="6292" spans="3:5" x14ac:dyDescent="0.2">
      <c r="C6292" s="555"/>
      <c r="D6292" s="555"/>
      <c r="E6292" s="124" t="str">
        <f>'Enter Data'!$C$61</f>
        <v>Select</v>
      </c>
    </row>
    <row r="6293" spans="3:5" x14ac:dyDescent="0.2">
      <c r="C6293" s="555"/>
      <c r="D6293" s="555"/>
      <c r="E6293" s="124" t="str">
        <f>'Enter Data'!$C$61</f>
        <v>Select</v>
      </c>
    </row>
    <row r="6294" spans="3:5" x14ac:dyDescent="0.2">
      <c r="C6294" s="555"/>
      <c r="D6294" s="555"/>
      <c r="E6294" s="124" t="str">
        <f>'Enter Data'!$C$61</f>
        <v>Select</v>
      </c>
    </row>
    <row r="6295" spans="3:5" x14ac:dyDescent="0.2">
      <c r="C6295" s="555"/>
      <c r="D6295" s="555"/>
      <c r="E6295" s="124" t="str">
        <f>'Enter Data'!$C$61</f>
        <v>Select</v>
      </c>
    </row>
    <row r="6296" spans="3:5" x14ac:dyDescent="0.2">
      <c r="C6296" s="555"/>
      <c r="D6296" s="555"/>
      <c r="E6296" s="124" t="str">
        <f>'Enter Data'!$C$61</f>
        <v>Select</v>
      </c>
    </row>
    <row r="6297" spans="3:5" x14ac:dyDescent="0.2">
      <c r="C6297" s="555"/>
      <c r="D6297" s="555"/>
      <c r="E6297" s="124" t="str">
        <f>'Enter Data'!$C$61</f>
        <v>Select</v>
      </c>
    </row>
    <row r="6298" spans="3:5" x14ac:dyDescent="0.2">
      <c r="C6298" s="555"/>
      <c r="D6298" s="555"/>
      <c r="E6298" s="124" t="str">
        <f>'Enter Data'!$C$61</f>
        <v>Select</v>
      </c>
    </row>
    <row r="6299" spans="3:5" x14ac:dyDescent="0.2">
      <c r="C6299" s="555"/>
      <c r="D6299" s="555"/>
      <c r="E6299" s="124" t="str">
        <f>'Enter Data'!$C$61</f>
        <v>Select</v>
      </c>
    </row>
    <row r="6300" spans="3:5" x14ac:dyDescent="0.2">
      <c r="C6300" s="555"/>
      <c r="D6300" s="555"/>
      <c r="E6300" s="124" t="str">
        <f>'Enter Data'!$C$61</f>
        <v>Select</v>
      </c>
    </row>
    <row r="6301" spans="3:5" x14ac:dyDescent="0.2">
      <c r="C6301" s="555"/>
      <c r="D6301" s="555"/>
      <c r="E6301" s="124" t="str">
        <f>'Enter Data'!$C$61</f>
        <v>Select</v>
      </c>
    </row>
    <row r="6302" spans="3:5" x14ac:dyDescent="0.2">
      <c r="C6302" s="555"/>
      <c r="D6302" s="555"/>
      <c r="E6302" s="124" t="str">
        <f>'Enter Data'!$C$61</f>
        <v>Select</v>
      </c>
    </row>
    <row r="6303" spans="3:5" x14ac:dyDescent="0.2">
      <c r="C6303" s="555"/>
      <c r="D6303" s="555"/>
      <c r="E6303" s="124" t="str">
        <f>'Enter Data'!$C$61</f>
        <v>Select</v>
      </c>
    </row>
    <row r="6304" spans="3:5" x14ac:dyDescent="0.2">
      <c r="C6304" s="555"/>
      <c r="D6304" s="555"/>
      <c r="E6304" s="124" t="str">
        <f>'Enter Data'!$C$61</f>
        <v>Select</v>
      </c>
    </row>
    <row r="6305" spans="3:5" x14ac:dyDescent="0.2">
      <c r="C6305" s="555"/>
      <c r="D6305" s="555"/>
      <c r="E6305" s="124" t="str">
        <f>'Enter Data'!$C$61</f>
        <v>Select</v>
      </c>
    </row>
    <row r="6306" spans="3:5" x14ac:dyDescent="0.2">
      <c r="C6306" s="555"/>
      <c r="D6306" s="555"/>
      <c r="E6306" s="124" t="str">
        <f>'Enter Data'!$C$61</f>
        <v>Select</v>
      </c>
    </row>
    <row r="6307" spans="3:5" x14ac:dyDescent="0.2">
      <c r="C6307" s="555"/>
      <c r="D6307" s="555"/>
      <c r="E6307" s="124" t="str">
        <f>'Enter Data'!$C$61</f>
        <v>Select</v>
      </c>
    </row>
    <row r="6308" spans="3:5" x14ac:dyDescent="0.2">
      <c r="C6308" s="555"/>
      <c r="D6308" s="555"/>
      <c r="E6308" s="124" t="str">
        <f>'Enter Data'!$C$61</f>
        <v>Select</v>
      </c>
    </row>
    <row r="6309" spans="3:5" x14ac:dyDescent="0.2">
      <c r="C6309" s="555"/>
      <c r="D6309" s="555"/>
      <c r="E6309" s="124" t="str">
        <f>'Enter Data'!$C$61</f>
        <v>Select</v>
      </c>
    </row>
    <row r="6310" spans="3:5" x14ac:dyDescent="0.2">
      <c r="C6310" s="555"/>
      <c r="D6310" s="555"/>
      <c r="E6310" s="124" t="str">
        <f>'Enter Data'!$C$61</f>
        <v>Select</v>
      </c>
    </row>
    <row r="6311" spans="3:5" x14ac:dyDescent="0.2">
      <c r="C6311" s="555"/>
      <c r="D6311" s="555"/>
      <c r="E6311" s="124" t="str">
        <f>'Enter Data'!$C$61</f>
        <v>Select</v>
      </c>
    </row>
    <row r="6312" spans="3:5" x14ac:dyDescent="0.2">
      <c r="C6312" s="555"/>
      <c r="D6312" s="555"/>
      <c r="E6312" s="124" t="str">
        <f>'Enter Data'!$C$61</f>
        <v>Select</v>
      </c>
    </row>
    <row r="6313" spans="3:5" x14ac:dyDescent="0.2">
      <c r="C6313" s="555"/>
      <c r="D6313" s="555"/>
      <c r="E6313" s="124" t="str">
        <f>'Enter Data'!$C$61</f>
        <v>Select</v>
      </c>
    </row>
    <row r="6314" spans="3:5" x14ac:dyDescent="0.2">
      <c r="C6314" s="555"/>
      <c r="D6314" s="555"/>
      <c r="E6314" s="124" t="str">
        <f>'Enter Data'!$C$61</f>
        <v>Select</v>
      </c>
    </row>
    <row r="6315" spans="3:5" x14ac:dyDescent="0.2">
      <c r="C6315" s="555"/>
      <c r="D6315" s="555"/>
      <c r="E6315" s="124" t="str">
        <f>'Enter Data'!$C$61</f>
        <v>Select</v>
      </c>
    </row>
    <row r="6316" spans="3:5" x14ac:dyDescent="0.2">
      <c r="C6316" s="555"/>
      <c r="D6316" s="555"/>
      <c r="E6316" s="124" t="str">
        <f>'Enter Data'!$C$61</f>
        <v>Select</v>
      </c>
    </row>
    <row r="6317" spans="3:5" x14ac:dyDescent="0.2">
      <c r="C6317" s="555"/>
      <c r="D6317" s="555"/>
      <c r="E6317" s="124" t="str">
        <f>'Enter Data'!$C$61</f>
        <v>Select</v>
      </c>
    </row>
    <row r="6318" spans="3:5" x14ac:dyDescent="0.2">
      <c r="C6318" s="555"/>
      <c r="D6318" s="555"/>
      <c r="E6318" s="124" t="str">
        <f>'Enter Data'!$C$61</f>
        <v>Select</v>
      </c>
    </row>
    <row r="6319" spans="3:5" x14ac:dyDescent="0.2">
      <c r="C6319" s="555"/>
      <c r="D6319" s="555"/>
      <c r="E6319" s="124" t="str">
        <f>'Enter Data'!$C$61</f>
        <v>Select</v>
      </c>
    </row>
    <row r="6320" spans="3:5" x14ac:dyDescent="0.2">
      <c r="C6320" s="555"/>
      <c r="D6320" s="555"/>
      <c r="E6320" s="124" t="str">
        <f>'Enter Data'!$C$61</f>
        <v>Select</v>
      </c>
    </row>
    <row r="6321" spans="3:5" x14ac:dyDescent="0.2">
      <c r="C6321" s="555"/>
      <c r="D6321" s="555"/>
      <c r="E6321" s="124" t="str">
        <f>'Enter Data'!$C$61</f>
        <v>Select</v>
      </c>
    </row>
    <row r="6322" spans="3:5" x14ac:dyDescent="0.2">
      <c r="C6322" s="555"/>
      <c r="D6322" s="555"/>
      <c r="E6322" s="124" t="str">
        <f>'Enter Data'!$C$61</f>
        <v>Select</v>
      </c>
    </row>
    <row r="6323" spans="3:5" x14ac:dyDescent="0.2">
      <c r="C6323" s="555"/>
      <c r="D6323" s="555"/>
      <c r="E6323" s="124" t="str">
        <f>'Enter Data'!$C$61</f>
        <v>Select</v>
      </c>
    </row>
    <row r="6324" spans="3:5" x14ac:dyDescent="0.2">
      <c r="C6324" s="555"/>
      <c r="D6324" s="555"/>
      <c r="E6324" s="124" t="str">
        <f>'Enter Data'!$C$61</f>
        <v>Select</v>
      </c>
    </row>
    <row r="6325" spans="3:5" x14ac:dyDescent="0.2">
      <c r="C6325" s="555"/>
      <c r="D6325" s="555"/>
      <c r="E6325" s="124" t="str">
        <f>'Enter Data'!$C$61</f>
        <v>Select</v>
      </c>
    </row>
    <row r="6326" spans="3:5" x14ac:dyDescent="0.2">
      <c r="C6326" s="555"/>
      <c r="D6326" s="555"/>
      <c r="E6326" s="124" t="str">
        <f>'Enter Data'!$C$61</f>
        <v>Select</v>
      </c>
    </row>
    <row r="6327" spans="3:5" x14ac:dyDescent="0.2">
      <c r="C6327" s="555"/>
      <c r="D6327" s="555"/>
      <c r="E6327" s="124" t="str">
        <f>'Enter Data'!$C$61</f>
        <v>Select</v>
      </c>
    </row>
    <row r="6328" spans="3:5" x14ac:dyDescent="0.2">
      <c r="C6328" s="555"/>
      <c r="D6328" s="555"/>
      <c r="E6328" s="124" t="str">
        <f>'Enter Data'!$C$61</f>
        <v>Select</v>
      </c>
    </row>
    <row r="6329" spans="3:5" x14ac:dyDescent="0.2">
      <c r="C6329" s="555"/>
      <c r="D6329" s="555"/>
      <c r="E6329" s="124" t="str">
        <f>'Enter Data'!$C$61</f>
        <v>Select</v>
      </c>
    </row>
    <row r="6330" spans="3:5" x14ac:dyDescent="0.2">
      <c r="C6330" s="555"/>
      <c r="D6330" s="555"/>
      <c r="E6330" s="124" t="str">
        <f>'Enter Data'!$C$61</f>
        <v>Select</v>
      </c>
    </row>
    <row r="6331" spans="3:5" x14ac:dyDescent="0.2">
      <c r="C6331" s="555"/>
      <c r="D6331" s="555"/>
      <c r="E6331" s="124" t="str">
        <f>'Enter Data'!$C$61</f>
        <v>Select</v>
      </c>
    </row>
    <row r="6332" spans="3:5" x14ac:dyDescent="0.2">
      <c r="C6332" s="555"/>
      <c r="D6332" s="555"/>
      <c r="E6332" s="124" t="str">
        <f>'Enter Data'!$C$61</f>
        <v>Select</v>
      </c>
    </row>
    <row r="6333" spans="3:5" x14ac:dyDescent="0.2">
      <c r="C6333" s="555"/>
      <c r="D6333" s="555"/>
      <c r="E6333" s="124" t="str">
        <f>'Enter Data'!$C$61</f>
        <v>Select</v>
      </c>
    </row>
    <row r="6334" spans="3:5" x14ac:dyDescent="0.2">
      <c r="C6334" s="555"/>
      <c r="D6334" s="555"/>
      <c r="E6334" s="124" t="str">
        <f>'Enter Data'!$C$61</f>
        <v>Select</v>
      </c>
    </row>
    <row r="6335" spans="3:5" x14ac:dyDescent="0.2">
      <c r="C6335" s="555"/>
      <c r="D6335" s="555"/>
      <c r="E6335" s="124" t="str">
        <f>'Enter Data'!$C$61</f>
        <v>Select</v>
      </c>
    </row>
    <row r="6336" spans="3:5" x14ac:dyDescent="0.2">
      <c r="C6336" s="555"/>
      <c r="D6336" s="555"/>
      <c r="E6336" s="124" t="str">
        <f>'Enter Data'!$C$61</f>
        <v>Select</v>
      </c>
    </row>
    <row r="6337" spans="3:5" x14ac:dyDescent="0.2">
      <c r="C6337" s="555"/>
      <c r="D6337" s="555"/>
      <c r="E6337" s="124" t="str">
        <f>'Enter Data'!$C$61</f>
        <v>Select</v>
      </c>
    </row>
    <row r="6338" spans="3:5" x14ac:dyDescent="0.2">
      <c r="C6338" s="555"/>
      <c r="D6338" s="555"/>
      <c r="E6338" s="124" t="str">
        <f>'Enter Data'!$C$61</f>
        <v>Select</v>
      </c>
    </row>
    <row r="6339" spans="3:5" x14ac:dyDescent="0.2">
      <c r="C6339" s="555"/>
      <c r="D6339" s="555"/>
      <c r="E6339" s="124" t="str">
        <f>'Enter Data'!$C$61</f>
        <v>Select</v>
      </c>
    </row>
    <row r="6340" spans="3:5" x14ac:dyDescent="0.2">
      <c r="C6340" s="555"/>
      <c r="D6340" s="555"/>
      <c r="E6340" s="124" t="str">
        <f>'Enter Data'!$C$61</f>
        <v>Select</v>
      </c>
    </row>
    <row r="6341" spans="3:5" x14ac:dyDescent="0.2">
      <c r="C6341" s="555"/>
      <c r="D6341" s="555"/>
      <c r="E6341" s="124" t="str">
        <f>'Enter Data'!$C$61</f>
        <v>Select</v>
      </c>
    </row>
    <row r="6342" spans="3:5" x14ac:dyDescent="0.2">
      <c r="C6342" s="555"/>
      <c r="D6342" s="555"/>
      <c r="E6342" s="124" t="str">
        <f>'Enter Data'!$C$61</f>
        <v>Select</v>
      </c>
    </row>
    <row r="6343" spans="3:5" x14ac:dyDescent="0.2">
      <c r="C6343" s="555"/>
      <c r="D6343" s="555"/>
      <c r="E6343" s="124" t="str">
        <f>'Enter Data'!$C$61</f>
        <v>Select</v>
      </c>
    </row>
    <row r="6344" spans="3:5" x14ac:dyDescent="0.2">
      <c r="C6344" s="555"/>
      <c r="D6344" s="555"/>
      <c r="E6344" s="124" t="str">
        <f>'Enter Data'!$C$61</f>
        <v>Select</v>
      </c>
    </row>
    <row r="6345" spans="3:5" x14ac:dyDescent="0.2">
      <c r="C6345" s="555"/>
      <c r="D6345" s="555"/>
      <c r="E6345" s="124" t="str">
        <f>'Enter Data'!$C$61</f>
        <v>Select</v>
      </c>
    </row>
    <row r="6346" spans="3:5" x14ac:dyDescent="0.2">
      <c r="C6346" s="555"/>
      <c r="D6346" s="555"/>
      <c r="E6346" s="124" t="str">
        <f>'Enter Data'!$C$61</f>
        <v>Select</v>
      </c>
    </row>
    <row r="6347" spans="3:5" x14ac:dyDescent="0.2">
      <c r="C6347" s="555"/>
      <c r="D6347" s="555"/>
      <c r="E6347" s="124" t="str">
        <f>'Enter Data'!$C$61</f>
        <v>Select</v>
      </c>
    </row>
    <row r="6348" spans="3:5" x14ac:dyDescent="0.2">
      <c r="C6348" s="555"/>
      <c r="D6348" s="555"/>
      <c r="E6348" s="124" t="str">
        <f>'Enter Data'!$C$61</f>
        <v>Select</v>
      </c>
    </row>
    <row r="6349" spans="3:5" x14ac:dyDescent="0.2">
      <c r="C6349" s="555"/>
      <c r="D6349" s="555"/>
      <c r="E6349" s="124" t="str">
        <f>'Enter Data'!$C$61</f>
        <v>Select</v>
      </c>
    </row>
    <row r="6350" spans="3:5" x14ac:dyDescent="0.2">
      <c r="C6350" s="555"/>
      <c r="D6350" s="555"/>
      <c r="E6350" s="124" t="str">
        <f>'Enter Data'!$C$61</f>
        <v>Select</v>
      </c>
    </row>
    <row r="6351" spans="3:5" x14ac:dyDescent="0.2">
      <c r="C6351" s="555"/>
      <c r="D6351" s="555"/>
      <c r="E6351" s="124" t="str">
        <f>'Enter Data'!$C$61</f>
        <v>Select</v>
      </c>
    </row>
    <row r="6352" spans="3:5" x14ac:dyDescent="0.2">
      <c r="C6352" s="555"/>
      <c r="D6352" s="555"/>
      <c r="E6352" s="124" t="str">
        <f>'Enter Data'!$C$61</f>
        <v>Select</v>
      </c>
    </row>
    <row r="6353" spans="3:5" x14ac:dyDescent="0.2">
      <c r="C6353" s="555"/>
      <c r="D6353" s="555"/>
      <c r="E6353" s="124" t="str">
        <f>'Enter Data'!$C$61</f>
        <v>Select</v>
      </c>
    </row>
    <row r="6354" spans="3:5" x14ac:dyDescent="0.2">
      <c r="C6354" s="555"/>
      <c r="D6354" s="555"/>
      <c r="E6354" s="124" t="str">
        <f>'Enter Data'!$C$61</f>
        <v>Select</v>
      </c>
    </row>
    <row r="6355" spans="3:5" x14ac:dyDescent="0.2">
      <c r="C6355" s="555"/>
      <c r="D6355" s="555"/>
      <c r="E6355" s="124" t="str">
        <f>'Enter Data'!$C$61</f>
        <v>Select</v>
      </c>
    </row>
    <row r="6356" spans="3:5" x14ac:dyDescent="0.2">
      <c r="C6356" s="555"/>
      <c r="D6356" s="555"/>
      <c r="E6356" s="124" t="str">
        <f>'Enter Data'!$C$61</f>
        <v>Select</v>
      </c>
    </row>
    <row r="6357" spans="3:5" x14ac:dyDescent="0.2">
      <c r="C6357" s="555"/>
      <c r="D6357" s="555"/>
      <c r="E6357" s="124" t="str">
        <f>'Enter Data'!$C$61</f>
        <v>Select</v>
      </c>
    </row>
    <row r="6358" spans="3:5" x14ac:dyDescent="0.2">
      <c r="C6358" s="555"/>
      <c r="D6358" s="555"/>
      <c r="E6358" s="124" t="str">
        <f>'Enter Data'!$C$61</f>
        <v>Select</v>
      </c>
    </row>
    <row r="6359" spans="3:5" x14ac:dyDescent="0.2">
      <c r="C6359" s="555"/>
      <c r="D6359" s="555"/>
      <c r="E6359" s="124" t="str">
        <f>'Enter Data'!$C$61</f>
        <v>Select</v>
      </c>
    </row>
    <row r="6360" spans="3:5" x14ac:dyDescent="0.2">
      <c r="C6360" s="555"/>
      <c r="D6360" s="555"/>
      <c r="E6360" s="124" t="str">
        <f>'Enter Data'!$C$61</f>
        <v>Select</v>
      </c>
    </row>
    <row r="6361" spans="3:5" x14ac:dyDescent="0.2">
      <c r="C6361" s="555"/>
      <c r="D6361" s="555"/>
      <c r="E6361" s="124" t="str">
        <f>'Enter Data'!$C$61</f>
        <v>Select</v>
      </c>
    </row>
    <row r="6362" spans="3:5" x14ac:dyDescent="0.2">
      <c r="C6362" s="555"/>
      <c r="D6362" s="555"/>
      <c r="E6362" s="124" t="str">
        <f>'Enter Data'!$C$61</f>
        <v>Select</v>
      </c>
    </row>
    <row r="6363" spans="3:5" x14ac:dyDescent="0.2">
      <c r="C6363" s="555"/>
      <c r="D6363" s="555"/>
      <c r="E6363" s="124" t="str">
        <f>'Enter Data'!$C$61</f>
        <v>Select</v>
      </c>
    </row>
    <row r="6364" spans="3:5" x14ac:dyDescent="0.2">
      <c r="C6364" s="555"/>
      <c r="D6364" s="555"/>
      <c r="E6364" s="124" t="str">
        <f>'Enter Data'!$C$61</f>
        <v>Select</v>
      </c>
    </row>
    <row r="6365" spans="3:5" x14ac:dyDescent="0.2">
      <c r="C6365" s="555"/>
      <c r="D6365" s="555"/>
      <c r="E6365" s="124" t="str">
        <f>'Enter Data'!$C$61</f>
        <v>Select</v>
      </c>
    </row>
    <row r="6366" spans="3:5" x14ac:dyDescent="0.2">
      <c r="C6366" s="555"/>
      <c r="D6366" s="555"/>
      <c r="E6366" s="124" t="str">
        <f>'Enter Data'!$C$61</f>
        <v>Select</v>
      </c>
    </row>
    <row r="6367" spans="3:5" x14ac:dyDescent="0.2">
      <c r="C6367" s="555"/>
      <c r="D6367" s="555"/>
      <c r="E6367" s="124" t="str">
        <f>'Enter Data'!$C$61</f>
        <v>Select</v>
      </c>
    </row>
    <row r="6368" spans="3:5" x14ac:dyDescent="0.2">
      <c r="C6368" s="555"/>
      <c r="D6368" s="555"/>
      <c r="E6368" s="124" t="str">
        <f>'Enter Data'!$C$61</f>
        <v>Select</v>
      </c>
    </row>
    <row r="6369" spans="3:5" x14ac:dyDescent="0.2">
      <c r="C6369" s="555"/>
      <c r="D6369" s="555"/>
      <c r="E6369" s="124" t="str">
        <f>'Enter Data'!$C$61</f>
        <v>Select</v>
      </c>
    </row>
    <row r="6370" spans="3:5" x14ac:dyDescent="0.2">
      <c r="C6370" s="555"/>
      <c r="D6370" s="555"/>
      <c r="E6370" s="124" t="str">
        <f>'Enter Data'!$C$61</f>
        <v>Select</v>
      </c>
    </row>
    <row r="6371" spans="3:5" x14ac:dyDescent="0.2">
      <c r="C6371" s="555"/>
      <c r="D6371" s="555"/>
      <c r="E6371" s="124" t="str">
        <f>'Enter Data'!$C$61</f>
        <v>Select</v>
      </c>
    </row>
    <row r="6372" spans="3:5" x14ac:dyDescent="0.2">
      <c r="C6372" s="555"/>
      <c r="D6372" s="555"/>
      <c r="E6372" s="124" t="str">
        <f>'Enter Data'!$C$61</f>
        <v>Select</v>
      </c>
    </row>
    <row r="6373" spans="3:5" x14ac:dyDescent="0.2">
      <c r="C6373" s="555"/>
      <c r="D6373" s="555"/>
      <c r="E6373" s="124" t="str">
        <f>'Enter Data'!$C$61</f>
        <v>Select</v>
      </c>
    </row>
    <row r="6374" spans="3:5" x14ac:dyDescent="0.2">
      <c r="C6374" s="555"/>
      <c r="D6374" s="555"/>
      <c r="E6374" s="124" t="str">
        <f>'Enter Data'!$C$61</f>
        <v>Select</v>
      </c>
    </row>
    <row r="6375" spans="3:5" x14ac:dyDescent="0.2">
      <c r="C6375" s="555"/>
      <c r="D6375" s="555"/>
      <c r="E6375" s="124" t="str">
        <f>'Enter Data'!$C$61</f>
        <v>Select</v>
      </c>
    </row>
    <row r="6376" spans="3:5" x14ac:dyDescent="0.2">
      <c r="C6376" s="555"/>
      <c r="D6376" s="555"/>
      <c r="E6376" s="124" t="str">
        <f>'Enter Data'!$C$61</f>
        <v>Select</v>
      </c>
    </row>
    <row r="6377" spans="3:5" x14ac:dyDescent="0.2">
      <c r="C6377" s="555"/>
      <c r="D6377" s="555"/>
      <c r="E6377" s="124" t="str">
        <f>'Enter Data'!$C$61</f>
        <v>Select</v>
      </c>
    </row>
    <row r="6378" spans="3:5" x14ac:dyDescent="0.2">
      <c r="C6378" s="555"/>
      <c r="D6378" s="555"/>
      <c r="E6378" s="124" t="str">
        <f>'Enter Data'!$C$61</f>
        <v>Select</v>
      </c>
    </row>
    <row r="6379" spans="3:5" x14ac:dyDescent="0.2">
      <c r="C6379" s="555"/>
      <c r="D6379" s="555"/>
      <c r="E6379" s="124" t="str">
        <f>'Enter Data'!$C$61</f>
        <v>Select</v>
      </c>
    </row>
    <row r="6380" spans="3:5" x14ac:dyDescent="0.2">
      <c r="C6380" s="555"/>
      <c r="D6380" s="555"/>
      <c r="E6380" s="124" t="str">
        <f>'Enter Data'!$C$61</f>
        <v>Select</v>
      </c>
    </row>
    <row r="6381" spans="3:5" x14ac:dyDescent="0.2">
      <c r="C6381" s="555"/>
      <c r="D6381" s="555"/>
      <c r="E6381" s="124" t="str">
        <f>'Enter Data'!$C$61</f>
        <v>Select</v>
      </c>
    </row>
    <row r="6382" spans="3:5" x14ac:dyDescent="0.2">
      <c r="C6382" s="555"/>
      <c r="D6382" s="555"/>
      <c r="E6382" s="124" t="str">
        <f>'Enter Data'!$C$61</f>
        <v>Select</v>
      </c>
    </row>
    <row r="6383" spans="3:5" x14ac:dyDescent="0.2">
      <c r="C6383" s="555"/>
      <c r="D6383" s="555"/>
      <c r="E6383" s="124" t="str">
        <f>'Enter Data'!$C$61</f>
        <v>Select</v>
      </c>
    </row>
    <row r="6384" spans="3:5" x14ac:dyDescent="0.2">
      <c r="C6384" s="555"/>
      <c r="D6384" s="555"/>
      <c r="E6384" s="124" t="str">
        <f>'Enter Data'!$C$61</f>
        <v>Select</v>
      </c>
    </row>
    <row r="6385" spans="3:5" x14ac:dyDescent="0.2">
      <c r="C6385" s="555"/>
      <c r="D6385" s="555"/>
      <c r="E6385" s="124" t="str">
        <f>'Enter Data'!$C$61</f>
        <v>Select</v>
      </c>
    </row>
    <row r="6386" spans="3:5" x14ac:dyDescent="0.2">
      <c r="C6386" s="555"/>
      <c r="D6386" s="555"/>
      <c r="E6386" s="124" t="str">
        <f>'Enter Data'!$C$61</f>
        <v>Select</v>
      </c>
    </row>
    <row r="6387" spans="3:5" x14ac:dyDescent="0.2">
      <c r="C6387" s="555"/>
      <c r="D6387" s="555"/>
      <c r="E6387" s="124" t="str">
        <f>'Enter Data'!$C$61</f>
        <v>Select</v>
      </c>
    </row>
    <row r="6388" spans="3:5" x14ac:dyDescent="0.2">
      <c r="C6388" s="555"/>
      <c r="D6388" s="555"/>
      <c r="E6388" s="124" t="str">
        <f>'Enter Data'!$C$61</f>
        <v>Select</v>
      </c>
    </row>
    <row r="6389" spans="3:5" x14ac:dyDescent="0.2">
      <c r="C6389" s="555"/>
      <c r="D6389" s="555"/>
      <c r="E6389" s="124" t="str">
        <f>'Enter Data'!$C$61</f>
        <v>Select</v>
      </c>
    </row>
    <row r="6390" spans="3:5" x14ac:dyDescent="0.2">
      <c r="C6390" s="555"/>
      <c r="D6390" s="555"/>
      <c r="E6390" s="124" t="str">
        <f>'Enter Data'!$C$61</f>
        <v>Select</v>
      </c>
    </row>
    <row r="6391" spans="3:5" x14ac:dyDescent="0.2">
      <c r="C6391" s="555"/>
      <c r="D6391" s="555"/>
      <c r="E6391" s="124" t="str">
        <f>'Enter Data'!$C$61</f>
        <v>Select</v>
      </c>
    </row>
    <row r="6392" spans="3:5" x14ac:dyDescent="0.2">
      <c r="C6392" s="555"/>
      <c r="D6392" s="555"/>
      <c r="E6392" s="124" t="str">
        <f>'Enter Data'!$C$61</f>
        <v>Select</v>
      </c>
    </row>
    <row r="6393" spans="3:5" x14ac:dyDescent="0.2">
      <c r="C6393" s="555"/>
      <c r="D6393" s="555"/>
      <c r="E6393" s="124" t="str">
        <f>'Enter Data'!$C$61</f>
        <v>Select</v>
      </c>
    </row>
    <row r="6394" spans="3:5" x14ac:dyDescent="0.2">
      <c r="C6394" s="555"/>
      <c r="D6394" s="555"/>
      <c r="E6394" s="124" t="str">
        <f>'Enter Data'!$C$61</f>
        <v>Select</v>
      </c>
    </row>
    <row r="6395" spans="3:5" x14ac:dyDescent="0.2">
      <c r="C6395" s="555"/>
      <c r="D6395" s="555"/>
      <c r="E6395" s="124" t="str">
        <f>'Enter Data'!$C$61</f>
        <v>Select</v>
      </c>
    </row>
    <row r="6396" spans="3:5" x14ac:dyDescent="0.2">
      <c r="C6396" s="555"/>
      <c r="D6396" s="555"/>
      <c r="E6396" s="124" t="str">
        <f>'Enter Data'!$C$61</f>
        <v>Select</v>
      </c>
    </row>
    <row r="6397" spans="3:5" x14ac:dyDescent="0.2">
      <c r="C6397" s="555"/>
      <c r="D6397" s="555"/>
      <c r="E6397" s="124" t="str">
        <f>'Enter Data'!$C$61</f>
        <v>Select</v>
      </c>
    </row>
    <row r="6398" spans="3:5" x14ac:dyDescent="0.2">
      <c r="C6398" s="555"/>
      <c r="D6398" s="555"/>
      <c r="E6398" s="124" t="str">
        <f>'Enter Data'!$C$61</f>
        <v>Select</v>
      </c>
    </row>
    <row r="6399" spans="3:5" x14ac:dyDescent="0.2">
      <c r="C6399" s="555"/>
      <c r="D6399" s="555"/>
      <c r="E6399" s="124" t="str">
        <f>'Enter Data'!$C$61</f>
        <v>Select</v>
      </c>
    </row>
    <row r="6400" spans="3:5" x14ac:dyDescent="0.2">
      <c r="C6400" s="555"/>
      <c r="D6400" s="555"/>
      <c r="E6400" s="124" t="str">
        <f>'Enter Data'!$C$61</f>
        <v>Select</v>
      </c>
    </row>
    <row r="6401" spans="3:5" x14ac:dyDescent="0.2">
      <c r="C6401" s="555"/>
      <c r="D6401" s="555"/>
      <c r="E6401" s="124" t="str">
        <f>'Enter Data'!$C$61</f>
        <v>Select</v>
      </c>
    </row>
    <row r="6402" spans="3:5" x14ac:dyDescent="0.2">
      <c r="C6402" s="555"/>
      <c r="D6402" s="555"/>
      <c r="E6402" s="124" t="str">
        <f>'Enter Data'!$C$61</f>
        <v>Select</v>
      </c>
    </row>
    <row r="6403" spans="3:5" x14ac:dyDescent="0.2">
      <c r="C6403" s="555"/>
      <c r="D6403" s="555"/>
      <c r="E6403" s="124" t="str">
        <f>'Enter Data'!$C$61</f>
        <v>Select</v>
      </c>
    </row>
    <row r="6404" spans="3:5" x14ac:dyDescent="0.2">
      <c r="C6404" s="555"/>
      <c r="D6404" s="555"/>
      <c r="E6404" s="124" t="str">
        <f>'Enter Data'!$C$61</f>
        <v>Select</v>
      </c>
    </row>
    <row r="6405" spans="3:5" x14ac:dyDescent="0.2">
      <c r="C6405" s="555"/>
      <c r="D6405" s="555"/>
      <c r="E6405" s="124" t="str">
        <f>'Enter Data'!$C$61</f>
        <v>Select</v>
      </c>
    </row>
    <row r="6406" spans="3:5" x14ac:dyDescent="0.2">
      <c r="C6406" s="555"/>
      <c r="D6406" s="555"/>
      <c r="E6406" s="124" t="str">
        <f>'Enter Data'!$C$61</f>
        <v>Select</v>
      </c>
    </row>
    <row r="6407" spans="3:5" x14ac:dyDescent="0.2">
      <c r="C6407" s="555"/>
      <c r="D6407" s="555"/>
      <c r="E6407" s="124" t="str">
        <f>'Enter Data'!$C$61</f>
        <v>Select</v>
      </c>
    </row>
    <row r="6408" spans="3:5" x14ac:dyDescent="0.2">
      <c r="C6408" s="555"/>
      <c r="D6408" s="555"/>
      <c r="E6408" s="124" t="str">
        <f>'Enter Data'!$C$61</f>
        <v>Select</v>
      </c>
    </row>
    <row r="6409" spans="3:5" x14ac:dyDescent="0.2">
      <c r="C6409" s="555"/>
      <c r="D6409" s="555"/>
      <c r="E6409" s="124" t="str">
        <f>'Enter Data'!$C$61</f>
        <v>Select</v>
      </c>
    </row>
    <row r="6410" spans="3:5" x14ac:dyDescent="0.2">
      <c r="C6410" s="555"/>
      <c r="D6410" s="555"/>
      <c r="E6410" s="124" t="str">
        <f>'Enter Data'!$C$61</f>
        <v>Select</v>
      </c>
    </row>
    <row r="6411" spans="3:5" x14ac:dyDescent="0.2">
      <c r="C6411" s="555"/>
      <c r="D6411" s="555"/>
      <c r="E6411" s="124" t="str">
        <f>'Enter Data'!$C$61</f>
        <v>Select</v>
      </c>
    </row>
    <row r="6412" spans="3:5" x14ac:dyDescent="0.2">
      <c r="C6412" s="555"/>
      <c r="D6412" s="555"/>
      <c r="E6412" s="124" t="str">
        <f>'Enter Data'!$C$61</f>
        <v>Select</v>
      </c>
    </row>
    <row r="6413" spans="3:5" x14ac:dyDescent="0.2">
      <c r="C6413" s="555"/>
      <c r="D6413" s="555"/>
      <c r="E6413" s="124" t="str">
        <f>'Enter Data'!$C$61</f>
        <v>Select</v>
      </c>
    </row>
    <row r="6414" spans="3:5" x14ac:dyDescent="0.2">
      <c r="C6414" s="555"/>
      <c r="D6414" s="555"/>
      <c r="E6414" s="124" t="str">
        <f>'Enter Data'!$C$61</f>
        <v>Select</v>
      </c>
    </row>
    <row r="6415" spans="3:5" x14ac:dyDescent="0.2">
      <c r="C6415" s="555"/>
      <c r="D6415" s="555"/>
      <c r="E6415" s="124" t="str">
        <f>'Enter Data'!$C$61</f>
        <v>Select</v>
      </c>
    </row>
    <row r="6416" spans="3:5" x14ac:dyDescent="0.2">
      <c r="C6416" s="555"/>
      <c r="D6416" s="555"/>
      <c r="E6416" s="124" t="str">
        <f>'Enter Data'!$C$61</f>
        <v>Select</v>
      </c>
    </row>
    <row r="6417" spans="3:5" x14ac:dyDescent="0.2">
      <c r="C6417" s="555"/>
      <c r="D6417" s="555"/>
      <c r="E6417" s="124" t="str">
        <f>'Enter Data'!$C$61</f>
        <v>Select</v>
      </c>
    </row>
    <row r="6418" spans="3:5" x14ac:dyDescent="0.2">
      <c r="C6418" s="555"/>
      <c r="D6418" s="555"/>
      <c r="E6418" s="124" t="str">
        <f>'Enter Data'!$C$61</f>
        <v>Select</v>
      </c>
    </row>
    <row r="6419" spans="3:5" x14ac:dyDescent="0.2">
      <c r="C6419" s="555"/>
      <c r="D6419" s="555"/>
      <c r="E6419" s="124" t="str">
        <f>'Enter Data'!$C$61</f>
        <v>Select</v>
      </c>
    </row>
    <row r="6420" spans="3:5" x14ac:dyDescent="0.2">
      <c r="C6420" s="555"/>
      <c r="D6420" s="555"/>
      <c r="E6420" s="124" t="str">
        <f>'Enter Data'!$C$61</f>
        <v>Select</v>
      </c>
    </row>
    <row r="6421" spans="3:5" x14ac:dyDescent="0.2">
      <c r="C6421" s="555"/>
      <c r="D6421" s="555"/>
      <c r="E6421" s="124" t="str">
        <f>'Enter Data'!$C$61</f>
        <v>Select</v>
      </c>
    </row>
    <row r="6422" spans="3:5" x14ac:dyDescent="0.2">
      <c r="C6422" s="555"/>
      <c r="D6422" s="555"/>
      <c r="E6422" s="124" t="str">
        <f>'Enter Data'!$C$61</f>
        <v>Select</v>
      </c>
    </row>
    <row r="6423" spans="3:5" x14ac:dyDescent="0.2">
      <c r="C6423" s="555"/>
      <c r="D6423" s="555"/>
      <c r="E6423" s="124" t="str">
        <f>'Enter Data'!$C$61</f>
        <v>Select</v>
      </c>
    </row>
    <row r="6424" spans="3:5" x14ac:dyDescent="0.2">
      <c r="C6424" s="555"/>
      <c r="D6424" s="555"/>
      <c r="E6424" s="124" t="str">
        <f>'Enter Data'!$C$61</f>
        <v>Select</v>
      </c>
    </row>
    <row r="6425" spans="3:5" x14ac:dyDescent="0.2">
      <c r="C6425" s="555"/>
      <c r="D6425" s="555"/>
      <c r="E6425" s="124" t="str">
        <f>'Enter Data'!$C$61</f>
        <v>Select</v>
      </c>
    </row>
    <row r="6426" spans="3:5" x14ac:dyDescent="0.2">
      <c r="C6426" s="555"/>
      <c r="D6426" s="555"/>
      <c r="E6426" s="124" t="str">
        <f>'Enter Data'!$C$61</f>
        <v>Select</v>
      </c>
    </row>
    <row r="6427" spans="3:5" x14ac:dyDescent="0.2">
      <c r="C6427" s="555"/>
      <c r="D6427" s="555"/>
      <c r="E6427" s="124" t="str">
        <f>'Enter Data'!$C$61</f>
        <v>Select</v>
      </c>
    </row>
    <row r="6428" spans="3:5" x14ac:dyDescent="0.2">
      <c r="C6428" s="555"/>
      <c r="D6428" s="555"/>
      <c r="E6428" s="124" t="str">
        <f>'Enter Data'!$C$61</f>
        <v>Select</v>
      </c>
    </row>
    <row r="6429" spans="3:5" x14ac:dyDescent="0.2">
      <c r="C6429" s="555"/>
      <c r="D6429" s="555"/>
      <c r="E6429" s="124" t="str">
        <f>'Enter Data'!$C$61</f>
        <v>Select</v>
      </c>
    </row>
    <row r="6430" spans="3:5" x14ac:dyDescent="0.2">
      <c r="C6430" s="555"/>
      <c r="D6430" s="555"/>
      <c r="E6430" s="124" t="str">
        <f>'Enter Data'!$C$61</f>
        <v>Select</v>
      </c>
    </row>
    <row r="6431" spans="3:5" x14ac:dyDescent="0.2">
      <c r="C6431" s="555"/>
      <c r="D6431" s="555"/>
      <c r="E6431" s="124" t="str">
        <f>'Enter Data'!$C$61</f>
        <v>Select</v>
      </c>
    </row>
    <row r="6432" spans="3:5" x14ac:dyDescent="0.2">
      <c r="C6432" s="555"/>
      <c r="D6432" s="555"/>
      <c r="E6432" s="124" t="str">
        <f>'Enter Data'!$C$61</f>
        <v>Select</v>
      </c>
    </row>
    <row r="6433" spans="3:5" x14ac:dyDescent="0.2">
      <c r="C6433" s="555"/>
      <c r="D6433" s="555"/>
      <c r="E6433" s="124" t="str">
        <f>'Enter Data'!$C$61</f>
        <v>Select</v>
      </c>
    </row>
    <row r="6434" spans="3:5" x14ac:dyDescent="0.2">
      <c r="C6434" s="555"/>
      <c r="D6434" s="555"/>
      <c r="E6434" s="124" t="str">
        <f>'Enter Data'!$C$61</f>
        <v>Select</v>
      </c>
    </row>
    <row r="6435" spans="3:5" x14ac:dyDescent="0.2">
      <c r="C6435" s="555"/>
      <c r="D6435" s="555"/>
      <c r="E6435" s="124" t="str">
        <f>'Enter Data'!$C$61</f>
        <v>Select</v>
      </c>
    </row>
    <row r="6436" spans="3:5" x14ac:dyDescent="0.2">
      <c r="C6436" s="555"/>
      <c r="D6436" s="555"/>
      <c r="E6436" s="124" t="str">
        <f>'Enter Data'!$C$61</f>
        <v>Select</v>
      </c>
    </row>
    <row r="6437" spans="3:5" x14ac:dyDescent="0.2">
      <c r="C6437" s="555"/>
      <c r="D6437" s="555"/>
      <c r="E6437" s="124" t="str">
        <f>'Enter Data'!$C$61</f>
        <v>Select</v>
      </c>
    </row>
    <row r="6438" spans="3:5" x14ac:dyDescent="0.2">
      <c r="C6438" s="555"/>
      <c r="D6438" s="555"/>
      <c r="E6438" s="124" t="str">
        <f>'Enter Data'!$C$61</f>
        <v>Select</v>
      </c>
    </row>
    <row r="6439" spans="3:5" x14ac:dyDescent="0.2">
      <c r="C6439" s="555"/>
      <c r="D6439" s="555"/>
      <c r="E6439" s="124" t="str">
        <f>'Enter Data'!$C$61</f>
        <v>Select</v>
      </c>
    </row>
    <row r="6440" spans="3:5" x14ac:dyDescent="0.2">
      <c r="C6440" s="555"/>
      <c r="D6440" s="555"/>
      <c r="E6440" s="124" t="str">
        <f>'Enter Data'!$C$61</f>
        <v>Select</v>
      </c>
    </row>
    <row r="6441" spans="3:5" x14ac:dyDescent="0.2">
      <c r="C6441" s="555"/>
      <c r="D6441" s="555"/>
      <c r="E6441" s="124" t="str">
        <f>'Enter Data'!$C$61</f>
        <v>Select</v>
      </c>
    </row>
    <row r="6442" spans="3:5" x14ac:dyDescent="0.2">
      <c r="C6442" s="555"/>
      <c r="D6442" s="555"/>
      <c r="E6442" s="124" t="str">
        <f>'Enter Data'!$C$61</f>
        <v>Select</v>
      </c>
    </row>
    <row r="6443" spans="3:5" x14ac:dyDescent="0.2">
      <c r="C6443" s="555"/>
      <c r="D6443" s="555"/>
      <c r="E6443" s="124" t="str">
        <f>'Enter Data'!$C$61</f>
        <v>Select</v>
      </c>
    </row>
    <row r="6444" spans="3:5" x14ac:dyDescent="0.2">
      <c r="C6444" s="555"/>
      <c r="D6444" s="555"/>
      <c r="E6444" s="124" t="str">
        <f>'Enter Data'!$C$61</f>
        <v>Select</v>
      </c>
    </row>
    <row r="6445" spans="3:5" x14ac:dyDescent="0.2">
      <c r="C6445" s="555"/>
      <c r="D6445" s="555"/>
      <c r="E6445" s="124" t="str">
        <f>'Enter Data'!$C$61</f>
        <v>Select</v>
      </c>
    </row>
    <row r="6446" spans="3:5" x14ac:dyDescent="0.2">
      <c r="C6446" s="555"/>
      <c r="D6446" s="555"/>
      <c r="E6446" s="124" t="str">
        <f>'Enter Data'!$C$61</f>
        <v>Select</v>
      </c>
    </row>
    <row r="6447" spans="3:5" x14ac:dyDescent="0.2">
      <c r="C6447" s="555"/>
      <c r="D6447" s="555"/>
      <c r="E6447" s="124" t="str">
        <f>'Enter Data'!$C$61</f>
        <v>Select</v>
      </c>
    </row>
    <row r="6448" spans="3:5" x14ac:dyDescent="0.2">
      <c r="C6448" s="555"/>
      <c r="D6448" s="555"/>
      <c r="E6448" s="124" t="str">
        <f>'Enter Data'!$C$61</f>
        <v>Select</v>
      </c>
    </row>
    <row r="6449" spans="3:5" x14ac:dyDescent="0.2">
      <c r="C6449" s="555"/>
      <c r="D6449" s="555"/>
      <c r="E6449" s="124" t="str">
        <f>'Enter Data'!$C$61</f>
        <v>Select</v>
      </c>
    </row>
    <row r="6450" spans="3:5" x14ac:dyDescent="0.2">
      <c r="C6450" s="555"/>
      <c r="D6450" s="555"/>
      <c r="E6450" s="124" t="str">
        <f>'Enter Data'!$C$61</f>
        <v>Select</v>
      </c>
    </row>
    <row r="6451" spans="3:5" x14ac:dyDescent="0.2">
      <c r="C6451" s="555"/>
      <c r="D6451" s="555"/>
      <c r="E6451" s="124" t="str">
        <f>'Enter Data'!$C$61</f>
        <v>Select</v>
      </c>
    </row>
    <row r="6452" spans="3:5" x14ac:dyDescent="0.2">
      <c r="C6452" s="555"/>
      <c r="D6452" s="555"/>
      <c r="E6452" s="124" t="str">
        <f>'Enter Data'!$C$61</f>
        <v>Select</v>
      </c>
    </row>
    <row r="6453" spans="3:5" x14ac:dyDescent="0.2">
      <c r="C6453" s="555"/>
      <c r="D6453" s="555"/>
      <c r="E6453" s="124" t="str">
        <f>'Enter Data'!$C$61</f>
        <v>Select</v>
      </c>
    </row>
    <row r="6454" spans="3:5" x14ac:dyDescent="0.2">
      <c r="C6454" s="555"/>
      <c r="D6454" s="555"/>
      <c r="E6454" s="124" t="str">
        <f>'Enter Data'!$C$61</f>
        <v>Select</v>
      </c>
    </row>
    <row r="6455" spans="3:5" x14ac:dyDescent="0.2">
      <c r="C6455" s="555"/>
      <c r="D6455" s="555"/>
      <c r="E6455" s="124" t="str">
        <f>'Enter Data'!$C$61</f>
        <v>Select</v>
      </c>
    </row>
    <row r="6456" spans="3:5" x14ac:dyDescent="0.2">
      <c r="C6456" s="555"/>
      <c r="D6456" s="555"/>
      <c r="E6456" s="124" t="str">
        <f>'Enter Data'!$C$61</f>
        <v>Select</v>
      </c>
    </row>
    <row r="6457" spans="3:5" x14ac:dyDescent="0.2">
      <c r="C6457" s="555"/>
      <c r="D6457" s="555"/>
      <c r="E6457" s="124" t="str">
        <f>'Enter Data'!$C$61</f>
        <v>Select</v>
      </c>
    </row>
    <row r="6458" spans="3:5" x14ac:dyDescent="0.2">
      <c r="C6458" s="555"/>
      <c r="D6458" s="555"/>
      <c r="E6458" s="124" t="str">
        <f>'Enter Data'!$C$61</f>
        <v>Select</v>
      </c>
    </row>
    <row r="6459" spans="3:5" x14ac:dyDescent="0.2">
      <c r="C6459" s="555"/>
      <c r="D6459" s="555"/>
      <c r="E6459" s="124" t="str">
        <f>'Enter Data'!$C$61</f>
        <v>Select</v>
      </c>
    </row>
    <row r="6460" spans="3:5" x14ac:dyDescent="0.2">
      <c r="C6460" s="555"/>
      <c r="D6460" s="555"/>
      <c r="E6460" s="124" t="str">
        <f>'Enter Data'!$C$61</f>
        <v>Select</v>
      </c>
    </row>
    <row r="6461" spans="3:5" x14ac:dyDescent="0.2">
      <c r="C6461" s="555"/>
      <c r="D6461" s="555"/>
      <c r="E6461" s="124" t="str">
        <f>'Enter Data'!$C$61</f>
        <v>Select</v>
      </c>
    </row>
    <row r="6462" spans="3:5" x14ac:dyDescent="0.2">
      <c r="C6462" s="555"/>
      <c r="D6462" s="555"/>
      <c r="E6462" s="124" t="str">
        <f>'Enter Data'!$C$61</f>
        <v>Select</v>
      </c>
    </row>
    <row r="6463" spans="3:5" x14ac:dyDescent="0.2">
      <c r="C6463" s="555"/>
      <c r="D6463" s="555"/>
      <c r="E6463" s="124" t="str">
        <f>'Enter Data'!$C$61</f>
        <v>Select</v>
      </c>
    </row>
    <row r="6464" spans="3:5" x14ac:dyDescent="0.2">
      <c r="C6464" s="555"/>
      <c r="D6464" s="555"/>
      <c r="E6464" s="124" t="str">
        <f>'Enter Data'!$C$61</f>
        <v>Select</v>
      </c>
    </row>
    <row r="6465" spans="3:5" x14ac:dyDescent="0.2">
      <c r="C6465" s="555"/>
      <c r="D6465" s="555"/>
      <c r="E6465" s="124" t="str">
        <f>'Enter Data'!$C$61</f>
        <v>Select</v>
      </c>
    </row>
    <row r="6466" spans="3:5" x14ac:dyDescent="0.2">
      <c r="C6466" s="555"/>
      <c r="D6466" s="555"/>
      <c r="E6466" s="124" t="str">
        <f>'Enter Data'!$C$61</f>
        <v>Select</v>
      </c>
    </row>
    <row r="6467" spans="3:5" x14ac:dyDescent="0.2">
      <c r="C6467" s="555"/>
      <c r="D6467" s="555"/>
      <c r="E6467" s="124" t="str">
        <f>'Enter Data'!$C$61</f>
        <v>Select</v>
      </c>
    </row>
    <row r="6468" spans="3:5" x14ac:dyDescent="0.2">
      <c r="C6468" s="555"/>
      <c r="D6468" s="555"/>
      <c r="E6468" s="124" t="str">
        <f>'Enter Data'!$C$61</f>
        <v>Select</v>
      </c>
    </row>
    <row r="6469" spans="3:5" x14ac:dyDescent="0.2">
      <c r="C6469" s="555"/>
      <c r="D6469" s="555"/>
      <c r="E6469" s="124" t="str">
        <f>'Enter Data'!$C$61</f>
        <v>Select</v>
      </c>
    </row>
    <row r="6470" spans="3:5" x14ac:dyDescent="0.2">
      <c r="C6470" s="555"/>
      <c r="D6470" s="555"/>
      <c r="E6470" s="124" t="str">
        <f>'Enter Data'!$C$61</f>
        <v>Select</v>
      </c>
    </row>
    <row r="6471" spans="3:5" x14ac:dyDescent="0.2">
      <c r="C6471" s="555"/>
      <c r="D6471" s="555"/>
      <c r="E6471" s="124" t="str">
        <f>'Enter Data'!$C$61</f>
        <v>Select</v>
      </c>
    </row>
    <row r="6472" spans="3:5" x14ac:dyDescent="0.2">
      <c r="C6472" s="555"/>
      <c r="D6472" s="555"/>
      <c r="E6472" s="124" t="str">
        <f>'Enter Data'!$C$61</f>
        <v>Select</v>
      </c>
    </row>
    <row r="6473" spans="3:5" x14ac:dyDescent="0.2">
      <c r="C6473" s="555"/>
      <c r="D6473" s="555"/>
      <c r="E6473" s="124" t="str">
        <f>'Enter Data'!$C$61</f>
        <v>Select</v>
      </c>
    </row>
    <row r="6474" spans="3:5" x14ac:dyDescent="0.2">
      <c r="C6474" s="555"/>
      <c r="D6474" s="555"/>
      <c r="E6474" s="124" t="str">
        <f>'Enter Data'!$C$61</f>
        <v>Select</v>
      </c>
    </row>
    <row r="6475" spans="3:5" x14ac:dyDescent="0.2">
      <c r="C6475" s="555"/>
      <c r="D6475" s="555"/>
      <c r="E6475" s="124" t="str">
        <f>'Enter Data'!$C$61</f>
        <v>Select</v>
      </c>
    </row>
    <row r="6476" spans="3:5" x14ac:dyDescent="0.2">
      <c r="C6476" s="555"/>
      <c r="D6476" s="555"/>
      <c r="E6476" s="124" t="str">
        <f>'Enter Data'!$C$61</f>
        <v>Select</v>
      </c>
    </row>
    <row r="6477" spans="3:5" x14ac:dyDescent="0.2">
      <c r="C6477" s="555"/>
      <c r="D6477" s="555"/>
      <c r="E6477" s="124" t="str">
        <f>'Enter Data'!$C$61</f>
        <v>Select</v>
      </c>
    </row>
    <row r="6478" spans="3:5" x14ac:dyDescent="0.2">
      <c r="C6478" s="555"/>
      <c r="D6478" s="555"/>
      <c r="E6478" s="124" t="str">
        <f>'Enter Data'!$C$61</f>
        <v>Select</v>
      </c>
    </row>
    <row r="6479" spans="3:5" x14ac:dyDescent="0.2">
      <c r="C6479" s="555"/>
      <c r="D6479" s="555"/>
      <c r="E6479" s="124" t="str">
        <f>'Enter Data'!$C$61</f>
        <v>Select</v>
      </c>
    </row>
    <row r="6480" spans="3:5" x14ac:dyDescent="0.2">
      <c r="C6480" s="555"/>
      <c r="D6480" s="555"/>
      <c r="E6480" s="124" t="str">
        <f>'Enter Data'!$C$61</f>
        <v>Select</v>
      </c>
    </row>
    <row r="6481" spans="3:5" x14ac:dyDescent="0.2">
      <c r="C6481" s="555"/>
      <c r="D6481" s="555"/>
      <c r="E6481" s="124" t="str">
        <f>'Enter Data'!$C$61</f>
        <v>Select</v>
      </c>
    </row>
    <row r="6482" spans="3:5" x14ac:dyDescent="0.2">
      <c r="C6482" s="555"/>
      <c r="D6482" s="555"/>
      <c r="E6482" s="124" t="str">
        <f>'Enter Data'!$C$61</f>
        <v>Select</v>
      </c>
    </row>
    <row r="6483" spans="3:5" x14ac:dyDescent="0.2">
      <c r="C6483" s="555"/>
      <c r="D6483" s="555"/>
      <c r="E6483" s="124" t="str">
        <f>'Enter Data'!$C$61</f>
        <v>Select</v>
      </c>
    </row>
    <row r="6484" spans="3:5" x14ac:dyDescent="0.2">
      <c r="C6484" s="555"/>
      <c r="D6484" s="555"/>
      <c r="E6484" s="124" t="str">
        <f>'Enter Data'!$C$61</f>
        <v>Select</v>
      </c>
    </row>
    <row r="6485" spans="3:5" x14ac:dyDescent="0.2">
      <c r="C6485" s="555"/>
      <c r="D6485" s="555"/>
      <c r="E6485" s="124" t="str">
        <f>'Enter Data'!$C$61</f>
        <v>Select</v>
      </c>
    </row>
    <row r="6486" spans="3:5" x14ac:dyDescent="0.2">
      <c r="C6486" s="555"/>
      <c r="D6486" s="555"/>
      <c r="E6486" s="124" t="str">
        <f>'Enter Data'!$C$61</f>
        <v>Select</v>
      </c>
    </row>
    <row r="6487" spans="3:5" x14ac:dyDescent="0.2">
      <c r="C6487" s="555"/>
      <c r="D6487" s="555"/>
      <c r="E6487" s="124" t="str">
        <f>'Enter Data'!$C$61</f>
        <v>Select</v>
      </c>
    </row>
    <row r="6488" spans="3:5" x14ac:dyDescent="0.2">
      <c r="C6488" s="555"/>
      <c r="D6488" s="555"/>
      <c r="E6488" s="124" t="str">
        <f>'Enter Data'!$C$61</f>
        <v>Select</v>
      </c>
    </row>
    <row r="6489" spans="3:5" x14ac:dyDescent="0.2">
      <c r="C6489" s="555"/>
      <c r="D6489" s="555"/>
      <c r="E6489" s="124" t="str">
        <f>'Enter Data'!$C$61</f>
        <v>Select</v>
      </c>
    </row>
    <row r="6490" spans="3:5" x14ac:dyDescent="0.2">
      <c r="C6490" s="555"/>
      <c r="D6490" s="555"/>
      <c r="E6490" s="124" t="str">
        <f>'Enter Data'!$C$61</f>
        <v>Select</v>
      </c>
    </row>
    <row r="6491" spans="3:5" x14ac:dyDescent="0.2">
      <c r="C6491" s="555"/>
      <c r="D6491" s="555"/>
      <c r="E6491" s="124" t="str">
        <f>'Enter Data'!$C$61</f>
        <v>Select</v>
      </c>
    </row>
    <row r="6492" spans="3:5" x14ac:dyDescent="0.2">
      <c r="C6492" s="555"/>
      <c r="D6492" s="555"/>
      <c r="E6492" s="124" t="str">
        <f>'Enter Data'!$C$61</f>
        <v>Select</v>
      </c>
    </row>
    <row r="6493" spans="3:5" x14ac:dyDescent="0.2">
      <c r="C6493" s="555"/>
      <c r="D6493" s="555"/>
      <c r="E6493" s="124" t="str">
        <f>'Enter Data'!$C$61</f>
        <v>Select</v>
      </c>
    </row>
    <row r="6494" spans="3:5" x14ac:dyDescent="0.2">
      <c r="C6494" s="555"/>
      <c r="D6494" s="555"/>
      <c r="E6494" s="124" t="str">
        <f>'Enter Data'!$C$61</f>
        <v>Select</v>
      </c>
    </row>
    <row r="6495" spans="3:5" x14ac:dyDescent="0.2">
      <c r="C6495" s="555"/>
      <c r="D6495" s="555"/>
      <c r="E6495" s="124" t="str">
        <f>'Enter Data'!$C$61</f>
        <v>Select</v>
      </c>
    </row>
    <row r="6496" spans="3:5" x14ac:dyDescent="0.2">
      <c r="C6496" s="555"/>
      <c r="D6496" s="555"/>
      <c r="E6496" s="124" t="str">
        <f>'Enter Data'!$C$61</f>
        <v>Select</v>
      </c>
    </row>
    <row r="6497" spans="3:5" x14ac:dyDescent="0.2">
      <c r="C6497" s="555"/>
      <c r="D6497" s="555"/>
      <c r="E6497" s="124" t="str">
        <f>'Enter Data'!$C$61</f>
        <v>Select</v>
      </c>
    </row>
    <row r="6498" spans="3:5" x14ac:dyDescent="0.2">
      <c r="C6498" s="555"/>
      <c r="D6498" s="555"/>
      <c r="E6498" s="124" t="str">
        <f>'Enter Data'!$C$61</f>
        <v>Select</v>
      </c>
    </row>
    <row r="6499" spans="3:5" x14ac:dyDescent="0.2">
      <c r="C6499" s="555"/>
      <c r="D6499" s="555"/>
      <c r="E6499" s="124" t="str">
        <f>'Enter Data'!$C$61</f>
        <v>Select</v>
      </c>
    </row>
    <row r="6500" spans="3:5" x14ac:dyDescent="0.2">
      <c r="C6500" s="555"/>
      <c r="D6500" s="555"/>
      <c r="E6500" s="124" t="str">
        <f>'Enter Data'!$C$61</f>
        <v>Select</v>
      </c>
    </row>
    <row r="6501" spans="3:5" x14ac:dyDescent="0.2">
      <c r="C6501" s="555"/>
      <c r="D6501" s="555"/>
      <c r="E6501" s="124" t="str">
        <f>'Enter Data'!$C$61</f>
        <v>Select</v>
      </c>
    </row>
    <row r="6502" spans="3:5" x14ac:dyDescent="0.2">
      <c r="C6502" s="555"/>
      <c r="D6502" s="555"/>
      <c r="E6502" s="124" t="str">
        <f>'Enter Data'!$C$61</f>
        <v>Select</v>
      </c>
    </row>
    <row r="6503" spans="3:5" x14ac:dyDescent="0.2">
      <c r="C6503" s="555"/>
      <c r="D6503" s="555"/>
      <c r="E6503" s="124" t="str">
        <f>'Enter Data'!$C$61</f>
        <v>Select</v>
      </c>
    </row>
    <row r="6504" spans="3:5" x14ac:dyDescent="0.2">
      <c r="C6504" s="555"/>
      <c r="D6504" s="555"/>
      <c r="E6504" s="124" t="str">
        <f>'Enter Data'!$C$61</f>
        <v>Select</v>
      </c>
    </row>
    <row r="6505" spans="3:5" x14ac:dyDescent="0.2">
      <c r="C6505" s="555"/>
      <c r="D6505" s="555"/>
      <c r="E6505" s="124" t="str">
        <f>'Enter Data'!$C$61</f>
        <v>Select</v>
      </c>
    </row>
    <row r="6506" spans="3:5" x14ac:dyDescent="0.2">
      <c r="C6506" s="555"/>
      <c r="D6506" s="555"/>
      <c r="E6506" s="124" t="str">
        <f>'Enter Data'!$C$61</f>
        <v>Select</v>
      </c>
    </row>
    <row r="6507" spans="3:5" x14ac:dyDescent="0.2">
      <c r="C6507" s="555"/>
      <c r="D6507" s="555"/>
      <c r="E6507" s="124" t="str">
        <f>'Enter Data'!$C$61</f>
        <v>Select</v>
      </c>
    </row>
    <row r="6508" spans="3:5" x14ac:dyDescent="0.2">
      <c r="C6508" s="555"/>
      <c r="D6508" s="555"/>
      <c r="E6508" s="124" t="str">
        <f>'Enter Data'!$C$61</f>
        <v>Select</v>
      </c>
    </row>
    <row r="6509" spans="3:5" x14ac:dyDescent="0.2">
      <c r="C6509" s="555"/>
      <c r="D6509" s="555"/>
      <c r="E6509" s="124" t="str">
        <f>'Enter Data'!$C$61</f>
        <v>Select</v>
      </c>
    </row>
    <row r="6510" spans="3:5" x14ac:dyDescent="0.2">
      <c r="C6510" s="555"/>
      <c r="D6510" s="555"/>
      <c r="E6510" s="124" t="str">
        <f>'Enter Data'!$C$61</f>
        <v>Select</v>
      </c>
    </row>
    <row r="6511" spans="3:5" x14ac:dyDescent="0.2">
      <c r="C6511" s="555"/>
      <c r="D6511" s="555"/>
      <c r="E6511" s="124" t="str">
        <f>'Enter Data'!$C$61</f>
        <v>Select</v>
      </c>
    </row>
    <row r="6512" spans="3:5" x14ac:dyDescent="0.2">
      <c r="C6512" s="555"/>
      <c r="D6512" s="555"/>
      <c r="E6512" s="124" t="str">
        <f>'Enter Data'!$C$61</f>
        <v>Select</v>
      </c>
    </row>
    <row r="6513" spans="3:5" x14ac:dyDescent="0.2">
      <c r="C6513" s="555"/>
      <c r="D6513" s="555"/>
      <c r="E6513" s="124" t="str">
        <f>'Enter Data'!$C$61</f>
        <v>Select</v>
      </c>
    </row>
    <row r="6514" spans="3:5" x14ac:dyDescent="0.2">
      <c r="C6514" s="555"/>
      <c r="D6514" s="555"/>
      <c r="E6514" s="124" t="str">
        <f>'Enter Data'!$C$61</f>
        <v>Select</v>
      </c>
    </row>
    <row r="6515" spans="3:5" x14ac:dyDescent="0.2">
      <c r="C6515" s="555"/>
      <c r="D6515" s="555"/>
      <c r="E6515" s="124" t="str">
        <f>'Enter Data'!$C$61</f>
        <v>Select</v>
      </c>
    </row>
    <row r="6516" spans="3:5" x14ac:dyDescent="0.2">
      <c r="C6516" s="555"/>
      <c r="D6516" s="555"/>
      <c r="E6516" s="124" t="str">
        <f>'Enter Data'!$C$61</f>
        <v>Select</v>
      </c>
    </row>
    <row r="6517" spans="3:5" x14ac:dyDescent="0.2">
      <c r="C6517" s="555"/>
      <c r="D6517" s="555"/>
      <c r="E6517" s="124" t="str">
        <f>'Enter Data'!$C$61</f>
        <v>Select</v>
      </c>
    </row>
    <row r="6518" spans="3:5" x14ac:dyDescent="0.2">
      <c r="C6518" s="555"/>
      <c r="D6518" s="555"/>
      <c r="E6518" s="124" t="str">
        <f>'Enter Data'!$C$61</f>
        <v>Select</v>
      </c>
    </row>
    <row r="6519" spans="3:5" x14ac:dyDescent="0.2">
      <c r="C6519" s="555"/>
      <c r="D6519" s="555"/>
      <c r="E6519" s="124" t="str">
        <f>'Enter Data'!$C$61</f>
        <v>Select</v>
      </c>
    </row>
    <row r="6520" spans="3:5" x14ac:dyDescent="0.2">
      <c r="C6520" s="555"/>
      <c r="D6520" s="555"/>
      <c r="E6520" s="124" t="str">
        <f>'Enter Data'!$C$61</f>
        <v>Select</v>
      </c>
    </row>
    <row r="6521" spans="3:5" x14ac:dyDescent="0.2">
      <c r="C6521" s="555"/>
      <c r="D6521" s="555"/>
      <c r="E6521" s="124" t="str">
        <f>'Enter Data'!$C$61</f>
        <v>Select</v>
      </c>
    </row>
    <row r="6522" spans="3:5" x14ac:dyDescent="0.2">
      <c r="C6522" s="555"/>
      <c r="D6522" s="555"/>
      <c r="E6522" s="124" t="str">
        <f>'Enter Data'!$C$61</f>
        <v>Select</v>
      </c>
    </row>
    <row r="6523" spans="3:5" x14ac:dyDescent="0.2">
      <c r="C6523" s="555"/>
      <c r="D6523" s="555"/>
      <c r="E6523" s="124" t="str">
        <f>'Enter Data'!$C$61</f>
        <v>Select</v>
      </c>
    </row>
    <row r="6524" spans="3:5" x14ac:dyDescent="0.2">
      <c r="C6524" s="555"/>
      <c r="D6524" s="555"/>
      <c r="E6524" s="124" t="str">
        <f>'Enter Data'!$C$61</f>
        <v>Select</v>
      </c>
    </row>
    <row r="6525" spans="3:5" x14ac:dyDescent="0.2">
      <c r="C6525" s="555"/>
      <c r="D6525" s="555"/>
      <c r="E6525" s="124" t="str">
        <f>'Enter Data'!$C$61</f>
        <v>Select</v>
      </c>
    </row>
    <row r="6526" spans="3:5" x14ac:dyDescent="0.2">
      <c r="C6526" s="555"/>
      <c r="D6526" s="555"/>
      <c r="E6526" s="124" t="str">
        <f>'Enter Data'!$C$61</f>
        <v>Select</v>
      </c>
    </row>
    <row r="6527" spans="3:5" x14ac:dyDescent="0.2">
      <c r="C6527" s="555"/>
      <c r="D6527" s="555"/>
      <c r="E6527" s="124" t="str">
        <f>'Enter Data'!$C$61</f>
        <v>Select</v>
      </c>
    </row>
    <row r="6528" spans="3:5" x14ac:dyDescent="0.2">
      <c r="C6528" s="555"/>
      <c r="D6528" s="555"/>
      <c r="E6528" s="124" t="str">
        <f>'Enter Data'!$C$61</f>
        <v>Select</v>
      </c>
    </row>
    <row r="6529" spans="3:5" x14ac:dyDescent="0.2">
      <c r="C6529" s="555"/>
      <c r="D6529" s="555"/>
      <c r="E6529" s="124" t="str">
        <f>'Enter Data'!$C$61</f>
        <v>Select</v>
      </c>
    </row>
    <row r="6530" spans="3:5" x14ac:dyDescent="0.2">
      <c r="C6530" s="555"/>
      <c r="D6530" s="555"/>
      <c r="E6530" s="124" t="str">
        <f>'Enter Data'!$C$61</f>
        <v>Select</v>
      </c>
    </row>
    <row r="6531" spans="3:5" x14ac:dyDescent="0.2">
      <c r="C6531" s="555"/>
      <c r="D6531" s="555"/>
      <c r="E6531" s="124" t="str">
        <f>'Enter Data'!$C$61</f>
        <v>Select</v>
      </c>
    </row>
    <row r="6532" spans="3:5" x14ac:dyDescent="0.2">
      <c r="C6532" s="555"/>
      <c r="D6532" s="555"/>
      <c r="E6532" s="124" t="str">
        <f>'Enter Data'!$C$61</f>
        <v>Select</v>
      </c>
    </row>
    <row r="6533" spans="3:5" x14ac:dyDescent="0.2">
      <c r="C6533" s="555"/>
      <c r="D6533" s="555"/>
      <c r="E6533" s="124" t="str">
        <f>'Enter Data'!$C$61</f>
        <v>Select</v>
      </c>
    </row>
    <row r="6534" spans="3:5" x14ac:dyDescent="0.2">
      <c r="C6534" s="555"/>
      <c r="D6534" s="555"/>
      <c r="E6534" s="124" t="str">
        <f>'Enter Data'!$C$61</f>
        <v>Select</v>
      </c>
    </row>
    <row r="6535" spans="3:5" x14ac:dyDescent="0.2">
      <c r="C6535" s="555"/>
      <c r="D6535" s="555"/>
      <c r="E6535" s="124" t="str">
        <f>'Enter Data'!$C$61</f>
        <v>Select</v>
      </c>
    </row>
    <row r="6536" spans="3:5" x14ac:dyDescent="0.2">
      <c r="C6536" s="555"/>
      <c r="D6536" s="555"/>
      <c r="E6536" s="124" t="str">
        <f>'Enter Data'!$C$61</f>
        <v>Select</v>
      </c>
    </row>
    <row r="6537" spans="3:5" x14ac:dyDescent="0.2">
      <c r="C6537" s="555"/>
      <c r="D6537" s="555"/>
      <c r="E6537" s="124" t="str">
        <f>'Enter Data'!$C$61</f>
        <v>Select</v>
      </c>
    </row>
    <row r="6538" spans="3:5" x14ac:dyDescent="0.2">
      <c r="C6538" s="555"/>
      <c r="D6538" s="555"/>
      <c r="E6538" s="124" t="str">
        <f>'Enter Data'!$C$61</f>
        <v>Select</v>
      </c>
    </row>
    <row r="6539" spans="3:5" x14ac:dyDescent="0.2">
      <c r="C6539" s="555"/>
      <c r="D6539" s="555"/>
      <c r="E6539" s="124" t="str">
        <f>'Enter Data'!$C$61</f>
        <v>Select</v>
      </c>
    </row>
    <row r="6540" spans="3:5" x14ac:dyDescent="0.2">
      <c r="C6540" s="555"/>
      <c r="D6540" s="555"/>
      <c r="E6540" s="124" t="str">
        <f>'Enter Data'!$C$61</f>
        <v>Select</v>
      </c>
    </row>
    <row r="6541" spans="3:5" x14ac:dyDescent="0.2">
      <c r="C6541" s="555"/>
      <c r="D6541" s="555"/>
      <c r="E6541" s="124" t="str">
        <f>'Enter Data'!$C$61</f>
        <v>Select</v>
      </c>
    </row>
    <row r="6542" spans="3:5" x14ac:dyDescent="0.2">
      <c r="C6542" s="555"/>
      <c r="D6542" s="555"/>
      <c r="E6542" s="124" t="str">
        <f>'Enter Data'!$C$61</f>
        <v>Select</v>
      </c>
    </row>
    <row r="6543" spans="3:5" x14ac:dyDescent="0.2">
      <c r="C6543" s="555"/>
      <c r="D6543" s="555"/>
      <c r="E6543" s="124" t="str">
        <f>'Enter Data'!$C$61</f>
        <v>Select</v>
      </c>
    </row>
    <row r="6544" spans="3:5" x14ac:dyDescent="0.2">
      <c r="C6544" s="555"/>
      <c r="D6544" s="555"/>
      <c r="E6544" s="124" t="str">
        <f>'Enter Data'!$C$61</f>
        <v>Select</v>
      </c>
    </row>
    <row r="6545" spans="3:5" x14ac:dyDescent="0.2">
      <c r="C6545" s="555"/>
      <c r="D6545" s="555"/>
      <c r="E6545" s="124" t="str">
        <f>'Enter Data'!$C$61</f>
        <v>Select</v>
      </c>
    </row>
    <row r="6546" spans="3:5" x14ac:dyDescent="0.2">
      <c r="C6546" s="555"/>
      <c r="D6546" s="555"/>
      <c r="E6546" s="124" t="str">
        <f>'Enter Data'!$C$61</f>
        <v>Select</v>
      </c>
    </row>
    <row r="6547" spans="3:5" x14ac:dyDescent="0.2">
      <c r="C6547" s="555"/>
      <c r="D6547" s="555"/>
      <c r="E6547" s="124" t="str">
        <f>'Enter Data'!$C$61</f>
        <v>Select</v>
      </c>
    </row>
    <row r="6548" spans="3:5" x14ac:dyDescent="0.2">
      <c r="C6548" s="555"/>
      <c r="D6548" s="555"/>
      <c r="E6548" s="124" t="str">
        <f>'Enter Data'!$C$61</f>
        <v>Select</v>
      </c>
    </row>
    <row r="6549" spans="3:5" x14ac:dyDescent="0.2">
      <c r="C6549" s="555"/>
      <c r="D6549" s="555"/>
      <c r="E6549" s="124" t="str">
        <f>'Enter Data'!$C$61</f>
        <v>Select</v>
      </c>
    </row>
    <row r="6550" spans="3:5" x14ac:dyDescent="0.2">
      <c r="C6550" s="555"/>
      <c r="D6550" s="555"/>
      <c r="E6550" s="124" t="str">
        <f>'Enter Data'!$C$61</f>
        <v>Select</v>
      </c>
    </row>
    <row r="6551" spans="3:5" x14ac:dyDescent="0.2">
      <c r="C6551" s="555"/>
      <c r="D6551" s="555"/>
      <c r="E6551" s="124" t="str">
        <f>'Enter Data'!$C$61</f>
        <v>Select</v>
      </c>
    </row>
    <row r="6552" spans="3:5" x14ac:dyDescent="0.2">
      <c r="C6552" s="555"/>
      <c r="D6552" s="555"/>
      <c r="E6552" s="124" t="str">
        <f>'Enter Data'!$C$61</f>
        <v>Select</v>
      </c>
    </row>
    <row r="6553" spans="3:5" x14ac:dyDescent="0.2">
      <c r="C6553" s="555"/>
      <c r="D6553" s="555"/>
      <c r="E6553" s="124" t="str">
        <f>'Enter Data'!$C$61</f>
        <v>Select</v>
      </c>
    </row>
    <row r="6554" spans="3:5" x14ac:dyDescent="0.2">
      <c r="C6554" s="555"/>
      <c r="D6554" s="555"/>
      <c r="E6554" s="124" t="str">
        <f>'Enter Data'!$C$61</f>
        <v>Select</v>
      </c>
    </row>
    <row r="6555" spans="3:5" x14ac:dyDescent="0.2">
      <c r="C6555" s="555"/>
      <c r="D6555" s="555"/>
      <c r="E6555" s="124" t="str">
        <f>'Enter Data'!$C$61</f>
        <v>Select</v>
      </c>
    </row>
    <row r="6556" spans="3:5" x14ac:dyDescent="0.2">
      <c r="C6556" s="555"/>
      <c r="D6556" s="555"/>
      <c r="E6556" s="124" t="str">
        <f>'Enter Data'!$C$61</f>
        <v>Select</v>
      </c>
    </row>
    <row r="6557" spans="3:5" x14ac:dyDescent="0.2">
      <c r="C6557" s="555"/>
      <c r="D6557" s="555"/>
      <c r="E6557" s="124" t="str">
        <f>'Enter Data'!$C$61</f>
        <v>Select</v>
      </c>
    </row>
    <row r="6558" spans="3:5" x14ac:dyDescent="0.2">
      <c r="C6558" s="555"/>
      <c r="D6558" s="555"/>
      <c r="E6558" s="124" t="str">
        <f>'Enter Data'!$C$61</f>
        <v>Select</v>
      </c>
    </row>
    <row r="6559" spans="3:5" x14ac:dyDescent="0.2">
      <c r="C6559" s="555"/>
      <c r="D6559" s="555"/>
      <c r="E6559" s="124" t="str">
        <f>'Enter Data'!$C$61</f>
        <v>Select</v>
      </c>
    </row>
    <row r="6560" spans="3:5" x14ac:dyDescent="0.2">
      <c r="C6560" s="555"/>
      <c r="D6560" s="555"/>
      <c r="E6560" s="124" t="str">
        <f>'Enter Data'!$C$61</f>
        <v>Select</v>
      </c>
    </row>
    <row r="6561" spans="3:5" x14ac:dyDescent="0.2">
      <c r="C6561" s="555"/>
      <c r="D6561" s="555"/>
      <c r="E6561" s="124" t="str">
        <f>'Enter Data'!$C$61</f>
        <v>Select</v>
      </c>
    </row>
    <row r="6562" spans="3:5" x14ac:dyDescent="0.2">
      <c r="C6562" s="555"/>
      <c r="D6562" s="555"/>
      <c r="E6562" s="124" t="str">
        <f>'Enter Data'!$C$61</f>
        <v>Select</v>
      </c>
    </row>
    <row r="6563" spans="3:5" x14ac:dyDescent="0.2">
      <c r="C6563" s="555"/>
      <c r="D6563" s="555"/>
      <c r="E6563" s="124" t="str">
        <f>'Enter Data'!$C$61</f>
        <v>Select</v>
      </c>
    </row>
    <row r="6564" spans="3:5" x14ac:dyDescent="0.2">
      <c r="C6564" s="555"/>
      <c r="D6564" s="555"/>
      <c r="E6564" s="124" t="str">
        <f>'Enter Data'!$C$61</f>
        <v>Select</v>
      </c>
    </row>
    <row r="6565" spans="3:5" x14ac:dyDescent="0.2">
      <c r="C6565" s="555"/>
      <c r="D6565" s="555"/>
      <c r="E6565" s="124" t="str">
        <f>'Enter Data'!$C$61</f>
        <v>Select</v>
      </c>
    </row>
    <row r="6566" spans="3:5" x14ac:dyDescent="0.2">
      <c r="C6566" s="555"/>
      <c r="D6566" s="555"/>
      <c r="E6566" s="124" t="str">
        <f>'Enter Data'!$C$61</f>
        <v>Select</v>
      </c>
    </row>
    <row r="6567" spans="3:5" x14ac:dyDescent="0.2">
      <c r="C6567" s="555"/>
      <c r="D6567" s="555"/>
      <c r="E6567" s="124" t="str">
        <f>'Enter Data'!$C$61</f>
        <v>Select</v>
      </c>
    </row>
    <row r="6568" spans="3:5" x14ac:dyDescent="0.2">
      <c r="C6568" s="555"/>
      <c r="D6568" s="555"/>
      <c r="E6568" s="124" t="str">
        <f>'Enter Data'!$C$61</f>
        <v>Select</v>
      </c>
    </row>
    <row r="6569" spans="3:5" x14ac:dyDescent="0.2">
      <c r="C6569" s="555"/>
      <c r="D6569" s="555"/>
      <c r="E6569" s="124" t="str">
        <f>'Enter Data'!$C$61</f>
        <v>Select</v>
      </c>
    </row>
    <row r="6570" spans="3:5" x14ac:dyDescent="0.2">
      <c r="C6570" s="555"/>
      <c r="D6570" s="555"/>
      <c r="E6570" s="124" t="str">
        <f>'Enter Data'!$C$61</f>
        <v>Select</v>
      </c>
    </row>
    <row r="6571" spans="3:5" x14ac:dyDescent="0.2">
      <c r="C6571" s="555"/>
      <c r="D6571" s="555"/>
      <c r="E6571" s="124" t="str">
        <f>'Enter Data'!$C$61</f>
        <v>Select</v>
      </c>
    </row>
    <row r="6572" spans="3:5" x14ac:dyDescent="0.2">
      <c r="C6572" s="555"/>
      <c r="D6572" s="555"/>
      <c r="E6572" s="124" t="str">
        <f>'Enter Data'!$C$61</f>
        <v>Select</v>
      </c>
    </row>
    <row r="6573" spans="3:5" x14ac:dyDescent="0.2">
      <c r="C6573" s="555"/>
      <c r="D6573" s="555"/>
      <c r="E6573" s="124" t="str">
        <f>'Enter Data'!$C$61</f>
        <v>Select</v>
      </c>
    </row>
    <row r="6574" spans="3:5" x14ac:dyDescent="0.2">
      <c r="C6574" s="555"/>
      <c r="D6574" s="555"/>
      <c r="E6574" s="124" t="str">
        <f>'Enter Data'!$C$61</f>
        <v>Select</v>
      </c>
    </row>
    <row r="6575" spans="3:5" x14ac:dyDescent="0.2">
      <c r="C6575" s="555"/>
      <c r="D6575" s="555"/>
      <c r="E6575" s="124" t="str">
        <f>'Enter Data'!$C$61</f>
        <v>Select</v>
      </c>
    </row>
    <row r="6576" spans="3:5" x14ac:dyDescent="0.2">
      <c r="C6576" s="555"/>
      <c r="D6576" s="555"/>
      <c r="E6576" s="124" t="str">
        <f>'Enter Data'!$C$61</f>
        <v>Select</v>
      </c>
    </row>
    <row r="6577" spans="3:5" x14ac:dyDescent="0.2">
      <c r="C6577" s="555"/>
      <c r="D6577" s="555"/>
      <c r="E6577" s="124" t="str">
        <f>'Enter Data'!$C$61</f>
        <v>Select</v>
      </c>
    </row>
    <row r="6578" spans="3:5" x14ac:dyDescent="0.2">
      <c r="C6578" s="555"/>
      <c r="D6578" s="555"/>
      <c r="E6578" s="124" t="str">
        <f>'Enter Data'!$C$61</f>
        <v>Select</v>
      </c>
    </row>
    <row r="6579" spans="3:5" x14ac:dyDescent="0.2">
      <c r="C6579" s="555"/>
      <c r="D6579" s="555"/>
      <c r="E6579" s="124" t="str">
        <f>'Enter Data'!$C$61</f>
        <v>Select</v>
      </c>
    </row>
    <row r="6580" spans="3:5" x14ac:dyDescent="0.2">
      <c r="C6580" s="555"/>
      <c r="D6580" s="555"/>
      <c r="E6580" s="124" t="str">
        <f>'Enter Data'!$C$61</f>
        <v>Select</v>
      </c>
    </row>
    <row r="6581" spans="3:5" x14ac:dyDescent="0.2">
      <c r="C6581" s="555"/>
      <c r="D6581" s="555"/>
      <c r="E6581" s="124" t="str">
        <f>'Enter Data'!$C$61</f>
        <v>Select</v>
      </c>
    </row>
    <row r="6582" spans="3:5" x14ac:dyDescent="0.2">
      <c r="C6582" s="555"/>
      <c r="D6582" s="555"/>
      <c r="E6582" s="124" t="str">
        <f>'Enter Data'!$C$61</f>
        <v>Select</v>
      </c>
    </row>
    <row r="6583" spans="3:5" x14ac:dyDescent="0.2">
      <c r="C6583" s="555"/>
      <c r="D6583" s="555"/>
      <c r="E6583" s="124" t="str">
        <f>'Enter Data'!$C$61</f>
        <v>Select</v>
      </c>
    </row>
    <row r="6584" spans="3:5" x14ac:dyDescent="0.2">
      <c r="C6584" s="555"/>
      <c r="D6584" s="555"/>
      <c r="E6584" s="124" t="str">
        <f>'Enter Data'!$C$61</f>
        <v>Select</v>
      </c>
    </row>
    <row r="6585" spans="3:5" x14ac:dyDescent="0.2">
      <c r="C6585" s="555"/>
      <c r="D6585" s="555"/>
      <c r="E6585" s="124" t="str">
        <f>'Enter Data'!$C$61</f>
        <v>Select</v>
      </c>
    </row>
    <row r="6586" spans="3:5" x14ac:dyDescent="0.2">
      <c r="C6586" s="555"/>
      <c r="D6586" s="555"/>
      <c r="E6586" s="124" t="str">
        <f>'Enter Data'!$C$61</f>
        <v>Select</v>
      </c>
    </row>
    <row r="6587" spans="3:5" x14ac:dyDescent="0.2">
      <c r="C6587" s="555"/>
      <c r="D6587" s="555"/>
      <c r="E6587" s="124" t="str">
        <f>'Enter Data'!$C$61</f>
        <v>Select</v>
      </c>
    </row>
    <row r="6588" spans="3:5" x14ac:dyDescent="0.2">
      <c r="C6588" s="555"/>
      <c r="D6588" s="555"/>
      <c r="E6588" s="124" t="str">
        <f>'Enter Data'!$C$61</f>
        <v>Select</v>
      </c>
    </row>
    <row r="6589" spans="3:5" x14ac:dyDescent="0.2">
      <c r="C6589" s="555"/>
      <c r="D6589" s="555"/>
      <c r="E6589" s="124" t="str">
        <f>'Enter Data'!$C$61</f>
        <v>Select</v>
      </c>
    </row>
    <row r="6590" spans="3:5" x14ac:dyDescent="0.2">
      <c r="C6590" s="555"/>
      <c r="D6590" s="555"/>
      <c r="E6590" s="124" t="str">
        <f>'Enter Data'!$C$61</f>
        <v>Select</v>
      </c>
    </row>
    <row r="6591" spans="3:5" x14ac:dyDescent="0.2">
      <c r="C6591" s="555"/>
      <c r="D6591" s="555"/>
      <c r="E6591" s="124" t="str">
        <f>'Enter Data'!$C$61</f>
        <v>Select</v>
      </c>
    </row>
    <row r="6592" spans="3:5" x14ac:dyDescent="0.2">
      <c r="C6592" s="555"/>
      <c r="D6592" s="555"/>
      <c r="E6592" s="124" t="str">
        <f>'Enter Data'!$C$61</f>
        <v>Select</v>
      </c>
    </row>
    <row r="6593" spans="3:5" x14ac:dyDescent="0.2">
      <c r="C6593" s="555"/>
      <c r="D6593" s="555"/>
      <c r="E6593" s="124" t="str">
        <f>'Enter Data'!$C$61</f>
        <v>Select</v>
      </c>
    </row>
    <row r="6594" spans="3:5" x14ac:dyDescent="0.2">
      <c r="C6594" s="555"/>
      <c r="D6594" s="555"/>
      <c r="E6594" s="124" t="str">
        <f>'Enter Data'!$C$61</f>
        <v>Select</v>
      </c>
    </row>
    <row r="6595" spans="3:5" x14ac:dyDescent="0.2">
      <c r="C6595" s="555"/>
      <c r="D6595" s="555"/>
      <c r="E6595" s="124" t="str">
        <f>'Enter Data'!$C$61</f>
        <v>Select</v>
      </c>
    </row>
    <row r="6596" spans="3:5" x14ac:dyDescent="0.2">
      <c r="C6596" s="555"/>
      <c r="D6596" s="555"/>
      <c r="E6596" s="124" t="str">
        <f>'Enter Data'!$C$61</f>
        <v>Select</v>
      </c>
    </row>
    <row r="6597" spans="3:5" x14ac:dyDescent="0.2">
      <c r="C6597" s="555"/>
      <c r="D6597" s="555"/>
      <c r="E6597" s="124" t="str">
        <f>'Enter Data'!$C$61</f>
        <v>Select</v>
      </c>
    </row>
    <row r="6598" spans="3:5" x14ac:dyDescent="0.2">
      <c r="C6598" s="555"/>
      <c r="D6598" s="555"/>
      <c r="E6598" s="124" t="str">
        <f>'Enter Data'!$C$61</f>
        <v>Select</v>
      </c>
    </row>
    <row r="6599" spans="3:5" x14ac:dyDescent="0.2">
      <c r="C6599" s="555"/>
      <c r="D6599" s="555"/>
      <c r="E6599" s="124" t="str">
        <f>'Enter Data'!$C$61</f>
        <v>Select</v>
      </c>
    </row>
    <row r="6600" spans="3:5" x14ac:dyDescent="0.2">
      <c r="C6600" s="555"/>
      <c r="D6600" s="555"/>
      <c r="E6600" s="124" t="str">
        <f>'Enter Data'!$C$61</f>
        <v>Select</v>
      </c>
    </row>
    <row r="6601" spans="3:5" x14ac:dyDescent="0.2">
      <c r="C6601" s="555"/>
      <c r="D6601" s="555"/>
      <c r="E6601" s="124" t="str">
        <f>'Enter Data'!$C$61</f>
        <v>Select</v>
      </c>
    </row>
    <row r="6602" spans="3:5" x14ac:dyDescent="0.2">
      <c r="C6602" s="555"/>
      <c r="D6602" s="555"/>
      <c r="E6602" s="124" t="str">
        <f>'Enter Data'!$C$61</f>
        <v>Select</v>
      </c>
    </row>
    <row r="6603" spans="3:5" x14ac:dyDescent="0.2">
      <c r="C6603" s="555"/>
      <c r="D6603" s="555"/>
      <c r="E6603" s="124" t="str">
        <f>'Enter Data'!$C$61</f>
        <v>Select</v>
      </c>
    </row>
    <row r="6604" spans="3:5" x14ac:dyDescent="0.2">
      <c r="C6604" s="555"/>
      <c r="D6604" s="555"/>
      <c r="E6604" s="124" t="str">
        <f>'Enter Data'!$C$61</f>
        <v>Select</v>
      </c>
    </row>
    <row r="6605" spans="3:5" x14ac:dyDescent="0.2">
      <c r="C6605" s="555"/>
      <c r="D6605" s="555"/>
      <c r="E6605" s="124" t="str">
        <f>'Enter Data'!$C$61</f>
        <v>Select</v>
      </c>
    </row>
    <row r="6606" spans="3:5" x14ac:dyDescent="0.2">
      <c r="C6606" s="555"/>
      <c r="D6606" s="555"/>
      <c r="E6606" s="124" t="str">
        <f>'Enter Data'!$C$61</f>
        <v>Select</v>
      </c>
    </row>
    <row r="6607" spans="3:5" x14ac:dyDescent="0.2">
      <c r="C6607" s="555"/>
      <c r="D6607" s="555"/>
      <c r="E6607" s="124" t="str">
        <f>'Enter Data'!$C$61</f>
        <v>Select</v>
      </c>
    </row>
    <row r="6608" spans="3:5" x14ac:dyDescent="0.2">
      <c r="C6608" s="555"/>
      <c r="D6608" s="555"/>
      <c r="E6608" s="124" t="str">
        <f>'Enter Data'!$C$61</f>
        <v>Select</v>
      </c>
    </row>
    <row r="6609" spans="3:5" x14ac:dyDescent="0.2">
      <c r="C6609" s="555"/>
      <c r="D6609" s="555"/>
      <c r="E6609" s="124" t="str">
        <f>'Enter Data'!$C$61</f>
        <v>Select</v>
      </c>
    </row>
    <row r="6610" spans="3:5" x14ac:dyDescent="0.2">
      <c r="C6610" s="555"/>
      <c r="D6610" s="555"/>
      <c r="E6610" s="124" t="str">
        <f>'Enter Data'!$C$61</f>
        <v>Select</v>
      </c>
    </row>
    <row r="6611" spans="3:5" x14ac:dyDescent="0.2">
      <c r="C6611" s="555"/>
      <c r="D6611" s="555"/>
      <c r="E6611" s="124" t="str">
        <f>'Enter Data'!$C$61</f>
        <v>Select</v>
      </c>
    </row>
    <row r="6612" spans="3:5" x14ac:dyDescent="0.2">
      <c r="C6612" s="555"/>
      <c r="D6612" s="555"/>
      <c r="E6612" s="124" t="str">
        <f>'Enter Data'!$C$61</f>
        <v>Select</v>
      </c>
    </row>
    <row r="6613" spans="3:5" x14ac:dyDescent="0.2">
      <c r="C6613" s="555"/>
      <c r="D6613" s="555"/>
      <c r="E6613" s="124" t="str">
        <f>'Enter Data'!$C$61</f>
        <v>Select</v>
      </c>
    </row>
    <row r="6614" spans="3:5" x14ac:dyDescent="0.2">
      <c r="C6614" s="555"/>
      <c r="D6614" s="555"/>
      <c r="E6614" s="124" t="str">
        <f>'Enter Data'!$C$61</f>
        <v>Select</v>
      </c>
    </row>
    <row r="6615" spans="3:5" x14ac:dyDescent="0.2">
      <c r="C6615" s="555"/>
      <c r="D6615" s="555"/>
      <c r="E6615" s="124" t="str">
        <f>'Enter Data'!$C$61</f>
        <v>Select</v>
      </c>
    </row>
    <row r="6616" spans="3:5" x14ac:dyDescent="0.2">
      <c r="C6616" s="555"/>
      <c r="D6616" s="555"/>
      <c r="E6616" s="124" t="str">
        <f>'Enter Data'!$C$61</f>
        <v>Select</v>
      </c>
    </row>
    <row r="6617" spans="3:5" x14ac:dyDescent="0.2">
      <c r="C6617" s="555"/>
      <c r="D6617" s="555"/>
      <c r="E6617" s="124" t="str">
        <f>'Enter Data'!$C$61</f>
        <v>Select</v>
      </c>
    </row>
    <row r="6618" spans="3:5" x14ac:dyDescent="0.2">
      <c r="C6618" s="555"/>
      <c r="D6618" s="555"/>
      <c r="E6618" s="124" t="str">
        <f>'Enter Data'!$C$61</f>
        <v>Select</v>
      </c>
    </row>
    <row r="6619" spans="3:5" x14ac:dyDescent="0.2">
      <c r="C6619" s="555"/>
      <c r="D6619" s="555"/>
      <c r="E6619" s="124" t="str">
        <f>'Enter Data'!$C$61</f>
        <v>Select</v>
      </c>
    </row>
    <row r="6620" spans="3:5" x14ac:dyDescent="0.2">
      <c r="C6620" s="555"/>
      <c r="D6620" s="555"/>
      <c r="E6620" s="124" t="str">
        <f>'Enter Data'!$C$61</f>
        <v>Select</v>
      </c>
    </row>
    <row r="6621" spans="3:5" x14ac:dyDescent="0.2">
      <c r="C6621" s="555"/>
      <c r="D6621" s="555"/>
      <c r="E6621" s="124" t="str">
        <f>'Enter Data'!$C$61</f>
        <v>Select</v>
      </c>
    </row>
    <row r="6622" spans="3:5" x14ac:dyDescent="0.2">
      <c r="C6622" s="555"/>
      <c r="D6622" s="555"/>
      <c r="E6622" s="124" t="str">
        <f>'Enter Data'!$C$61</f>
        <v>Select</v>
      </c>
    </row>
    <row r="6623" spans="3:5" x14ac:dyDescent="0.2">
      <c r="C6623" s="555"/>
      <c r="D6623" s="555"/>
      <c r="E6623" s="124" t="str">
        <f>'Enter Data'!$C$61</f>
        <v>Select</v>
      </c>
    </row>
    <row r="6624" spans="3:5" x14ac:dyDescent="0.2">
      <c r="C6624" s="555"/>
      <c r="D6624" s="555"/>
      <c r="E6624" s="124" t="str">
        <f>'Enter Data'!$C$61</f>
        <v>Select</v>
      </c>
    </row>
    <row r="6625" spans="3:5" x14ac:dyDescent="0.2">
      <c r="C6625" s="555"/>
      <c r="D6625" s="555"/>
      <c r="E6625" s="124" t="str">
        <f>'Enter Data'!$C$61</f>
        <v>Select</v>
      </c>
    </row>
    <row r="6626" spans="3:5" x14ac:dyDescent="0.2">
      <c r="C6626" s="555"/>
      <c r="D6626" s="555"/>
      <c r="E6626" s="124" t="str">
        <f>'Enter Data'!$C$61</f>
        <v>Select</v>
      </c>
    </row>
    <row r="6627" spans="3:5" x14ac:dyDescent="0.2">
      <c r="C6627" s="555"/>
      <c r="D6627" s="555"/>
      <c r="E6627" s="124" t="str">
        <f>'Enter Data'!$C$61</f>
        <v>Select</v>
      </c>
    </row>
    <row r="6628" spans="3:5" x14ac:dyDescent="0.2">
      <c r="C6628" s="555"/>
      <c r="D6628" s="555"/>
      <c r="E6628" s="124" t="str">
        <f>'Enter Data'!$C$61</f>
        <v>Select</v>
      </c>
    </row>
    <row r="6629" spans="3:5" x14ac:dyDescent="0.2">
      <c r="C6629" s="555"/>
      <c r="D6629" s="555"/>
      <c r="E6629" s="124" t="str">
        <f>'Enter Data'!$C$61</f>
        <v>Select</v>
      </c>
    </row>
    <row r="6630" spans="3:5" x14ac:dyDescent="0.2">
      <c r="C6630" s="555"/>
      <c r="D6630" s="555"/>
      <c r="E6630" s="124" t="str">
        <f>'Enter Data'!$C$61</f>
        <v>Select</v>
      </c>
    </row>
    <row r="6631" spans="3:5" x14ac:dyDescent="0.2">
      <c r="C6631" s="555"/>
      <c r="D6631" s="555"/>
      <c r="E6631" s="124" t="str">
        <f>'Enter Data'!$C$61</f>
        <v>Select</v>
      </c>
    </row>
    <row r="6632" spans="3:5" x14ac:dyDescent="0.2">
      <c r="C6632" s="555"/>
      <c r="D6632" s="555"/>
      <c r="E6632" s="124" t="str">
        <f>'Enter Data'!$C$61</f>
        <v>Select</v>
      </c>
    </row>
    <row r="6633" spans="3:5" x14ac:dyDescent="0.2">
      <c r="C6633" s="555"/>
      <c r="D6633" s="555"/>
      <c r="E6633" s="124" t="str">
        <f>'Enter Data'!$C$61</f>
        <v>Select</v>
      </c>
    </row>
    <row r="6634" spans="3:5" x14ac:dyDescent="0.2">
      <c r="C6634" s="555"/>
      <c r="D6634" s="555"/>
      <c r="E6634" s="124" t="str">
        <f>'Enter Data'!$C$61</f>
        <v>Select</v>
      </c>
    </row>
    <row r="6635" spans="3:5" x14ac:dyDescent="0.2">
      <c r="C6635" s="555"/>
      <c r="D6635" s="555"/>
      <c r="E6635" s="124" t="str">
        <f>'Enter Data'!$C$61</f>
        <v>Select</v>
      </c>
    </row>
    <row r="6636" spans="3:5" x14ac:dyDescent="0.2">
      <c r="C6636" s="555"/>
      <c r="D6636" s="555"/>
      <c r="E6636" s="124" t="str">
        <f>'Enter Data'!$C$61</f>
        <v>Select</v>
      </c>
    </row>
    <row r="6637" spans="3:5" x14ac:dyDescent="0.2">
      <c r="C6637" s="555"/>
      <c r="D6637" s="555"/>
      <c r="E6637" s="124" t="str">
        <f>'Enter Data'!$C$61</f>
        <v>Select</v>
      </c>
    </row>
    <row r="6638" spans="3:5" x14ac:dyDescent="0.2">
      <c r="C6638" s="555"/>
      <c r="D6638" s="555"/>
      <c r="E6638" s="124" t="str">
        <f>'Enter Data'!$C$61</f>
        <v>Select</v>
      </c>
    </row>
    <row r="6639" spans="3:5" x14ac:dyDescent="0.2">
      <c r="C6639" s="555"/>
      <c r="D6639" s="555"/>
      <c r="E6639" s="124" t="str">
        <f>'Enter Data'!$C$61</f>
        <v>Select</v>
      </c>
    </row>
    <row r="6640" spans="3:5" x14ac:dyDescent="0.2">
      <c r="C6640" s="555"/>
      <c r="D6640" s="555"/>
      <c r="E6640" s="124" t="str">
        <f>'Enter Data'!$C$61</f>
        <v>Select</v>
      </c>
    </row>
    <row r="6641" spans="3:5" x14ac:dyDescent="0.2">
      <c r="C6641" s="555"/>
      <c r="D6641" s="555"/>
      <c r="E6641" s="124" t="str">
        <f>'Enter Data'!$C$61</f>
        <v>Select</v>
      </c>
    </row>
    <row r="6642" spans="3:5" x14ac:dyDescent="0.2">
      <c r="C6642" s="555"/>
      <c r="D6642" s="555"/>
      <c r="E6642" s="124" t="str">
        <f>'Enter Data'!$C$61</f>
        <v>Select</v>
      </c>
    </row>
    <row r="6643" spans="3:5" x14ac:dyDescent="0.2">
      <c r="C6643" s="555"/>
      <c r="D6643" s="555"/>
      <c r="E6643" s="124" t="str">
        <f>'Enter Data'!$C$61</f>
        <v>Select</v>
      </c>
    </row>
    <row r="6644" spans="3:5" x14ac:dyDescent="0.2">
      <c r="C6644" s="555"/>
      <c r="D6644" s="555"/>
      <c r="E6644" s="124" t="str">
        <f>'Enter Data'!$C$61</f>
        <v>Select</v>
      </c>
    </row>
    <row r="6645" spans="3:5" x14ac:dyDescent="0.2">
      <c r="C6645" s="555"/>
      <c r="D6645" s="555"/>
      <c r="E6645" s="124" t="str">
        <f>'Enter Data'!$C$61</f>
        <v>Select</v>
      </c>
    </row>
    <row r="6646" spans="3:5" x14ac:dyDescent="0.2">
      <c r="C6646" s="555"/>
      <c r="D6646" s="555"/>
      <c r="E6646" s="124" t="str">
        <f>'Enter Data'!$C$61</f>
        <v>Select</v>
      </c>
    </row>
    <row r="6647" spans="3:5" x14ac:dyDescent="0.2">
      <c r="C6647" s="555"/>
      <c r="D6647" s="555"/>
      <c r="E6647" s="124" t="str">
        <f>'Enter Data'!$C$61</f>
        <v>Select</v>
      </c>
    </row>
    <row r="6648" spans="3:5" x14ac:dyDescent="0.2">
      <c r="C6648" s="555"/>
      <c r="D6648" s="555"/>
      <c r="E6648" s="124" t="str">
        <f>'Enter Data'!$C$61</f>
        <v>Select</v>
      </c>
    </row>
    <row r="6649" spans="3:5" x14ac:dyDescent="0.2">
      <c r="C6649" s="555"/>
      <c r="D6649" s="555"/>
      <c r="E6649" s="124" t="str">
        <f>'Enter Data'!$C$61</f>
        <v>Select</v>
      </c>
    </row>
    <row r="6650" spans="3:5" x14ac:dyDescent="0.2">
      <c r="C6650" s="555"/>
      <c r="D6650" s="555"/>
      <c r="E6650" s="124" t="str">
        <f>'Enter Data'!$C$61</f>
        <v>Select</v>
      </c>
    </row>
    <row r="6651" spans="3:5" x14ac:dyDescent="0.2">
      <c r="C6651" s="555"/>
      <c r="D6651" s="555"/>
      <c r="E6651" s="124" t="str">
        <f>'Enter Data'!$C$61</f>
        <v>Select</v>
      </c>
    </row>
    <row r="6652" spans="3:5" x14ac:dyDescent="0.2">
      <c r="C6652" s="555"/>
      <c r="D6652" s="555"/>
      <c r="E6652" s="124" t="str">
        <f>'Enter Data'!$C$61</f>
        <v>Select</v>
      </c>
    </row>
    <row r="6653" spans="3:5" x14ac:dyDescent="0.2">
      <c r="C6653" s="555"/>
      <c r="D6653" s="555"/>
      <c r="E6653" s="124" t="str">
        <f>'Enter Data'!$C$61</f>
        <v>Select</v>
      </c>
    </row>
    <row r="6654" spans="3:5" x14ac:dyDescent="0.2">
      <c r="C6654" s="555"/>
      <c r="D6654" s="555"/>
      <c r="E6654" s="124" t="str">
        <f>'Enter Data'!$C$61</f>
        <v>Select</v>
      </c>
    </row>
    <row r="6655" spans="3:5" x14ac:dyDescent="0.2">
      <c r="C6655" s="555"/>
      <c r="D6655" s="555"/>
      <c r="E6655" s="124" t="str">
        <f>'Enter Data'!$C$61</f>
        <v>Select</v>
      </c>
    </row>
    <row r="6656" spans="3:5" x14ac:dyDescent="0.2">
      <c r="C6656" s="555"/>
      <c r="D6656" s="555"/>
      <c r="E6656" s="124" t="str">
        <f>'Enter Data'!$C$61</f>
        <v>Select</v>
      </c>
    </row>
    <row r="6657" spans="3:5" x14ac:dyDescent="0.2">
      <c r="C6657" s="555"/>
      <c r="D6657" s="555"/>
      <c r="E6657" s="124" t="str">
        <f>'Enter Data'!$C$61</f>
        <v>Select</v>
      </c>
    </row>
    <row r="6658" spans="3:5" x14ac:dyDescent="0.2">
      <c r="C6658" s="555"/>
      <c r="D6658" s="555"/>
      <c r="E6658" s="124" t="str">
        <f>'Enter Data'!$C$61</f>
        <v>Select</v>
      </c>
    </row>
    <row r="6659" spans="3:5" x14ac:dyDescent="0.2">
      <c r="C6659" s="555"/>
      <c r="D6659" s="555"/>
      <c r="E6659" s="124" t="str">
        <f>'Enter Data'!$C$61</f>
        <v>Select</v>
      </c>
    </row>
    <row r="6660" spans="3:5" x14ac:dyDescent="0.2">
      <c r="C6660" s="555"/>
      <c r="D6660" s="555"/>
      <c r="E6660" s="124" t="str">
        <f>'Enter Data'!$C$61</f>
        <v>Select</v>
      </c>
    </row>
    <row r="6661" spans="3:5" x14ac:dyDescent="0.2">
      <c r="C6661" s="555"/>
      <c r="D6661" s="555"/>
      <c r="E6661" s="124" t="str">
        <f>'Enter Data'!$C$61</f>
        <v>Select</v>
      </c>
    </row>
    <row r="6662" spans="3:5" x14ac:dyDescent="0.2">
      <c r="C6662" s="555"/>
      <c r="D6662" s="555"/>
      <c r="E6662" s="124" t="str">
        <f>'Enter Data'!$C$61</f>
        <v>Select</v>
      </c>
    </row>
    <row r="6663" spans="3:5" x14ac:dyDescent="0.2">
      <c r="C6663" s="555"/>
      <c r="D6663" s="555"/>
      <c r="E6663" s="124" t="str">
        <f>'Enter Data'!$C$61</f>
        <v>Select</v>
      </c>
    </row>
    <row r="6664" spans="3:5" x14ac:dyDescent="0.2">
      <c r="C6664" s="555"/>
      <c r="D6664" s="555"/>
      <c r="E6664" s="124" t="str">
        <f>'Enter Data'!$C$61</f>
        <v>Select</v>
      </c>
    </row>
    <row r="6665" spans="3:5" x14ac:dyDescent="0.2">
      <c r="C6665" s="555"/>
      <c r="D6665" s="555"/>
      <c r="E6665" s="124" t="str">
        <f>'Enter Data'!$C$61</f>
        <v>Select</v>
      </c>
    </row>
    <row r="6666" spans="3:5" x14ac:dyDescent="0.2">
      <c r="C6666" s="555"/>
      <c r="D6666" s="555"/>
      <c r="E6666" s="124" t="str">
        <f>'Enter Data'!$C$61</f>
        <v>Select</v>
      </c>
    </row>
    <row r="6667" spans="3:5" x14ac:dyDescent="0.2">
      <c r="C6667" s="555"/>
      <c r="D6667" s="555"/>
      <c r="E6667" s="124" t="str">
        <f>'Enter Data'!$C$61</f>
        <v>Select</v>
      </c>
    </row>
    <row r="6668" spans="3:5" x14ac:dyDescent="0.2">
      <c r="C6668" s="555"/>
      <c r="D6668" s="555"/>
      <c r="E6668" s="124" t="str">
        <f>'Enter Data'!$C$61</f>
        <v>Select</v>
      </c>
    </row>
    <row r="6669" spans="3:5" x14ac:dyDescent="0.2">
      <c r="C6669" s="555"/>
      <c r="D6669" s="555"/>
      <c r="E6669" s="124" t="str">
        <f>'Enter Data'!$C$61</f>
        <v>Select</v>
      </c>
    </row>
    <row r="6670" spans="3:5" x14ac:dyDescent="0.2">
      <c r="C6670" s="555"/>
      <c r="D6670" s="555"/>
      <c r="E6670" s="124" t="str">
        <f>'Enter Data'!$C$61</f>
        <v>Select</v>
      </c>
    </row>
    <row r="6671" spans="3:5" x14ac:dyDescent="0.2">
      <c r="C6671" s="555"/>
      <c r="D6671" s="555"/>
      <c r="E6671" s="124" t="str">
        <f>'Enter Data'!$C$61</f>
        <v>Select</v>
      </c>
    </row>
    <row r="6672" spans="3:5" x14ac:dyDescent="0.2">
      <c r="C6672" s="555"/>
      <c r="D6672" s="555"/>
      <c r="E6672" s="124" t="str">
        <f>'Enter Data'!$C$61</f>
        <v>Select</v>
      </c>
    </row>
    <row r="6673" spans="3:5" x14ac:dyDescent="0.2">
      <c r="C6673" s="555"/>
      <c r="D6673" s="555"/>
      <c r="E6673" s="124" t="str">
        <f>'Enter Data'!$C$61</f>
        <v>Select</v>
      </c>
    </row>
    <row r="6674" spans="3:5" x14ac:dyDescent="0.2">
      <c r="C6674" s="555"/>
      <c r="D6674" s="555"/>
      <c r="E6674" s="124" t="str">
        <f>'Enter Data'!$C$61</f>
        <v>Select</v>
      </c>
    </row>
    <row r="6675" spans="3:5" x14ac:dyDescent="0.2">
      <c r="C6675" s="555"/>
      <c r="D6675" s="555"/>
      <c r="E6675" s="124" t="str">
        <f>'Enter Data'!$C$61</f>
        <v>Select</v>
      </c>
    </row>
    <row r="6676" spans="3:5" x14ac:dyDescent="0.2">
      <c r="C6676" s="555"/>
      <c r="D6676" s="555"/>
      <c r="E6676" s="124" t="str">
        <f>'Enter Data'!$C$61</f>
        <v>Select</v>
      </c>
    </row>
    <row r="6677" spans="3:5" x14ac:dyDescent="0.2">
      <c r="C6677" s="555"/>
      <c r="D6677" s="555"/>
      <c r="E6677" s="124" t="str">
        <f>'Enter Data'!$C$61</f>
        <v>Select</v>
      </c>
    </row>
    <row r="6678" spans="3:5" x14ac:dyDescent="0.2">
      <c r="C6678" s="555"/>
      <c r="D6678" s="555"/>
      <c r="E6678" s="124" t="str">
        <f>'Enter Data'!$C$61</f>
        <v>Select</v>
      </c>
    </row>
    <row r="6679" spans="3:5" x14ac:dyDescent="0.2">
      <c r="C6679" s="555"/>
      <c r="D6679" s="555"/>
      <c r="E6679" s="124" t="str">
        <f>'Enter Data'!$C$61</f>
        <v>Select</v>
      </c>
    </row>
    <row r="6680" spans="3:5" x14ac:dyDescent="0.2">
      <c r="C6680" s="555"/>
      <c r="D6680" s="555"/>
      <c r="E6680" s="124" t="str">
        <f>'Enter Data'!$C$61</f>
        <v>Select</v>
      </c>
    </row>
    <row r="6681" spans="3:5" x14ac:dyDescent="0.2">
      <c r="C6681" s="555"/>
      <c r="D6681" s="555"/>
      <c r="E6681" s="124" t="str">
        <f>'Enter Data'!$C$61</f>
        <v>Select</v>
      </c>
    </row>
    <row r="6682" spans="3:5" x14ac:dyDescent="0.2">
      <c r="C6682" s="555"/>
      <c r="D6682" s="555"/>
      <c r="E6682" s="124" t="str">
        <f>'Enter Data'!$C$61</f>
        <v>Select</v>
      </c>
    </row>
    <row r="6683" spans="3:5" x14ac:dyDescent="0.2">
      <c r="C6683" s="555"/>
      <c r="D6683" s="555"/>
      <c r="E6683" s="124" t="str">
        <f>'Enter Data'!$C$61</f>
        <v>Select</v>
      </c>
    </row>
    <row r="6684" spans="3:5" x14ac:dyDescent="0.2">
      <c r="C6684" s="555"/>
      <c r="D6684" s="555"/>
      <c r="E6684" s="124" t="str">
        <f>'Enter Data'!$C$61</f>
        <v>Select</v>
      </c>
    </row>
    <row r="6685" spans="3:5" x14ac:dyDescent="0.2">
      <c r="C6685" s="555"/>
      <c r="D6685" s="555"/>
      <c r="E6685" s="124" t="str">
        <f>'Enter Data'!$C$61</f>
        <v>Select</v>
      </c>
    </row>
    <row r="6686" spans="3:5" x14ac:dyDescent="0.2">
      <c r="C6686" s="555"/>
      <c r="D6686" s="555"/>
      <c r="E6686" s="124" t="str">
        <f>'Enter Data'!$C$61</f>
        <v>Select</v>
      </c>
    </row>
    <row r="6687" spans="3:5" x14ac:dyDescent="0.2">
      <c r="C6687" s="555"/>
      <c r="D6687" s="555"/>
      <c r="E6687" s="124" t="str">
        <f>'Enter Data'!$C$61</f>
        <v>Select</v>
      </c>
    </row>
    <row r="6688" spans="3:5" x14ac:dyDescent="0.2">
      <c r="C6688" s="555"/>
      <c r="D6688" s="555"/>
      <c r="E6688" s="124" t="str">
        <f>'Enter Data'!$C$61</f>
        <v>Select</v>
      </c>
    </row>
    <row r="6689" spans="3:5" x14ac:dyDescent="0.2">
      <c r="C6689" s="555"/>
      <c r="D6689" s="555"/>
      <c r="E6689" s="124" t="str">
        <f>'Enter Data'!$C$61</f>
        <v>Select</v>
      </c>
    </row>
    <row r="6690" spans="3:5" x14ac:dyDescent="0.2">
      <c r="C6690" s="555"/>
      <c r="D6690" s="555"/>
      <c r="E6690" s="124" t="str">
        <f>'Enter Data'!$C$61</f>
        <v>Select</v>
      </c>
    </row>
    <row r="6691" spans="3:5" x14ac:dyDescent="0.2">
      <c r="C6691" s="555"/>
      <c r="D6691" s="555"/>
      <c r="E6691" s="124" t="str">
        <f>'Enter Data'!$C$61</f>
        <v>Select</v>
      </c>
    </row>
    <row r="6692" spans="3:5" x14ac:dyDescent="0.2">
      <c r="C6692" s="555"/>
      <c r="D6692" s="555"/>
      <c r="E6692" s="124" t="str">
        <f>'Enter Data'!$C$61</f>
        <v>Select</v>
      </c>
    </row>
    <row r="6693" spans="3:5" x14ac:dyDescent="0.2">
      <c r="C6693" s="555"/>
      <c r="D6693" s="555"/>
      <c r="E6693" s="124" t="str">
        <f>'Enter Data'!$C$61</f>
        <v>Select</v>
      </c>
    </row>
    <row r="6694" spans="3:5" x14ac:dyDescent="0.2">
      <c r="C6694" s="555"/>
      <c r="D6694" s="555"/>
      <c r="E6694" s="124" t="str">
        <f>'Enter Data'!$C$61</f>
        <v>Select</v>
      </c>
    </row>
    <row r="6695" spans="3:5" x14ac:dyDescent="0.2">
      <c r="C6695" s="555"/>
      <c r="D6695" s="555"/>
      <c r="E6695" s="124" t="str">
        <f>'Enter Data'!$C$61</f>
        <v>Select</v>
      </c>
    </row>
    <row r="6696" spans="3:5" x14ac:dyDescent="0.2">
      <c r="C6696" s="555"/>
      <c r="D6696" s="555"/>
      <c r="E6696" s="124" t="str">
        <f>'Enter Data'!$C$61</f>
        <v>Select</v>
      </c>
    </row>
    <row r="6697" spans="3:5" x14ac:dyDescent="0.2">
      <c r="C6697" s="555"/>
      <c r="D6697" s="555"/>
      <c r="E6697" s="124" t="str">
        <f>'Enter Data'!$C$61</f>
        <v>Select</v>
      </c>
    </row>
    <row r="6698" spans="3:5" x14ac:dyDescent="0.2">
      <c r="C6698" s="555"/>
      <c r="D6698" s="555"/>
      <c r="E6698" s="124" t="str">
        <f>'Enter Data'!$C$61</f>
        <v>Select</v>
      </c>
    </row>
    <row r="6699" spans="3:5" x14ac:dyDescent="0.2">
      <c r="C6699" s="555"/>
      <c r="D6699" s="555"/>
      <c r="E6699" s="124" t="str">
        <f>'Enter Data'!$C$61</f>
        <v>Select</v>
      </c>
    </row>
    <row r="6700" spans="3:5" x14ac:dyDescent="0.2">
      <c r="C6700" s="555"/>
      <c r="D6700" s="555"/>
      <c r="E6700" s="124" t="str">
        <f>'Enter Data'!$C$61</f>
        <v>Select</v>
      </c>
    </row>
    <row r="6701" spans="3:5" x14ac:dyDescent="0.2">
      <c r="C6701" s="555"/>
      <c r="D6701" s="555"/>
      <c r="E6701" s="124" t="str">
        <f>'Enter Data'!$C$61</f>
        <v>Select</v>
      </c>
    </row>
    <row r="6702" spans="3:5" x14ac:dyDescent="0.2">
      <c r="C6702" s="555"/>
      <c r="D6702" s="555"/>
      <c r="E6702" s="124" t="str">
        <f>'Enter Data'!$C$61</f>
        <v>Select</v>
      </c>
    </row>
    <row r="6703" spans="3:5" x14ac:dyDescent="0.2">
      <c r="C6703" s="555"/>
      <c r="D6703" s="555"/>
      <c r="E6703" s="124" t="str">
        <f>'Enter Data'!$C$61</f>
        <v>Select</v>
      </c>
    </row>
    <row r="6704" spans="3:5" x14ac:dyDescent="0.2">
      <c r="C6704" s="555"/>
      <c r="D6704" s="555"/>
      <c r="E6704" s="124" t="str">
        <f>'Enter Data'!$C$61</f>
        <v>Select</v>
      </c>
    </row>
    <row r="6705" spans="3:5" x14ac:dyDescent="0.2">
      <c r="C6705" s="555"/>
      <c r="D6705" s="555"/>
      <c r="E6705" s="124" t="str">
        <f>'Enter Data'!$C$61</f>
        <v>Select</v>
      </c>
    </row>
    <row r="6706" spans="3:5" x14ac:dyDescent="0.2">
      <c r="C6706" s="555"/>
      <c r="D6706" s="555"/>
      <c r="E6706" s="124" t="str">
        <f>'Enter Data'!$C$61</f>
        <v>Select</v>
      </c>
    </row>
    <row r="6707" spans="3:5" x14ac:dyDescent="0.2">
      <c r="C6707" s="555"/>
      <c r="D6707" s="555"/>
      <c r="E6707" s="124" t="str">
        <f>'Enter Data'!$C$61</f>
        <v>Select</v>
      </c>
    </row>
    <row r="6708" spans="3:5" x14ac:dyDescent="0.2">
      <c r="C6708" s="555"/>
      <c r="D6708" s="555"/>
      <c r="E6708" s="124" t="str">
        <f>'Enter Data'!$C$61</f>
        <v>Select</v>
      </c>
    </row>
    <row r="6709" spans="3:5" x14ac:dyDescent="0.2">
      <c r="C6709" s="555"/>
      <c r="D6709" s="555"/>
      <c r="E6709" s="124" t="str">
        <f>'Enter Data'!$C$61</f>
        <v>Select</v>
      </c>
    </row>
    <row r="6710" spans="3:5" x14ac:dyDescent="0.2">
      <c r="C6710" s="555"/>
      <c r="D6710" s="555"/>
      <c r="E6710" s="124" t="str">
        <f>'Enter Data'!$C$61</f>
        <v>Select</v>
      </c>
    </row>
    <row r="6711" spans="3:5" x14ac:dyDescent="0.2">
      <c r="C6711" s="555"/>
      <c r="D6711" s="555"/>
      <c r="E6711" s="124" t="str">
        <f>'Enter Data'!$C$61</f>
        <v>Select</v>
      </c>
    </row>
    <row r="6712" spans="3:5" x14ac:dyDescent="0.2">
      <c r="C6712" s="555"/>
      <c r="D6712" s="555"/>
      <c r="E6712" s="124" t="str">
        <f>'Enter Data'!$C$61</f>
        <v>Select</v>
      </c>
    </row>
    <row r="6713" spans="3:5" x14ac:dyDescent="0.2">
      <c r="C6713" s="555"/>
      <c r="D6713" s="555"/>
      <c r="E6713" s="124" t="str">
        <f>'Enter Data'!$C$61</f>
        <v>Select</v>
      </c>
    </row>
    <row r="6714" spans="3:5" x14ac:dyDescent="0.2">
      <c r="C6714" s="555"/>
      <c r="D6714" s="555"/>
      <c r="E6714" s="124" t="str">
        <f>'Enter Data'!$C$61</f>
        <v>Select</v>
      </c>
    </row>
    <row r="6715" spans="3:5" x14ac:dyDescent="0.2">
      <c r="C6715" s="555"/>
      <c r="D6715" s="555"/>
      <c r="E6715" s="124" t="str">
        <f>'Enter Data'!$C$61</f>
        <v>Select</v>
      </c>
    </row>
    <row r="6716" spans="3:5" x14ac:dyDescent="0.2">
      <c r="C6716" s="555"/>
      <c r="D6716" s="555"/>
      <c r="E6716" s="124" t="str">
        <f>'Enter Data'!$C$61</f>
        <v>Select</v>
      </c>
    </row>
    <row r="6717" spans="3:5" x14ac:dyDescent="0.2">
      <c r="C6717" s="555"/>
      <c r="D6717" s="555"/>
      <c r="E6717" s="124" t="str">
        <f>'Enter Data'!$C$61</f>
        <v>Select</v>
      </c>
    </row>
    <row r="6718" spans="3:5" x14ac:dyDescent="0.2">
      <c r="C6718" s="555"/>
      <c r="D6718" s="555"/>
      <c r="E6718" s="124" t="str">
        <f>'Enter Data'!$C$61</f>
        <v>Select</v>
      </c>
    </row>
    <row r="6719" spans="3:5" x14ac:dyDescent="0.2">
      <c r="C6719" s="555"/>
      <c r="D6719" s="555"/>
      <c r="E6719" s="124" t="str">
        <f>'Enter Data'!$C$61</f>
        <v>Select</v>
      </c>
    </row>
    <row r="6720" spans="3:5" x14ac:dyDescent="0.2">
      <c r="C6720" s="555"/>
      <c r="D6720" s="555"/>
      <c r="E6720" s="124" t="str">
        <f>'Enter Data'!$C$61</f>
        <v>Select</v>
      </c>
    </row>
    <row r="6721" spans="3:5" x14ac:dyDescent="0.2">
      <c r="C6721" s="555"/>
      <c r="D6721" s="555"/>
      <c r="E6721" s="124" t="str">
        <f>'Enter Data'!$C$61</f>
        <v>Select</v>
      </c>
    </row>
    <row r="6722" spans="3:5" x14ac:dyDescent="0.2">
      <c r="C6722" s="555"/>
      <c r="D6722" s="555"/>
      <c r="E6722" s="124" t="str">
        <f>'Enter Data'!$C$61</f>
        <v>Select</v>
      </c>
    </row>
    <row r="6723" spans="3:5" x14ac:dyDescent="0.2">
      <c r="C6723" s="555"/>
      <c r="D6723" s="555"/>
      <c r="E6723" s="124" t="str">
        <f>'Enter Data'!$C$61</f>
        <v>Select</v>
      </c>
    </row>
    <row r="6724" spans="3:5" x14ac:dyDescent="0.2">
      <c r="C6724" s="555"/>
      <c r="D6724" s="555"/>
      <c r="E6724" s="124" t="str">
        <f>'Enter Data'!$C$61</f>
        <v>Select</v>
      </c>
    </row>
    <row r="6725" spans="3:5" x14ac:dyDescent="0.2">
      <c r="C6725" s="555"/>
      <c r="D6725" s="555"/>
      <c r="E6725" s="124" t="str">
        <f>'Enter Data'!$C$61</f>
        <v>Select</v>
      </c>
    </row>
    <row r="6726" spans="3:5" x14ac:dyDescent="0.2">
      <c r="C6726" s="555"/>
      <c r="D6726" s="555"/>
      <c r="E6726" s="124" t="str">
        <f>'Enter Data'!$C$61</f>
        <v>Select</v>
      </c>
    </row>
    <row r="6727" spans="3:5" x14ac:dyDescent="0.2">
      <c r="C6727" s="555"/>
      <c r="D6727" s="555"/>
      <c r="E6727" s="124" t="str">
        <f>'Enter Data'!$C$61</f>
        <v>Select</v>
      </c>
    </row>
    <row r="6728" spans="3:5" x14ac:dyDescent="0.2">
      <c r="C6728" s="555"/>
      <c r="D6728" s="555"/>
      <c r="E6728" s="124" t="str">
        <f>'Enter Data'!$C$61</f>
        <v>Select</v>
      </c>
    </row>
    <row r="6729" spans="3:5" x14ac:dyDescent="0.2">
      <c r="C6729" s="555"/>
      <c r="D6729" s="555"/>
      <c r="E6729" s="124" t="str">
        <f>'Enter Data'!$C$61</f>
        <v>Select</v>
      </c>
    </row>
    <row r="6730" spans="3:5" x14ac:dyDescent="0.2">
      <c r="C6730" s="555"/>
      <c r="D6730" s="555"/>
      <c r="E6730" s="124" t="str">
        <f>'Enter Data'!$C$61</f>
        <v>Select</v>
      </c>
    </row>
    <row r="6731" spans="3:5" x14ac:dyDescent="0.2">
      <c r="C6731" s="555"/>
      <c r="D6731" s="555"/>
      <c r="E6731" s="124" t="str">
        <f>'Enter Data'!$C$61</f>
        <v>Select</v>
      </c>
    </row>
    <row r="6732" spans="3:5" x14ac:dyDescent="0.2">
      <c r="C6732" s="555"/>
      <c r="D6732" s="555"/>
      <c r="E6732" s="124" t="str">
        <f>'Enter Data'!$C$61</f>
        <v>Select</v>
      </c>
    </row>
    <row r="6733" spans="3:5" x14ac:dyDescent="0.2">
      <c r="C6733" s="555"/>
      <c r="D6733" s="555"/>
      <c r="E6733" s="124" t="str">
        <f>'Enter Data'!$C$61</f>
        <v>Select</v>
      </c>
    </row>
    <row r="6734" spans="3:5" x14ac:dyDescent="0.2">
      <c r="C6734" s="555"/>
      <c r="D6734" s="555"/>
      <c r="E6734" s="124" t="str">
        <f>'Enter Data'!$C$61</f>
        <v>Select</v>
      </c>
    </row>
    <row r="6735" spans="3:5" x14ac:dyDescent="0.2">
      <c r="C6735" s="555"/>
      <c r="D6735" s="555"/>
      <c r="E6735" s="124" t="str">
        <f>'Enter Data'!$C$61</f>
        <v>Select</v>
      </c>
    </row>
    <row r="6736" spans="3:5" x14ac:dyDescent="0.2">
      <c r="C6736" s="555"/>
      <c r="D6736" s="555"/>
      <c r="E6736" s="124" t="str">
        <f>'Enter Data'!$C$61</f>
        <v>Select</v>
      </c>
    </row>
    <row r="6737" spans="3:5" x14ac:dyDescent="0.2">
      <c r="C6737" s="555"/>
      <c r="D6737" s="555"/>
      <c r="E6737" s="124" t="str">
        <f>'Enter Data'!$C$61</f>
        <v>Select</v>
      </c>
    </row>
    <row r="6738" spans="3:5" x14ac:dyDescent="0.2">
      <c r="C6738" s="555"/>
      <c r="D6738" s="555"/>
      <c r="E6738" s="124" t="str">
        <f>'Enter Data'!$C$61</f>
        <v>Select</v>
      </c>
    </row>
    <row r="6739" spans="3:5" x14ac:dyDescent="0.2">
      <c r="C6739" s="555"/>
      <c r="D6739" s="555"/>
      <c r="E6739" s="124" t="str">
        <f>'Enter Data'!$C$61</f>
        <v>Select</v>
      </c>
    </row>
    <row r="6740" spans="3:5" x14ac:dyDescent="0.2">
      <c r="C6740" s="555"/>
      <c r="D6740" s="555"/>
      <c r="E6740" s="124" t="str">
        <f>'Enter Data'!$C$61</f>
        <v>Select</v>
      </c>
    </row>
    <row r="6741" spans="3:5" x14ac:dyDescent="0.2">
      <c r="C6741" s="555"/>
      <c r="D6741" s="555"/>
      <c r="E6741" s="124" t="str">
        <f>'Enter Data'!$C$61</f>
        <v>Select</v>
      </c>
    </row>
    <row r="6742" spans="3:5" x14ac:dyDescent="0.2">
      <c r="C6742" s="555"/>
      <c r="D6742" s="555"/>
      <c r="E6742" s="124" t="str">
        <f>'Enter Data'!$C$61</f>
        <v>Select</v>
      </c>
    </row>
    <row r="6743" spans="3:5" x14ac:dyDescent="0.2">
      <c r="C6743" s="555"/>
      <c r="D6743" s="555"/>
      <c r="E6743" s="124" t="str">
        <f>'Enter Data'!$C$61</f>
        <v>Select</v>
      </c>
    </row>
    <row r="6744" spans="3:5" x14ac:dyDescent="0.2">
      <c r="C6744" s="555"/>
      <c r="D6744" s="555"/>
      <c r="E6744" s="124" t="str">
        <f>'Enter Data'!$C$61</f>
        <v>Select</v>
      </c>
    </row>
    <row r="6745" spans="3:5" x14ac:dyDescent="0.2">
      <c r="C6745" s="555"/>
      <c r="D6745" s="555"/>
      <c r="E6745" s="124" t="str">
        <f>'Enter Data'!$C$61</f>
        <v>Select</v>
      </c>
    </row>
    <row r="6746" spans="3:5" x14ac:dyDescent="0.2">
      <c r="C6746" s="555"/>
      <c r="D6746" s="555"/>
      <c r="E6746" s="124" t="str">
        <f>'Enter Data'!$C$61</f>
        <v>Select</v>
      </c>
    </row>
    <row r="6747" spans="3:5" x14ac:dyDescent="0.2">
      <c r="C6747" s="555"/>
      <c r="D6747" s="555"/>
      <c r="E6747" s="124" t="str">
        <f>'Enter Data'!$C$61</f>
        <v>Select</v>
      </c>
    </row>
    <row r="6748" spans="3:5" x14ac:dyDescent="0.2">
      <c r="C6748" s="555"/>
      <c r="D6748" s="555"/>
      <c r="E6748" s="124" t="str">
        <f>'Enter Data'!$C$61</f>
        <v>Select</v>
      </c>
    </row>
    <row r="6749" spans="3:5" x14ac:dyDescent="0.2">
      <c r="C6749" s="555"/>
      <c r="D6749" s="555"/>
      <c r="E6749" s="124" t="str">
        <f>'Enter Data'!$C$61</f>
        <v>Select</v>
      </c>
    </row>
    <row r="6750" spans="3:5" x14ac:dyDescent="0.2">
      <c r="C6750" s="555"/>
      <c r="D6750" s="555"/>
      <c r="E6750" s="124" t="str">
        <f>'Enter Data'!$C$61</f>
        <v>Select</v>
      </c>
    </row>
    <row r="6751" spans="3:5" x14ac:dyDescent="0.2">
      <c r="C6751" s="555"/>
      <c r="D6751" s="555"/>
      <c r="E6751" s="124" t="str">
        <f>'Enter Data'!$C$61</f>
        <v>Select</v>
      </c>
    </row>
    <row r="6752" spans="3:5" x14ac:dyDescent="0.2">
      <c r="C6752" s="555"/>
      <c r="D6752" s="555"/>
      <c r="E6752" s="124" t="str">
        <f>'Enter Data'!$C$61</f>
        <v>Select</v>
      </c>
    </row>
    <row r="6753" spans="3:5" x14ac:dyDescent="0.2">
      <c r="C6753" s="555"/>
      <c r="D6753" s="555"/>
      <c r="E6753" s="124" t="str">
        <f>'Enter Data'!$C$61</f>
        <v>Select</v>
      </c>
    </row>
    <row r="6754" spans="3:5" x14ac:dyDescent="0.2">
      <c r="C6754" s="555"/>
      <c r="D6754" s="555"/>
      <c r="E6754" s="124" t="str">
        <f>'Enter Data'!$C$61</f>
        <v>Select</v>
      </c>
    </row>
    <row r="6755" spans="3:5" x14ac:dyDescent="0.2">
      <c r="C6755" s="555"/>
      <c r="D6755" s="555"/>
      <c r="E6755" s="124" t="str">
        <f>'Enter Data'!$C$61</f>
        <v>Select</v>
      </c>
    </row>
    <row r="6756" spans="3:5" x14ac:dyDescent="0.2">
      <c r="C6756" s="555"/>
      <c r="D6756" s="555"/>
      <c r="E6756" s="124" t="str">
        <f>'Enter Data'!$C$61</f>
        <v>Select</v>
      </c>
    </row>
    <row r="6757" spans="3:5" x14ac:dyDescent="0.2">
      <c r="C6757" s="555"/>
      <c r="D6757" s="555"/>
      <c r="E6757" s="124" t="str">
        <f>'Enter Data'!$C$61</f>
        <v>Select</v>
      </c>
    </row>
    <row r="6758" spans="3:5" x14ac:dyDescent="0.2">
      <c r="C6758" s="555"/>
      <c r="D6758" s="555"/>
      <c r="E6758" s="124" t="str">
        <f>'Enter Data'!$C$61</f>
        <v>Select</v>
      </c>
    </row>
    <row r="6759" spans="3:5" x14ac:dyDescent="0.2">
      <c r="C6759" s="555"/>
      <c r="D6759" s="555"/>
      <c r="E6759" s="124" t="str">
        <f>'Enter Data'!$C$61</f>
        <v>Select</v>
      </c>
    </row>
    <row r="6760" spans="3:5" x14ac:dyDescent="0.2">
      <c r="C6760" s="555"/>
      <c r="D6760" s="555"/>
      <c r="E6760" s="124" t="str">
        <f>'Enter Data'!$C$61</f>
        <v>Select</v>
      </c>
    </row>
    <row r="6761" spans="3:5" x14ac:dyDescent="0.2">
      <c r="C6761" s="555"/>
      <c r="D6761" s="555"/>
      <c r="E6761" s="124" t="str">
        <f>'Enter Data'!$C$61</f>
        <v>Select</v>
      </c>
    </row>
    <row r="6762" spans="3:5" x14ac:dyDescent="0.2">
      <c r="C6762" s="555"/>
      <c r="D6762" s="555"/>
      <c r="E6762" s="124" t="str">
        <f>'Enter Data'!$C$61</f>
        <v>Select</v>
      </c>
    </row>
    <row r="6763" spans="3:5" x14ac:dyDescent="0.2">
      <c r="C6763" s="555"/>
      <c r="D6763" s="555"/>
      <c r="E6763" s="124" t="str">
        <f>'Enter Data'!$C$61</f>
        <v>Select</v>
      </c>
    </row>
    <row r="6764" spans="3:5" x14ac:dyDescent="0.2">
      <c r="C6764" s="555"/>
      <c r="D6764" s="555"/>
      <c r="E6764" s="124" t="str">
        <f>'Enter Data'!$C$61</f>
        <v>Select</v>
      </c>
    </row>
    <row r="6765" spans="3:5" x14ac:dyDescent="0.2">
      <c r="C6765" s="555"/>
      <c r="D6765" s="555"/>
      <c r="E6765" s="124" t="str">
        <f>'Enter Data'!$C$61</f>
        <v>Select</v>
      </c>
    </row>
    <row r="6766" spans="3:5" x14ac:dyDescent="0.2">
      <c r="C6766" s="555"/>
      <c r="D6766" s="555"/>
      <c r="E6766" s="124" t="str">
        <f>'Enter Data'!$C$61</f>
        <v>Select</v>
      </c>
    </row>
    <row r="6767" spans="3:5" x14ac:dyDescent="0.2">
      <c r="C6767" s="555"/>
      <c r="D6767" s="555"/>
      <c r="E6767" s="124" t="str">
        <f>'Enter Data'!$C$61</f>
        <v>Select</v>
      </c>
    </row>
    <row r="6768" spans="3:5" x14ac:dyDescent="0.2">
      <c r="C6768" s="555"/>
      <c r="D6768" s="555"/>
      <c r="E6768" s="124" t="str">
        <f>'Enter Data'!$C$61</f>
        <v>Select</v>
      </c>
    </row>
    <row r="6769" spans="3:5" x14ac:dyDescent="0.2">
      <c r="C6769" s="555"/>
      <c r="D6769" s="555"/>
      <c r="E6769" s="124" t="str">
        <f>'Enter Data'!$C$61</f>
        <v>Select</v>
      </c>
    </row>
    <row r="6770" spans="3:5" x14ac:dyDescent="0.2">
      <c r="C6770" s="555"/>
      <c r="D6770" s="555"/>
      <c r="E6770" s="124" t="str">
        <f>'Enter Data'!$C$61</f>
        <v>Select</v>
      </c>
    </row>
    <row r="6771" spans="3:5" x14ac:dyDescent="0.2">
      <c r="C6771" s="555"/>
      <c r="D6771" s="555"/>
      <c r="E6771" s="124" t="str">
        <f>'Enter Data'!$C$61</f>
        <v>Select</v>
      </c>
    </row>
    <row r="6772" spans="3:5" x14ac:dyDescent="0.2">
      <c r="C6772" s="555"/>
      <c r="D6772" s="555"/>
      <c r="E6772" s="124" t="str">
        <f>'Enter Data'!$C$61</f>
        <v>Select</v>
      </c>
    </row>
    <row r="6773" spans="3:5" x14ac:dyDescent="0.2">
      <c r="C6773" s="555"/>
      <c r="D6773" s="555"/>
      <c r="E6773" s="124" t="str">
        <f>'Enter Data'!$C$61</f>
        <v>Select</v>
      </c>
    </row>
    <row r="6774" spans="3:5" x14ac:dyDescent="0.2">
      <c r="C6774" s="555"/>
      <c r="D6774" s="555"/>
      <c r="E6774" s="124" t="str">
        <f>'Enter Data'!$C$61</f>
        <v>Select</v>
      </c>
    </row>
    <row r="6775" spans="3:5" x14ac:dyDescent="0.2">
      <c r="C6775" s="555"/>
      <c r="D6775" s="555"/>
      <c r="E6775" s="124" t="str">
        <f>'Enter Data'!$C$61</f>
        <v>Select</v>
      </c>
    </row>
    <row r="6776" spans="3:5" x14ac:dyDescent="0.2">
      <c r="C6776" s="555"/>
      <c r="D6776" s="555"/>
      <c r="E6776" s="124" t="str">
        <f>'Enter Data'!$C$61</f>
        <v>Select</v>
      </c>
    </row>
    <row r="6777" spans="3:5" x14ac:dyDescent="0.2">
      <c r="C6777" s="555"/>
      <c r="D6777" s="555"/>
      <c r="E6777" s="124" t="str">
        <f>'Enter Data'!$C$61</f>
        <v>Select</v>
      </c>
    </row>
    <row r="6778" spans="3:5" x14ac:dyDescent="0.2">
      <c r="C6778" s="555"/>
      <c r="D6778" s="555"/>
      <c r="E6778" s="124" t="str">
        <f>'Enter Data'!$C$61</f>
        <v>Select</v>
      </c>
    </row>
    <row r="6779" spans="3:5" x14ac:dyDescent="0.2">
      <c r="C6779" s="555"/>
      <c r="D6779" s="555"/>
      <c r="E6779" s="124" t="str">
        <f>'Enter Data'!$C$61</f>
        <v>Select</v>
      </c>
    </row>
    <row r="6780" spans="3:5" x14ac:dyDescent="0.2">
      <c r="C6780" s="555"/>
      <c r="D6780" s="555"/>
      <c r="E6780" s="124" t="str">
        <f>'Enter Data'!$C$61</f>
        <v>Select</v>
      </c>
    </row>
    <row r="6781" spans="3:5" x14ac:dyDescent="0.2">
      <c r="C6781" s="555"/>
      <c r="D6781" s="555"/>
      <c r="E6781" s="124" t="str">
        <f>'Enter Data'!$C$61</f>
        <v>Select</v>
      </c>
    </row>
    <row r="6782" spans="3:5" x14ac:dyDescent="0.2">
      <c r="C6782" s="555"/>
      <c r="D6782" s="555"/>
      <c r="E6782" s="124" t="str">
        <f>'Enter Data'!$C$61</f>
        <v>Select</v>
      </c>
    </row>
    <row r="6783" spans="3:5" x14ac:dyDescent="0.2">
      <c r="C6783" s="555"/>
      <c r="D6783" s="555"/>
      <c r="E6783" s="124" t="str">
        <f>'Enter Data'!$C$61</f>
        <v>Select</v>
      </c>
    </row>
    <row r="6784" spans="3:5" x14ac:dyDescent="0.2">
      <c r="C6784" s="555"/>
      <c r="D6784" s="555"/>
      <c r="E6784" s="124" t="str">
        <f>'Enter Data'!$C$61</f>
        <v>Select</v>
      </c>
    </row>
    <row r="6785" spans="3:5" x14ac:dyDescent="0.2">
      <c r="C6785" s="555"/>
      <c r="D6785" s="555"/>
      <c r="E6785" s="124" t="str">
        <f>'Enter Data'!$C$61</f>
        <v>Select</v>
      </c>
    </row>
    <row r="6786" spans="3:5" x14ac:dyDescent="0.2">
      <c r="C6786" s="555"/>
      <c r="D6786" s="555"/>
      <c r="E6786" s="124" t="str">
        <f>'Enter Data'!$C$61</f>
        <v>Select</v>
      </c>
    </row>
    <row r="6787" spans="3:5" x14ac:dyDescent="0.2">
      <c r="C6787" s="555"/>
      <c r="D6787" s="555"/>
      <c r="E6787" s="124" t="str">
        <f>'Enter Data'!$C$61</f>
        <v>Select</v>
      </c>
    </row>
    <row r="6788" spans="3:5" x14ac:dyDescent="0.2">
      <c r="C6788" s="555"/>
      <c r="D6788" s="555"/>
      <c r="E6788" s="124" t="str">
        <f>'Enter Data'!$C$61</f>
        <v>Select</v>
      </c>
    </row>
    <row r="6789" spans="3:5" x14ac:dyDescent="0.2">
      <c r="C6789" s="555"/>
      <c r="D6789" s="555"/>
      <c r="E6789" s="124" t="str">
        <f>'Enter Data'!$C$61</f>
        <v>Select</v>
      </c>
    </row>
    <row r="6790" spans="3:5" x14ac:dyDescent="0.2">
      <c r="C6790" s="555"/>
      <c r="D6790" s="555"/>
      <c r="E6790" s="124" t="str">
        <f>'Enter Data'!$C$61</f>
        <v>Select</v>
      </c>
    </row>
    <row r="6791" spans="3:5" x14ac:dyDescent="0.2">
      <c r="C6791" s="555"/>
      <c r="D6791" s="555"/>
      <c r="E6791" s="124" t="str">
        <f>'Enter Data'!$C$61</f>
        <v>Select</v>
      </c>
    </row>
    <row r="6792" spans="3:5" x14ac:dyDescent="0.2">
      <c r="C6792" s="555"/>
      <c r="D6792" s="555"/>
      <c r="E6792" s="124" t="str">
        <f>'Enter Data'!$C$61</f>
        <v>Select</v>
      </c>
    </row>
    <row r="6793" spans="3:5" x14ac:dyDescent="0.2">
      <c r="C6793" s="555"/>
      <c r="D6793" s="555"/>
      <c r="E6793" s="124" t="str">
        <f>'Enter Data'!$C$61</f>
        <v>Select</v>
      </c>
    </row>
    <row r="6794" spans="3:5" x14ac:dyDescent="0.2">
      <c r="C6794" s="555"/>
      <c r="D6794" s="555"/>
      <c r="E6794" s="124" t="str">
        <f>'Enter Data'!$C$61</f>
        <v>Select</v>
      </c>
    </row>
    <row r="6795" spans="3:5" x14ac:dyDescent="0.2">
      <c r="C6795" s="555"/>
      <c r="D6795" s="555"/>
      <c r="E6795" s="124" t="str">
        <f>'Enter Data'!$C$61</f>
        <v>Select</v>
      </c>
    </row>
    <row r="6796" spans="3:5" x14ac:dyDescent="0.2">
      <c r="C6796" s="555"/>
      <c r="D6796" s="555"/>
      <c r="E6796" s="124" t="str">
        <f>'Enter Data'!$C$61</f>
        <v>Select</v>
      </c>
    </row>
    <row r="6797" spans="3:5" x14ac:dyDescent="0.2">
      <c r="C6797" s="555"/>
      <c r="D6797" s="555"/>
      <c r="E6797" s="124" t="str">
        <f>'Enter Data'!$C$61</f>
        <v>Select</v>
      </c>
    </row>
    <row r="6798" spans="3:5" x14ac:dyDescent="0.2">
      <c r="C6798" s="555"/>
      <c r="D6798" s="555"/>
      <c r="E6798" s="124" t="str">
        <f>'Enter Data'!$C$61</f>
        <v>Select</v>
      </c>
    </row>
    <row r="6799" spans="3:5" x14ac:dyDescent="0.2">
      <c r="C6799" s="555"/>
      <c r="D6799" s="555"/>
      <c r="E6799" s="124" t="str">
        <f>'Enter Data'!$C$61</f>
        <v>Select</v>
      </c>
    </row>
    <row r="6800" spans="3:5" x14ac:dyDescent="0.2">
      <c r="C6800" s="555"/>
      <c r="D6800" s="555"/>
      <c r="E6800" s="124" t="str">
        <f>'Enter Data'!$C$61</f>
        <v>Select</v>
      </c>
    </row>
    <row r="6801" spans="3:5" x14ac:dyDescent="0.2">
      <c r="C6801" s="555"/>
      <c r="D6801" s="555"/>
      <c r="E6801" s="124" t="str">
        <f>'Enter Data'!$C$61</f>
        <v>Select</v>
      </c>
    </row>
    <row r="6802" spans="3:5" x14ac:dyDescent="0.2">
      <c r="C6802" s="555"/>
      <c r="D6802" s="555"/>
      <c r="E6802" s="124" t="str">
        <f>'Enter Data'!$C$61</f>
        <v>Select</v>
      </c>
    </row>
    <row r="6803" spans="3:5" x14ac:dyDescent="0.2">
      <c r="C6803" s="555"/>
      <c r="D6803" s="555"/>
      <c r="E6803" s="124" t="str">
        <f>'Enter Data'!$C$61</f>
        <v>Select</v>
      </c>
    </row>
    <row r="6804" spans="3:5" x14ac:dyDescent="0.2">
      <c r="C6804" s="555"/>
      <c r="D6804" s="555"/>
      <c r="E6804" s="124" t="str">
        <f>'Enter Data'!$C$61</f>
        <v>Select</v>
      </c>
    </row>
    <row r="6805" spans="3:5" x14ac:dyDescent="0.2">
      <c r="C6805" s="555"/>
      <c r="D6805" s="555"/>
      <c r="E6805" s="124" t="str">
        <f>'Enter Data'!$C$61</f>
        <v>Select</v>
      </c>
    </row>
    <row r="6806" spans="3:5" x14ac:dyDescent="0.2">
      <c r="C6806" s="555"/>
      <c r="D6806" s="555"/>
      <c r="E6806" s="124" t="str">
        <f>'Enter Data'!$C$61</f>
        <v>Select</v>
      </c>
    </row>
    <row r="6807" spans="3:5" x14ac:dyDescent="0.2">
      <c r="C6807" s="555"/>
      <c r="D6807" s="555"/>
      <c r="E6807" s="124" t="str">
        <f>'Enter Data'!$C$61</f>
        <v>Select</v>
      </c>
    </row>
    <row r="6808" spans="3:5" x14ac:dyDescent="0.2">
      <c r="C6808" s="555"/>
      <c r="D6808" s="555"/>
      <c r="E6808" s="124" t="str">
        <f>'Enter Data'!$C$61</f>
        <v>Select</v>
      </c>
    </row>
    <row r="6809" spans="3:5" x14ac:dyDescent="0.2">
      <c r="C6809" s="555"/>
      <c r="D6809" s="555"/>
      <c r="E6809" s="124" t="str">
        <f>'Enter Data'!$C$61</f>
        <v>Select</v>
      </c>
    </row>
    <row r="6810" spans="3:5" x14ac:dyDescent="0.2">
      <c r="C6810" s="555"/>
      <c r="D6810" s="555"/>
      <c r="E6810" s="124" t="str">
        <f>'Enter Data'!$C$61</f>
        <v>Select</v>
      </c>
    </row>
    <row r="6811" spans="3:5" x14ac:dyDescent="0.2">
      <c r="C6811" s="555"/>
      <c r="D6811" s="555"/>
      <c r="E6811" s="124" t="str">
        <f>'Enter Data'!$C$61</f>
        <v>Select</v>
      </c>
    </row>
    <row r="6812" spans="3:5" x14ac:dyDescent="0.2">
      <c r="C6812" s="555"/>
      <c r="D6812" s="555"/>
      <c r="E6812" s="124" t="str">
        <f>'Enter Data'!$C$61</f>
        <v>Select</v>
      </c>
    </row>
    <row r="6813" spans="3:5" x14ac:dyDescent="0.2">
      <c r="C6813" s="555"/>
      <c r="D6813" s="555"/>
      <c r="E6813" s="124" t="str">
        <f>'Enter Data'!$C$61</f>
        <v>Select</v>
      </c>
    </row>
    <row r="6814" spans="3:5" x14ac:dyDescent="0.2">
      <c r="C6814" s="555"/>
      <c r="D6814" s="555"/>
      <c r="E6814" s="124" t="str">
        <f>'Enter Data'!$C$61</f>
        <v>Select</v>
      </c>
    </row>
    <row r="6815" spans="3:5" x14ac:dyDescent="0.2">
      <c r="C6815" s="555"/>
      <c r="D6815" s="555"/>
      <c r="E6815" s="124" t="str">
        <f>'Enter Data'!$C$61</f>
        <v>Select</v>
      </c>
    </row>
    <row r="6816" spans="3:5" x14ac:dyDescent="0.2">
      <c r="C6816" s="555"/>
      <c r="D6816" s="555"/>
      <c r="E6816" s="124" t="str">
        <f>'Enter Data'!$C$61</f>
        <v>Select</v>
      </c>
    </row>
    <row r="6817" spans="3:5" x14ac:dyDescent="0.2">
      <c r="C6817" s="555"/>
      <c r="D6817" s="555"/>
      <c r="E6817" s="124" t="str">
        <f>'Enter Data'!$C$61</f>
        <v>Select</v>
      </c>
    </row>
    <row r="6818" spans="3:5" x14ac:dyDescent="0.2">
      <c r="C6818" s="555"/>
      <c r="D6818" s="555"/>
      <c r="E6818" s="124" t="str">
        <f>'Enter Data'!$C$61</f>
        <v>Select</v>
      </c>
    </row>
    <row r="6819" spans="3:5" x14ac:dyDescent="0.2">
      <c r="C6819" s="555"/>
      <c r="D6819" s="555"/>
      <c r="E6819" s="124" t="str">
        <f>'Enter Data'!$C$61</f>
        <v>Select</v>
      </c>
    </row>
    <row r="6820" spans="3:5" x14ac:dyDescent="0.2">
      <c r="C6820" s="555"/>
      <c r="D6820" s="555"/>
      <c r="E6820" s="124" t="str">
        <f>'Enter Data'!$C$61</f>
        <v>Select</v>
      </c>
    </row>
    <row r="6821" spans="3:5" x14ac:dyDescent="0.2">
      <c r="C6821" s="555"/>
      <c r="D6821" s="555"/>
      <c r="E6821" s="124" t="str">
        <f>'Enter Data'!$C$61</f>
        <v>Select</v>
      </c>
    </row>
    <row r="6822" spans="3:5" x14ac:dyDescent="0.2">
      <c r="C6822" s="555"/>
      <c r="D6822" s="555"/>
      <c r="E6822" s="124" t="str">
        <f>'Enter Data'!$C$61</f>
        <v>Select</v>
      </c>
    </row>
    <row r="6823" spans="3:5" x14ac:dyDescent="0.2">
      <c r="C6823" s="555"/>
      <c r="D6823" s="555"/>
      <c r="E6823" s="124" t="str">
        <f>'Enter Data'!$C$61</f>
        <v>Select</v>
      </c>
    </row>
    <row r="6824" spans="3:5" x14ac:dyDescent="0.2">
      <c r="C6824" s="555"/>
      <c r="D6824" s="555"/>
      <c r="E6824" s="124" t="str">
        <f>'Enter Data'!$C$61</f>
        <v>Select</v>
      </c>
    </row>
    <row r="6825" spans="3:5" x14ac:dyDescent="0.2">
      <c r="C6825" s="555"/>
      <c r="D6825" s="555"/>
      <c r="E6825" s="124" t="str">
        <f>'Enter Data'!$C$61</f>
        <v>Select</v>
      </c>
    </row>
    <row r="6826" spans="3:5" x14ac:dyDescent="0.2">
      <c r="C6826" s="555"/>
      <c r="D6826" s="555"/>
      <c r="E6826" s="124" t="str">
        <f>'Enter Data'!$C$61</f>
        <v>Select</v>
      </c>
    </row>
    <row r="6827" spans="3:5" x14ac:dyDescent="0.2">
      <c r="C6827" s="555"/>
      <c r="D6827" s="555"/>
      <c r="E6827" s="124" t="str">
        <f>'Enter Data'!$C$61</f>
        <v>Select</v>
      </c>
    </row>
    <row r="6828" spans="3:5" x14ac:dyDescent="0.2">
      <c r="C6828" s="555"/>
      <c r="D6828" s="555"/>
      <c r="E6828" s="124" t="str">
        <f>'Enter Data'!$C$61</f>
        <v>Select</v>
      </c>
    </row>
    <row r="6829" spans="3:5" x14ac:dyDescent="0.2">
      <c r="C6829" s="555"/>
      <c r="D6829" s="555"/>
      <c r="E6829" s="124" t="str">
        <f>'Enter Data'!$C$61</f>
        <v>Select</v>
      </c>
    </row>
    <row r="6830" spans="3:5" x14ac:dyDescent="0.2">
      <c r="C6830" s="555"/>
      <c r="D6830" s="555"/>
      <c r="E6830" s="124" t="str">
        <f>'Enter Data'!$C$61</f>
        <v>Select</v>
      </c>
    </row>
    <row r="6831" spans="3:5" x14ac:dyDescent="0.2">
      <c r="C6831" s="555"/>
      <c r="D6831" s="555"/>
      <c r="E6831" s="124" t="str">
        <f>'Enter Data'!$C$61</f>
        <v>Select</v>
      </c>
    </row>
    <row r="6832" spans="3:5" x14ac:dyDescent="0.2">
      <c r="C6832" s="555"/>
      <c r="D6832" s="555"/>
      <c r="E6832" s="124" t="str">
        <f>'Enter Data'!$C$61</f>
        <v>Select</v>
      </c>
    </row>
    <row r="6833" spans="3:5" x14ac:dyDescent="0.2">
      <c r="C6833" s="555"/>
      <c r="D6833" s="555"/>
      <c r="E6833" s="124" t="str">
        <f>'Enter Data'!$C$61</f>
        <v>Select</v>
      </c>
    </row>
    <row r="6834" spans="3:5" x14ac:dyDescent="0.2">
      <c r="C6834" s="555"/>
      <c r="D6834" s="555"/>
      <c r="E6834" s="124" t="str">
        <f>'Enter Data'!$C$61</f>
        <v>Select</v>
      </c>
    </row>
    <row r="6835" spans="3:5" x14ac:dyDescent="0.2">
      <c r="C6835" s="555"/>
      <c r="D6835" s="555"/>
      <c r="E6835" s="124" t="str">
        <f>'Enter Data'!$C$61</f>
        <v>Select</v>
      </c>
    </row>
    <row r="6836" spans="3:5" x14ac:dyDescent="0.2">
      <c r="C6836" s="555"/>
      <c r="D6836" s="555"/>
      <c r="E6836" s="124" t="str">
        <f>'Enter Data'!$C$61</f>
        <v>Select</v>
      </c>
    </row>
    <row r="6837" spans="3:5" x14ac:dyDescent="0.2">
      <c r="C6837" s="555"/>
      <c r="D6837" s="555"/>
      <c r="E6837" s="124" t="str">
        <f>'Enter Data'!$C$61</f>
        <v>Select</v>
      </c>
    </row>
    <row r="6838" spans="3:5" x14ac:dyDescent="0.2">
      <c r="C6838" s="555"/>
      <c r="D6838" s="555"/>
      <c r="E6838" s="124" t="str">
        <f>'Enter Data'!$C$61</f>
        <v>Select</v>
      </c>
    </row>
    <row r="6839" spans="3:5" x14ac:dyDescent="0.2">
      <c r="C6839" s="555"/>
      <c r="D6839" s="555"/>
      <c r="E6839" s="124" t="str">
        <f>'Enter Data'!$C$61</f>
        <v>Select</v>
      </c>
    </row>
    <row r="6840" spans="3:5" x14ac:dyDescent="0.2">
      <c r="C6840" s="555"/>
      <c r="D6840" s="555"/>
      <c r="E6840" s="124" t="str">
        <f>'Enter Data'!$C$61</f>
        <v>Select</v>
      </c>
    </row>
    <row r="6841" spans="3:5" x14ac:dyDescent="0.2">
      <c r="C6841" s="555"/>
      <c r="D6841" s="555"/>
      <c r="E6841" s="124" t="str">
        <f>'Enter Data'!$C$61</f>
        <v>Select</v>
      </c>
    </row>
    <row r="6842" spans="3:5" x14ac:dyDescent="0.2">
      <c r="C6842" s="555"/>
      <c r="D6842" s="555"/>
      <c r="E6842" s="124" t="str">
        <f>'Enter Data'!$C$61</f>
        <v>Select</v>
      </c>
    </row>
    <row r="6843" spans="3:5" x14ac:dyDescent="0.2">
      <c r="C6843" s="555"/>
      <c r="D6843" s="555"/>
      <c r="E6843" s="124" t="str">
        <f>'Enter Data'!$C$61</f>
        <v>Select</v>
      </c>
    </row>
    <row r="6844" spans="3:5" x14ac:dyDescent="0.2">
      <c r="C6844" s="555"/>
      <c r="D6844" s="555"/>
      <c r="E6844" s="124" t="str">
        <f>'Enter Data'!$C$61</f>
        <v>Select</v>
      </c>
    </row>
    <row r="6845" spans="3:5" x14ac:dyDescent="0.2">
      <c r="C6845" s="555"/>
      <c r="D6845" s="555"/>
      <c r="E6845" s="124" t="str">
        <f>'Enter Data'!$C$61</f>
        <v>Select</v>
      </c>
    </row>
    <row r="6846" spans="3:5" x14ac:dyDescent="0.2">
      <c r="C6846" s="555"/>
      <c r="D6846" s="555"/>
      <c r="E6846" s="124" t="str">
        <f>'Enter Data'!$C$61</f>
        <v>Select</v>
      </c>
    </row>
    <row r="6847" spans="3:5" x14ac:dyDescent="0.2">
      <c r="C6847" s="555"/>
      <c r="D6847" s="555"/>
      <c r="E6847" s="124" t="str">
        <f>'Enter Data'!$C$61</f>
        <v>Select</v>
      </c>
    </row>
    <row r="6848" spans="3:5" x14ac:dyDescent="0.2">
      <c r="C6848" s="555"/>
      <c r="D6848" s="555"/>
      <c r="E6848" s="124" t="str">
        <f>'Enter Data'!$C$61</f>
        <v>Select</v>
      </c>
    </row>
    <row r="6849" spans="3:5" x14ac:dyDescent="0.2">
      <c r="C6849" s="555"/>
      <c r="D6849" s="555"/>
      <c r="E6849" s="124" t="str">
        <f>'Enter Data'!$C$61</f>
        <v>Select</v>
      </c>
    </row>
    <row r="6850" spans="3:5" x14ac:dyDescent="0.2">
      <c r="C6850" s="555"/>
      <c r="D6850" s="555"/>
      <c r="E6850" s="124" t="str">
        <f>'Enter Data'!$C$61</f>
        <v>Select</v>
      </c>
    </row>
    <row r="6851" spans="3:5" x14ac:dyDescent="0.2">
      <c r="C6851" s="555"/>
      <c r="D6851" s="555"/>
      <c r="E6851" s="124" t="str">
        <f>'Enter Data'!$C$61</f>
        <v>Select</v>
      </c>
    </row>
    <row r="6852" spans="3:5" x14ac:dyDescent="0.2">
      <c r="C6852" s="555"/>
      <c r="D6852" s="555"/>
      <c r="E6852" s="124" t="str">
        <f>'Enter Data'!$C$61</f>
        <v>Select</v>
      </c>
    </row>
    <row r="6853" spans="3:5" x14ac:dyDescent="0.2">
      <c r="C6853" s="555"/>
      <c r="D6853" s="555"/>
      <c r="E6853" s="124" t="str">
        <f>'Enter Data'!$C$61</f>
        <v>Select</v>
      </c>
    </row>
    <row r="6854" spans="3:5" x14ac:dyDescent="0.2">
      <c r="C6854" s="555"/>
      <c r="D6854" s="555"/>
      <c r="E6854" s="124" t="str">
        <f>'Enter Data'!$C$61</f>
        <v>Select</v>
      </c>
    </row>
    <row r="6855" spans="3:5" x14ac:dyDescent="0.2">
      <c r="C6855" s="555"/>
      <c r="D6855" s="555"/>
      <c r="E6855" s="124" t="str">
        <f>'Enter Data'!$C$61</f>
        <v>Select</v>
      </c>
    </row>
    <row r="6856" spans="3:5" x14ac:dyDescent="0.2">
      <c r="C6856" s="555"/>
      <c r="D6856" s="555"/>
      <c r="E6856" s="124" t="str">
        <f>'Enter Data'!$C$61</f>
        <v>Select</v>
      </c>
    </row>
    <row r="6857" spans="3:5" x14ac:dyDescent="0.2">
      <c r="C6857" s="555"/>
      <c r="D6857" s="555"/>
      <c r="E6857" s="124" t="str">
        <f>'Enter Data'!$C$61</f>
        <v>Select</v>
      </c>
    </row>
    <row r="6858" spans="3:5" x14ac:dyDescent="0.2">
      <c r="C6858" s="555"/>
      <c r="D6858" s="555"/>
      <c r="E6858" s="124" t="str">
        <f>'Enter Data'!$C$61</f>
        <v>Select</v>
      </c>
    </row>
    <row r="6859" spans="3:5" x14ac:dyDescent="0.2">
      <c r="C6859" s="555"/>
      <c r="D6859" s="555"/>
      <c r="E6859" s="124" t="str">
        <f>'Enter Data'!$C$61</f>
        <v>Select</v>
      </c>
    </row>
    <row r="6860" spans="3:5" x14ac:dyDescent="0.2">
      <c r="C6860" s="555"/>
      <c r="D6860" s="555"/>
      <c r="E6860" s="124" t="str">
        <f>'Enter Data'!$C$61</f>
        <v>Select</v>
      </c>
    </row>
    <row r="6861" spans="3:5" x14ac:dyDescent="0.2">
      <c r="C6861" s="555"/>
      <c r="D6861" s="555"/>
      <c r="E6861" s="124" t="str">
        <f>'Enter Data'!$C$61</f>
        <v>Select</v>
      </c>
    </row>
    <row r="6862" spans="3:5" x14ac:dyDescent="0.2">
      <c r="C6862" s="555"/>
      <c r="D6862" s="555"/>
      <c r="E6862" s="124" t="str">
        <f>'Enter Data'!$C$61</f>
        <v>Select</v>
      </c>
    </row>
    <row r="6863" spans="3:5" x14ac:dyDescent="0.2">
      <c r="C6863" s="555"/>
      <c r="D6863" s="555"/>
      <c r="E6863" s="124" t="str">
        <f>'Enter Data'!$C$61</f>
        <v>Select</v>
      </c>
    </row>
    <row r="6864" spans="3:5" x14ac:dyDescent="0.2">
      <c r="C6864" s="555"/>
      <c r="D6864" s="555"/>
      <c r="E6864" s="124" t="str">
        <f>'Enter Data'!$C$61</f>
        <v>Select</v>
      </c>
    </row>
    <row r="6865" spans="3:5" x14ac:dyDescent="0.2">
      <c r="C6865" s="555"/>
      <c r="D6865" s="555"/>
      <c r="E6865" s="124" t="str">
        <f>'Enter Data'!$C$61</f>
        <v>Select</v>
      </c>
    </row>
    <row r="6866" spans="3:5" x14ac:dyDescent="0.2">
      <c r="C6866" s="555"/>
      <c r="D6866" s="555"/>
      <c r="E6866" s="124" t="str">
        <f>'Enter Data'!$C$61</f>
        <v>Select</v>
      </c>
    </row>
    <row r="6867" spans="3:5" x14ac:dyDescent="0.2">
      <c r="C6867" s="555"/>
      <c r="D6867" s="555"/>
      <c r="E6867" s="124" t="str">
        <f>'Enter Data'!$C$61</f>
        <v>Select</v>
      </c>
    </row>
    <row r="6868" spans="3:5" x14ac:dyDescent="0.2">
      <c r="C6868" s="555"/>
      <c r="D6868" s="555"/>
      <c r="E6868" s="124" t="str">
        <f>'Enter Data'!$C$61</f>
        <v>Select</v>
      </c>
    </row>
    <row r="6869" spans="3:5" x14ac:dyDescent="0.2">
      <c r="C6869" s="555"/>
      <c r="D6869" s="555"/>
      <c r="E6869" s="124" t="str">
        <f>'Enter Data'!$C$61</f>
        <v>Select</v>
      </c>
    </row>
    <row r="6870" spans="3:5" x14ac:dyDescent="0.2">
      <c r="C6870" s="555"/>
      <c r="D6870" s="555"/>
      <c r="E6870" s="124" t="str">
        <f>'Enter Data'!$C$61</f>
        <v>Select</v>
      </c>
    </row>
    <row r="6871" spans="3:5" x14ac:dyDescent="0.2">
      <c r="C6871" s="555"/>
      <c r="D6871" s="555"/>
      <c r="E6871" s="124" t="str">
        <f>'Enter Data'!$C$61</f>
        <v>Select</v>
      </c>
    </row>
    <row r="6872" spans="3:5" x14ac:dyDescent="0.2">
      <c r="C6872" s="555"/>
      <c r="D6872" s="555"/>
      <c r="E6872" s="124" t="str">
        <f>'Enter Data'!$C$61</f>
        <v>Select</v>
      </c>
    </row>
    <row r="6873" spans="3:5" x14ac:dyDescent="0.2">
      <c r="C6873" s="555"/>
      <c r="D6873" s="555"/>
      <c r="E6873" s="124" t="str">
        <f>'Enter Data'!$C$61</f>
        <v>Select</v>
      </c>
    </row>
    <row r="6874" spans="3:5" x14ac:dyDescent="0.2">
      <c r="C6874" s="555"/>
      <c r="D6874" s="555"/>
      <c r="E6874" s="124" t="str">
        <f>'Enter Data'!$C$61</f>
        <v>Select</v>
      </c>
    </row>
    <row r="6875" spans="3:5" x14ac:dyDescent="0.2">
      <c r="C6875" s="555"/>
      <c r="D6875" s="555"/>
      <c r="E6875" s="124" t="str">
        <f>'Enter Data'!$C$61</f>
        <v>Select</v>
      </c>
    </row>
    <row r="6876" spans="3:5" x14ac:dyDescent="0.2">
      <c r="C6876" s="555"/>
      <c r="D6876" s="555"/>
      <c r="E6876" s="124" t="str">
        <f>'Enter Data'!$C$61</f>
        <v>Select</v>
      </c>
    </row>
    <row r="6877" spans="3:5" x14ac:dyDescent="0.2">
      <c r="C6877" s="555"/>
      <c r="D6877" s="555"/>
      <c r="E6877" s="124" t="str">
        <f>'Enter Data'!$C$61</f>
        <v>Select</v>
      </c>
    </row>
    <row r="6878" spans="3:5" x14ac:dyDescent="0.2">
      <c r="C6878" s="555"/>
      <c r="D6878" s="555"/>
      <c r="E6878" s="124" t="str">
        <f>'Enter Data'!$C$61</f>
        <v>Select</v>
      </c>
    </row>
    <row r="6879" spans="3:5" x14ac:dyDescent="0.2">
      <c r="C6879" s="555"/>
      <c r="D6879" s="555"/>
      <c r="E6879" s="124" t="str">
        <f>'Enter Data'!$C$61</f>
        <v>Select</v>
      </c>
    </row>
    <row r="6880" spans="3:5" x14ac:dyDescent="0.2">
      <c r="C6880" s="555"/>
      <c r="D6880" s="555"/>
      <c r="E6880" s="124" t="str">
        <f>'Enter Data'!$C$61</f>
        <v>Select</v>
      </c>
    </row>
    <row r="6881" spans="3:5" x14ac:dyDescent="0.2">
      <c r="C6881" s="555"/>
      <c r="D6881" s="555"/>
      <c r="E6881" s="124" t="str">
        <f>'Enter Data'!$C$61</f>
        <v>Select</v>
      </c>
    </row>
    <row r="6882" spans="3:5" x14ac:dyDescent="0.2">
      <c r="C6882" s="555"/>
      <c r="D6882" s="555"/>
      <c r="E6882" s="124" t="str">
        <f>'Enter Data'!$C$61</f>
        <v>Select</v>
      </c>
    </row>
    <row r="6883" spans="3:5" x14ac:dyDescent="0.2">
      <c r="C6883" s="555"/>
      <c r="D6883" s="555"/>
      <c r="E6883" s="124" t="str">
        <f>'Enter Data'!$C$61</f>
        <v>Select</v>
      </c>
    </row>
    <row r="6884" spans="3:5" x14ac:dyDescent="0.2">
      <c r="C6884" s="555"/>
      <c r="D6884" s="555"/>
      <c r="E6884" s="124" t="str">
        <f>'Enter Data'!$C$61</f>
        <v>Select</v>
      </c>
    </row>
    <row r="6885" spans="3:5" x14ac:dyDescent="0.2">
      <c r="C6885" s="555"/>
      <c r="D6885" s="555"/>
      <c r="E6885" s="124" t="str">
        <f>'Enter Data'!$C$61</f>
        <v>Select</v>
      </c>
    </row>
    <row r="6886" spans="3:5" x14ac:dyDescent="0.2">
      <c r="C6886" s="555"/>
      <c r="D6886" s="555"/>
      <c r="E6886" s="124" t="str">
        <f>'Enter Data'!$C$61</f>
        <v>Select</v>
      </c>
    </row>
    <row r="6887" spans="3:5" x14ac:dyDescent="0.2">
      <c r="C6887" s="555"/>
      <c r="D6887" s="555"/>
      <c r="E6887" s="124" t="str">
        <f>'Enter Data'!$C$61</f>
        <v>Select</v>
      </c>
    </row>
    <row r="6888" spans="3:5" x14ac:dyDescent="0.2">
      <c r="C6888" s="555"/>
      <c r="D6888" s="555"/>
      <c r="E6888" s="124" t="str">
        <f>'Enter Data'!$C$61</f>
        <v>Select</v>
      </c>
    </row>
    <row r="6889" spans="3:5" x14ac:dyDescent="0.2">
      <c r="C6889" s="555"/>
      <c r="D6889" s="555"/>
      <c r="E6889" s="124" t="str">
        <f>'Enter Data'!$C$61</f>
        <v>Select</v>
      </c>
    </row>
    <row r="6890" spans="3:5" x14ac:dyDescent="0.2">
      <c r="C6890" s="555"/>
      <c r="D6890" s="555"/>
      <c r="E6890" s="124" t="str">
        <f>'Enter Data'!$C$61</f>
        <v>Select</v>
      </c>
    </row>
    <row r="6891" spans="3:5" x14ac:dyDescent="0.2">
      <c r="C6891" s="555"/>
      <c r="D6891" s="555"/>
      <c r="E6891" s="124" t="str">
        <f>'Enter Data'!$C$61</f>
        <v>Select</v>
      </c>
    </row>
    <row r="6892" spans="3:5" x14ac:dyDescent="0.2">
      <c r="C6892" s="555"/>
      <c r="D6892" s="555"/>
      <c r="E6892" s="124" t="str">
        <f>'Enter Data'!$C$61</f>
        <v>Select</v>
      </c>
    </row>
    <row r="6893" spans="3:5" x14ac:dyDescent="0.2">
      <c r="C6893" s="555"/>
      <c r="D6893" s="555"/>
      <c r="E6893" s="124" t="str">
        <f>'Enter Data'!$C$61</f>
        <v>Select</v>
      </c>
    </row>
    <row r="6894" spans="3:5" x14ac:dyDescent="0.2">
      <c r="C6894" s="555"/>
      <c r="D6894" s="555"/>
      <c r="E6894" s="124" t="str">
        <f>'Enter Data'!$C$61</f>
        <v>Select</v>
      </c>
    </row>
    <row r="6895" spans="3:5" x14ac:dyDescent="0.2">
      <c r="C6895" s="555"/>
      <c r="D6895" s="555"/>
      <c r="E6895" s="124" t="str">
        <f>'Enter Data'!$C$61</f>
        <v>Select</v>
      </c>
    </row>
    <row r="6896" spans="3:5" x14ac:dyDescent="0.2">
      <c r="C6896" s="555"/>
      <c r="D6896" s="555"/>
      <c r="E6896" s="124" t="str">
        <f>'Enter Data'!$C$61</f>
        <v>Select</v>
      </c>
    </row>
    <row r="6897" spans="3:5" x14ac:dyDescent="0.2">
      <c r="C6897" s="555"/>
      <c r="D6897" s="555"/>
      <c r="E6897" s="124" t="str">
        <f>'Enter Data'!$C$61</f>
        <v>Select</v>
      </c>
    </row>
    <row r="6898" spans="3:5" x14ac:dyDescent="0.2">
      <c r="C6898" s="555"/>
      <c r="D6898" s="555"/>
      <c r="E6898" s="124" t="str">
        <f>'Enter Data'!$C$61</f>
        <v>Select</v>
      </c>
    </row>
    <row r="6899" spans="3:5" x14ac:dyDescent="0.2">
      <c r="C6899" s="555"/>
      <c r="D6899" s="555"/>
      <c r="E6899" s="124" t="str">
        <f>'Enter Data'!$C$61</f>
        <v>Select</v>
      </c>
    </row>
    <row r="6900" spans="3:5" x14ac:dyDescent="0.2">
      <c r="C6900" s="555"/>
      <c r="D6900" s="555"/>
      <c r="E6900" s="124" t="str">
        <f>'Enter Data'!$C$61</f>
        <v>Select</v>
      </c>
    </row>
    <row r="6901" spans="3:5" x14ac:dyDescent="0.2">
      <c r="C6901" s="555"/>
      <c r="D6901" s="555"/>
      <c r="E6901" s="124" t="str">
        <f>'Enter Data'!$C$61</f>
        <v>Select</v>
      </c>
    </row>
    <row r="6902" spans="3:5" x14ac:dyDescent="0.2">
      <c r="C6902" s="555"/>
      <c r="D6902" s="555"/>
      <c r="E6902" s="124" t="str">
        <f>'Enter Data'!$C$61</f>
        <v>Select</v>
      </c>
    </row>
    <row r="6903" spans="3:5" x14ac:dyDescent="0.2">
      <c r="C6903" s="555"/>
      <c r="D6903" s="555"/>
      <c r="E6903" s="124" t="str">
        <f>'Enter Data'!$C$61</f>
        <v>Select</v>
      </c>
    </row>
    <row r="6904" spans="3:5" x14ac:dyDescent="0.2">
      <c r="C6904" s="555"/>
      <c r="D6904" s="555"/>
      <c r="E6904" s="124" t="str">
        <f>'Enter Data'!$C$61</f>
        <v>Select</v>
      </c>
    </row>
    <row r="6905" spans="3:5" x14ac:dyDescent="0.2">
      <c r="C6905" s="555"/>
      <c r="D6905" s="555"/>
      <c r="E6905" s="124" t="str">
        <f>'Enter Data'!$C$61</f>
        <v>Select</v>
      </c>
    </row>
    <row r="6906" spans="3:5" x14ac:dyDescent="0.2">
      <c r="C6906" s="555"/>
      <c r="D6906" s="555"/>
      <c r="E6906" s="124" t="str">
        <f>'Enter Data'!$C$61</f>
        <v>Select</v>
      </c>
    </row>
    <row r="6907" spans="3:5" x14ac:dyDescent="0.2">
      <c r="C6907" s="555"/>
      <c r="D6907" s="555"/>
      <c r="E6907" s="124" t="str">
        <f>'Enter Data'!$C$61</f>
        <v>Select</v>
      </c>
    </row>
    <row r="6908" spans="3:5" x14ac:dyDescent="0.2">
      <c r="C6908" s="555"/>
      <c r="D6908" s="555"/>
      <c r="E6908" s="124" t="str">
        <f>'Enter Data'!$C$61</f>
        <v>Select</v>
      </c>
    </row>
    <row r="6909" spans="3:5" x14ac:dyDescent="0.2">
      <c r="C6909" s="555"/>
      <c r="D6909" s="555"/>
      <c r="E6909" s="124" t="str">
        <f>'Enter Data'!$C$61</f>
        <v>Select</v>
      </c>
    </row>
    <row r="6910" spans="3:5" x14ac:dyDescent="0.2">
      <c r="C6910" s="555"/>
      <c r="D6910" s="555"/>
      <c r="E6910" s="124" t="str">
        <f>'Enter Data'!$C$61</f>
        <v>Select</v>
      </c>
    </row>
    <row r="6911" spans="3:5" x14ac:dyDescent="0.2">
      <c r="C6911" s="555"/>
      <c r="D6911" s="555"/>
      <c r="E6911" s="124" t="str">
        <f>'Enter Data'!$C$61</f>
        <v>Select</v>
      </c>
    </row>
    <row r="6912" spans="3:5" x14ac:dyDescent="0.2">
      <c r="C6912" s="555"/>
      <c r="D6912" s="555"/>
      <c r="E6912" s="124" t="str">
        <f>'Enter Data'!$C$61</f>
        <v>Select</v>
      </c>
    </row>
    <row r="6913" spans="3:5" x14ac:dyDescent="0.2">
      <c r="C6913" s="555"/>
      <c r="D6913" s="555"/>
      <c r="E6913" s="124" t="str">
        <f>'Enter Data'!$C$61</f>
        <v>Select</v>
      </c>
    </row>
    <row r="6914" spans="3:5" x14ac:dyDescent="0.2">
      <c r="C6914" s="555"/>
      <c r="D6914" s="555"/>
      <c r="E6914" s="124" t="str">
        <f>'Enter Data'!$C$61</f>
        <v>Select</v>
      </c>
    </row>
    <row r="6915" spans="3:5" x14ac:dyDescent="0.2">
      <c r="C6915" s="555"/>
      <c r="D6915" s="555"/>
      <c r="E6915" s="124" t="str">
        <f>'Enter Data'!$C$61</f>
        <v>Select</v>
      </c>
    </row>
    <row r="6916" spans="3:5" x14ac:dyDescent="0.2">
      <c r="C6916" s="555"/>
      <c r="D6916" s="555"/>
      <c r="E6916" s="124" t="str">
        <f>'Enter Data'!$C$61</f>
        <v>Select</v>
      </c>
    </row>
    <row r="6917" spans="3:5" x14ac:dyDescent="0.2">
      <c r="C6917" s="555"/>
      <c r="D6917" s="555"/>
      <c r="E6917" s="124" t="str">
        <f>'Enter Data'!$C$61</f>
        <v>Select</v>
      </c>
    </row>
    <row r="6918" spans="3:5" x14ac:dyDescent="0.2">
      <c r="C6918" s="555"/>
      <c r="D6918" s="555"/>
      <c r="E6918" s="124" t="str">
        <f>'Enter Data'!$C$61</f>
        <v>Select</v>
      </c>
    </row>
    <row r="6919" spans="3:5" x14ac:dyDescent="0.2">
      <c r="C6919" s="555"/>
      <c r="D6919" s="555"/>
      <c r="E6919" s="124" t="str">
        <f>'Enter Data'!$C$61</f>
        <v>Select</v>
      </c>
    </row>
    <row r="6920" spans="3:5" x14ac:dyDescent="0.2">
      <c r="C6920" s="555"/>
      <c r="D6920" s="555"/>
      <c r="E6920" s="124" t="str">
        <f>'Enter Data'!$C$61</f>
        <v>Select</v>
      </c>
    </row>
    <row r="6921" spans="3:5" x14ac:dyDescent="0.2">
      <c r="C6921" s="555"/>
      <c r="D6921" s="555"/>
      <c r="E6921" s="124" t="str">
        <f>'Enter Data'!$C$61</f>
        <v>Select</v>
      </c>
    </row>
    <row r="6922" spans="3:5" x14ac:dyDescent="0.2">
      <c r="C6922" s="555"/>
      <c r="D6922" s="555"/>
      <c r="E6922" s="124" t="str">
        <f>'Enter Data'!$C$61</f>
        <v>Select</v>
      </c>
    </row>
    <row r="6923" spans="3:5" x14ac:dyDescent="0.2">
      <c r="C6923" s="555"/>
      <c r="D6923" s="555"/>
      <c r="E6923" s="124" t="str">
        <f>'Enter Data'!$C$61</f>
        <v>Select</v>
      </c>
    </row>
    <row r="6924" spans="3:5" x14ac:dyDescent="0.2">
      <c r="C6924" s="555"/>
      <c r="D6924" s="555"/>
      <c r="E6924" s="124" t="str">
        <f>'Enter Data'!$C$61</f>
        <v>Select</v>
      </c>
    </row>
    <row r="6925" spans="3:5" x14ac:dyDescent="0.2">
      <c r="C6925" s="555"/>
      <c r="D6925" s="555"/>
      <c r="E6925" s="124" t="str">
        <f>'Enter Data'!$C$61</f>
        <v>Select</v>
      </c>
    </row>
    <row r="6926" spans="3:5" x14ac:dyDescent="0.2">
      <c r="C6926" s="555"/>
      <c r="D6926" s="555"/>
      <c r="E6926" s="124" t="str">
        <f>'Enter Data'!$C$61</f>
        <v>Select</v>
      </c>
    </row>
    <row r="6927" spans="3:5" x14ac:dyDescent="0.2">
      <c r="C6927" s="555"/>
      <c r="D6927" s="555"/>
      <c r="E6927" s="124" t="str">
        <f>'Enter Data'!$C$61</f>
        <v>Select</v>
      </c>
    </row>
    <row r="6928" spans="3:5" x14ac:dyDescent="0.2">
      <c r="C6928" s="555"/>
      <c r="D6928" s="555"/>
      <c r="E6928" s="124" t="str">
        <f>'Enter Data'!$C$61</f>
        <v>Select</v>
      </c>
    </row>
    <row r="6929" spans="3:5" x14ac:dyDescent="0.2">
      <c r="C6929" s="555"/>
      <c r="D6929" s="555"/>
      <c r="E6929" s="124" t="str">
        <f>'Enter Data'!$C$61</f>
        <v>Select</v>
      </c>
    </row>
    <row r="6930" spans="3:5" x14ac:dyDescent="0.2">
      <c r="C6930" s="555"/>
      <c r="D6930" s="555"/>
      <c r="E6930" s="124" t="str">
        <f>'Enter Data'!$C$61</f>
        <v>Select</v>
      </c>
    </row>
    <row r="6931" spans="3:5" x14ac:dyDescent="0.2">
      <c r="C6931" s="555"/>
      <c r="D6931" s="555"/>
      <c r="E6931" s="124" t="str">
        <f>'Enter Data'!$C$61</f>
        <v>Select</v>
      </c>
    </row>
    <row r="6932" spans="3:5" x14ac:dyDescent="0.2">
      <c r="C6932" s="555"/>
      <c r="D6932" s="555"/>
      <c r="E6932" s="124" t="str">
        <f>'Enter Data'!$C$61</f>
        <v>Select</v>
      </c>
    </row>
    <row r="6933" spans="3:5" x14ac:dyDescent="0.2">
      <c r="C6933" s="555"/>
      <c r="D6933" s="555"/>
      <c r="E6933" s="124" t="str">
        <f>'Enter Data'!$C$61</f>
        <v>Select</v>
      </c>
    </row>
    <row r="6934" spans="3:5" x14ac:dyDescent="0.2">
      <c r="C6934" s="555"/>
      <c r="D6934" s="555"/>
      <c r="E6934" s="124" t="str">
        <f>'Enter Data'!$C$61</f>
        <v>Select</v>
      </c>
    </row>
    <row r="6935" spans="3:5" x14ac:dyDescent="0.2">
      <c r="C6935" s="555"/>
      <c r="D6935" s="555"/>
      <c r="E6935" s="124" t="str">
        <f>'Enter Data'!$C$61</f>
        <v>Select</v>
      </c>
    </row>
    <row r="6936" spans="3:5" x14ac:dyDescent="0.2">
      <c r="C6936" s="555"/>
      <c r="D6936" s="555"/>
      <c r="E6936" s="124" t="str">
        <f>'Enter Data'!$C$61</f>
        <v>Select</v>
      </c>
    </row>
    <row r="6937" spans="3:5" x14ac:dyDescent="0.2">
      <c r="C6937" s="555"/>
      <c r="D6937" s="555"/>
      <c r="E6937" s="124" t="str">
        <f>'Enter Data'!$C$61</f>
        <v>Select</v>
      </c>
    </row>
    <row r="6938" spans="3:5" x14ac:dyDescent="0.2">
      <c r="C6938" s="555"/>
      <c r="D6938" s="555"/>
      <c r="E6938" s="124" t="str">
        <f>'Enter Data'!$C$61</f>
        <v>Select</v>
      </c>
    </row>
    <row r="6939" spans="3:5" x14ac:dyDescent="0.2">
      <c r="C6939" s="555"/>
      <c r="D6939" s="555"/>
      <c r="E6939" s="124" t="str">
        <f>'Enter Data'!$C$61</f>
        <v>Select</v>
      </c>
    </row>
    <row r="6940" spans="3:5" x14ac:dyDescent="0.2">
      <c r="C6940" s="555"/>
      <c r="D6940" s="555"/>
      <c r="E6940" s="124" t="str">
        <f>'Enter Data'!$C$61</f>
        <v>Select</v>
      </c>
    </row>
    <row r="6941" spans="3:5" x14ac:dyDescent="0.2">
      <c r="C6941" s="555"/>
      <c r="D6941" s="555"/>
      <c r="E6941" s="124" t="str">
        <f>'Enter Data'!$C$61</f>
        <v>Select</v>
      </c>
    </row>
    <row r="6942" spans="3:5" x14ac:dyDescent="0.2">
      <c r="C6942" s="555"/>
      <c r="D6942" s="555"/>
      <c r="E6942" s="124" t="str">
        <f>'Enter Data'!$C$61</f>
        <v>Select</v>
      </c>
    </row>
    <row r="6943" spans="3:5" x14ac:dyDescent="0.2">
      <c r="C6943" s="555"/>
      <c r="D6943" s="555"/>
      <c r="E6943" s="124" t="str">
        <f>'Enter Data'!$C$61</f>
        <v>Select</v>
      </c>
    </row>
    <row r="6944" spans="3:5" x14ac:dyDescent="0.2">
      <c r="C6944" s="555"/>
      <c r="D6944" s="555"/>
      <c r="E6944" s="124" t="str">
        <f>'Enter Data'!$C$61</f>
        <v>Select</v>
      </c>
    </row>
    <row r="6945" spans="3:5" x14ac:dyDescent="0.2">
      <c r="C6945" s="555"/>
      <c r="D6945" s="555"/>
      <c r="E6945" s="124" t="str">
        <f>'Enter Data'!$C$61</f>
        <v>Select</v>
      </c>
    </row>
    <row r="6946" spans="3:5" x14ac:dyDescent="0.2">
      <c r="C6946" s="555"/>
      <c r="D6946" s="555"/>
      <c r="E6946" s="124" t="str">
        <f>'Enter Data'!$C$61</f>
        <v>Select</v>
      </c>
    </row>
    <row r="6947" spans="3:5" x14ac:dyDescent="0.2">
      <c r="C6947" s="555"/>
      <c r="D6947" s="555"/>
      <c r="E6947" s="124" t="str">
        <f>'Enter Data'!$C$61</f>
        <v>Select</v>
      </c>
    </row>
    <row r="6948" spans="3:5" x14ac:dyDescent="0.2">
      <c r="C6948" s="555"/>
      <c r="D6948" s="555"/>
      <c r="E6948" s="124" t="str">
        <f>'Enter Data'!$C$61</f>
        <v>Select</v>
      </c>
    </row>
    <row r="6949" spans="3:5" x14ac:dyDescent="0.2">
      <c r="C6949" s="555"/>
      <c r="D6949" s="555"/>
      <c r="E6949" s="124" t="str">
        <f>'Enter Data'!$C$61</f>
        <v>Select</v>
      </c>
    </row>
    <row r="6950" spans="3:5" x14ac:dyDescent="0.2">
      <c r="C6950" s="555"/>
      <c r="D6950" s="555"/>
      <c r="E6950" s="124" t="str">
        <f>'Enter Data'!$C$61</f>
        <v>Select</v>
      </c>
    </row>
    <row r="6951" spans="3:5" x14ac:dyDescent="0.2">
      <c r="C6951" s="555"/>
      <c r="D6951" s="555"/>
      <c r="E6951" s="124" t="str">
        <f>'Enter Data'!$C$61</f>
        <v>Select</v>
      </c>
    </row>
    <row r="6952" spans="3:5" x14ac:dyDescent="0.2">
      <c r="C6952" s="555"/>
      <c r="D6952" s="555"/>
      <c r="E6952" s="124" t="str">
        <f>'Enter Data'!$C$61</f>
        <v>Select</v>
      </c>
    </row>
    <row r="6953" spans="3:5" x14ac:dyDescent="0.2">
      <c r="C6953" s="555"/>
      <c r="D6953" s="555"/>
      <c r="E6953" s="124" t="str">
        <f>'Enter Data'!$C$61</f>
        <v>Select</v>
      </c>
    </row>
    <row r="6954" spans="3:5" x14ac:dyDescent="0.2">
      <c r="C6954" s="555"/>
      <c r="D6954" s="555"/>
      <c r="E6954" s="124" t="str">
        <f>'Enter Data'!$C$61</f>
        <v>Select</v>
      </c>
    </row>
    <row r="6955" spans="3:5" x14ac:dyDescent="0.2">
      <c r="C6955" s="555"/>
      <c r="D6955" s="555"/>
      <c r="E6955" s="124" t="str">
        <f>'Enter Data'!$C$61</f>
        <v>Select</v>
      </c>
    </row>
    <row r="6956" spans="3:5" x14ac:dyDescent="0.2">
      <c r="C6956" s="555"/>
      <c r="D6956" s="555"/>
      <c r="E6956" s="124" t="str">
        <f>'Enter Data'!$C$61</f>
        <v>Select</v>
      </c>
    </row>
    <row r="6957" spans="3:5" x14ac:dyDescent="0.2">
      <c r="C6957" s="555"/>
      <c r="D6957" s="555"/>
      <c r="E6957" s="124" t="str">
        <f>'Enter Data'!$C$61</f>
        <v>Select</v>
      </c>
    </row>
    <row r="6958" spans="3:5" x14ac:dyDescent="0.2">
      <c r="C6958" s="555"/>
      <c r="D6958" s="555"/>
      <c r="E6958" s="124" t="str">
        <f>'Enter Data'!$C$61</f>
        <v>Select</v>
      </c>
    </row>
    <row r="6959" spans="3:5" x14ac:dyDescent="0.2">
      <c r="C6959" s="555"/>
      <c r="D6959" s="555"/>
      <c r="E6959" s="124" t="str">
        <f>'Enter Data'!$C$61</f>
        <v>Select</v>
      </c>
    </row>
    <row r="6960" spans="3:5" x14ac:dyDescent="0.2">
      <c r="C6960" s="555"/>
      <c r="D6960" s="555"/>
      <c r="E6960" s="124" t="str">
        <f>'Enter Data'!$C$61</f>
        <v>Select</v>
      </c>
    </row>
    <row r="6961" spans="3:5" x14ac:dyDescent="0.2">
      <c r="C6961" s="555"/>
      <c r="D6961" s="555"/>
      <c r="E6961" s="124" t="str">
        <f>'Enter Data'!$C$61</f>
        <v>Select</v>
      </c>
    </row>
    <row r="6962" spans="3:5" x14ac:dyDescent="0.2">
      <c r="C6962" s="555"/>
      <c r="D6962" s="555"/>
      <c r="E6962" s="124" t="str">
        <f>'Enter Data'!$C$61</f>
        <v>Select</v>
      </c>
    </row>
    <row r="6963" spans="3:5" x14ac:dyDescent="0.2">
      <c r="C6963" s="555"/>
      <c r="D6963" s="555"/>
      <c r="E6963" s="124" t="str">
        <f>'Enter Data'!$C$61</f>
        <v>Select</v>
      </c>
    </row>
    <row r="6964" spans="3:5" x14ac:dyDescent="0.2">
      <c r="C6964" s="555"/>
      <c r="D6964" s="555"/>
      <c r="E6964" s="124" t="str">
        <f>'Enter Data'!$C$61</f>
        <v>Select</v>
      </c>
    </row>
    <row r="6965" spans="3:5" x14ac:dyDescent="0.2">
      <c r="C6965" s="555"/>
      <c r="D6965" s="555"/>
      <c r="E6965" s="124" t="str">
        <f>'Enter Data'!$C$61</f>
        <v>Select</v>
      </c>
    </row>
    <row r="6966" spans="3:5" x14ac:dyDescent="0.2">
      <c r="C6966" s="555"/>
      <c r="D6966" s="555"/>
      <c r="E6966" s="124" t="str">
        <f>'Enter Data'!$C$61</f>
        <v>Select</v>
      </c>
    </row>
    <row r="6967" spans="3:5" x14ac:dyDescent="0.2">
      <c r="C6967" s="555"/>
      <c r="D6967" s="555"/>
      <c r="E6967" s="124" t="str">
        <f>'Enter Data'!$C$61</f>
        <v>Select</v>
      </c>
    </row>
    <row r="6968" spans="3:5" x14ac:dyDescent="0.2">
      <c r="C6968" s="555"/>
      <c r="D6968" s="555"/>
      <c r="E6968" s="124" t="str">
        <f>'Enter Data'!$C$61</f>
        <v>Select</v>
      </c>
    </row>
    <row r="6969" spans="3:5" x14ac:dyDescent="0.2">
      <c r="C6969" s="555"/>
      <c r="D6969" s="555"/>
      <c r="E6969" s="124" t="str">
        <f>'Enter Data'!$C$61</f>
        <v>Select</v>
      </c>
    </row>
    <row r="6970" spans="3:5" x14ac:dyDescent="0.2">
      <c r="C6970" s="555"/>
      <c r="D6970" s="555"/>
      <c r="E6970" s="124" t="str">
        <f>'Enter Data'!$C$61</f>
        <v>Select</v>
      </c>
    </row>
    <row r="6971" spans="3:5" x14ac:dyDescent="0.2">
      <c r="C6971" s="555"/>
      <c r="D6971" s="555"/>
      <c r="E6971" s="124" t="str">
        <f>'Enter Data'!$C$61</f>
        <v>Select</v>
      </c>
    </row>
    <row r="6972" spans="3:5" x14ac:dyDescent="0.2">
      <c r="C6972" s="555"/>
      <c r="D6972" s="555"/>
      <c r="E6972" s="124" t="str">
        <f>'Enter Data'!$C$61</f>
        <v>Select</v>
      </c>
    </row>
    <row r="6973" spans="3:5" x14ac:dyDescent="0.2">
      <c r="C6973" s="555"/>
      <c r="D6973" s="555"/>
      <c r="E6973" s="124" t="str">
        <f>'Enter Data'!$C$61</f>
        <v>Select</v>
      </c>
    </row>
    <row r="6974" spans="3:5" x14ac:dyDescent="0.2">
      <c r="C6974" s="555"/>
      <c r="D6974" s="555"/>
      <c r="E6974" s="124" t="str">
        <f>'Enter Data'!$C$61</f>
        <v>Select</v>
      </c>
    </row>
    <row r="6975" spans="3:5" x14ac:dyDescent="0.2">
      <c r="C6975" s="555"/>
      <c r="D6975" s="555"/>
      <c r="E6975" s="124" t="str">
        <f>'Enter Data'!$C$61</f>
        <v>Select</v>
      </c>
    </row>
    <row r="6976" spans="3:5" x14ac:dyDescent="0.2">
      <c r="C6976" s="555"/>
      <c r="D6976" s="555"/>
      <c r="E6976" s="124" t="str">
        <f>'Enter Data'!$C$61</f>
        <v>Select</v>
      </c>
    </row>
    <row r="6977" spans="3:5" x14ac:dyDescent="0.2">
      <c r="C6977" s="555"/>
      <c r="D6977" s="555"/>
      <c r="E6977" s="124" t="str">
        <f>'Enter Data'!$C$61</f>
        <v>Select</v>
      </c>
    </row>
    <row r="6978" spans="3:5" x14ac:dyDescent="0.2">
      <c r="C6978" s="555"/>
      <c r="D6978" s="555"/>
      <c r="E6978" s="124" t="str">
        <f>'Enter Data'!$C$61</f>
        <v>Select</v>
      </c>
    </row>
    <row r="6979" spans="3:5" x14ac:dyDescent="0.2">
      <c r="C6979" s="555"/>
      <c r="D6979" s="555"/>
      <c r="E6979" s="124" t="str">
        <f>'Enter Data'!$C$61</f>
        <v>Select</v>
      </c>
    </row>
    <row r="6980" spans="3:5" x14ac:dyDescent="0.2">
      <c r="C6980" s="555"/>
      <c r="D6980" s="555"/>
      <c r="E6980" s="124" t="str">
        <f>'Enter Data'!$C$61</f>
        <v>Select</v>
      </c>
    </row>
    <row r="6981" spans="3:5" x14ac:dyDescent="0.2">
      <c r="C6981" s="555"/>
      <c r="D6981" s="555"/>
      <c r="E6981" s="124" t="str">
        <f>'Enter Data'!$C$61</f>
        <v>Select</v>
      </c>
    </row>
    <row r="6982" spans="3:5" x14ac:dyDescent="0.2">
      <c r="C6982" s="555"/>
      <c r="D6982" s="555"/>
      <c r="E6982" s="124" t="str">
        <f>'Enter Data'!$C$61</f>
        <v>Select</v>
      </c>
    </row>
    <row r="6983" spans="3:5" x14ac:dyDescent="0.2">
      <c r="C6983" s="555"/>
      <c r="D6983" s="555"/>
      <c r="E6983" s="124" t="str">
        <f>'Enter Data'!$C$61</f>
        <v>Select</v>
      </c>
    </row>
    <row r="6984" spans="3:5" x14ac:dyDescent="0.2">
      <c r="C6984" s="555"/>
      <c r="D6984" s="555"/>
      <c r="E6984" s="124" t="str">
        <f>'Enter Data'!$C$61</f>
        <v>Select</v>
      </c>
    </row>
    <row r="6985" spans="3:5" x14ac:dyDescent="0.2">
      <c r="C6985" s="555"/>
      <c r="D6985" s="555"/>
      <c r="E6985" s="124" t="str">
        <f>'Enter Data'!$C$61</f>
        <v>Select</v>
      </c>
    </row>
    <row r="6986" spans="3:5" x14ac:dyDescent="0.2">
      <c r="C6986" s="555"/>
      <c r="D6986" s="555"/>
      <c r="E6986" s="124" t="str">
        <f>'Enter Data'!$C$61</f>
        <v>Select</v>
      </c>
    </row>
    <row r="6987" spans="3:5" x14ac:dyDescent="0.2">
      <c r="C6987" s="555"/>
      <c r="D6987" s="555"/>
      <c r="E6987" s="124" t="str">
        <f>'Enter Data'!$C$61</f>
        <v>Select</v>
      </c>
    </row>
    <row r="6988" spans="3:5" x14ac:dyDescent="0.2">
      <c r="C6988" s="555"/>
      <c r="D6988" s="555"/>
      <c r="E6988" s="124" t="str">
        <f>'Enter Data'!$C$61</f>
        <v>Select</v>
      </c>
    </row>
    <row r="6989" spans="3:5" x14ac:dyDescent="0.2">
      <c r="C6989" s="555"/>
      <c r="D6989" s="555"/>
      <c r="E6989" s="124" t="str">
        <f>'Enter Data'!$C$61</f>
        <v>Select</v>
      </c>
    </row>
    <row r="6990" spans="3:5" x14ac:dyDescent="0.2">
      <c r="C6990" s="555"/>
      <c r="D6990" s="555"/>
      <c r="E6990" s="124" t="str">
        <f>'Enter Data'!$C$61</f>
        <v>Select</v>
      </c>
    </row>
    <row r="6991" spans="3:5" x14ac:dyDescent="0.2">
      <c r="C6991" s="555"/>
      <c r="D6991" s="555"/>
      <c r="E6991" s="124" t="str">
        <f>'Enter Data'!$C$61</f>
        <v>Select</v>
      </c>
    </row>
    <row r="6992" spans="3:5" x14ac:dyDescent="0.2">
      <c r="C6992" s="555"/>
      <c r="D6992" s="555"/>
      <c r="E6992" s="124" t="str">
        <f>'Enter Data'!$C$61</f>
        <v>Select</v>
      </c>
    </row>
    <row r="6993" spans="3:5" x14ac:dyDescent="0.2">
      <c r="C6993" s="555"/>
      <c r="D6993" s="555"/>
      <c r="E6993" s="124" t="str">
        <f>'Enter Data'!$C$61</f>
        <v>Select</v>
      </c>
    </row>
    <row r="6994" spans="3:5" x14ac:dyDescent="0.2">
      <c r="C6994" s="555"/>
      <c r="D6994" s="555"/>
      <c r="E6994" s="124" t="str">
        <f>'Enter Data'!$C$61</f>
        <v>Select</v>
      </c>
    </row>
    <row r="6995" spans="3:5" x14ac:dyDescent="0.2">
      <c r="C6995" s="555"/>
      <c r="D6995" s="555"/>
      <c r="E6995" s="124" t="str">
        <f>'Enter Data'!$C$61</f>
        <v>Select</v>
      </c>
    </row>
    <row r="6996" spans="3:5" x14ac:dyDescent="0.2">
      <c r="C6996" s="555"/>
      <c r="D6996" s="555"/>
      <c r="E6996" s="124" t="str">
        <f>'Enter Data'!$C$61</f>
        <v>Select</v>
      </c>
    </row>
    <row r="6997" spans="3:5" x14ac:dyDescent="0.2">
      <c r="C6997" s="555"/>
      <c r="D6997" s="555"/>
      <c r="E6997" s="124" t="str">
        <f>'Enter Data'!$C$61</f>
        <v>Select</v>
      </c>
    </row>
    <row r="6998" spans="3:5" x14ac:dyDescent="0.2">
      <c r="C6998" s="555"/>
      <c r="D6998" s="555"/>
      <c r="E6998" s="124" t="str">
        <f>'Enter Data'!$C$61</f>
        <v>Select</v>
      </c>
    </row>
    <row r="6999" spans="3:5" x14ac:dyDescent="0.2">
      <c r="C6999" s="555"/>
      <c r="D6999" s="555"/>
      <c r="E6999" s="124" t="str">
        <f>'Enter Data'!$C$61</f>
        <v>Select</v>
      </c>
    </row>
    <row r="7000" spans="3:5" x14ac:dyDescent="0.2">
      <c r="C7000" s="555"/>
      <c r="D7000" s="555"/>
      <c r="E7000" s="124" t="str">
        <f>'Enter Data'!$C$61</f>
        <v>Select</v>
      </c>
    </row>
    <row r="7001" spans="3:5" x14ac:dyDescent="0.2">
      <c r="C7001" s="555"/>
      <c r="D7001" s="555"/>
      <c r="E7001" s="124" t="str">
        <f>'Enter Data'!$C$61</f>
        <v>Select</v>
      </c>
    </row>
    <row r="7002" spans="3:5" x14ac:dyDescent="0.2">
      <c r="C7002" s="555"/>
      <c r="D7002" s="555"/>
      <c r="E7002" s="124" t="str">
        <f>'Enter Data'!$C$61</f>
        <v>Select</v>
      </c>
    </row>
    <row r="7003" spans="3:5" x14ac:dyDescent="0.2">
      <c r="C7003" s="555"/>
      <c r="D7003" s="555"/>
      <c r="E7003" s="124" t="str">
        <f>'Enter Data'!$C$61</f>
        <v>Select</v>
      </c>
    </row>
    <row r="7004" spans="3:5" x14ac:dyDescent="0.2">
      <c r="C7004" s="555"/>
      <c r="D7004" s="555"/>
      <c r="E7004" s="124" t="str">
        <f>'Enter Data'!$C$61</f>
        <v>Select</v>
      </c>
    </row>
    <row r="7005" spans="3:5" x14ac:dyDescent="0.2">
      <c r="C7005" s="555"/>
      <c r="D7005" s="555"/>
      <c r="E7005" s="124" t="str">
        <f>'Enter Data'!$C$61</f>
        <v>Select</v>
      </c>
    </row>
    <row r="7006" spans="3:5" x14ac:dyDescent="0.2">
      <c r="C7006" s="555"/>
      <c r="D7006" s="555"/>
      <c r="E7006" s="124" t="str">
        <f>'Enter Data'!$C$61</f>
        <v>Select</v>
      </c>
    </row>
    <row r="7007" spans="3:5" x14ac:dyDescent="0.2">
      <c r="C7007" s="555"/>
      <c r="D7007" s="555"/>
      <c r="E7007" s="124" t="str">
        <f>'Enter Data'!$C$61</f>
        <v>Select</v>
      </c>
    </row>
    <row r="7008" spans="3:5" x14ac:dyDescent="0.2">
      <c r="C7008" s="555"/>
      <c r="D7008" s="555"/>
      <c r="E7008" s="124" t="str">
        <f>'Enter Data'!$C$61</f>
        <v>Select</v>
      </c>
    </row>
    <row r="7009" spans="3:5" x14ac:dyDescent="0.2">
      <c r="C7009" s="555"/>
      <c r="D7009" s="555"/>
      <c r="E7009" s="124" t="str">
        <f>'Enter Data'!$C$61</f>
        <v>Select</v>
      </c>
    </row>
    <row r="7010" spans="3:5" x14ac:dyDescent="0.2">
      <c r="C7010" s="555"/>
      <c r="D7010" s="555"/>
      <c r="E7010" s="124" t="str">
        <f>'Enter Data'!$C$61</f>
        <v>Select</v>
      </c>
    </row>
    <row r="7011" spans="3:5" x14ac:dyDescent="0.2">
      <c r="C7011" s="555"/>
      <c r="D7011" s="555"/>
      <c r="E7011" s="124" t="str">
        <f>'Enter Data'!$C$61</f>
        <v>Select</v>
      </c>
    </row>
    <row r="7012" spans="3:5" x14ac:dyDescent="0.2">
      <c r="C7012" s="555"/>
      <c r="D7012" s="555"/>
      <c r="E7012" s="124" t="str">
        <f>'Enter Data'!$C$61</f>
        <v>Select</v>
      </c>
    </row>
    <row r="7013" spans="3:5" x14ac:dyDescent="0.2">
      <c r="C7013" s="555"/>
      <c r="D7013" s="555"/>
      <c r="E7013" s="124" t="str">
        <f>'Enter Data'!$C$61</f>
        <v>Select</v>
      </c>
    </row>
    <row r="7014" spans="3:5" x14ac:dyDescent="0.2">
      <c r="C7014" s="555"/>
      <c r="D7014" s="555"/>
      <c r="E7014" s="124" t="str">
        <f>'Enter Data'!$C$61</f>
        <v>Select</v>
      </c>
    </row>
    <row r="7015" spans="3:5" x14ac:dyDescent="0.2">
      <c r="C7015" s="555"/>
      <c r="D7015" s="555"/>
      <c r="E7015" s="124" t="str">
        <f>'Enter Data'!$C$61</f>
        <v>Select</v>
      </c>
    </row>
    <row r="7016" spans="3:5" x14ac:dyDescent="0.2">
      <c r="C7016" s="555"/>
      <c r="D7016" s="555"/>
      <c r="E7016" s="124" t="str">
        <f>'Enter Data'!$C$61</f>
        <v>Select</v>
      </c>
    </row>
    <row r="7017" spans="3:5" x14ac:dyDescent="0.2">
      <c r="C7017" s="555"/>
      <c r="D7017" s="555"/>
      <c r="E7017" s="124" t="str">
        <f>'Enter Data'!$C$61</f>
        <v>Select</v>
      </c>
    </row>
    <row r="7018" spans="3:5" x14ac:dyDescent="0.2">
      <c r="C7018" s="555"/>
      <c r="D7018" s="555"/>
      <c r="E7018" s="124" t="str">
        <f>'Enter Data'!$C$61</f>
        <v>Select</v>
      </c>
    </row>
    <row r="7019" spans="3:5" x14ac:dyDescent="0.2">
      <c r="C7019" s="555"/>
      <c r="D7019" s="555"/>
      <c r="E7019" s="124" t="str">
        <f>'Enter Data'!$C$61</f>
        <v>Select</v>
      </c>
    </row>
    <row r="7020" spans="3:5" x14ac:dyDescent="0.2">
      <c r="C7020" s="555"/>
      <c r="D7020" s="555"/>
      <c r="E7020" s="124" t="str">
        <f>'Enter Data'!$C$61</f>
        <v>Select</v>
      </c>
    </row>
    <row r="7021" spans="3:5" x14ac:dyDescent="0.2">
      <c r="C7021" s="555"/>
      <c r="D7021" s="555"/>
      <c r="E7021" s="124" t="str">
        <f>'Enter Data'!$C$61</f>
        <v>Select</v>
      </c>
    </row>
    <row r="7022" spans="3:5" x14ac:dyDescent="0.2">
      <c r="C7022" s="555"/>
      <c r="D7022" s="555"/>
      <c r="E7022" s="124" t="str">
        <f>'Enter Data'!$C$61</f>
        <v>Select</v>
      </c>
    </row>
    <row r="7023" spans="3:5" x14ac:dyDescent="0.2">
      <c r="C7023" s="555"/>
      <c r="D7023" s="555"/>
      <c r="E7023" s="124" t="str">
        <f>'Enter Data'!$C$61</f>
        <v>Select</v>
      </c>
    </row>
    <row r="7024" spans="3:5" x14ac:dyDescent="0.2">
      <c r="C7024" s="555"/>
      <c r="D7024" s="555"/>
      <c r="E7024" s="124" t="str">
        <f>'Enter Data'!$C$61</f>
        <v>Select</v>
      </c>
    </row>
    <row r="7025" spans="3:5" x14ac:dyDescent="0.2">
      <c r="C7025" s="555"/>
      <c r="D7025" s="555"/>
      <c r="E7025" s="124" t="str">
        <f>'Enter Data'!$C$61</f>
        <v>Select</v>
      </c>
    </row>
    <row r="7026" spans="3:5" x14ac:dyDescent="0.2">
      <c r="C7026" s="555"/>
      <c r="D7026" s="555"/>
      <c r="E7026" s="124" t="str">
        <f>'Enter Data'!$C$61</f>
        <v>Select</v>
      </c>
    </row>
    <row r="7027" spans="3:5" x14ac:dyDescent="0.2">
      <c r="C7027" s="555"/>
      <c r="D7027" s="555"/>
      <c r="E7027" s="124" t="str">
        <f>'Enter Data'!$C$61</f>
        <v>Select</v>
      </c>
    </row>
    <row r="7028" spans="3:5" x14ac:dyDescent="0.2">
      <c r="C7028" s="555"/>
      <c r="D7028" s="555"/>
      <c r="E7028" s="124" t="str">
        <f>'Enter Data'!$C$61</f>
        <v>Select</v>
      </c>
    </row>
    <row r="7029" spans="3:5" x14ac:dyDescent="0.2">
      <c r="C7029" s="555"/>
      <c r="D7029" s="555"/>
      <c r="E7029" s="124" t="str">
        <f>'Enter Data'!$C$61</f>
        <v>Select</v>
      </c>
    </row>
    <row r="7030" spans="3:5" x14ac:dyDescent="0.2">
      <c r="C7030" s="555"/>
      <c r="D7030" s="555"/>
      <c r="E7030" s="124" t="str">
        <f>'Enter Data'!$C$61</f>
        <v>Select</v>
      </c>
    </row>
    <row r="7031" spans="3:5" x14ac:dyDescent="0.2">
      <c r="C7031" s="555"/>
      <c r="D7031" s="555"/>
      <c r="E7031" s="124" t="str">
        <f>'Enter Data'!$C$61</f>
        <v>Select</v>
      </c>
    </row>
    <row r="7032" spans="3:5" x14ac:dyDescent="0.2">
      <c r="C7032" s="555"/>
      <c r="D7032" s="555"/>
      <c r="E7032" s="124" t="str">
        <f>'Enter Data'!$C$61</f>
        <v>Select</v>
      </c>
    </row>
    <row r="7033" spans="3:5" x14ac:dyDescent="0.2">
      <c r="C7033" s="555"/>
      <c r="D7033" s="555"/>
      <c r="E7033" s="124" t="str">
        <f>'Enter Data'!$C$61</f>
        <v>Select</v>
      </c>
    </row>
    <row r="7034" spans="3:5" x14ac:dyDescent="0.2">
      <c r="C7034" s="555"/>
      <c r="D7034" s="555"/>
      <c r="E7034" s="124" t="str">
        <f>'Enter Data'!$C$61</f>
        <v>Select</v>
      </c>
    </row>
    <row r="7035" spans="3:5" x14ac:dyDescent="0.2">
      <c r="C7035" s="555"/>
      <c r="D7035" s="555"/>
      <c r="E7035" s="124" t="str">
        <f>'Enter Data'!$C$61</f>
        <v>Select</v>
      </c>
    </row>
    <row r="7036" spans="3:5" x14ac:dyDescent="0.2">
      <c r="C7036" s="555"/>
      <c r="D7036" s="555"/>
      <c r="E7036" s="124" t="str">
        <f>'Enter Data'!$C$61</f>
        <v>Select</v>
      </c>
    </row>
    <row r="7037" spans="3:5" x14ac:dyDescent="0.2">
      <c r="C7037" s="555"/>
      <c r="D7037" s="555"/>
      <c r="E7037" s="124" t="str">
        <f>'Enter Data'!$C$61</f>
        <v>Select</v>
      </c>
    </row>
    <row r="7038" spans="3:5" x14ac:dyDescent="0.2">
      <c r="C7038" s="555"/>
      <c r="D7038" s="555"/>
      <c r="E7038" s="124" t="str">
        <f>'Enter Data'!$C$61</f>
        <v>Select</v>
      </c>
    </row>
    <row r="7039" spans="3:5" x14ac:dyDescent="0.2">
      <c r="C7039" s="555"/>
      <c r="D7039" s="555"/>
      <c r="E7039" s="124" t="str">
        <f>'Enter Data'!$C$61</f>
        <v>Select</v>
      </c>
    </row>
    <row r="7040" spans="3:5" x14ac:dyDescent="0.2">
      <c r="C7040" s="555"/>
      <c r="D7040" s="555"/>
      <c r="E7040" s="124" t="str">
        <f>'Enter Data'!$C$61</f>
        <v>Select</v>
      </c>
    </row>
    <row r="7041" spans="3:5" x14ac:dyDescent="0.2">
      <c r="C7041" s="555"/>
      <c r="D7041" s="555"/>
      <c r="E7041" s="124" t="str">
        <f>'Enter Data'!$C$61</f>
        <v>Select</v>
      </c>
    </row>
    <row r="7042" spans="3:5" x14ac:dyDescent="0.2">
      <c r="C7042" s="555"/>
      <c r="D7042" s="555"/>
      <c r="E7042" s="124" t="str">
        <f>'Enter Data'!$C$61</f>
        <v>Select</v>
      </c>
    </row>
    <row r="7043" spans="3:5" x14ac:dyDescent="0.2">
      <c r="C7043" s="555"/>
      <c r="D7043" s="555"/>
      <c r="E7043" s="124" t="str">
        <f>'Enter Data'!$C$61</f>
        <v>Select</v>
      </c>
    </row>
    <row r="7044" spans="3:5" x14ac:dyDescent="0.2">
      <c r="C7044" s="555"/>
      <c r="D7044" s="555"/>
      <c r="E7044" s="124" t="str">
        <f>'Enter Data'!$C$61</f>
        <v>Select</v>
      </c>
    </row>
    <row r="7045" spans="3:5" x14ac:dyDescent="0.2">
      <c r="C7045" s="555"/>
      <c r="D7045" s="555"/>
      <c r="E7045" s="124" t="str">
        <f>'Enter Data'!$C$61</f>
        <v>Select</v>
      </c>
    </row>
    <row r="7046" spans="3:5" x14ac:dyDescent="0.2">
      <c r="C7046" s="555"/>
      <c r="D7046" s="555"/>
      <c r="E7046" s="124" t="str">
        <f>'Enter Data'!$C$61</f>
        <v>Select</v>
      </c>
    </row>
    <row r="7047" spans="3:5" x14ac:dyDescent="0.2">
      <c r="C7047" s="555"/>
      <c r="D7047" s="555"/>
      <c r="E7047" s="124" t="str">
        <f>'Enter Data'!$C$61</f>
        <v>Select</v>
      </c>
    </row>
    <row r="7048" spans="3:5" x14ac:dyDescent="0.2">
      <c r="C7048" s="555"/>
      <c r="D7048" s="555"/>
      <c r="E7048" s="124" t="str">
        <f>'Enter Data'!$C$61</f>
        <v>Select</v>
      </c>
    </row>
    <row r="7049" spans="3:5" x14ac:dyDescent="0.2">
      <c r="C7049" s="555"/>
      <c r="D7049" s="555"/>
      <c r="E7049" s="124" t="str">
        <f>'Enter Data'!$C$61</f>
        <v>Select</v>
      </c>
    </row>
    <row r="7050" spans="3:5" x14ac:dyDescent="0.2">
      <c r="C7050" s="555"/>
      <c r="D7050" s="555"/>
      <c r="E7050" s="124" t="str">
        <f>'Enter Data'!$C$61</f>
        <v>Select</v>
      </c>
    </row>
    <row r="7051" spans="3:5" x14ac:dyDescent="0.2">
      <c r="C7051" s="555"/>
      <c r="D7051" s="555"/>
      <c r="E7051" s="124" t="str">
        <f>'Enter Data'!$C$61</f>
        <v>Select</v>
      </c>
    </row>
    <row r="7052" spans="3:5" x14ac:dyDescent="0.2">
      <c r="C7052" s="555"/>
      <c r="D7052" s="555"/>
      <c r="E7052" s="124" t="str">
        <f>'Enter Data'!$C$61</f>
        <v>Select</v>
      </c>
    </row>
    <row r="7053" spans="3:5" x14ac:dyDescent="0.2">
      <c r="C7053" s="555"/>
      <c r="D7053" s="555"/>
      <c r="E7053" s="124" t="str">
        <f>'Enter Data'!$C$61</f>
        <v>Select</v>
      </c>
    </row>
    <row r="7054" spans="3:5" x14ac:dyDescent="0.2">
      <c r="C7054" s="555"/>
      <c r="D7054" s="555"/>
      <c r="E7054" s="124" t="str">
        <f>'Enter Data'!$C$61</f>
        <v>Select</v>
      </c>
    </row>
    <row r="7055" spans="3:5" x14ac:dyDescent="0.2">
      <c r="C7055" s="555"/>
      <c r="D7055" s="555"/>
      <c r="E7055" s="124" t="str">
        <f>'Enter Data'!$C$61</f>
        <v>Select</v>
      </c>
    </row>
    <row r="7056" spans="3:5" x14ac:dyDescent="0.2">
      <c r="C7056" s="555"/>
      <c r="D7056" s="555"/>
      <c r="E7056" s="124" t="str">
        <f>'Enter Data'!$C$61</f>
        <v>Select</v>
      </c>
    </row>
    <row r="7057" spans="3:5" x14ac:dyDescent="0.2">
      <c r="C7057" s="555"/>
      <c r="D7057" s="555"/>
      <c r="E7057" s="124" t="str">
        <f>'Enter Data'!$C$61</f>
        <v>Select</v>
      </c>
    </row>
    <row r="7058" spans="3:5" x14ac:dyDescent="0.2">
      <c r="C7058" s="555"/>
      <c r="D7058" s="555"/>
      <c r="E7058" s="124" t="str">
        <f>'Enter Data'!$C$61</f>
        <v>Select</v>
      </c>
    </row>
    <row r="7059" spans="3:5" x14ac:dyDescent="0.2">
      <c r="C7059" s="555"/>
      <c r="D7059" s="555"/>
      <c r="E7059" s="124" t="str">
        <f>'Enter Data'!$C$61</f>
        <v>Select</v>
      </c>
    </row>
    <row r="7060" spans="3:5" x14ac:dyDescent="0.2">
      <c r="C7060" s="555"/>
      <c r="D7060" s="555"/>
      <c r="E7060" s="124" t="str">
        <f>'Enter Data'!$C$61</f>
        <v>Select</v>
      </c>
    </row>
    <row r="7061" spans="3:5" x14ac:dyDescent="0.2">
      <c r="C7061" s="555"/>
      <c r="D7061" s="555"/>
      <c r="E7061" s="124" t="str">
        <f>'Enter Data'!$C$61</f>
        <v>Select</v>
      </c>
    </row>
    <row r="7062" spans="3:5" x14ac:dyDescent="0.2">
      <c r="C7062" s="555"/>
      <c r="D7062" s="555"/>
      <c r="E7062" s="124" t="str">
        <f>'Enter Data'!$C$61</f>
        <v>Select</v>
      </c>
    </row>
    <row r="7063" spans="3:5" x14ac:dyDescent="0.2">
      <c r="C7063" s="555"/>
      <c r="D7063" s="555"/>
      <c r="E7063" s="124" t="str">
        <f>'Enter Data'!$C$61</f>
        <v>Select</v>
      </c>
    </row>
    <row r="7064" spans="3:5" x14ac:dyDescent="0.2">
      <c r="C7064" s="555"/>
      <c r="D7064" s="555"/>
      <c r="E7064" s="124" t="str">
        <f>'Enter Data'!$C$61</f>
        <v>Select</v>
      </c>
    </row>
    <row r="7065" spans="3:5" x14ac:dyDescent="0.2">
      <c r="C7065" s="555"/>
      <c r="D7065" s="555"/>
      <c r="E7065" s="124" t="str">
        <f>'Enter Data'!$C$61</f>
        <v>Select</v>
      </c>
    </row>
    <row r="7066" spans="3:5" x14ac:dyDescent="0.2">
      <c r="C7066" s="555"/>
      <c r="D7066" s="555"/>
      <c r="E7066" s="124" t="str">
        <f>'Enter Data'!$C$61</f>
        <v>Select</v>
      </c>
    </row>
    <row r="7067" spans="3:5" x14ac:dyDescent="0.2">
      <c r="C7067" s="555"/>
      <c r="D7067" s="555"/>
      <c r="E7067" s="124" t="str">
        <f>'Enter Data'!$C$61</f>
        <v>Select</v>
      </c>
    </row>
    <row r="7068" spans="3:5" x14ac:dyDescent="0.2">
      <c r="C7068" s="555"/>
      <c r="D7068" s="555"/>
      <c r="E7068" s="124" t="str">
        <f>'Enter Data'!$C$61</f>
        <v>Select</v>
      </c>
    </row>
    <row r="7069" spans="3:5" x14ac:dyDescent="0.2">
      <c r="C7069" s="555"/>
      <c r="D7069" s="555"/>
      <c r="E7069" s="124" t="str">
        <f>'Enter Data'!$C$61</f>
        <v>Select</v>
      </c>
    </row>
    <row r="7070" spans="3:5" x14ac:dyDescent="0.2">
      <c r="C7070" s="555"/>
      <c r="D7070" s="555"/>
      <c r="E7070" s="124" t="str">
        <f>'Enter Data'!$C$61</f>
        <v>Select</v>
      </c>
    </row>
    <row r="7071" spans="3:5" x14ac:dyDescent="0.2">
      <c r="C7071" s="555"/>
      <c r="D7071" s="555"/>
      <c r="E7071" s="124" t="str">
        <f>'Enter Data'!$C$61</f>
        <v>Select</v>
      </c>
    </row>
    <row r="7072" spans="3:5" x14ac:dyDescent="0.2">
      <c r="C7072" s="555"/>
      <c r="D7072" s="555"/>
      <c r="E7072" s="124" t="str">
        <f>'Enter Data'!$C$61</f>
        <v>Select</v>
      </c>
    </row>
    <row r="7073" spans="3:5" x14ac:dyDescent="0.2">
      <c r="C7073" s="555"/>
      <c r="D7073" s="555"/>
      <c r="E7073" s="124" t="str">
        <f>'Enter Data'!$C$61</f>
        <v>Select</v>
      </c>
    </row>
    <row r="7074" spans="3:5" x14ac:dyDescent="0.2">
      <c r="C7074" s="555"/>
      <c r="D7074" s="555"/>
      <c r="E7074" s="124" t="str">
        <f>'Enter Data'!$C$61</f>
        <v>Select</v>
      </c>
    </row>
    <row r="7075" spans="3:5" x14ac:dyDescent="0.2">
      <c r="C7075" s="555"/>
      <c r="D7075" s="555"/>
      <c r="E7075" s="124" t="str">
        <f>'Enter Data'!$C$61</f>
        <v>Select</v>
      </c>
    </row>
    <row r="7076" spans="3:5" x14ac:dyDescent="0.2">
      <c r="C7076" s="555"/>
      <c r="D7076" s="555"/>
      <c r="E7076" s="124" t="str">
        <f>'Enter Data'!$C$61</f>
        <v>Select</v>
      </c>
    </row>
    <row r="7077" spans="3:5" x14ac:dyDescent="0.2">
      <c r="C7077" s="555"/>
      <c r="D7077" s="555"/>
      <c r="E7077" s="124" t="str">
        <f>'Enter Data'!$C$61</f>
        <v>Select</v>
      </c>
    </row>
    <row r="7078" spans="3:5" x14ac:dyDescent="0.2">
      <c r="C7078" s="555"/>
      <c r="D7078" s="555"/>
      <c r="E7078" s="124" t="str">
        <f>'Enter Data'!$C$61</f>
        <v>Select</v>
      </c>
    </row>
    <row r="7079" spans="3:5" x14ac:dyDescent="0.2">
      <c r="C7079" s="555"/>
      <c r="D7079" s="555"/>
      <c r="E7079" s="124" t="str">
        <f>'Enter Data'!$C$61</f>
        <v>Select</v>
      </c>
    </row>
    <row r="7080" spans="3:5" x14ac:dyDescent="0.2">
      <c r="C7080" s="555"/>
      <c r="D7080" s="555"/>
      <c r="E7080" s="124" t="str">
        <f>'Enter Data'!$C$61</f>
        <v>Select</v>
      </c>
    </row>
    <row r="7081" spans="3:5" x14ac:dyDescent="0.2">
      <c r="C7081" s="555"/>
      <c r="D7081" s="555"/>
      <c r="E7081" s="124" t="str">
        <f>'Enter Data'!$C$61</f>
        <v>Select</v>
      </c>
    </row>
    <row r="7082" spans="3:5" x14ac:dyDescent="0.2">
      <c r="C7082" s="555"/>
      <c r="D7082" s="555"/>
      <c r="E7082" s="124" t="str">
        <f>'Enter Data'!$C$61</f>
        <v>Select</v>
      </c>
    </row>
    <row r="7083" spans="3:5" x14ac:dyDescent="0.2">
      <c r="C7083" s="555"/>
      <c r="D7083" s="555"/>
      <c r="E7083" s="124" t="str">
        <f>'Enter Data'!$C$61</f>
        <v>Select</v>
      </c>
    </row>
    <row r="7084" spans="3:5" x14ac:dyDescent="0.2">
      <c r="C7084" s="555"/>
      <c r="D7084" s="555"/>
      <c r="E7084" s="124" t="str">
        <f>'Enter Data'!$C$61</f>
        <v>Select</v>
      </c>
    </row>
    <row r="7085" spans="3:5" x14ac:dyDescent="0.2">
      <c r="C7085" s="555"/>
      <c r="D7085" s="555"/>
      <c r="E7085" s="124" t="str">
        <f>'Enter Data'!$C$61</f>
        <v>Select</v>
      </c>
    </row>
    <row r="7086" spans="3:5" x14ac:dyDescent="0.2">
      <c r="C7086" s="555"/>
      <c r="D7086" s="555"/>
      <c r="E7086" s="124" t="str">
        <f>'Enter Data'!$C$61</f>
        <v>Select</v>
      </c>
    </row>
    <row r="7087" spans="3:5" x14ac:dyDescent="0.2">
      <c r="C7087" s="555"/>
      <c r="D7087" s="555"/>
      <c r="E7087" s="124" t="str">
        <f>'Enter Data'!$C$61</f>
        <v>Select</v>
      </c>
    </row>
    <row r="7088" spans="3:5" x14ac:dyDescent="0.2">
      <c r="C7088" s="555"/>
      <c r="D7088" s="555"/>
      <c r="E7088" s="124" t="str">
        <f>'Enter Data'!$C$61</f>
        <v>Select</v>
      </c>
    </row>
    <row r="7089" spans="3:5" x14ac:dyDescent="0.2">
      <c r="C7089" s="555"/>
      <c r="D7089" s="555"/>
      <c r="E7089" s="124" t="str">
        <f>'Enter Data'!$C$61</f>
        <v>Select</v>
      </c>
    </row>
    <row r="7090" spans="3:5" x14ac:dyDescent="0.2">
      <c r="C7090" s="555"/>
      <c r="D7090" s="555"/>
      <c r="E7090" s="124" t="str">
        <f>'Enter Data'!$C$61</f>
        <v>Select</v>
      </c>
    </row>
    <row r="7091" spans="3:5" x14ac:dyDescent="0.2">
      <c r="C7091" s="555"/>
      <c r="D7091" s="555"/>
      <c r="E7091" s="124" t="str">
        <f>'Enter Data'!$C$61</f>
        <v>Select</v>
      </c>
    </row>
    <row r="7092" spans="3:5" x14ac:dyDescent="0.2">
      <c r="C7092" s="555"/>
      <c r="D7092" s="555"/>
      <c r="E7092" s="124" t="str">
        <f>'Enter Data'!$C$61</f>
        <v>Select</v>
      </c>
    </row>
    <row r="7093" spans="3:5" x14ac:dyDescent="0.2">
      <c r="C7093" s="555"/>
      <c r="D7093" s="555"/>
      <c r="E7093" s="124" t="str">
        <f>'Enter Data'!$C$61</f>
        <v>Select</v>
      </c>
    </row>
    <row r="7094" spans="3:5" x14ac:dyDescent="0.2">
      <c r="C7094" s="555"/>
      <c r="D7094" s="555"/>
      <c r="E7094" s="124" t="str">
        <f>'Enter Data'!$C$61</f>
        <v>Select</v>
      </c>
    </row>
    <row r="7095" spans="3:5" x14ac:dyDescent="0.2">
      <c r="C7095" s="555"/>
      <c r="D7095" s="555"/>
      <c r="E7095" s="124" t="str">
        <f>'Enter Data'!$C$61</f>
        <v>Select</v>
      </c>
    </row>
    <row r="7096" spans="3:5" x14ac:dyDescent="0.2">
      <c r="C7096" s="555"/>
      <c r="D7096" s="555"/>
      <c r="E7096" s="124" t="str">
        <f>'Enter Data'!$C$61</f>
        <v>Select</v>
      </c>
    </row>
    <row r="7097" spans="3:5" x14ac:dyDescent="0.2">
      <c r="C7097" s="555"/>
      <c r="D7097" s="555"/>
      <c r="E7097" s="124" t="str">
        <f>'Enter Data'!$C$61</f>
        <v>Select</v>
      </c>
    </row>
    <row r="7098" spans="3:5" x14ac:dyDescent="0.2">
      <c r="C7098" s="555"/>
      <c r="D7098" s="555"/>
      <c r="E7098" s="124" t="str">
        <f>'Enter Data'!$C$61</f>
        <v>Select</v>
      </c>
    </row>
    <row r="7099" spans="3:5" x14ac:dyDescent="0.2">
      <c r="C7099" s="555"/>
      <c r="D7099" s="555"/>
      <c r="E7099" s="124" t="str">
        <f>'Enter Data'!$C$61</f>
        <v>Select</v>
      </c>
    </row>
    <row r="7100" spans="3:5" x14ac:dyDescent="0.2">
      <c r="C7100" s="555"/>
      <c r="D7100" s="555"/>
      <c r="E7100" s="124" t="str">
        <f>'Enter Data'!$C$61</f>
        <v>Select</v>
      </c>
    </row>
    <row r="7101" spans="3:5" x14ac:dyDescent="0.2">
      <c r="C7101" s="555"/>
      <c r="D7101" s="555"/>
      <c r="E7101" s="124" t="str">
        <f>'Enter Data'!$C$61</f>
        <v>Select</v>
      </c>
    </row>
    <row r="7102" spans="3:5" x14ac:dyDescent="0.2">
      <c r="C7102" s="555"/>
      <c r="D7102" s="555"/>
      <c r="E7102" s="124" t="str">
        <f>'Enter Data'!$C$61</f>
        <v>Select</v>
      </c>
    </row>
    <row r="7103" spans="3:5" x14ac:dyDescent="0.2">
      <c r="C7103" s="555"/>
      <c r="D7103" s="555"/>
      <c r="E7103" s="124" t="str">
        <f>'Enter Data'!$C$61</f>
        <v>Select</v>
      </c>
    </row>
    <row r="7104" spans="3:5" x14ac:dyDescent="0.2">
      <c r="C7104" s="555"/>
      <c r="D7104" s="555"/>
      <c r="E7104" s="124" t="str">
        <f>'Enter Data'!$C$61</f>
        <v>Select</v>
      </c>
    </row>
    <row r="7105" spans="3:5" x14ac:dyDescent="0.2">
      <c r="C7105" s="555"/>
      <c r="D7105" s="555"/>
      <c r="E7105" s="124" t="str">
        <f>'Enter Data'!$C$61</f>
        <v>Select</v>
      </c>
    </row>
    <row r="7106" spans="3:5" x14ac:dyDescent="0.2">
      <c r="C7106" s="555"/>
      <c r="D7106" s="555"/>
      <c r="E7106" s="124" t="str">
        <f>'Enter Data'!$C$61</f>
        <v>Select</v>
      </c>
    </row>
    <row r="7107" spans="3:5" x14ac:dyDescent="0.2">
      <c r="C7107" s="555"/>
      <c r="D7107" s="555"/>
      <c r="E7107" s="124" t="str">
        <f>'Enter Data'!$C$61</f>
        <v>Select</v>
      </c>
    </row>
    <row r="7108" spans="3:5" x14ac:dyDescent="0.2">
      <c r="C7108" s="555"/>
      <c r="D7108" s="555"/>
      <c r="E7108" s="124" t="str">
        <f>'Enter Data'!$C$61</f>
        <v>Select</v>
      </c>
    </row>
    <row r="7109" spans="3:5" x14ac:dyDescent="0.2">
      <c r="C7109" s="555"/>
      <c r="D7109" s="555"/>
      <c r="E7109" s="124" t="str">
        <f>'Enter Data'!$C$61</f>
        <v>Select</v>
      </c>
    </row>
    <row r="7110" spans="3:5" x14ac:dyDescent="0.2">
      <c r="C7110" s="555"/>
      <c r="D7110" s="555"/>
      <c r="E7110" s="124" t="str">
        <f>'Enter Data'!$C$61</f>
        <v>Select</v>
      </c>
    </row>
    <row r="7111" spans="3:5" x14ac:dyDescent="0.2">
      <c r="C7111" s="555"/>
      <c r="D7111" s="555"/>
      <c r="E7111" s="124" t="str">
        <f>'Enter Data'!$C$61</f>
        <v>Select</v>
      </c>
    </row>
    <row r="7112" spans="3:5" x14ac:dyDescent="0.2">
      <c r="C7112" s="555"/>
      <c r="D7112" s="555"/>
      <c r="E7112" s="124" t="str">
        <f>'Enter Data'!$C$61</f>
        <v>Select</v>
      </c>
    </row>
    <row r="7113" spans="3:5" x14ac:dyDescent="0.2">
      <c r="C7113" s="555"/>
      <c r="D7113" s="555"/>
      <c r="E7113" s="124" t="str">
        <f>'Enter Data'!$C$61</f>
        <v>Select</v>
      </c>
    </row>
    <row r="7114" spans="3:5" x14ac:dyDescent="0.2">
      <c r="C7114" s="555"/>
      <c r="D7114" s="555"/>
      <c r="E7114" s="124" t="str">
        <f>'Enter Data'!$C$61</f>
        <v>Select</v>
      </c>
    </row>
    <row r="7115" spans="3:5" x14ac:dyDescent="0.2">
      <c r="C7115" s="555"/>
      <c r="D7115" s="555"/>
      <c r="E7115" s="124" t="str">
        <f>'Enter Data'!$C$61</f>
        <v>Select</v>
      </c>
    </row>
    <row r="7116" spans="3:5" x14ac:dyDescent="0.2">
      <c r="C7116" s="555"/>
      <c r="D7116" s="555"/>
      <c r="E7116" s="124" t="str">
        <f>'Enter Data'!$C$61</f>
        <v>Select</v>
      </c>
    </row>
    <row r="7117" spans="3:5" x14ac:dyDescent="0.2">
      <c r="C7117" s="555"/>
      <c r="D7117" s="555"/>
      <c r="E7117" s="124" t="str">
        <f>'Enter Data'!$C$61</f>
        <v>Select</v>
      </c>
    </row>
    <row r="7118" spans="3:5" x14ac:dyDescent="0.2">
      <c r="C7118" s="555"/>
      <c r="D7118" s="555"/>
      <c r="E7118" s="124" t="str">
        <f>'Enter Data'!$C$61</f>
        <v>Select</v>
      </c>
    </row>
    <row r="7119" spans="3:5" x14ac:dyDescent="0.2">
      <c r="C7119" s="555"/>
      <c r="D7119" s="555"/>
      <c r="E7119" s="124" t="str">
        <f>'Enter Data'!$C$61</f>
        <v>Select</v>
      </c>
    </row>
    <row r="7120" spans="3:5" x14ac:dyDescent="0.2">
      <c r="C7120" s="555"/>
      <c r="D7120" s="555"/>
      <c r="E7120" s="124" t="str">
        <f>'Enter Data'!$C$61</f>
        <v>Select</v>
      </c>
    </row>
    <row r="7121" spans="3:5" x14ac:dyDescent="0.2">
      <c r="C7121" s="555"/>
      <c r="D7121" s="555"/>
      <c r="E7121" s="124" t="str">
        <f>'Enter Data'!$C$61</f>
        <v>Select</v>
      </c>
    </row>
    <row r="7122" spans="3:5" x14ac:dyDescent="0.2">
      <c r="C7122" s="555"/>
      <c r="D7122" s="555"/>
      <c r="E7122" s="124" t="str">
        <f>'Enter Data'!$C$61</f>
        <v>Select</v>
      </c>
    </row>
    <row r="7123" spans="3:5" x14ac:dyDescent="0.2">
      <c r="C7123" s="555"/>
      <c r="D7123" s="555"/>
      <c r="E7123" s="124" t="str">
        <f>'Enter Data'!$C$61</f>
        <v>Select</v>
      </c>
    </row>
    <row r="7124" spans="3:5" x14ac:dyDescent="0.2">
      <c r="C7124" s="555"/>
      <c r="D7124" s="555"/>
      <c r="E7124" s="124" t="str">
        <f>'Enter Data'!$C$61</f>
        <v>Select</v>
      </c>
    </row>
    <row r="7125" spans="3:5" x14ac:dyDescent="0.2">
      <c r="C7125" s="555"/>
      <c r="D7125" s="555"/>
      <c r="E7125" s="124" t="str">
        <f>'Enter Data'!$C$61</f>
        <v>Select</v>
      </c>
    </row>
    <row r="7126" spans="3:5" x14ac:dyDescent="0.2">
      <c r="C7126" s="555"/>
      <c r="D7126" s="555"/>
      <c r="E7126" s="124" t="str">
        <f>'Enter Data'!$C$61</f>
        <v>Select</v>
      </c>
    </row>
    <row r="7127" spans="3:5" x14ac:dyDescent="0.2">
      <c r="C7127" s="555"/>
      <c r="D7127" s="555"/>
      <c r="E7127" s="124" t="str">
        <f>'Enter Data'!$C$61</f>
        <v>Select</v>
      </c>
    </row>
    <row r="7128" spans="3:5" x14ac:dyDescent="0.2">
      <c r="C7128" s="555"/>
      <c r="D7128" s="555"/>
      <c r="E7128" s="124" t="str">
        <f>'Enter Data'!$C$61</f>
        <v>Select</v>
      </c>
    </row>
    <row r="7129" spans="3:5" x14ac:dyDescent="0.2">
      <c r="C7129" s="555"/>
      <c r="D7129" s="555"/>
      <c r="E7129" s="124" t="str">
        <f>'Enter Data'!$C$61</f>
        <v>Select</v>
      </c>
    </row>
    <row r="7130" spans="3:5" x14ac:dyDescent="0.2">
      <c r="C7130" s="555"/>
      <c r="D7130" s="555"/>
      <c r="E7130" s="124" t="str">
        <f>'Enter Data'!$C$61</f>
        <v>Select</v>
      </c>
    </row>
    <row r="7131" spans="3:5" x14ac:dyDescent="0.2">
      <c r="C7131" s="555"/>
      <c r="D7131" s="555"/>
      <c r="E7131" s="124" t="str">
        <f>'Enter Data'!$C$61</f>
        <v>Select</v>
      </c>
    </row>
    <row r="7132" spans="3:5" x14ac:dyDescent="0.2">
      <c r="C7132" s="555"/>
      <c r="D7132" s="555"/>
      <c r="E7132" s="124" t="str">
        <f>'Enter Data'!$C$61</f>
        <v>Select</v>
      </c>
    </row>
    <row r="7133" spans="3:5" x14ac:dyDescent="0.2">
      <c r="C7133" s="555"/>
      <c r="D7133" s="555"/>
      <c r="E7133" s="124" t="str">
        <f>'Enter Data'!$C$61</f>
        <v>Select</v>
      </c>
    </row>
    <row r="7134" spans="3:5" x14ac:dyDescent="0.2">
      <c r="C7134" s="555"/>
      <c r="D7134" s="555"/>
      <c r="E7134" s="124" t="str">
        <f>'Enter Data'!$C$61</f>
        <v>Select</v>
      </c>
    </row>
    <row r="7135" spans="3:5" x14ac:dyDescent="0.2">
      <c r="C7135" s="555"/>
      <c r="D7135" s="555"/>
      <c r="E7135" s="124" t="str">
        <f>'Enter Data'!$C$61</f>
        <v>Select</v>
      </c>
    </row>
    <row r="7136" spans="3:5" x14ac:dyDescent="0.2">
      <c r="C7136" s="555"/>
      <c r="D7136" s="555"/>
      <c r="E7136" s="124" t="str">
        <f>'Enter Data'!$C$61</f>
        <v>Select</v>
      </c>
    </row>
    <row r="7137" spans="3:5" x14ac:dyDescent="0.2">
      <c r="C7137" s="555"/>
      <c r="D7137" s="555"/>
      <c r="E7137" s="124" t="str">
        <f>'Enter Data'!$C$61</f>
        <v>Select</v>
      </c>
    </row>
    <row r="7138" spans="3:5" x14ac:dyDescent="0.2">
      <c r="C7138" s="555"/>
      <c r="D7138" s="555"/>
      <c r="E7138" s="124" t="str">
        <f>'Enter Data'!$C$61</f>
        <v>Select</v>
      </c>
    </row>
    <row r="7139" spans="3:5" x14ac:dyDescent="0.2">
      <c r="C7139" s="555"/>
      <c r="D7139" s="555"/>
      <c r="E7139" s="124" t="str">
        <f>'Enter Data'!$C$61</f>
        <v>Select</v>
      </c>
    </row>
    <row r="7140" spans="3:5" x14ac:dyDescent="0.2">
      <c r="C7140" s="555"/>
      <c r="D7140" s="555"/>
      <c r="E7140" s="124" t="str">
        <f>'Enter Data'!$C$61</f>
        <v>Select</v>
      </c>
    </row>
    <row r="7141" spans="3:5" x14ac:dyDescent="0.2">
      <c r="C7141" s="555"/>
      <c r="D7141" s="555"/>
      <c r="E7141" s="124" t="str">
        <f>'Enter Data'!$C$61</f>
        <v>Select</v>
      </c>
    </row>
    <row r="7142" spans="3:5" x14ac:dyDescent="0.2">
      <c r="C7142" s="555"/>
      <c r="D7142" s="555"/>
      <c r="E7142" s="124" t="str">
        <f>'Enter Data'!$C$61</f>
        <v>Select</v>
      </c>
    </row>
    <row r="7143" spans="3:5" x14ac:dyDescent="0.2">
      <c r="C7143" s="555"/>
      <c r="D7143" s="555"/>
      <c r="E7143" s="124" t="str">
        <f>'Enter Data'!$C$61</f>
        <v>Select</v>
      </c>
    </row>
    <row r="7144" spans="3:5" x14ac:dyDescent="0.2">
      <c r="C7144" s="555"/>
      <c r="D7144" s="555"/>
      <c r="E7144" s="124" t="str">
        <f>'Enter Data'!$C$61</f>
        <v>Select</v>
      </c>
    </row>
    <row r="7145" spans="3:5" x14ac:dyDescent="0.2">
      <c r="C7145" s="555"/>
      <c r="D7145" s="555"/>
      <c r="E7145" s="124" t="str">
        <f>'Enter Data'!$C$61</f>
        <v>Select</v>
      </c>
    </row>
    <row r="7146" spans="3:5" x14ac:dyDescent="0.2">
      <c r="C7146" s="555"/>
      <c r="D7146" s="555"/>
      <c r="E7146" s="124" t="str">
        <f>'Enter Data'!$C$61</f>
        <v>Select</v>
      </c>
    </row>
    <row r="7147" spans="3:5" x14ac:dyDescent="0.2">
      <c r="C7147" s="555"/>
      <c r="D7147" s="555"/>
      <c r="E7147" s="124" t="str">
        <f>'Enter Data'!$C$61</f>
        <v>Select</v>
      </c>
    </row>
    <row r="7148" spans="3:5" x14ac:dyDescent="0.2">
      <c r="C7148" s="555"/>
      <c r="D7148" s="555"/>
      <c r="E7148" s="124" t="str">
        <f>'Enter Data'!$C$61</f>
        <v>Select</v>
      </c>
    </row>
    <row r="7149" spans="3:5" x14ac:dyDescent="0.2">
      <c r="C7149" s="555"/>
      <c r="D7149" s="555"/>
      <c r="E7149" s="124" t="str">
        <f>'Enter Data'!$C$61</f>
        <v>Select</v>
      </c>
    </row>
    <row r="7150" spans="3:5" x14ac:dyDescent="0.2">
      <c r="C7150" s="555"/>
      <c r="D7150" s="555"/>
      <c r="E7150" s="124" t="str">
        <f>'Enter Data'!$C$61</f>
        <v>Select</v>
      </c>
    </row>
    <row r="7151" spans="3:5" x14ac:dyDescent="0.2">
      <c r="C7151" s="555"/>
      <c r="D7151" s="555"/>
      <c r="E7151" s="124" t="str">
        <f>'Enter Data'!$C$61</f>
        <v>Select</v>
      </c>
    </row>
    <row r="7152" spans="3:5" x14ac:dyDescent="0.2">
      <c r="C7152" s="555"/>
      <c r="D7152" s="555"/>
      <c r="E7152" s="124" t="str">
        <f>'Enter Data'!$C$61</f>
        <v>Select</v>
      </c>
    </row>
    <row r="7153" spans="3:5" x14ac:dyDescent="0.2">
      <c r="C7153" s="555"/>
      <c r="D7153" s="555"/>
      <c r="E7153" s="124" t="str">
        <f>'Enter Data'!$C$61</f>
        <v>Select</v>
      </c>
    </row>
    <row r="7154" spans="3:5" x14ac:dyDescent="0.2">
      <c r="C7154" s="555"/>
      <c r="D7154" s="555"/>
      <c r="E7154" s="124" t="str">
        <f>'Enter Data'!$C$61</f>
        <v>Select</v>
      </c>
    </row>
    <row r="7155" spans="3:5" x14ac:dyDescent="0.2">
      <c r="C7155" s="555"/>
      <c r="D7155" s="555"/>
      <c r="E7155" s="124" t="str">
        <f>'Enter Data'!$C$61</f>
        <v>Select</v>
      </c>
    </row>
    <row r="7156" spans="3:5" x14ac:dyDescent="0.2">
      <c r="C7156" s="555"/>
      <c r="D7156" s="555"/>
      <c r="E7156" s="124" t="str">
        <f>'Enter Data'!$C$61</f>
        <v>Select</v>
      </c>
    </row>
    <row r="7157" spans="3:5" x14ac:dyDescent="0.2">
      <c r="C7157" s="555"/>
      <c r="D7157" s="555"/>
      <c r="E7157" s="124" t="str">
        <f>'Enter Data'!$C$61</f>
        <v>Select</v>
      </c>
    </row>
    <row r="7158" spans="3:5" x14ac:dyDescent="0.2">
      <c r="C7158" s="555"/>
      <c r="D7158" s="555"/>
      <c r="E7158" s="124" t="str">
        <f>'Enter Data'!$C$61</f>
        <v>Select</v>
      </c>
    </row>
    <row r="7159" spans="3:5" x14ac:dyDescent="0.2">
      <c r="C7159" s="555"/>
      <c r="D7159" s="555"/>
      <c r="E7159" s="124" t="str">
        <f>'Enter Data'!$C$61</f>
        <v>Select</v>
      </c>
    </row>
    <row r="7160" spans="3:5" x14ac:dyDescent="0.2">
      <c r="C7160" s="555"/>
      <c r="D7160" s="555"/>
      <c r="E7160" s="124" t="str">
        <f>'Enter Data'!$C$61</f>
        <v>Select</v>
      </c>
    </row>
    <row r="7161" spans="3:5" x14ac:dyDescent="0.2">
      <c r="C7161" s="555"/>
      <c r="D7161" s="555"/>
      <c r="E7161" s="124" t="str">
        <f>'Enter Data'!$C$61</f>
        <v>Select</v>
      </c>
    </row>
    <row r="7162" spans="3:5" x14ac:dyDescent="0.2">
      <c r="C7162" s="555"/>
      <c r="D7162" s="555"/>
      <c r="E7162" s="124" t="str">
        <f>'Enter Data'!$C$61</f>
        <v>Select</v>
      </c>
    </row>
    <row r="7163" spans="3:5" x14ac:dyDescent="0.2">
      <c r="C7163" s="555"/>
      <c r="D7163" s="555"/>
      <c r="E7163" s="124" t="str">
        <f>'Enter Data'!$C$61</f>
        <v>Select</v>
      </c>
    </row>
    <row r="7164" spans="3:5" x14ac:dyDescent="0.2">
      <c r="C7164" s="555"/>
      <c r="D7164" s="555"/>
      <c r="E7164" s="124" t="str">
        <f>'Enter Data'!$C$61</f>
        <v>Select</v>
      </c>
    </row>
    <row r="7165" spans="3:5" x14ac:dyDescent="0.2">
      <c r="C7165" s="555"/>
      <c r="D7165" s="555"/>
      <c r="E7165" s="124" t="str">
        <f>'Enter Data'!$C$61</f>
        <v>Select</v>
      </c>
    </row>
    <row r="7166" spans="3:5" x14ac:dyDescent="0.2">
      <c r="C7166" s="555"/>
      <c r="D7166" s="555"/>
      <c r="E7166" s="124" t="str">
        <f>'Enter Data'!$C$61</f>
        <v>Select</v>
      </c>
    </row>
    <row r="7167" spans="3:5" x14ac:dyDescent="0.2">
      <c r="C7167" s="555"/>
      <c r="D7167" s="555"/>
      <c r="E7167" s="124" t="str">
        <f>'Enter Data'!$C$61</f>
        <v>Select</v>
      </c>
    </row>
    <row r="7168" spans="3:5" x14ac:dyDescent="0.2">
      <c r="C7168" s="555"/>
      <c r="D7168" s="555"/>
      <c r="E7168" s="124" t="str">
        <f>'Enter Data'!$C$61</f>
        <v>Select</v>
      </c>
    </row>
    <row r="7169" spans="3:5" x14ac:dyDescent="0.2">
      <c r="C7169" s="555"/>
      <c r="D7169" s="555"/>
      <c r="E7169" s="124" t="str">
        <f>'Enter Data'!$C$61</f>
        <v>Select</v>
      </c>
    </row>
    <row r="7170" spans="3:5" x14ac:dyDescent="0.2">
      <c r="C7170" s="555"/>
      <c r="D7170" s="555"/>
      <c r="E7170" s="124" t="str">
        <f>'Enter Data'!$C$61</f>
        <v>Select</v>
      </c>
    </row>
    <row r="7171" spans="3:5" x14ac:dyDescent="0.2">
      <c r="C7171" s="555"/>
      <c r="D7171" s="555"/>
      <c r="E7171" s="124" t="str">
        <f>'Enter Data'!$C$61</f>
        <v>Select</v>
      </c>
    </row>
    <row r="7172" spans="3:5" x14ac:dyDescent="0.2">
      <c r="C7172" s="555"/>
      <c r="D7172" s="555"/>
      <c r="E7172" s="124" t="str">
        <f>'Enter Data'!$C$61</f>
        <v>Select</v>
      </c>
    </row>
    <row r="7173" spans="3:5" x14ac:dyDescent="0.2">
      <c r="C7173" s="555"/>
      <c r="D7173" s="555"/>
      <c r="E7173" s="124" t="str">
        <f>'Enter Data'!$C$61</f>
        <v>Select</v>
      </c>
    </row>
    <row r="7174" spans="3:5" x14ac:dyDescent="0.2">
      <c r="C7174" s="555"/>
      <c r="D7174" s="555"/>
      <c r="E7174" s="124" t="str">
        <f>'Enter Data'!$C$61</f>
        <v>Select</v>
      </c>
    </row>
    <row r="7175" spans="3:5" x14ac:dyDescent="0.2">
      <c r="C7175" s="555"/>
      <c r="D7175" s="555"/>
      <c r="E7175" s="124" t="str">
        <f>'Enter Data'!$C$61</f>
        <v>Select</v>
      </c>
    </row>
    <row r="7176" spans="3:5" x14ac:dyDescent="0.2">
      <c r="C7176" s="555"/>
      <c r="D7176" s="555"/>
      <c r="E7176" s="124" t="str">
        <f>'Enter Data'!$C$61</f>
        <v>Select</v>
      </c>
    </row>
    <row r="7177" spans="3:5" x14ac:dyDescent="0.2">
      <c r="C7177" s="555"/>
      <c r="D7177" s="555"/>
      <c r="E7177" s="124" t="str">
        <f>'Enter Data'!$C$61</f>
        <v>Select</v>
      </c>
    </row>
    <row r="7178" spans="3:5" x14ac:dyDescent="0.2">
      <c r="C7178" s="555"/>
      <c r="D7178" s="555"/>
      <c r="E7178" s="124" t="str">
        <f>'Enter Data'!$C$61</f>
        <v>Select</v>
      </c>
    </row>
    <row r="7179" spans="3:5" x14ac:dyDescent="0.2">
      <c r="C7179" s="555"/>
      <c r="D7179" s="555"/>
      <c r="E7179" s="124" t="str">
        <f>'Enter Data'!$C$61</f>
        <v>Select</v>
      </c>
    </row>
    <row r="7180" spans="3:5" x14ac:dyDescent="0.2">
      <c r="C7180" s="555"/>
      <c r="D7180" s="555"/>
      <c r="E7180" s="124" t="str">
        <f>'Enter Data'!$C$61</f>
        <v>Select</v>
      </c>
    </row>
    <row r="7181" spans="3:5" x14ac:dyDescent="0.2">
      <c r="C7181" s="555"/>
      <c r="D7181" s="555"/>
      <c r="E7181" s="124" t="str">
        <f>'Enter Data'!$C$61</f>
        <v>Select</v>
      </c>
    </row>
    <row r="7182" spans="3:5" x14ac:dyDescent="0.2">
      <c r="C7182" s="555"/>
      <c r="D7182" s="555"/>
      <c r="E7182" s="124" t="str">
        <f>'Enter Data'!$C$61</f>
        <v>Select</v>
      </c>
    </row>
    <row r="7183" spans="3:5" x14ac:dyDescent="0.2">
      <c r="C7183" s="555"/>
      <c r="D7183" s="555"/>
      <c r="E7183" s="124" t="str">
        <f>'Enter Data'!$C$61</f>
        <v>Select</v>
      </c>
    </row>
    <row r="7184" spans="3:5" x14ac:dyDescent="0.2">
      <c r="C7184" s="555"/>
      <c r="D7184" s="555"/>
      <c r="E7184" s="124" t="str">
        <f>'Enter Data'!$C$61</f>
        <v>Select</v>
      </c>
    </row>
    <row r="7185" spans="3:5" x14ac:dyDescent="0.2">
      <c r="C7185" s="555"/>
      <c r="D7185" s="555"/>
      <c r="E7185" s="124" t="str">
        <f>'Enter Data'!$C$61</f>
        <v>Select</v>
      </c>
    </row>
    <row r="7186" spans="3:5" x14ac:dyDescent="0.2">
      <c r="C7186" s="555"/>
      <c r="D7186" s="555"/>
      <c r="E7186" s="124" t="str">
        <f>'Enter Data'!$C$61</f>
        <v>Select</v>
      </c>
    </row>
    <row r="7187" spans="3:5" x14ac:dyDescent="0.2">
      <c r="C7187" s="555"/>
      <c r="D7187" s="555"/>
      <c r="E7187" s="124" t="str">
        <f>'Enter Data'!$C$61</f>
        <v>Select</v>
      </c>
    </row>
    <row r="7188" spans="3:5" x14ac:dyDescent="0.2">
      <c r="C7188" s="555"/>
      <c r="D7188" s="555"/>
      <c r="E7188" s="124" t="str">
        <f>'Enter Data'!$C$61</f>
        <v>Select</v>
      </c>
    </row>
    <row r="7189" spans="3:5" x14ac:dyDescent="0.2">
      <c r="C7189" s="555"/>
      <c r="D7189" s="555"/>
      <c r="E7189" s="124" t="str">
        <f>'Enter Data'!$C$61</f>
        <v>Select</v>
      </c>
    </row>
    <row r="7190" spans="3:5" x14ac:dyDescent="0.2">
      <c r="C7190" s="555"/>
      <c r="D7190" s="555"/>
      <c r="E7190" s="124" t="str">
        <f>'Enter Data'!$C$61</f>
        <v>Select</v>
      </c>
    </row>
    <row r="7191" spans="3:5" x14ac:dyDescent="0.2">
      <c r="C7191" s="555"/>
      <c r="D7191" s="555"/>
      <c r="E7191" s="124" t="str">
        <f>'Enter Data'!$C$61</f>
        <v>Select</v>
      </c>
    </row>
    <row r="7192" spans="3:5" x14ac:dyDescent="0.2">
      <c r="C7192" s="555"/>
      <c r="D7192" s="555"/>
      <c r="E7192" s="124" t="str">
        <f>'Enter Data'!$C$61</f>
        <v>Select</v>
      </c>
    </row>
    <row r="7193" spans="3:5" x14ac:dyDescent="0.2">
      <c r="C7193" s="555"/>
      <c r="D7193" s="555"/>
      <c r="E7193" s="124" t="str">
        <f>'Enter Data'!$C$61</f>
        <v>Select</v>
      </c>
    </row>
    <row r="7194" spans="3:5" x14ac:dyDescent="0.2">
      <c r="C7194" s="555"/>
      <c r="D7194" s="555"/>
      <c r="E7194" s="124" t="str">
        <f>'Enter Data'!$C$61</f>
        <v>Select</v>
      </c>
    </row>
    <row r="7195" spans="3:5" x14ac:dyDescent="0.2">
      <c r="C7195" s="555"/>
      <c r="D7195" s="555"/>
      <c r="E7195" s="124" t="str">
        <f>'Enter Data'!$C$61</f>
        <v>Select</v>
      </c>
    </row>
    <row r="7196" spans="3:5" x14ac:dyDescent="0.2">
      <c r="C7196" s="555"/>
      <c r="D7196" s="555"/>
      <c r="E7196" s="124" t="str">
        <f>'Enter Data'!$C$61</f>
        <v>Select</v>
      </c>
    </row>
    <row r="7197" spans="3:5" x14ac:dyDescent="0.2">
      <c r="C7197" s="555"/>
      <c r="D7197" s="555"/>
      <c r="E7197" s="124" t="str">
        <f>'Enter Data'!$C$61</f>
        <v>Select</v>
      </c>
    </row>
    <row r="7198" spans="3:5" x14ac:dyDescent="0.2">
      <c r="C7198" s="555"/>
      <c r="D7198" s="555"/>
      <c r="E7198" s="124" t="str">
        <f>'Enter Data'!$C$61</f>
        <v>Select</v>
      </c>
    </row>
    <row r="7199" spans="3:5" x14ac:dyDescent="0.2">
      <c r="C7199" s="555"/>
      <c r="D7199" s="555"/>
      <c r="E7199" s="124" t="str">
        <f>'Enter Data'!$C$61</f>
        <v>Select</v>
      </c>
    </row>
    <row r="7200" spans="3:5" x14ac:dyDescent="0.2">
      <c r="C7200" s="555"/>
      <c r="D7200" s="555"/>
      <c r="E7200" s="124" t="str">
        <f>'Enter Data'!$C$61</f>
        <v>Select</v>
      </c>
    </row>
    <row r="7201" spans="3:5" x14ac:dyDescent="0.2">
      <c r="C7201" s="555"/>
      <c r="D7201" s="555"/>
      <c r="E7201" s="124" t="str">
        <f>'Enter Data'!$C$61</f>
        <v>Select</v>
      </c>
    </row>
    <row r="7202" spans="3:5" x14ac:dyDescent="0.2">
      <c r="C7202" s="555"/>
      <c r="D7202" s="555"/>
      <c r="E7202" s="124" t="str">
        <f>'Enter Data'!$C$61</f>
        <v>Select</v>
      </c>
    </row>
    <row r="7203" spans="3:5" x14ac:dyDescent="0.2">
      <c r="C7203" s="555"/>
      <c r="D7203" s="555"/>
      <c r="E7203" s="124" t="str">
        <f>'Enter Data'!$C$61</f>
        <v>Select</v>
      </c>
    </row>
    <row r="7204" spans="3:5" x14ac:dyDescent="0.2">
      <c r="C7204" s="555"/>
      <c r="D7204" s="555"/>
      <c r="E7204" s="124" t="str">
        <f>'Enter Data'!$C$61</f>
        <v>Select</v>
      </c>
    </row>
    <row r="7205" spans="3:5" x14ac:dyDescent="0.2">
      <c r="C7205" s="555"/>
      <c r="D7205" s="555"/>
      <c r="E7205" s="124" t="str">
        <f>'Enter Data'!$C$61</f>
        <v>Select</v>
      </c>
    </row>
    <row r="7206" spans="3:5" x14ac:dyDescent="0.2">
      <c r="C7206" s="555"/>
      <c r="D7206" s="555"/>
      <c r="E7206" s="124" t="str">
        <f>'Enter Data'!$C$61</f>
        <v>Select</v>
      </c>
    </row>
    <row r="7207" spans="3:5" x14ac:dyDescent="0.2">
      <c r="C7207" s="555"/>
      <c r="D7207" s="555"/>
      <c r="E7207" s="124" t="str">
        <f>'Enter Data'!$C$61</f>
        <v>Select</v>
      </c>
    </row>
    <row r="7208" spans="3:5" x14ac:dyDescent="0.2">
      <c r="C7208" s="555"/>
      <c r="D7208" s="555"/>
      <c r="E7208" s="124" t="str">
        <f>'Enter Data'!$C$61</f>
        <v>Select</v>
      </c>
    </row>
    <row r="7209" spans="3:5" x14ac:dyDescent="0.2">
      <c r="C7209" s="555"/>
      <c r="D7209" s="555"/>
      <c r="E7209" s="124" t="str">
        <f>'Enter Data'!$C$61</f>
        <v>Select</v>
      </c>
    </row>
    <row r="7210" spans="3:5" x14ac:dyDescent="0.2">
      <c r="C7210" s="555"/>
      <c r="D7210" s="555"/>
      <c r="E7210" s="124" t="str">
        <f>'Enter Data'!$C$61</f>
        <v>Select</v>
      </c>
    </row>
    <row r="7211" spans="3:5" x14ac:dyDescent="0.2">
      <c r="C7211" s="555"/>
      <c r="D7211" s="555"/>
      <c r="E7211" s="124" t="str">
        <f>'Enter Data'!$C$61</f>
        <v>Select</v>
      </c>
    </row>
    <row r="7212" spans="3:5" x14ac:dyDescent="0.2">
      <c r="C7212" s="555"/>
      <c r="D7212" s="555"/>
      <c r="E7212" s="124" t="str">
        <f>'Enter Data'!$C$61</f>
        <v>Select</v>
      </c>
    </row>
    <row r="7213" spans="3:5" x14ac:dyDescent="0.2">
      <c r="C7213" s="555"/>
      <c r="D7213" s="555"/>
      <c r="E7213" s="124" t="str">
        <f>'Enter Data'!$C$61</f>
        <v>Select</v>
      </c>
    </row>
    <row r="7214" spans="3:5" x14ac:dyDescent="0.2">
      <c r="C7214" s="555"/>
      <c r="D7214" s="555"/>
      <c r="E7214" s="124" t="str">
        <f>'Enter Data'!$C$61</f>
        <v>Select</v>
      </c>
    </row>
    <row r="7215" spans="3:5" x14ac:dyDescent="0.2">
      <c r="C7215" s="555"/>
      <c r="D7215" s="555"/>
      <c r="E7215" s="124" t="str">
        <f>'Enter Data'!$C$61</f>
        <v>Select</v>
      </c>
    </row>
    <row r="7216" spans="3:5" x14ac:dyDescent="0.2">
      <c r="C7216" s="555"/>
      <c r="D7216" s="555"/>
      <c r="E7216" s="124" t="str">
        <f>'Enter Data'!$C$61</f>
        <v>Select</v>
      </c>
    </row>
    <row r="7217" spans="3:5" x14ac:dyDescent="0.2">
      <c r="C7217" s="555"/>
      <c r="D7217" s="555"/>
      <c r="E7217" s="124" t="str">
        <f>'Enter Data'!$C$61</f>
        <v>Select</v>
      </c>
    </row>
    <row r="7218" spans="3:5" x14ac:dyDescent="0.2">
      <c r="C7218" s="555"/>
      <c r="D7218" s="555"/>
      <c r="E7218" s="124" t="str">
        <f>'Enter Data'!$C$61</f>
        <v>Select</v>
      </c>
    </row>
    <row r="7219" spans="3:5" x14ac:dyDescent="0.2">
      <c r="C7219" s="555"/>
      <c r="D7219" s="555"/>
      <c r="E7219" s="124" t="str">
        <f>'Enter Data'!$C$61</f>
        <v>Select</v>
      </c>
    </row>
    <row r="7220" spans="3:5" x14ac:dyDescent="0.2">
      <c r="C7220" s="555"/>
      <c r="D7220" s="555"/>
      <c r="E7220" s="124" t="str">
        <f>'Enter Data'!$C$61</f>
        <v>Select</v>
      </c>
    </row>
    <row r="7221" spans="3:5" x14ac:dyDescent="0.2">
      <c r="C7221" s="555"/>
      <c r="D7221" s="555"/>
      <c r="E7221" s="124" t="str">
        <f>'Enter Data'!$C$61</f>
        <v>Select</v>
      </c>
    </row>
    <row r="7222" spans="3:5" x14ac:dyDescent="0.2">
      <c r="C7222" s="555"/>
      <c r="D7222" s="555"/>
      <c r="E7222" s="124" t="str">
        <f>'Enter Data'!$C$61</f>
        <v>Select</v>
      </c>
    </row>
    <row r="7223" spans="3:5" x14ac:dyDescent="0.2">
      <c r="C7223" s="555"/>
      <c r="D7223" s="555"/>
      <c r="E7223" s="124" t="str">
        <f>'Enter Data'!$C$61</f>
        <v>Select</v>
      </c>
    </row>
    <row r="7224" spans="3:5" x14ac:dyDescent="0.2">
      <c r="C7224" s="555"/>
      <c r="D7224" s="555"/>
      <c r="E7224" s="124" t="str">
        <f>'Enter Data'!$C$61</f>
        <v>Select</v>
      </c>
    </row>
    <row r="7225" spans="3:5" x14ac:dyDescent="0.2">
      <c r="C7225" s="555"/>
      <c r="D7225" s="555"/>
      <c r="E7225" s="124" t="str">
        <f>'Enter Data'!$C$61</f>
        <v>Select</v>
      </c>
    </row>
    <row r="7226" spans="3:5" x14ac:dyDescent="0.2">
      <c r="C7226" s="555"/>
      <c r="D7226" s="555"/>
      <c r="E7226" s="124" t="str">
        <f>'Enter Data'!$C$61</f>
        <v>Select</v>
      </c>
    </row>
    <row r="7227" spans="3:5" x14ac:dyDescent="0.2">
      <c r="C7227" s="555"/>
      <c r="D7227" s="555"/>
      <c r="E7227" s="124" t="str">
        <f>'Enter Data'!$C$61</f>
        <v>Select</v>
      </c>
    </row>
    <row r="7228" spans="3:5" x14ac:dyDescent="0.2">
      <c r="C7228" s="555"/>
      <c r="D7228" s="555"/>
      <c r="E7228" s="124" t="str">
        <f>'Enter Data'!$C$61</f>
        <v>Select</v>
      </c>
    </row>
    <row r="7229" spans="3:5" x14ac:dyDescent="0.2">
      <c r="C7229" s="555"/>
      <c r="D7229" s="555"/>
      <c r="E7229" s="124" t="str">
        <f>'Enter Data'!$C$61</f>
        <v>Select</v>
      </c>
    </row>
    <row r="7230" spans="3:5" x14ac:dyDescent="0.2">
      <c r="C7230" s="555"/>
      <c r="D7230" s="555"/>
      <c r="E7230" s="124" t="str">
        <f>'Enter Data'!$C$61</f>
        <v>Select</v>
      </c>
    </row>
    <row r="7231" spans="3:5" x14ac:dyDescent="0.2">
      <c r="C7231" s="555"/>
      <c r="D7231" s="555"/>
      <c r="E7231" s="124" t="str">
        <f>'Enter Data'!$C$61</f>
        <v>Select</v>
      </c>
    </row>
    <row r="7232" spans="3:5" x14ac:dyDescent="0.2">
      <c r="C7232" s="555"/>
      <c r="D7232" s="555"/>
      <c r="E7232" s="124" t="str">
        <f>'Enter Data'!$C$61</f>
        <v>Select</v>
      </c>
    </row>
    <row r="7233" spans="3:5" x14ac:dyDescent="0.2">
      <c r="C7233" s="555"/>
      <c r="D7233" s="555"/>
      <c r="E7233" s="124" t="str">
        <f>'Enter Data'!$C$61</f>
        <v>Select</v>
      </c>
    </row>
    <row r="7234" spans="3:5" x14ac:dyDescent="0.2">
      <c r="C7234" s="555"/>
      <c r="D7234" s="555"/>
      <c r="E7234" s="124" t="str">
        <f>'Enter Data'!$C$61</f>
        <v>Select</v>
      </c>
    </row>
    <row r="7235" spans="3:5" x14ac:dyDescent="0.2">
      <c r="C7235" s="555"/>
      <c r="D7235" s="555"/>
      <c r="E7235" s="124" t="str">
        <f>'Enter Data'!$C$61</f>
        <v>Select</v>
      </c>
    </row>
    <row r="7236" spans="3:5" x14ac:dyDescent="0.2">
      <c r="C7236" s="555"/>
      <c r="D7236" s="555"/>
      <c r="E7236" s="124" t="str">
        <f>'Enter Data'!$C$61</f>
        <v>Select</v>
      </c>
    </row>
    <row r="7237" spans="3:5" x14ac:dyDescent="0.2">
      <c r="C7237" s="555"/>
      <c r="D7237" s="555"/>
      <c r="E7237" s="124" t="str">
        <f>'Enter Data'!$C$61</f>
        <v>Select</v>
      </c>
    </row>
    <row r="7238" spans="3:5" x14ac:dyDescent="0.2">
      <c r="C7238" s="555"/>
      <c r="D7238" s="555"/>
      <c r="E7238" s="124" t="str">
        <f>'Enter Data'!$C$61</f>
        <v>Select</v>
      </c>
    </row>
    <row r="7239" spans="3:5" x14ac:dyDescent="0.2">
      <c r="C7239" s="555"/>
      <c r="D7239" s="555"/>
      <c r="E7239" s="124" t="str">
        <f>'Enter Data'!$C$61</f>
        <v>Select</v>
      </c>
    </row>
    <row r="7240" spans="3:5" x14ac:dyDescent="0.2">
      <c r="C7240" s="555"/>
      <c r="D7240" s="555"/>
      <c r="E7240" s="124" t="str">
        <f>'Enter Data'!$C$61</f>
        <v>Select</v>
      </c>
    </row>
    <row r="7241" spans="3:5" x14ac:dyDescent="0.2">
      <c r="C7241" s="555"/>
      <c r="D7241" s="555"/>
      <c r="E7241" s="124" t="str">
        <f>'Enter Data'!$C$61</f>
        <v>Select</v>
      </c>
    </row>
    <row r="7242" spans="3:5" x14ac:dyDescent="0.2">
      <c r="C7242" s="555"/>
      <c r="D7242" s="555"/>
      <c r="E7242" s="124" t="str">
        <f>'Enter Data'!$C$61</f>
        <v>Select</v>
      </c>
    </row>
    <row r="7243" spans="3:5" x14ac:dyDescent="0.2">
      <c r="C7243" s="555"/>
      <c r="D7243" s="555"/>
      <c r="E7243" s="124" t="str">
        <f>'Enter Data'!$C$61</f>
        <v>Select</v>
      </c>
    </row>
    <row r="7244" spans="3:5" x14ac:dyDescent="0.2">
      <c r="C7244" s="555"/>
      <c r="D7244" s="555"/>
      <c r="E7244" s="124" t="str">
        <f>'Enter Data'!$C$61</f>
        <v>Select</v>
      </c>
    </row>
    <row r="7245" spans="3:5" x14ac:dyDescent="0.2">
      <c r="C7245" s="555"/>
      <c r="D7245" s="555"/>
      <c r="E7245" s="124" t="str">
        <f>'Enter Data'!$C$61</f>
        <v>Select</v>
      </c>
    </row>
    <row r="7246" spans="3:5" x14ac:dyDescent="0.2">
      <c r="C7246" s="555"/>
      <c r="D7246" s="555"/>
      <c r="E7246" s="124" t="str">
        <f>'Enter Data'!$C$61</f>
        <v>Select</v>
      </c>
    </row>
    <row r="7247" spans="3:5" x14ac:dyDescent="0.2">
      <c r="C7247" s="555"/>
      <c r="D7247" s="555"/>
      <c r="E7247" s="124" t="str">
        <f>'Enter Data'!$C$61</f>
        <v>Select</v>
      </c>
    </row>
    <row r="7248" spans="3:5" x14ac:dyDescent="0.2">
      <c r="C7248" s="555"/>
      <c r="D7248" s="555"/>
      <c r="E7248" s="124" t="str">
        <f>'Enter Data'!$C$61</f>
        <v>Select</v>
      </c>
    </row>
    <row r="7249" spans="3:5" x14ac:dyDescent="0.2">
      <c r="C7249" s="555"/>
      <c r="D7249" s="555"/>
      <c r="E7249" s="124" t="str">
        <f>'Enter Data'!$C$61</f>
        <v>Select</v>
      </c>
    </row>
    <row r="7250" spans="3:5" x14ac:dyDescent="0.2">
      <c r="C7250" s="555"/>
      <c r="D7250" s="555"/>
      <c r="E7250" s="124" t="str">
        <f>'Enter Data'!$C$61</f>
        <v>Select</v>
      </c>
    </row>
    <row r="7251" spans="3:5" x14ac:dyDescent="0.2">
      <c r="C7251" s="555"/>
      <c r="D7251" s="555"/>
      <c r="E7251" s="124" t="str">
        <f>'Enter Data'!$C$61</f>
        <v>Select</v>
      </c>
    </row>
    <row r="7252" spans="3:5" x14ac:dyDescent="0.2">
      <c r="C7252" s="555"/>
      <c r="D7252" s="555"/>
      <c r="E7252" s="124" t="str">
        <f>'Enter Data'!$C$61</f>
        <v>Select</v>
      </c>
    </row>
    <row r="7253" spans="3:5" x14ac:dyDescent="0.2">
      <c r="C7253" s="555"/>
      <c r="D7253" s="555"/>
      <c r="E7253" s="124" t="str">
        <f>'Enter Data'!$C$61</f>
        <v>Select</v>
      </c>
    </row>
    <row r="7254" spans="3:5" x14ac:dyDescent="0.2">
      <c r="C7254" s="555"/>
      <c r="D7254" s="555"/>
      <c r="E7254" s="124" t="str">
        <f>'Enter Data'!$C$61</f>
        <v>Select</v>
      </c>
    </row>
    <row r="7255" spans="3:5" x14ac:dyDescent="0.2">
      <c r="C7255" s="555"/>
      <c r="D7255" s="555"/>
      <c r="E7255" s="124" t="str">
        <f>'Enter Data'!$C$61</f>
        <v>Select</v>
      </c>
    </row>
    <row r="7256" spans="3:5" x14ac:dyDescent="0.2">
      <c r="C7256" s="555"/>
      <c r="D7256" s="555"/>
      <c r="E7256" s="124" t="str">
        <f>'Enter Data'!$C$61</f>
        <v>Select</v>
      </c>
    </row>
    <row r="7257" spans="3:5" x14ac:dyDescent="0.2">
      <c r="C7257" s="555"/>
      <c r="D7257" s="555"/>
      <c r="E7257" s="124" t="str">
        <f>'Enter Data'!$C$61</f>
        <v>Select</v>
      </c>
    </row>
    <row r="7258" spans="3:5" x14ac:dyDescent="0.2">
      <c r="C7258" s="555"/>
      <c r="D7258" s="555"/>
      <c r="E7258" s="124" t="str">
        <f>'Enter Data'!$C$61</f>
        <v>Select</v>
      </c>
    </row>
    <row r="7259" spans="3:5" x14ac:dyDescent="0.2">
      <c r="C7259" s="555"/>
      <c r="D7259" s="555"/>
      <c r="E7259" s="124" t="str">
        <f>'Enter Data'!$C$61</f>
        <v>Select</v>
      </c>
    </row>
    <row r="7260" spans="3:5" x14ac:dyDescent="0.2">
      <c r="C7260" s="555"/>
      <c r="D7260" s="555"/>
      <c r="E7260" s="124" t="str">
        <f>'Enter Data'!$C$61</f>
        <v>Select</v>
      </c>
    </row>
    <row r="7261" spans="3:5" x14ac:dyDescent="0.2">
      <c r="C7261" s="555"/>
      <c r="D7261" s="555"/>
      <c r="E7261" s="124" t="str">
        <f>'Enter Data'!$C$61</f>
        <v>Select</v>
      </c>
    </row>
    <row r="7262" spans="3:5" x14ac:dyDescent="0.2">
      <c r="C7262" s="555"/>
      <c r="D7262" s="555"/>
      <c r="E7262" s="124" t="str">
        <f>'Enter Data'!$C$61</f>
        <v>Select</v>
      </c>
    </row>
    <row r="7263" spans="3:5" x14ac:dyDescent="0.2">
      <c r="C7263" s="555"/>
      <c r="D7263" s="555"/>
      <c r="E7263" s="124" t="str">
        <f>'Enter Data'!$C$61</f>
        <v>Select</v>
      </c>
    </row>
    <row r="7264" spans="3:5" x14ac:dyDescent="0.2">
      <c r="C7264" s="555"/>
      <c r="D7264" s="555"/>
      <c r="E7264" s="124" t="str">
        <f>'Enter Data'!$C$61</f>
        <v>Select</v>
      </c>
    </row>
    <row r="7265" spans="3:5" x14ac:dyDescent="0.2">
      <c r="C7265" s="555"/>
      <c r="D7265" s="555"/>
      <c r="E7265" s="124" t="str">
        <f>'Enter Data'!$C$61</f>
        <v>Select</v>
      </c>
    </row>
    <row r="7266" spans="3:5" x14ac:dyDescent="0.2">
      <c r="C7266" s="555"/>
      <c r="D7266" s="555"/>
      <c r="E7266" s="124" t="str">
        <f>'Enter Data'!$C$61</f>
        <v>Select</v>
      </c>
    </row>
    <row r="7267" spans="3:5" x14ac:dyDescent="0.2">
      <c r="C7267" s="555"/>
      <c r="D7267" s="555"/>
      <c r="E7267" s="124" t="str">
        <f>'Enter Data'!$C$61</f>
        <v>Select</v>
      </c>
    </row>
    <row r="7268" spans="3:5" x14ac:dyDescent="0.2">
      <c r="C7268" s="555"/>
      <c r="D7268" s="555"/>
      <c r="E7268" s="124" t="str">
        <f>'Enter Data'!$C$61</f>
        <v>Select</v>
      </c>
    </row>
    <row r="7269" spans="3:5" x14ac:dyDescent="0.2">
      <c r="C7269" s="555"/>
      <c r="D7269" s="555"/>
      <c r="E7269" s="124" t="str">
        <f>'Enter Data'!$C$61</f>
        <v>Select</v>
      </c>
    </row>
    <row r="7270" spans="3:5" x14ac:dyDescent="0.2">
      <c r="C7270" s="555"/>
      <c r="D7270" s="555"/>
      <c r="E7270" s="124" t="str">
        <f>'Enter Data'!$C$61</f>
        <v>Select</v>
      </c>
    </row>
    <row r="7271" spans="3:5" x14ac:dyDescent="0.2">
      <c r="C7271" s="555"/>
      <c r="D7271" s="555"/>
      <c r="E7271" s="124" t="str">
        <f>'Enter Data'!$C$61</f>
        <v>Select</v>
      </c>
    </row>
    <row r="7272" spans="3:5" x14ac:dyDescent="0.2">
      <c r="C7272" s="555"/>
      <c r="D7272" s="555"/>
      <c r="E7272" s="124" t="str">
        <f>'Enter Data'!$C$61</f>
        <v>Select</v>
      </c>
    </row>
    <row r="7273" spans="3:5" x14ac:dyDescent="0.2">
      <c r="C7273" s="555"/>
      <c r="D7273" s="555"/>
      <c r="E7273" s="124" t="str">
        <f>'Enter Data'!$C$61</f>
        <v>Select</v>
      </c>
    </row>
    <row r="7274" spans="3:5" x14ac:dyDescent="0.2">
      <c r="C7274" s="555"/>
      <c r="D7274" s="555"/>
      <c r="E7274" s="124" t="str">
        <f>'Enter Data'!$C$61</f>
        <v>Select</v>
      </c>
    </row>
    <row r="7275" spans="3:5" x14ac:dyDescent="0.2">
      <c r="C7275" s="555"/>
      <c r="D7275" s="555"/>
      <c r="E7275" s="124" t="str">
        <f>'Enter Data'!$C$61</f>
        <v>Select</v>
      </c>
    </row>
    <row r="7276" spans="3:5" x14ac:dyDescent="0.2">
      <c r="C7276" s="555"/>
      <c r="D7276" s="555"/>
      <c r="E7276" s="124" t="str">
        <f>'Enter Data'!$C$61</f>
        <v>Select</v>
      </c>
    </row>
    <row r="7277" spans="3:5" x14ac:dyDescent="0.2">
      <c r="C7277" s="555"/>
      <c r="D7277" s="555"/>
      <c r="E7277" s="124" t="str">
        <f>'Enter Data'!$C$61</f>
        <v>Select</v>
      </c>
    </row>
    <row r="7278" spans="3:5" x14ac:dyDescent="0.2">
      <c r="C7278" s="555"/>
      <c r="D7278" s="555"/>
      <c r="E7278" s="124" t="str">
        <f>'Enter Data'!$C$61</f>
        <v>Select</v>
      </c>
    </row>
    <row r="7279" spans="3:5" x14ac:dyDescent="0.2">
      <c r="C7279" s="555"/>
      <c r="D7279" s="555"/>
      <c r="E7279" s="124" t="str">
        <f>'Enter Data'!$C$61</f>
        <v>Select</v>
      </c>
    </row>
    <row r="7280" spans="3:5" x14ac:dyDescent="0.2">
      <c r="C7280" s="555"/>
      <c r="D7280" s="555"/>
      <c r="E7280" s="124" t="str">
        <f>'Enter Data'!$C$61</f>
        <v>Select</v>
      </c>
    </row>
    <row r="7281" spans="3:5" x14ac:dyDescent="0.2">
      <c r="C7281" s="555"/>
      <c r="D7281" s="555"/>
      <c r="E7281" s="124" t="str">
        <f>'Enter Data'!$C$61</f>
        <v>Select</v>
      </c>
    </row>
    <row r="7282" spans="3:5" x14ac:dyDescent="0.2">
      <c r="C7282" s="555"/>
      <c r="D7282" s="555"/>
      <c r="E7282" s="124" t="str">
        <f>'Enter Data'!$C$61</f>
        <v>Select</v>
      </c>
    </row>
    <row r="7283" spans="3:5" x14ac:dyDescent="0.2">
      <c r="C7283" s="555"/>
      <c r="D7283" s="555"/>
      <c r="E7283" s="124" t="str">
        <f>'Enter Data'!$C$61</f>
        <v>Select</v>
      </c>
    </row>
    <row r="7284" spans="3:5" x14ac:dyDescent="0.2">
      <c r="C7284" s="555"/>
      <c r="D7284" s="555"/>
      <c r="E7284" s="124" t="str">
        <f>'Enter Data'!$C$61</f>
        <v>Select</v>
      </c>
    </row>
    <row r="7285" spans="3:5" x14ac:dyDescent="0.2">
      <c r="C7285" s="555"/>
      <c r="D7285" s="555"/>
      <c r="E7285" s="124" t="str">
        <f>'Enter Data'!$C$61</f>
        <v>Select</v>
      </c>
    </row>
    <row r="7286" spans="3:5" x14ac:dyDescent="0.2">
      <c r="C7286" s="555"/>
      <c r="D7286" s="555"/>
      <c r="E7286" s="124" t="str">
        <f>'Enter Data'!$C$61</f>
        <v>Select</v>
      </c>
    </row>
    <row r="7287" spans="3:5" x14ac:dyDescent="0.2">
      <c r="C7287" s="555"/>
      <c r="D7287" s="555"/>
      <c r="E7287" s="124" t="str">
        <f>'Enter Data'!$C$61</f>
        <v>Select</v>
      </c>
    </row>
    <row r="7288" spans="3:5" x14ac:dyDescent="0.2">
      <c r="C7288" s="555"/>
      <c r="D7288" s="555"/>
      <c r="E7288" s="124" t="str">
        <f>'Enter Data'!$C$61</f>
        <v>Select</v>
      </c>
    </row>
    <row r="7289" spans="3:5" x14ac:dyDescent="0.2">
      <c r="C7289" s="555"/>
      <c r="D7289" s="555"/>
      <c r="E7289" s="124" t="str">
        <f>'Enter Data'!$C$61</f>
        <v>Select</v>
      </c>
    </row>
    <row r="7290" spans="3:5" x14ac:dyDescent="0.2">
      <c r="C7290" s="555"/>
      <c r="D7290" s="555"/>
      <c r="E7290" s="124" t="str">
        <f>'Enter Data'!$C$61</f>
        <v>Select</v>
      </c>
    </row>
    <row r="7291" spans="3:5" x14ac:dyDescent="0.2">
      <c r="C7291" s="555"/>
      <c r="D7291" s="555"/>
      <c r="E7291" s="124" t="str">
        <f>'Enter Data'!$C$61</f>
        <v>Select</v>
      </c>
    </row>
    <row r="7292" spans="3:5" x14ac:dyDescent="0.2">
      <c r="C7292" s="555"/>
      <c r="D7292" s="555"/>
      <c r="E7292" s="124" t="str">
        <f>'Enter Data'!$C$61</f>
        <v>Select</v>
      </c>
    </row>
    <row r="7293" spans="3:5" x14ac:dyDescent="0.2">
      <c r="C7293" s="555"/>
      <c r="D7293" s="555"/>
      <c r="E7293" s="124" t="str">
        <f>'Enter Data'!$C$61</f>
        <v>Select</v>
      </c>
    </row>
    <row r="7294" spans="3:5" x14ac:dyDescent="0.2">
      <c r="C7294" s="555"/>
      <c r="D7294" s="555"/>
      <c r="E7294" s="124" t="str">
        <f>'Enter Data'!$C$61</f>
        <v>Select</v>
      </c>
    </row>
    <row r="7295" spans="3:5" x14ac:dyDescent="0.2">
      <c r="C7295" s="555"/>
      <c r="D7295" s="555"/>
      <c r="E7295" s="124" t="str">
        <f>'Enter Data'!$C$61</f>
        <v>Select</v>
      </c>
    </row>
    <row r="7296" spans="3:5" x14ac:dyDescent="0.2">
      <c r="C7296" s="555"/>
      <c r="D7296" s="555"/>
      <c r="E7296" s="124" t="str">
        <f>'Enter Data'!$C$61</f>
        <v>Select</v>
      </c>
    </row>
    <row r="7297" spans="3:5" x14ac:dyDescent="0.2">
      <c r="C7297" s="555"/>
      <c r="D7297" s="555"/>
      <c r="E7297" s="124" t="str">
        <f>'Enter Data'!$C$61</f>
        <v>Select</v>
      </c>
    </row>
    <row r="7298" spans="3:5" x14ac:dyDescent="0.2">
      <c r="C7298" s="555"/>
      <c r="D7298" s="555"/>
      <c r="E7298" s="124" t="str">
        <f>'Enter Data'!$C$61</f>
        <v>Select</v>
      </c>
    </row>
    <row r="7299" spans="3:5" x14ac:dyDescent="0.2">
      <c r="C7299" s="555"/>
      <c r="D7299" s="555"/>
      <c r="E7299" s="124" t="str">
        <f>'Enter Data'!$C$61</f>
        <v>Select</v>
      </c>
    </row>
    <row r="7300" spans="3:5" x14ac:dyDescent="0.2">
      <c r="C7300" s="555"/>
      <c r="D7300" s="555"/>
      <c r="E7300" s="124" t="str">
        <f>'Enter Data'!$C$61</f>
        <v>Select</v>
      </c>
    </row>
    <row r="7301" spans="3:5" x14ac:dyDescent="0.2">
      <c r="C7301" s="555"/>
      <c r="D7301" s="555"/>
      <c r="E7301" s="124" t="str">
        <f>'Enter Data'!$C$61</f>
        <v>Select</v>
      </c>
    </row>
    <row r="7302" spans="3:5" x14ac:dyDescent="0.2">
      <c r="C7302" s="555"/>
      <c r="D7302" s="555"/>
      <c r="E7302" s="124" t="str">
        <f>'Enter Data'!$C$61</f>
        <v>Select</v>
      </c>
    </row>
    <row r="7303" spans="3:5" x14ac:dyDescent="0.2">
      <c r="C7303" s="555"/>
      <c r="D7303" s="555"/>
      <c r="E7303" s="124" t="str">
        <f>'Enter Data'!$C$61</f>
        <v>Select</v>
      </c>
    </row>
    <row r="7304" spans="3:5" x14ac:dyDescent="0.2">
      <c r="C7304" s="555"/>
      <c r="D7304" s="555"/>
      <c r="E7304" s="124" t="str">
        <f>'Enter Data'!$C$61</f>
        <v>Select</v>
      </c>
    </row>
    <row r="7305" spans="3:5" x14ac:dyDescent="0.2">
      <c r="C7305" s="555"/>
      <c r="D7305" s="555"/>
      <c r="E7305" s="124" t="str">
        <f>'Enter Data'!$C$61</f>
        <v>Select</v>
      </c>
    </row>
    <row r="7306" spans="3:5" x14ac:dyDescent="0.2">
      <c r="C7306" s="555"/>
      <c r="D7306" s="555"/>
      <c r="E7306" s="124" t="str">
        <f>'Enter Data'!$C$61</f>
        <v>Select</v>
      </c>
    </row>
    <row r="7307" spans="3:5" x14ac:dyDescent="0.2">
      <c r="C7307" s="555"/>
      <c r="D7307" s="555"/>
      <c r="E7307" s="124" t="str">
        <f>'Enter Data'!$C$61</f>
        <v>Select</v>
      </c>
    </row>
    <row r="7308" spans="3:5" x14ac:dyDescent="0.2">
      <c r="C7308" s="555"/>
      <c r="D7308" s="555"/>
      <c r="E7308" s="124" t="str">
        <f>'Enter Data'!$C$61</f>
        <v>Select</v>
      </c>
    </row>
    <row r="7309" spans="3:5" x14ac:dyDescent="0.2">
      <c r="C7309" s="555"/>
      <c r="D7309" s="555"/>
      <c r="E7309" s="124" t="str">
        <f>'Enter Data'!$C$61</f>
        <v>Select</v>
      </c>
    </row>
    <row r="7310" spans="3:5" x14ac:dyDescent="0.2">
      <c r="C7310" s="555"/>
      <c r="D7310" s="555"/>
      <c r="E7310" s="124" t="str">
        <f>'Enter Data'!$C$61</f>
        <v>Select</v>
      </c>
    </row>
    <row r="7311" spans="3:5" x14ac:dyDescent="0.2">
      <c r="C7311" s="555"/>
      <c r="D7311" s="555"/>
      <c r="E7311" s="124" t="str">
        <f>'Enter Data'!$C$61</f>
        <v>Select</v>
      </c>
    </row>
    <row r="7312" spans="3:5" x14ac:dyDescent="0.2">
      <c r="C7312" s="555"/>
      <c r="D7312" s="555"/>
      <c r="E7312" s="124" t="str">
        <f>'Enter Data'!$C$61</f>
        <v>Select</v>
      </c>
    </row>
    <row r="7313" spans="3:5" x14ac:dyDescent="0.2">
      <c r="C7313" s="555"/>
      <c r="D7313" s="555"/>
      <c r="E7313" s="124" t="str">
        <f>'Enter Data'!$C$61</f>
        <v>Select</v>
      </c>
    </row>
    <row r="7314" spans="3:5" x14ac:dyDescent="0.2">
      <c r="C7314" s="555"/>
      <c r="D7314" s="555"/>
      <c r="E7314" s="124" t="str">
        <f>'Enter Data'!$C$61</f>
        <v>Select</v>
      </c>
    </row>
    <row r="7315" spans="3:5" x14ac:dyDescent="0.2">
      <c r="C7315" s="555"/>
      <c r="D7315" s="555"/>
      <c r="E7315" s="124" t="str">
        <f>'Enter Data'!$C$61</f>
        <v>Select</v>
      </c>
    </row>
    <row r="7316" spans="3:5" x14ac:dyDescent="0.2">
      <c r="C7316" s="555"/>
      <c r="D7316" s="555"/>
      <c r="E7316" s="124" t="str">
        <f>'Enter Data'!$C$61</f>
        <v>Select</v>
      </c>
    </row>
    <row r="7317" spans="3:5" x14ac:dyDescent="0.2">
      <c r="C7317" s="555"/>
      <c r="D7317" s="555"/>
      <c r="E7317" s="124" t="str">
        <f>'Enter Data'!$C$61</f>
        <v>Select</v>
      </c>
    </row>
    <row r="7318" spans="3:5" x14ac:dyDescent="0.2">
      <c r="C7318" s="555"/>
      <c r="D7318" s="555"/>
      <c r="E7318" s="124" t="str">
        <f>'Enter Data'!$C$61</f>
        <v>Select</v>
      </c>
    </row>
    <row r="7319" spans="3:5" x14ac:dyDescent="0.2">
      <c r="C7319" s="555"/>
      <c r="D7319" s="555"/>
      <c r="E7319" s="124" t="str">
        <f>'Enter Data'!$C$61</f>
        <v>Select</v>
      </c>
    </row>
    <row r="7320" spans="3:5" x14ac:dyDescent="0.2">
      <c r="C7320" s="555"/>
      <c r="D7320" s="555"/>
      <c r="E7320" s="124" t="str">
        <f>'Enter Data'!$C$61</f>
        <v>Select</v>
      </c>
    </row>
    <row r="7321" spans="3:5" x14ac:dyDescent="0.2">
      <c r="C7321" s="555"/>
      <c r="D7321" s="555"/>
      <c r="E7321" s="124" t="str">
        <f>'Enter Data'!$C$61</f>
        <v>Select</v>
      </c>
    </row>
    <row r="7322" spans="3:5" x14ac:dyDescent="0.2">
      <c r="C7322" s="555"/>
      <c r="D7322" s="555"/>
      <c r="E7322" s="124" t="str">
        <f>'Enter Data'!$C$61</f>
        <v>Select</v>
      </c>
    </row>
    <row r="7323" spans="3:5" x14ac:dyDescent="0.2">
      <c r="C7323" s="555"/>
      <c r="D7323" s="555"/>
      <c r="E7323" s="124" t="str">
        <f>'Enter Data'!$C$61</f>
        <v>Select</v>
      </c>
    </row>
    <row r="7324" spans="3:5" x14ac:dyDescent="0.2">
      <c r="C7324" s="555"/>
      <c r="D7324" s="555"/>
      <c r="E7324" s="124" t="str">
        <f>'Enter Data'!$C$61</f>
        <v>Select</v>
      </c>
    </row>
    <row r="7325" spans="3:5" x14ac:dyDescent="0.2">
      <c r="C7325" s="555"/>
      <c r="D7325" s="555"/>
      <c r="E7325" s="124" t="str">
        <f>'Enter Data'!$C$61</f>
        <v>Select</v>
      </c>
    </row>
    <row r="7326" spans="3:5" x14ac:dyDescent="0.2">
      <c r="C7326" s="555"/>
      <c r="D7326" s="555"/>
      <c r="E7326" s="124" t="str">
        <f>'Enter Data'!$C$61</f>
        <v>Select</v>
      </c>
    </row>
    <row r="7327" spans="3:5" x14ac:dyDescent="0.2">
      <c r="C7327" s="555"/>
      <c r="D7327" s="555"/>
      <c r="E7327" s="124" t="str">
        <f>'Enter Data'!$C$61</f>
        <v>Select</v>
      </c>
    </row>
    <row r="7328" spans="3:5" x14ac:dyDescent="0.2">
      <c r="C7328" s="555"/>
      <c r="D7328" s="555"/>
      <c r="E7328" s="124" t="str">
        <f>'Enter Data'!$C$61</f>
        <v>Select</v>
      </c>
    </row>
    <row r="7329" spans="3:5" x14ac:dyDescent="0.2">
      <c r="C7329" s="555"/>
      <c r="D7329" s="555"/>
      <c r="E7329" s="124" t="str">
        <f>'Enter Data'!$C$61</f>
        <v>Select</v>
      </c>
    </row>
    <row r="7330" spans="3:5" x14ac:dyDescent="0.2">
      <c r="C7330" s="555"/>
      <c r="D7330" s="555"/>
      <c r="E7330" s="124" t="str">
        <f>'Enter Data'!$C$61</f>
        <v>Select</v>
      </c>
    </row>
    <row r="7331" spans="3:5" x14ac:dyDescent="0.2">
      <c r="C7331" s="555"/>
      <c r="D7331" s="555"/>
      <c r="E7331" s="124" t="str">
        <f>'Enter Data'!$C$61</f>
        <v>Select</v>
      </c>
    </row>
    <row r="7332" spans="3:5" x14ac:dyDescent="0.2">
      <c r="C7332" s="555"/>
      <c r="D7332" s="555"/>
      <c r="E7332" s="124" t="str">
        <f>'Enter Data'!$C$61</f>
        <v>Select</v>
      </c>
    </row>
    <row r="7333" spans="3:5" x14ac:dyDescent="0.2">
      <c r="C7333" s="555"/>
      <c r="D7333" s="555"/>
      <c r="E7333" s="124" t="str">
        <f>'Enter Data'!$C$61</f>
        <v>Select</v>
      </c>
    </row>
    <row r="7334" spans="3:5" x14ac:dyDescent="0.2">
      <c r="C7334" s="555"/>
      <c r="D7334" s="555"/>
      <c r="E7334" s="124" t="str">
        <f>'Enter Data'!$C$61</f>
        <v>Select</v>
      </c>
    </row>
    <row r="7335" spans="3:5" x14ac:dyDescent="0.2">
      <c r="C7335" s="555"/>
      <c r="D7335" s="555"/>
      <c r="E7335" s="124" t="str">
        <f>'Enter Data'!$C$61</f>
        <v>Select</v>
      </c>
    </row>
    <row r="7336" spans="3:5" x14ac:dyDescent="0.2">
      <c r="C7336" s="555"/>
      <c r="D7336" s="555"/>
      <c r="E7336" s="124" t="str">
        <f>'Enter Data'!$C$61</f>
        <v>Select</v>
      </c>
    </row>
    <row r="7337" spans="3:5" x14ac:dyDescent="0.2">
      <c r="C7337" s="555"/>
      <c r="D7337" s="555"/>
      <c r="E7337" s="124" t="str">
        <f>'Enter Data'!$C$61</f>
        <v>Select</v>
      </c>
    </row>
    <row r="7338" spans="3:5" x14ac:dyDescent="0.2">
      <c r="C7338" s="555"/>
      <c r="D7338" s="555"/>
      <c r="E7338" s="124" t="str">
        <f>'Enter Data'!$C$61</f>
        <v>Select</v>
      </c>
    </row>
    <row r="7339" spans="3:5" x14ac:dyDescent="0.2">
      <c r="C7339" s="555"/>
      <c r="D7339" s="555"/>
      <c r="E7339" s="124" t="str">
        <f>'Enter Data'!$C$61</f>
        <v>Select</v>
      </c>
    </row>
    <row r="7340" spans="3:5" x14ac:dyDescent="0.2">
      <c r="C7340" s="555"/>
      <c r="D7340" s="555"/>
      <c r="E7340" s="124" t="str">
        <f>'Enter Data'!$C$61</f>
        <v>Select</v>
      </c>
    </row>
    <row r="7341" spans="3:5" x14ac:dyDescent="0.2">
      <c r="C7341" s="555"/>
      <c r="D7341" s="555"/>
      <c r="E7341" s="124" t="str">
        <f>'Enter Data'!$C$61</f>
        <v>Select</v>
      </c>
    </row>
    <row r="7342" spans="3:5" x14ac:dyDescent="0.2">
      <c r="C7342" s="555"/>
      <c r="D7342" s="555"/>
      <c r="E7342" s="124" t="str">
        <f>'Enter Data'!$C$61</f>
        <v>Select</v>
      </c>
    </row>
    <row r="7343" spans="3:5" x14ac:dyDescent="0.2">
      <c r="C7343" s="555"/>
      <c r="D7343" s="555"/>
      <c r="E7343" s="124" t="str">
        <f>'Enter Data'!$C$61</f>
        <v>Select</v>
      </c>
    </row>
    <row r="7344" spans="3:5" x14ac:dyDescent="0.2">
      <c r="C7344" s="555"/>
      <c r="D7344" s="555"/>
      <c r="E7344" s="124" t="str">
        <f>'Enter Data'!$C$61</f>
        <v>Select</v>
      </c>
    </row>
    <row r="7345" spans="3:5" x14ac:dyDescent="0.2">
      <c r="C7345" s="555"/>
      <c r="D7345" s="555"/>
      <c r="E7345" s="124" t="str">
        <f>'Enter Data'!$C$61</f>
        <v>Select</v>
      </c>
    </row>
    <row r="7346" spans="3:5" x14ac:dyDescent="0.2">
      <c r="C7346" s="555"/>
      <c r="D7346" s="555"/>
      <c r="E7346" s="124" t="str">
        <f>'Enter Data'!$C$61</f>
        <v>Select</v>
      </c>
    </row>
    <row r="7347" spans="3:5" x14ac:dyDescent="0.2">
      <c r="C7347" s="555"/>
      <c r="D7347" s="555"/>
      <c r="E7347" s="124" t="str">
        <f>'Enter Data'!$C$61</f>
        <v>Select</v>
      </c>
    </row>
    <row r="7348" spans="3:5" x14ac:dyDescent="0.2">
      <c r="C7348" s="555"/>
      <c r="D7348" s="555"/>
      <c r="E7348" s="124" t="str">
        <f>'Enter Data'!$C$61</f>
        <v>Select</v>
      </c>
    </row>
    <row r="7349" spans="3:5" x14ac:dyDescent="0.2">
      <c r="C7349" s="555"/>
      <c r="D7349" s="555"/>
      <c r="E7349" s="124" t="str">
        <f>'Enter Data'!$C$61</f>
        <v>Select</v>
      </c>
    </row>
    <row r="7350" spans="3:5" x14ac:dyDescent="0.2">
      <c r="C7350" s="555"/>
      <c r="D7350" s="555"/>
      <c r="E7350" s="124" t="str">
        <f>'Enter Data'!$C$61</f>
        <v>Select</v>
      </c>
    </row>
    <row r="7351" spans="3:5" x14ac:dyDescent="0.2">
      <c r="C7351" s="555"/>
      <c r="D7351" s="555"/>
      <c r="E7351" s="124" t="str">
        <f>'Enter Data'!$C$61</f>
        <v>Select</v>
      </c>
    </row>
    <row r="7352" spans="3:5" x14ac:dyDescent="0.2">
      <c r="C7352" s="555"/>
      <c r="D7352" s="555"/>
      <c r="E7352" s="124" t="str">
        <f>'Enter Data'!$C$61</f>
        <v>Select</v>
      </c>
    </row>
    <row r="7353" spans="3:5" x14ac:dyDescent="0.2">
      <c r="C7353" s="555"/>
      <c r="D7353" s="555"/>
      <c r="E7353" s="124" t="str">
        <f>'Enter Data'!$C$61</f>
        <v>Select</v>
      </c>
    </row>
    <row r="7354" spans="3:5" x14ac:dyDescent="0.2">
      <c r="C7354" s="555"/>
      <c r="D7354" s="555"/>
      <c r="E7354" s="124" t="str">
        <f>'Enter Data'!$C$61</f>
        <v>Select</v>
      </c>
    </row>
    <row r="7355" spans="3:5" x14ac:dyDescent="0.2">
      <c r="C7355" s="555"/>
      <c r="D7355" s="555"/>
      <c r="E7355" s="124" t="str">
        <f>'Enter Data'!$C$61</f>
        <v>Select</v>
      </c>
    </row>
    <row r="7356" spans="3:5" x14ac:dyDescent="0.2">
      <c r="C7356" s="555"/>
      <c r="D7356" s="555"/>
      <c r="E7356" s="124" t="str">
        <f>'Enter Data'!$C$61</f>
        <v>Select</v>
      </c>
    </row>
    <row r="7357" spans="3:5" x14ac:dyDescent="0.2">
      <c r="C7357" s="555"/>
      <c r="D7357" s="555"/>
      <c r="E7357" s="124" t="str">
        <f>'Enter Data'!$C$61</f>
        <v>Select</v>
      </c>
    </row>
    <row r="7358" spans="3:5" x14ac:dyDescent="0.2">
      <c r="C7358" s="555"/>
      <c r="D7358" s="555"/>
      <c r="E7358" s="124" t="str">
        <f>'Enter Data'!$C$61</f>
        <v>Select</v>
      </c>
    </row>
    <row r="7359" spans="3:5" x14ac:dyDescent="0.2">
      <c r="C7359" s="555"/>
      <c r="D7359" s="555"/>
      <c r="E7359" s="124" t="str">
        <f>'Enter Data'!$C$61</f>
        <v>Select</v>
      </c>
    </row>
    <row r="7360" spans="3:5" x14ac:dyDescent="0.2">
      <c r="C7360" s="555"/>
      <c r="D7360" s="555"/>
      <c r="E7360" s="124" t="str">
        <f>'Enter Data'!$C$61</f>
        <v>Select</v>
      </c>
    </row>
    <row r="7361" spans="3:5" x14ac:dyDescent="0.2">
      <c r="C7361" s="555"/>
      <c r="D7361" s="555"/>
      <c r="E7361" s="124" t="str">
        <f>'Enter Data'!$C$61</f>
        <v>Select</v>
      </c>
    </row>
    <row r="7362" spans="3:5" x14ac:dyDescent="0.2">
      <c r="C7362" s="555"/>
      <c r="D7362" s="555"/>
      <c r="E7362" s="124" t="str">
        <f>'Enter Data'!$C$61</f>
        <v>Select</v>
      </c>
    </row>
    <row r="7363" spans="3:5" x14ac:dyDescent="0.2">
      <c r="C7363" s="555"/>
      <c r="D7363" s="555"/>
      <c r="E7363" s="124" t="str">
        <f>'Enter Data'!$C$61</f>
        <v>Select</v>
      </c>
    </row>
    <row r="7364" spans="3:5" x14ac:dyDescent="0.2">
      <c r="C7364" s="555"/>
      <c r="D7364" s="555"/>
      <c r="E7364" s="124" t="str">
        <f>'Enter Data'!$C$61</f>
        <v>Select</v>
      </c>
    </row>
    <row r="7365" spans="3:5" x14ac:dyDescent="0.2">
      <c r="C7365" s="555"/>
      <c r="D7365" s="555"/>
      <c r="E7365" s="124" t="str">
        <f>'Enter Data'!$C$61</f>
        <v>Select</v>
      </c>
    </row>
    <row r="7366" spans="3:5" x14ac:dyDescent="0.2">
      <c r="C7366" s="555"/>
      <c r="D7366" s="555"/>
      <c r="E7366" s="124" t="str">
        <f>'Enter Data'!$C$61</f>
        <v>Select</v>
      </c>
    </row>
    <row r="7367" spans="3:5" x14ac:dyDescent="0.2">
      <c r="C7367" s="555"/>
      <c r="D7367" s="555"/>
      <c r="E7367" s="124" t="str">
        <f>'Enter Data'!$C$61</f>
        <v>Select</v>
      </c>
    </row>
    <row r="7368" spans="3:5" x14ac:dyDescent="0.2">
      <c r="C7368" s="555"/>
      <c r="D7368" s="555"/>
      <c r="E7368" s="124" t="str">
        <f>'Enter Data'!$C$61</f>
        <v>Select</v>
      </c>
    </row>
    <row r="7369" spans="3:5" x14ac:dyDescent="0.2">
      <c r="C7369" s="555"/>
      <c r="D7369" s="555"/>
      <c r="E7369" s="124" t="str">
        <f>'Enter Data'!$C$61</f>
        <v>Select</v>
      </c>
    </row>
    <row r="7370" spans="3:5" x14ac:dyDescent="0.2">
      <c r="C7370" s="555"/>
      <c r="D7370" s="555"/>
      <c r="E7370" s="124" t="str">
        <f>'Enter Data'!$C$61</f>
        <v>Select</v>
      </c>
    </row>
    <row r="7371" spans="3:5" x14ac:dyDescent="0.2">
      <c r="C7371" s="555"/>
      <c r="D7371" s="555"/>
      <c r="E7371" s="124" t="str">
        <f>'Enter Data'!$C$61</f>
        <v>Select</v>
      </c>
    </row>
    <row r="7372" spans="3:5" x14ac:dyDescent="0.2">
      <c r="C7372" s="555"/>
      <c r="D7372" s="555"/>
      <c r="E7372" s="124" t="str">
        <f>'Enter Data'!$C$61</f>
        <v>Select</v>
      </c>
    </row>
    <row r="7373" spans="3:5" x14ac:dyDescent="0.2">
      <c r="C7373" s="555"/>
      <c r="D7373" s="555"/>
      <c r="E7373" s="124" t="str">
        <f>'Enter Data'!$C$61</f>
        <v>Select</v>
      </c>
    </row>
    <row r="7374" spans="3:5" x14ac:dyDescent="0.2">
      <c r="C7374" s="555"/>
      <c r="D7374" s="555"/>
      <c r="E7374" s="124" t="str">
        <f>'Enter Data'!$C$61</f>
        <v>Select</v>
      </c>
    </row>
    <row r="7375" spans="3:5" x14ac:dyDescent="0.2">
      <c r="C7375" s="555"/>
      <c r="D7375" s="555"/>
      <c r="E7375" s="124" t="str">
        <f>'Enter Data'!$C$61</f>
        <v>Select</v>
      </c>
    </row>
    <row r="7376" spans="3:5" x14ac:dyDescent="0.2">
      <c r="C7376" s="555"/>
      <c r="D7376" s="555"/>
      <c r="E7376" s="124" t="str">
        <f>'Enter Data'!$C$61</f>
        <v>Select</v>
      </c>
    </row>
    <row r="7377" spans="3:5" x14ac:dyDescent="0.2">
      <c r="C7377" s="555"/>
      <c r="D7377" s="555"/>
      <c r="E7377" s="124" t="str">
        <f>'Enter Data'!$C$61</f>
        <v>Select</v>
      </c>
    </row>
    <row r="7378" spans="3:5" x14ac:dyDescent="0.2">
      <c r="C7378" s="555"/>
      <c r="D7378" s="555"/>
      <c r="E7378" s="124" t="str">
        <f>'Enter Data'!$C$61</f>
        <v>Select</v>
      </c>
    </row>
    <row r="7379" spans="3:5" x14ac:dyDescent="0.2">
      <c r="C7379" s="555"/>
      <c r="D7379" s="555"/>
      <c r="E7379" s="124" t="str">
        <f>'Enter Data'!$C$61</f>
        <v>Select</v>
      </c>
    </row>
    <row r="7380" spans="3:5" x14ac:dyDescent="0.2">
      <c r="C7380" s="555"/>
      <c r="D7380" s="555"/>
      <c r="E7380" s="124" t="str">
        <f>'Enter Data'!$C$61</f>
        <v>Select</v>
      </c>
    </row>
    <row r="7381" spans="3:5" x14ac:dyDescent="0.2">
      <c r="C7381" s="555"/>
      <c r="D7381" s="555"/>
      <c r="E7381" s="124" t="str">
        <f>'Enter Data'!$C$61</f>
        <v>Select</v>
      </c>
    </row>
    <row r="7382" spans="3:5" x14ac:dyDescent="0.2">
      <c r="C7382" s="555"/>
      <c r="D7382" s="555"/>
      <c r="E7382" s="124" t="str">
        <f>'Enter Data'!$C$61</f>
        <v>Select</v>
      </c>
    </row>
    <row r="7383" spans="3:5" x14ac:dyDescent="0.2">
      <c r="C7383" s="555"/>
      <c r="D7383" s="555"/>
      <c r="E7383" s="124" t="str">
        <f>'Enter Data'!$C$61</f>
        <v>Select</v>
      </c>
    </row>
    <row r="7384" spans="3:5" x14ac:dyDescent="0.2">
      <c r="C7384" s="555"/>
      <c r="D7384" s="555"/>
      <c r="E7384" s="124" t="str">
        <f>'Enter Data'!$C$61</f>
        <v>Select</v>
      </c>
    </row>
    <row r="7385" spans="3:5" x14ac:dyDescent="0.2">
      <c r="C7385" s="555"/>
      <c r="D7385" s="555"/>
      <c r="E7385" s="124" t="str">
        <f>'Enter Data'!$C$61</f>
        <v>Select</v>
      </c>
    </row>
    <row r="7386" spans="3:5" x14ac:dyDescent="0.2">
      <c r="C7386" s="555"/>
      <c r="D7386" s="555"/>
      <c r="E7386" s="124" t="str">
        <f>'Enter Data'!$C$61</f>
        <v>Select</v>
      </c>
    </row>
    <row r="7387" spans="3:5" x14ac:dyDescent="0.2">
      <c r="C7387" s="555"/>
      <c r="D7387" s="555"/>
      <c r="E7387" s="124" t="str">
        <f>'Enter Data'!$C$61</f>
        <v>Select</v>
      </c>
    </row>
    <row r="7388" spans="3:5" x14ac:dyDescent="0.2">
      <c r="C7388" s="555"/>
      <c r="D7388" s="555"/>
      <c r="E7388" s="124" t="str">
        <f>'Enter Data'!$C$61</f>
        <v>Select</v>
      </c>
    </row>
    <row r="7389" spans="3:5" x14ac:dyDescent="0.2">
      <c r="C7389" s="555"/>
      <c r="D7389" s="555"/>
      <c r="E7389" s="124" t="str">
        <f>'Enter Data'!$C$61</f>
        <v>Select</v>
      </c>
    </row>
    <row r="7390" spans="3:5" x14ac:dyDescent="0.2">
      <c r="C7390" s="555"/>
      <c r="D7390" s="555"/>
      <c r="E7390" s="124" t="str">
        <f>'Enter Data'!$C$61</f>
        <v>Select</v>
      </c>
    </row>
    <row r="7391" spans="3:5" x14ac:dyDescent="0.2">
      <c r="C7391" s="555"/>
      <c r="D7391" s="555"/>
      <c r="E7391" s="124" t="str">
        <f>'Enter Data'!$C$61</f>
        <v>Select</v>
      </c>
    </row>
    <row r="7392" spans="3:5" x14ac:dyDescent="0.2">
      <c r="C7392" s="555"/>
      <c r="D7392" s="555"/>
      <c r="E7392" s="124" t="str">
        <f>'Enter Data'!$C$61</f>
        <v>Select</v>
      </c>
    </row>
    <row r="7393" spans="3:5" x14ac:dyDescent="0.2">
      <c r="C7393" s="555"/>
      <c r="D7393" s="555"/>
      <c r="E7393" s="124" t="str">
        <f>'Enter Data'!$C$61</f>
        <v>Select</v>
      </c>
    </row>
    <row r="7394" spans="3:5" x14ac:dyDescent="0.2">
      <c r="C7394" s="555"/>
      <c r="D7394" s="555"/>
      <c r="E7394" s="124" t="str">
        <f>'Enter Data'!$C$61</f>
        <v>Select</v>
      </c>
    </row>
    <row r="7395" spans="3:5" x14ac:dyDescent="0.2">
      <c r="C7395" s="555"/>
      <c r="D7395" s="555"/>
      <c r="E7395" s="124" t="str">
        <f>'Enter Data'!$C$61</f>
        <v>Select</v>
      </c>
    </row>
    <row r="7396" spans="3:5" x14ac:dyDescent="0.2">
      <c r="C7396" s="555"/>
      <c r="D7396" s="555"/>
      <c r="E7396" s="124" t="str">
        <f>'Enter Data'!$C$61</f>
        <v>Select</v>
      </c>
    </row>
    <row r="7397" spans="3:5" x14ac:dyDescent="0.2">
      <c r="C7397" s="555"/>
      <c r="D7397" s="555"/>
      <c r="E7397" s="124" t="str">
        <f>'Enter Data'!$C$61</f>
        <v>Select</v>
      </c>
    </row>
    <row r="7398" spans="3:5" x14ac:dyDescent="0.2">
      <c r="C7398" s="555"/>
      <c r="D7398" s="555"/>
      <c r="E7398" s="124" t="str">
        <f>'Enter Data'!$C$61</f>
        <v>Select</v>
      </c>
    </row>
    <row r="7399" spans="3:5" x14ac:dyDescent="0.2">
      <c r="C7399" s="555"/>
      <c r="D7399" s="555"/>
      <c r="E7399" s="124" t="str">
        <f>'Enter Data'!$C$61</f>
        <v>Select</v>
      </c>
    </row>
    <row r="7400" spans="3:5" x14ac:dyDescent="0.2">
      <c r="C7400" s="555"/>
      <c r="D7400" s="555"/>
      <c r="E7400" s="124" t="str">
        <f>'Enter Data'!$C$61</f>
        <v>Select</v>
      </c>
    </row>
    <row r="7401" spans="3:5" x14ac:dyDescent="0.2">
      <c r="C7401" s="555"/>
      <c r="D7401" s="555"/>
      <c r="E7401" s="124" t="str">
        <f>'Enter Data'!$C$61</f>
        <v>Select</v>
      </c>
    </row>
    <row r="7402" spans="3:5" x14ac:dyDescent="0.2">
      <c r="C7402" s="555"/>
      <c r="D7402" s="555"/>
      <c r="E7402" s="124" t="str">
        <f>'Enter Data'!$C$61</f>
        <v>Select</v>
      </c>
    </row>
    <row r="7403" spans="3:5" x14ac:dyDescent="0.2">
      <c r="C7403" s="555"/>
      <c r="D7403" s="555"/>
      <c r="E7403" s="124" t="str">
        <f>'Enter Data'!$C$61</f>
        <v>Select</v>
      </c>
    </row>
    <row r="7404" spans="3:5" x14ac:dyDescent="0.2">
      <c r="C7404" s="555"/>
      <c r="D7404" s="555"/>
      <c r="E7404" s="124" t="str">
        <f>'Enter Data'!$C$61</f>
        <v>Select</v>
      </c>
    </row>
    <row r="7405" spans="3:5" x14ac:dyDescent="0.2">
      <c r="C7405" s="555"/>
      <c r="D7405" s="555"/>
      <c r="E7405" s="124" t="str">
        <f>'Enter Data'!$C$61</f>
        <v>Select</v>
      </c>
    </row>
    <row r="7406" spans="3:5" x14ac:dyDescent="0.2">
      <c r="C7406" s="555"/>
      <c r="D7406" s="555"/>
      <c r="E7406" s="124" t="str">
        <f>'Enter Data'!$C$61</f>
        <v>Select</v>
      </c>
    </row>
    <row r="7407" spans="3:5" x14ac:dyDescent="0.2">
      <c r="C7407" s="555"/>
      <c r="D7407" s="555"/>
      <c r="E7407" s="124" t="str">
        <f>'Enter Data'!$C$61</f>
        <v>Select</v>
      </c>
    </row>
    <row r="7408" spans="3:5" x14ac:dyDescent="0.2">
      <c r="C7408" s="555"/>
      <c r="D7408" s="555"/>
      <c r="E7408" s="124" t="str">
        <f>'Enter Data'!$C$61</f>
        <v>Select</v>
      </c>
    </row>
    <row r="7409" spans="3:5" x14ac:dyDescent="0.2">
      <c r="C7409" s="555"/>
      <c r="D7409" s="555"/>
      <c r="E7409" s="124" t="str">
        <f>'Enter Data'!$C$61</f>
        <v>Select</v>
      </c>
    </row>
    <row r="7410" spans="3:5" x14ac:dyDescent="0.2">
      <c r="C7410" s="555"/>
      <c r="D7410" s="555"/>
      <c r="E7410" s="124" t="str">
        <f>'Enter Data'!$C$61</f>
        <v>Select</v>
      </c>
    </row>
    <row r="7411" spans="3:5" x14ac:dyDescent="0.2">
      <c r="C7411" s="555"/>
      <c r="D7411" s="555"/>
      <c r="E7411" s="124" t="str">
        <f>'Enter Data'!$C$61</f>
        <v>Select</v>
      </c>
    </row>
    <row r="7412" spans="3:5" x14ac:dyDescent="0.2">
      <c r="C7412" s="555"/>
      <c r="D7412" s="555"/>
      <c r="E7412" s="124" t="str">
        <f>'Enter Data'!$C$61</f>
        <v>Select</v>
      </c>
    </row>
    <row r="7413" spans="3:5" x14ac:dyDescent="0.2">
      <c r="C7413" s="555"/>
      <c r="D7413" s="555"/>
      <c r="E7413" s="124" t="str">
        <f>'Enter Data'!$C$61</f>
        <v>Select</v>
      </c>
    </row>
    <row r="7414" spans="3:5" x14ac:dyDescent="0.2">
      <c r="C7414" s="555"/>
      <c r="D7414" s="555"/>
      <c r="E7414" s="124" t="str">
        <f>'Enter Data'!$C$61</f>
        <v>Select</v>
      </c>
    </row>
    <row r="7415" spans="3:5" x14ac:dyDescent="0.2">
      <c r="C7415" s="555"/>
      <c r="D7415" s="555"/>
      <c r="E7415" s="124" t="str">
        <f>'Enter Data'!$C$61</f>
        <v>Select</v>
      </c>
    </row>
    <row r="7416" spans="3:5" x14ac:dyDescent="0.2">
      <c r="C7416" s="555"/>
      <c r="D7416" s="555"/>
      <c r="E7416" s="124" t="str">
        <f>'Enter Data'!$C$61</f>
        <v>Select</v>
      </c>
    </row>
    <row r="7417" spans="3:5" x14ac:dyDescent="0.2">
      <c r="C7417" s="555"/>
      <c r="D7417" s="555"/>
      <c r="E7417" s="124" t="str">
        <f>'Enter Data'!$C$61</f>
        <v>Select</v>
      </c>
    </row>
    <row r="7418" spans="3:5" x14ac:dyDescent="0.2">
      <c r="C7418" s="555"/>
      <c r="D7418" s="555"/>
      <c r="E7418" s="124" t="str">
        <f>'Enter Data'!$C$61</f>
        <v>Select</v>
      </c>
    </row>
    <row r="7419" spans="3:5" x14ac:dyDescent="0.2">
      <c r="C7419" s="555"/>
      <c r="D7419" s="555"/>
      <c r="E7419" s="124" t="str">
        <f>'Enter Data'!$C$61</f>
        <v>Select</v>
      </c>
    </row>
    <row r="7420" spans="3:5" x14ac:dyDescent="0.2">
      <c r="C7420" s="555"/>
      <c r="D7420" s="555"/>
      <c r="E7420" s="124" t="str">
        <f>'Enter Data'!$C$61</f>
        <v>Select</v>
      </c>
    </row>
    <row r="7421" spans="3:5" x14ac:dyDescent="0.2">
      <c r="C7421" s="555"/>
      <c r="D7421" s="555"/>
      <c r="E7421" s="124" t="str">
        <f>'Enter Data'!$C$61</f>
        <v>Select</v>
      </c>
    </row>
    <row r="7422" spans="3:5" x14ac:dyDescent="0.2">
      <c r="C7422" s="555"/>
      <c r="D7422" s="555"/>
      <c r="E7422" s="124" t="str">
        <f>'Enter Data'!$C$61</f>
        <v>Select</v>
      </c>
    </row>
    <row r="7423" spans="3:5" x14ac:dyDescent="0.2">
      <c r="C7423" s="555"/>
      <c r="D7423" s="555"/>
      <c r="E7423" s="124" t="str">
        <f>'Enter Data'!$C$61</f>
        <v>Select</v>
      </c>
    </row>
    <row r="7424" spans="3:5" x14ac:dyDescent="0.2">
      <c r="C7424" s="555"/>
      <c r="D7424" s="555"/>
      <c r="E7424" s="124" t="str">
        <f>'Enter Data'!$C$61</f>
        <v>Select</v>
      </c>
    </row>
    <row r="7425" spans="3:5" x14ac:dyDescent="0.2">
      <c r="C7425" s="555"/>
      <c r="D7425" s="555"/>
      <c r="E7425" s="124" t="str">
        <f>'Enter Data'!$C$61</f>
        <v>Select</v>
      </c>
    </row>
    <row r="7426" spans="3:5" x14ac:dyDescent="0.2">
      <c r="C7426" s="555"/>
      <c r="D7426" s="555"/>
      <c r="E7426" s="124" t="str">
        <f>'Enter Data'!$C$61</f>
        <v>Select</v>
      </c>
    </row>
    <row r="7427" spans="3:5" x14ac:dyDescent="0.2">
      <c r="C7427" s="555"/>
      <c r="D7427" s="555"/>
      <c r="E7427" s="124" t="str">
        <f>'Enter Data'!$C$61</f>
        <v>Select</v>
      </c>
    </row>
    <row r="7428" spans="3:5" x14ac:dyDescent="0.2">
      <c r="C7428" s="555"/>
      <c r="D7428" s="555"/>
      <c r="E7428" s="124" t="str">
        <f>'Enter Data'!$C$61</f>
        <v>Select</v>
      </c>
    </row>
    <row r="7429" spans="3:5" x14ac:dyDescent="0.2">
      <c r="C7429" s="555"/>
      <c r="D7429" s="555"/>
      <c r="E7429" s="124" t="str">
        <f>'Enter Data'!$C$61</f>
        <v>Select</v>
      </c>
    </row>
    <row r="7430" spans="3:5" x14ac:dyDescent="0.2">
      <c r="C7430" s="555"/>
      <c r="D7430" s="555"/>
      <c r="E7430" s="124" t="str">
        <f>'Enter Data'!$C$61</f>
        <v>Select</v>
      </c>
    </row>
    <row r="7431" spans="3:5" x14ac:dyDescent="0.2">
      <c r="C7431" s="555"/>
      <c r="D7431" s="555"/>
      <c r="E7431" s="124" t="str">
        <f>'Enter Data'!$C$61</f>
        <v>Select</v>
      </c>
    </row>
    <row r="7432" spans="3:5" x14ac:dyDescent="0.2">
      <c r="C7432" s="555"/>
      <c r="D7432" s="555"/>
      <c r="E7432" s="124" t="str">
        <f>'Enter Data'!$C$61</f>
        <v>Select</v>
      </c>
    </row>
    <row r="7433" spans="3:5" x14ac:dyDescent="0.2">
      <c r="C7433" s="555"/>
      <c r="D7433" s="555"/>
      <c r="E7433" s="124" t="str">
        <f>'Enter Data'!$C$61</f>
        <v>Select</v>
      </c>
    </row>
    <row r="7434" spans="3:5" x14ac:dyDescent="0.2">
      <c r="C7434" s="555"/>
      <c r="D7434" s="555"/>
      <c r="E7434" s="124" t="str">
        <f>'Enter Data'!$C$61</f>
        <v>Select</v>
      </c>
    </row>
    <row r="7435" spans="3:5" x14ac:dyDescent="0.2">
      <c r="C7435" s="555"/>
      <c r="D7435" s="555"/>
      <c r="E7435" s="124" t="str">
        <f>'Enter Data'!$C$61</f>
        <v>Select</v>
      </c>
    </row>
    <row r="7436" spans="3:5" x14ac:dyDescent="0.2">
      <c r="C7436" s="555"/>
      <c r="D7436" s="555"/>
      <c r="E7436" s="124" t="str">
        <f>'Enter Data'!$C$61</f>
        <v>Select</v>
      </c>
    </row>
    <row r="7437" spans="3:5" x14ac:dyDescent="0.2">
      <c r="C7437" s="555"/>
      <c r="D7437" s="555"/>
      <c r="E7437" s="124" t="str">
        <f>'Enter Data'!$C$61</f>
        <v>Select</v>
      </c>
    </row>
    <row r="7438" spans="3:5" x14ac:dyDescent="0.2">
      <c r="C7438" s="555"/>
      <c r="D7438" s="555"/>
      <c r="E7438" s="124" t="str">
        <f>'Enter Data'!$C$61</f>
        <v>Select</v>
      </c>
    </row>
    <row r="7439" spans="3:5" x14ac:dyDescent="0.2">
      <c r="C7439" s="555"/>
      <c r="D7439" s="555"/>
      <c r="E7439" s="124" t="str">
        <f>'Enter Data'!$C$61</f>
        <v>Select</v>
      </c>
    </row>
    <row r="7440" spans="3:5" x14ac:dyDescent="0.2">
      <c r="C7440" s="555"/>
      <c r="D7440" s="555"/>
      <c r="E7440" s="124" t="str">
        <f>'Enter Data'!$C$61</f>
        <v>Select</v>
      </c>
    </row>
    <row r="7441" spans="3:5" x14ac:dyDescent="0.2">
      <c r="C7441" s="555"/>
      <c r="D7441" s="555"/>
      <c r="E7441" s="124" t="str">
        <f>'Enter Data'!$C$61</f>
        <v>Select</v>
      </c>
    </row>
    <row r="7442" spans="3:5" x14ac:dyDescent="0.2">
      <c r="C7442" s="555"/>
      <c r="D7442" s="555"/>
      <c r="E7442" s="124" t="str">
        <f>'Enter Data'!$C$61</f>
        <v>Select</v>
      </c>
    </row>
    <row r="7443" spans="3:5" x14ac:dyDescent="0.2">
      <c r="C7443" s="555"/>
      <c r="D7443" s="555"/>
      <c r="E7443" s="124" t="str">
        <f>'Enter Data'!$C$61</f>
        <v>Select</v>
      </c>
    </row>
    <row r="7444" spans="3:5" x14ac:dyDescent="0.2">
      <c r="C7444" s="555"/>
      <c r="D7444" s="555"/>
      <c r="E7444" s="124" t="str">
        <f>'Enter Data'!$C$61</f>
        <v>Select</v>
      </c>
    </row>
    <row r="7445" spans="3:5" x14ac:dyDescent="0.2">
      <c r="C7445" s="555"/>
      <c r="D7445" s="555"/>
      <c r="E7445" s="124" t="str">
        <f>'Enter Data'!$C$61</f>
        <v>Select</v>
      </c>
    </row>
    <row r="7446" spans="3:5" x14ac:dyDescent="0.2">
      <c r="C7446" s="555"/>
      <c r="D7446" s="555"/>
      <c r="E7446" s="124" t="str">
        <f>'Enter Data'!$C$61</f>
        <v>Select</v>
      </c>
    </row>
    <row r="7447" spans="3:5" x14ac:dyDescent="0.2">
      <c r="C7447" s="555"/>
      <c r="D7447" s="555"/>
      <c r="E7447" s="124" t="str">
        <f>'Enter Data'!$C$61</f>
        <v>Select</v>
      </c>
    </row>
    <row r="7448" spans="3:5" x14ac:dyDescent="0.2">
      <c r="C7448" s="555"/>
      <c r="D7448" s="555"/>
      <c r="E7448" s="124" t="str">
        <f>'Enter Data'!$C$61</f>
        <v>Select</v>
      </c>
    </row>
    <row r="7449" spans="3:5" x14ac:dyDescent="0.2">
      <c r="C7449" s="555"/>
      <c r="D7449" s="555"/>
      <c r="E7449" s="124" t="str">
        <f>'Enter Data'!$C$61</f>
        <v>Select</v>
      </c>
    </row>
    <row r="7450" spans="3:5" x14ac:dyDescent="0.2">
      <c r="C7450" s="555"/>
      <c r="D7450" s="555"/>
      <c r="E7450" s="124" t="str">
        <f>'Enter Data'!$C$61</f>
        <v>Select</v>
      </c>
    </row>
    <row r="7451" spans="3:5" x14ac:dyDescent="0.2">
      <c r="C7451" s="555"/>
      <c r="D7451" s="555"/>
      <c r="E7451" s="124" t="str">
        <f>'Enter Data'!$C$61</f>
        <v>Select</v>
      </c>
    </row>
    <row r="7452" spans="3:5" x14ac:dyDescent="0.2">
      <c r="C7452" s="555"/>
      <c r="D7452" s="555"/>
      <c r="E7452" s="124" t="str">
        <f>'Enter Data'!$C$61</f>
        <v>Select</v>
      </c>
    </row>
    <row r="7453" spans="3:5" x14ac:dyDescent="0.2">
      <c r="C7453" s="555"/>
      <c r="D7453" s="555"/>
      <c r="E7453" s="124" t="str">
        <f>'Enter Data'!$C$61</f>
        <v>Select</v>
      </c>
    </row>
    <row r="7454" spans="3:5" x14ac:dyDescent="0.2">
      <c r="C7454" s="555"/>
      <c r="D7454" s="555"/>
      <c r="E7454" s="124" t="str">
        <f>'Enter Data'!$C$61</f>
        <v>Select</v>
      </c>
    </row>
    <row r="7455" spans="3:5" x14ac:dyDescent="0.2">
      <c r="C7455" s="555"/>
      <c r="D7455" s="555"/>
      <c r="E7455" s="124" t="str">
        <f>'Enter Data'!$C$61</f>
        <v>Select</v>
      </c>
    </row>
    <row r="7456" spans="3:5" x14ac:dyDescent="0.2">
      <c r="C7456" s="555"/>
      <c r="D7456" s="555"/>
      <c r="E7456" s="124" t="str">
        <f>'Enter Data'!$C$61</f>
        <v>Select</v>
      </c>
    </row>
    <row r="7457" spans="3:5" x14ac:dyDescent="0.2">
      <c r="C7457" s="555"/>
      <c r="D7457" s="555"/>
      <c r="E7457" s="124" t="str">
        <f>'Enter Data'!$C$61</f>
        <v>Select</v>
      </c>
    </row>
    <row r="7458" spans="3:5" x14ac:dyDescent="0.2">
      <c r="C7458" s="555"/>
      <c r="D7458" s="555"/>
      <c r="E7458" s="124" t="str">
        <f>'Enter Data'!$C$61</f>
        <v>Select</v>
      </c>
    </row>
    <row r="7459" spans="3:5" x14ac:dyDescent="0.2">
      <c r="C7459" s="555"/>
      <c r="D7459" s="555"/>
      <c r="E7459" s="124" t="str">
        <f>'Enter Data'!$C$61</f>
        <v>Select</v>
      </c>
    </row>
    <row r="7460" spans="3:5" x14ac:dyDescent="0.2">
      <c r="C7460" s="555"/>
      <c r="D7460" s="555"/>
      <c r="E7460" s="124" t="str">
        <f>'Enter Data'!$C$61</f>
        <v>Select</v>
      </c>
    </row>
    <row r="7461" spans="3:5" x14ac:dyDescent="0.2">
      <c r="C7461" s="555"/>
      <c r="D7461" s="555"/>
      <c r="E7461" s="124" t="str">
        <f>'Enter Data'!$C$61</f>
        <v>Select</v>
      </c>
    </row>
    <row r="7462" spans="3:5" x14ac:dyDescent="0.2">
      <c r="C7462" s="555"/>
      <c r="D7462" s="555"/>
      <c r="E7462" s="124" t="str">
        <f>'Enter Data'!$C$61</f>
        <v>Select</v>
      </c>
    </row>
    <row r="7463" spans="3:5" x14ac:dyDescent="0.2">
      <c r="C7463" s="555"/>
      <c r="D7463" s="555"/>
      <c r="E7463" s="124" t="str">
        <f>'Enter Data'!$C$61</f>
        <v>Select</v>
      </c>
    </row>
    <row r="7464" spans="3:5" x14ac:dyDescent="0.2">
      <c r="C7464" s="555"/>
      <c r="D7464" s="555"/>
      <c r="E7464" s="124" t="str">
        <f>'Enter Data'!$C$61</f>
        <v>Select</v>
      </c>
    </row>
    <row r="7465" spans="3:5" x14ac:dyDescent="0.2">
      <c r="C7465" s="555"/>
      <c r="D7465" s="555"/>
      <c r="E7465" s="124" t="str">
        <f>'Enter Data'!$C$61</f>
        <v>Select</v>
      </c>
    </row>
    <row r="7466" spans="3:5" x14ac:dyDescent="0.2">
      <c r="C7466" s="555"/>
      <c r="D7466" s="555"/>
      <c r="E7466" s="124" t="str">
        <f>'Enter Data'!$C$61</f>
        <v>Select</v>
      </c>
    </row>
    <row r="7467" spans="3:5" x14ac:dyDescent="0.2">
      <c r="C7467" s="555"/>
      <c r="D7467" s="555"/>
      <c r="E7467" s="124" t="str">
        <f>'Enter Data'!$C$61</f>
        <v>Select</v>
      </c>
    </row>
    <row r="7468" spans="3:5" x14ac:dyDescent="0.2">
      <c r="C7468" s="555"/>
      <c r="D7468" s="555"/>
      <c r="E7468" s="124" t="str">
        <f>'Enter Data'!$C$61</f>
        <v>Select</v>
      </c>
    </row>
    <row r="7469" spans="3:5" x14ac:dyDescent="0.2">
      <c r="C7469" s="555"/>
      <c r="D7469" s="555"/>
      <c r="E7469" s="124" t="str">
        <f>'Enter Data'!$C$61</f>
        <v>Select</v>
      </c>
    </row>
    <row r="7470" spans="3:5" x14ac:dyDescent="0.2">
      <c r="C7470" s="555"/>
      <c r="D7470" s="555"/>
      <c r="E7470" s="124" t="str">
        <f>'Enter Data'!$C$61</f>
        <v>Select</v>
      </c>
    </row>
    <row r="7471" spans="3:5" x14ac:dyDescent="0.2">
      <c r="C7471" s="555"/>
      <c r="D7471" s="555"/>
      <c r="E7471" s="124" t="str">
        <f>'Enter Data'!$C$61</f>
        <v>Select</v>
      </c>
    </row>
    <row r="7472" spans="3:5" x14ac:dyDescent="0.2">
      <c r="C7472" s="555"/>
      <c r="D7472" s="555"/>
      <c r="E7472" s="124" t="str">
        <f>'Enter Data'!$C$61</f>
        <v>Select</v>
      </c>
    </row>
    <row r="7473" spans="3:5" x14ac:dyDescent="0.2">
      <c r="C7473" s="555"/>
      <c r="D7473" s="555"/>
      <c r="E7473" s="124" t="str">
        <f>'Enter Data'!$C$61</f>
        <v>Select</v>
      </c>
    </row>
    <row r="7474" spans="3:5" x14ac:dyDescent="0.2">
      <c r="C7474" s="555"/>
      <c r="D7474" s="555"/>
      <c r="E7474" s="124" t="str">
        <f>'Enter Data'!$C$61</f>
        <v>Select</v>
      </c>
    </row>
    <row r="7475" spans="3:5" x14ac:dyDescent="0.2">
      <c r="C7475" s="555"/>
      <c r="D7475" s="555"/>
      <c r="E7475" s="124" t="str">
        <f>'Enter Data'!$C$61</f>
        <v>Select</v>
      </c>
    </row>
    <row r="7476" spans="3:5" x14ac:dyDescent="0.2">
      <c r="C7476" s="555"/>
      <c r="D7476" s="555"/>
      <c r="E7476" s="124" t="str">
        <f>'Enter Data'!$C$61</f>
        <v>Select</v>
      </c>
    </row>
    <row r="7477" spans="3:5" x14ac:dyDescent="0.2">
      <c r="C7477" s="555"/>
      <c r="D7477" s="555"/>
      <c r="E7477" s="124" t="str">
        <f>'Enter Data'!$C$61</f>
        <v>Select</v>
      </c>
    </row>
    <row r="7478" spans="3:5" x14ac:dyDescent="0.2">
      <c r="C7478" s="555"/>
      <c r="D7478" s="555"/>
      <c r="E7478" s="124" t="str">
        <f>'Enter Data'!$C$61</f>
        <v>Select</v>
      </c>
    </row>
    <row r="7479" spans="3:5" x14ac:dyDescent="0.2">
      <c r="C7479" s="555"/>
      <c r="D7479" s="555"/>
      <c r="E7479" s="124" t="str">
        <f>'Enter Data'!$C$61</f>
        <v>Select</v>
      </c>
    </row>
    <row r="7480" spans="3:5" x14ac:dyDescent="0.2">
      <c r="C7480" s="555"/>
      <c r="D7480" s="555"/>
      <c r="E7480" s="124" t="str">
        <f>'Enter Data'!$C$61</f>
        <v>Select</v>
      </c>
    </row>
    <row r="7481" spans="3:5" x14ac:dyDescent="0.2">
      <c r="C7481" s="555"/>
      <c r="D7481" s="555"/>
      <c r="E7481" s="124" t="str">
        <f>'Enter Data'!$C$61</f>
        <v>Select</v>
      </c>
    </row>
    <row r="7482" spans="3:5" x14ac:dyDescent="0.2">
      <c r="C7482" s="555"/>
      <c r="D7482" s="555"/>
      <c r="E7482" s="124" t="str">
        <f>'Enter Data'!$C$61</f>
        <v>Select</v>
      </c>
    </row>
    <row r="7483" spans="3:5" x14ac:dyDescent="0.2">
      <c r="C7483" s="555"/>
      <c r="D7483" s="555"/>
      <c r="E7483" s="124" t="str">
        <f>'Enter Data'!$C$61</f>
        <v>Select</v>
      </c>
    </row>
    <row r="7484" spans="3:5" x14ac:dyDescent="0.2">
      <c r="C7484" s="555"/>
      <c r="D7484" s="555"/>
      <c r="E7484" s="124" t="str">
        <f>'Enter Data'!$C$61</f>
        <v>Select</v>
      </c>
    </row>
    <row r="7485" spans="3:5" x14ac:dyDescent="0.2">
      <c r="C7485" s="555"/>
      <c r="D7485" s="555"/>
      <c r="E7485" s="124" t="str">
        <f>'Enter Data'!$C$61</f>
        <v>Select</v>
      </c>
    </row>
    <row r="7486" spans="3:5" x14ac:dyDescent="0.2">
      <c r="C7486" s="555"/>
      <c r="D7486" s="555"/>
      <c r="E7486" s="124" t="str">
        <f>'Enter Data'!$C$61</f>
        <v>Select</v>
      </c>
    </row>
    <row r="7487" spans="3:5" x14ac:dyDescent="0.2">
      <c r="C7487" s="555"/>
      <c r="D7487" s="555"/>
      <c r="E7487" s="124" t="str">
        <f>'Enter Data'!$C$61</f>
        <v>Select</v>
      </c>
    </row>
    <row r="7488" spans="3:5" x14ac:dyDescent="0.2">
      <c r="C7488" s="555"/>
      <c r="D7488" s="555"/>
      <c r="E7488" s="124" t="str">
        <f>'Enter Data'!$C$61</f>
        <v>Select</v>
      </c>
    </row>
    <row r="7489" spans="3:5" x14ac:dyDescent="0.2">
      <c r="C7489" s="555"/>
      <c r="D7489" s="555"/>
      <c r="E7489" s="124" t="str">
        <f>'Enter Data'!$C$61</f>
        <v>Select</v>
      </c>
    </row>
    <row r="7490" spans="3:5" x14ac:dyDescent="0.2">
      <c r="C7490" s="555"/>
      <c r="D7490" s="555"/>
      <c r="E7490" s="124" t="str">
        <f>'Enter Data'!$C$61</f>
        <v>Select</v>
      </c>
    </row>
    <row r="7491" spans="3:5" x14ac:dyDescent="0.2">
      <c r="C7491" s="555"/>
      <c r="D7491" s="555"/>
      <c r="E7491" s="124" t="str">
        <f>'Enter Data'!$C$61</f>
        <v>Select</v>
      </c>
    </row>
    <row r="7492" spans="3:5" x14ac:dyDescent="0.2">
      <c r="C7492" s="555"/>
      <c r="D7492" s="555"/>
      <c r="E7492" s="124" t="str">
        <f>'Enter Data'!$C$61</f>
        <v>Select</v>
      </c>
    </row>
    <row r="7493" spans="3:5" x14ac:dyDescent="0.2">
      <c r="C7493" s="555"/>
      <c r="D7493" s="555"/>
      <c r="E7493" s="124" t="str">
        <f>'Enter Data'!$C$61</f>
        <v>Select</v>
      </c>
    </row>
    <row r="7494" spans="3:5" x14ac:dyDescent="0.2">
      <c r="C7494" s="555"/>
      <c r="D7494" s="555"/>
      <c r="E7494" s="124" t="str">
        <f>'Enter Data'!$C$61</f>
        <v>Select</v>
      </c>
    </row>
    <row r="7495" spans="3:5" x14ac:dyDescent="0.2">
      <c r="C7495" s="555"/>
      <c r="D7495" s="555"/>
      <c r="E7495" s="124" t="str">
        <f>'Enter Data'!$C$61</f>
        <v>Select</v>
      </c>
    </row>
    <row r="7496" spans="3:5" x14ac:dyDescent="0.2">
      <c r="C7496" s="555"/>
      <c r="D7496" s="555"/>
      <c r="E7496" s="124" t="str">
        <f>'Enter Data'!$C$61</f>
        <v>Select</v>
      </c>
    </row>
    <row r="7497" spans="3:5" x14ac:dyDescent="0.2">
      <c r="C7497" s="555"/>
      <c r="D7497" s="555"/>
      <c r="E7497" s="124" t="str">
        <f>'Enter Data'!$C$61</f>
        <v>Select</v>
      </c>
    </row>
    <row r="7498" spans="3:5" x14ac:dyDescent="0.2">
      <c r="C7498" s="555"/>
      <c r="D7498" s="555"/>
      <c r="E7498" s="124" t="str">
        <f>'Enter Data'!$C$61</f>
        <v>Select</v>
      </c>
    </row>
    <row r="7499" spans="3:5" x14ac:dyDescent="0.2">
      <c r="C7499" s="555"/>
      <c r="D7499" s="555"/>
      <c r="E7499" s="124" t="str">
        <f>'Enter Data'!$C$61</f>
        <v>Select</v>
      </c>
    </row>
    <row r="7500" spans="3:5" x14ac:dyDescent="0.2">
      <c r="C7500" s="555"/>
      <c r="D7500" s="555"/>
      <c r="E7500" s="124" t="str">
        <f>'Enter Data'!$C$61</f>
        <v>Select</v>
      </c>
    </row>
    <row r="7501" spans="3:5" x14ac:dyDescent="0.2">
      <c r="C7501" s="555"/>
      <c r="D7501" s="555"/>
      <c r="E7501" s="124" t="str">
        <f>'Enter Data'!$C$61</f>
        <v>Select</v>
      </c>
    </row>
    <row r="7502" spans="3:5" x14ac:dyDescent="0.2">
      <c r="C7502" s="555"/>
      <c r="D7502" s="555"/>
      <c r="E7502" s="124" t="str">
        <f>'Enter Data'!$C$61</f>
        <v>Select</v>
      </c>
    </row>
    <row r="7503" spans="3:5" x14ac:dyDescent="0.2">
      <c r="C7503" s="555"/>
      <c r="D7503" s="555"/>
      <c r="E7503" s="124" t="str">
        <f>'Enter Data'!$C$61</f>
        <v>Select</v>
      </c>
    </row>
    <row r="7504" spans="3:5" x14ac:dyDescent="0.2">
      <c r="C7504" s="555"/>
      <c r="D7504" s="555"/>
      <c r="E7504" s="124" t="str">
        <f>'Enter Data'!$C$61</f>
        <v>Select</v>
      </c>
    </row>
    <row r="7505" spans="3:5" x14ac:dyDescent="0.2">
      <c r="C7505" s="555"/>
      <c r="D7505" s="555"/>
      <c r="E7505" s="124" t="str">
        <f>'Enter Data'!$C$61</f>
        <v>Select</v>
      </c>
    </row>
    <row r="7506" spans="3:5" x14ac:dyDescent="0.2">
      <c r="C7506" s="555"/>
      <c r="D7506" s="555"/>
      <c r="E7506" s="124" t="str">
        <f>'Enter Data'!$C$61</f>
        <v>Select</v>
      </c>
    </row>
    <row r="7507" spans="3:5" x14ac:dyDescent="0.2">
      <c r="C7507" s="555"/>
      <c r="D7507" s="555"/>
      <c r="E7507" s="124" t="str">
        <f>'Enter Data'!$C$61</f>
        <v>Select</v>
      </c>
    </row>
    <row r="7508" spans="3:5" x14ac:dyDescent="0.2">
      <c r="C7508" s="555"/>
      <c r="D7508" s="555"/>
      <c r="E7508" s="124" t="str">
        <f>'Enter Data'!$C$61</f>
        <v>Select</v>
      </c>
    </row>
    <row r="7509" spans="3:5" x14ac:dyDescent="0.2">
      <c r="C7509" s="555"/>
      <c r="D7509" s="555"/>
      <c r="E7509" s="124" t="str">
        <f>'Enter Data'!$C$61</f>
        <v>Select</v>
      </c>
    </row>
    <row r="7510" spans="3:5" x14ac:dyDescent="0.2">
      <c r="C7510" s="555"/>
      <c r="D7510" s="555"/>
      <c r="E7510" s="124" t="str">
        <f>'Enter Data'!$C$61</f>
        <v>Select</v>
      </c>
    </row>
    <row r="7511" spans="3:5" x14ac:dyDescent="0.2">
      <c r="C7511" s="555"/>
      <c r="D7511" s="555"/>
      <c r="E7511" s="124" t="str">
        <f>'Enter Data'!$C$61</f>
        <v>Select</v>
      </c>
    </row>
    <row r="7512" spans="3:5" x14ac:dyDescent="0.2">
      <c r="C7512" s="555"/>
      <c r="D7512" s="555"/>
      <c r="E7512" s="124" t="str">
        <f>'Enter Data'!$C$61</f>
        <v>Select</v>
      </c>
    </row>
    <row r="7513" spans="3:5" x14ac:dyDescent="0.2">
      <c r="C7513" s="555"/>
      <c r="D7513" s="555"/>
      <c r="E7513" s="124" t="str">
        <f>'Enter Data'!$C$61</f>
        <v>Select</v>
      </c>
    </row>
    <row r="7514" spans="3:5" x14ac:dyDescent="0.2">
      <c r="C7514" s="555"/>
      <c r="D7514" s="555"/>
      <c r="E7514" s="124" t="str">
        <f>'Enter Data'!$C$61</f>
        <v>Select</v>
      </c>
    </row>
    <row r="7515" spans="3:5" x14ac:dyDescent="0.2">
      <c r="C7515" s="555"/>
      <c r="D7515" s="555"/>
      <c r="E7515" s="124" t="str">
        <f>'Enter Data'!$C$61</f>
        <v>Select</v>
      </c>
    </row>
    <row r="7516" spans="3:5" x14ac:dyDescent="0.2">
      <c r="C7516" s="555"/>
      <c r="D7516" s="555"/>
      <c r="E7516" s="124" t="str">
        <f>'Enter Data'!$C$61</f>
        <v>Select</v>
      </c>
    </row>
    <row r="7517" spans="3:5" x14ac:dyDescent="0.2">
      <c r="C7517" s="555"/>
      <c r="D7517" s="555"/>
      <c r="E7517" s="124" t="str">
        <f>'Enter Data'!$C$61</f>
        <v>Select</v>
      </c>
    </row>
    <row r="7518" spans="3:5" x14ac:dyDescent="0.2">
      <c r="C7518" s="555"/>
      <c r="D7518" s="555"/>
      <c r="E7518" s="124" t="str">
        <f>'Enter Data'!$C$61</f>
        <v>Select</v>
      </c>
    </row>
    <row r="7519" spans="3:5" x14ac:dyDescent="0.2">
      <c r="C7519" s="555"/>
      <c r="D7519" s="555"/>
      <c r="E7519" s="124" t="str">
        <f>'Enter Data'!$C$61</f>
        <v>Select</v>
      </c>
    </row>
    <row r="7520" spans="3:5" x14ac:dyDescent="0.2">
      <c r="C7520" s="555"/>
      <c r="D7520" s="555"/>
      <c r="E7520" s="124" t="str">
        <f>'Enter Data'!$C$61</f>
        <v>Select</v>
      </c>
    </row>
    <row r="7521" spans="3:5" x14ac:dyDescent="0.2">
      <c r="C7521" s="555"/>
      <c r="D7521" s="555"/>
      <c r="E7521" s="124" t="str">
        <f>'Enter Data'!$C$61</f>
        <v>Select</v>
      </c>
    </row>
    <row r="7522" spans="3:5" x14ac:dyDescent="0.2">
      <c r="C7522" s="555"/>
      <c r="D7522" s="555"/>
      <c r="E7522" s="124" t="str">
        <f>'Enter Data'!$C$61</f>
        <v>Select</v>
      </c>
    </row>
    <row r="7523" spans="3:5" x14ac:dyDescent="0.2">
      <c r="C7523" s="555"/>
      <c r="D7523" s="555"/>
      <c r="E7523" s="124" t="str">
        <f>'Enter Data'!$C$61</f>
        <v>Select</v>
      </c>
    </row>
    <row r="7524" spans="3:5" x14ac:dyDescent="0.2">
      <c r="C7524" s="555"/>
      <c r="D7524" s="555"/>
      <c r="E7524" s="124" t="str">
        <f>'Enter Data'!$C$61</f>
        <v>Select</v>
      </c>
    </row>
    <row r="7525" spans="3:5" x14ac:dyDescent="0.2">
      <c r="C7525" s="555"/>
      <c r="D7525" s="555"/>
      <c r="E7525" s="124" t="str">
        <f>'Enter Data'!$C$61</f>
        <v>Select</v>
      </c>
    </row>
    <row r="7526" spans="3:5" x14ac:dyDescent="0.2">
      <c r="C7526" s="555"/>
      <c r="D7526" s="555"/>
      <c r="E7526" s="124" t="str">
        <f>'Enter Data'!$C$61</f>
        <v>Select</v>
      </c>
    </row>
    <row r="7527" spans="3:5" x14ac:dyDescent="0.2">
      <c r="C7527" s="555"/>
      <c r="D7527" s="555"/>
      <c r="E7527" s="124" t="str">
        <f>'Enter Data'!$C$61</f>
        <v>Select</v>
      </c>
    </row>
    <row r="7528" spans="3:5" x14ac:dyDescent="0.2">
      <c r="C7528" s="555"/>
      <c r="D7528" s="555"/>
      <c r="E7528" s="124" t="str">
        <f>'Enter Data'!$C$61</f>
        <v>Select</v>
      </c>
    </row>
    <row r="7529" spans="3:5" x14ac:dyDescent="0.2">
      <c r="C7529" s="555"/>
      <c r="D7529" s="555"/>
      <c r="E7529" s="124" t="str">
        <f>'Enter Data'!$C$61</f>
        <v>Select</v>
      </c>
    </row>
    <row r="7530" spans="3:5" x14ac:dyDescent="0.2">
      <c r="C7530" s="555"/>
      <c r="D7530" s="555"/>
      <c r="E7530" s="124" t="str">
        <f>'Enter Data'!$C$61</f>
        <v>Select</v>
      </c>
    </row>
    <row r="7531" spans="3:5" x14ac:dyDescent="0.2">
      <c r="C7531" s="555"/>
      <c r="D7531" s="555"/>
      <c r="E7531" s="124" t="str">
        <f>'Enter Data'!$C$61</f>
        <v>Select</v>
      </c>
    </row>
    <row r="7532" spans="3:5" x14ac:dyDescent="0.2">
      <c r="C7532" s="555"/>
      <c r="D7532" s="555"/>
      <c r="E7532" s="124" t="str">
        <f>'Enter Data'!$C$61</f>
        <v>Select</v>
      </c>
    </row>
    <row r="7533" spans="3:5" x14ac:dyDescent="0.2">
      <c r="C7533" s="555"/>
      <c r="D7533" s="555"/>
      <c r="E7533" s="124" t="str">
        <f>'Enter Data'!$C$61</f>
        <v>Select</v>
      </c>
    </row>
    <row r="7534" spans="3:5" x14ac:dyDescent="0.2">
      <c r="C7534" s="555"/>
      <c r="D7534" s="555"/>
      <c r="E7534" s="124" t="str">
        <f>'Enter Data'!$C$61</f>
        <v>Select</v>
      </c>
    </row>
    <row r="7535" spans="3:5" x14ac:dyDescent="0.2">
      <c r="C7535" s="555"/>
      <c r="D7535" s="555"/>
      <c r="E7535" s="124" t="str">
        <f>'Enter Data'!$C$61</f>
        <v>Select</v>
      </c>
    </row>
    <row r="7536" spans="3:5" x14ac:dyDescent="0.2">
      <c r="C7536" s="555"/>
      <c r="D7536" s="555"/>
      <c r="E7536" s="124" t="str">
        <f>'Enter Data'!$C$61</f>
        <v>Select</v>
      </c>
    </row>
    <row r="7537" spans="3:5" x14ac:dyDescent="0.2">
      <c r="C7537" s="555"/>
      <c r="D7537" s="555"/>
      <c r="E7537" s="124" t="str">
        <f>'Enter Data'!$C$61</f>
        <v>Select</v>
      </c>
    </row>
    <row r="7538" spans="3:5" x14ac:dyDescent="0.2">
      <c r="C7538" s="555"/>
      <c r="D7538" s="555"/>
      <c r="E7538" s="124" t="str">
        <f>'Enter Data'!$C$61</f>
        <v>Select</v>
      </c>
    </row>
    <row r="7539" spans="3:5" x14ac:dyDescent="0.2">
      <c r="C7539" s="555"/>
      <c r="D7539" s="555"/>
      <c r="E7539" s="124" t="str">
        <f>'Enter Data'!$C$61</f>
        <v>Select</v>
      </c>
    </row>
    <row r="7540" spans="3:5" x14ac:dyDescent="0.2">
      <c r="C7540" s="555"/>
      <c r="D7540" s="555"/>
      <c r="E7540" s="124" t="str">
        <f>'Enter Data'!$C$61</f>
        <v>Select</v>
      </c>
    </row>
    <row r="7541" spans="3:5" x14ac:dyDescent="0.2">
      <c r="C7541" s="555"/>
      <c r="D7541" s="555"/>
      <c r="E7541" s="124" t="str">
        <f>'Enter Data'!$C$61</f>
        <v>Select</v>
      </c>
    </row>
    <row r="7542" spans="3:5" x14ac:dyDescent="0.2">
      <c r="C7542" s="555"/>
      <c r="D7542" s="555"/>
      <c r="E7542" s="124" t="str">
        <f>'Enter Data'!$C$61</f>
        <v>Select</v>
      </c>
    </row>
    <row r="7543" spans="3:5" x14ac:dyDescent="0.2">
      <c r="C7543" s="555"/>
      <c r="D7543" s="555"/>
      <c r="E7543" s="124" t="str">
        <f>'Enter Data'!$C$61</f>
        <v>Select</v>
      </c>
    </row>
    <row r="7544" spans="3:5" x14ac:dyDescent="0.2">
      <c r="C7544" s="555"/>
      <c r="D7544" s="555"/>
      <c r="E7544" s="124" t="str">
        <f>'Enter Data'!$C$61</f>
        <v>Select</v>
      </c>
    </row>
    <row r="7545" spans="3:5" x14ac:dyDescent="0.2">
      <c r="C7545" s="555"/>
      <c r="D7545" s="555"/>
      <c r="E7545" s="124" t="str">
        <f>'Enter Data'!$C$61</f>
        <v>Select</v>
      </c>
    </row>
    <row r="7546" spans="3:5" x14ac:dyDescent="0.2">
      <c r="C7546" s="555"/>
      <c r="D7546" s="555"/>
      <c r="E7546" s="124" t="str">
        <f>'Enter Data'!$C$61</f>
        <v>Select</v>
      </c>
    </row>
    <row r="7547" spans="3:5" x14ac:dyDescent="0.2">
      <c r="C7547" s="555"/>
      <c r="D7547" s="555"/>
      <c r="E7547" s="124" t="str">
        <f>'Enter Data'!$C$61</f>
        <v>Select</v>
      </c>
    </row>
    <row r="7548" spans="3:5" x14ac:dyDescent="0.2">
      <c r="C7548" s="555"/>
      <c r="D7548" s="555"/>
      <c r="E7548" s="124" t="str">
        <f>'Enter Data'!$C$61</f>
        <v>Select</v>
      </c>
    </row>
    <row r="7549" spans="3:5" x14ac:dyDescent="0.2">
      <c r="C7549" s="555"/>
      <c r="D7549" s="555"/>
      <c r="E7549" s="124" t="str">
        <f>'Enter Data'!$C$61</f>
        <v>Select</v>
      </c>
    </row>
    <row r="7550" spans="3:5" x14ac:dyDescent="0.2">
      <c r="C7550" s="555"/>
      <c r="D7550" s="555"/>
      <c r="E7550" s="124" t="str">
        <f>'Enter Data'!$C$61</f>
        <v>Select</v>
      </c>
    </row>
    <row r="7551" spans="3:5" x14ac:dyDescent="0.2">
      <c r="C7551" s="555"/>
      <c r="D7551" s="555"/>
      <c r="E7551" s="124" t="str">
        <f>'Enter Data'!$C$61</f>
        <v>Select</v>
      </c>
    </row>
    <row r="7552" spans="3:5" x14ac:dyDescent="0.2">
      <c r="C7552" s="555"/>
      <c r="D7552" s="555"/>
      <c r="E7552" s="124" t="str">
        <f>'Enter Data'!$C$61</f>
        <v>Select</v>
      </c>
    </row>
    <row r="7553" spans="3:5" x14ac:dyDescent="0.2">
      <c r="C7553" s="555"/>
      <c r="D7553" s="555"/>
      <c r="E7553" s="124" t="str">
        <f>'Enter Data'!$C$61</f>
        <v>Select</v>
      </c>
    </row>
    <row r="7554" spans="3:5" x14ac:dyDescent="0.2">
      <c r="C7554" s="555"/>
      <c r="D7554" s="555"/>
      <c r="E7554" s="124" t="str">
        <f>'Enter Data'!$C$61</f>
        <v>Select</v>
      </c>
    </row>
    <row r="7555" spans="3:5" x14ac:dyDescent="0.2">
      <c r="C7555" s="555"/>
      <c r="D7555" s="555"/>
      <c r="E7555" s="124" t="str">
        <f>'Enter Data'!$C$61</f>
        <v>Select</v>
      </c>
    </row>
    <row r="7556" spans="3:5" x14ac:dyDescent="0.2">
      <c r="C7556" s="555"/>
      <c r="D7556" s="555"/>
      <c r="E7556" s="124" t="str">
        <f>'Enter Data'!$C$61</f>
        <v>Select</v>
      </c>
    </row>
    <row r="7557" spans="3:5" x14ac:dyDescent="0.2">
      <c r="C7557" s="555"/>
      <c r="D7557" s="555"/>
      <c r="E7557" s="124" t="str">
        <f>'Enter Data'!$C$61</f>
        <v>Select</v>
      </c>
    </row>
    <row r="7558" spans="3:5" x14ac:dyDescent="0.2">
      <c r="C7558" s="555"/>
      <c r="D7558" s="555"/>
      <c r="E7558" s="124" t="str">
        <f>'Enter Data'!$C$61</f>
        <v>Select</v>
      </c>
    </row>
    <row r="7559" spans="3:5" x14ac:dyDescent="0.2">
      <c r="C7559" s="555"/>
      <c r="D7559" s="555"/>
      <c r="E7559" s="124" t="str">
        <f>'Enter Data'!$C$61</f>
        <v>Select</v>
      </c>
    </row>
    <row r="7560" spans="3:5" x14ac:dyDescent="0.2">
      <c r="C7560" s="555"/>
      <c r="D7560" s="555"/>
      <c r="E7560" s="124" t="str">
        <f>'Enter Data'!$C$61</f>
        <v>Select</v>
      </c>
    </row>
    <row r="7561" spans="3:5" x14ac:dyDescent="0.2">
      <c r="C7561" s="555"/>
      <c r="D7561" s="555"/>
      <c r="E7561" s="124" t="str">
        <f>'Enter Data'!$C$61</f>
        <v>Select</v>
      </c>
    </row>
    <row r="7562" spans="3:5" x14ac:dyDescent="0.2">
      <c r="C7562" s="555"/>
      <c r="D7562" s="555"/>
      <c r="E7562" s="124" t="str">
        <f>'Enter Data'!$C$61</f>
        <v>Select</v>
      </c>
    </row>
    <row r="7563" spans="3:5" x14ac:dyDescent="0.2">
      <c r="C7563" s="555"/>
      <c r="D7563" s="555"/>
      <c r="E7563" s="124" t="str">
        <f>'Enter Data'!$C$61</f>
        <v>Select</v>
      </c>
    </row>
    <row r="7564" spans="3:5" x14ac:dyDescent="0.2">
      <c r="C7564" s="555"/>
      <c r="D7564" s="555"/>
      <c r="E7564" s="124" t="str">
        <f>'Enter Data'!$C$61</f>
        <v>Select</v>
      </c>
    </row>
    <row r="7565" spans="3:5" x14ac:dyDescent="0.2">
      <c r="C7565" s="555"/>
      <c r="D7565" s="555"/>
      <c r="E7565" s="124" t="str">
        <f>'Enter Data'!$C$61</f>
        <v>Select</v>
      </c>
    </row>
    <row r="7566" spans="3:5" x14ac:dyDescent="0.2">
      <c r="C7566" s="555"/>
      <c r="D7566" s="555"/>
      <c r="E7566" s="124" t="str">
        <f>'Enter Data'!$C$61</f>
        <v>Select</v>
      </c>
    </row>
    <row r="7567" spans="3:5" x14ac:dyDescent="0.2">
      <c r="C7567" s="555"/>
      <c r="D7567" s="555"/>
      <c r="E7567" s="124" t="str">
        <f>'Enter Data'!$C$61</f>
        <v>Select</v>
      </c>
    </row>
    <row r="7568" spans="3:5" x14ac:dyDescent="0.2">
      <c r="C7568" s="555"/>
      <c r="D7568" s="555"/>
      <c r="E7568" s="124" t="str">
        <f>'Enter Data'!$C$61</f>
        <v>Select</v>
      </c>
    </row>
    <row r="7569" spans="3:5" x14ac:dyDescent="0.2">
      <c r="C7569" s="555"/>
      <c r="D7569" s="555"/>
      <c r="E7569" s="124" t="str">
        <f>'Enter Data'!$C$61</f>
        <v>Select</v>
      </c>
    </row>
    <row r="7570" spans="3:5" x14ac:dyDescent="0.2">
      <c r="C7570" s="555"/>
      <c r="D7570" s="555"/>
      <c r="E7570" s="124" t="str">
        <f>'Enter Data'!$C$61</f>
        <v>Select</v>
      </c>
    </row>
    <row r="7571" spans="3:5" x14ac:dyDescent="0.2">
      <c r="C7571" s="555"/>
      <c r="D7571" s="555"/>
      <c r="E7571" s="124" t="str">
        <f>'Enter Data'!$C$61</f>
        <v>Select</v>
      </c>
    </row>
    <row r="7572" spans="3:5" x14ac:dyDescent="0.2">
      <c r="C7572" s="555"/>
      <c r="D7572" s="555"/>
      <c r="E7572" s="124" t="str">
        <f>'Enter Data'!$C$61</f>
        <v>Select</v>
      </c>
    </row>
    <row r="7573" spans="3:5" x14ac:dyDescent="0.2">
      <c r="C7573" s="555"/>
      <c r="D7573" s="555"/>
      <c r="E7573" s="124" t="str">
        <f>'Enter Data'!$C$61</f>
        <v>Select</v>
      </c>
    </row>
    <row r="7574" spans="3:5" x14ac:dyDescent="0.2">
      <c r="C7574" s="555"/>
      <c r="D7574" s="555"/>
      <c r="E7574" s="124" t="str">
        <f>'Enter Data'!$C$61</f>
        <v>Select</v>
      </c>
    </row>
    <row r="7575" spans="3:5" x14ac:dyDescent="0.2">
      <c r="C7575" s="555"/>
      <c r="D7575" s="555"/>
      <c r="E7575" s="124" t="str">
        <f>'Enter Data'!$C$61</f>
        <v>Select</v>
      </c>
    </row>
    <row r="7576" spans="3:5" x14ac:dyDescent="0.2">
      <c r="C7576" s="555"/>
      <c r="D7576" s="555"/>
      <c r="E7576" s="124" t="str">
        <f>'Enter Data'!$C$61</f>
        <v>Select</v>
      </c>
    </row>
    <row r="7577" spans="3:5" x14ac:dyDescent="0.2">
      <c r="C7577" s="555"/>
      <c r="D7577" s="555"/>
      <c r="E7577" s="124" t="str">
        <f>'Enter Data'!$C$61</f>
        <v>Select</v>
      </c>
    </row>
    <row r="7578" spans="3:5" x14ac:dyDescent="0.2">
      <c r="C7578" s="555"/>
      <c r="D7578" s="555"/>
      <c r="E7578" s="124" t="str">
        <f>'Enter Data'!$C$61</f>
        <v>Select</v>
      </c>
    </row>
    <row r="7579" spans="3:5" x14ac:dyDescent="0.2">
      <c r="C7579" s="555"/>
      <c r="D7579" s="555"/>
      <c r="E7579" s="124" t="str">
        <f>'Enter Data'!$C$61</f>
        <v>Select</v>
      </c>
    </row>
    <row r="7580" spans="3:5" x14ac:dyDescent="0.2">
      <c r="C7580" s="555"/>
      <c r="D7580" s="555"/>
      <c r="E7580" s="124" t="str">
        <f>'Enter Data'!$C$61</f>
        <v>Select</v>
      </c>
    </row>
    <row r="7581" spans="3:5" x14ac:dyDescent="0.2">
      <c r="C7581" s="555"/>
      <c r="D7581" s="555"/>
      <c r="E7581" s="124" t="str">
        <f>'Enter Data'!$C$61</f>
        <v>Select</v>
      </c>
    </row>
    <row r="7582" spans="3:5" x14ac:dyDescent="0.2">
      <c r="C7582" s="555"/>
      <c r="D7582" s="555"/>
      <c r="E7582" s="124" t="str">
        <f>'Enter Data'!$C$61</f>
        <v>Select</v>
      </c>
    </row>
    <row r="7583" spans="3:5" x14ac:dyDescent="0.2">
      <c r="C7583" s="555"/>
      <c r="D7583" s="555"/>
      <c r="E7583" s="124" t="str">
        <f>'Enter Data'!$C$61</f>
        <v>Select</v>
      </c>
    </row>
    <row r="7584" spans="3:5" x14ac:dyDescent="0.2">
      <c r="C7584" s="555"/>
      <c r="D7584" s="555"/>
      <c r="E7584" s="124" t="str">
        <f>'Enter Data'!$C$61</f>
        <v>Select</v>
      </c>
    </row>
    <row r="7585" spans="3:5" x14ac:dyDescent="0.2">
      <c r="C7585" s="555"/>
      <c r="D7585" s="555"/>
      <c r="E7585" s="124" t="str">
        <f>'Enter Data'!$C$61</f>
        <v>Select</v>
      </c>
    </row>
    <row r="7586" spans="3:5" x14ac:dyDescent="0.2">
      <c r="C7586" s="555"/>
      <c r="D7586" s="555"/>
      <c r="E7586" s="124" t="str">
        <f>'Enter Data'!$C$61</f>
        <v>Select</v>
      </c>
    </row>
    <row r="7587" spans="3:5" x14ac:dyDescent="0.2">
      <c r="C7587" s="555"/>
      <c r="D7587" s="555"/>
      <c r="E7587" s="124" t="str">
        <f>'Enter Data'!$C$61</f>
        <v>Select</v>
      </c>
    </row>
    <row r="7588" spans="3:5" x14ac:dyDescent="0.2">
      <c r="C7588" s="555"/>
      <c r="D7588" s="555"/>
      <c r="E7588" s="124" t="str">
        <f>'Enter Data'!$C$61</f>
        <v>Select</v>
      </c>
    </row>
    <row r="7589" spans="3:5" x14ac:dyDescent="0.2">
      <c r="C7589" s="555"/>
      <c r="D7589" s="555"/>
      <c r="E7589" s="124" t="str">
        <f>'Enter Data'!$C$61</f>
        <v>Select</v>
      </c>
    </row>
    <row r="7590" spans="3:5" x14ac:dyDescent="0.2">
      <c r="C7590" s="555"/>
      <c r="D7590" s="555"/>
      <c r="E7590" s="124" t="str">
        <f>'Enter Data'!$C$61</f>
        <v>Select</v>
      </c>
    </row>
    <row r="7591" spans="3:5" x14ac:dyDescent="0.2">
      <c r="C7591" s="555"/>
      <c r="D7591" s="555"/>
      <c r="E7591" s="124" t="str">
        <f>'Enter Data'!$C$61</f>
        <v>Select</v>
      </c>
    </row>
    <row r="7592" spans="3:5" x14ac:dyDescent="0.2">
      <c r="C7592" s="555"/>
      <c r="D7592" s="555"/>
      <c r="E7592" s="124" t="str">
        <f>'Enter Data'!$C$61</f>
        <v>Select</v>
      </c>
    </row>
    <row r="7593" spans="3:5" x14ac:dyDescent="0.2">
      <c r="C7593" s="555"/>
      <c r="D7593" s="555"/>
      <c r="E7593" s="124" t="str">
        <f>'Enter Data'!$C$61</f>
        <v>Select</v>
      </c>
    </row>
    <row r="7594" spans="3:5" x14ac:dyDescent="0.2">
      <c r="C7594" s="555"/>
      <c r="D7594" s="555"/>
      <c r="E7594" s="124" t="str">
        <f>'Enter Data'!$C$61</f>
        <v>Select</v>
      </c>
    </row>
    <row r="7595" spans="3:5" x14ac:dyDescent="0.2">
      <c r="C7595" s="555"/>
      <c r="D7595" s="555"/>
      <c r="E7595" s="124" t="str">
        <f>'Enter Data'!$C$61</f>
        <v>Select</v>
      </c>
    </row>
    <row r="7596" spans="3:5" x14ac:dyDescent="0.2">
      <c r="C7596" s="555"/>
      <c r="D7596" s="555"/>
      <c r="E7596" s="124" t="str">
        <f>'Enter Data'!$C$61</f>
        <v>Select</v>
      </c>
    </row>
    <row r="7597" spans="3:5" x14ac:dyDescent="0.2">
      <c r="C7597" s="555"/>
      <c r="D7597" s="555"/>
      <c r="E7597" s="124" t="str">
        <f>'Enter Data'!$C$61</f>
        <v>Select</v>
      </c>
    </row>
    <row r="7598" spans="3:5" x14ac:dyDescent="0.2">
      <c r="C7598" s="555"/>
      <c r="D7598" s="555"/>
      <c r="E7598" s="124" t="str">
        <f>'Enter Data'!$C$61</f>
        <v>Select</v>
      </c>
    </row>
    <row r="7599" spans="3:5" x14ac:dyDescent="0.2">
      <c r="C7599" s="555"/>
      <c r="D7599" s="555"/>
      <c r="E7599" s="124" t="str">
        <f>'Enter Data'!$C$61</f>
        <v>Select</v>
      </c>
    </row>
    <row r="7600" spans="3:5" x14ac:dyDescent="0.2">
      <c r="C7600" s="555"/>
      <c r="D7600" s="555"/>
      <c r="E7600" s="124" t="str">
        <f>'Enter Data'!$C$61</f>
        <v>Select</v>
      </c>
    </row>
    <row r="7601" spans="3:5" x14ac:dyDescent="0.2">
      <c r="C7601" s="555"/>
      <c r="D7601" s="555"/>
      <c r="E7601" s="124" t="str">
        <f>'Enter Data'!$C$61</f>
        <v>Select</v>
      </c>
    </row>
    <row r="7602" spans="3:5" x14ac:dyDescent="0.2">
      <c r="C7602" s="555"/>
      <c r="D7602" s="555"/>
      <c r="E7602" s="124" t="str">
        <f>'Enter Data'!$C$61</f>
        <v>Select</v>
      </c>
    </row>
    <row r="7603" spans="3:5" x14ac:dyDescent="0.2">
      <c r="C7603" s="555"/>
      <c r="D7603" s="555"/>
      <c r="E7603" s="124" t="str">
        <f>'Enter Data'!$C$61</f>
        <v>Select</v>
      </c>
    </row>
    <row r="7604" spans="3:5" x14ac:dyDescent="0.2">
      <c r="C7604" s="555"/>
      <c r="D7604" s="555"/>
      <c r="E7604" s="124" t="str">
        <f>'Enter Data'!$C$61</f>
        <v>Select</v>
      </c>
    </row>
    <row r="7605" spans="3:5" x14ac:dyDescent="0.2">
      <c r="C7605" s="555"/>
      <c r="D7605" s="555"/>
      <c r="E7605" s="124" t="str">
        <f>'Enter Data'!$C$61</f>
        <v>Select</v>
      </c>
    </row>
    <row r="7606" spans="3:5" x14ac:dyDescent="0.2">
      <c r="C7606" s="555"/>
      <c r="D7606" s="555"/>
      <c r="E7606" s="124" t="str">
        <f>'Enter Data'!$C$61</f>
        <v>Select</v>
      </c>
    </row>
    <row r="7607" spans="3:5" x14ac:dyDescent="0.2">
      <c r="C7607" s="555"/>
      <c r="D7607" s="555"/>
      <c r="E7607" s="124" t="str">
        <f>'Enter Data'!$C$61</f>
        <v>Select</v>
      </c>
    </row>
    <row r="7608" spans="3:5" x14ac:dyDescent="0.2">
      <c r="C7608" s="555"/>
      <c r="D7608" s="555"/>
      <c r="E7608" s="124" t="str">
        <f>'Enter Data'!$C$61</f>
        <v>Select</v>
      </c>
    </row>
    <row r="7609" spans="3:5" x14ac:dyDescent="0.2">
      <c r="C7609" s="555"/>
      <c r="D7609" s="555"/>
      <c r="E7609" s="124" t="str">
        <f>'Enter Data'!$C$61</f>
        <v>Select</v>
      </c>
    </row>
    <row r="7610" spans="3:5" x14ac:dyDescent="0.2">
      <c r="C7610" s="555"/>
      <c r="D7610" s="555"/>
      <c r="E7610" s="124" t="str">
        <f>'Enter Data'!$C$61</f>
        <v>Select</v>
      </c>
    </row>
    <row r="7611" spans="3:5" x14ac:dyDescent="0.2">
      <c r="C7611" s="555"/>
      <c r="D7611" s="555"/>
      <c r="E7611" s="124" t="str">
        <f>'Enter Data'!$C$61</f>
        <v>Select</v>
      </c>
    </row>
    <row r="7612" spans="3:5" x14ac:dyDescent="0.2">
      <c r="C7612" s="555"/>
      <c r="D7612" s="555"/>
      <c r="E7612" s="124" t="str">
        <f>'Enter Data'!$C$61</f>
        <v>Select</v>
      </c>
    </row>
    <row r="7613" spans="3:5" x14ac:dyDescent="0.2">
      <c r="C7613" s="555"/>
      <c r="D7613" s="555"/>
      <c r="E7613" s="124" t="str">
        <f>'Enter Data'!$C$61</f>
        <v>Select</v>
      </c>
    </row>
    <row r="7614" spans="3:5" x14ac:dyDescent="0.2">
      <c r="C7614" s="555"/>
      <c r="D7614" s="555"/>
      <c r="E7614" s="124" t="str">
        <f>'Enter Data'!$C$61</f>
        <v>Select</v>
      </c>
    </row>
    <row r="7615" spans="3:5" x14ac:dyDescent="0.2">
      <c r="C7615" s="555"/>
      <c r="D7615" s="555"/>
      <c r="E7615" s="124" t="str">
        <f>'Enter Data'!$C$61</f>
        <v>Select</v>
      </c>
    </row>
    <row r="7616" spans="3:5" x14ac:dyDescent="0.2">
      <c r="C7616" s="555"/>
      <c r="D7616" s="555"/>
      <c r="E7616" s="124" t="str">
        <f>'Enter Data'!$C$61</f>
        <v>Select</v>
      </c>
    </row>
    <row r="7617" spans="3:5" x14ac:dyDescent="0.2">
      <c r="C7617" s="555"/>
      <c r="D7617" s="555"/>
      <c r="E7617" s="124" t="str">
        <f>'Enter Data'!$C$61</f>
        <v>Select</v>
      </c>
    </row>
    <row r="7618" spans="3:5" x14ac:dyDescent="0.2">
      <c r="C7618" s="555"/>
      <c r="D7618" s="555"/>
      <c r="E7618" s="124" t="str">
        <f>'Enter Data'!$C$61</f>
        <v>Select</v>
      </c>
    </row>
    <row r="7619" spans="3:5" x14ac:dyDescent="0.2">
      <c r="C7619" s="555"/>
      <c r="D7619" s="555"/>
      <c r="E7619" s="124" t="str">
        <f>'Enter Data'!$C$61</f>
        <v>Select</v>
      </c>
    </row>
    <row r="7620" spans="3:5" x14ac:dyDescent="0.2">
      <c r="C7620" s="555"/>
      <c r="D7620" s="555"/>
      <c r="E7620" s="124" t="str">
        <f>'Enter Data'!$C$61</f>
        <v>Select</v>
      </c>
    </row>
    <row r="7621" spans="3:5" x14ac:dyDescent="0.2">
      <c r="C7621" s="555"/>
      <c r="D7621" s="555"/>
      <c r="E7621" s="124" t="str">
        <f>'Enter Data'!$C$61</f>
        <v>Select</v>
      </c>
    </row>
    <row r="7622" spans="3:5" x14ac:dyDescent="0.2">
      <c r="C7622" s="555"/>
      <c r="D7622" s="555"/>
      <c r="E7622" s="124" t="str">
        <f>'Enter Data'!$C$61</f>
        <v>Select</v>
      </c>
    </row>
    <row r="7623" spans="3:5" x14ac:dyDescent="0.2">
      <c r="C7623" s="555"/>
      <c r="D7623" s="555"/>
      <c r="E7623" s="124" t="str">
        <f>'Enter Data'!$C$61</f>
        <v>Select</v>
      </c>
    </row>
    <row r="7624" spans="3:5" x14ac:dyDescent="0.2">
      <c r="C7624" s="555"/>
      <c r="D7624" s="555"/>
      <c r="E7624" s="124" t="str">
        <f>'Enter Data'!$C$61</f>
        <v>Select</v>
      </c>
    </row>
    <row r="7625" spans="3:5" x14ac:dyDescent="0.2">
      <c r="C7625" s="555"/>
      <c r="D7625" s="555"/>
      <c r="E7625" s="124" t="str">
        <f>'Enter Data'!$C$61</f>
        <v>Select</v>
      </c>
    </row>
    <row r="7626" spans="3:5" x14ac:dyDescent="0.2">
      <c r="C7626" s="555"/>
      <c r="D7626" s="555"/>
      <c r="E7626" s="124" t="str">
        <f>'Enter Data'!$C$61</f>
        <v>Select</v>
      </c>
    </row>
    <row r="7627" spans="3:5" x14ac:dyDescent="0.2">
      <c r="C7627" s="555"/>
      <c r="D7627" s="555"/>
      <c r="E7627" s="124" t="str">
        <f>'Enter Data'!$C$61</f>
        <v>Select</v>
      </c>
    </row>
    <row r="7628" spans="3:5" x14ac:dyDescent="0.2">
      <c r="C7628" s="555"/>
      <c r="D7628" s="555"/>
      <c r="E7628" s="124" t="str">
        <f>'Enter Data'!$C$61</f>
        <v>Select</v>
      </c>
    </row>
    <row r="7629" spans="3:5" x14ac:dyDescent="0.2">
      <c r="C7629" s="555"/>
      <c r="D7629" s="555"/>
      <c r="E7629" s="124" t="str">
        <f>'Enter Data'!$C$61</f>
        <v>Select</v>
      </c>
    </row>
    <row r="7630" spans="3:5" x14ac:dyDescent="0.2">
      <c r="C7630" s="555"/>
      <c r="D7630" s="555"/>
      <c r="E7630" s="124" t="str">
        <f>'Enter Data'!$C$61</f>
        <v>Select</v>
      </c>
    </row>
    <row r="7631" spans="3:5" x14ac:dyDescent="0.2">
      <c r="C7631" s="555"/>
      <c r="D7631" s="555"/>
      <c r="E7631" s="124" t="str">
        <f>'Enter Data'!$C$61</f>
        <v>Select</v>
      </c>
    </row>
    <row r="7632" spans="3:5" x14ac:dyDescent="0.2">
      <c r="C7632" s="555"/>
      <c r="D7632" s="555"/>
      <c r="E7632" s="124" t="str">
        <f>'Enter Data'!$C$61</f>
        <v>Select</v>
      </c>
    </row>
    <row r="7633" spans="3:5" x14ac:dyDescent="0.2">
      <c r="C7633" s="555"/>
      <c r="D7633" s="555"/>
      <c r="E7633" s="124" t="str">
        <f>'Enter Data'!$C$61</f>
        <v>Select</v>
      </c>
    </row>
    <row r="7634" spans="3:5" x14ac:dyDescent="0.2">
      <c r="C7634" s="555"/>
      <c r="D7634" s="555"/>
      <c r="E7634" s="124" t="str">
        <f>'Enter Data'!$C$61</f>
        <v>Select</v>
      </c>
    </row>
    <row r="7635" spans="3:5" x14ac:dyDescent="0.2">
      <c r="C7635" s="555"/>
      <c r="D7635" s="555"/>
      <c r="E7635" s="124" t="str">
        <f>'Enter Data'!$C$61</f>
        <v>Select</v>
      </c>
    </row>
    <row r="7636" spans="3:5" x14ac:dyDescent="0.2">
      <c r="C7636" s="555"/>
      <c r="D7636" s="555"/>
      <c r="E7636" s="124" t="str">
        <f>'Enter Data'!$C$61</f>
        <v>Select</v>
      </c>
    </row>
    <row r="7637" spans="3:5" x14ac:dyDescent="0.2">
      <c r="C7637" s="555"/>
      <c r="D7637" s="555"/>
      <c r="E7637" s="124" t="str">
        <f>'Enter Data'!$C$61</f>
        <v>Select</v>
      </c>
    </row>
    <row r="7638" spans="3:5" x14ac:dyDescent="0.2">
      <c r="C7638" s="555"/>
      <c r="D7638" s="555"/>
      <c r="E7638" s="124" t="str">
        <f>'Enter Data'!$C$61</f>
        <v>Select</v>
      </c>
    </row>
    <row r="7639" spans="3:5" x14ac:dyDescent="0.2">
      <c r="C7639" s="555"/>
      <c r="D7639" s="555"/>
      <c r="E7639" s="124" t="str">
        <f>'Enter Data'!$C$61</f>
        <v>Select</v>
      </c>
    </row>
    <row r="7640" spans="3:5" x14ac:dyDescent="0.2">
      <c r="C7640" s="555"/>
      <c r="D7640" s="555"/>
      <c r="E7640" s="124" t="str">
        <f>'Enter Data'!$C$61</f>
        <v>Select</v>
      </c>
    </row>
    <row r="7641" spans="3:5" x14ac:dyDescent="0.2">
      <c r="C7641" s="555"/>
      <c r="D7641" s="555"/>
      <c r="E7641" s="124" t="str">
        <f>'Enter Data'!$C$61</f>
        <v>Select</v>
      </c>
    </row>
    <row r="7642" spans="3:5" x14ac:dyDescent="0.2">
      <c r="C7642" s="555"/>
      <c r="D7642" s="555"/>
      <c r="E7642" s="124" t="str">
        <f>'Enter Data'!$C$61</f>
        <v>Select</v>
      </c>
    </row>
    <row r="7643" spans="3:5" x14ac:dyDescent="0.2">
      <c r="C7643" s="555"/>
      <c r="D7643" s="555"/>
      <c r="E7643" s="124" t="str">
        <f>'Enter Data'!$C$61</f>
        <v>Select</v>
      </c>
    </row>
    <row r="7644" spans="3:5" x14ac:dyDescent="0.2">
      <c r="C7644" s="555"/>
      <c r="D7644" s="555"/>
      <c r="E7644" s="124" t="str">
        <f>'Enter Data'!$C$61</f>
        <v>Select</v>
      </c>
    </row>
    <row r="7645" spans="3:5" x14ac:dyDescent="0.2">
      <c r="C7645" s="555"/>
      <c r="D7645" s="555"/>
      <c r="E7645" s="124" t="str">
        <f>'Enter Data'!$C$61</f>
        <v>Select</v>
      </c>
    </row>
    <row r="7646" spans="3:5" x14ac:dyDescent="0.2">
      <c r="C7646" s="555"/>
      <c r="D7646" s="555"/>
      <c r="E7646" s="124" t="str">
        <f>'Enter Data'!$C$61</f>
        <v>Select</v>
      </c>
    </row>
    <row r="7647" spans="3:5" x14ac:dyDescent="0.2">
      <c r="C7647" s="555"/>
      <c r="D7647" s="555"/>
      <c r="E7647" s="124" t="str">
        <f>'Enter Data'!$C$61</f>
        <v>Select</v>
      </c>
    </row>
    <row r="7648" spans="3:5" x14ac:dyDescent="0.2">
      <c r="C7648" s="555"/>
      <c r="D7648" s="555"/>
      <c r="E7648" s="124" t="str">
        <f>'Enter Data'!$C$61</f>
        <v>Select</v>
      </c>
    </row>
    <row r="7649" spans="3:5" x14ac:dyDescent="0.2">
      <c r="C7649" s="555"/>
      <c r="D7649" s="555"/>
      <c r="E7649" s="124" t="str">
        <f>'Enter Data'!$C$61</f>
        <v>Select</v>
      </c>
    </row>
    <row r="7650" spans="3:5" x14ac:dyDescent="0.2">
      <c r="C7650" s="555"/>
      <c r="D7650" s="555"/>
      <c r="E7650" s="124" t="str">
        <f>'Enter Data'!$C$61</f>
        <v>Select</v>
      </c>
    </row>
    <row r="7651" spans="3:5" x14ac:dyDescent="0.2">
      <c r="C7651" s="555"/>
      <c r="D7651" s="555"/>
      <c r="E7651" s="124" t="str">
        <f>'Enter Data'!$C$61</f>
        <v>Select</v>
      </c>
    </row>
    <row r="7652" spans="3:5" x14ac:dyDescent="0.2">
      <c r="C7652" s="555"/>
      <c r="D7652" s="555"/>
      <c r="E7652" s="124" t="str">
        <f>'Enter Data'!$C$61</f>
        <v>Select</v>
      </c>
    </row>
    <row r="7653" spans="3:5" x14ac:dyDescent="0.2">
      <c r="C7653" s="555"/>
      <c r="D7653" s="555"/>
      <c r="E7653" s="124" t="str">
        <f>'Enter Data'!$C$61</f>
        <v>Select</v>
      </c>
    </row>
    <row r="7654" spans="3:5" x14ac:dyDescent="0.2">
      <c r="C7654" s="555"/>
      <c r="D7654" s="555"/>
      <c r="E7654" s="124" t="str">
        <f>'Enter Data'!$C$61</f>
        <v>Select</v>
      </c>
    </row>
    <row r="7655" spans="3:5" x14ac:dyDescent="0.2">
      <c r="C7655" s="555"/>
      <c r="D7655" s="555"/>
      <c r="E7655" s="124" t="str">
        <f>'Enter Data'!$C$61</f>
        <v>Select</v>
      </c>
    </row>
    <row r="7656" spans="3:5" x14ac:dyDescent="0.2">
      <c r="C7656" s="555"/>
      <c r="D7656" s="555"/>
      <c r="E7656" s="124" t="str">
        <f>'Enter Data'!$C$61</f>
        <v>Select</v>
      </c>
    </row>
    <row r="7657" spans="3:5" x14ac:dyDescent="0.2">
      <c r="C7657" s="555"/>
      <c r="D7657" s="555"/>
      <c r="E7657" s="124" t="str">
        <f>'Enter Data'!$C$61</f>
        <v>Select</v>
      </c>
    </row>
    <row r="7658" spans="3:5" x14ac:dyDescent="0.2">
      <c r="C7658" s="555"/>
      <c r="D7658" s="555"/>
      <c r="E7658" s="124" t="str">
        <f>'Enter Data'!$C$61</f>
        <v>Select</v>
      </c>
    </row>
    <row r="7659" spans="3:5" x14ac:dyDescent="0.2">
      <c r="C7659" s="555"/>
      <c r="D7659" s="555"/>
      <c r="E7659" s="124" t="str">
        <f>'Enter Data'!$C$61</f>
        <v>Select</v>
      </c>
    </row>
    <row r="7660" spans="3:5" x14ac:dyDescent="0.2">
      <c r="C7660" s="555"/>
      <c r="D7660" s="555"/>
      <c r="E7660" s="124" t="str">
        <f>'Enter Data'!$C$61</f>
        <v>Select</v>
      </c>
    </row>
    <row r="7661" spans="3:5" x14ac:dyDescent="0.2">
      <c r="C7661" s="555"/>
      <c r="D7661" s="555"/>
      <c r="E7661" s="124" t="str">
        <f>'Enter Data'!$C$61</f>
        <v>Select</v>
      </c>
    </row>
    <row r="7662" spans="3:5" x14ac:dyDescent="0.2">
      <c r="C7662" s="555"/>
      <c r="D7662" s="555"/>
      <c r="E7662" s="124" t="str">
        <f>'Enter Data'!$C$61</f>
        <v>Select</v>
      </c>
    </row>
    <row r="7663" spans="3:5" x14ac:dyDescent="0.2">
      <c r="C7663" s="555"/>
      <c r="D7663" s="555"/>
      <c r="E7663" s="124" t="str">
        <f>'Enter Data'!$C$61</f>
        <v>Select</v>
      </c>
    </row>
    <row r="7664" spans="3:5" x14ac:dyDescent="0.2">
      <c r="C7664" s="555"/>
      <c r="D7664" s="555"/>
      <c r="E7664" s="124" t="str">
        <f>'Enter Data'!$C$61</f>
        <v>Select</v>
      </c>
    </row>
    <row r="7665" spans="3:5" x14ac:dyDescent="0.2">
      <c r="C7665" s="555"/>
      <c r="D7665" s="555"/>
      <c r="E7665" s="124" t="str">
        <f>'Enter Data'!$C$61</f>
        <v>Select</v>
      </c>
    </row>
    <row r="7666" spans="3:5" x14ac:dyDescent="0.2">
      <c r="C7666" s="555"/>
      <c r="D7666" s="555"/>
      <c r="E7666" s="124" t="str">
        <f>'Enter Data'!$C$61</f>
        <v>Select</v>
      </c>
    </row>
    <row r="7667" spans="3:5" x14ac:dyDescent="0.2">
      <c r="C7667" s="555"/>
      <c r="D7667" s="555"/>
      <c r="E7667" s="124" t="str">
        <f>'Enter Data'!$C$61</f>
        <v>Select</v>
      </c>
    </row>
    <row r="7668" spans="3:5" x14ac:dyDescent="0.2">
      <c r="C7668" s="555"/>
      <c r="D7668" s="555"/>
      <c r="E7668" s="124" t="str">
        <f>'Enter Data'!$C$61</f>
        <v>Select</v>
      </c>
    </row>
    <row r="7669" spans="3:5" x14ac:dyDescent="0.2">
      <c r="C7669" s="555"/>
      <c r="D7669" s="555"/>
      <c r="E7669" s="124" t="str">
        <f>'Enter Data'!$C$61</f>
        <v>Select</v>
      </c>
    </row>
    <row r="7670" spans="3:5" x14ac:dyDescent="0.2">
      <c r="C7670" s="555"/>
      <c r="D7670" s="555"/>
      <c r="E7670" s="124" t="str">
        <f>'Enter Data'!$C$61</f>
        <v>Select</v>
      </c>
    </row>
    <row r="7671" spans="3:5" x14ac:dyDescent="0.2">
      <c r="C7671" s="555"/>
      <c r="D7671" s="555"/>
      <c r="E7671" s="124" t="str">
        <f>'Enter Data'!$C$61</f>
        <v>Select</v>
      </c>
    </row>
    <row r="7672" spans="3:5" x14ac:dyDescent="0.2">
      <c r="C7672" s="555"/>
      <c r="D7672" s="555"/>
      <c r="E7672" s="124" t="str">
        <f>'Enter Data'!$C$61</f>
        <v>Select</v>
      </c>
    </row>
    <row r="7673" spans="3:5" x14ac:dyDescent="0.2">
      <c r="C7673" s="555"/>
      <c r="D7673" s="555"/>
      <c r="E7673" s="124" t="str">
        <f>'Enter Data'!$C$61</f>
        <v>Select</v>
      </c>
    </row>
    <row r="7674" spans="3:5" x14ac:dyDescent="0.2">
      <c r="C7674" s="555"/>
      <c r="D7674" s="555"/>
      <c r="E7674" s="124" t="str">
        <f>'Enter Data'!$C$61</f>
        <v>Select</v>
      </c>
    </row>
    <row r="7675" spans="3:5" x14ac:dyDescent="0.2">
      <c r="C7675" s="555"/>
      <c r="D7675" s="555"/>
      <c r="E7675" s="124" t="str">
        <f>'Enter Data'!$C$61</f>
        <v>Select</v>
      </c>
    </row>
    <row r="7676" spans="3:5" x14ac:dyDescent="0.2">
      <c r="C7676" s="555"/>
      <c r="D7676" s="555"/>
      <c r="E7676" s="124" t="str">
        <f>'Enter Data'!$C$61</f>
        <v>Select</v>
      </c>
    </row>
    <row r="7677" spans="3:5" x14ac:dyDescent="0.2">
      <c r="C7677" s="555"/>
      <c r="D7677" s="555"/>
      <c r="E7677" s="124" t="str">
        <f>'Enter Data'!$C$61</f>
        <v>Select</v>
      </c>
    </row>
    <row r="7678" spans="3:5" x14ac:dyDescent="0.2">
      <c r="C7678" s="555"/>
      <c r="D7678" s="555"/>
      <c r="E7678" s="124" t="str">
        <f>'Enter Data'!$C$61</f>
        <v>Select</v>
      </c>
    </row>
    <row r="7679" spans="3:5" x14ac:dyDescent="0.2">
      <c r="C7679" s="555"/>
      <c r="D7679" s="555"/>
      <c r="E7679" s="124" t="str">
        <f>'Enter Data'!$C$61</f>
        <v>Select</v>
      </c>
    </row>
    <row r="7680" spans="3:5" x14ac:dyDescent="0.2">
      <c r="C7680" s="555"/>
      <c r="D7680" s="555"/>
      <c r="E7680" s="124" t="str">
        <f>'Enter Data'!$C$61</f>
        <v>Select</v>
      </c>
    </row>
    <row r="7681" spans="3:5" x14ac:dyDescent="0.2">
      <c r="C7681" s="555"/>
      <c r="D7681" s="555"/>
      <c r="E7681" s="124" t="str">
        <f>'Enter Data'!$C$61</f>
        <v>Select</v>
      </c>
    </row>
    <row r="7682" spans="3:5" x14ac:dyDescent="0.2">
      <c r="C7682" s="555"/>
      <c r="D7682" s="555"/>
      <c r="E7682" s="124" t="str">
        <f>'Enter Data'!$C$61</f>
        <v>Select</v>
      </c>
    </row>
    <row r="7683" spans="3:5" x14ac:dyDescent="0.2">
      <c r="C7683" s="555"/>
      <c r="D7683" s="555"/>
      <c r="E7683" s="124" t="str">
        <f>'Enter Data'!$C$61</f>
        <v>Select</v>
      </c>
    </row>
    <row r="7684" spans="3:5" x14ac:dyDescent="0.2">
      <c r="C7684" s="555"/>
      <c r="D7684" s="555"/>
      <c r="E7684" s="124" t="str">
        <f>'Enter Data'!$C$61</f>
        <v>Select</v>
      </c>
    </row>
    <row r="7685" spans="3:5" x14ac:dyDescent="0.2">
      <c r="C7685" s="555"/>
      <c r="D7685" s="555"/>
      <c r="E7685" s="124" t="str">
        <f>'Enter Data'!$C$61</f>
        <v>Select</v>
      </c>
    </row>
    <row r="7686" spans="3:5" x14ac:dyDescent="0.2">
      <c r="C7686" s="555"/>
      <c r="D7686" s="555"/>
      <c r="E7686" s="124" t="str">
        <f>'Enter Data'!$C$61</f>
        <v>Select</v>
      </c>
    </row>
    <row r="7687" spans="3:5" x14ac:dyDescent="0.2">
      <c r="C7687" s="555"/>
      <c r="D7687" s="555"/>
      <c r="E7687" s="124" t="str">
        <f>'Enter Data'!$C$61</f>
        <v>Select</v>
      </c>
    </row>
    <row r="7688" spans="3:5" x14ac:dyDescent="0.2">
      <c r="C7688" s="555"/>
      <c r="D7688" s="555"/>
      <c r="E7688" s="124" t="str">
        <f>'Enter Data'!$C$61</f>
        <v>Select</v>
      </c>
    </row>
    <row r="7689" spans="3:5" x14ac:dyDescent="0.2">
      <c r="C7689" s="555"/>
      <c r="D7689" s="555"/>
      <c r="E7689" s="124" t="str">
        <f>'Enter Data'!$C$61</f>
        <v>Select</v>
      </c>
    </row>
    <row r="7690" spans="3:5" x14ac:dyDescent="0.2">
      <c r="C7690" s="555"/>
      <c r="D7690" s="555"/>
      <c r="E7690" s="124" t="str">
        <f>'Enter Data'!$C$61</f>
        <v>Select</v>
      </c>
    </row>
    <row r="7691" spans="3:5" x14ac:dyDescent="0.2">
      <c r="C7691" s="555"/>
      <c r="D7691" s="555"/>
      <c r="E7691" s="124" t="str">
        <f>'Enter Data'!$C$61</f>
        <v>Select</v>
      </c>
    </row>
    <row r="7692" spans="3:5" x14ac:dyDescent="0.2">
      <c r="C7692" s="555"/>
      <c r="D7692" s="555"/>
      <c r="E7692" s="124" t="str">
        <f>'Enter Data'!$C$61</f>
        <v>Select</v>
      </c>
    </row>
    <row r="7693" spans="3:5" x14ac:dyDescent="0.2">
      <c r="C7693" s="555"/>
      <c r="D7693" s="555"/>
      <c r="E7693" s="124" t="str">
        <f>'Enter Data'!$C$61</f>
        <v>Select</v>
      </c>
    </row>
    <row r="7694" spans="3:5" x14ac:dyDescent="0.2">
      <c r="C7694" s="555"/>
      <c r="D7694" s="555"/>
      <c r="E7694" s="124" t="str">
        <f>'Enter Data'!$C$61</f>
        <v>Select</v>
      </c>
    </row>
    <row r="7695" spans="3:5" x14ac:dyDescent="0.2">
      <c r="C7695" s="555"/>
      <c r="D7695" s="555"/>
      <c r="E7695" s="124" t="str">
        <f>'Enter Data'!$C$61</f>
        <v>Select</v>
      </c>
    </row>
    <row r="7696" spans="3:5" x14ac:dyDescent="0.2">
      <c r="C7696" s="555"/>
      <c r="D7696" s="555"/>
      <c r="E7696" s="124" t="str">
        <f>'Enter Data'!$C$61</f>
        <v>Select</v>
      </c>
    </row>
    <row r="7697" spans="3:5" x14ac:dyDescent="0.2">
      <c r="C7697" s="555"/>
      <c r="D7697" s="555"/>
      <c r="E7697" s="124" t="str">
        <f>'Enter Data'!$C$61</f>
        <v>Select</v>
      </c>
    </row>
    <row r="7698" spans="3:5" x14ac:dyDescent="0.2">
      <c r="C7698" s="555"/>
      <c r="D7698" s="555"/>
      <c r="E7698" s="124" t="str">
        <f>'Enter Data'!$C$61</f>
        <v>Select</v>
      </c>
    </row>
    <row r="7699" spans="3:5" x14ac:dyDescent="0.2">
      <c r="C7699" s="555"/>
      <c r="D7699" s="555"/>
      <c r="E7699" s="124" t="str">
        <f>'Enter Data'!$C$61</f>
        <v>Select</v>
      </c>
    </row>
    <row r="7700" spans="3:5" x14ac:dyDescent="0.2">
      <c r="C7700" s="555"/>
      <c r="D7700" s="555"/>
      <c r="E7700" s="124" t="str">
        <f>'Enter Data'!$C$61</f>
        <v>Select</v>
      </c>
    </row>
    <row r="7701" spans="3:5" x14ac:dyDescent="0.2">
      <c r="C7701" s="555"/>
      <c r="D7701" s="555"/>
      <c r="E7701" s="124" t="str">
        <f>'Enter Data'!$C$61</f>
        <v>Select</v>
      </c>
    </row>
    <row r="7702" spans="3:5" x14ac:dyDescent="0.2">
      <c r="C7702" s="555"/>
      <c r="D7702" s="555"/>
      <c r="E7702" s="124" t="str">
        <f>'Enter Data'!$C$61</f>
        <v>Select</v>
      </c>
    </row>
    <row r="7703" spans="3:5" x14ac:dyDescent="0.2">
      <c r="C7703" s="555"/>
      <c r="D7703" s="555"/>
      <c r="E7703" s="124" t="str">
        <f>'Enter Data'!$C$61</f>
        <v>Select</v>
      </c>
    </row>
    <row r="7704" spans="3:5" x14ac:dyDescent="0.2">
      <c r="C7704" s="555"/>
      <c r="D7704" s="555"/>
      <c r="E7704" s="124" t="str">
        <f>'Enter Data'!$C$61</f>
        <v>Select</v>
      </c>
    </row>
    <row r="7705" spans="3:5" x14ac:dyDescent="0.2">
      <c r="C7705" s="555"/>
      <c r="D7705" s="555"/>
      <c r="E7705" s="124" t="str">
        <f>'Enter Data'!$C$61</f>
        <v>Select</v>
      </c>
    </row>
    <row r="7706" spans="3:5" x14ac:dyDescent="0.2">
      <c r="C7706" s="555"/>
      <c r="D7706" s="555"/>
      <c r="E7706" s="124" t="str">
        <f>'Enter Data'!$C$61</f>
        <v>Select</v>
      </c>
    </row>
    <row r="7707" spans="3:5" x14ac:dyDescent="0.2">
      <c r="C7707" s="555"/>
      <c r="D7707" s="555"/>
      <c r="E7707" s="124" t="str">
        <f>'Enter Data'!$C$61</f>
        <v>Select</v>
      </c>
    </row>
    <row r="7708" spans="3:5" x14ac:dyDescent="0.2">
      <c r="C7708" s="555"/>
      <c r="D7708" s="555"/>
      <c r="E7708" s="124" t="str">
        <f>'Enter Data'!$C$61</f>
        <v>Select</v>
      </c>
    </row>
    <row r="7709" spans="3:5" x14ac:dyDescent="0.2">
      <c r="C7709" s="555"/>
      <c r="D7709" s="555"/>
      <c r="E7709" s="124" t="str">
        <f>'Enter Data'!$C$61</f>
        <v>Select</v>
      </c>
    </row>
    <row r="7710" spans="3:5" x14ac:dyDescent="0.2">
      <c r="C7710" s="555"/>
      <c r="D7710" s="555"/>
      <c r="E7710" s="124" t="str">
        <f>'Enter Data'!$C$61</f>
        <v>Select</v>
      </c>
    </row>
    <row r="7711" spans="3:5" x14ac:dyDescent="0.2">
      <c r="C7711" s="555"/>
      <c r="D7711" s="555"/>
      <c r="E7711" s="124" t="str">
        <f>'Enter Data'!$C$61</f>
        <v>Select</v>
      </c>
    </row>
    <row r="7712" spans="3:5" x14ac:dyDescent="0.2">
      <c r="C7712" s="555"/>
      <c r="D7712" s="555"/>
      <c r="E7712" s="124" t="str">
        <f>'Enter Data'!$C$61</f>
        <v>Select</v>
      </c>
    </row>
    <row r="7713" spans="3:5" x14ac:dyDescent="0.2">
      <c r="C7713" s="555"/>
      <c r="D7713" s="555"/>
      <c r="E7713" s="124" t="str">
        <f>'Enter Data'!$C$61</f>
        <v>Select</v>
      </c>
    </row>
    <row r="7714" spans="3:5" x14ac:dyDescent="0.2">
      <c r="C7714" s="555"/>
      <c r="D7714" s="555"/>
      <c r="E7714" s="124" t="str">
        <f>'Enter Data'!$C$61</f>
        <v>Select</v>
      </c>
    </row>
    <row r="7715" spans="3:5" x14ac:dyDescent="0.2">
      <c r="C7715" s="555"/>
      <c r="D7715" s="555"/>
      <c r="E7715" s="124" t="str">
        <f>'Enter Data'!$C$61</f>
        <v>Select</v>
      </c>
    </row>
    <row r="7716" spans="3:5" x14ac:dyDescent="0.2">
      <c r="C7716" s="555"/>
      <c r="D7716" s="555"/>
      <c r="E7716" s="124" t="str">
        <f>'Enter Data'!$C$61</f>
        <v>Select</v>
      </c>
    </row>
    <row r="7717" spans="3:5" x14ac:dyDescent="0.2">
      <c r="C7717" s="555"/>
      <c r="D7717" s="555"/>
      <c r="E7717" s="124" t="str">
        <f>'Enter Data'!$C$61</f>
        <v>Select</v>
      </c>
    </row>
    <row r="7718" spans="3:5" x14ac:dyDescent="0.2">
      <c r="C7718" s="555"/>
      <c r="D7718" s="555"/>
      <c r="E7718" s="124" t="str">
        <f>'Enter Data'!$C$61</f>
        <v>Select</v>
      </c>
    </row>
    <row r="7719" spans="3:5" x14ac:dyDescent="0.2">
      <c r="C7719" s="555"/>
      <c r="D7719" s="555"/>
      <c r="E7719" s="124" t="str">
        <f>'Enter Data'!$C$61</f>
        <v>Select</v>
      </c>
    </row>
    <row r="7720" spans="3:5" x14ac:dyDescent="0.2">
      <c r="C7720" s="555"/>
      <c r="D7720" s="555"/>
      <c r="E7720" s="124" t="str">
        <f>'Enter Data'!$C$61</f>
        <v>Select</v>
      </c>
    </row>
    <row r="7721" spans="3:5" x14ac:dyDescent="0.2">
      <c r="C7721" s="555"/>
      <c r="D7721" s="555"/>
      <c r="E7721" s="124" t="str">
        <f>'Enter Data'!$C$61</f>
        <v>Select</v>
      </c>
    </row>
    <row r="7722" spans="3:5" x14ac:dyDescent="0.2">
      <c r="C7722" s="555"/>
      <c r="D7722" s="555"/>
      <c r="E7722" s="124" t="str">
        <f>'Enter Data'!$C$61</f>
        <v>Select</v>
      </c>
    </row>
    <row r="7723" spans="3:5" x14ac:dyDescent="0.2">
      <c r="C7723" s="555"/>
      <c r="D7723" s="555"/>
      <c r="E7723" s="124" t="str">
        <f>'Enter Data'!$C$61</f>
        <v>Select</v>
      </c>
    </row>
    <row r="7724" spans="3:5" x14ac:dyDescent="0.2">
      <c r="C7724" s="555"/>
      <c r="D7724" s="555"/>
      <c r="E7724" s="124" t="str">
        <f>'Enter Data'!$C$61</f>
        <v>Select</v>
      </c>
    </row>
    <row r="7725" spans="3:5" x14ac:dyDescent="0.2">
      <c r="C7725" s="555"/>
      <c r="D7725" s="555"/>
      <c r="E7725" s="124" t="str">
        <f>'Enter Data'!$C$61</f>
        <v>Select</v>
      </c>
    </row>
    <row r="7726" spans="3:5" x14ac:dyDescent="0.2">
      <c r="C7726" s="555"/>
      <c r="D7726" s="555"/>
      <c r="E7726" s="124" t="str">
        <f>'Enter Data'!$C$61</f>
        <v>Select</v>
      </c>
    </row>
    <row r="7727" spans="3:5" x14ac:dyDescent="0.2">
      <c r="C7727" s="555"/>
      <c r="D7727" s="555"/>
      <c r="E7727" s="124" t="str">
        <f>'Enter Data'!$C$61</f>
        <v>Select</v>
      </c>
    </row>
    <row r="7728" spans="3:5" x14ac:dyDescent="0.2">
      <c r="C7728" s="555"/>
      <c r="D7728" s="555"/>
      <c r="E7728" s="124" t="str">
        <f>'Enter Data'!$C$61</f>
        <v>Select</v>
      </c>
    </row>
    <row r="7729" spans="3:5" x14ac:dyDescent="0.2">
      <c r="C7729" s="555"/>
      <c r="D7729" s="555"/>
      <c r="E7729" s="124" t="str">
        <f>'Enter Data'!$C$61</f>
        <v>Select</v>
      </c>
    </row>
    <row r="7730" spans="3:5" x14ac:dyDescent="0.2">
      <c r="C7730" s="555"/>
      <c r="D7730" s="555"/>
      <c r="E7730" s="124" t="str">
        <f>'Enter Data'!$C$61</f>
        <v>Select</v>
      </c>
    </row>
    <row r="7731" spans="3:5" x14ac:dyDescent="0.2">
      <c r="C7731" s="555"/>
      <c r="D7731" s="555"/>
      <c r="E7731" s="124" t="str">
        <f>'Enter Data'!$C$61</f>
        <v>Select</v>
      </c>
    </row>
    <row r="7732" spans="3:5" x14ac:dyDescent="0.2">
      <c r="C7732" s="555"/>
      <c r="D7732" s="555"/>
      <c r="E7732" s="124" t="str">
        <f>'Enter Data'!$C$61</f>
        <v>Select</v>
      </c>
    </row>
    <row r="7733" spans="3:5" x14ac:dyDescent="0.2">
      <c r="C7733" s="555"/>
      <c r="D7733" s="555"/>
      <c r="E7733" s="124" t="str">
        <f>'Enter Data'!$C$61</f>
        <v>Select</v>
      </c>
    </row>
    <row r="7734" spans="3:5" x14ac:dyDescent="0.2">
      <c r="C7734" s="555"/>
      <c r="D7734" s="555"/>
      <c r="E7734" s="124" t="str">
        <f>'Enter Data'!$C$61</f>
        <v>Select</v>
      </c>
    </row>
    <row r="7735" spans="3:5" x14ac:dyDescent="0.2">
      <c r="C7735" s="555"/>
      <c r="D7735" s="555"/>
      <c r="E7735" s="124" t="str">
        <f>'Enter Data'!$C$61</f>
        <v>Select</v>
      </c>
    </row>
    <row r="7736" spans="3:5" x14ac:dyDescent="0.2">
      <c r="C7736" s="555"/>
      <c r="D7736" s="555"/>
      <c r="E7736" s="124" t="str">
        <f>'Enter Data'!$C$61</f>
        <v>Select</v>
      </c>
    </row>
    <row r="7737" spans="3:5" x14ac:dyDescent="0.2">
      <c r="C7737" s="555"/>
      <c r="D7737" s="555"/>
      <c r="E7737" s="124" t="str">
        <f>'Enter Data'!$C$61</f>
        <v>Select</v>
      </c>
    </row>
    <row r="7738" spans="3:5" x14ac:dyDescent="0.2">
      <c r="C7738" s="555"/>
      <c r="D7738" s="555"/>
      <c r="E7738" s="124" t="str">
        <f>'Enter Data'!$C$61</f>
        <v>Select</v>
      </c>
    </row>
    <row r="7739" spans="3:5" x14ac:dyDescent="0.2">
      <c r="C7739" s="555"/>
      <c r="D7739" s="555"/>
      <c r="E7739" s="124" t="str">
        <f>'Enter Data'!$C$61</f>
        <v>Select</v>
      </c>
    </row>
    <row r="7740" spans="3:5" x14ac:dyDescent="0.2">
      <c r="C7740" s="555"/>
      <c r="D7740" s="555"/>
      <c r="E7740" s="124" t="str">
        <f>'Enter Data'!$C$61</f>
        <v>Select</v>
      </c>
    </row>
    <row r="7741" spans="3:5" x14ac:dyDescent="0.2">
      <c r="C7741" s="555"/>
      <c r="D7741" s="555"/>
      <c r="E7741" s="124" t="str">
        <f>'Enter Data'!$C$61</f>
        <v>Select</v>
      </c>
    </row>
    <row r="7742" spans="3:5" x14ac:dyDescent="0.2">
      <c r="C7742" s="555"/>
      <c r="D7742" s="555"/>
      <c r="E7742" s="124" t="str">
        <f>'Enter Data'!$C$61</f>
        <v>Select</v>
      </c>
    </row>
    <row r="7743" spans="3:5" x14ac:dyDescent="0.2">
      <c r="C7743" s="555"/>
      <c r="D7743" s="555"/>
      <c r="E7743" s="124" t="str">
        <f>'Enter Data'!$C$61</f>
        <v>Select</v>
      </c>
    </row>
    <row r="7744" spans="3:5" x14ac:dyDescent="0.2">
      <c r="C7744" s="555"/>
      <c r="D7744" s="555"/>
      <c r="E7744" s="124" t="str">
        <f>'Enter Data'!$C$61</f>
        <v>Select</v>
      </c>
    </row>
    <row r="7745" spans="3:5" x14ac:dyDescent="0.2">
      <c r="C7745" s="555"/>
      <c r="D7745" s="555"/>
      <c r="E7745" s="124" t="str">
        <f>'Enter Data'!$C$61</f>
        <v>Select</v>
      </c>
    </row>
    <row r="7746" spans="3:5" x14ac:dyDescent="0.2">
      <c r="C7746" s="555"/>
      <c r="D7746" s="555"/>
      <c r="E7746" s="124" t="str">
        <f>'Enter Data'!$C$61</f>
        <v>Select</v>
      </c>
    </row>
    <row r="7747" spans="3:5" x14ac:dyDescent="0.2">
      <c r="C7747" s="555"/>
      <c r="D7747" s="555"/>
      <c r="E7747" s="124" t="str">
        <f>'Enter Data'!$C$61</f>
        <v>Select</v>
      </c>
    </row>
    <row r="7748" spans="3:5" x14ac:dyDescent="0.2">
      <c r="C7748" s="555"/>
      <c r="D7748" s="555"/>
      <c r="E7748" s="124" t="str">
        <f>'Enter Data'!$C$61</f>
        <v>Select</v>
      </c>
    </row>
    <row r="7749" spans="3:5" x14ac:dyDescent="0.2">
      <c r="C7749" s="555"/>
      <c r="D7749" s="555"/>
      <c r="E7749" s="124" t="str">
        <f>'Enter Data'!$C$61</f>
        <v>Select</v>
      </c>
    </row>
    <row r="7750" spans="3:5" x14ac:dyDescent="0.2">
      <c r="C7750" s="555"/>
      <c r="D7750" s="555"/>
      <c r="E7750" s="124" t="str">
        <f>'Enter Data'!$C$61</f>
        <v>Select</v>
      </c>
    </row>
    <row r="7751" spans="3:5" x14ac:dyDescent="0.2">
      <c r="C7751" s="555"/>
      <c r="D7751" s="555"/>
      <c r="E7751" s="124" t="str">
        <f>'Enter Data'!$C$61</f>
        <v>Select</v>
      </c>
    </row>
    <row r="7752" spans="3:5" x14ac:dyDescent="0.2">
      <c r="C7752" s="555"/>
      <c r="D7752" s="555"/>
      <c r="E7752" s="124" t="str">
        <f>'Enter Data'!$C$61</f>
        <v>Select</v>
      </c>
    </row>
    <row r="7753" spans="3:5" x14ac:dyDescent="0.2">
      <c r="C7753" s="555"/>
      <c r="D7753" s="555"/>
      <c r="E7753" s="124" t="str">
        <f>'Enter Data'!$C$61</f>
        <v>Select</v>
      </c>
    </row>
    <row r="7754" spans="3:5" x14ac:dyDescent="0.2">
      <c r="C7754" s="555"/>
      <c r="D7754" s="555"/>
      <c r="E7754" s="124" t="str">
        <f>'Enter Data'!$C$61</f>
        <v>Select</v>
      </c>
    </row>
    <row r="7755" spans="3:5" x14ac:dyDescent="0.2">
      <c r="C7755" s="555"/>
      <c r="D7755" s="555"/>
      <c r="E7755" s="124" t="str">
        <f>'Enter Data'!$C$61</f>
        <v>Select</v>
      </c>
    </row>
    <row r="7756" spans="3:5" x14ac:dyDescent="0.2">
      <c r="C7756" s="555"/>
      <c r="D7756" s="555"/>
      <c r="E7756" s="124" t="str">
        <f>'Enter Data'!$C$61</f>
        <v>Select</v>
      </c>
    </row>
    <row r="7757" spans="3:5" x14ac:dyDescent="0.2">
      <c r="C7757" s="555"/>
      <c r="D7757" s="555"/>
      <c r="E7757" s="124" t="str">
        <f>'Enter Data'!$C$61</f>
        <v>Select</v>
      </c>
    </row>
    <row r="7758" spans="3:5" x14ac:dyDescent="0.2">
      <c r="C7758" s="555"/>
      <c r="D7758" s="555"/>
      <c r="E7758" s="124" t="str">
        <f>'Enter Data'!$C$61</f>
        <v>Select</v>
      </c>
    </row>
    <row r="7759" spans="3:5" x14ac:dyDescent="0.2">
      <c r="C7759" s="555"/>
      <c r="D7759" s="555"/>
      <c r="E7759" s="124" t="str">
        <f>'Enter Data'!$C$61</f>
        <v>Select</v>
      </c>
    </row>
    <row r="7760" spans="3:5" x14ac:dyDescent="0.2">
      <c r="C7760" s="555"/>
      <c r="D7760" s="555"/>
      <c r="E7760" s="124" t="str">
        <f>'Enter Data'!$C$61</f>
        <v>Select</v>
      </c>
    </row>
    <row r="7761" spans="3:5" x14ac:dyDescent="0.2">
      <c r="C7761" s="555"/>
      <c r="D7761" s="555"/>
      <c r="E7761" s="124" t="str">
        <f>'Enter Data'!$C$61</f>
        <v>Select</v>
      </c>
    </row>
    <row r="7762" spans="3:5" x14ac:dyDescent="0.2">
      <c r="C7762" s="555"/>
      <c r="D7762" s="555"/>
      <c r="E7762" s="124" t="str">
        <f>'Enter Data'!$C$61</f>
        <v>Select</v>
      </c>
    </row>
    <row r="7763" spans="3:5" x14ac:dyDescent="0.2">
      <c r="C7763" s="555"/>
      <c r="D7763" s="555"/>
      <c r="E7763" s="124" t="str">
        <f>'Enter Data'!$C$61</f>
        <v>Select</v>
      </c>
    </row>
    <row r="7764" spans="3:5" x14ac:dyDescent="0.2">
      <c r="C7764" s="555"/>
      <c r="D7764" s="555"/>
      <c r="E7764" s="124" t="str">
        <f>'Enter Data'!$C$61</f>
        <v>Select</v>
      </c>
    </row>
    <row r="7765" spans="3:5" x14ac:dyDescent="0.2">
      <c r="C7765" s="555"/>
      <c r="D7765" s="555"/>
      <c r="E7765" s="124" t="str">
        <f>'Enter Data'!$C$61</f>
        <v>Select</v>
      </c>
    </row>
    <row r="7766" spans="3:5" x14ac:dyDescent="0.2">
      <c r="C7766" s="555"/>
      <c r="D7766" s="555"/>
      <c r="E7766" s="124" t="str">
        <f>'Enter Data'!$C$61</f>
        <v>Select</v>
      </c>
    </row>
    <row r="7767" spans="3:5" x14ac:dyDescent="0.2">
      <c r="C7767" s="555"/>
      <c r="D7767" s="555"/>
      <c r="E7767" s="124" t="str">
        <f>'Enter Data'!$C$61</f>
        <v>Select</v>
      </c>
    </row>
    <row r="7768" spans="3:5" x14ac:dyDescent="0.2">
      <c r="C7768" s="555"/>
      <c r="D7768" s="555"/>
      <c r="E7768" s="124" t="str">
        <f>'Enter Data'!$C$61</f>
        <v>Select</v>
      </c>
    </row>
    <row r="7769" spans="3:5" x14ac:dyDescent="0.2">
      <c r="C7769" s="555"/>
      <c r="D7769" s="555"/>
      <c r="E7769" s="124" t="str">
        <f>'Enter Data'!$C$61</f>
        <v>Select</v>
      </c>
    </row>
    <row r="7770" spans="3:5" x14ac:dyDescent="0.2">
      <c r="C7770" s="555"/>
      <c r="D7770" s="555"/>
      <c r="E7770" s="124" t="str">
        <f>'Enter Data'!$C$61</f>
        <v>Select</v>
      </c>
    </row>
    <row r="7771" spans="3:5" x14ac:dyDescent="0.2">
      <c r="C7771" s="555"/>
      <c r="D7771" s="555"/>
      <c r="E7771" s="124" t="str">
        <f>'Enter Data'!$C$61</f>
        <v>Select</v>
      </c>
    </row>
    <row r="7772" spans="3:5" x14ac:dyDescent="0.2">
      <c r="C7772" s="555"/>
      <c r="D7772" s="555"/>
      <c r="E7772" s="124" t="str">
        <f>'Enter Data'!$C$61</f>
        <v>Select</v>
      </c>
    </row>
    <row r="7773" spans="3:5" x14ac:dyDescent="0.2">
      <c r="C7773" s="555"/>
      <c r="D7773" s="555"/>
      <c r="E7773" s="124" t="str">
        <f>'Enter Data'!$C$61</f>
        <v>Select</v>
      </c>
    </row>
    <row r="7774" spans="3:5" x14ac:dyDescent="0.2">
      <c r="C7774" s="555"/>
      <c r="D7774" s="555"/>
      <c r="E7774" s="124" t="str">
        <f>'Enter Data'!$C$61</f>
        <v>Select</v>
      </c>
    </row>
    <row r="7775" spans="3:5" x14ac:dyDescent="0.2">
      <c r="C7775" s="555"/>
      <c r="D7775" s="555"/>
      <c r="E7775" s="124" t="str">
        <f>'Enter Data'!$C$61</f>
        <v>Select</v>
      </c>
    </row>
    <row r="7776" spans="3:5" x14ac:dyDescent="0.2">
      <c r="C7776" s="555"/>
      <c r="D7776" s="555"/>
      <c r="E7776" s="124" t="str">
        <f>'Enter Data'!$C$61</f>
        <v>Select</v>
      </c>
    </row>
    <row r="7777" spans="3:5" x14ac:dyDescent="0.2">
      <c r="C7777" s="555"/>
      <c r="D7777" s="555"/>
      <c r="E7777" s="124" t="str">
        <f>'Enter Data'!$C$61</f>
        <v>Select</v>
      </c>
    </row>
    <row r="7778" spans="3:5" x14ac:dyDescent="0.2">
      <c r="C7778" s="555"/>
      <c r="D7778" s="555"/>
      <c r="E7778" s="124" t="str">
        <f>'Enter Data'!$C$61</f>
        <v>Select</v>
      </c>
    </row>
    <row r="7779" spans="3:5" x14ac:dyDescent="0.2">
      <c r="C7779" s="555"/>
      <c r="D7779" s="555"/>
      <c r="E7779" s="124" t="str">
        <f>'Enter Data'!$C$61</f>
        <v>Select</v>
      </c>
    </row>
    <row r="7780" spans="3:5" x14ac:dyDescent="0.2">
      <c r="C7780" s="555"/>
      <c r="D7780" s="555"/>
      <c r="E7780" s="124" t="str">
        <f>'Enter Data'!$C$61</f>
        <v>Select</v>
      </c>
    </row>
    <row r="7781" spans="3:5" x14ac:dyDescent="0.2">
      <c r="C7781" s="555"/>
      <c r="D7781" s="555"/>
      <c r="E7781" s="124" t="str">
        <f>'Enter Data'!$C$61</f>
        <v>Select</v>
      </c>
    </row>
    <row r="7782" spans="3:5" x14ac:dyDescent="0.2">
      <c r="C7782" s="555"/>
      <c r="D7782" s="555"/>
      <c r="E7782" s="124" t="str">
        <f>'Enter Data'!$C$61</f>
        <v>Select</v>
      </c>
    </row>
    <row r="7783" spans="3:5" x14ac:dyDescent="0.2">
      <c r="C7783" s="555"/>
      <c r="D7783" s="555"/>
      <c r="E7783" s="124" t="str">
        <f>'Enter Data'!$C$61</f>
        <v>Select</v>
      </c>
    </row>
    <row r="7784" spans="3:5" x14ac:dyDescent="0.2">
      <c r="C7784" s="555"/>
      <c r="D7784" s="555"/>
      <c r="E7784" s="124" t="str">
        <f>'Enter Data'!$C$61</f>
        <v>Select</v>
      </c>
    </row>
    <row r="7785" spans="3:5" x14ac:dyDescent="0.2">
      <c r="C7785" s="555"/>
      <c r="D7785" s="555"/>
      <c r="E7785" s="124" t="str">
        <f>'Enter Data'!$C$61</f>
        <v>Select</v>
      </c>
    </row>
    <row r="7786" spans="3:5" x14ac:dyDescent="0.2">
      <c r="C7786" s="555"/>
      <c r="D7786" s="555"/>
      <c r="E7786" s="124" t="str">
        <f>'Enter Data'!$C$61</f>
        <v>Select</v>
      </c>
    </row>
    <row r="7787" spans="3:5" x14ac:dyDescent="0.2">
      <c r="C7787" s="555"/>
      <c r="D7787" s="555"/>
      <c r="E7787" s="124" t="str">
        <f>'Enter Data'!$C$61</f>
        <v>Select</v>
      </c>
    </row>
    <row r="7788" spans="3:5" x14ac:dyDescent="0.2">
      <c r="C7788" s="555"/>
      <c r="D7788" s="555"/>
      <c r="E7788" s="124" t="str">
        <f>'Enter Data'!$C$61</f>
        <v>Select</v>
      </c>
    </row>
    <row r="7789" spans="3:5" x14ac:dyDescent="0.2">
      <c r="C7789" s="555"/>
      <c r="D7789" s="555"/>
      <c r="E7789" s="124" t="str">
        <f>'Enter Data'!$C$61</f>
        <v>Select</v>
      </c>
    </row>
    <row r="7790" spans="3:5" x14ac:dyDescent="0.2">
      <c r="C7790" s="555"/>
      <c r="D7790" s="555"/>
      <c r="E7790" s="124" t="str">
        <f>'Enter Data'!$C$61</f>
        <v>Select</v>
      </c>
    </row>
    <row r="7791" spans="3:5" x14ac:dyDescent="0.2">
      <c r="C7791" s="555"/>
      <c r="D7791" s="555"/>
      <c r="E7791" s="124" t="str">
        <f>'Enter Data'!$C$61</f>
        <v>Select</v>
      </c>
    </row>
    <row r="7792" spans="3:5" x14ac:dyDescent="0.2">
      <c r="C7792" s="555"/>
      <c r="D7792" s="555"/>
      <c r="E7792" s="124" t="str">
        <f>'Enter Data'!$C$61</f>
        <v>Select</v>
      </c>
    </row>
    <row r="7793" spans="3:5" x14ac:dyDescent="0.2">
      <c r="C7793" s="555"/>
      <c r="D7793" s="555"/>
      <c r="E7793" s="124" t="str">
        <f>'Enter Data'!$C$61</f>
        <v>Select</v>
      </c>
    </row>
    <row r="7794" spans="3:5" x14ac:dyDescent="0.2">
      <c r="C7794" s="555"/>
      <c r="D7794" s="555"/>
      <c r="E7794" s="124" t="str">
        <f>'Enter Data'!$C$61</f>
        <v>Select</v>
      </c>
    </row>
    <row r="7795" spans="3:5" x14ac:dyDescent="0.2">
      <c r="C7795" s="555"/>
      <c r="D7795" s="555"/>
      <c r="E7795" s="124" t="str">
        <f>'Enter Data'!$C$61</f>
        <v>Select</v>
      </c>
    </row>
    <row r="7796" spans="3:5" x14ac:dyDescent="0.2">
      <c r="C7796" s="555"/>
      <c r="D7796" s="555"/>
      <c r="E7796" s="124" t="str">
        <f>'Enter Data'!$C$61</f>
        <v>Select</v>
      </c>
    </row>
    <row r="7797" spans="3:5" x14ac:dyDescent="0.2">
      <c r="C7797" s="555"/>
      <c r="D7797" s="555"/>
      <c r="E7797" s="124" t="str">
        <f>'Enter Data'!$C$61</f>
        <v>Select</v>
      </c>
    </row>
    <row r="7798" spans="3:5" x14ac:dyDescent="0.2">
      <c r="C7798" s="555"/>
      <c r="D7798" s="555"/>
      <c r="E7798" s="124" t="str">
        <f>'Enter Data'!$C$61</f>
        <v>Select</v>
      </c>
    </row>
    <row r="7799" spans="3:5" x14ac:dyDescent="0.2">
      <c r="C7799" s="555"/>
      <c r="D7799" s="555"/>
      <c r="E7799" s="124" t="str">
        <f>'Enter Data'!$C$61</f>
        <v>Select</v>
      </c>
    </row>
    <row r="7800" spans="3:5" x14ac:dyDescent="0.2">
      <c r="C7800" s="555"/>
      <c r="D7800" s="555"/>
      <c r="E7800" s="124" t="str">
        <f>'Enter Data'!$C$61</f>
        <v>Select</v>
      </c>
    </row>
    <row r="7801" spans="3:5" x14ac:dyDescent="0.2">
      <c r="C7801" s="555"/>
      <c r="D7801" s="555"/>
      <c r="E7801" s="124" t="str">
        <f>'Enter Data'!$C$61</f>
        <v>Select</v>
      </c>
    </row>
    <row r="7802" spans="3:5" x14ac:dyDescent="0.2">
      <c r="C7802" s="555"/>
      <c r="D7802" s="555"/>
      <c r="E7802" s="124" t="str">
        <f>'Enter Data'!$C$61</f>
        <v>Select</v>
      </c>
    </row>
    <row r="7803" spans="3:5" x14ac:dyDescent="0.2">
      <c r="C7803" s="555"/>
      <c r="D7803" s="555"/>
      <c r="E7803" s="124" t="str">
        <f>'Enter Data'!$C$61</f>
        <v>Select</v>
      </c>
    </row>
    <row r="7804" spans="3:5" x14ac:dyDescent="0.2">
      <c r="C7804" s="555"/>
      <c r="D7804" s="555"/>
      <c r="E7804" s="124" t="str">
        <f>'Enter Data'!$C$61</f>
        <v>Select</v>
      </c>
    </row>
    <row r="7805" spans="3:5" x14ac:dyDescent="0.2">
      <c r="C7805" s="555"/>
      <c r="D7805" s="555"/>
      <c r="E7805" s="124" t="str">
        <f>'Enter Data'!$C$61</f>
        <v>Select</v>
      </c>
    </row>
    <row r="7806" spans="3:5" x14ac:dyDescent="0.2">
      <c r="C7806" s="555"/>
      <c r="D7806" s="555"/>
      <c r="E7806" s="124" t="str">
        <f>'Enter Data'!$C$61</f>
        <v>Select</v>
      </c>
    </row>
    <row r="7807" spans="3:5" x14ac:dyDescent="0.2">
      <c r="C7807" s="555"/>
      <c r="D7807" s="555"/>
      <c r="E7807" s="124" t="str">
        <f>'Enter Data'!$C$61</f>
        <v>Select</v>
      </c>
    </row>
    <row r="7808" spans="3:5" x14ac:dyDescent="0.2">
      <c r="C7808" s="555"/>
      <c r="D7808" s="555"/>
      <c r="E7808" s="124" t="str">
        <f>'Enter Data'!$C$61</f>
        <v>Select</v>
      </c>
    </row>
    <row r="7809" spans="3:5" x14ac:dyDescent="0.2">
      <c r="C7809" s="555"/>
      <c r="D7809" s="555"/>
      <c r="E7809" s="124" t="str">
        <f>'Enter Data'!$C$61</f>
        <v>Select</v>
      </c>
    </row>
    <row r="7810" spans="3:5" x14ac:dyDescent="0.2">
      <c r="C7810" s="555"/>
      <c r="D7810" s="555"/>
      <c r="E7810" s="124" t="str">
        <f>'Enter Data'!$C$61</f>
        <v>Select</v>
      </c>
    </row>
    <row r="7811" spans="3:5" x14ac:dyDescent="0.2">
      <c r="C7811" s="555"/>
      <c r="D7811" s="555"/>
      <c r="E7811" s="124" t="str">
        <f>'Enter Data'!$C$61</f>
        <v>Select</v>
      </c>
    </row>
    <row r="7812" spans="3:5" x14ac:dyDescent="0.2">
      <c r="C7812" s="555"/>
      <c r="D7812" s="555"/>
      <c r="E7812" s="124" t="str">
        <f>'Enter Data'!$C$61</f>
        <v>Select</v>
      </c>
    </row>
    <row r="7813" spans="3:5" x14ac:dyDescent="0.2">
      <c r="C7813" s="555"/>
      <c r="D7813" s="555"/>
      <c r="E7813" s="124" t="str">
        <f>'Enter Data'!$C$61</f>
        <v>Select</v>
      </c>
    </row>
    <row r="7814" spans="3:5" x14ac:dyDescent="0.2">
      <c r="C7814" s="555"/>
      <c r="D7814" s="555"/>
      <c r="E7814" s="124" t="str">
        <f>'Enter Data'!$C$61</f>
        <v>Select</v>
      </c>
    </row>
    <row r="7815" spans="3:5" x14ac:dyDescent="0.2">
      <c r="C7815" s="555"/>
      <c r="D7815" s="555"/>
      <c r="E7815" s="124" t="str">
        <f>'Enter Data'!$C$61</f>
        <v>Select</v>
      </c>
    </row>
    <row r="7816" spans="3:5" x14ac:dyDescent="0.2">
      <c r="C7816" s="555"/>
      <c r="D7816" s="555"/>
      <c r="E7816" s="124" t="str">
        <f>'Enter Data'!$C$61</f>
        <v>Select</v>
      </c>
    </row>
    <row r="7817" spans="3:5" x14ac:dyDescent="0.2">
      <c r="C7817" s="555"/>
      <c r="D7817" s="555"/>
      <c r="E7817" s="124" t="str">
        <f>'Enter Data'!$C$61</f>
        <v>Select</v>
      </c>
    </row>
    <row r="7818" spans="3:5" x14ac:dyDescent="0.2">
      <c r="C7818" s="555"/>
      <c r="D7818" s="555"/>
      <c r="E7818" s="124" t="str">
        <f>'Enter Data'!$C$61</f>
        <v>Select</v>
      </c>
    </row>
    <row r="7819" spans="3:5" x14ac:dyDescent="0.2">
      <c r="C7819" s="555"/>
      <c r="D7819" s="555"/>
      <c r="E7819" s="124" t="str">
        <f>'Enter Data'!$C$61</f>
        <v>Select</v>
      </c>
    </row>
    <row r="7820" spans="3:5" x14ac:dyDescent="0.2">
      <c r="C7820" s="555"/>
      <c r="D7820" s="555"/>
      <c r="E7820" s="124" t="str">
        <f>'Enter Data'!$C$61</f>
        <v>Select</v>
      </c>
    </row>
    <row r="7821" spans="3:5" x14ac:dyDescent="0.2">
      <c r="C7821" s="555"/>
      <c r="D7821" s="555"/>
      <c r="E7821" s="124" t="str">
        <f>'Enter Data'!$C$61</f>
        <v>Select</v>
      </c>
    </row>
    <row r="7822" spans="3:5" x14ac:dyDescent="0.2">
      <c r="C7822" s="555"/>
      <c r="D7822" s="555"/>
      <c r="E7822" s="124" t="str">
        <f>'Enter Data'!$C$61</f>
        <v>Select</v>
      </c>
    </row>
    <row r="7823" spans="3:5" x14ac:dyDescent="0.2">
      <c r="C7823" s="555"/>
      <c r="D7823" s="555"/>
      <c r="E7823" s="124" t="str">
        <f>'Enter Data'!$C$61</f>
        <v>Select</v>
      </c>
    </row>
    <row r="7824" spans="3:5" x14ac:dyDescent="0.2">
      <c r="C7824" s="555"/>
      <c r="D7824" s="555"/>
      <c r="E7824" s="124" t="str">
        <f>'Enter Data'!$C$61</f>
        <v>Select</v>
      </c>
    </row>
    <row r="7825" spans="3:5" x14ac:dyDescent="0.2">
      <c r="C7825" s="555"/>
      <c r="D7825" s="555"/>
      <c r="E7825" s="124" t="str">
        <f>'Enter Data'!$C$61</f>
        <v>Select</v>
      </c>
    </row>
    <row r="7826" spans="3:5" x14ac:dyDescent="0.2">
      <c r="C7826" s="555"/>
      <c r="D7826" s="555"/>
      <c r="E7826" s="124" t="str">
        <f>'Enter Data'!$C$61</f>
        <v>Select</v>
      </c>
    </row>
    <row r="7827" spans="3:5" x14ac:dyDescent="0.2">
      <c r="C7827" s="555"/>
      <c r="D7827" s="555"/>
      <c r="E7827" s="124" t="str">
        <f>'Enter Data'!$C$61</f>
        <v>Select</v>
      </c>
    </row>
    <row r="7828" spans="3:5" x14ac:dyDescent="0.2">
      <c r="C7828" s="555"/>
      <c r="D7828" s="555"/>
      <c r="E7828" s="124" t="str">
        <f>'Enter Data'!$C$61</f>
        <v>Select</v>
      </c>
    </row>
    <row r="7829" spans="3:5" x14ac:dyDescent="0.2">
      <c r="C7829" s="555"/>
      <c r="D7829" s="555"/>
      <c r="E7829" s="124" t="str">
        <f>'Enter Data'!$C$61</f>
        <v>Select</v>
      </c>
    </row>
    <row r="7830" spans="3:5" x14ac:dyDescent="0.2">
      <c r="C7830" s="555"/>
      <c r="D7830" s="555"/>
      <c r="E7830" s="124" t="str">
        <f>'Enter Data'!$C$61</f>
        <v>Select</v>
      </c>
    </row>
    <row r="7831" spans="3:5" x14ac:dyDescent="0.2">
      <c r="C7831" s="555"/>
      <c r="D7831" s="555"/>
      <c r="E7831" s="124" t="str">
        <f>'Enter Data'!$C$61</f>
        <v>Select</v>
      </c>
    </row>
    <row r="7832" spans="3:5" x14ac:dyDescent="0.2">
      <c r="C7832" s="555"/>
      <c r="D7832" s="555"/>
      <c r="E7832" s="124" t="str">
        <f>'Enter Data'!$C$61</f>
        <v>Select</v>
      </c>
    </row>
    <row r="7833" spans="3:5" x14ac:dyDescent="0.2">
      <c r="C7833" s="555"/>
      <c r="D7833" s="555"/>
      <c r="E7833" s="124" t="str">
        <f>'Enter Data'!$C$61</f>
        <v>Select</v>
      </c>
    </row>
    <row r="7834" spans="3:5" x14ac:dyDescent="0.2">
      <c r="C7834" s="555"/>
      <c r="D7834" s="555"/>
      <c r="E7834" s="124" t="str">
        <f>'Enter Data'!$C$61</f>
        <v>Select</v>
      </c>
    </row>
    <row r="7835" spans="3:5" x14ac:dyDescent="0.2">
      <c r="C7835" s="555"/>
      <c r="D7835" s="555"/>
      <c r="E7835" s="124" t="str">
        <f>'Enter Data'!$C$61</f>
        <v>Select</v>
      </c>
    </row>
    <row r="7836" spans="3:5" x14ac:dyDescent="0.2">
      <c r="C7836" s="555"/>
      <c r="D7836" s="555"/>
      <c r="E7836" s="124" t="str">
        <f>'Enter Data'!$C$61</f>
        <v>Select</v>
      </c>
    </row>
    <row r="7837" spans="3:5" x14ac:dyDescent="0.2">
      <c r="C7837" s="555"/>
      <c r="D7837" s="555"/>
      <c r="E7837" s="124" t="str">
        <f>'Enter Data'!$C$61</f>
        <v>Select</v>
      </c>
    </row>
    <row r="7838" spans="3:5" x14ac:dyDescent="0.2">
      <c r="C7838" s="555"/>
      <c r="D7838" s="555"/>
      <c r="E7838" s="124" t="str">
        <f>'Enter Data'!$C$61</f>
        <v>Select</v>
      </c>
    </row>
    <row r="7839" spans="3:5" x14ac:dyDescent="0.2">
      <c r="C7839" s="555"/>
      <c r="D7839" s="555"/>
      <c r="E7839" s="124" t="str">
        <f>'Enter Data'!$C$61</f>
        <v>Select</v>
      </c>
    </row>
    <row r="7840" spans="3:5" x14ac:dyDescent="0.2">
      <c r="C7840" s="555"/>
      <c r="D7840" s="555"/>
      <c r="E7840" s="124" t="str">
        <f>'Enter Data'!$C$61</f>
        <v>Select</v>
      </c>
    </row>
    <row r="7841" spans="3:5" x14ac:dyDescent="0.2">
      <c r="C7841" s="555"/>
      <c r="D7841" s="555"/>
      <c r="E7841" s="124" t="str">
        <f>'Enter Data'!$C$61</f>
        <v>Select</v>
      </c>
    </row>
    <row r="7842" spans="3:5" x14ac:dyDescent="0.2">
      <c r="C7842" s="555"/>
      <c r="D7842" s="555"/>
      <c r="E7842" s="124" t="str">
        <f>'Enter Data'!$C$61</f>
        <v>Select</v>
      </c>
    </row>
    <row r="7843" spans="3:5" x14ac:dyDescent="0.2">
      <c r="C7843" s="555"/>
      <c r="D7843" s="555"/>
      <c r="E7843" s="124" t="str">
        <f>'Enter Data'!$C$61</f>
        <v>Select</v>
      </c>
    </row>
    <row r="7844" spans="3:5" x14ac:dyDescent="0.2">
      <c r="C7844" s="555"/>
      <c r="D7844" s="555"/>
      <c r="E7844" s="124" t="str">
        <f>'Enter Data'!$C$61</f>
        <v>Select</v>
      </c>
    </row>
    <row r="7845" spans="3:5" x14ac:dyDescent="0.2">
      <c r="C7845" s="555"/>
      <c r="D7845" s="555"/>
      <c r="E7845" s="124" t="str">
        <f>'Enter Data'!$C$61</f>
        <v>Select</v>
      </c>
    </row>
    <row r="7846" spans="3:5" x14ac:dyDescent="0.2">
      <c r="C7846" s="555"/>
      <c r="D7846" s="555"/>
      <c r="E7846" s="124" t="str">
        <f>'Enter Data'!$C$61</f>
        <v>Select</v>
      </c>
    </row>
    <row r="7847" spans="3:5" x14ac:dyDescent="0.2">
      <c r="C7847" s="555"/>
      <c r="D7847" s="555"/>
      <c r="E7847" s="124" t="str">
        <f>'Enter Data'!$C$61</f>
        <v>Select</v>
      </c>
    </row>
    <row r="7848" spans="3:5" x14ac:dyDescent="0.2">
      <c r="C7848" s="555"/>
      <c r="D7848" s="555"/>
      <c r="E7848" s="124" t="str">
        <f>'Enter Data'!$C$61</f>
        <v>Select</v>
      </c>
    </row>
    <row r="7849" spans="3:5" x14ac:dyDescent="0.2">
      <c r="C7849" s="555"/>
      <c r="D7849" s="555"/>
      <c r="E7849" s="124" t="str">
        <f>'Enter Data'!$C$61</f>
        <v>Select</v>
      </c>
    </row>
    <row r="7850" spans="3:5" x14ac:dyDescent="0.2">
      <c r="C7850" s="555"/>
      <c r="D7850" s="555"/>
      <c r="E7850" s="124" t="str">
        <f>'Enter Data'!$C$61</f>
        <v>Select</v>
      </c>
    </row>
    <row r="7851" spans="3:5" x14ac:dyDescent="0.2">
      <c r="C7851" s="555"/>
      <c r="D7851" s="555"/>
      <c r="E7851" s="124" t="str">
        <f>'Enter Data'!$C$61</f>
        <v>Select</v>
      </c>
    </row>
    <row r="7852" spans="3:5" x14ac:dyDescent="0.2">
      <c r="C7852" s="555"/>
      <c r="D7852" s="555"/>
      <c r="E7852" s="124" t="str">
        <f>'Enter Data'!$C$61</f>
        <v>Select</v>
      </c>
    </row>
    <row r="7853" spans="3:5" x14ac:dyDescent="0.2">
      <c r="C7853" s="555"/>
      <c r="D7853" s="555"/>
      <c r="E7853" s="124" t="str">
        <f>'Enter Data'!$C$61</f>
        <v>Select</v>
      </c>
    </row>
    <row r="7854" spans="3:5" x14ac:dyDescent="0.2">
      <c r="C7854" s="555"/>
      <c r="D7854" s="555"/>
      <c r="E7854" s="124" t="str">
        <f>'Enter Data'!$C$61</f>
        <v>Select</v>
      </c>
    </row>
    <row r="7855" spans="3:5" x14ac:dyDescent="0.2">
      <c r="C7855" s="555"/>
      <c r="D7855" s="555"/>
      <c r="E7855" s="124" t="str">
        <f>'Enter Data'!$C$61</f>
        <v>Select</v>
      </c>
    </row>
    <row r="7856" spans="3:5" x14ac:dyDescent="0.2">
      <c r="C7856" s="555"/>
      <c r="D7856" s="555"/>
      <c r="E7856" s="124" t="str">
        <f>'Enter Data'!$C$61</f>
        <v>Select</v>
      </c>
    </row>
    <row r="7857" spans="3:5" x14ac:dyDescent="0.2">
      <c r="C7857" s="555"/>
      <c r="D7857" s="555"/>
      <c r="E7857" s="124" t="str">
        <f>'Enter Data'!$C$61</f>
        <v>Select</v>
      </c>
    </row>
    <row r="7858" spans="3:5" x14ac:dyDescent="0.2">
      <c r="C7858" s="555"/>
      <c r="D7858" s="555"/>
      <c r="E7858" s="124" t="str">
        <f>'Enter Data'!$C$61</f>
        <v>Select</v>
      </c>
    </row>
    <row r="7859" spans="3:5" x14ac:dyDescent="0.2">
      <c r="C7859" s="555"/>
      <c r="D7859" s="555"/>
      <c r="E7859" s="124" t="str">
        <f>'Enter Data'!$C$61</f>
        <v>Select</v>
      </c>
    </row>
    <row r="7860" spans="3:5" x14ac:dyDescent="0.2">
      <c r="C7860" s="555"/>
      <c r="D7860" s="555"/>
      <c r="E7860" s="124" t="str">
        <f>'Enter Data'!$C$61</f>
        <v>Select</v>
      </c>
    </row>
    <row r="7861" spans="3:5" x14ac:dyDescent="0.2">
      <c r="C7861" s="555"/>
      <c r="D7861" s="555"/>
      <c r="E7861" s="124" t="str">
        <f>'Enter Data'!$C$61</f>
        <v>Select</v>
      </c>
    </row>
    <row r="7862" spans="3:5" x14ac:dyDescent="0.2">
      <c r="C7862" s="555"/>
      <c r="D7862" s="555"/>
      <c r="E7862" s="124" t="str">
        <f>'Enter Data'!$C$61</f>
        <v>Select</v>
      </c>
    </row>
    <row r="7863" spans="3:5" x14ac:dyDescent="0.2">
      <c r="C7863" s="555"/>
      <c r="D7863" s="555"/>
      <c r="E7863" s="124" t="str">
        <f>'Enter Data'!$C$61</f>
        <v>Select</v>
      </c>
    </row>
    <row r="7864" spans="3:5" x14ac:dyDescent="0.2">
      <c r="C7864" s="555"/>
      <c r="D7864" s="555"/>
      <c r="E7864" s="124" t="str">
        <f>'Enter Data'!$C$61</f>
        <v>Select</v>
      </c>
    </row>
    <row r="7865" spans="3:5" x14ac:dyDescent="0.2">
      <c r="C7865" s="555"/>
      <c r="D7865" s="555"/>
      <c r="E7865" s="124" t="str">
        <f>'Enter Data'!$C$61</f>
        <v>Select</v>
      </c>
    </row>
    <row r="7866" spans="3:5" x14ac:dyDescent="0.2">
      <c r="C7866" s="555"/>
      <c r="D7866" s="555"/>
      <c r="E7866" s="124" t="str">
        <f>'Enter Data'!$C$61</f>
        <v>Select</v>
      </c>
    </row>
    <row r="7867" spans="3:5" x14ac:dyDescent="0.2">
      <c r="C7867" s="555"/>
      <c r="D7867" s="555"/>
      <c r="E7867" s="124" t="str">
        <f>'Enter Data'!$C$61</f>
        <v>Select</v>
      </c>
    </row>
    <row r="7868" spans="3:5" x14ac:dyDescent="0.2">
      <c r="C7868" s="555"/>
      <c r="D7868" s="555"/>
      <c r="E7868" s="124" t="str">
        <f>'Enter Data'!$C$61</f>
        <v>Select</v>
      </c>
    </row>
    <row r="7869" spans="3:5" x14ac:dyDescent="0.2">
      <c r="C7869" s="555"/>
      <c r="D7869" s="555"/>
      <c r="E7869" s="124" t="str">
        <f>'Enter Data'!$C$61</f>
        <v>Select</v>
      </c>
    </row>
    <row r="7870" spans="3:5" x14ac:dyDescent="0.2">
      <c r="C7870" s="555"/>
      <c r="D7870" s="555"/>
      <c r="E7870" s="124" t="str">
        <f>'Enter Data'!$C$61</f>
        <v>Select</v>
      </c>
    </row>
    <row r="7871" spans="3:5" x14ac:dyDescent="0.2">
      <c r="C7871" s="555"/>
      <c r="D7871" s="555"/>
      <c r="E7871" s="124" t="str">
        <f>'Enter Data'!$C$61</f>
        <v>Select</v>
      </c>
    </row>
    <row r="7872" spans="3:5" x14ac:dyDescent="0.2">
      <c r="C7872" s="555"/>
      <c r="D7872" s="555"/>
      <c r="E7872" s="124" t="str">
        <f>'Enter Data'!$C$61</f>
        <v>Select</v>
      </c>
    </row>
    <row r="7873" spans="3:5" x14ac:dyDescent="0.2">
      <c r="C7873" s="555"/>
      <c r="D7873" s="555"/>
      <c r="E7873" s="124" t="str">
        <f>'Enter Data'!$C$61</f>
        <v>Select</v>
      </c>
    </row>
    <row r="7874" spans="3:5" x14ac:dyDescent="0.2">
      <c r="C7874" s="555"/>
      <c r="D7874" s="555"/>
      <c r="E7874" s="124" t="str">
        <f>'Enter Data'!$C$61</f>
        <v>Select</v>
      </c>
    </row>
    <row r="7875" spans="3:5" x14ac:dyDescent="0.2">
      <c r="C7875" s="555"/>
      <c r="D7875" s="555"/>
      <c r="E7875" s="124" t="str">
        <f>'Enter Data'!$C$61</f>
        <v>Select</v>
      </c>
    </row>
    <row r="7876" spans="3:5" x14ac:dyDescent="0.2">
      <c r="C7876" s="555"/>
      <c r="D7876" s="555"/>
      <c r="E7876" s="124" t="str">
        <f>'Enter Data'!$C$61</f>
        <v>Select</v>
      </c>
    </row>
    <row r="7877" spans="3:5" x14ac:dyDescent="0.2">
      <c r="C7877" s="555"/>
      <c r="D7877" s="555"/>
      <c r="E7877" s="124" t="str">
        <f>'Enter Data'!$C$61</f>
        <v>Select</v>
      </c>
    </row>
    <row r="7878" spans="3:5" x14ac:dyDescent="0.2">
      <c r="C7878" s="555"/>
      <c r="D7878" s="555"/>
      <c r="E7878" s="124" t="str">
        <f>'Enter Data'!$C$61</f>
        <v>Select</v>
      </c>
    </row>
    <row r="7879" spans="3:5" x14ac:dyDescent="0.2">
      <c r="C7879" s="555"/>
      <c r="D7879" s="555"/>
      <c r="E7879" s="124" t="str">
        <f>'Enter Data'!$C$61</f>
        <v>Select</v>
      </c>
    </row>
    <row r="7880" spans="3:5" x14ac:dyDescent="0.2">
      <c r="C7880" s="555"/>
      <c r="D7880" s="555"/>
      <c r="E7880" s="124" t="str">
        <f>'Enter Data'!$C$61</f>
        <v>Select</v>
      </c>
    </row>
    <row r="7881" spans="3:5" x14ac:dyDescent="0.2">
      <c r="C7881" s="555"/>
      <c r="D7881" s="555"/>
      <c r="E7881" s="124" t="str">
        <f>'Enter Data'!$C$61</f>
        <v>Select</v>
      </c>
    </row>
    <row r="7882" spans="3:5" x14ac:dyDescent="0.2">
      <c r="C7882" s="555"/>
      <c r="D7882" s="555"/>
      <c r="E7882" s="124" t="str">
        <f>'Enter Data'!$C$61</f>
        <v>Select</v>
      </c>
    </row>
    <row r="7883" spans="3:5" x14ac:dyDescent="0.2">
      <c r="C7883" s="555"/>
      <c r="D7883" s="555"/>
      <c r="E7883" s="124" t="str">
        <f>'Enter Data'!$C$61</f>
        <v>Select</v>
      </c>
    </row>
    <row r="7884" spans="3:5" x14ac:dyDescent="0.2">
      <c r="C7884" s="555"/>
      <c r="D7884" s="555"/>
      <c r="E7884" s="124" t="str">
        <f>'Enter Data'!$C$61</f>
        <v>Select</v>
      </c>
    </row>
    <row r="7885" spans="3:5" x14ac:dyDescent="0.2">
      <c r="C7885" s="555"/>
      <c r="D7885" s="555"/>
      <c r="E7885" s="124" t="str">
        <f>'Enter Data'!$C$61</f>
        <v>Select</v>
      </c>
    </row>
    <row r="7886" spans="3:5" x14ac:dyDescent="0.2">
      <c r="C7886" s="555"/>
      <c r="D7886" s="555"/>
      <c r="E7886" s="124" t="str">
        <f>'Enter Data'!$C$61</f>
        <v>Select</v>
      </c>
    </row>
    <row r="7887" spans="3:5" x14ac:dyDescent="0.2">
      <c r="C7887" s="555"/>
      <c r="D7887" s="555"/>
      <c r="E7887" s="124" t="str">
        <f>'Enter Data'!$C$61</f>
        <v>Select</v>
      </c>
    </row>
    <row r="7888" spans="3:5" x14ac:dyDescent="0.2">
      <c r="C7888" s="555"/>
      <c r="D7888" s="555"/>
      <c r="E7888" s="124" t="str">
        <f>'Enter Data'!$C$61</f>
        <v>Select</v>
      </c>
    </row>
    <row r="7889" spans="3:5" x14ac:dyDescent="0.2">
      <c r="C7889" s="555"/>
      <c r="D7889" s="555"/>
      <c r="E7889" s="124" t="str">
        <f>'Enter Data'!$C$61</f>
        <v>Select</v>
      </c>
    </row>
    <row r="7890" spans="3:5" x14ac:dyDescent="0.2">
      <c r="C7890" s="555"/>
      <c r="D7890" s="555"/>
      <c r="E7890" s="124" t="str">
        <f>'Enter Data'!$C$61</f>
        <v>Select</v>
      </c>
    </row>
    <row r="7891" spans="3:5" x14ac:dyDescent="0.2">
      <c r="C7891" s="555"/>
      <c r="D7891" s="555"/>
      <c r="E7891" s="124" t="str">
        <f>'Enter Data'!$C$61</f>
        <v>Select</v>
      </c>
    </row>
    <row r="7892" spans="3:5" x14ac:dyDescent="0.2">
      <c r="C7892" s="555"/>
      <c r="D7892" s="555"/>
      <c r="E7892" s="124" t="str">
        <f>'Enter Data'!$C$61</f>
        <v>Select</v>
      </c>
    </row>
    <row r="7893" spans="3:5" x14ac:dyDescent="0.2">
      <c r="C7893" s="555"/>
      <c r="D7893" s="555"/>
      <c r="E7893" s="124" t="str">
        <f>'Enter Data'!$C$61</f>
        <v>Select</v>
      </c>
    </row>
    <row r="7894" spans="3:5" x14ac:dyDescent="0.2">
      <c r="C7894" s="555"/>
      <c r="D7894" s="555"/>
      <c r="E7894" s="124" t="str">
        <f>'Enter Data'!$C$61</f>
        <v>Select</v>
      </c>
    </row>
    <row r="7895" spans="3:5" x14ac:dyDescent="0.2">
      <c r="C7895" s="555"/>
      <c r="D7895" s="555"/>
      <c r="E7895" s="124" t="str">
        <f>'Enter Data'!$C$61</f>
        <v>Select</v>
      </c>
    </row>
    <row r="7896" spans="3:5" x14ac:dyDescent="0.2">
      <c r="C7896" s="555"/>
      <c r="D7896" s="555"/>
      <c r="E7896" s="124" t="str">
        <f>'Enter Data'!$C$61</f>
        <v>Select</v>
      </c>
    </row>
    <row r="7897" spans="3:5" x14ac:dyDescent="0.2">
      <c r="C7897" s="555"/>
      <c r="D7897" s="555"/>
      <c r="E7897" s="124" t="str">
        <f>'Enter Data'!$C$61</f>
        <v>Select</v>
      </c>
    </row>
    <row r="7898" spans="3:5" x14ac:dyDescent="0.2">
      <c r="C7898" s="555"/>
      <c r="D7898" s="555"/>
      <c r="E7898" s="124" t="str">
        <f>'Enter Data'!$C$61</f>
        <v>Select</v>
      </c>
    </row>
    <row r="7899" spans="3:5" x14ac:dyDescent="0.2">
      <c r="C7899" s="555"/>
      <c r="D7899" s="555"/>
      <c r="E7899" s="124" t="str">
        <f>'Enter Data'!$C$61</f>
        <v>Select</v>
      </c>
    </row>
    <row r="7900" spans="3:5" x14ac:dyDescent="0.2">
      <c r="C7900" s="555"/>
      <c r="D7900" s="555"/>
      <c r="E7900" s="124" t="str">
        <f>'Enter Data'!$C$61</f>
        <v>Select</v>
      </c>
    </row>
    <row r="7901" spans="3:5" x14ac:dyDescent="0.2">
      <c r="C7901" s="555"/>
      <c r="D7901" s="555"/>
      <c r="E7901" s="124" t="str">
        <f>'Enter Data'!$C$61</f>
        <v>Select</v>
      </c>
    </row>
    <row r="7902" spans="3:5" x14ac:dyDescent="0.2">
      <c r="C7902" s="555"/>
      <c r="D7902" s="555"/>
      <c r="E7902" s="124" t="str">
        <f>'Enter Data'!$C$61</f>
        <v>Select</v>
      </c>
    </row>
    <row r="7903" spans="3:5" x14ac:dyDescent="0.2">
      <c r="C7903" s="555"/>
      <c r="D7903" s="555"/>
      <c r="E7903" s="124" t="str">
        <f>'Enter Data'!$C$61</f>
        <v>Select</v>
      </c>
    </row>
    <row r="7904" spans="3:5" x14ac:dyDescent="0.2">
      <c r="C7904" s="555"/>
      <c r="D7904" s="555"/>
      <c r="E7904" s="124" t="str">
        <f>'Enter Data'!$C$61</f>
        <v>Select</v>
      </c>
    </row>
    <row r="7905" spans="3:5" x14ac:dyDescent="0.2">
      <c r="C7905" s="555"/>
      <c r="D7905" s="555"/>
      <c r="E7905" s="124" t="str">
        <f>'Enter Data'!$C$61</f>
        <v>Select</v>
      </c>
    </row>
    <row r="7906" spans="3:5" x14ac:dyDescent="0.2">
      <c r="C7906" s="555"/>
      <c r="D7906" s="555"/>
      <c r="E7906" s="124" t="str">
        <f>'Enter Data'!$C$61</f>
        <v>Select</v>
      </c>
    </row>
    <row r="7907" spans="3:5" x14ac:dyDescent="0.2">
      <c r="C7907" s="555"/>
      <c r="D7907" s="555"/>
      <c r="E7907" s="124" t="str">
        <f>'Enter Data'!$C$61</f>
        <v>Select</v>
      </c>
    </row>
    <row r="7908" spans="3:5" x14ac:dyDescent="0.2">
      <c r="C7908" s="555"/>
      <c r="D7908" s="555"/>
      <c r="E7908" s="124" t="str">
        <f>'Enter Data'!$C$61</f>
        <v>Select</v>
      </c>
    </row>
    <row r="7909" spans="3:5" x14ac:dyDescent="0.2">
      <c r="C7909" s="555"/>
      <c r="D7909" s="555"/>
      <c r="E7909" s="124" t="str">
        <f>'Enter Data'!$C$61</f>
        <v>Select</v>
      </c>
    </row>
    <row r="7910" spans="3:5" x14ac:dyDescent="0.2">
      <c r="C7910" s="555"/>
      <c r="D7910" s="555"/>
      <c r="E7910" s="124" t="str">
        <f>'Enter Data'!$C$61</f>
        <v>Select</v>
      </c>
    </row>
    <row r="7911" spans="3:5" x14ac:dyDescent="0.2">
      <c r="C7911" s="555"/>
      <c r="D7911" s="555"/>
      <c r="E7911" s="124" t="str">
        <f>'Enter Data'!$C$61</f>
        <v>Select</v>
      </c>
    </row>
    <row r="7912" spans="3:5" x14ac:dyDescent="0.2">
      <c r="C7912" s="555"/>
      <c r="D7912" s="555"/>
      <c r="E7912" s="124" t="str">
        <f>'Enter Data'!$C$61</f>
        <v>Select</v>
      </c>
    </row>
    <row r="7913" spans="3:5" x14ac:dyDescent="0.2">
      <c r="C7913" s="555"/>
      <c r="D7913" s="555"/>
      <c r="E7913" s="124" t="str">
        <f>'Enter Data'!$C$61</f>
        <v>Select</v>
      </c>
    </row>
    <row r="7914" spans="3:5" x14ac:dyDescent="0.2">
      <c r="C7914" s="555"/>
      <c r="D7914" s="555"/>
      <c r="E7914" s="124" t="str">
        <f>'Enter Data'!$C$61</f>
        <v>Select</v>
      </c>
    </row>
    <row r="7915" spans="3:5" x14ac:dyDescent="0.2">
      <c r="C7915" s="555"/>
      <c r="D7915" s="555"/>
      <c r="E7915" s="124" t="str">
        <f>'Enter Data'!$C$61</f>
        <v>Select</v>
      </c>
    </row>
    <row r="7916" spans="3:5" x14ac:dyDescent="0.2">
      <c r="C7916" s="555"/>
      <c r="D7916" s="555"/>
      <c r="E7916" s="124" t="str">
        <f>'Enter Data'!$C$61</f>
        <v>Select</v>
      </c>
    </row>
    <row r="7917" spans="3:5" x14ac:dyDescent="0.2">
      <c r="C7917" s="555"/>
      <c r="D7917" s="555"/>
      <c r="E7917" s="124" t="str">
        <f>'Enter Data'!$C$61</f>
        <v>Select</v>
      </c>
    </row>
    <row r="7918" spans="3:5" x14ac:dyDescent="0.2">
      <c r="C7918" s="555"/>
      <c r="D7918" s="555"/>
      <c r="E7918" s="124" t="str">
        <f>'Enter Data'!$C$61</f>
        <v>Select</v>
      </c>
    </row>
    <row r="7919" spans="3:5" x14ac:dyDescent="0.2">
      <c r="C7919" s="555"/>
      <c r="D7919" s="555"/>
      <c r="E7919" s="124" t="str">
        <f>'Enter Data'!$C$61</f>
        <v>Select</v>
      </c>
    </row>
    <row r="7920" spans="3:5" x14ac:dyDescent="0.2">
      <c r="C7920" s="555"/>
      <c r="D7920" s="555"/>
      <c r="E7920" s="124" t="str">
        <f>'Enter Data'!$C$61</f>
        <v>Select</v>
      </c>
    </row>
    <row r="7921" spans="3:5" x14ac:dyDescent="0.2">
      <c r="C7921" s="555"/>
      <c r="D7921" s="555"/>
      <c r="E7921" s="124" t="str">
        <f>'Enter Data'!$C$61</f>
        <v>Select</v>
      </c>
    </row>
    <row r="7922" spans="3:5" x14ac:dyDescent="0.2">
      <c r="C7922" s="555"/>
      <c r="D7922" s="555"/>
      <c r="E7922" s="124" t="str">
        <f>'Enter Data'!$C$61</f>
        <v>Select</v>
      </c>
    </row>
    <row r="7923" spans="3:5" x14ac:dyDescent="0.2">
      <c r="C7923" s="555"/>
      <c r="D7923" s="555"/>
      <c r="E7923" s="124" t="str">
        <f>'Enter Data'!$C$61</f>
        <v>Select</v>
      </c>
    </row>
    <row r="7924" spans="3:5" x14ac:dyDescent="0.2">
      <c r="C7924" s="555"/>
      <c r="D7924" s="555"/>
      <c r="E7924" s="124" t="str">
        <f>'Enter Data'!$C$61</f>
        <v>Select</v>
      </c>
    </row>
    <row r="7925" spans="3:5" x14ac:dyDescent="0.2">
      <c r="C7925" s="555"/>
      <c r="D7925" s="555"/>
      <c r="E7925" s="124" t="str">
        <f>'Enter Data'!$C$61</f>
        <v>Select</v>
      </c>
    </row>
    <row r="7926" spans="3:5" x14ac:dyDescent="0.2">
      <c r="C7926" s="555"/>
      <c r="D7926" s="555"/>
      <c r="E7926" s="124" t="str">
        <f>'Enter Data'!$C$61</f>
        <v>Select</v>
      </c>
    </row>
    <row r="7927" spans="3:5" x14ac:dyDescent="0.2">
      <c r="C7927" s="555"/>
      <c r="D7927" s="555"/>
      <c r="E7927" s="124" t="str">
        <f>'Enter Data'!$C$61</f>
        <v>Select</v>
      </c>
    </row>
    <row r="7928" spans="3:5" x14ac:dyDescent="0.2">
      <c r="C7928" s="555"/>
      <c r="D7928" s="555"/>
      <c r="E7928" s="124" t="str">
        <f>'Enter Data'!$C$61</f>
        <v>Select</v>
      </c>
    </row>
    <row r="7929" spans="3:5" x14ac:dyDescent="0.2">
      <c r="C7929" s="555"/>
      <c r="D7929" s="555"/>
      <c r="E7929" s="124" t="str">
        <f>'Enter Data'!$C$61</f>
        <v>Select</v>
      </c>
    </row>
    <row r="7930" spans="3:5" x14ac:dyDescent="0.2">
      <c r="C7930" s="555"/>
      <c r="D7930" s="555"/>
      <c r="E7930" s="124" t="str">
        <f>'Enter Data'!$C$61</f>
        <v>Select</v>
      </c>
    </row>
    <row r="7931" spans="3:5" x14ac:dyDescent="0.2">
      <c r="C7931" s="555"/>
      <c r="D7931" s="555"/>
      <c r="E7931" s="124" t="str">
        <f>'Enter Data'!$C$61</f>
        <v>Select</v>
      </c>
    </row>
    <row r="7932" spans="3:5" x14ac:dyDescent="0.2">
      <c r="C7932" s="555"/>
      <c r="D7932" s="555"/>
      <c r="E7932" s="124" t="str">
        <f>'Enter Data'!$C$61</f>
        <v>Select</v>
      </c>
    </row>
    <row r="7933" spans="3:5" x14ac:dyDescent="0.2">
      <c r="C7933" s="555"/>
      <c r="D7933" s="555"/>
      <c r="E7933" s="124" t="str">
        <f>'Enter Data'!$C$61</f>
        <v>Select</v>
      </c>
    </row>
    <row r="7934" spans="3:5" x14ac:dyDescent="0.2">
      <c r="C7934" s="555"/>
      <c r="D7934" s="555"/>
      <c r="E7934" s="124" t="str">
        <f>'Enter Data'!$C$61</f>
        <v>Select</v>
      </c>
    </row>
    <row r="7935" spans="3:5" x14ac:dyDescent="0.2">
      <c r="C7935" s="555"/>
      <c r="D7935" s="555"/>
      <c r="E7935" s="124" t="str">
        <f>'Enter Data'!$C$61</f>
        <v>Select</v>
      </c>
    </row>
    <row r="7936" spans="3:5" x14ac:dyDescent="0.2">
      <c r="C7936" s="555"/>
      <c r="D7936" s="555"/>
      <c r="E7936" s="124" t="str">
        <f>'Enter Data'!$C$61</f>
        <v>Select</v>
      </c>
    </row>
    <row r="7937" spans="3:5" x14ac:dyDescent="0.2">
      <c r="C7937" s="555"/>
      <c r="D7937" s="555"/>
      <c r="E7937" s="124" t="str">
        <f>'Enter Data'!$C$61</f>
        <v>Select</v>
      </c>
    </row>
    <row r="7938" spans="3:5" x14ac:dyDescent="0.2">
      <c r="C7938" s="555"/>
      <c r="D7938" s="555"/>
      <c r="E7938" s="124" t="str">
        <f>'Enter Data'!$C$61</f>
        <v>Select</v>
      </c>
    </row>
    <row r="7939" spans="3:5" x14ac:dyDescent="0.2">
      <c r="C7939" s="555"/>
      <c r="D7939" s="555"/>
      <c r="E7939" s="124" t="str">
        <f>'Enter Data'!$C$61</f>
        <v>Select</v>
      </c>
    </row>
    <row r="7940" spans="3:5" x14ac:dyDescent="0.2">
      <c r="C7940" s="555"/>
      <c r="D7940" s="555"/>
      <c r="E7940" s="124" t="str">
        <f>'Enter Data'!$C$61</f>
        <v>Select</v>
      </c>
    </row>
    <row r="7941" spans="3:5" x14ac:dyDescent="0.2">
      <c r="C7941" s="555"/>
      <c r="D7941" s="555"/>
      <c r="E7941" s="124" t="str">
        <f>'Enter Data'!$C$61</f>
        <v>Select</v>
      </c>
    </row>
    <row r="7942" spans="3:5" x14ac:dyDescent="0.2">
      <c r="C7942" s="555"/>
      <c r="D7942" s="555"/>
      <c r="E7942" s="124" t="str">
        <f>'Enter Data'!$C$61</f>
        <v>Select</v>
      </c>
    </row>
    <row r="7943" spans="3:5" x14ac:dyDescent="0.2">
      <c r="C7943" s="555"/>
      <c r="D7943" s="555"/>
      <c r="E7943" s="124" t="str">
        <f>'Enter Data'!$C$61</f>
        <v>Select</v>
      </c>
    </row>
    <row r="7944" spans="3:5" x14ac:dyDescent="0.2">
      <c r="C7944" s="555"/>
      <c r="D7944" s="555"/>
      <c r="E7944" s="124" t="str">
        <f>'Enter Data'!$C$61</f>
        <v>Select</v>
      </c>
    </row>
    <row r="7945" spans="3:5" x14ac:dyDescent="0.2">
      <c r="C7945" s="555"/>
      <c r="D7945" s="555"/>
      <c r="E7945" s="124" t="str">
        <f>'Enter Data'!$C$61</f>
        <v>Select</v>
      </c>
    </row>
    <row r="7946" spans="3:5" x14ac:dyDescent="0.2">
      <c r="C7946" s="555"/>
      <c r="D7946" s="555"/>
      <c r="E7946" s="124" t="str">
        <f>'Enter Data'!$C$61</f>
        <v>Select</v>
      </c>
    </row>
    <row r="7947" spans="3:5" x14ac:dyDescent="0.2">
      <c r="C7947" s="555"/>
      <c r="D7947" s="555"/>
      <c r="E7947" s="124" t="str">
        <f>'Enter Data'!$C$61</f>
        <v>Select</v>
      </c>
    </row>
    <row r="7948" spans="3:5" x14ac:dyDescent="0.2">
      <c r="C7948" s="555"/>
      <c r="D7948" s="555"/>
      <c r="E7948" s="124" t="str">
        <f>'Enter Data'!$C$61</f>
        <v>Select</v>
      </c>
    </row>
    <row r="7949" spans="3:5" x14ac:dyDescent="0.2">
      <c r="C7949" s="555"/>
      <c r="D7949" s="555"/>
      <c r="E7949" s="124" t="str">
        <f>'Enter Data'!$C$61</f>
        <v>Select</v>
      </c>
    </row>
    <row r="7950" spans="3:5" x14ac:dyDescent="0.2">
      <c r="C7950" s="555"/>
      <c r="D7950" s="555"/>
      <c r="E7950" s="124" t="str">
        <f>'Enter Data'!$C$61</f>
        <v>Select</v>
      </c>
    </row>
    <row r="7951" spans="3:5" x14ac:dyDescent="0.2">
      <c r="C7951" s="555"/>
      <c r="D7951" s="555"/>
      <c r="E7951" s="124" t="str">
        <f>'Enter Data'!$C$61</f>
        <v>Select</v>
      </c>
    </row>
    <row r="7952" spans="3:5" x14ac:dyDescent="0.2">
      <c r="C7952" s="555"/>
      <c r="D7952" s="555"/>
      <c r="E7952" s="124" t="str">
        <f>'Enter Data'!$C$61</f>
        <v>Select</v>
      </c>
    </row>
    <row r="7953" spans="3:5" x14ac:dyDescent="0.2">
      <c r="C7953" s="555"/>
      <c r="D7953" s="555"/>
      <c r="E7953" s="124" t="str">
        <f>'Enter Data'!$C$61</f>
        <v>Select</v>
      </c>
    </row>
    <row r="7954" spans="3:5" x14ac:dyDescent="0.2">
      <c r="C7954" s="555"/>
      <c r="D7954" s="555"/>
      <c r="E7954" s="124" t="str">
        <f>'Enter Data'!$C$61</f>
        <v>Select</v>
      </c>
    </row>
    <row r="7955" spans="3:5" x14ac:dyDescent="0.2">
      <c r="C7955" s="555"/>
      <c r="D7955" s="555"/>
      <c r="E7955" s="124" t="str">
        <f>'Enter Data'!$C$61</f>
        <v>Select</v>
      </c>
    </row>
    <row r="7956" spans="3:5" x14ac:dyDescent="0.2">
      <c r="C7956" s="555"/>
      <c r="D7956" s="555"/>
      <c r="E7956" s="124" t="str">
        <f>'Enter Data'!$C$61</f>
        <v>Select</v>
      </c>
    </row>
    <row r="7957" spans="3:5" x14ac:dyDescent="0.2">
      <c r="C7957" s="555"/>
      <c r="D7957" s="555"/>
      <c r="E7957" s="124" t="str">
        <f>'Enter Data'!$C$61</f>
        <v>Select</v>
      </c>
    </row>
    <row r="7958" spans="3:5" x14ac:dyDescent="0.2">
      <c r="C7958" s="555"/>
      <c r="D7958" s="555"/>
      <c r="E7958" s="124" t="str">
        <f>'Enter Data'!$C$61</f>
        <v>Select</v>
      </c>
    </row>
    <row r="7959" spans="3:5" x14ac:dyDescent="0.2">
      <c r="C7959" s="555"/>
      <c r="D7959" s="555"/>
      <c r="E7959" s="124" t="str">
        <f>'Enter Data'!$C$61</f>
        <v>Select</v>
      </c>
    </row>
    <row r="7960" spans="3:5" x14ac:dyDescent="0.2">
      <c r="C7960" s="555"/>
      <c r="D7960" s="555"/>
      <c r="E7960" s="124" t="str">
        <f>'Enter Data'!$C$61</f>
        <v>Select</v>
      </c>
    </row>
    <row r="7961" spans="3:5" x14ac:dyDescent="0.2">
      <c r="C7961" s="555"/>
      <c r="D7961" s="555"/>
      <c r="E7961" s="124" t="str">
        <f>'Enter Data'!$C$61</f>
        <v>Select</v>
      </c>
    </row>
    <row r="7962" spans="3:5" x14ac:dyDescent="0.2">
      <c r="C7962" s="555"/>
      <c r="D7962" s="555"/>
      <c r="E7962" s="124" t="str">
        <f>'Enter Data'!$C$61</f>
        <v>Select</v>
      </c>
    </row>
    <row r="7963" spans="3:5" x14ac:dyDescent="0.2">
      <c r="C7963" s="555"/>
      <c r="D7963" s="555"/>
      <c r="E7963" s="124" t="str">
        <f>'Enter Data'!$C$61</f>
        <v>Select</v>
      </c>
    </row>
    <row r="7964" spans="3:5" x14ac:dyDescent="0.2">
      <c r="C7964" s="555"/>
      <c r="D7964" s="555"/>
      <c r="E7964" s="124" t="str">
        <f>'Enter Data'!$C$61</f>
        <v>Select</v>
      </c>
    </row>
    <row r="7965" spans="3:5" x14ac:dyDescent="0.2">
      <c r="C7965" s="555"/>
      <c r="D7965" s="555"/>
      <c r="E7965" s="124" t="str">
        <f>'Enter Data'!$C$61</f>
        <v>Select</v>
      </c>
    </row>
    <row r="7966" spans="3:5" x14ac:dyDescent="0.2">
      <c r="C7966" s="555"/>
      <c r="D7966" s="555"/>
      <c r="E7966" s="124" t="str">
        <f>'Enter Data'!$C$61</f>
        <v>Select</v>
      </c>
    </row>
    <row r="7967" spans="3:5" x14ac:dyDescent="0.2">
      <c r="C7967" s="555"/>
      <c r="D7967" s="555"/>
      <c r="E7967" s="124" t="str">
        <f>'Enter Data'!$C$61</f>
        <v>Select</v>
      </c>
    </row>
    <row r="7968" spans="3:5" x14ac:dyDescent="0.2">
      <c r="C7968" s="555"/>
      <c r="D7968" s="555"/>
      <c r="E7968" s="124" t="str">
        <f>'Enter Data'!$C$61</f>
        <v>Select</v>
      </c>
    </row>
    <row r="7969" spans="3:5" x14ac:dyDescent="0.2">
      <c r="C7969" s="555"/>
      <c r="D7969" s="555"/>
      <c r="E7969" s="124" t="str">
        <f>'Enter Data'!$C$61</f>
        <v>Select</v>
      </c>
    </row>
    <row r="7970" spans="3:5" x14ac:dyDescent="0.2">
      <c r="C7970" s="555"/>
      <c r="D7970" s="555"/>
      <c r="E7970" s="124" t="str">
        <f>'Enter Data'!$C$61</f>
        <v>Select</v>
      </c>
    </row>
    <row r="7971" spans="3:5" x14ac:dyDescent="0.2">
      <c r="C7971" s="555"/>
      <c r="D7971" s="555"/>
      <c r="E7971" s="124" t="str">
        <f>'Enter Data'!$C$61</f>
        <v>Select</v>
      </c>
    </row>
    <row r="7972" spans="3:5" x14ac:dyDescent="0.2">
      <c r="C7972" s="555"/>
      <c r="D7972" s="555"/>
      <c r="E7972" s="124" t="str">
        <f>'Enter Data'!$C$61</f>
        <v>Select</v>
      </c>
    </row>
    <row r="7973" spans="3:5" x14ac:dyDescent="0.2">
      <c r="C7973" s="555"/>
      <c r="D7973" s="555"/>
      <c r="E7973" s="124" t="str">
        <f>'Enter Data'!$C$61</f>
        <v>Select</v>
      </c>
    </row>
    <row r="7974" spans="3:5" x14ac:dyDescent="0.2">
      <c r="C7974" s="555"/>
      <c r="D7974" s="555"/>
      <c r="E7974" s="124" t="str">
        <f>'Enter Data'!$C$61</f>
        <v>Select</v>
      </c>
    </row>
    <row r="7975" spans="3:5" x14ac:dyDescent="0.2">
      <c r="C7975" s="555"/>
      <c r="D7975" s="555"/>
      <c r="E7975" s="124" t="str">
        <f>'Enter Data'!$C$61</f>
        <v>Select</v>
      </c>
    </row>
    <row r="7976" spans="3:5" x14ac:dyDescent="0.2">
      <c r="C7976" s="555"/>
      <c r="D7976" s="555"/>
      <c r="E7976" s="124" t="str">
        <f>'Enter Data'!$C$61</f>
        <v>Select</v>
      </c>
    </row>
    <row r="7977" spans="3:5" x14ac:dyDescent="0.2">
      <c r="C7977" s="555"/>
      <c r="D7977" s="555"/>
      <c r="E7977" s="124" t="str">
        <f>'Enter Data'!$C$61</f>
        <v>Select</v>
      </c>
    </row>
    <row r="7978" spans="3:5" x14ac:dyDescent="0.2">
      <c r="C7978" s="555"/>
      <c r="D7978" s="555"/>
      <c r="E7978" s="124" t="str">
        <f>'Enter Data'!$C$61</f>
        <v>Select</v>
      </c>
    </row>
    <row r="7979" spans="3:5" x14ac:dyDescent="0.2">
      <c r="C7979" s="555"/>
      <c r="D7979" s="555"/>
      <c r="E7979" s="124" t="str">
        <f>'Enter Data'!$C$61</f>
        <v>Select</v>
      </c>
    </row>
    <row r="7980" spans="3:5" x14ac:dyDescent="0.2">
      <c r="C7980" s="555"/>
      <c r="D7980" s="555"/>
      <c r="E7980" s="124" t="str">
        <f>'Enter Data'!$C$61</f>
        <v>Select</v>
      </c>
    </row>
    <row r="7981" spans="3:5" x14ac:dyDescent="0.2">
      <c r="C7981" s="555"/>
      <c r="D7981" s="555"/>
      <c r="E7981" s="124" t="str">
        <f>'Enter Data'!$C$61</f>
        <v>Select</v>
      </c>
    </row>
    <row r="7982" spans="3:5" x14ac:dyDescent="0.2">
      <c r="C7982" s="555"/>
      <c r="D7982" s="555"/>
      <c r="E7982" s="124" t="str">
        <f>'Enter Data'!$C$61</f>
        <v>Select</v>
      </c>
    </row>
    <row r="7983" spans="3:5" x14ac:dyDescent="0.2">
      <c r="C7983" s="555"/>
      <c r="D7983" s="555"/>
      <c r="E7983" s="124" t="str">
        <f>'Enter Data'!$C$61</f>
        <v>Select</v>
      </c>
    </row>
    <row r="7984" spans="3:5" x14ac:dyDescent="0.2">
      <c r="C7984" s="555"/>
      <c r="D7984" s="555"/>
      <c r="E7984" s="124" t="str">
        <f>'Enter Data'!$C$61</f>
        <v>Select</v>
      </c>
    </row>
    <row r="7985" spans="3:5" x14ac:dyDescent="0.2">
      <c r="C7985" s="555"/>
      <c r="D7985" s="555"/>
      <c r="E7985" s="124" t="str">
        <f>'Enter Data'!$C$61</f>
        <v>Select</v>
      </c>
    </row>
    <row r="7986" spans="3:5" x14ac:dyDescent="0.2">
      <c r="C7986" s="555"/>
      <c r="D7986" s="555"/>
      <c r="E7986" s="124" t="str">
        <f>'Enter Data'!$C$61</f>
        <v>Select</v>
      </c>
    </row>
    <row r="7987" spans="3:5" x14ac:dyDescent="0.2">
      <c r="C7987" s="555"/>
      <c r="D7987" s="555"/>
      <c r="E7987" s="124" t="str">
        <f>'Enter Data'!$C$61</f>
        <v>Select</v>
      </c>
    </row>
    <row r="7988" spans="3:5" x14ac:dyDescent="0.2">
      <c r="C7988" s="555"/>
      <c r="D7988" s="555"/>
      <c r="E7988" s="124" t="str">
        <f>'Enter Data'!$C$61</f>
        <v>Select</v>
      </c>
    </row>
    <row r="7989" spans="3:5" x14ac:dyDescent="0.2">
      <c r="C7989" s="555"/>
      <c r="D7989" s="555"/>
      <c r="E7989" s="124" t="str">
        <f>'Enter Data'!$C$61</f>
        <v>Select</v>
      </c>
    </row>
    <row r="7990" spans="3:5" x14ac:dyDescent="0.2">
      <c r="C7990" s="555"/>
      <c r="D7990" s="555"/>
      <c r="E7990" s="124" t="str">
        <f>'Enter Data'!$C$61</f>
        <v>Select</v>
      </c>
    </row>
    <row r="7991" spans="3:5" x14ac:dyDescent="0.2">
      <c r="C7991" s="555"/>
      <c r="D7991" s="555"/>
      <c r="E7991" s="124" t="str">
        <f>'Enter Data'!$C$61</f>
        <v>Select</v>
      </c>
    </row>
    <row r="7992" spans="3:5" x14ac:dyDescent="0.2">
      <c r="C7992" s="555"/>
      <c r="D7992" s="555"/>
      <c r="E7992" s="124" t="str">
        <f>'Enter Data'!$C$61</f>
        <v>Select</v>
      </c>
    </row>
    <row r="7993" spans="3:5" x14ac:dyDescent="0.2">
      <c r="C7993" s="555"/>
      <c r="D7993" s="555"/>
      <c r="E7993" s="124" t="str">
        <f>'Enter Data'!$C$61</f>
        <v>Select</v>
      </c>
    </row>
    <row r="7994" spans="3:5" x14ac:dyDescent="0.2">
      <c r="C7994" s="555"/>
      <c r="D7994" s="555"/>
      <c r="E7994" s="124" t="str">
        <f>'Enter Data'!$C$61</f>
        <v>Select</v>
      </c>
    </row>
    <row r="7995" spans="3:5" x14ac:dyDescent="0.2">
      <c r="C7995" s="555"/>
      <c r="D7995" s="555"/>
      <c r="E7995" s="124" t="str">
        <f>'Enter Data'!$C$61</f>
        <v>Select</v>
      </c>
    </row>
    <row r="7996" spans="3:5" x14ac:dyDescent="0.2">
      <c r="C7996" s="555"/>
      <c r="D7996" s="555"/>
      <c r="E7996" s="124" t="str">
        <f>'Enter Data'!$C$61</f>
        <v>Select</v>
      </c>
    </row>
    <row r="7997" spans="3:5" x14ac:dyDescent="0.2">
      <c r="C7997" s="555"/>
      <c r="D7997" s="555"/>
      <c r="E7997" s="124" t="str">
        <f>'Enter Data'!$C$61</f>
        <v>Select</v>
      </c>
    </row>
    <row r="7998" spans="3:5" x14ac:dyDescent="0.2">
      <c r="C7998" s="555"/>
      <c r="D7998" s="555"/>
      <c r="E7998" s="124" t="str">
        <f>'Enter Data'!$C$61</f>
        <v>Select</v>
      </c>
    </row>
    <row r="7999" spans="3:5" x14ac:dyDescent="0.2">
      <c r="C7999" s="555"/>
      <c r="D7999" s="555"/>
      <c r="E7999" s="124" t="str">
        <f>'Enter Data'!$C$61</f>
        <v>Select</v>
      </c>
    </row>
    <row r="8000" spans="3:5" x14ac:dyDescent="0.2">
      <c r="C8000" s="555"/>
      <c r="D8000" s="555"/>
      <c r="E8000" s="124" t="str">
        <f>'Enter Data'!$C$61</f>
        <v>Select</v>
      </c>
    </row>
    <row r="8001" spans="3:5" x14ac:dyDescent="0.2">
      <c r="C8001" s="555"/>
      <c r="D8001" s="555"/>
      <c r="E8001" s="124" t="str">
        <f>'Enter Data'!$C$61</f>
        <v>Select</v>
      </c>
    </row>
    <row r="8002" spans="3:5" x14ac:dyDescent="0.2">
      <c r="C8002" s="555"/>
      <c r="D8002" s="555"/>
      <c r="E8002" s="124" t="str">
        <f>'Enter Data'!$C$61</f>
        <v>Select</v>
      </c>
    </row>
    <row r="8003" spans="3:5" x14ac:dyDescent="0.2">
      <c r="C8003" s="555"/>
      <c r="D8003" s="555"/>
      <c r="E8003" s="124" t="str">
        <f>'Enter Data'!$C$61</f>
        <v>Select</v>
      </c>
    </row>
    <row r="8004" spans="3:5" x14ac:dyDescent="0.2">
      <c r="C8004" s="555"/>
      <c r="D8004" s="555"/>
      <c r="E8004" s="124" t="str">
        <f>'Enter Data'!$C$61</f>
        <v>Select</v>
      </c>
    </row>
    <row r="8005" spans="3:5" x14ac:dyDescent="0.2">
      <c r="C8005" s="555"/>
      <c r="D8005" s="555"/>
      <c r="E8005" s="124" t="str">
        <f>'Enter Data'!$C$61</f>
        <v>Select</v>
      </c>
    </row>
    <row r="8006" spans="3:5" x14ac:dyDescent="0.2">
      <c r="C8006" s="555"/>
      <c r="D8006" s="555"/>
      <c r="E8006" s="124" t="str">
        <f>'Enter Data'!$C$61</f>
        <v>Select</v>
      </c>
    </row>
    <row r="8007" spans="3:5" x14ac:dyDescent="0.2">
      <c r="C8007" s="555"/>
      <c r="D8007" s="555"/>
      <c r="E8007" s="124" t="str">
        <f>'Enter Data'!$C$61</f>
        <v>Select</v>
      </c>
    </row>
    <row r="8008" spans="3:5" x14ac:dyDescent="0.2">
      <c r="C8008" s="555"/>
      <c r="D8008" s="555"/>
      <c r="E8008" s="124" t="str">
        <f>'Enter Data'!$C$61</f>
        <v>Select</v>
      </c>
    </row>
    <row r="8009" spans="3:5" x14ac:dyDescent="0.2">
      <c r="C8009" s="555"/>
      <c r="D8009" s="555"/>
      <c r="E8009" s="124" t="str">
        <f>'Enter Data'!$C$61</f>
        <v>Select</v>
      </c>
    </row>
    <row r="8010" spans="3:5" x14ac:dyDescent="0.2">
      <c r="C8010" s="555"/>
      <c r="D8010" s="555"/>
      <c r="E8010" s="124" t="str">
        <f>'Enter Data'!$C$61</f>
        <v>Select</v>
      </c>
    </row>
    <row r="8011" spans="3:5" x14ac:dyDescent="0.2">
      <c r="C8011" s="555"/>
      <c r="D8011" s="555"/>
      <c r="E8011" s="124" t="str">
        <f>'Enter Data'!$C$61</f>
        <v>Select</v>
      </c>
    </row>
    <row r="8012" spans="3:5" x14ac:dyDescent="0.2">
      <c r="C8012" s="555"/>
      <c r="D8012" s="555"/>
      <c r="E8012" s="124" t="str">
        <f>'Enter Data'!$C$61</f>
        <v>Select</v>
      </c>
    </row>
    <row r="8013" spans="3:5" x14ac:dyDescent="0.2">
      <c r="C8013" s="555"/>
      <c r="D8013" s="555"/>
      <c r="E8013" s="124" t="str">
        <f>'Enter Data'!$C$61</f>
        <v>Select</v>
      </c>
    </row>
    <row r="8014" spans="3:5" x14ac:dyDescent="0.2">
      <c r="C8014" s="555"/>
      <c r="D8014" s="555"/>
      <c r="E8014" s="124" t="str">
        <f>'Enter Data'!$C$61</f>
        <v>Select</v>
      </c>
    </row>
    <row r="8015" spans="3:5" x14ac:dyDescent="0.2">
      <c r="C8015" s="555"/>
      <c r="D8015" s="555"/>
      <c r="E8015" s="124" t="str">
        <f>'Enter Data'!$C$61</f>
        <v>Select</v>
      </c>
    </row>
    <row r="8016" spans="3:5" x14ac:dyDescent="0.2">
      <c r="C8016" s="555"/>
      <c r="D8016" s="555"/>
      <c r="E8016" s="124" t="str">
        <f>'Enter Data'!$C$61</f>
        <v>Select</v>
      </c>
    </row>
    <row r="8017" spans="3:5" x14ac:dyDescent="0.2">
      <c r="C8017" s="555"/>
      <c r="D8017" s="555"/>
      <c r="E8017" s="124" t="str">
        <f>'Enter Data'!$C$61</f>
        <v>Select</v>
      </c>
    </row>
    <row r="8018" spans="3:5" x14ac:dyDescent="0.2">
      <c r="C8018" s="555"/>
      <c r="D8018" s="555"/>
      <c r="E8018" s="124" t="str">
        <f>'Enter Data'!$C$61</f>
        <v>Select</v>
      </c>
    </row>
    <row r="8019" spans="3:5" x14ac:dyDescent="0.2">
      <c r="C8019" s="555"/>
      <c r="D8019" s="555"/>
      <c r="E8019" s="124" t="str">
        <f>'Enter Data'!$C$61</f>
        <v>Select</v>
      </c>
    </row>
    <row r="8020" spans="3:5" x14ac:dyDescent="0.2">
      <c r="C8020" s="555"/>
      <c r="D8020" s="555"/>
      <c r="E8020" s="124" t="str">
        <f>'Enter Data'!$C$61</f>
        <v>Select</v>
      </c>
    </row>
    <row r="8021" spans="3:5" x14ac:dyDescent="0.2">
      <c r="C8021" s="555"/>
      <c r="D8021" s="555"/>
      <c r="E8021" s="124" t="str">
        <f>'Enter Data'!$C$61</f>
        <v>Select</v>
      </c>
    </row>
    <row r="8022" spans="3:5" x14ac:dyDescent="0.2">
      <c r="C8022" s="555"/>
      <c r="D8022" s="555"/>
      <c r="E8022" s="124" t="str">
        <f>'Enter Data'!$C$61</f>
        <v>Select</v>
      </c>
    </row>
    <row r="8023" spans="3:5" x14ac:dyDescent="0.2">
      <c r="C8023" s="555"/>
      <c r="D8023" s="555"/>
      <c r="E8023" s="124" t="str">
        <f>'Enter Data'!$C$61</f>
        <v>Select</v>
      </c>
    </row>
    <row r="8024" spans="3:5" x14ac:dyDescent="0.2">
      <c r="C8024" s="555"/>
      <c r="D8024" s="555"/>
      <c r="E8024" s="124" t="str">
        <f>'Enter Data'!$C$61</f>
        <v>Select</v>
      </c>
    </row>
    <row r="8025" spans="3:5" x14ac:dyDescent="0.2">
      <c r="C8025" s="555"/>
      <c r="D8025" s="555"/>
      <c r="E8025" s="124" t="str">
        <f>'Enter Data'!$C$61</f>
        <v>Select</v>
      </c>
    </row>
    <row r="8026" spans="3:5" x14ac:dyDescent="0.2">
      <c r="C8026" s="555"/>
      <c r="D8026" s="555"/>
      <c r="E8026" s="124" t="str">
        <f>'Enter Data'!$C$61</f>
        <v>Select</v>
      </c>
    </row>
    <row r="8027" spans="3:5" x14ac:dyDescent="0.2">
      <c r="C8027" s="555"/>
      <c r="D8027" s="555"/>
      <c r="E8027" s="124" t="str">
        <f>'Enter Data'!$C$61</f>
        <v>Select</v>
      </c>
    </row>
    <row r="8028" spans="3:5" x14ac:dyDescent="0.2">
      <c r="C8028" s="555"/>
      <c r="D8028" s="555"/>
      <c r="E8028" s="124" t="str">
        <f>'Enter Data'!$C$61</f>
        <v>Select</v>
      </c>
    </row>
    <row r="8029" spans="3:5" x14ac:dyDescent="0.2">
      <c r="C8029" s="555"/>
      <c r="D8029" s="555"/>
      <c r="E8029" s="124" t="str">
        <f>'Enter Data'!$C$61</f>
        <v>Select</v>
      </c>
    </row>
    <row r="8030" spans="3:5" x14ac:dyDescent="0.2">
      <c r="C8030" s="555"/>
      <c r="D8030" s="555"/>
      <c r="E8030" s="124" t="str">
        <f>'Enter Data'!$C$61</f>
        <v>Select</v>
      </c>
    </row>
    <row r="8031" spans="3:5" x14ac:dyDescent="0.2">
      <c r="C8031" s="555"/>
      <c r="D8031" s="555"/>
      <c r="E8031" s="124" t="str">
        <f>'Enter Data'!$C$61</f>
        <v>Select</v>
      </c>
    </row>
    <row r="8032" spans="3:5" x14ac:dyDescent="0.2">
      <c r="C8032" s="555"/>
      <c r="D8032" s="555"/>
      <c r="E8032" s="124" t="str">
        <f>'Enter Data'!$C$61</f>
        <v>Select</v>
      </c>
    </row>
    <row r="8033" spans="3:5" x14ac:dyDescent="0.2">
      <c r="C8033" s="555"/>
      <c r="D8033" s="555"/>
      <c r="E8033" s="124" t="str">
        <f>'Enter Data'!$C$61</f>
        <v>Select</v>
      </c>
    </row>
    <row r="8034" spans="3:5" x14ac:dyDescent="0.2">
      <c r="C8034" s="555"/>
      <c r="D8034" s="555"/>
      <c r="E8034" s="124" t="str">
        <f>'Enter Data'!$C$61</f>
        <v>Select</v>
      </c>
    </row>
    <row r="8035" spans="3:5" x14ac:dyDescent="0.2">
      <c r="C8035" s="555"/>
      <c r="D8035" s="555"/>
      <c r="E8035" s="124" t="str">
        <f>'Enter Data'!$C$61</f>
        <v>Select</v>
      </c>
    </row>
    <row r="8036" spans="3:5" x14ac:dyDescent="0.2">
      <c r="C8036" s="555"/>
      <c r="D8036" s="555"/>
      <c r="E8036" s="124" t="str">
        <f>'Enter Data'!$C$61</f>
        <v>Select</v>
      </c>
    </row>
    <row r="8037" spans="3:5" x14ac:dyDescent="0.2">
      <c r="C8037" s="555"/>
      <c r="D8037" s="555"/>
      <c r="E8037" s="124" t="str">
        <f>'Enter Data'!$C$61</f>
        <v>Select</v>
      </c>
    </row>
    <row r="8038" spans="3:5" x14ac:dyDescent="0.2">
      <c r="C8038" s="555"/>
      <c r="D8038" s="555"/>
      <c r="E8038" s="124" t="str">
        <f>'Enter Data'!$C$61</f>
        <v>Select</v>
      </c>
    </row>
    <row r="8039" spans="3:5" x14ac:dyDescent="0.2">
      <c r="C8039" s="555"/>
      <c r="D8039" s="555"/>
      <c r="E8039" s="124" t="str">
        <f>'Enter Data'!$C$61</f>
        <v>Select</v>
      </c>
    </row>
    <row r="8040" spans="3:5" x14ac:dyDescent="0.2">
      <c r="C8040" s="555"/>
      <c r="D8040" s="555"/>
      <c r="E8040" s="124" t="str">
        <f>'Enter Data'!$C$61</f>
        <v>Select</v>
      </c>
    </row>
    <row r="8041" spans="3:5" x14ac:dyDescent="0.2">
      <c r="C8041" s="555"/>
      <c r="D8041" s="555"/>
      <c r="E8041" s="124" t="str">
        <f>'Enter Data'!$C$61</f>
        <v>Select</v>
      </c>
    </row>
    <row r="8042" spans="3:5" x14ac:dyDescent="0.2">
      <c r="C8042" s="555"/>
      <c r="D8042" s="555"/>
      <c r="E8042" s="124" t="str">
        <f>'Enter Data'!$C$61</f>
        <v>Select</v>
      </c>
    </row>
    <row r="8043" spans="3:5" x14ac:dyDescent="0.2">
      <c r="C8043" s="555"/>
      <c r="D8043" s="555"/>
      <c r="E8043" s="124" t="str">
        <f>'Enter Data'!$C$61</f>
        <v>Select</v>
      </c>
    </row>
    <row r="8044" spans="3:5" x14ac:dyDescent="0.2">
      <c r="C8044" s="555"/>
      <c r="D8044" s="555"/>
      <c r="E8044" s="124" t="str">
        <f>'Enter Data'!$C$61</f>
        <v>Select</v>
      </c>
    </row>
    <row r="8045" spans="3:5" x14ac:dyDescent="0.2">
      <c r="C8045" s="555"/>
      <c r="D8045" s="555"/>
      <c r="E8045" s="124" t="str">
        <f>'Enter Data'!$C$61</f>
        <v>Select</v>
      </c>
    </row>
    <row r="8046" spans="3:5" x14ac:dyDescent="0.2">
      <c r="C8046" s="555"/>
      <c r="D8046" s="555"/>
      <c r="E8046" s="124" t="str">
        <f>'Enter Data'!$C$61</f>
        <v>Select</v>
      </c>
    </row>
    <row r="8047" spans="3:5" x14ac:dyDescent="0.2">
      <c r="C8047" s="555"/>
      <c r="D8047" s="555"/>
      <c r="E8047" s="124" t="str">
        <f>'Enter Data'!$C$61</f>
        <v>Select</v>
      </c>
    </row>
    <row r="8048" spans="3:5" x14ac:dyDescent="0.2">
      <c r="C8048" s="555"/>
      <c r="D8048" s="555"/>
      <c r="E8048" s="124" t="str">
        <f>'Enter Data'!$C$61</f>
        <v>Select</v>
      </c>
    </row>
    <row r="8049" spans="3:5" x14ac:dyDescent="0.2">
      <c r="C8049" s="555"/>
      <c r="D8049" s="555"/>
      <c r="E8049" s="124" t="str">
        <f>'Enter Data'!$C$61</f>
        <v>Select</v>
      </c>
    </row>
    <row r="8050" spans="3:5" x14ac:dyDescent="0.2">
      <c r="C8050" s="555"/>
      <c r="D8050" s="555"/>
      <c r="E8050" s="124" t="str">
        <f>'Enter Data'!$C$61</f>
        <v>Select</v>
      </c>
    </row>
    <row r="8051" spans="3:5" x14ac:dyDescent="0.2">
      <c r="C8051" s="555"/>
      <c r="D8051" s="555"/>
      <c r="E8051" s="124" t="str">
        <f>'Enter Data'!$C$61</f>
        <v>Select</v>
      </c>
    </row>
    <row r="8052" spans="3:5" x14ac:dyDescent="0.2">
      <c r="C8052" s="555"/>
      <c r="D8052" s="555"/>
      <c r="E8052" s="124" t="str">
        <f>'Enter Data'!$C$61</f>
        <v>Select</v>
      </c>
    </row>
    <row r="8053" spans="3:5" x14ac:dyDescent="0.2">
      <c r="C8053" s="555"/>
      <c r="D8053" s="555"/>
      <c r="E8053" s="124" t="str">
        <f>'Enter Data'!$C$61</f>
        <v>Select</v>
      </c>
    </row>
    <row r="8054" spans="3:5" x14ac:dyDescent="0.2">
      <c r="C8054" s="555"/>
      <c r="D8054" s="555"/>
      <c r="E8054" s="124" t="str">
        <f>'Enter Data'!$C$61</f>
        <v>Select</v>
      </c>
    </row>
    <row r="8055" spans="3:5" x14ac:dyDescent="0.2">
      <c r="C8055" s="555"/>
      <c r="D8055" s="555"/>
      <c r="E8055" s="124" t="str">
        <f>'Enter Data'!$C$61</f>
        <v>Select</v>
      </c>
    </row>
    <row r="8056" spans="3:5" x14ac:dyDescent="0.2">
      <c r="C8056" s="555"/>
      <c r="D8056" s="555"/>
      <c r="E8056" s="124" t="str">
        <f>'Enter Data'!$C$61</f>
        <v>Select</v>
      </c>
    </row>
    <row r="8057" spans="3:5" x14ac:dyDescent="0.2">
      <c r="C8057" s="555"/>
      <c r="D8057" s="555"/>
      <c r="E8057" s="124" t="str">
        <f>'Enter Data'!$C$61</f>
        <v>Select</v>
      </c>
    </row>
    <row r="8058" spans="3:5" x14ac:dyDescent="0.2">
      <c r="C8058" s="555"/>
      <c r="D8058" s="555"/>
      <c r="E8058" s="124" t="str">
        <f>'Enter Data'!$C$61</f>
        <v>Select</v>
      </c>
    </row>
    <row r="8059" spans="3:5" x14ac:dyDescent="0.2">
      <c r="C8059" s="555"/>
      <c r="D8059" s="555"/>
      <c r="E8059" s="124" t="str">
        <f>'Enter Data'!$C$61</f>
        <v>Select</v>
      </c>
    </row>
    <row r="8060" spans="3:5" x14ac:dyDescent="0.2">
      <c r="C8060" s="555"/>
      <c r="D8060" s="555"/>
      <c r="E8060" s="124" t="str">
        <f>'Enter Data'!$C$61</f>
        <v>Select</v>
      </c>
    </row>
    <row r="8061" spans="3:5" x14ac:dyDescent="0.2">
      <c r="C8061" s="555"/>
      <c r="D8061" s="555"/>
      <c r="E8061" s="124" t="str">
        <f>'Enter Data'!$C$61</f>
        <v>Select</v>
      </c>
    </row>
    <row r="8062" spans="3:5" x14ac:dyDescent="0.2">
      <c r="C8062" s="555"/>
      <c r="D8062" s="555"/>
      <c r="E8062" s="124" t="str">
        <f>'Enter Data'!$C$61</f>
        <v>Select</v>
      </c>
    </row>
    <row r="8063" spans="3:5" x14ac:dyDescent="0.2">
      <c r="C8063" s="555"/>
      <c r="D8063" s="555"/>
      <c r="E8063" s="124" t="str">
        <f>'Enter Data'!$C$61</f>
        <v>Select</v>
      </c>
    </row>
    <row r="8064" spans="3:5" x14ac:dyDescent="0.2">
      <c r="C8064" s="555"/>
      <c r="D8064" s="555"/>
      <c r="E8064" s="124" t="str">
        <f>'Enter Data'!$C$61</f>
        <v>Select</v>
      </c>
    </row>
    <row r="8065" spans="3:5" x14ac:dyDescent="0.2">
      <c r="C8065" s="555"/>
      <c r="D8065" s="555"/>
      <c r="E8065" s="124" t="str">
        <f>'Enter Data'!$C$61</f>
        <v>Select</v>
      </c>
    </row>
    <row r="8066" spans="3:5" x14ac:dyDescent="0.2">
      <c r="C8066" s="555"/>
      <c r="D8066" s="555"/>
      <c r="E8066" s="124" t="str">
        <f>'Enter Data'!$C$61</f>
        <v>Select</v>
      </c>
    </row>
    <row r="8067" spans="3:5" x14ac:dyDescent="0.2">
      <c r="C8067" s="555"/>
      <c r="D8067" s="555"/>
      <c r="E8067" s="124" t="str">
        <f>'Enter Data'!$C$61</f>
        <v>Select</v>
      </c>
    </row>
    <row r="8068" spans="3:5" x14ac:dyDescent="0.2">
      <c r="C8068" s="555"/>
      <c r="D8068" s="555"/>
      <c r="E8068" s="124" t="str">
        <f>'Enter Data'!$C$61</f>
        <v>Select</v>
      </c>
    </row>
    <row r="8069" spans="3:5" x14ac:dyDescent="0.2">
      <c r="C8069" s="555"/>
      <c r="D8069" s="555"/>
      <c r="E8069" s="124" t="str">
        <f>'Enter Data'!$C$61</f>
        <v>Select</v>
      </c>
    </row>
    <row r="8070" spans="3:5" x14ac:dyDescent="0.2">
      <c r="C8070" s="555"/>
      <c r="D8070" s="555"/>
      <c r="E8070" s="124" t="str">
        <f>'Enter Data'!$C$61</f>
        <v>Select</v>
      </c>
    </row>
    <row r="8071" spans="3:5" x14ac:dyDescent="0.2">
      <c r="C8071" s="555"/>
      <c r="D8071" s="555"/>
      <c r="E8071" s="124" t="str">
        <f>'Enter Data'!$C$61</f>
        <v>Select</v>
      </c>
    </row>
    <row r="8072" spans="3:5" x14ac:dyDescent="0.2">
      <c r="C8072" s="555"/>
      <c r="D8072" s="555"/>
      <c r="E8072" s="124" t="str">
        <f>'Enter Data'!$C$61</f>
        <v>Select</v>
      </c>
    </row>
    <row r="8073" spans="3:5" x14ac:dyDescent="0.2">
      <c r="C8073" s="555"/>
      <c r="D8073" s="555"/>
      <c r="E8073" s="124" t="str">
        <f>'Enter Data'!$C$61</f>
        <v>Select</v>
      </c>
    </row>
    <row r="8074" spans="3:5" x14ac:dyDescent="0.2">
      <c r="C8074" s="555"/>
      <c r="D8074" s="555"/>
      <c r="E8074" s="124" t="str">
        <f>'Enter Data'!$C$61</f>
        <v>Select</v>
      </c>
    </row>
    <row r="8075" spans="3:5" x14ac:dyDescent="0.2">
      <c r="C8075" s="555"/>
      <c r="D8075" s="555"/>
      <c r="E8075" s="124" t="str">
        <f>'Enter Data'!$C$61</f>
        <v>Select</v>
      </c>
    </row>
    <row r="8076" spans="3:5" x14ac:dyDescent="0.2">
      <c r="C8076" s="555"/>
      <c r="D8076" s="555"/>
      <c r="E8076" s="124" t="str">
        <f>'Enter Data'!$C$61</f>
        <v>Select</v>
      </c>
    </row>
    <row r="8077" spans="3:5" x14ac:dyDescent="0.2">
      <c r="C8077" s="555"/>
      <c r="D8077" s="555"/>
      <c r="E8077" s="124" t="str">
        <f>'Enter Data'!$C$61</f>
        <v>Select</v>
      </c>
    </row>
    <row r="8078" spans="3:5" x14ac:dyDescent="0.2">
      <c r="C8078" s="555"/>
      <c r="D8078" s="555"/>
      <c r="E8078" s="124" t="str">
        <f>'Enter Data'!$C$61</f>
        <v>Select</v>
      </c>
    </row>
    <row r="8079" spans="3:5" x14ac:dyDescent="0.2">
      <c r="C8079" s="555"/>
      <c r="D8079" s="555"/>
      <c r="E8079" s="124" t="str">
        <f>'Enter Data'!$C$61</f>
        <v>Select</v>
      </c>
    </row>
    <row r="8080" spans="3:5" x14ac:dyDescent="0.2">
      <c r="C8080" s="555"/>
      <c r="D8080" s="555"/>
      <c r="E8080" s="124" t="str">
        <f>'Enter Data'!$C$61</f>
        <v>Select</v>
      </c>
    </row>
    <row r="8081" spans="3:5" x14ac:dyDescent="0.2">
      <c r="C8081" s="555"/>
      <c r="D8081" s="555"/>
      <c r="E8081" s="124" t="str">
        <f>'Enter Data'!$C$61</f>
        <v>Select</v>
      </c>
    </row>
    <row r="8082" spans="3:5" x14ac:dyDescent="0.2">
      <c r="C8082" s="555"/>
      <c r="D8082" s="555"/>
      <c r="E8082" s="124" t="str">
        <f>'Enter Data'!$C$61</f>
        <v>Select</v>
      </c>
    </row>
    <row r="8083" spans="3:5" x14ac:dyDescent="0.2">
      <c r="C8083" s="555"/>
      <c r="D8083" s="555"/>
      <c r="E8083" s="124" t="str">
        <f>'Enter Data'!$C$61</f>
        <v>Select</v>
      </c>
    </row>
    <row r="8084" spans="3:5" x14ac:dyDescent="0.2">
      <c r="C8084" s="555"/>
      <c r="D8084" s="555"/>
      <c r="E8084" s="124" t="str">
        <f>'Enter Data'!$C$61</f>
        <v>Select</v>
      </c>
    </row>
    <row r="8085" spans="3:5" x14ac:dyDescent="0.2">
      <c r="C8085" s="555"/>
      <c r="D8085" s="555"/>
      <c r="E8085" s="124" t="str">
        <f>'Enter Data'!$C$61</f>
        <v>Select</v>
      </c>
    </row>
    <row r="8086" spans="3:5" x14ac:dyDescent="0.2">
      <c r="C8086" s="555"/>
      <c r="D8086" s="555"/>
      <c r="E8086" s="124" t="str">
        <f>'Enter Data'!$C$61</f>
        <v>Select</v>
      </c>
    </row>
    <row r="8087" spans="3:5" x14ac:dyDescent="0.2">
      <c r="C8087" s="555"/>
      <c r="D8087" s="555"/>
      <c r="E8087" s="124" t="str">
        <f>'Enter Data'!$C$61</f>
        <v>Select</v>
      </c>
    </row>
    <row r="8088" spans="3:5" x14ac:dyDescent="0.2">
      <c r="C8088" s="555"/>
      <c r="D8088" s="555"/>
      <c r="E8088" s="124" t="str">
        <f>'Enter Data'!$C$61</f>
        <v>Select</v>
      </c>
    </row>
    <row r="8089" spans="3:5" x14ac:dyDescent="0.2">
      <c r="C8089" s="555"/>
      <c r="D8089" s="555"/>
      <c r="E8089" s="124" t="str">
        <f>'Enter Data'!$C$61</f>
        <v>Select</v>
      </c>
    </row>
    <row r="8090" spans="3:5" x14ac:dyDescent="0.2">
      <c r="C8090" s="555"/>
      <c r="D8090" s="555"/>
      <c r="E8090" s="124" t="str">
        <f>'Enter Data'!$C$61</f>
        <v>Select</v>
      </c>
    </row>
    <row r="8091" spans="3:5" x14ac:dyDescent="0.2">
      <c r="C8091" s="555"/>
      <c r="D8091" s="555"/>
      <c r="E8091" s="124" t="str">
        <f>'Enter Data'!$C$61</f>
        <v>Select</v>
      </c>
    </row>
    <row r="8092" spans="3:5" x14ac:dyDescent="0.2">
      <c r="C8092" s="555"/>
      <c r="D8092" s="555"/>
      <c r="E8092" s="124" t="str">
        <f>'Enter Data'!$C$61</f>
        <v>Select</v>
      </c>
    </row>
    <row r="8093" spans="3:5" x14ac:dyDescent="0.2">
      <c r="C8093" s="555"/>
      <c r="D8093" s="555"/>
      <c r="E8093" s="124" t="str">
        <f>'Enter Data'!$C$61</f>
        <v>Select</v>
      </c>
    </row>
    <row r="8094" spans="3:5" x14ac:dyDescent="0.2">
      <c r="C8094" s="555"/>
      <c r="D8094" s="555"/>
      <c r="E8094" s="124" t="str">
        <f>'Enter Data'!$C$61</f>
        <v>Select</v>
      </c>
    </row>
    <row r="8095" spans="3:5" x14ac:dyDescent="0.2">
      <c r="C8095" s="555"/>
      <c r="D8095" s="555"/>
      <c r="E8095" s="124" t="str">
        <f>'Enter Data'!$C$61</f>
        <v>Select</v>
      </c>
    </row>
    <row r="8096" spans="3:5" x14ac:dyDescent="0.2">
      <c r="C8096" s="555"/>
      <c r="D8096" s="555"/>
      <c r="E8096" s="124" t="str">
        <f>'Enter Data'!$C$61</f>
        <v>Select</v>
      </c>
    </row>
    <row r="8097" spans="3:5" x14ac:dyDescent="0.2">
      <c r="C8097" s="555"/>
      <c r="D8097" s="555"/>
      <c r="E8097" s="124" t="str">
        <f>'Enter Data'!$C$61</f>
        <v>Select</v>
      </c>
    </row>
    <row r="8098" spans="3:5" x14ac:dyDescent="0.2">
      <c r="C8098" s="555"/>
      <c r="D8098" s="555"/>
      <c r="E8098" s="124" t="str">
        <f>'Enter Data'!$C$61</f>
        <v>Select</v>
      </c>
    </row>
    <row r="8099" spans="3:5" x14ac:dyDescent="0.2">
      <c r="C8099" s="555"/>
      <c r="D8099" s="555"/>
      <c r="E8099" s="124" t="str">
        <f>'Enter Data'!$C$61</f>
        <v>Select</v>
      </c>
    </row>
    <row r="8100" spans="3:5" x14ac:dyDescent="0.2">
      <c r="C8100" s="555"/>
      <c r="D8100" s="555"/>
      <c r="E8100" s="124" t="str">
        <f>'Enter Data'!$C$61</f>
        <v>Select</v>
      </c>
    </row>
    <row r="8101" spans="3:5" x14ac:dyDescent="0.2">
      <c r="C8101" s="555"/>
      <c r="D8101" s="555"/>
      <c r="E8101" s="124" t="str">
        <f>'Enter Data'!$C$61</f>
        <v>Select</v>
      </c>
    </row>
    <row r="8102" spans="3:5" x14ac:dyDescent="0.2">
      <c r="C8102" s="555"/>
      <c r="D8102" s="555"/>
      <c r="E8102" s="124" t="str">
        <f>'Enter Data'!$C$61</f>
        <v>Select</v>
      </c>
    </row>
    <row r="8103" spans="3:5" x14ac:dyDescent="0.2">
      <c r="C8103" s="555"/>
      <c r="D8103" s="555"/>
      <c r="E8103" s="124" t="str">
        <f>'Enter Data'!$C$61</f>
        <v>Select</v>
      </c>
    </row>
    <row r="8104" spans="3:5" x14ac:dyDescent="0.2">
      <c r="C8104" s="555"/>
      <c r="D8104" s="555"/>
      <c r="E8104" s="124" t="str">
        <f>'Enter Data'!$C$61</f>
        <v>Select</v>
      </c>
    </row>
    <row r="8105" spans="3:5" x14ac:dyDescent="0.2">
      <c r="C8105" s="555"/>
      <c r="D8105" s="555"/>
      <c r="E8105" s="124" t="str">
        <f>'Enter Data'!$C$61</f>
        <v>Select</v>
      </c>
    </row>
    <row r="8106" spans="3:5" x14ac:dyDescent="0.2">
      <c r="C8106" s="555"/>
      <c r="D8106" s="555"/>
      <c r="E8106" s="124" t="str">
        <f>'Enter Data'!$C$61</f>
        <v>Select</v>
      </c>
    </row>
    <row r="8107" spans="3:5" x14ac:dyDescent="0.2">
      <c r="C8107" s="555"/>
      <c r="D8107" s="555"/>
      <c r="E8107" s="124" t="str">
        <f>'Enter Data'!$C$61</f>
        <v>Select</v>
      </c>
    </row>
    <row r="8108" spans="3:5" x14ac:dyDescent="0.2">
      <c r="C8108" s="555"/>
      <c r="D8108" s="555"/>
      <c r="E8108" s="124" t="str">
        <f>'Enter Data'!$C$61</f>
        <v>Select</v>
      </c>
    </row>
    <row r="8109" spans="3:5" x14ac:dyDescent="0.2">
      <c r="C8109" s="555"/>
      <c r="D8109" s="555"/>
      <c r="E8109" s="124" t="str">
        <f>'Enter Data'!$C$61</f>
        <v>Select</v>
      </c>
    </row>
    <row r="8110" spans="3:5" x14ac:dyDescent="0.2">
      <c r="C8110" s="555"/>
      <c r="D8110" s="555"/>
      <c r="E8110" s="124" t="str">
        <f>'Enter Data'!$C$61</f>
        <v>Select</v>
      </c>
    </row>
    <row r="8111" spans="3:5" x14ac:dyDescent="0.2">
      <c r="C8111" s="555"/>
      <c r="D8111" s="555"/>
      <c r="E8111" s="124" t="str">
        <f>'Enter Data'!$C$61</f>
        <v>Select</v>
      </c>
    </row>
    <row r="8112" spans="3:5" x14ac:dyDescent="0.2">
      <c r="C8112" s="555"/>
      <c r="D8112" s="555"/>
      <c r="E8112" s="124" t="str">
        <f>'Enter Data'!$C$61</f>
        <v>Select</v>
      </c>
    </row>
    <row r="8113" spans="3:5" x14ac:dyDescent="0.2">
      <c r="C8113" s="555"/>
      <c r="D8113" s="555"/>
      <c r="E8113" s="124" t="str">
        <f>'Enter Data'!$C$61</f>
        <v>Select</v>
      </c>
    </row>
    <row r="8114" spans="3:5" x14ac:dyDescent="0.2">
      <c r="C8114" s="555"/>
      <c r="D8114" s="555"/>
      <c r="E8114" s="124" t="str">
        <f>'Enter Data'!$C$61</f>
        <v>Select</v>
      </c>
    </row>
    <row r="8115" spans="3:5" x14ac:dyDescent="0.2">
      <c r="C8115" s="555"/>
      <c r="D8115" s="555"/>
      <c r="E8115" s="124" t="str">
        <f>'Enter Data'!$C$61</f>
        <v>Select</v>
      </c>
    </row>
    <row r="8116" spans="3:5" x14ac:dyDescent="0.2">
      <c r="C8116" s="555"/>
      <c r="D8116" s="555"/>
      <c r="E8116" s="124" t="str">
        <f>'Enter Data'!$C$61</f>
        <v>Select</v>
      </c>
    </row>
    <row r="8117" spans="3:5" x14ac:dyDescent="0.2">
      <c r="C8117" s="555"/>
      <c r="D8117" s="555"/>
      <c r="E8117" s="124" t="str">
        <f>'Enter Data'!$C$61</f>
        <v>Select</v>
      </c>
    </row>
    <row r="8118" spans="3:5" x14ac:dyDescent="0.2">
      <c r="C8118" s="555"/>
      <c r="D8118" s="555"/>
      <c r="E8118" s="124" t="str">
        <f>'Enter Data'!$C$61</f>
        <v>Select</v>
      </c>
    </row>
    <row r="8119" spans="3:5" x14ac:dyDescent="0.2">
      <c r="C8119" s="555"/>
      <c r="D8119" s="555"/>
      <c r="E8119" s="124" t="str">
        <f>'Enter Data'!$C$61</f>
        <v>Select</v>
      </c>
    </row>
    <row r="8120" spans="3:5" x14ac:dyDescent="0.2">
      <c r="C8120" s="555"/>
      <c r="D8120" s="555"/>
      <c r="E8120" s="124" t="str">
        <f>'Enter Data'!$C$61</f>
        <v>Select</v>
      </c>
    </row>
    <row r="8121" spans="3:5" x14ac:dyDescent="0.2">
      <c r="C8121" s="555"/>
      <c r="D8121" s="555"/>
      <c r="E8121" s="124" t="str">
        <f>'Enter Data'!$C$61</f>
        <v>Select</v>
      </c>
    </row>
    <row r="8122" spans="3:5" x14ac:dyDescent="0.2">
      <c r="C8122" s="555"/>
      <c r="D8122" s="555"/>
      <c r="E8122" s="124" t="str">
        <f>'Enter Data'!$C$61</f>
        <v>Select</v>
      </c>
    </row>
    <row r="8123" spans="3:5" x14ac:dyDescent="0.2">
      <c r="C8123" s="555"/>
      <c r="D8123" s="555"/>
      <c r="E8123" s="124" t="str">
        <f>'Enter Data'!$C$61</f>
        <v>Select</v>
      </c>
    </row>
    <row r="8124" spans="3:5" x14ac:dyDescent="0.2">
      <c r="C8124" s="555"/>
      <c r="D8124" s="555"/>
      <c r="E8124" s="124" t="str">
        <f>'Enter Data'!$C$61</f>
        <v>Select</v>
      </c>
    </row>
    <row r="8125" spans="3:5" x14ac:dyDescent="0.2">
      <c r="C8125" s="555"/>
      <c r="D8125" s="555"/>
      <c r="E8125" s="124" t="str">
        <f>'Enter Data'!$C$61</f>
        <v>Select</v>
      </c>
    </row>
    <row r="8126" spans="3:5" x14ac:dyDescent="0.2">
      <c r="C8126" s="555"/>
      <c r="D8126" s="555"/>
      <c r="E8126" s="124" t="str">
        <f>'Enter Data'!$C$61</f>
        <v>Select</v>
      </c>
    </row>
    <row r="8127" spans="3:5" x14ac:dyDescent="0.2">
      <c r="C8127" s="555"/>
      <c r="D8127" s="555"/>
      <c r="E8127" s="124" t="str">
        <f>'Enter Data'!$C$61</f>
        <v>Select</v>
      </c>
    </row>
    <row r="8128" spans="3:5" x14ac:dyDescent="0.2">
      <c r="C8128" s="555"/>
      <c r="D8128" s="555"/>
      <c r="E8128" s="124" t="str">
        <f>'Enter Data'!$C$61</f>
        <v>Select</v>
      </c>
    </row>
    <row r="8129" spans="3:5" x14ac:dyDescent="0.2">
      <c r="C8129" s="555"/>
      <c r="D8129" s="555"/>
      <c r="E8129" s="124" t="str">
        <f>'Enter Data'!$C$61</f>
        <v>Select</v>
      </c>
    </row>
    <row r="8130" spans="3:5" x14ac:dyDescent="0.2">
      <c r="C8130" s="555"/>
      <c r="D8130" s="555"/>
      <c r="E8130" s="124" t="str">
        <f>'Enter Data'!$C$61</f>
        <v>Select</v>
      </c>
    </row>
    <row r="8131" spans="3:5" x14ac:dyDescent="0.2">
      <c r="C8131" s="555"/>
      <c r="D8131" s="555"/>
      <c r="E8131" s="124" t="str">
        <f>'Enter Data'!$C$61</f>
        <v>Select</v>
      </c>
    </row>
    <row r="8132" spans="3:5" x14ac:dyDescent="0.2">
      <c r="C8132" s="555"/>
      <c r="D8132" s="555"/>
      <c r="E8132" s="124" t="str">
        <f>'Enter Data'!$C$61</f>
        <v>Select</v>
      </c>
    </row>
    <row r="8133" spans="3:5" x14ac:dyDescent="0.2">
      <c r="C8133" s="555"/>
      <c r="D8133" s="555"/>
      <c r="E8133" s="124" t="str">
        <f>'Enter Data'!$C$61</f>
        <v>Select</v>
      </c>
    </row>
    <row r="8134" spans="3:5" x14ac:dyDescent="0.2">
      <c r="C8134" s="555"/>
      <c r="D8134" s="555"/>
      <c r="E8134" s="124" t="str">
        <f>'Enter Data'!$C$61</f>
        <v>Select</v>
      </c>
    </row>
    <row r="8135" spans="3:5" x14ac:dyDescent="0.2">
      <c r="C8135" s="555"/>
      <c r="D8135" s="555"/>
      <c r="E8135" s="124" t="str">
        <f>'Enter Data'!$C$61</f>
        <v>Select</v>
      </c>
    </row>
    <row r="8136" spans="3:5" x14ac:dyDescent="0.2">
      <c r="C8136" s="555"/>
      <c r="D8136" s="555"/>
      <c r="E8136" s="124" t="str">
        <f>'Enter Data'!$C$61</f>
        <v>Select</v>
      </c>
    </row>
    <row r="8137" spans="3:5" x14ac:dyDescent="0.2">
      <c r="C8137" s="555"/>
      <c r="D8137" s="555"/>
      <c r="E8137" s="124" t="str">
        <f>'Enter Data'!$C$61</f>
        <v>Select</v>
      </c>
    </row>
    <row r="8138" spans="3:5" x14ac:dyDescent="0.2">
      <c r="C8138" s="555"/>
      <c r="D8138" s="555"/>
      <c r="E8138" s="124" t="str">
        <f>'Enter Data'!$C$61</f>
        <v>Select</v>
      </c>
    </row>
    <row r="8139" spans="3:5" x14ac:dyDescent="0.2">
      <c r="C8139" s="555"/>
      <c r="D8139" s="555"/>
      <c r="E8139" s="124" t="str">
        <f>'Enter Data'!$C$61</f>
        <v>Select</v>
      </c>
    </row>
    <row r="8140" spans="3:5" x14ac:dyDescent="0.2">
      <c r="C8140" s="555"/>
      <c r="D8140" s="555"/>
      <c r="E8140" s="124" t="str">
        <f>'Enter Data'!$C$61</f>
        <v>Select</v>
      </c>
    </row>
    <row r="8141" spans="3:5" x14ac:dyDescent="0.2">
      <c r="C8141" s="555"/>
      <c r="D8141" s="555"/>
      <c r="E8141" s="124" t="str">
        <f>'Enter Data'!$C$61</f>
        <v>Select</v>
      </c>
    </row>
    <row r="8142" spans="3:5" x14ac:dyDescent="0.2">
      <c r="C8142" s="555"/>
      <c r="D8142" s="555"/>
      <c r="E8142" s="124" t="str">
        <f>'Enter Data'!$C$61</f>
        <v>Select</v>
      </c>
    </row>
    <row r="8143" spans="3:5" x14ac:dyDescent="0.2">
      <c r="C8143" s="555"/>
      <c r="D8143" s="555"/>
      <c r="E8143" s="124" t="str">
        <f>'Enter Data'!$C$61</f>
        <v>Select</v>
      </c>
    </row>
    <row r="8144" spans="3:5" x14ac:dyDescent="0.2">
      <c r="C8144" s="555"/>
      <c r="D8144" s="555"/>
      <c r="E8144" s="124" t="str">
        <f>'Enter Data'!$C$61</f>
        <v>Select</v>
      </c>
    </row>
    <row r="8145" spans="3:5" x14ac:dyDescent="0.2">
      <c r="C8145" s="555"/>
      <c r="D8145" s="555"/>
      <c r="E8145" s="124" t="str">
        <f>'Enter Data'!$C$61</f>
        <v>Select</v>
      </c>
    </row>
    <row r="8146" spans="3:5" x14ac:dyDescent="0.2">
      <c r="C8146" s="555"/>
      <c r="D8146" s="555"/>
      <c r="E8146" s="124" t="str">
        <f>'Enter Data'!$C$61</f>
        <v>Select</v>
      </c>
    </row>
    <row r="8147" spans="3:5" x14ac:dyDescent="0.2">
      <c r="C8147" s="555"/>
      <c r="D8147" s="555"/>
      <c r="E8147" s="124" t="str">
        <f>'Enter Data'!$C$61</f>
        <v>Select</v>
      </c>
    </row>
    <row r="8148" spans="3:5" x14ac:dyDescent="0.2">
      <c r="C8148" s="555"/>
      <c r="D8148" s="555"/>
      <c r="E8148" s="124" t="str">
        <f>'Enter Data'!$C$61</f>
        <v>Select</v>
      </c>
    </row>
    <row r="8149" spans="3:5" x14ac:dyDescent="0.2">
      <c r="C8149" s="555"/>
      <c r="D8149" s="555"/>
      <c r="E8149" s="124" t="str">
        <f>'Enter Data'!$C$61</f>
        <v>Select</v>
      </c>
    </row>
    <row r="8150" spans="3:5" x14ac:dyDescent="0.2">
      <c r="C8150" s="555"/>
      <c r="D8150" s="555"/>
      <c r="E8150" s="124" t="str">
        <f>'Enter Data'!$C$61</f>
        <v>Select</v>
      </c>
    </row>
    <row r="8151" spans="3:5" x14ac:dyDescent="0.2">
      <c r="C8151" s="555"/>
      <c r="D8151" s="555"/>
      <c r="E8151" s="124" t="str">
        <f>'Enter Data'!$C$61</f>
        <v>Select</v>
      </c>
    </row>
    <row r="8152" spans="3:5" x14ac:dyDescent="0.2">
      <c r="C8152" s="555"/>
      <c r="D8152" s="555"/>
      <c r="E8152" s="124" t="str">
        <f>'Enter Data'!$C$61</f>
        <v>Select</v>
      </c>
    </row>
    <row r="8153" spans="3:5" x14ac:dyDescent="0.2">
      <c r="C8153" s="555"/>
      <c r="D8153" s="555"/>
      <c r="E8153" s="124" t="str">
        <f>'Enter Data'!$C$61</f>
        <v>Select</v>
      </c>
    </row>
    <row r="8154" spans="3:5" x14ac:dyDescent="0.2">
      <c r="C8154" s="555"/>
      <c r="D8154" s="555"/>
      <c r="E8154" s="124" t="str">
        <f>'Enter Data'!$C$61</f>
        <v>Select</v>
      </c>
    </row>
    <row r="8155" spans="3:5" x14ac:dyDescent="0.2">
      <c r="C8155" s="555"/>
      <c r="D8155" s="555"/>
      <c r="E8155" s="124" t="str">
        <f>'Enter Data'!$C$61</f>
        <v>Select</v>
      </c>
    </row>
    <row r="8156" spans="3:5" x14ac:dyDescent="0.2">
      <c r="C8156" s="555"/>
      <c r="D8156" s="555"/>
      <c r="E8156" s="124" t="str">
        <f>'Enter Data'!$C$61</f>
        <v>Select</v>
      </c>
    </row>
    <row r="8157" spans="3:5" x14ac:dyDescent="0.2">
      <c r="C8157" s="555"/>
      <c r="D8157" s="555"/>
      <c r="E8157" s="124" t="str">
        <f>'Enter Data'!$C$61</f>
        <v>Select</v>
      </c>
    </row>
    <row r="8158" spans="3:5" x14ac:dyDescent="0.2">
      <c r="C8158" s="555"/>
      <c r="D8158" s="555"/>
      <c r="E8158" s="124" t="str">
        <f>'Enter Data'!$C$61</f>
        <v>Select</v>
      </c>
    </row>
    <row r="8159" spans="3:5" x14ac:dyDescent="0.2">
      <c r="C8159" s="555"/>
      <c r="D8159" s="555"/>
      <c r="E8159" s="124" t="str">
        <f>'Enter Data'!$C$61</f>
        <v>Select</v>
      </c>
    </row>
    <row r="8160" spans="3:5" x14ac:dyDescent="0.2">
      <c r="C8160" s="555"/>
      <c r="D8160" s="555"/>
      <c r="E8160" s="124" t="str">
        <f>'Enter Data'!$C$61</f>
        <v>Select</v>
      </c>
    </row>
    <row r="8161" spans="3:5" x14ac:dyDescent="0.2">
      <c r="C8161" s="555"/>
      <c r="D8161" s="555"/>
      <c r="E8161" s="124" t="str">
        <f>'Enter Data'!$C$61</f>
        <v>Select</v>
      </c>
    </row>
    <row r="8162" spans="3:5" x14ac:dyDescent="0.2">
      <c r="C8162" s="555"/>
      <c r="D8162" s="555"/>
      <c r="E8162" s="124" t="str">
        <f>'Enter Data'!$C$61</f>
        <v>Select</v>
      </c>
    </row>
    <row r="8163" spans="3:5" x14ac:dyDescent="0.2">
      <c r="C8163" s="555"/>
      <c r="D8163" s="555"/>
      <c r="E8163" s="124" t="str">
        <f>'Enter Data'!$C$61</f>
        <v>Select</v>
      </c>
    </row>
    <row r="8164" spans="3:5" x14ac:dyDescent="0.2">
      <c r="C8164" s="555"/>
      <c r="D8164" s="555"/>
      <c r="E8164" s="124" t="str">
        <f>'Enter Data'!$C$61</f>
        <v>Select</v>
      </c>
    </row>
    <row r="8165" spans="3:5" x14ac:dyDescent="0.2">
      <c r="C8165" s="555"/>
      <c r="D8165" s="555"/>
      <c r="E8165" s="124" t="str">
        <f>'Enter Data'!$C$61</f>
        <v>Select</v>
      </c>
    </row>
    <row r="8166" spans="3:5" x14ac:dyDescent="0.2">
      <c r="C8166" s="555"/>
      <c r="D8166" s="555"/>
      <c r="E8166" s="124" t="str">
        <f>'Enter Data'!$C$61</f>
        <v>Select</v>
      </c>
    </row>
    <row r="8167" spans="3:5" x14ac:dyDescent="0.2">
      <c r="C8167" s="555"/>
      <c r="D8167" s="555"/>
      <c r="E8167" s="124" t="str">
        <f>'Enter Data'!$C$61</f>
        <v>Select</v>
      </c>
    </row>
    <row r="8168" spans="3:5" x14ac:dyDescent="0.2">
      <c r="C8168" s="555"/>
      <c r="D8168" s="555"/>
      <c r="E8168" s="124" t="str">
        <f>'Enter Data'!$C$61</f>
        <v>Select</v>
      </c>
    </row>
    <row r="8169" spans="3:5" x14ac:dyDescent="0.2">
      <c r="C8169" s="555"/>
      <c r="D8169" s="555"/>
      <c r="E8169" s="124" t="str">
        <f>'Enter Data'!$C$61</f>
        <v>Select</v>
      </c>
    </row>
    <row r="8170" spans="3:5" x14ac:dyDescent="0.2">
      <c r="C8170" s="555"/>
      <c r="D8170" s="555"/>
      <c r="E8170" s="124" t="str">
        <f>'Enter Data'!$C$61</f>
        <v>Select</v>
      </c>
    </row>
    <row r="8171" spans="3:5" x14ac:dyDescent="0.2">
      <c r="C8171" s="555"/>
      <c r="D8171" s="555"/>
      <c r="E8171" s="124" t="str">
        <f>'Enter Data'!$C$61</f>
        <v>Select</v>
      </c>
    </row>
    <row r="8172" spans="3:5" x14ac:dyDescent="0.2">
      <c r="C8172" s="555"/>
      <c r="D8172" s="555"/>
      <c r="E8172" s="124" t="str">
        <f>'Enter Data'!$C$61</f>
        <v>Select</v>
      </c>
    </row>
    <row r="8173" spans="3:5" x14ac:dyDescent="0.2">
      <c r="C8173" s="555"/>
      <c r="D8173" s="555"/>
      <c r="E8173" s="124" t="str">
        <f>'Enter Data'!$C$61</f>
        <v>Select</v>
      </c>
    </row>
    <row r="8174" spans="3:5" x14ac:dyDescent="0.2">
      <c r="C8174" s="555"/>
      <c r="D8174" s="555"/>
      <c r="E8174" s="124" t="str">
        <f>'Enter Data'!$C$61</f>
        <v>Select</v>
      </c>
    </row>
    <row r="8175" spans="3:5" x14ac:dyDescent="0.2">
      <c r="C8175" s="555"/>
      <c r="D8175" s="555"/>
      <c r="E8175" s="124" t="str">
        <f>'Enter Data'!$C$61</f>
        <v>Select</v>
      </c>
    </row>
    <row r="8176" spans="3:5" x14ac:dyDescent="0.2">
      <c r="C8176" s="555"/>
      <c r="D8176" s="555"/>
      <c r="E8176" s="124" t="str">
        <f>'Enter Data'!$C$61</f>
        <v>Select</v>
      </c>
    </row>
    <row r="8177" spans="3:5" x14ac:dyDescent="0.2">
      <c r="C8177" s="555"/>
      <c r="D8177" s="555"/>
      <c r="E8177" s="124" t="str">
        <f>'Enter Data'!$C$61</f>
        <v>Select</v>
      </c>
    </row>
    <row r="8178" spans="3:5" x14ac:dyDescent="0.2">
      <c r="C8178" s="555"/>
      <c r="D8178" s="555"/>
      <c r="E8178" s="124" t="str">
        <f>'Enter Data'!$C$61</f>
        <v>Select</v>
      </c>
    </row>
    <row r="8179" spans="3:5" x14ac:dyDescent="0.2">
      <c r="C8179" s="555"/>
      <c r="D8179" s="555"/>
      <c r="E8179" s="124" t="str">
        <f>'Enter Data'!$C$61</f>
        <v>Select</v>
      </c>
    </row>
    <row r="8180" spans="3:5" x14ac:dyDescent="0.2">
      <c r="C8180" s="555"/>
      <c r="D8180" s="555"/>
      <c r="E8180" s="124" t="str">
        <f>'Enter Data'!$C$61</f>
        <v>Select</v>
      </c>
    </row>
    <row r="8181" spans="3:5" x14ac:dyDescent="0.2">
      <c r="C8181" s="555"/>
      <c r="D8181" s="555"/>
      <c r="E8181" s="124" t="str">
        <f>'Enter Data'!$C$61</f>
        <v>Select</v>
      </c>
    </row>
    <row r="8182" spans="3:5" x14ac:dyDescent="0.2">
      <c r="C8182" s="555"/>
      <c r="D8182" s="555"/>
      <c r="E8182" s="124" t="str">
        <f>'Enter Data'!$C$61</f>
        <v>Select</v>
      </c>
    </row>
    <row r="8183" spans="3:5" x14ac:dyDescent="0.2">
      <c r="C8183" s="555"/>
      <c r="D8183" s="555"/>
      <c r="E8183" s="124" t="str">
        <f>'Enter Data'!$C$61</f>
        <v>Select</v>
      </c>
    </row>
    <row r="8184" spans="3:5" x14ac:dyDescent="0.2">
      <c r="C8184" s="555"/>
      <c r="D8184" s="555"/>
      <c r="E8184" s="124" t="str">
        <f>'Enter Data'!$C$61</f>
        <v>Select</v>
      </c>
    </row>
    <row r="8185" spans="3:5" x14ac:dyDescent="0.2">
      <c r="C8185" s="555"/>
      <c r="D8185" s="555"/>
      <c r="E8185" s="124" t="str">
        <f>'Enter Data'!$C$61</f>
        <v>Select</v>
      </c>
    </row>
    <row r="8186" spans="3:5" x14ac:dyDescent="0.2">
      <c r="C8186" s="555"/>
      <c r="D8186" s="555"/>
      <c r="E8186" s="124" t="str">
        <f>'Enter Data'!$C$61</f>
        <v>Select</v>
      </c>
    </row>
    <row r="8187" spans="3:5" x14ac:dyDescent="0.2">
      <c r="C8187" s="555"/>
      <c r="D8187" s="555"/>
      <c r="E8187" s="124" t="str">
        <f>'Enter Data'!$C$61</f>
        <v>Select</v>
      </c>
    </row>
    <row r="8188" spans="3:5" x14ac:dyDescent="0.2">
      <c r="C8188" s="555"/>
      <c r="D8188" s="555"/>
      <c r="E8188" s="124" t="str">
        <f>'Enter Data'!$C$61</f>
        <v>Select</v>
      </c>
    </row>
    <row r="8189" spans="3:5" x14ac:dyDescent="0.2">
      <c r="C8189" s="555"/>
      <c r="D8189" s="555"/>
      <c r="E8189" s="124" t="str">
        <f>'Enter Data'!$C$61</f>
        <v>Select</v>
      </c>
    </row>
    <row r="8190" spans="3:5" x14ac:dyDescent="0.2">
      <c r="C8190" s="555"/>
      <c r="D8190" s="555"/>
      <c r="E8190" s="124" t="str">
        <f>'Enter Data'!$C$61</f>
        <v>Select</v>
      </c>
    </row>
    <row r="8191" spans="3:5" x14ac:dyDescent="0.2">
      <c r="C8191" s="555"/>
      <c r="D8191" s="555"/>
      <c r="E8191" s="124" t="str">
        <f>'Enter Data'!$C$61</f>
        <v>Select</v>
      </c>
    </row>
    <row r="8192" spans="3:5" x14ac:dyDescent="0.2">
      <c r="C8192" s="555"/>
      <c r="D8192" s="555"/>
      <c r="E8192" s="124" t="str">
        <f>'Enter Data'!$C$61</f>
        <v>Select</v>
      </c>
    </row>
    <row r="8193" spans="3:5" x14ac:dyDescent="0.2">
      <c r="C8193" s="555"/>
      <c r="D8193" s="555"/>
      <c r="E8193" s="124" t="str">
        <f>'Enter Data'!$C$61</f>
        <v>Select</v>
      </c>
    </row>
    <row r="8194" spans="3:5" x14ac:dyDescent="0.2">
      <c r="C8194" s="555"/>
      <c r="D8194" s="555"/>
      <c r="E8194" s="124" t="str">
        <f>'Enter Data'!$C$61</f>
        <v>Select</v>
      </c>
    </row>
    <row r="8195" spans="3:5" x14ac:dyDescent="0.2">
      <c r="C8195" s="555"/>
      <c r="D8195" s="555"/>
      <c r="E8195" s="124" t="str">
        <f>'Enter Data'!$C$61</f>
        <v>Select</v>
      </c>
    </row>
    <row r="8196" spans="3:5" x14ac:dyDescent="0.2">
      <c r="C8196" s="555"/>
      <c r="D8196" s="555"/>
      <c r="E8196" s="124" t="str">
        <f>'Enter Data'!$C$61</f>
        <v>Select</v>
      </c>
    </row>
    <row r="8197" spans="3:5" x14ac:dyDescent="0.2">
      <c r="C8197" s="555"/>
      <c r="D8197" s="555"/>
      <c r="E8197" s="124" t="str">
        <f>'Enter Data'!$C$61</f>
        <v>Select</v>
      </c>
    </row>
    <row r="8198" spans="3:5" x14ac:dyDescent="0.2">
      <c r="C8198" s="555"/>
      <c r="D8198" s="555"/>
      <c r="E8198" s="124" t="str">
        <f>'Enter Data'!$C$61</f>
        <v>Select</v>
      </c>
    </row>
    <row r="8199" spans="3:5" x14ac:dyDescent="0.2">
      <c r="C8199" s="555"/>
      <c r="D8199" s="555"/>
      <c r="E8199" s="124" t="str">
        <f>'Enter Data'!$C$61</f>
        <v>Select</v>
      </c>
    </row>
    <row r="8200" spans="3:5" x14ac:dyDescent="0.2">
      <c r="C8200" s="555"/>
      <c r="D8200" s="555"/>
      <c r="E8200" s="124" t="str">
        <f>'Enter Data'!$C$61</f>
        <v>Select</v>
      </c>
    </row>
    <row r="8201" spans="3:5" x14ac:dyDescent="0.2">
      <c r="C8201" s="555"/>
      <c r="D8201" s="555"/>
      <c r="E8201" s="124" t="str">
        <f>'Enter Data'!$C$61</f>
        <v>Select</v>
      </c>
    </row>
    <row r="8202" spans="3:5" x14ac:dyDescent="0.2">
      <c r="C8202" s="555"/>
      <c r="D8202" s="555"/>
      <c r="E8202" s="124" t="str">
        <f>'Enter Data'!$C$61</f>
        <v>Select</v>
      </c>
    </row>
    <row r="8203" spans="3:5" x14ac:dyDescent="0.2">
      <c r="C8203" s="555"/>
      <c r="D8203" s="555"/>
      <c r="E8203" s="124" t="str">
        <f>'Enter Data'!$C$61</f>
        <v>Select</v>
      </c>
    </row>
    <row r="8204" spans="3:5" x14ac:dyDescent="0.2">
      <c r="C8204" s="555"/>
      <c r="D8204" s="555"/>
      <c r="E8204" s="124" t="str">
        <f>'Enter Data'!$C$61</f>
        <v>Select</v>
      </c>
    </row>
    <row r="8205" spans="3:5" x14ac:dyDescent="0.2">
      <c r="C8205" s="555"/>
      <c r="D8205" s="555"/>
      <c r="E8205" s="124" t="str">
        <f>'Enter Data'!$C$61</f>
        <v>Select</v>
      </c>
    </row>
    <row r="8206" spans="3:5" x14ac:dyDescent="0.2">
      <c r="C8206" s="555"/>
      <c r="D8206" s="555"/>
      <c r="E8206" s="124" t="str">
        <f>'Enter Data'!$C$61</f>
        <v>Select</v>
      </c>
    </row>
    <row r="8207" spans="3:5" x14ac:dyDescent="0.2">
      <c r="C8207" s="555"/>
      <c r="D8207" s="555"/>
      <c r="E8207" s="124" t="str">
        <f>'Enter Data'!$C$61</f>
        <v>Select</v>
      </c>
    </row>
    <row r="8208" spans="3:5" x14ac:dyDescent="0.2">
      <c r="C8208" s="555"/>
      <c r="D8208" s="555"/>
      <c r="E8208" s="124" t="str">
        <f>'Enter Data'!$C$61</f>
        <v>Select</v>
      </c>
    </row>
    <row r="8209" spans="3:5" x14ac:dyDescent="0.2">
      <c r="C8209" s="555"/>
      <c r="D8209" s="555"/>
      <c r="E8209" s="124" t="str">
        <f>'Enter Data'!$C$61</f>
        <v>Select</v>
      </c>
    </row>
    <row r="8210" spans="3:5" x14ac:dyDescent="0.2">
      <c r="C8210" s="555"/>
      <c r="D8210" s="555"/>
      <c r="E8210" s="124" t="str">
        <f>'Enter Data'!$C$61</f>
        <v>Select</v>
      </c>
    </row>
    <row r="8211" spans="3:5" x14ac:dyDescent="0.2">
      <c r="C8211" s="555"/>
      <c r="D8211" s="555"/>
      <c r="E8211" s="124" t="str">
        <f>'Enter Data'!$C$61</f>
        <v>Select</v>
      </c>
    </row>
    <row r="8212" spans="3:5" x14ac:dyDescent="0.2">
      <c r="C8212" s="555"/>
      <c r="D8212" s="555"/>
      <c r="E8212" s="124" t="str">
        <f>'Enter Data'!$C$61</f>
        <v>Select</v>
      </c>
    </row>
    <row r="8213" spans="3:5" x14ac:dyDescent="0.2">
      <c r="C8213" s="555"/>
      <c r="D8213" s="555"/>
      <c r="E8213" s="124" t="str">
        <f>'Enter Data'!$C$61</f>
        <v>Select</v>
      </c>
    </row>
    <row r="8214" spans="3:5" x14ac:dyDescent="0.2">
      <c r="C8214" s="555"/>
      <c r="D8214" s="555"/>
      <c r="E8214" s="124" t="str">
        <f>'Enter Data'!$C$61</f>
        <v>Select</v>
      </c>
    </row>
    <row r="8215" spans="3:5" x14ac:dyDescent="0.2">
      <c r="C8215" s="555"/>
      <c r="D8215" s="555"/>
      <c r="E8215" s="124" t="str">
        <f>'Enter Data'!$C$61</f>
        <v>Select</v>
      </c>
    </row>
    <row r="8216" spans="3:5" x14ac:dyDescent="0.2">
      <c r="C8216" s="555"/>
      <c r="D8216" s="555"/>
      <c r="E8216" s="124" t="str">
        <f>'Enter Data'!$C$61</f>
        <v>Select</v>
      </c>
    </row>
    <row r="8217" spans="3:5" x14ac:dyDescent="0.2">
      <c r="C8217" s="555"/>
      <c r="D8217" s="555"/>
      <c r="E8217" s="124" t="str">
        <f>'Enter Data'!$C$61</f>
        <v>Select</v>
      </c>
    </row>
    <row r="8218" spans="3:5" x14ac:dyDescent="0.2">
      <c r="C8218" s="555"/>
      <c r="D8218" s="555"/>
      <c r="E8218" s="124" t="str">
        <f>'Enter Data'!$C$61</f>
        <v>Select</v>
      </c>
    </row>
    <row r="8219" spans="3:5" x14ac:dyDescent="0.2">
      <c r="C8219" s="555"/>
      <c r="D8219" s="555"/>
      <c r="E8219" s="124" t="str">
        <f>'Enter Data'!$C$61</f>
        <v>Select</v>
      </c>
    </row>
    <row r="8220" spans="3:5" x14ac:dyDescent="0.2">
      <c r="C8220" s="555"/>
      <c r="D8220" s="555"/>
      <c r="E8220" s="124" t="str">
        <f>'Enter Data'!$C$61</f>
        <v>Select</v>
      </c>
    </row>
    <row r="8221" spans="3:5" x14ac:dyDescent="0.2">
      <c r="C8221" s="555"/>
      <c r="D8221" s="555"/>
      <c r="E8221" s="124" t="str">
        <f>'Enter Data'!$C$61</f>
        <v>Select</v>
      </c>
    </row>
    <row r="8222" spans="3:5" x14ac:dyDescent="0.2">
      <c r="C8222" s="555"/>
      <c r="D8222" s="555"/>
      <c r="E8222" s="124" t="str">
        <f>'Enter Data'!$C$61</f>
        <v>Select</v>
      </c>
    </row>
    <row r="8223" spans="3:5" x14ac:dyDescent="0.2">
      <c r="C8223" s="555"/>
      <c r="D8223" s="555"/>
      <c r="E8223" s="124" t="str">
        <f>'Enter Data'!$C$61</f>
        <v>Select</v>
      </c>
    </row>
    <row r="8224" spans="3:5" x14ac:dyDescent="0.2">
      <c r="C8224" s="555"/>
      <c r="D8224" s="555"/>
      <c r="E8224" s="124" t="str">
        <f>'Enter Data'!$C$61</f>
        <v>Select</v>
      </c>
    </row>
    <row r="8225" spans="3:5" x14ac:dyDescent="0.2">
      <c r="C8225" s="555"/>
      <c r="D8225" s="555"/>
      <c r="E8225" s="124" t="str">
        <f>'Enter Data'!$C$61</f>
        <v>Select</v>
      </c>
    </row>
    <row r="8226" spans="3:5" x14ac:dyDescent="0.2">
      <c r="C8226" s="555"/>
      <c r="D8226" s="555"/>
      <c r="E8226" s="124" t="str">
        <f>'Enter Data'!$C$61</f>
        <v>Select</v>
      </c>
    </row>
    <row r="8227" spans="3:5" x14ac:dyDescent="0.2">
      <c r="C8227" s="555"/>
      <c r="D8227" s="555"/>
      <c r="E8227" s="124" t="str">
        <f>'Enter Data'!$C$61</f>
        <v>Select</v>
      </c>
    </row>
    <row r="8228" spans="3:5" x14ac:dyDescent="0.2">
      <c r="C8228" s="555"/>
      <c r="D8228" s="555"/>
      <c r="E8228" s="124" t="str">
        <f>'Enter Data'!$C$61</f>
        <v>Select</v>
      </c>
    </row>
    <row r="8229" spans="3:5" x14ac:dyDescent="0.2">
      <c r="C8229" s="555"/>
      <c r="D8229" s="555"/>
      <c r="E8229" s="124" t="str">
        <f>'Enter Data'!$C$61</f>
        <v>Select</v>
      </c>
    </row>
    <row r="8230" spans="3:5" x14ac:dyDescent="0.2">
      <c r="C8230" s="555"/>
      <c r="D8230" s="555"/>
      <c r="E8230" s="124" t="str">
        <f>'Enter Data'!$C$61</f>
        <v>Select</v>
      </c>
    </row>
    <row r="8231" spans="3:5" x14ac:dyDescent="0.2">
      <c r="C8231" s="555"/>
      <c r="D8231" s="555"/>
      <c r="E8231" s="124" t="str">
        <f>'Enter Data'!$C$61</f>
        <v>Select</v>
      </c>
    </row>
    <row r="8232" spans="3:5" x14ac:dyDescent="0.2">
      <c r="C8232" s="555"/>
      <c r="D8232" s="555"/>
      <c r="E8232" s="124" t="str">
        <f>'Enter Data'!$C$61</f>
        <v>Select</v>
      </c>
    </row>
    <row r="8233" spans="3:5" x14ac:dyDescent="0.2">
      <c r="C8233" s="555"/>
      <c r="D8233" s="555"/>
      <c r="E8233" s="124" t="str">
        <f>'Enter Data'!$C$61</f>
        <v>Select</v>
      </c>
    </row>
    <row r="8234" spans="3:5" x14ac:dyDescent="0.2">
      <c r="C8234" s="555"/>
      <c r="D8234" s="555"/>
      <c r="E8234" s="124" t="str">
        <f>'Enter Data'!$C$61</f>
        <v>Select</v>
      </c>
    </row>
    <row r="8235" spans="3:5" x14ac:dyDescent="0.2">
      <c r="C8235" s="555"/>
      <c r="D8235" s="555"/>
      <c r="E8235" s="124" t="str">
        <f>'Enter Data'!$C$61</f>
        <v>Select</v>
      </c>
    </row>
    <row r="8236" spans="3:5" x14ac:dyDescent="0.2">
      <c r="C8236" s="555"/>
      <c r="D8236" s="555"/>
      <c r="E8236" s="124" t="str">
        <f>'Enter Data'!$C$61</f>
        <v>Select</v>
      </c>
    </row>
    <row r="8237" spans="3:5" x14ac:dyDescent="0.2">
      <c r="C8237" s="555"/>
      <c r="D8237" s="555"/>
      <c r="E8237" s="124" t="str">
        <f>'Enter Data'!$C$61</f>
        <v>Select</v>
      </c>
    </row>
    <row r="8238" spans="3:5" x14ac:dyDescent="0.2">
      <c r="C8238" s="555"/>
      <c r="D8238" s="555"/>
      <c r="E8238" s="124" t="str">
        <f>'Enter Data'!$C$61</f>
        <v>Select</v>
      </c>
    </row>
    <row r="8239" spans="3:5" x14ac:dyDescent="0.2">
      <c r="C8239" s="555"/>
      <c r="D8239" s="555"/>
      <c r="E8239" s="124" t="str">
        <f>'Enter Data'!$C$61</f>
        <v>Select</v>
      </c>
    </row>
    <row r="8240" spans="3:5" x14ac:dyDescent="0.2">
      <c r="C8240" s="555"/>
      <c r="D8240" s="555"/>
      <c r="E8240" s="124" t="str">
        <f>'Enter Data'!$C$61</f>
        <v>Select</v>
      </c>
    </row>
    <row r="8241" spans="3:5" x14ac:dyDescent="0.2">
      <c r="C8241" s="555"/>
      <c r="D8241" s="555"/>
      <c r="E8241" s="124" t="str">
        <f>'Enter Data'!$C$61</f>
        <v>Select</v>
      </c>
    </row>
    <row r="8242" spans="3:5" x14ac:dyDescent="0.2">
      <c r="C8242" s="555"/>
      <c r="D8242" s="555"/>
      <c r="E8242" s="124" t="str">
        <f>'Enter Data'!$C$61</f>
        <v>Select</v>
      </c>
    </row>
    <row r="8243" spans="3:5" x14ac:dyDescent="0.2">
      <c r="C8243" s="555"/>
      <c r="D8243" s="555"/>
      <c r="E8243" s="124" t="str">
        <f>'Enter Data'!$C$61</f>
        <v>Select</v>
      </c>
    </row>
    <row r="8244" spans="3:5" x14ac:dyDescent="0.2">
      <c r="C8244" s="555"/>
      <c r="D8244" s="555"/>
      <c r="E8244" s="124" t="str">
        <f>'Enter Data'!$C$61</f>
        <v>Select</v>
      </c>
    </row>
    <row r="8245" spans="3:5" x14ac:dyDescent="0.2">
      <c r="C8245" s="555"/>
      <c r="D8245" s="555"/>
      <c r="E8245" s="124" t="str">
        <f>'Enter Data'!$C$61</f>
        <v>Select</v>
      </c>
    </row>
    <row r="8246" spans="3:5" x14ac:dyDescent="0.2">
      <c r="C8246" s="555"/>
      <c r="D8246" s="555"/>
      <c r="E8246" s="124" t="str">
        <f>'Enter Data'!$C$61</f>
        <v>Select</v>
      </c>
    </row>
    <row r="8247" spans="3:5" x14ac:dyDescent="0.2">
      <c r="C8247" s="555"/>
      <c r="D8247" s="555"/>
      <c r="E8247" s="124" t="str">
        <f>'Enter Data'!$C$61</f>
        <v>Select</v>
      </c>
    </row>
    <row r="8248" spans="3:5" x14ac:dyDescent="0.2">
      <c r="C8248" s="555"/>
      <c r="D8248" s="555"/>
      <c r="E8248" s="124" t="str">
        <f>'Enter Data'!$C$61</f>
        <v>Select</v>
      </c>
    </row>
    <row r="8249" spans="3:5" x14ac:dyDescent="0.2">
      <c r="C8249" s="555"/>
      <c r="D8249" s="555"/>
      <c r="E8249" s="124" t="str">
        <f>'Enter Data'!$C$61</f>
        <v>Select</v>
      </c>
    </row>
    <row r="8250" spans="3:5" x14ac:dyDescent="0.2">
      <c r="C8250" s="555"/>
      <c r="D8250" s="555"/>
      <c r="E8250" s="124" t="str">
        <f>'Enter Data'!$C$61</f>
        <v>Select</v>
      </c>
    </row>
    <row r="8251" spans="3:5" x14ac:dyDescent="0.2">
      <c r="C8251" s="555"/>
      <c r="D8251" s="555"/>
      <c r="E8251" s="124" t="str">
        <f>'Enter Data'!$C$61</f>
        <v>Select</v>
      </c>
    </row>
    <row r="8252" spans="3:5" x14ac:dyDescent="0.2">
      <c r="C8252" s="555"/>
      <c r="D8252" s="555"/>
      <c r="E8252" s="124" t="str">
        <f>'Enter Data'!$C$61</f>
        <v>Select</v>
      </c>
    </row>
    <row r="8253" spans="3:5" x14ac:dyDescent="0.2">
      <c r="C8253" s="555"/>
      <c r="D8253" s="555"/>
      <c r="E8253" s="124" t="str">
        <f>'Enter Data'!$C$61</f>
        <v>Select</v>
      </c>
    </row>
    <row r="8254" spans="3:5" x14ac:dyDescent="0.2">
      <c r="C8254" s="555"/>
      <c r="D8254" s="555"/>
      <c r="E8254" s="124" t="str">
        <f>'Enter Data'!$C$61</f>
        <v>Select</v>
      </c>
    </row>
    <row r="8255" spans="3:5" x14ac:dyDescent="0.2">
      <c r="C8255" s="555"/>
      <c r="D8255" s="555"/>
      <c r="E8255" s="124" t="str">
        <f>'Enter Data'!$C$61</f>
        <v>Select</v>
      </c>
    </row>
    <row r="8256" spans="3:5" x14ac:dyDescent="0.2">
      <c r="C8256" s="555"/>
      <c r="D8256" s="555"/>
      <c r="E8256" s="124" t="str">
        <f>'Enter Data'!$C$61</f>
        <v>Select</v>
      </c>
    </row>
    <row r="8257" spans="3:5" x14ac:dyDescent="0.2">
      <c r="C8257" s="555"/>
      <c r="D8257" s="555"/>
      <c r="E8257" s="124" t="str">
        <f>'Enter Data'!$C$61</f>
        <v>Select</v>
      </c>
    </row>
    <row r="8258" spans="3:5" x14ac:dyDescent="0.2">
      <c r="C8258" s="555"/>
      <c r="D8258" s="555"/>
      <c r="E8258" s="124" t="str">
        <f>'Enter Data'!$C$61</f>
        <v>Select</v>
      </c>
    </row>
    <row r="8259" spans="3:5" x14ac:dyDescent="0.2">
      <c r="C8259" s="555"/>
      <c r="D8259" s="555"/>
      <c r="E8259" s="124" t="str">
        <f>'Enter Data'!$C$61</f>
        <v>Select</v>
      </c>
    </row>
    <row r="8260" spans="3:5" x14ac:dyDescent="0.2">
      <c r="C8260" s="555"/>
      <c r="D8260" s="555"/>
      <c r="E8260" s="124" t="str">
        <f>'Enter Data'!$C$61</f>
        <v>Select</v>
      </c>
    </row>
    <row r="8261" spans="3:5" x14ac:dyDescent="0.2">
      <c r="C8261" s="555"/>
      <c r="D8261" s="555"/>
      <c r="E8261" s="124" t="str">
        <f>'Enter Data'!$C$61</f>
        <v>Select</v>
      </c>
    </row>
    <row r="8262" spans="3:5" x14ac:dyDescent="0.2">
      <c r="C8262" s="555"/>
      <c r="D8262" s="555"/>
      <c r="E8262" s="124" t="str">
        <f>'Enter Data'!$C$61</f>
        <v>Select</v>
      </c>
    </row>
    <row r="8263" spans="3:5" x14ac:dyDescent="0.2">
      <c r="C8263" s="555"/>
      <c r="D8263" s="555"/>
      <c r="E8263" s="124" t="str">
        <f>'Enter Data'!$C$61</f>
        <v>Select</v>
      </c>
    </row>
    <row r="8264" spans="3:5" x14ac:dyDescent="0.2">
      <c r="C8264" s="555"/>
      <c r="D8264" s="555"/>
      <c r="E8264" s="124" t="str">
        <f>'Enter Data'!$C$61</f>
        <v>Select</v>
      </c>
    </row>
    <row r="8265" spans="3:5" x14ac:dyDescent="0.2">
      <c r="C8265" s="555"/>
      <c r="D8265" s="555"/>
      <c r="E8265" s="124" t="str">
        <f>'Enter Data'!$C$61</f>
        <v>Select</v>
      </c>
    </row>
    <row r="8266" spans="3:5" x14ac:dyDescent="0.2">
      <c r="C8266" s="555"/>
      <c r="D8266" s="555"/>
      <c r="E8266" s="124" t="str">
        <f>'Enter Data'!$C$61</f>
        <v>Select</v>
      </c>
    </row>
    <row r="8267" spans="3:5" x14ac:dyDescent="0.2">
      <c r="C8267" s="555"/>
      <c r="D8267" s="555"/>
      <c r="E8267" s="124" t="str">
        <f>'Enter Data'!$C$61</f>
        <v>Select</v>
      </c>
    </row>
    <row r="8268" spans="3:5" x14ac:dyDescent="0.2">
      <c r="C8268" s="555"/>
      <c r="D8268" s="555"/>
      <c r="E8268" s="124" t="str">
        <f>'Enter Data'!$C$61</f>
        <v>Select</v>
      </c>
    </row>
    <row r="8269" spans="3:5" x14ac:dyDescent="0.2">
      <c r="C8269" s="555"/>
      <c r="D8269" s="555"/>
      <c r="E8269" s="124" t="str">
        <f>'Enter Data'!$C$61</f>
        <v>Select</v>
      </c>
    </row>
    <row r="8270" spans="3:5" x14ac:dyDescent="0.2">
      <c r="C8270" s="555"/>
      <c r="D8270" s="555"/>
      <c r="E8270" s="124" t="str">
        <f>'Enter Data'!$C$61</f>
        <v>Select</v>
      </c>
    </row>
    <row r="8271" spans="3:5" x14ac:dyDescent="0.2">
      <c r="C8271" s="555"/>
      <c r="D8271" s="555"/>
      <c r="E8271" s="124" t="str">
        <f>'Enter Data'!$C$61</f>
        <v>Select</v>
      </c>
    </row>
    <row r="8272" spans="3:5" x14ac:dyDescent="0.2">
      <c r="C8272" s="555"/>
      <c r="D8272" s="555"/>
      <c r="E8272" s="124" t="str">
        <f>'Enter Data'!$C$61</f>
        <v>Select</v>
      </c>
    </row>
    <row r="8273" spans="3:5" x14ac:dyDescent="0.2">
      <c r="C8273" s="555"/>
      <c r="D8273" s="555"/>
      <c r="E8273" s="124" t="str">
        <f>'Enter Data'!$C$61</f>
        <v>Select</v>
      </c>
    </row>
    <row r="8274" spans="3:5" x14ac:dyDescent="0.2">
      <c r="C8274" s="555"/>
      <c r="D8274" s="555"/>
      <c r="E8274" s="124" t="str">
        <f>'Enter Data'!$C$61</f>
        <v>Select</v>
      </c>
    </row>
    <row r="8275" spans="3:5" x14ac:dyDescent="0.2">
      <c r="C8275" s="555"/>
      <c r="D8275" s="555"/>
      <c r="E8275" s="124" t="str">
        <f>'Enter Data'!$C$61</f>
        <v>Select</v>
      </c>
    </row>
    <row r="8276" spans="3:5" x14ac:dyDescent="0.2">
      <c r="C8276" s="555"/>
      <c r="D8276" s="555"/>
      <c r="E8276" s="124" t="str">
        <f>'Enter Data'!$C$61</f>
        <v>Select</v>
      </c>
    </row>
    <row r="8277" spans="3:5" x14ac:dyDescent="0.2">
      <c r="C8277" s="555"/>
      <c r="D8277" s="555"/>
      <c r="E8277" s="124" t="str">
        <f>'Enter Data'!$C$61</f>
        <v>Select</v>
      </c>
    </row>
    <row r="8278" spans="3:5" x14ac:dyDescent="0.2">
      <c r="C8278" s="555"/>
      <c r="D8278" s="555"/>
      <c r="E8278" s="124" t="str">
        <f>'Enter Data'!$C$61</f>
        <v>Select</v>
      </c>
    </row>
    <row r="8279" spans="3:5" x14ac:dyDescent="0.2">
      <c r="C8279" s="555"/>
      <c r="D8279" s="555"/>
      <c r="E8279" s="124" t="str">
        <f>'Enter Data'!$C$61</f>
        <v>Select</v>
      </c>
    </row>
    <row r="8280" spans="3:5" x14ac:dyDescent="0.2">
      <c r="C8280" s="555"/>
      <c r="D8280" s="555"/>
      <c r="E8280" s="124" t="str">
        <f>'Enter Data'!$C$61</f>
        <v>Select</v>
      </c>
    </row>
    <row r="8281" spans="3:5" x14ac:dyDescent="0.2">
      <c r="C8281" s="555"/>
      <c r="D8281" s="555"/>
      <c r="E8281" s="124" t="str">
        <f>'Enter Data'!$C$61</f>
        <v>Select</v>
      </c>
    </row>
    <row r="8282" spans="3:5" x14ac:dyDescent="0.2">
      <c r="C8282" s="555"/>
      <c r="D8282" s="555"/>
      <c r="E8282" s="124" t="str">
        <f>'Enter Data'!$C$61</f>
        <v>Select</v>
      </c>
    </row>
    <row r="8283" spans="3:5" x14ac:dyDescent="0.2">
      <c r="C8283" s="555"/>
      <c r="D8283" s="555"/>
      <c r="E8283" s="124" t="str">
        <f>'Enter Data'!$C$61</f>
        <v>Select</v>
      </c>
    </row>
    <row r="8284" spans="3:5" x14ac:dyDescent="0.2">
      <c r="C8284" s="555"/>
      <c r="D8284" s="555"/>
      <c r="E8284" s="124" t="str">
        <f>'Enter Data'!$C$61</f>
        <v>Select</v>
      </c>
    </row>
    <row r="8285" spans="3:5" x14ac:dyDescent="0.2">
      <c r="C8285" s="555"/>
      <c r="D8285" s="555"/>
      <c r="E8285" s="124" t="str">
        <f>'Enter Data'!$C$61</f>
        <v>Select</v>
      </c>
    </row>
    <row r="8286" spans="3:5" x14ac:dyDescent="0.2">
      <c r="C8286" s="555"/>
      <c r="D8286" s="555"/>
      <c r="E8286" s="124" t="str">
        <f>'Enter Data'!$C$61</f>
        <v>Select</v>
      </c>
    </row>
    <row r="8287" spans="3:5" x14ac:dyDescent="0.2">
      <c r="C8287" s="555"/>
      <c r="D8287" s="555"/>
      <c r="E8287" s="124" t="str">
        <f>'Enter Data'!$C$61</f>
        <v>Select</v>
      </c>
    </row>
    <row r="8288" spans="3:5" x14ac:dyDescent="0.2">
      <c r="C8288" s="555"/>
      <c r="D8288" s="555"/>
      <c r="E8288" s="124" t="str">
        <f>'Enter Data'!$C$61</f>
        <v>Select</v>
      </c>
    </row>
    <row r="8289" spans="3:5" x14ac:dyDescent="0.2">
      <c r="C8289" s="555"/>
      <c r="D8289" s="555"/>
      <c r="E8289" s="124" t="str">
        <f>'Enter Data'!$C$61</f>
        <v>Select</v>
      </c>
    </row>
    <row r="8290" spans="3:5" x14ac:dyDescent="0.2">
      <c r="C8290" s="555"/>
      <c r="D8290" s="555"/>
      <c r="E8290" s="124" t="str">
        <f>'Enter Data'!$C$61</f>
        <v>Select</v>
      </c>
    </row>
    <row r="8291" spans="3:5" x14ac:dyDescent="0.2">
      <c r="C8291" s="555"/>
      <c r="D8291" s="555"/>
      <c r="E8291" s="124" t="str">
        <f>'Enter Data'!$C$61</f>
        <v>Select</v>
      </c>
    </row>
    <row r="8292" spans="3:5" x14ac:dyDescent="0.2">
      <c r="C8292" s="555"/>
      <c r="D8292" s="555"/>
      <c r="E8292" s="124" t="str">
        <f>'Enter Data'!$C$61</f>
        <v>Select</v>
      </c>
    </row>
    <row r="8293" spans="3:5" x14ac:dyDescent="0.2">
      <c r="C8293" s="555"/>
      <c r="D8293" s="555"/>
      <c r="E8293" s="124" t="str">
        <f>'Enter Data'!$C$61</f>
        <v>Select</v>
      </c>
    </row>
    <row r="8294" spans="3:5" x14ac:dyDescent="0.2">
      <c r="C8294" s="555"/>
      <c r="D8294" s="555"/>
      <c r="E8294" s="124" t="str">
        <f>'Enter Data'!$C$61</f>
        <v>Select</v>
      </c>
    </row>
    <row r="8295" spans="3:5" x14ac:dyDescent="0.2">
      <c r="C8295" s="555"/>
      <c r="D8295" s="555"/>
      <c r="E8295" s="124" t="str">
        <f>'Enter Data'!$C$61</f>
        <v>Select</v>
      </c>
    </row>
    <row r="8296" spans="3:5" x14ac:dyDescent="0.2">
      <c r="C8296" s="555"/>
      <c r="D8296" s="555"/>
      <c r="E8296" s="124" t="str">
        <f>'Enter Data'!$C$61</f>
        <v>Select</v>
      </c>
    </row>
    <row r="8297" spans="3:5" x14ac:dyDescent="0.2">
      <c r="C8297" s="555"/>
      <c r="D8297" s="555"/>
      <c r="E8297" s="124" t="str">
        <f>'Enter Data'!$C$61</f>
        <v>Select</v>
      </c>
    </row>
    <row r="8298" spans="3:5" x14ac:dyDescent="0.2">
      <c r="C8298" s="555"/>
      <c r="D8298" s="555"/>
      <c r="E8298" s="124" t="str">
        <f>'Enter Data'!$C$61</f>
        <v>Select</v>
      </c>
    </row>
    <row r="8299" spans="3:5" x14ac:dyDescent="0.2">
      <c r="C8299" s="555"/>
      <c r="D8299" s="555"/>
      <c r="E8299" s="124" t="str">
        <f>'Enter Data'!$C$61</f>
        <v>Select</v>
      </c>
    </row>
    <row r="8300" spans="3:5" x14ac:dyDescent="0.2">
      <c r="C8300" s="555"/>
      <c r="D8300" s="555"/>
      <c r="E8300" s="124" t="str">
        <f>'Enter Data'!$C$61</f>
        <v>Select</v>
      </c>
    </row>
    <row r="8301" spans="3:5" x14ac:dyDescent="0.2">
      <c r="C8301" s="555"/>
      <c r="D8301" s="555"/>
      <c r="E8301" s="124" t="str">
        <f>'Enter Data'!$C$61</f>
        <v>Select</v>
      </c>
    </row>
    <row r="8302" spans="3:5" x14ac:dyDescent="0.2">
      <c r="C8302" s="555"/>
      <c r="D8302" s="555"/>
      <c r="E8302" s="124" t="str">
        <f>'Enter Data'!$C$61</f>
        <v>Select</v>
      </c>
    </row>
    <row r="8303" spans="3:5" x14ac:dyDescent="0.2">
      <c r="C8303" s="555"/>
      <c r="D8303" s="555"/>
      <c r="E8303" s="124" t="str">
        <f>'Enter Data'!$C$61</f>
        <v>Select</v>
      </c>
    </row>
    <row r="8304" spans="3:5" x14ac:dyDescent="0.2">
      <c r="C8304" s="555"/>
      <c r="D8304" s="555"/>
      <c r="E8304" s="124" t="str">
        <f>'Enter Data'!$C$61</f>
        <v>Select</v>
      </c>
    </row>
    <row r="8305" spans="3:5" x14ac:dyDescent="0.2">
      <c r="C8305" s="555"/>
      <c r="D8305" s="555"/>
      <c r="E8305" s="124" t="str">
        <f>'Enter Data'!$C$61</f>
        <v>Select</v>
      </c>
    </row>
    <row r="8306" spans="3:5" x14ac:dyDescent="0.2">
      <c r="C8306" s="555"/>
      <c r="D8306" s="555"/>
      <c r="E8306" s="124" t="str">
        <f>'Enter Data'!$C$61</f>
        <v>Select</v>
      </c>
    </row>
    <row r="8307" spans="3:5" x14ac:dyDescent="0.2">
      <c r="C8307" s="555"/>
      <c r="D8307" s="555"/>
      <c r="E8307" s="124" t="str">
        <f>'Enter Data'!$C$61</f>
        <v>Select</v>
      </c>
    </row>
    <row r="8308" spans="3:5" x14ac:dyDescent="0.2">
      <c r="C8308" s="555"/>
      <c r="D8308" s="555"/>
      <c r="E8308" s="124" t="str">
        <f>'Enter Data'!$C$61</f>
        <v>Select</v>
      </c>
    </row>
    <row r="8309" spans="3:5" x14ac:dyDescent="0.2">
      <c r="C8309" s="555"/>
      <c r="D8309" s="555"/>
      <c r="E8309" s="124" t="str">
        <f>'Enter Data'!$C$61</f>
        <v>Select</v>
      </c>
    </row>
    <row r="8310" spans="3:5" x14ac:dyDescent="0.2">
      <c r="C8310" s="555"/>
      <c r="D8310" s="555"/>
      <c r="E8310" s="124" t="str">
        <f>'Enter Data'!$C$61</f>
        <v>Select</v>
      </c>
    </row>
    <row r="8311" spans="3:5" x14ac:dyDescent="0.2">
      <c r="C8311" s="555"/>
      <c r="D8311" s="555"/>
      <c r="E8311" s="124" t="str">
        <f>'Enter Data'!$C$61</f>
        <v>Select</v>
      </c>
    </row>
    <row r="8312" spans="3:5" x14ac:dyDescent="0.2">
      <c r="C8312" s="555"/>
      <c r="D8312" s="555"/>
      <c r="E8312" s="124" t="str">
        <f>'Enter Data'!$C$61</f>
        <v>Select</v>
      </c>
    </row>
    <row r="8313" spans="3:5" x14ac:dyDescent="0.2">
      <c r="C8313" s="555"/>
      <c r="D8313" s="555"/>
      <c r="E8313" s="124" t="str">
        <f>'Enter Data'!$C$61</f>
        <v>Select</v>
      </c>
    </row>
    <row r="8314" spans="3:5" x14ac:dyDescent="0.2">
      <c r="C8314" s="555"/>
      <c r="D8314" s="555"/>
      <c r="E8314" s="124" t="str">
        <f>'Enter Data'!$C$61</f>
        <v>Select</v>
      </c>
    </row>
    <row r="8315" spans="3:5" x14ac:dyDescent="0.2">
      <c r="C8315" s="555"/>
      <c r="D8315" s="555"/>
      <c r="E8315" s="124" t="str">
        <f>'Enter Data'!$C$61</f>
        <v>Select</v>
      </c>
    </row>
    <row r="8316" spans="3:5" x14ac:dyDescent="0.2">
      <c r="C8316" s="555"/>
      <c r="D8316" s="555"/>
      <c r="E8316" s="124" t="str">
        <f>'Enter Data'!$C$61</f>
        <v>Select</v>
      </c>
    </row>
    <row r="8317" spans="3:5" x14ac:dyDescent="0.2">
      <c r="C8317" s="555"/>
      <c r="D8317" s="555"/>
      <c r="E8317" s="124" t="str">
        <f>'Enter Data'!$C$61</f>
        <v>Select</v>
      </c>
    </row>
    <row r="8318" spans="3:5" x14ac:dyDescent="0.2">
      <c r="C8318" s="555"/>
      <c r="D8318" s="555"/>
      <c r="E8318" s="124" t="str">
        <f>'Enter Data'!$C$61</f>
        <v>Select</v>
      </c>
    </row>
    <row r="8319" spans="3:5" x14ac:dyDescent="0.2">
      <c r="C8319" s="555"/>
      <c r="D8319" s="555"/>
      <c r="E8319" s="124" t="str">
        <f>'Enter Data'!$C$61</f>
        <v>Select</v>
      </c>
    </row>
    <row r="8320" spans="3:5" x14ac:dyDescent="0.2">
      <c r="C8320" s="555"/>
      <c r="D8320" s="555"/>
      <c r="E8320" s="124" t="str">
        <f>'Enter Data'!$C$61</f>
        <v>Select</v>
      </c>
    </row>
    <row r="8321" spans="3:5" x14ac:dyDescent="0.2">
      <c r="C8321" s="555"/>
      <c r="D8321" s="555"/>
      <c r="E8321" s="124" t="str">
        <f>'Enter Data'!$C$61</f>
        <v>Select</v>
      </c>
    </row>
    <row r="8322" spans="3:5" x14ac:dyDescent="0.2">
      <c r="C8322" s="555"/>
      <c r="D8322" s="555"/>
      <c r="E8322" s="124" t="str">
        <f>'Enter Data'!$C$61</f>
        <v>Select</v>
      </c>
    </row>
    <row r="8323" spans="3:5" x14ac:dyDescent="0.2">
      <c r="C8323" s="555"/>
      <c r="D8323" s="555"/>
      <c r="E8323" s="124" t="str">
        <f>'Enter Data'!$C$61</f>
        <v>Select</v>
      </c>
    </row>
    <row r="8324" spans="3:5" x14ac:dyDescent="0.2">
      <c r="C8324" s="555"/>
      <c r="D8324" s="555"/>
      <c r="E8324" s="124" t="str">
        <f>'Enter Data'!$C$61</f>
        <v>Select</v>
      </c>
    </row>
    <row r="8325" spans="3:5" x14ac:dyDescent="0.2">
      <c r="C8325" s="555"/>
      <c r="D8325" s="555"/>
      <c r="E8325" s="124" t="str">
        <f>'Enter Data'!$C$61</f>
        <v>Select</v>
      </c>
    </row>
    <row r="8326" spans="3:5" x14ac:dyDescent="0.2">
      <c r="C8326" s="555"/>
      <c r="D8326" s="555"/>
      <c r="E8326" s="124" t="str">
        <f>'Enter Data'!$C$61</f>
        <v>Select</v>
      </c>
    </row>
    <row r="8327" spans="3:5" x14ac:dyDescent="0.2">
      <c r="C8327" s="555"/>
      <c r="D8327" s="555"/>
      <c r="E8327" s="124" t="str">
        <f>'Enter Data'!$C$61</f>
        <v>Select</v>
      </c>
    </row>
    <row r="8328" spans="3:5" x14ac:dyDescent="0.2">
      <c r="C8328" s="555"/>
      <c r="D8328" s="555"/>
      <c r="E8328" s="124" t="str">
        <f>'Enter Data'!$C$61</f>
        <v>Select</v>
      </c>
    </row>
    <row r="8329" spans="3:5" x14ac:dyDescent="0.2">
      <c r="C8329" s="555"/>
      <c r="D8329" s="555"/>
      <c r="E8329" s="124" t="str">
        <f>'Enter Data'!$C$61</f>
        <v>Select</v>
      </c>
    </row>
    <row r="8330" spans="3:5" x14ac:dyDescent="0.2">
      <c r="C8330" s="555"/>
      <c r="D8330" s="555"/>
      <c r="E8330" s="124" t="str">
        <f>'Enter Data'!$C$61</f>
        <v>Select</v>
      </c>
    </row>
    <row r="8331" spans="3:5" x14ac:dyDescent="0.2">
      <c r="C8331" s="555"/>
      <c r="D8331" s="555"/>
      <c r="E8331" s="124" t="str">
        <f>'Enter Data'!$C$61</f>
        <v>Select</v>
      </c>
    </row>
    <row r="8332" spans="3:5" x14ac:dyDescent="0.2">
      <c r="C8332" s="555"/>
      <c r="D8332" s="555"/>
      <c r="E8332" s="124" t="str">
        <f>'Enter Data'!$C$61</f>
        <v>Select</v>
      </c>
    </row>
    <row r="8333" spans="3:5" x14ac:dyDescent="0.2">
      <c r="C8333" s="555"/>
      <c r="D8333" s="555"/>
      <c r="E8333" s="124" t="str">
        <f>'Enter Data'!$C$61</f>
        <v>Select</v>
      </c>
    </row>
    <row r="8334" spans="3:5" x14ac:dyDescent="0.2">
      <c r="C8334" s="555"/>
      <c r="D8334" s="555"/>
      <c r="E8334" s="124" t="str">
        <f>'Enter Data'!$C$61</f>
        <v>Select</v>
      </c>
    </row>
    <row r="8335" spans="3:5" x14ac:dyDescent="0.2">
      <c r="C8335" s="555"/>
      <c r="D8335" s="555"/>
      <c r="E8335" s="124" t="str">
        <f>'Enter Data'!$C$61</f>
        <v>Select</v>
      </c>
    </row>
    <row r="8336" spans="3:5" x14ac:dyDescent="0.2">
      <c r="C8336" s="555"/>
      <c r="D8336" s="555"/>
      <c r="E8336" s="124" t="str">
        <f>'Enter Data'!$C$61</f>
        <v>Select</v>
      </c>
    </row>
    <row r="8337" spans="3:5" x14ac:dyDescent="0.2">
      <c r="C8337" s="555"/>
      <c r="D8337" s="555"/>
      <c r="E8337" s="124" t="str">
        <f>'Enter Data'!$C$61</f>
        <v>Select</v>
      </c>
    </row>
    <row r="8338" spans="3:5" x14ac:dyDescent="0.2">
      <c r="C8338" s="555"/>
      <c r="D8338" s="555"/>
      <c r="E8338" s="124" t="str">
        <f>'Enter Data'!$C$61</f>
        <v>Select</v>
      </c>
    </row>
    <row r="8339" spans="3:5" x14ac:dyDescent="0.2">
      <c r="C8339" s="555"/>
      <c r="D8339" s="555"/>
      <c r="E8339" s="124" t="str">
        <f>'Enter Data'!$C$61</f>
        <v>Select</v>
      </c>
    </row>
    <row r="8340" spans="3:5" x14ac:dyDescent="0.2">
      <c r="C8340" s="555"/>
      <c r="D8340" s="555"/>
      <c r="E8340" s="124" t="str">
        <f>'Enter Data'!$C$61</f>
        <v>Select</v>
      </c>
    </row>
    <row r="8341" spans="3:5" x14ac:dyDescent="0.2">
      <c r="C8341" s="555"/>
      <c r="D8341" s="555"/>
      <c r="E8341" s="124" t="str">
        <f>'Enter Data'!$C$61</f>
        <v>Select</v>
      </c>
    </row>
    <row r="8342" spans="3:5" x14ac:dyDescent="0.2">
      <c r="C8342" s="555"/>
      <c r="D8342" s="555"/>
      <c r="E8342" s="124" t="str">
        <f>'Enter Data'!$C$61</f>
        <v>Select</v>
      </c>
    </row>
    <row r="8343" spans="3:5" x14ac:dyDescent="0.2">
      <c r="C8343" s="555"/>
      <c r="D8343" s="555"/>
      <c r="E8343" s="124" t="str">
        <f>'Enter Data'!$C$61</f>
        <v>Select</v>
      </c>
    </row>
    <row r="8344" spans="3:5" x14ac:dyDescent="0.2">
      <c r="C8344" s="555"/>
      <c r="D8344" s="555"/>
      <c r="E8344" s="124" t="str">
        <f>'Enter Data'!$C$61</f>
        <v>Select</v>
      </c>
    </row>
    <row r="8345" spans="3:5" x14ac:dyDescent="0.2">
      <c r="C8345" s="555"/>
      <c r="D8345" s="555"/>
      <c r="E8345" s="124" t="str">
        <f>'Enter Data'!$C$61</f>
        <v>Select</v>
      </c>
    </row>
    <row r="8346" spans="3:5" x14ac:dyDescent="0.2">
      <c r="C8346" s="555"/>
      <c r="D8346" s="555"/>
      <c r="E8346" s="124" t="str">
        <f>'Enter Data'!$C$61</f>
        <v>Select</v>
      </c>
    </row>
    <row r="8347" spans="3:5" x14ac:dyDescent="0.2">
      <c r="C8347" s="555"/>
      <c r="D8347" s="555"/>
      <c r="E8347" s="124" t="str">
        <f>'Enter Data'!$C$61</f>
        <v>Select</v>
      </c>
    </row>
    <row r="8348" spans="3:5" x14ac:dyDescent="0.2">
      <c r="C8348" s="555"/>
      <c r="D8348" s="555"/>
      <c r="E8348" s="124" t="str">
        <f>'Enter Data'!$C$61</f>
        <v>Select</v>
      </c>
    </row>
    <row r="8349" spans="3:5" x14ac:dyDescent="0.2">
      <c r="C8349" s="555"/>
      <c r="D8349" s="555"/>
      <c r="E8349" s="124" t="str">
        <f>'Enter Data'!$C$61</f>
        <v>Select</v>
      </c>
    </row>
    <row r="8350" spans="3:5" x14ac:dyDescent="0.2">
      <c r="C8350" s="555"/>
      <c r="D8350" s="555"/>
      <c r="E8350" s="124" t="str">
        <f>'Enter Data'!$C$61</f>
        <v>Select</v>
      </c>
    </row>
    <row r="8351" spans="3:5" x14ac:dyDescent="0.2">
      <c r="C8351" s="555"/>
      <c r="D8351" s="555"/>
      <c r="E8351" s="124" t="str">
        <f>'Enter Data'!$C$61</f>
        <v>Select</v>
      </c>
    </row>
    <row r="8352" spans="3:5" x14ac:dyDescent="0.2">
      <c r="C8352" s="555"/>
      <c r="D8352" s="555"/>
      <c r="E8352" s="124" t="str">
        <f>'Enter Data'!$C$61</f>
        <v>Select</v>
      </c>
    </row>
    <row r="8353" spans="3:5" x14ac:dyDescent="0.2">
      <c r="C8353" s="555"/>
      <c r="D8353" s="555"/>
      <c r="E8353" s="124" t="str">
        <f>'Enter Data'!$C$61</f>
        <v>Select</v>
      </c>
    </row>
    <row r="8354" spans="3:5" x14ac:dyDescent="0.2">
      <c r="C8354" s="555"/>
      <c r="D8354" s="555"/>
      <c r="E8354" s="124" t="str">
        <f>'Enter Data'!$C$61</f>
        <v>Select</v>
      </c>
    </row>
    <row r="8355" spans="3:5" x14ac:dyDescent="0.2">
      <c r="C8355" s="555"/>
      <c r="D8355" s="555"/>
      <c r="E8355" s="124" t="str">
        <f>'Enter Data'!$C$61</f>
        <v>Select</v>
      </c>
    </row>
    <row r="8356" spans="3:5" x14ac:dyDescent="0.2">
      <c r="C8356" s="555"/>
      <c r="D8356" s="555"/>
      <c r="E8356" s="124" t="str">
        <f>'Enter Data'!$C$61</f>
        <v>Select</v>
      </c>
    </row>
    <row r="8357" spans="3:5" x14ac:dyDescent="0.2">
      <c r="C8357" s="555"/>
      <c r="D8357" s="555"/>
      <c r="E8357" s="124" t="str">
        <f>'Enter Data'!$C$61</f>
        <v>Select</v>
      </c>
    </row>
    <row r="8358" spans="3:5" x14ac:dyDescent="0.2">
      <c r="C8358" s="555"/>
      <c r="D8358" s="555"/>
      <c r="E8358" s="124" t="str">
        <f>'Enter Data'!$C$61</f>
        <v>Select</v>
      </c>
    </row>
    <row r="8359" spans="3:5" x14ac:dyDescent="0.2">
      <c r="C8359" s="555"/>
      <c r="D8359" s="555"/>
      <c r="E8359" s="124" t="str">
        <f>'Enter Data'!$C$61</f>
        <v>Select</v>
      </c>
    </row>
    <row r="8360" spans="3:5" x14ac:dyDescent="0.2">
      <c r="C8360" s="555"/>
      <c r="D8360" s="555"/>
      <c r="E8360" s="124" t="str">
        <f>'Enter Data'!$C$61</f>
        <v>Select</v>
      </c>
    </row>
    <row r="8361" spans="3:5" x14ac:dyDescent="0.2">
      <c r="C8361" s="555"/>
      <c r="D8361" s="555"/>
      <c r="E8361" s="124" t="str">
        <f>'Enter Data'!$C$61</f>
        <v>Select</v>
      </c>
    </row>
    <row r="8362" spans="3:5" x14ac:dyDescent="0.2">
      <c r="C8362" s="555"/>
      <c r="D8362" s="555"/>
      <c r="E8362" s="124" t="str">
        <f>'Enter Data'!$C$61</f>
        <v>Select</v>
      </c>
    </row>
    <row r="8363" spans="3:5" x14ac:dyDescent="0.2">
      <c r="C8363" s="555"/>
      <c r="D8363" s="555"/>
      <c r="E8363" s="124" t="str">
        <f>'Enter Data'!$C$61</f>
        <v>Select</v>
      </c>
    </row>
    <row r="8364" spans="3:5" x14ac:dyDescent="0.2">
      <c r="C8364" s="555"/>
      <c r="D8364" s="555"/>
      <c r="E8364" s="124" t="str">
        <f>'Enter Data'!$C$61</f>
        <v>Select</v>
      </c>
    </row>
    <row r="8365" spans="3:5" x14ac:dyDescent="0.2">
      <c r="C8365" s="555"/>
      <c r="D8365" s="555"/>
      <c r="E8365" s="124" t="str">
        <f>'Enter Data'!$C$61</f>
        <v>Select</v>
      </c>
    </row>
    <row r="8366" spans="3:5" x14ac:dyDescent="0.2">
      <c r="C8366" s="555"/>
      <c r="D8366" s="555"/>
      <c r="E8366" s="124" t="str">
        <f>'Enter Data'!$C$61</f>
        <v>Select</v>
      </c>
    </row>
    <row r="8367" spans="3:5" x14ac:dyDescent="0.2">
      <c r="C8367" s="555"/>
      <c r="D8367" s="555"/>
      <c r="E8367" s="124" t="str">
        <f>'Enter Data'!$C$61</f>
        <v>Select</v>
      </c>
    </row>
    <row r="8368" spans="3:5" x14ac:dyDescent="0.2">
      <c r="C8368" s="555"/>
      <c r="D8368" s="555"/>
      <c r="E8368" s="124" t="str">
        <f>'Enter Data'!$C$61</f>
        <v>Select</v>
      </c>
    </row>
    <row r="8369" spans="3:5" x14ac:dyDescent="0.2">
      <c r="C8369" s="555"/>
      <c r="D8369" s="555"/>
      <c r="E8369" s="124" t="str">
        <f>'Enter Data'!$C$61</f>
        <v>Select</v>
      </c>
    </row>
    <row r="8370" spans="3:5" x14ac:dyDescent="0.2">
      <c r="C8370" s="555"/>
      <c r="D8370" s="555"/>
      <c r="E8370" s="124" t="str">
        <f>'Enter Data'!$C$61</f>
        <v>Select</v>
      </c>
    </row>
    <row r="8371" spans="3:5" x14ac:dyDescent="0.2">
      <c r="C8371" s="555"/>
      <c r="D8371" s="555"/>
      <c r="E8371" s="124" t="str">
        <f>'Enter Data'!$C$61</f>
        <v>Select</v>
      </c>
    </row>
    <row r="8372" spans="3:5" x14ac:dyDescent="0.2">
      <c r="C8372" s="555"/>
      <c r="D8372" s="555"/>
      <c r="E8372" s="124" t="str">
        <f>'Enter Data'!$C$61</f>
        <v>Select</v>
      </c>
    </row>
    <row r="8373" spans="3:5" x14ac:dyDescent="0.2">
      <c r="C8373" s="555"/>
      <c r="D8373" s="555"/>
      <c r="E8373" s="124" t="str">
        <f>'Enter Data'!$C$61</f>
        <v>Select</v>
      </c>
    </row>
    <row r="8374" spans="3:5" x14ac:dyDescent="0.2">
      <c r="C8374" s="555"/>
      <c r="D8374" s="555"/>
      <c r="E8374" s="124" t="str">
        <f>'Enter Data'!$C$61</f>
        <v>Select</v>
      </c>
    </row>
    <row r="8375" spans="3:5" x14ac:dyDescent="0.2">
      <c r="C8375" s="555"/>
      <c r="D8375" s="555"/>
      <c r="E8375" s="124" t="str">
        <f>'Enter Data'!$C$61</f>
        <v>Select</v>
      </c>
    </row>
    <row r="8376" spans="3:5" x14ac:dyDescent="0.2">
      <c r="C8376" s="555"/>
      <c r="D8376" s="555"/>
      <c r="E8376" s="124" t="str">
        <f>'Enter Data'!$C$61</f>
        <v>Select</v>
      </c>
    </row>
    <row r="8377" spans="3:5" x14ac:dyDescent="0.2">
      <c r="C8377" s="555"/>
      <c r="D8377" s="555"/>
      <c r="E8377" s="124" t="str">
        <f>'Enter Data'!$C$61</f>
        <v>Select</v>
      </c>
    </row>
    <row r="8378" spans="3:5" x14ac:dyDescent="0.2">
      <c r="C8378" s="555"/>
      <c r="D8378" s="555"/>
      <c r="E8378" s="124" t="str">
        <f>'Enter Data'!$C$61</f>
        <v>Select</v>
      </c>
    </row>
    <row r="8379" spans="3:5" x14ac:dyDescent="0.2">
      <c r="C8379" s="555"/>
      <c r="D8379" s="555"/>
      <c r="E8379" s="124" t="str">
        <f>'Enter Data'!$C$61</f>
        <v>Select</v>
      </c>
    </row>
    <row r="8380" spans="3:5" x14ac:dyDescent="0.2">
      <c r="C8380" s="555"/>
      <c r="D8380" s="555"/>
      <c r="E8380" s="124" t="str">
        <f>'Enter Data'!$C$61</f>
        <v>Select</v>
      </c>
    </row>
    <row r="8381" spans="3:5" x14ac:dyDescent="0.2">
      <c r="C8381" s="555"/>
      <c r="D8381" s="555"/>
      <c r="E8381" s="124" t="str">
        <f>'Enter Data'!$C$61</f>
        <v>Select</v>
      </c>
    </row>
    <row r="8382" spans="3:5" x14ac:dyDescent="0.2">
      <c r="C8382" s="555"/>
      <c r="D8382" s="555"/>
      <c r="E8382" s="124" t="str">
        <f>'Enter Data'!$C$61</f>
        <v>Select</v>
      </c>
    </row>
    <row r="8383" spans="3:5" x14ac:dyDescent="0.2">
      <c r="C8383" s="555"/>
      <c r="D8383" s="555"/>
      <c r="E8383" s="124" t="str">
        <f>'Enter Data'!$C$61</f>
        <v>Select</v>
      </c>
    </row>
    <row r="8384" spans="3:5" x14ac:dyDescent="0.2">
      <c r="C8384" s="555"/>
      <c r="D8384" s="555"/>
      <c r="E8384" s="124" t="str">
        <f>'Enter Data'!$C$61</f>
        <v>Select</v>
      </c>
    </row>
    <row r="8385" spans="3:5" x14ac:dyDescent="0.2">
      <c r="C8385" s="555"/>
      <c r="D8385" s="555"/>
      <c r="E8385" s="124" t="str">
        <f>'Enter Data'!$C$61</f>
        <v>Select</v>
      </c>
    </row>
    <row r="8386" spans="3:5" x14ac:dyDescent="0.2">
      <c r="C8386" s="555"/>
      <c r="D8386" s="555"/>
      <c r="E8386" s="124" t="str">
        <f>'Enter Data'!$C$61</f>
        <v>Select</v>
      </c>
    </row>
    <row r="8387" spans="3:5" x14ac:dyDescent="0.2">
      <c r="C8387" s="555"/>
      <c r="D8387" s="555"/>
      <c r="E8387" s="124" t="str">
        <f>'Enter Data'!$C$61</f>
        <v>Select</v>
      </c>
    </row>
    <row r="8388" spans="3:5" x14ac:dyDescent="0.2">
      <c r="C8388" s="555"/>
      <c r="D8388" s="555"/>
      <c r="E8388" s="124" t="str">
        <f>'Enter Data'!$C$61</f>
        <v>Select</v>
      </c>
    </row>
    <row r="8389" spans="3:5" x14ac:dyDescent="0.2">
      <c r="C8389" s="555"/>
      <c r="D8389" s="555"/>
      <c r="E8389" s="124" t="str">
        <f>'Enter Data'!$C$61</f>
        <v>Select</v>
      </c>
    </row>
    <row r="8390" spans="3:5" x14ac:dyDescent="0.2">
      <c r="C8390" s="555"/>
      <c r="D8390" s="555"/>
      <c r="E8390" s="124" t="str">
        <f>'Enter Data'!$C$61</f>
        <v>Select</v>
      </c>
    </row>
    <row r="8391" spans="3:5" x14ac:dyDescent="0.2">
      <c r="C8391" s="555"/>
      <c r="D8391" s="555"/>
      <c r="E8391" s="124" t="str">
        <f>'Enter Data'!$C$61</f>
        <v>Select</v>
      </c>
    </row>
    <row r="8392" spans="3:5" x14ac:dyDescent="0.2">
      <c r="C8392" s="555"/>
      <c r="D8392" s="555"/>
      <c r="E8392" s="124" t="str">
        <f>'Enter Data'!$C$61</f>
        <v>Select</v>
      </c>
    </row>
    <row r="8393" spans="3:5" x14ac:dyDescent="0.2">
      <c r="C8393" s="555"/>
      <c r="D8393" s="555"/>
      <c r="E8393" s="124" t="str">
        <f>'Enter Data'!$C$61</f>
        <v>Select</v>
      </c>
    </row>
    <row r="8394" spans="3:5" x14ac:dyDescent="0.2">
      <c r="C8394" s="555"/>
      <c r="D8394" s="555"/>
      <c r="E8394" s="124" t="str">
        <f>'Enter Data'!$C$61</f>
        <v>Select</v>
      </c>
    </row>
    <row r="8395" spans="3:5" x14ac:dyDescent="0.2">
      <c r="C8395" s="555"/>
      <c r="D8395" s="555"/>
      <c r="E8395" s="124" t="str">
        <f>'Enter Data'!$C$61</f>
        <v>Select</v>
      </c>
    </row>
    <row r="8396" spans="3:5" x14ac:dyDescent="0.2">
      <c r="C8396" s="555"/>
      <c r="D8396" s="555"/>
      <c r="E8396" s="124" t="str">
        <f>'Enter Data'!$C$61</f>
        <v>Select</v>
      </c>
    </row>
    <row r="8397" spans="3:5" x14ac:dyDescent="0.2">
      <c r="C8397" s="555"/>
      <c r="D8397" s="555"/>
      <c r="E8397" s="124" t="str">
        <f>'Enter Data'!$C$61</f>
        <v>Select</v>
      </c>
    </row>
    <row r="8398" spans="3:5" x14ac:dyDescent="0.2">
      <c r="C8398" s="555"/>
      <c r="D8398" s="555"/>
      <c r="E8398" s="124" t="str">
        <f>'Enter Data'!$C$61</f>
        <v>Select</v>
      </c>
    </row>
    <row r="8399" spans="3:5" x14ac:dyDescent="0.2">
      <c r="C8399" s="555"/>
      <c r="D8399" s="555"/>
      <c r="E8399" s="124" t="str">
        <f>'Enter Data'!$C$61</f>
        <v>Select</v>
      </c>
    </row>
    <row r="8400" spans="3:5" x14ac:dyDescent="0.2">
      <c r="C8400" s="555"/>
      <c r="D8400" s="555"/>
      <c r="E8400" s="124" t="str">
        <f>'Enter Data'!$C$61</f>
        <v>Select</v>
      </c>
    </row>
    <row r="8401" spans="3:5" x14ac:dyDescent="0.2">
      <c r="C8401" s="555"/>
      <c r="D8401" s="555"/>
      <c r="E8401" s="124" t="str">
        <f>'Enter Data'!$C$61</f>
        <v>Select</v>
      </c>
    </row>
    <row r="8402" spans="3:5" x14ac:dyDescent="0.2">
      <c r="C8402" s="555"/>
      <c r="D8402" s="555"/>
      <c r="E8402" s="124" t="str">
        <f>'Enter Data'!$C$61</f>
        <v>Select</v>
      </c>
    </row>
    <row r="8403" spans="3:5" x14ac:dyDescent="0.2">
      <c r="C8403" s="555"/>
      <c r="D8403" s="555"/>
      <c r="E8403" s="124" t="str">
        <f>'Enter Data'!$C$61</f>
        <v>Select</v>
      </c>
    </row>
    <row r="8404" spans="3:5" x14ac:dyDescent="0.2">
      <c r="C8404" s="555"/>
      <c r="D8404" s="555"/>
      <c r="E8404" s="124" t="str">
        <f>'Enter Data'!$C$61</f>
        <v>Select</v>
      </c>
    </row>
    <row r="8405" spans="3:5" x14ac:dyDescent="0.2">
      <c r="C8405" s="555"/>
      <c r="D8405" s="555"/>
      <c r="E8405" s="124" t="str">
        <f>'Enter Data'!$C$61</f>
        <v>Select</v>
      </c>
    </row>
    <row r="8406" spans="3:5" x14ac:dyDescent="0.2">
      <c r="C8406" s="555"/>
      <c r="D8406" s="555"/>
      <c r="E8406" s="124" t="str">
        <f>'Enter Data'!$C$61</f>
        <v>Select</v>
      </c>
    </row>
    <row r="8407" spans="3:5" x14ac:dyDescent="0.2">
      <c r="C8407" s="555"/>
      <c r="D8407" s="555"/>
      <c r="E8407" s="124" t="str">
        <f>'Enter Data'!$C$61</f>
        <v>Select</v>
      </c>
    </row>
    <row r="8408" spans="3:5" x14ac:dyDescent="0.2">
      <c r="C8408" s="555"/>
      <c r="D8408" s="555"/>
      <c r="E8408" s="124" t="str">
        <f>'Enter Data'!$C$61</f>
        <v>Select</v>
      </c>
    </row>
    <row r="8409" spans="3:5" x14ac:dyDescent="0.2">
      <c r="C8409" s="555"/>
      <c r="D8409" s="555"/>
      <c r="E8409" s="124" t="str">
        <f>'Enter Data'!$C$61</f>
        <v>Select</v>
      </c>
    </row>
    <row r="8410" spans="3:5" x14ac:dyDescent="0.2">
      <c r="C8410" s="555"/>
      <c r="D8410" s="555"/>
      <c r="E8410" s="124" t="str">
        <f>'Enter Data'!$C$61</f>
        <v>Select</v>
      </c>
    </row>
    <row r="8411" spans="3:5" x14ac:dyDescent="0.2">
      <c r="C8411" s="555"/>
      <c r="D8411" s="555"/>
      <c r="E8411" s="124" t="str">
        <f>'Enter Data'!$C$61</f>
        <v>Select</v>
      </c>
    </row>
    <row r="8412" spans="3:5" x14ac:dyDescent="0.2">
      <c r="C8412" s="555"/>
      <c r="D8412" s="555"/>
      <c r="E8412" s="124" t="str">
        <f>'Enter Data'!$C$61</f>
        <v>Select</v>
      </c>
    </row>
    <row r="8413" spans="3:5" x14ac:dyDescent="0.2">
      <c r="C8413" s="555"/>
      <c r="D8413" s="555"/>
      <c r="E8413" s="124" t="str">
        <f>'Enter Data'!$C$61</f>
        <v>Select</v>
      </c>
    </row>
    <row r="8414" spans="3:5" x14ac:dyDescent="0.2">
      <c r="C8414" s="555"/>
      <c r="D8414" s="555"/>
      <c r="E8414" s="124" t="str">
        <f>'Enter Data'!$C$61</f>
        <v>Select</v>
      </c>
    </row>
    <row r="8415" spans="3:5" x14ac:dyDescent="0.2">
      <c r="C8415" s="555"/>
      <c r="D8415" s="555"/>
      <c r="E8415" s="124" t="str">
        <f>'Enter Data'!$C$61</f>
        <v>Select</v>
      </c>
    </row>
    <row r="8416" spans="3:5" x14ac:dyDescent="0.2">
      <c r="C8416" s="555"/>
      <c r="D8416" s="555"/>
      <c r="E8416" s="124" t="str">
        <f>'Enter Data'!$C$61</f>
        <v>Select</v>
      </c>
    </row>
    <row r="8417" spans="3:5" x14ac:dyDescent="0.2">
      <c r="C8417" s="555"/>
      <c r="D8417" s="555"/>
      <c r="E8417" s="124" t="str">
        <f>'Enter Data'!$C$61</f>
        <v>Select</v>
      </c>
    </row>
    <row r="8418" spans="3:5" x14ac:dyDescent="0.2">
      <c r="C8418" s="555"/>
      <c r="D8418" s="555"/>
      <c r="E8418" s="124" t="str">
        <f>'Enter Data'!$C$61</f>
        <v>Select</v>
      </c>
    </row>
    <row r="8419" spans="3:5" x14ac:dyDescent="0.2">
      <c r="C8419" s="555"/>
      <c r="D8419" s="555"/>
      <c r="E8419" s="124" t="str">
        <f>'Enter Data'!$C$61</f>
        <v>Select</v>
      </c>
    </row>
    <row r="8420" spans="3:5" x14ac:dyDescent="0.2">
      <c r="C8420" s="555"/>
      <c r="D8420" s="555"/>
      <c r="E8420" s="124" t="str">
        <f>'Enter Data'!$C$61</f>
        <v>Select</v>
      </c>
    </row>
    <row r="8421" spans="3:5" x14ac:dyDescent="0.2">
      <c r="C8421" s="555"/>
      <c r="D8421" s="555"/>
      <c r="E8421" s="124" t="str">
        <f>'Enter Data'!$C$61</f>
        <v>Select</v>
      </c>
    </row>
    <row r="8422" spans="3:5" x14ac:dyDescent="0.2">
      <c r="C8422" s="555"/>
      <c r="D8422" s="555"/>
      <c r="E8422" s="124" t="str">
        <f>'Enter Data'!$C$61</f>
        <v>Select</v>
      </c>
    </row>
    <row r="8423" spans="3:5" x14ac:dyDescent="0.2">
      <c r="C8423" s="555"/>
      <c r="D8423" s="555"/>
      <c r="E8423" s="124" t="str">
        <f>'Enter Data'!$C$61</f>
        <v>Select</v>
      </c>
    </row>
    <row r="8424" spans="3:5" x14ac:dyDescent="0.2">
      <c r="C8424" s="555"/>
      <c r="D8424" s="555"/>
      <c r="E8424" s="124" t="str">
        <f>'Enter Data'!$C$61</f>
        <v>Select</v>
      </c>
    </row>
    <row r="8425" spans="3:5" x14ac:dyDescent="0.2">
      <c r="C8425" s="555"/>
      <c r="D8425" s="555"/>
      <c r="E8425" s="124" t="str">
        <f>'Enter Data'!$C$61</f>
        <v>Select</v>
      </c>
    </row>
    <row r="8426" spans="3:5" x14ac:dyDescent="0.2">
      <c r="C8426" s="555"/>
      <c r="D8426" s="555"/>
      <c r="E8426" s="124" t="str">
        <f>'Enter Data'!$C$61</f>
        <v>Select</v>
      </c>
    </row>
    <row r="8427" spans="3:5" x14ac:dyDescent="0.2">
      <c r="C8427" s="555"/>
      <c r="D8427" s="555"/>
      <c r="E8427" s="124" t="str">
        <f>'Enter Data'!$C$61</f>
        <v>Select</v>
      </c>
    </row>
    <row r="8428" spans="3:5" x14ac:dyDescent="0.2">
      <c r="C8428" s="555"/>
      <c r="D8428" s="555"/>
      <c r="E8428" s="124" t="str">
        <f>'Enter Data'!$C$61</f>
        <v>Select</v>
      </c>
    </row>
    <row r="8429" spans="3:5" x14ac:dyDescent="0.2">
      <c r="C8429" s="555"/>
      <c r="D8429" s="555"/>
      <c r="E8429" s="124" t="str">
        <f>'Enter Data'!$C$61</f>
        <v>Select</v>
      </c>
    </row>
    <row r="8430" spans="3:5" x14ac:dyDescent="0.2">
      <c r="C8430" s="555"/>
      <c r="D8430" s="555"/>
      <c r="E8430" s="124" t="str">
        <f>'Enter Data'!$C$61</f>
        <v>Select</v>
      </c>
    </row>
    <row r="8431" spans="3:5" x14ac:dyDescent="0.2">
      <c r="C8431" s="555"/>
      <c r="D8431" s="555"/>
      <c r="E8431" s="124" t="str">
        <f>'Enter Data'!$C$61</f>
        <v>Select</v>
      </c>
    </row>
    <row r="8432" spans="3:5" x14ac:dyDescent="0.2">
      <c r="C8432" s="555"/>
      <c r="D8432" s="555"/>
      <c r="E8432" s="124" t="str">
        <f>'Enter Data'!$C$61</f>
        <v>Select</v>
      </c>
    </row>
    <row r="8433" spans="3:5" x14ac:dyDescent="0.2">
      <c r="C8433" s="555"/>
      <c r="D8433" s="555"/>
      <c r="E8433" s="124" t="str">
        <f>'Enter Data'!$C$61</f>
        <v>Select</v>
      </c>
    </row>
    <row r="8434" spans="3:5" x14ac:dyDescent="0.2">
      <c r="C8434" s="555"/>
      <c r="D8434" s="555"/>
      <c r="E8434" s="124" t="str">
        <f>'Enter Data'!$C$61</f>
        <v>Select</v>
      </c>
    </row>
    <row r="8435" spans="3:5" x14ac:dyDescent="0.2">
      <c r="C8435" s="555"/>
      <c r="D8435" s="555"/>
      <c r="E8435" s="124" t="str">
        <f>'Enter Data'!$C$61</f>
        <v>Select</v>
      </c>
    </row>
    <row r="8436" spans="3:5" x14ac:dyDescent="0.2">
      <c r="C8436" s="555"/>
      <c r="D8436" s="555"/>
      <c r="E8436" s="124" t="str">
        <f>'Enter Data'!$C$61</f>
        <v>Select</v>
      </c>
    </row>
    <row r="8437" spans="3:5" x14ac:dyDescent="0.2">
      <c r="C8437" s="555"/>
      <c r="D8437" s="555"/>
      <c r="E8437" s="124" t="str">
        <f>'Enter Data'!$C$61</f>
        <v>Select</v>
      </c>
    </row>
    <row r="8438" spans="3:5" x14ac:dyDescent="0.2">
      <c r="C8438" s="555"/>
      <c r="D8438" s="555"/>
      <c r="E8438" s="124" t="str">
        <f>'Enter Data'!$C$61</f>
        <v>Select</v>
      </c>
    </row>
    <row r="8439" spans="3:5" x14ac:dyDescent="0.2">
      <c r="C8439" s="555"/>
      <c r="D8439" s="555"/>
      <c r="E8439" s="124" t="str">
        <f>'Enter Data'!$C$61</f>
        <v>Select</v>
      </c>
    </row>
    <row r="8440" spans="3:5" x14ac:dyDescent="0.2">
      <c r="C8440" s="555"/>
      <c r="D8440" s="555"/>
      <c r="E8440" s="124" t="str">
        <f>'Enter Data'!$C$61</f>
        <v>Select</v>
      </c>
    </row>
    <row r="8441" spans="3:5" x14ac:dyDescent="0.2">
      <c r="C8441" s="555"/>
      <c r="D8441" s="555"/>
      <c r="E8441" s="124" t="str">
        <f>'Enter Data'!$C$61</f>
        <v>Select</v>
      </c>
    </row>
    <row r="8442" spans="3:5" x14ac:dyDescent="0.2">
      <c r="C8442" s="555"/>
      <c r="D8442" s="555"/>
      <c r="E8442" s="124" t="str">
        <f>'Enter Data'!$C$61</f>
        <v>Select</v>
      </c>
    </row>
    <row r="8443" spans="3:5" x14ac:dyDescent="0.2">
      <c r="C8443" s="555"/>
      <c r="D8443" s="555"/>
      <c r="E8443" s="124" t="str">
        <f>'Enter Data'!$C$61</f>
        <v>Select</v>
      </c>
    </row>
    <row r="8444" spans="3:5" x14ac:dyDescent="0.2">
      <c r="C8444" s="555"/>
      <c r="D8444" s="555"/>
      <c r="E8444" s="124" t="str">
        <f>'Enter Data'!$C$61</f>
        <v>Select</v>
      </c>
    </row>
    <row r="8445" spans="3:5" x14ac:dyDescent="0.2">
      <c r="C8445" s="555"/>
      <c r="D8445" s="555"/>
      <c r="E8445" s="124" t="str">
        <f>'Enter Data'!$C$61</f>
        <v>Select</v>
      </c>
    </row>
    <row r="8446" spans="3:5" x14ac:dyDescent="0.2">
      <c r="C8446" s="555"/>
      <c r="D8446" s="555"/>
      <c r="E8446" s="124" t="str">
        <f>'Enter Data'!$C$61</f>
        <v>Select</v>
      </c>
    </row>
    <row r="8447" spans="3:5" x14ac:dyDescent="0.2">
      <c r="C8447" s="555"/>
      <c r="D8447" s="555"/>
      <c r="E8447" s="124" t="str">
        <f>'Enter Data'!$C$61</f>
        <v>Select</v>
      </c>
    </row>
    <row r="8448" spans="3:5" x14ac:dyDescent="0.2">
      <c r="C8448" s="555"/>
      <c r="D8448" s="555"/>
      <c r="E8448" s="124" t="str">
        <f>'Enter Data'!$C$61</f>
        <v>Select</v>
      </c>
    </row>
    <row r="8449" spans="3:5" x14ac:dyDescent="0.2">
      <c r="C8449" s="555"/>
      <c r="D8449" s="555"/>
      <c r="E8449" s="124" t="str">
        <f>'Enter Data'!$C$61</f>
        <v>Select</v>
      </c>
    </row>
    <row r="8450" spans="3:5" x14ac:dyDescent="0.2">
      <c r="C8450" s="555"/>
      <c r="D8450" s="555"/>
      <c r="E8450" s="124" t="str">
        <f>'Enter Data'!$C$61</f>
        <v>Select</v>
      </c>
    </row>
    <row r="8451" spans="3:5" x14ac:dyDescent="0.2">
      <c r="C8451" s="555"/>
      <c r="D8451" s="555"/>
      <c r="E8451" s="124" t="str">
        <f>'Enter Data'!$C$61</f>
        <v>Select</v>
      </c>
    </row>
    <row r="8452" spans="3:5" x14ac:dyDescent="0.2">
      <c r="C8452" s="555"/>
      <c r="D8452" s="555"/>
      <c r="E8452" s="124" t="str">
        <f>'Enter Data'!$C$61</f>
        <v>Select</v>
      </c>
    </row>
    <row r="8453" spans="3:5" x14ac:dyDescent="0.2">
      <c r="C8453" s="555"/>
      <c r="D8453" s="555"/>
      <c r="E8453" s="124" t="str">
        <f>'Enter Data'!$C$61</f>
        <v>Select</v>
      </c>
    </row>
    <row r="8454" spans="3:5" x14ac:dyDescent="0.2">
      <c r="C8454" s="555"/>
      <c r="D8454" s="555"/>
      <c r="E8454" s="124" t="str">
        <f>'Enter Data'!$C$61</f>
        <v>Select</v>
      </c>
    </row>
    <row r="8455" spans="3:5" x14ac:dyDescent="0.2">
      <c r="C8455" s="555"/>
      <c r="D8455" s="555"/>
      <c r="E8455" s="124" t="str">
        <f>'Enter Data'!$C$61</f>
        <v>Select</v>
      </c>
    </row>
    <row r="8456" spans="3:5" x14ac:dyDescent="0.2">
      <c r="C8456" s="555"/>
      <c r="D8456" s="555"/>
      <c r="E8456" s="124" t="str">
        <f>'Enter Data'!$C$61</f>
        <v>Select</v>
      </c>
    </row>
    <row r="8457" spans="3:5" x14ac:dyDescent="0.2">
      <c r="C8457" s="555"/>
      <c r="D8457" s="555"/>
      <c r="E8457" s="124" t="str">
        <f>'Enter Data'!$C$61</f>
        <v>Select</v>
      </c>
    </row>
    <row r="8458" spans="3:5" x14ac:dyDescent="0.2">
      <c r="C8458" s="555"/>
      <c r="D8458" s="555"/>
      <c r="E8458" s="124" t="str">
        <f>'Enter Data'!$C$61</f>
        <v>Select</v>
      </c>
    </row>
    <row r="8459" spans="3:5" x14ac:dyDescent="0.2">
      <c r="C8459" s="555"/>
      <c r="D8459" s="555"/>
      <c r="E8459" s="124" t="str">
        <f>'Enter Data'!$C$61</f>
        <v>Select</v>
      </c>
    </row>
    <row r="8460" spans="3:5" x14ac:dyDescent="0.2">
      <c r="C8460" s="555"/>
      <c r="D8460" s="555"/>
      <c r="E8460" s="124" t="str">
        <f>'Enter Data'!$C$61</f>
        <v>Select</v>
      </c>
    </row>
    <row r="8461" spans="3:5" x14ac:dyDescent="0.2">
      <c r="C8461" s="555"/>
      <c r="D8461" s="555"/>
      <c r="E8461" s="124" t="str">
        <f>'Enter Data'!$C$61</f>
        <v>Select</v>
      </c>
    </row>
    <row r="8462" spans="3:5" x14ac:dyDescent="0.2">
      <c r="C8462" s="555"/>
      <c r="D8462" s="555"/>
      <c r="E8462" s="124" t="str">
        <f>'Enter Data'!$C$61</f>
        <v>Select</v>
      </c>
    </row>
    <row r="8463" spans="3:5" x14ac:dyDescent="0.2">
      <c r="C8463" s="555"/>
      <c r="D8463" s="555"/>
      <c r="E8463" s="124" t="str">
        <f>'Enter Data'!$C$61</f>
        <v>Select</v>
      </c>
    </row>
    <row r="8464" spans="3:5" x14ac:dyDescent="0.2">
      <c r="C8464" s="555"/>
      <c r="D8464" s="555"/>
      <c r="E8464" s="124" t="str">
        <f>'Enter Data'!$C$61</f>
        <v>Select</v>
      </c>
    </row>
    <row r="8465" spans="3:5" x14ac:dyDescent="0.2">
      <c r="C8465" s="555"/>
      <c r="D8465" s="555"/>
      <c r="E8465" s="124" t="str">
        <f>'Enter Data'!$C$61</f>
        <v>Select</v>
      </c>
    </row>
    <row r="8466" spans="3:5" x14ac:dyDescent="0.2">
      <c r="C8466" s="555"/>
      <c r="D8466" s="555"/>
      <c r="E8466" s="124" t="str">
        <f>'Enter Data'!$C$61</f>
        <v>Select</v>
      </c>
    </row>
    <row r="8467" spans="3:5" x14ac:dyDescent="0.2">
      <c r="C8467" s="555"/>
      <c r="D8467" s="555"/>
      <c r="E8467" s="124" t="str">
        <f>'Enter Data'!$C$61</f>
        <v>Select</v>
      </c>
    </row>
    <row r="8468" spans="3:5" x14ac:dyDescent="0.2">
      <c r="C8468" s="555"/>
      <c r="D8468" s="555"/>
      <c r="E8468" s="124" t="str">
        <f>'Enter Data'!$C$61</f>
        <v>Select</v>
      </c>
    </row>
    <row r="8469" spans="3:5" x14ac:dyDescent="0.2">
      <c r="C8469" s="555"/>
      <c r="D8469" s="555"/>
      <c r="E8469" s="124" t="str">
        <f>'Enter Data'!$C$61</f>
        <v>Select</v>
      </c>
    </row>
    <row r="8470" spans="3:5" x14ac:dyDescent="0.2">
      <c r="C8470" s="555"/>
      <c r="D8470" s="555"/>
      <c r="E8470" s="124" t="str">
        <f>'Enter Data'!$C$61</f>
        <v>Select</v>
      </c>
    </row>
    <row r="8471" spans="3:5" x14ac:dyDescent="0.2">
      <c r="C8471" s="555"/>
      <c r="D8471" s="555"/>
      <c r="E8471" s="124" t="str">
        <f>'Enter Data'!$C$61</f>
        <v>Select</v>
      </c>
    </row>
    <row r="8472" spans="3:5" x14ac:dyDescent="0.2">
      <c r="C8472" s="555"/>
      <c r="D8472" s="555"/>
      <c r="E8472" s="124" t="str">
        <f>'Enter Data'!$C$61</f>
        <v>Select</v>
      </c>
    </row>
    <row r="8473" spans="3:5" x14ac:dyDescent="0.2">
      <c r="C8473" s="555"/>
      <c r="D8473" s="555"/>
      <c r="E8473" s="124" t="str">
        <f>'Enter Data'!$C$61</f>
        <v>Select</v>
      </c>
    </row>
    <row r="8474" spans="3:5" x14ac:dyDescent="0.2">
      <c r="C8474" s="555"/>
      <c r="D8474" s="555"/>
      <c r="E8474" s="124" t="str">
        <f>'Enter Data'!$C$61</f>
        <v>Select</v>
      </c>
    </row>
    <row r="8475" spans="3:5" x14ac:dyDescent="0.2">
      <c r="C8475" s="555"/>
      <c r="D8475" s="555"/>
      <c r="E8475" s="124" t="str">
        <f>'Enter Data'!$C$61</f>
        <v>Select</v>
      </c>
    </row>
    <row r="8476" spans="3:5" x14ac:dyDescent="0.2">
      <c r="C8476" s="555"/>
      <c r="D8476" s="555"/>
      <c r="E8476" s="124" t="str">
        <f>'Enter Data'!$C$61</f>
        <v>Select</v>
      </c>
    </row>
    <row r="8477" spans="3:5" x14ac:dyDescent="0.2">
      <c r="C8477" s="555"/>
      <c r="D8477" s="555"/>
      <c r="E8477" s="124" t="str">
        <f>'Enter Data'!$C$61</f>
        <v>Select</v>
      </c>
    </row>
    <row r="8478" spans="3:5" x14ac:dyDescent="0.2">
      <c r="C8478" s="555"/>
      <c r="D8478" s="555"/>
      <c r="E8478" s="124" t="str">
        <f>'Enter Data'!$C$61</f>
        <v>Select</v>
      </c>
    </row>
    <row r="8479" spans="3:5" x14ac:dyDescent="0.2">
      <c r="C8479" s="555"/>
      <c r="D8479" s="555"/>
      <c r="E8479" s="124" t="str">
        <f>'Enter Data'!$C$61</f>
        <v>Select</v>
      </c>
    </row>
    <row r="8480" spans="3:5" x14ac:dyDescent="0.2">
      <c r="C8480" s="555"/>
      <c r="D8480" s="555"/>
      <c r="E8480" s="124" t="str">
        <f>'Enter Data'!$C$61</f>
        <v>Select</v>
      </c>
    </row>
    <row r="8481" spans="3:5" x14ac:dyDescent="0.2">
      <c r="C8481" s="555"/>
      <c r="D8481" s="555"/>
      <c r="E8481" s="124" t="str">
        <f>'Enter Data'!$C$61</f>
        <v>Select</v>
      </c>
    </row>
    <row r="8482" spans="3:5" x14ac:dyDescent="0.2">
      <c r="C8482" s="555"/>
      <c r="D8482" s="555"/>
      <c r="E8482" s="124" t="str">
        <f>'Enter Data'!$C$61</f>
        <v>Select</v>
      </c>
    </row>
    <row r="8483" spans="3:5" x14ac:dyDescent="0.2">
      <c r="C8483" s="555"/>
      <c r="D8483" s="555"/>
      <c r="E8483" s="124" t="str">
        <f>'Enter Data'!$C$61</f>
        <v>Select</v>
      </c>
    </row>
    <row r="8484" spans="3:5" x14ac:dyDescent="0.2">
      <c r="C8484" s="555"/>
      <c r="D8484" s="555"/>
      <c r="E8484" s="124" t="str">
        <f>'Enter Data'!$C$61</f>
        <v>Select</v>
      </c>
    </row>
    <row r="8485" spans="3:5" x14ac:dyDescent="0.2">
      <c r="C8485" s="555"/>
      <c r="D8485" s="555"/>
      <c r="E8485" s="124" t="str">
        <f>'Enter Data'!$C$61</f>
        <v>Select</v>
      </c>
    </row>
    <row r="8486" spans="3:5" x14ac:dyDescent="0.2">
      <c r="C8486" s="555"/>
      <c r="D8486" s="555"/>
      <c r="E8486" s="124" t="str">
        <f>'Enter Data'!$C$61</f>
        <v>Select</v>
      </c>
    </row>
    <row r="8487" spans="3:5" x14ac:dyDescent="0.2">
      <c r="C8487" s="555"/>
      <c r="D8487" s="555"/>
      <c r="E8487" s="124" t="str">
        <f>'Enter Data'!$C$61</f>
        <v>Select</v>
      </c>
    </row>
    <row r="8488" spans="3:5" x14ac:dyDescent="0.2">
      <c r="C8488" s="555"/>
      <c r="D8488" s="555"/>
      <c r="E8488" s="124" t="str">
        <f>'Enter Data'!$C$61</f>
        <v>Select</v>
      </c>
    </row>
    <row r="8489" spans="3:5" x14ac:dyDescent="0.2">
      <c r="C8489" s="555"/>
      <c r="D8489" s="555"/>
      <c r="E8489" s="124" t="str">
        <f>'Enter Data'!$C$61</f>
        <v>Select</v>
      </c>
    </row>
    <row r="8490" spans="3:5" x14ac:dyDescent="0.2">
      <c r="C8490" s="555"/>
      <c r="D8490" s="555"/>
      <c r="E8490" s="124" t="str">
        <f>'Enter Data'!$C$61</f>
        <v>Select</v>
      </c>
    </row>
    <row r="8491" spans="3:5" x14ac:dyDescent="0.2">
      <c r="C8491" s="555"/>
      <c r="D8491" s="555"/>
      <c r="E8491" s="124" t="str">
        <f>'Enter Data'!$C$61</f>
        <v>Select</v>
      </c>
    </row>
    <row r="8492" spans="3:5" x14ac:dyDescent="0.2">
      <c r="C8492" s="555"/>
      <c r="D8492" s="555"/>
      <c r="E8492" s="124" t="str">
        <f>'Enter Data'!$C$61</f>
        <v>Select</v>
      </c>
    </row>
    <row r="8493" spans="3:5" x14ac:dyDescent="0.2">
      <c r="C8493" s="555"/>
      <c r="D8493" s="555"/>
      <c r="E8493" s="124" t="str">
        <f>'Enter Data'!$C$61</f>
        <v>Select</v>
      </c>
    </row>
    <row r="8494" spans="3:5" x14ac:dyDescent="0.2">
      <c r="C8494" s="555"/>
      <c r="D8494" s="555"/>
      <c r="E8494" s="124" t="str">
        <f>'Enter Data'!$C$61</f>
        <v>Select</v>
      </c>
    </row>
    <row r="8495" spans="3:5" x14ac:dyDescent="0.2">
      <c r="C8495" s="555"/>
      <c r="D8495" s="555"/>
      <c r="E8495" s="124" t="str">
        <f>'Enter Data'!$C$61</f>
        <v>Select</v>
      </c>
    </row>
    <row r="8496" spans="3:5" x14ac:dyDescent="0.2">
      <c r="C8496" s="555"/>
      <c r="D8496" s="555"/>
      <c r="E8496" s="124" t="str">
        <f>'Enter Data'!$C$61</f>
        <v>Select</v>
      </c>
    </row>
    <row r="8497" spans="3:5" x14ac:dyDescent="0.2">
      <c r="C8497" s="555"/>
      <c r="D8497" s="555"/>
      <c r="E8497" s="124" t="str">
        <f>'Enter Data'!$C$61</f>
        <v>Select</v>
      </c>
    </row>
    <row r="8498" spans="3:5" x14ac:dyDescent="0.2">
      <c r="C8498" s="555"/>
      <c r="D8498" s="555"/>
      <c r="E8498" s="124" t="str">
        <f>'Enter Data'!$C$61</f>
        <v>Select</v>
      </c>
    </row>
    <row r="8499" spans="3:5" x14ac:dyDescent="0.2">
      <c r="C8499" s="555"/>
      <c r="D8499" s="555"/>
      <c r="E8499" s="124" t="str">
        <f>'Enter Data'!$C$61</f>
        <v>Select</v>
      </c>
    </row>
    <row r="8500" spans="3:5" x14ac:dyDescent="0.2">
      <c r="C8500" s="555"/>
      <c r="D8500" s="555"/>
      <c r="E8500" s="124" t="str">
        <f>'Enter Data'!$C$61</f>
        <v>Select</v>
      </c>
    </row>
    <row r="8501" spans="3:5" x14ac:dyDescent="0.2">
      <c r="C8501" s="555"/>
      <c r="D8501" s="555"/>
      <c r="E8501" s="124" t="str">
        <f>'Enter Data'!$C$61</f>
        <v>Select</v>
      </c>
    </row>
    <row r="8502" spans="3:5" x14ac:dyDescent="0.2">
      <c r="C8502" s="555"/>
      <c r="D8502" s="555"/>
      <c r="E8502" s="124" t="str">
        <f>'Enter Data'!$C$61</f>
        <v>Select</v>
      </c>
    </row>
    <row r="8503" spans="3:5" x14ac:dyDescent="0.2">
      <c r="C8503" s="555"/>
      <c r="D8503" s="555"/>
      <c r="E8503" s="124" t="str">
        <f>'Enter Data'!$C$61</f>
        <v>Select</v>
      </c>
    </row>
    <row r="8504" spans="3:5" x14ac:dyDescent="0.2">
      <c r="C8504" s="555"/>
      <c r="D8504" s="555"/>
      <c r="E8504" s="124" t="str">
        <f>'Enter Data'!$C$61</f>
        <v>Select</v>
      </c>
    </row>
    <row r="8505" spans="3:5" x14ac:dyDescent="0.2">
      <c r="C8505" s="555"/>
      <c r="D8505" s="555"/>
      <c r="E8505" s="124" t="str">
        <f>'Enter Data'!$C$61</f>
        <v>Select</v>
      </c>
    </row>
    <row r="8506" spans="3:5" x14ac:dyDescent="0.2">
      <c r="C8506" s="555"/>
      <c r="D8506" s="555"/>
      <c r="E8506" s="124" t="str">
        <f>'Enter Data'!$C$61</f>
        <v>Select</v>
      </c>
    </row>
    <row r="8507" spans="3:5" x14ac:dyDescent="0.2">
      <c r="C8507" s="555"/>
      <c r="D8507" s="555"/>
      <c r="E8507" s="124" t="str">
        <f>'Enter Data'!$C$61</f>
        <v>Select</v>
      </c>
    </row>
    <row r="8508" spans="3:5" x14ac:dyDescent="0.2">
      <c r="C8508" s="555"/>
      <c r="D8508" s="555"/>
      <c r="E8508" s="124" t="str">
        <f>'Enter Data'!$C$61</f>
        <v>Select</v>
      </c>
    </row>
    <row r="8509" spans="3:5" x14ac:dyDescent="0.2">
      <c r="C8509" s="555"/>
      <c r="D8509" s="555"/>
      <c r="E8509" s="124" t="str">
        <f>'Enter Data'!$C$61</f>
        <v>Select</v>
      </c>
    </row>
    <row r="8510" spans="3:5" x14ac:dyDescent="0.2">
      <c r="C8510" s="555"/>
      <c r="D8510" s="555"/>
      <c r="E8510" s="124" t="str">
        <f>'Enter Data'!$C$61</f>
        <v>Select</v>
      </c>
    </row>
    <row r="8511" spans="3:5" x14ac:dyDescent="0.2">
      <c r="C8511" s="555"/>
      <c r="D8511" s="555"/>
      <c r="E8511" s="124" t="str">
        <f>'Enter Data'!$C$61</f>
        <v>Select</v>
      </c>
    </row>
    <row r="8512" spans="3:5" x14ac:dyDescent="0.2">
      <c r="C8512" s="555"/>
      <c r="D8512" s="555"/>
      <c r="E8512" s="124" t="str">
        <f>'Enter Data'!$C$61</f>
        <v>Select</v>
      </c>
    </row>
    <row r="8513" spans="3:5" x14ac:dyDescent="0.2">
      <c r="C8513" s="555"/>
      <c r="D8513" s="555"/>
      <c r="E8513" s="124" t="str">
        <f>'Enter Data'!$C$61</f>
        <v>Select</v>
      </c>
    </row>
    <row r="8514" spans="3:5" x14ac:dyDescent="0.2">
      <c r="C8514" s="555"/>
      <c r="D8514" s="555"/>
      <c r="E8514" s="124" t="str">
        <f>'Enter Data'!$C$61</f>
        <v>Select</v>
      </c>
    </row>
    <row r="8515" spans="3:5" x14ac:dyDescent="0.2">
      <c r="C8515" s="555"/>
      <c r="D8515" s="555"/>
      <c r="E8515" s="124" t="str">
        <f>'Enter Data'!$C$61</f>
        <v>Select</v>
      </c>
    </row>
    <row r="8516" spans="3:5" x14ac:dyDescent="0.2">
      <c r="C8516" s="555"/>
      <c r="D8516" s="555"/>
      <c r="E8516" s="124" t="str">
        <f>'Enter Data'!$C$61</f>
        <v>Select</v>
      </c>
    </row>
    <row r="8517" spans="3:5" x14ac:dyDescent="0.2">
      <c r="C8517" s="555"/>
      <c r="D8517" s="555"/>
      <c r="E8517" s="124" t="str">
        <f>'Enter Data'!$C$61</f>
        <v>Select</v>
      </c>
    </row>
    <row r="8518" spans="3:5" x14ac:dyDescent="0.2">
      <c r="C8518" s="555"/>
      <c r="D8518" s="555"/>
      <c r="E8518" s="124" t="str">
        <f>'Enter Data'!$C$61</f>
        <v>Select</v>
      </c>
    </row>
    <row r="8519" spans="3:5" x14ac:dyDescent="0.2">
      <c r="C8519" s="555"/>
      <c r="D8519" s="555"/>
      <c r="E8519" s="124" t="str">
        <f>'Enter Data'!$C$61</f>
        <v>Select</v>
      </c>
    </row>
    <row r="8520" spans="3:5" x14ac:dyDescent="0.2">
      <c r="C8520" s="555"/>
      <c r="D8520" s="555"/>
      <c r="E8520" s="124" t="str">
        <f>'Enter Data'!$C$61</f>
        <v>Select</v>
      </c>
    </row>
    <row r="8521" spans="3:5" x14ac:dyDescent="0.2">
      <c r="C8521" s="555"/>
      <c r="D8521" s="555"/>
      <c r="E8521" s="124" t="str">
        <f>'Enter Data'!$C$61</f>
        <v>Select</v>
      </c>
    </row>
    <row r="8522" spans="3:5" x14ac:dyDescent="0.2">
      <c r="C8522" s="555"/>
      <c r="D8522" s="555"/>
      <c r="E8522" s="124" t="str">
        <f>'Enter Data'!$C$61</f>
        <v>Select</v>
      </c>
    </row>
    <row r="8523" spans="3:5" x14ac:dyDescent="0.2">
      <c r="C8523" s="555"/>
      <c r="D8523" s="555"/>
      <c r="E8523" s="124" t="str">
        <f>'Enter Data'!$C$61</f>
        <v>Select</v>
      </c>
    </row>
    <row r="8524" spans="3:5" x14ac:dyDescent="0.2">
      <c r="C8524" s="555"/>
      <c r="D8524" s="555"/>
      <c r="E8524" s="124" t="str">
        <f>'Enter Data'!$C$61</f>
        <v>Select</v>
      </c>
    </row>
    <row r="8525" spans="3:5" x14ac:dyDescent="0.2">
      <c r="C8525" s="555"/>
      <c r="D8525" s="555"/>
      <c r="E8525" s="124" t="str">
        <f>'Enter Data'!$C$61</f>
        <v>Select</v>
      </c>
    </row>
    <row r="8526" spans="3:5" x14ac:dyDescent="0.2">
      <c r="C8526" s="555"/>
      <c r="D8526" s="555"/>
      <c r="E8526" s="124" t="str">
        <f>'Enter Data'!$C$61</f>
        <v>Select</v>
      </c>
    </row>
    <row r="8527" spans="3:5" x14ac:dyDescent="0.2">
      <c r="C8527" s="555"/>
      <c r="D8527" s="555"/>
      <c r="E8527" s="124" t="str">
        <f>'Enter Data'!$C$61</f>
        <v>Select</v>
      </c>
    </row>
    <row r="8528" spans="3:5" x14ac:dyDescent="0.2">
      <c r="C8528" s="555"/>
      <c r="D8528" s="555"/>
      <c r="E8528" s="124" t="str">
        <f>'Enter Data'!$C$61</f>
        <v>Select</v>
      </c>
    </row>
    <row r="8529" spans="3:5" x14ac:dyDescent="0.2">
      <c r="C8529" s="555"/>
      <c r="D8529" s="555"/>
      <c r="E8529" s="124" t="str">
        <f>'Enter Data'!$C$61</f>
        <v>Select</v>
      </c>
    </row>
    <row r="8530" spans="3:5" x14ac:dyDescent="0.2">
      <c r="C8530" s="555"/>
      <c r="D8530" s="555"/>
      <c r="E8530" s="124" t="str">
        <f>'Enter Data'!$C$61</f>
        <v>Select</v>
      </c>
    </row>
    <row r="8531" spans="3:5" x14ac:dyDescent="0.2">
      <c r="C8531" s="555"/>
      <c r="D8531" s="555"/>
      <c r="E8531" s="124" t="str">
        <f>'Enter Data'!$C$61</f>
        <v>Select</v>
      </c>
    </row>
    <row r="8532" spans="3:5" x14ac:dyDescent="0.2">
      <c r="C8532" s="555"/>
      <c r="D8532" s="555"/>
      <c r="E8532" s="124" t="str">
        <f>'Enter Data'!$C$61</f>
        <v>Select</v>
      </c>
    </row>
    <row r="8533" spans="3:5" x14ac:dyDescent="0.2">
      <c r="C8533" s="555"/>
      <c r="D8533" s="555"/>
      <c r="E8533" s="124" t="str">
        <f>'Enter Data'!$C$61</f>
        <v>Select</v>
      </c>
    </row>
    <row r="8534" spans="3:5" x14ac:dyDescent="0.2">
      <c r="C8534" s="555"/>
      <c r="D8534" s="555"/>
      <c r="E8534" s="124" t="str">
        <f>'Enter Data'!$C$61</f>
        <v>Select</v>
      </c>
    </row>
    <row r="8535" spans="3:5" x14ac:dyDescent="0.2">
      <c r="C8535" s="555"/>
      <c r="D8535" s="555"/>
      <c r="E8535" s="124" t="str">
        <f>'Enter Data'!$C$61</f>
        <v>Select</v>
      </c>
    </row>
    <row r="8536" spans="3:5" x14ac:dyDescent="0.2">
      <c r="C8536" s="555"/>
      <c r="D8536" s="555"/>
      <c r="E8536" s="124" t="str">
        <f>'Enter Data'!$C$61</f>
        <v>Select</v>
      </c>
    </row>
    <row r="8537" spans="3:5" x14ac:dyDescent="0.2">
      <c r="C8537" s="555"/>
      <c r="D8537" s="555"/>
      <c r="E8537" s="124" t="str">
        <f>'Enter Data'!$C$61</f>
        <v>Select</v>
      </c>
    </row>
    <row r="8538" spans="3:5" x14ac:dyDescent="0.2">
      <c r="C8538" s="555"/>
      <c r="D8538" s="555"/>
      <c r="E8538" s="124" t="str">
        <f>'Enter Data'!$C$61</f>
        <v>Select</v>
      </c>
    </row>
    <row r="8539" spans="3:5" x14ac:dyDescent="0.2">
      <c r="C8539" s="555"/>
      <c r="D8539" s="555"/>
      <c r="E8539" s="124" t="str">
        <f>'Enter Data'!$C$61</f>
        <v>Select</v>
      </c>
    </row>
    <row r="8540" spans="3:5" x14ac:dyDescent="0.2">
      <c r="C8540" s="555"/>
      <c r="D8540" s="555"/>
      <c r="E8540" s="124" t="str">
        <f>'Enter Data'!$C$61</f>
        <v>Select</v>
      </c>
    </row>
    <row r="8541" spans="3:5" x14ac:dyDescent="0.2">
      <c r="C8541" s="555"/>
      <c r="D8541" s="555"/>
      <c r="E8541" s="124" t="str">
        <f>'Enter Data'!$C$61</f>
        <v>Select</v>
      </c>
    </row>
    <row r="8542" spans="3:5" x14ac:dyDescent="0.2">
      <c r="C8542" s="555"/>
      <c r="D8542" s="555"/>
      <c r="E8542" s="124" t="str">
        <f>'Enter Data'!$C$61</f>
        <v>Select</v>
      </c>
    </row>
    <row r="8543" spans="3:5" x14ac:dyDescent="0.2">
      <c r="C8543" s="555"/>
      <c r="D8543" s="555"/>
      <c r="E8543" s="124" t="str">
        <f>'Enter Data'!$C$61</f>
        <v>Select</v>
      </c>
    </row>
    <row r="8544" spans="3:5" x14ac:dyDescent="0.2">
      <c r="C8544" s="555"/>
      <c r="D8544" s="555"/>
      <c r="E8544" s="124" t="str">
        <f>'Enter Data'!$C$61</f>
        <v>Select</v>
      </c>
    </row>
    <row r="8545" spans="3:5" x14ac:dyDescent="0.2">
      <c r="C8545" s="555"/>
      <c r="D8545" s="555"/>
      <c r="E8545" s="124" t="str">
        <f>'Enter Data'!$C$61</f>
        <v>Select</v>
      </c>
    </row>
    <row r="8546" spans="3:5" x14ac:dyDescent="0.2">
      <c r="C8546" s="555"/>
      <c r="D8546" s="555"/>
      <c r="E8546" s="124" t="str">
        <f>'Enter Data'!$C$61</f>
        <v>Select</v>
      </c>
    </row>
    <row r="8547" spans="3:5" x14ac:dyDescent="0.2">
      <c r="C8547" s="555"/>
      <c r="D8547" s="555"/>
      <c r="E8547" s="124" t="str">
        <f>'Enter Data'!$C$61</f>
        <v>Select</v>
      </c>
    </row>
    <row r="8548" spans="3:5" x14ac:dyDescent="0.2">
      <c r="C8548" s="555"/>
      <c r="D8548" s="555"/>
      <c r="E8548" s="124" t="str">
        <f>'Enter Data'!$C$61</f>
        <v>Select</v>
      </c>
    </row>
    <row r="8549" spans="3:5" x14ac:dyDescent="0.2">
      <c r="C8549" s="555"/>
      <c r="D8549" s="555"/>
      <c r="E8549" s="124" t="str">
        <f>'Enter Data'!$C$61</f>
        <v>Select</v>
      </c>
    </row>
    <row r="8550" spans="3:5" x14ac:dyDescent="0.2">
      <c r="C8550" s="555"/>
      <c r="D8550" s="555"/>
      <c r="E8550" s="124" t="str">
        <f>'Enter Data'!$C$61</f>
        <v>Select</v>
      </c>
    </row>
    <row r="8551" spans="3:5" x14ac:dyDescent="0.2">
      <c r="C8551" s="555"/>
      <c r="D8551" s="555"/>
      <c r="E8551" s="124" t="str">
        <f>'Enter Data'!$C$61</f>
        <v>Select</v>
      </c>
    </row>
    <row r="8552" spans="3:5" x14ac:dyDescent="0.2">
      <c r="C8552" s="555"/>
      <c r="D8552" s="555"/>
      <c r="E8552" s="124" t="str">
        <f>'Enter Data'!$C$61</f>
        <v>Select</v>
      </c>
    </row>
    <row r="8553" spans="3:5" x14ac:dyDescent="0.2">
      <c r="C8553" s="555"/>
      <c r="D8553" s="555"/>
      <c r="E8553" s="124" t="str">
        <f>'Enter Data'!$C$61</f>
        <v>Select</v>
      </c>
    </row>
    <row r="8554" spans="3:5" x14ac:dyDescent="0.2">
      <c r="C8554" s="555"/>
      <c r="D8554" s="555"/>
      <c r="E8554" s="124" t="str">
        <f>'Enter Data'!$C$61</f>
        <v>Select</v>
      </c>
    </row>
    <row r="8555" spans="3:5" x14ac:dyDescent="0.2">
      <c r="C8555" s="555"/>
      <c r="D8555" s="555"/>
      <c r="E8555" s="124" t="str">
        <f>'Enter Data'!$C$61</f>
        <v>Select</v>
      </c>
    </row>
    <row r="8556" spans="3:5" x14ac:dyDescent="0.2">
      <c r="C8556" s="555"/>
      <c r="D8556" s="555"/>
      <c r="E8556" s="124" t="str">
        <f>'Enter Data'!$C$61</f>
        <v>Select</v>
      </c>
    </row>
    <row r="8557" spans="3:5" x14ac:dyDescent="0.2">
      <c r="C8557" s="555"/>
      <c r="D8557" s="555"/>
      <c r="E8557" s="124" t="str">
        <f>'Enter Data'!$C$61</f>
        <v>Select</v>
      </c>
    </row>
    <row r="8558" spans="3:5" x14ac:dyDescent="0.2">
      <c r="C8558" s="555"/>
      <c r="D8558" s="555"/>
      <c r="E8558" s="124" t="str">
        <f>'Enter Data'!$C$61</f>
        <v>Select</v>
      </c>
    </row>
    <row r="8559" spans="3:5" x14ac:dyDescent="0.2">
      <c r="C8559" s="555"/>
      <c r="D8559" s="555"/>
      <c r="E8559" s="124" t="str">
        <f>'Enter Data'!$C$61</f>
        <v>Select</v>
      </c>
    </row>
    <row r="8560" spans="3:5" x14ac:dyDescent="0.2">
      <c r="C8560" s="555"/>
      <c r="D8560" s="555"/>
      <c r="E8560" s="124" t="str">
        <f>'Enter Data'!$C$61</f>
        <v>Select</v>
      </c>
    </row>
    <row r="8561" spans="3:5" x14ac:dyDescent="0.2">
      <c r="C8561" s="555"/>
      <c r="D8561" s="555"/>
      <c r="E8561" s="124" t="str">
        <f>'Enter Data'!$C$61</f>
        <v>Select</v>
      </c>
    </row>
    <row r="8562" spans="3:5" x14ac:dyDescent="0.2">
      <c r="C8562" s="555"/>
      <c r="D8562" s="555"/>
      <c r="E8562" s="124" t="str">
        <f>'Enter Data'!$C$61</f>
        <v>Select</v>
      </c>
    </row>
    <row r="8563" spans="3:5" x14ac:dyDescent="0.2">
      <c r="C8563" s="555"/>
      <c r="D8563" s="555"/>
      <c r="E8563" s="124" t="str">
        <f>'Enter Data'!$C$61</f>
        <v>Select</v>
      </c>
    </row>
    <row r="8564" spans="3:5" x14ac:dyDescent="0.2">
      <c r="C8564" s="555"/>
      <c r="D8564" s="555"/>
      <c r="E8564" s="124" t="str">
        <f>'Enter Data'!$C$61</f>
        <v>Select</v>
      </c>
    </row>
    <row r="8565" spans="3:5" x14ac:dyDescent="0.2">
      <c r="C8565" s="555"/>
      <c r="D8565" s="555"/>
      <c r="E8565" s="124" t="str">
        <f>'Enter Data'!$C$61</f>
        <v>Select</v>
      </c>
    </row>
    <row r="8566" spans="3:5" x14ac:dyDescent="0.2">
      <c r="C8566" s="555"/>
      <c r="D8566" s="555"/>
      <c r="E8566" s="124" t="str">
        <f>'Enter Data'!$C$61</f>
        <v>Select</v>
      </c>
    </row>
    <row r="8567" spans="3:5" x14ac:dyDescent="0.2">
      <c r="C8567" s="555"/>
      <c r="D8567" s="555"/>
      <c r="E8567" s="124" t="str">
        <f>'Enter Data'!$C$61</f>
        <v>Select</v>
      </c>
    </row>
    <row r="8568" spans="3:5" x14ac:dyDescent="0.2">
      <c r="C8568" s="555"/>
      <c r="D8568" s="555"/>
      <c r="E8568" s="124" t="str">
        <f>'Enter Data'!$C$61</f>
        <v>Select</v>
      </c>
    </row>
    <row r="8569" spans="3:5" x14ac:dyDescent="0.2">
      <c r="C8569" s="555"/>
      <c r="D8569" s="555"/>
      <c r="E8569" s="124" t="str">
        <f>'Enter Data'!$C$61</f>
        <v>Select</v>
      </c>
    </row>
    <row r="8570" spans="3:5" x14ac:dyDescent="0.2">
      <c r="C8570" s="555"/>
      <c r="D8570" s="555"/>
      <c r="E8570" s="124" t="str">
        <f>'Enter Data'!$C$61</f>
        <v>Select</v>
      </c>
    </row>
    <row r="8571" spans="3:5" x14ac:dyDescent="0.2">
      <c r="C8571" s="555"/>
      <c r="D8571" s="555"/>
      <c r="E8571" s="124" t="str">
        <f>'Enter Data'!$C$61</f>
        <v>Select</v>
      </c>
    </row>
    <row r="8572" spans="3:5" x14ac:dyDescent="0.2">
      <c r="C8572" s="555"/>
      <c r="D8572" s="555"/>
      <c r="E8572" s="124" t="str">
        <f>'Enter Data'!$C$61</f>
        <v>Select</v>
      </c>
    </row>
    <row r="8573" spans="3:5" x14ac:dyDescent="0.2">
      <c r="C8573" s="555"/>
      <c r="D8573" s="555"/>
      <c r="E8573" s="124" t="str">
        <f>'Enter Data'!$C$61</f>
        <v>Select</v>
      </c>
    </row>
    <row r="8574" spans="3:5" x14ac:dyDescent="0.2">
      <c r="C8574" s="555"/>
      <c r="D8574" s="555"/>
      <c r="E8574" s="124" t="str">
        <f>'Enter Data'!$C$61</f>
        <v>Select</v>
      </c>
    </row>
    <row r="8575" spans="3:5" x14ac:dyDescent="0.2">
      <c r="C8575" s="555"/>
      <c r="D8575" s="555"/>
      <c r="E8575" s="124" t="str">
        <f>'Enter Data'!$C$61</f>
        <v>Select</v>
      </c>
    </row>
    <row r="8576" spans="3:5" x14ac:dyDescent="0.2">
      <c r="C8576" s="555"/>
      <c r="D8576" s="555"/>
      <c r="E8576" s="124" t="str">
        <f>'Enter Data'!$C$61</f>
        <v>Select</v>
      </c>
    </row>
    <row r="8577" spans="3:5" x14ac:dyDescent="0.2">
      <c r="C8577" s="555"/>
      <c r="D8577" s="555"/>
      <c r="E8577" s="124" t="str">
        <f>'Enter Data'!$C$61</f>
        <v>Select</v>
      </c>
    </row>
    <row r="8578" spans="3:5" x14ac:dyDescent="0.2">
      <c r="C8578" s="555"/>
      <c r="D8578" s="555"/>
      <c r="E8578" s="124" t="str">
        <f>'Enter Data'!$C$61</f>
        <v>Select</v>
      </c>
    </row>
    <row r="8579" spans="3:5" x14ac:dyDescent="0.2">
      <c r="C8579" s="555"/>
      <c r="D8579" s="555"/>
      <c r="E8579" s="124" t="str">
        <f>'Enter Data'!$C$61</f>
        <v>Select</v>
      </c>
    </row>
    <row r="8580" spans="3:5" x14ac:dyDescent="0.2">
      <c r="C8580" s="555"/>
      <c r="D8580" s="555"/>
      <c r="E8580" s="124" t="str">
        <f>'Enter Data'!$C$61</f>
        <v>Select</v>
      </c>
    </row>
    <row r="8581" spans="3:5" x14ac:dyDescent="0.2">
      <c r="C8581" s="555"/>
      <c r="D8581" s="555"/>
      <c r="E8581" s="124" t="str">
        <f>'Enter Data'!$C$61</f>
        <v>Select</v>
      </c>
    </row>
    <row r="8582" spans="3:5" x14ac:dyDescent="0.2">
      <c r="C8582" s="555"/>
      <c r="D8582" s="555"/>
      <c r="E8582" s="124" t="str">
        <f>'Enter Data'!$C$61</f>
        <v>Select</v>
      </c>
    </row>
    <row r="8583" spans="3:5" x14ac:dyDescent="0.2">
      <c r="C8583" s="555"/>
      <c r="D8583" s="555"/>
      <c r="E8583" s="124" t="str">
        <f>'Enter Data'!$C$61</f>
        <v>Select</v>
      </c>
    </row>
    <row r="8584" spans="3:5" x14ac:dyDescent="0.2">
      <c r="C8584" s="555"/>
      <c r="D8584" s="555"/>
      <c r="E8584" s="124" t="str">
        <f>'Enter Data'!$C$61</f>
        <v>Select</v>
      </c>
    </row>
    <row r="8585" spans="3:5" x14ac:dyDescent="0.2">
      <c r="C8585" s="555"/>
      <c r="D8585" s="555"/>
      <c r="E8585" s="124" t="str">
        <f>'Enter Data'!$C$61</f>
        <v>Select</v>
      </c>
    </row>
    <row r="8586" spans="3:5" x14ac:dyDescent="0.2">
      <c r="C8586" s="555"/>
      <c r="D8586" s="555"/>
      <c r="E8586" s="124" t="str">
        <f>'Enter Data'!$C$61</f>
        <v>Select</v>
      </c>
    </row>
    <row r="8587" spans="3:5" x14ac:dyDescent="0.2">
      <c r="C8587" s="555"/>
      <c r="D8587" s="555"/>
      <c r="E8587" s="124" t="str">
        <f>'Enter Data'!$C$61</f>
        <v>Select</v>
      </c>
    </row>
    <row r="8588" spans="3:5" x14ac:dyDescent="0.2">
      <c r="C8588" s="555"/>
      <c r="D8588" s="555"/>
      <c r="E8588" s="124" t="str">
        <f>'Enter Data'!$C$61</f>
        <v>Select</v>
      </c>
    </row>
    <row r="8589" spans="3:5" x14ac:dyDescent="0.2">
      <c r="C8589" s="555"/>
      <c r="D8589" s="555"/>
      <c r="E8589" s="124" t="str">
        <f>'Enter Data'!$C$61</f>
        <v>Select</v>
      </c>
    </row>
    <row r="8590" spans="3:5" x14ac:dyDescent="0.2">
      <c r="C8590" s="555"/>
      <c r="D8590" s="555"/>
      <c r="E8590" s="124" t="str">
        <f>'Enter Data'!$C$61</f>
        <v>Select</v>
      </c>
    </row>
    <row r="8591" spans="3:5" x14ac:dyDescent="0.2">
      <c r="C8591" s="555"/>
      <c r="D8591" s="555"/>
      <c r="E8591" s="124" t="str">
        <f>'Enter Data'!$C$61</f>
        <v>Select</v>
      </c>
    </row>
    <row r="8592" spans="3:5" x14ac:dyDescent="0.2">
      <c r="C8592" s="555"/>
      <c r="D8592" s="555"/>
      <c r="E8592" s="124" t="str">
        <f>'Enter Data'!$C$61</f>
        <v>Select</v>
      </c>
    </row>
    <row r="8593" spans="3:5" x14ac:dyDescent="0.2">
      <c r="C8593" s="555"/>
      <c r="D8593" s="555"/>
      <c r="E8593" s="124" t="str">
        <f>'Enter Data'!$C$61</f>
        <v>Select</v>
      </c>
    </row>
    <row r="8594" spans="3:5" x14ac:dyDescent="0.2">
      <c r="C8594" s="555"/>
      <c r="D8594" s="555"/>
      <c r="E8594" s="124" t="str">
        <f>'Enter Data'!$C$61</f>
        <v>Select</v>
      </c>
    </row>
    <row r="8595" spans="3:5" x14ac:dyDescent="0.2">
      <c r="C8595" s="555"/>
      <c r="D8595" s="555"/>
      <c r="E8595" s="124" t="str">
        <f>'Enter Data'!$C$61</f>
        <v>Select</v>
      </c>
    </row>
    <row r="8596" spans="3:5" x14ac:dyDescent="0.2">
      <c r="C8596" s="555"/>
      <c r="D8596" s="555"/>
      <c r="E8596" s="124" t="str">
        <f>'Enter Data'!$C$61</f>
        <v>Select</v>
      </c>
    </row>
    <row r="8597" spans="3:5" x14ac:dyDescent="0.2">
      <c r="C8597" s="555"/>
      <c r="D8597" s="555"/>
      <c r="E8597" s="124" t="str">
        <f>'Enter Data'!$C$61</f>
        <v>Select</v>
      </c>
    </row>
    <row r="8598" spans="3:5" x14ac:dyDescent="0.2">
      <c r="C8598" s="555"/>
      <c r="D8598" s="555"/>
      <c r="E8598" s="124" t="str">
        <f>'Enter Data'!$C$61</f>
        <v>Select</v>
      </c>
    </row>
    <row r="8599" spans="3:5" x14ac:dyDescent="0.2">
      <c r="C8599" s="555"/>
      <c r="D8599" s="555"/>
      <c r="E8599" s="124" t="str">
        <f>'Enter Data'!$C$61</f>
        <v>Select</v>
      </c>
    </row>
    <row r="8600" spans="3:5" x14ac:dyDescent="0.2">
      <c r="C8600" s="555"/>
      <c r="D8600" s="555"/>
      <c r="E8600" s="124" t="str">
        <f>'Enter Data'!$C$61</f>
        <v>Select</v>
      </c>
    </row>
    <row r="8601" spans="3:5" x14ac:dyDescent="0.2">
      <c r="C8601" s="555"/>
      <c r="D8601" s="555"/>
      <c r="E8601" s="124" t="str">
        <f>'Enter Data'!$C$61</f>
        <v>Select</v>
      </c>
    </row>
    <row r="8602" spans="3:5" x14ac:dyDescent="0.2">
      <c r="C8602" s="555"/>
      <c r="D8602" s="555"/>
      <c r="E8602" s="124" t="str">
        <f>'Enter Data'!$C$61</f>
        <v>Select</v>
      </c>
    </row>
    <row r="8603" spans="3:5" x14ac:dyDescent="0.2">
      <c r="C8603" s="555"/>
      <c r="D8603" s="555"/>
      <c r="E8603" s="124" t="str">
        <f>'Enter Data'!$C$61</f>
        <v>Select</v>
      </c>
    </row>
    <row r="8604" spans="3:5" x14ac:dyDescent="0.2">
      <c r="C8604" s="555"/>
      <c r="D8604" s="555"/>
      <c r="E8604" s="124" t="str">
        <f>'Enter Data'!$C$61</f>
        <v>Select</v>
      </c>
    </row>
    <row r="8605" spans="3:5" x14ac:dyDescent="0.2">
      <c r="C8605" s="555"/>
      <c r="D8605" s="555"/>
      <c r="E8605" s="124" t="str">
        <f>'Enter Data'!$C$61</f>
        <v>Select</v>
      </c>
    </row>
    <row r="8606" spans="3:5" x14ac:dyDescent="0.2">
      <c r="C8606" s="555"/>
      <c r="D8606" s="555"/>
      <c r="E8606" s="124" t="str">
        <f>'Enter Data'!$C$61</f>
        <v>Select</v>
      </c>
    </row>
    <row r="8607" spans="3:5" x14ac:dyDescent="0.2">
      <c r="C8607" s="555"/>
      <c r="D8607" s="555"/>
      <c r="E8607" s="124" t="str">
        <f>'Enter Data'!$C$61</f>
        <v>Select</v>
      </c>
    </row>
    <row r="8608" spans="3:5" x14ac:dyDescent="0.2">
      <c r="C8608" s="555"/>
      <c r="D8608" s="555"/>
      <c r="E8608" s="124" t="str">
        <f>'Enter Data'!$C$61</f>
        <v>Select</v>
      </c>
    </row>
    <row r="8609" spans="3:5" x14ac:dyDescent="0.2">
      <c r="C8609" s="555"/>
      <c r="D8609" s="555"/>
      <c r="E8609" s="124" t="str">
        <f>'Enter Data'!$C$61</f>
        <v>Select</v>
      </c>
    </row>
    <row r="8610" spans="3:5" x14ac:dyDescent="0.2">
      <c r="C8610" s="555"/>
      <c r="D8610" s="555"/>
      <c r="E8610" s="124" t="str">
        <f>'Enter Data'!$C$61</f>
        <v>Select</v>
      </c>
    </row>
    <row r="8611" spans="3:5" x14ac:dyDescent="0.2">
      <c r="C8611" s="555"/>
      <c r="D8611" s="555"/>
      <c r="E8611" s="124" t="str">
        <f>'Enter Data'!$C$61</f>
        <v>Select</v>
      </c>
    </row>
    <row r="8612" spans="3:5" x14ac:dyDescent="0.2">
      <c r="C8612" s="555"/>
      <c r="D8612" s="555"/>
      <c r="E8612" s="124" t="str">
        <f>'Enter Data'!$C$61</f>
        <v>Select</v>
      </c>
    </row>
    <row r="8613" spans="3:5" x14ac:dyDescent="0.2">
      <c r="C8613" s="555"/>
      <c r="D8613" s="555"/>
      <c r="E8613" s="124" t="str">
        <f>'Enter Data'!$C$61</f>
        <v>Select</v>
      </c>
    </row>
    <row r="8614" spans="3:5" x14ac:dyDescent="0.2">
      <c r="C8614" s="555"/>
      <c r="D8614" s="555"/>
      <c r="E8614" s="124" t="str">
        <f>'Enter Data'!$C$61</f>
        <v>Select</v>
      </c>
    </row>
    <row r="8615" spans="3:5" x14ac:dyDescent="0.2">
      <c r="C8615" s="555"/>
      <c r="D8615" s="555"/>
      <c r="E8615" s="124" t="str">
        <f>'Enter Data'!$C$61</f>
        <v>Select</v>
      </c>
    </row>
    <row r="8616" spans="3:5" x14ac:dyDescent="0.2">
      <c r="C8616" s="555"/>
      <c r="D8616" s="555"/>
      <c r="E8616" s="124" t="str">
        <f>'Enter Data'!$C$61</f>
        <v>Select</v>
      </c>
    </row>
    <row r="8617" spans="3:5" x14ac:dyDescent="0.2">
      <c r="C8617" s="555"/>
      <c r="D8617" s="555"/>
      <c r="E8617" s="124" t="str">
        <f>'Enter Data'!$C$61</f>
        <v>Select</v>
      </c>
    </row>
    <row r="8618" spans="3:5" x14ac:dyDescent="0.2">
      <c r="C8618" s="555"/>
      <c r="D8618" s="555"/>
      <c r="E8618" s="124" t="str">
        <f>'Enter Data'!$C$61</f>
        <v>Select</v>
      </c>
    </row>
    <row r="8619" spans="3:5" x14ac:dyDescent="0.2">
      <c r="C8619" s="555"/>
      <c r="D8619" s="555"/>
      <c r="E8619" s="124" t="str">
        <f>'Enter Data'!$C$61</f>
        <v>Select</v>
      </c>
    </row>
    <row r="8620" spans="3:5" x14ac:dyDescent="0.2">
      <c r="C8620" s="555"/>
      <c r="D8620" s="555"/>
      <c r="E8620" s="124" t="str">
        <f>'Enter Data'!$C$61</f>
        <v>Select</v>
      </c>
    </row>
    <row r="8621" spans="3:5" x14ac:dyDescent="0.2">
      <c r="C8621" s="555"/>
      <c r="D8621" s="555"/>
      <c r="E8621" s="124" t="str">
        <f>'Enter Data'!$C$61</f>
        <v>Select</v>
      </c>
    </row>
    <row r="8622" spans="3:5" x14ac:dyDescent="0.2">
      <c r="C8622" s="555"/>
      <c r="D8622" s="555"/>
      <c r="E8622" s="124" t="str">
        <f>'Enter Data'!$C$61</f>
        <v>Select</v>
      </c>
    </row>
    <row r="8623" spans="3:5" x14ac:dyDescent="0.2">
      <c r="C8623" s="555"/>
      <c r="D8623" s="555"/>
      <c r="E8623" s="124" t="str">
        <f>'Enter Data'!$C$61</f>
        <v>Select</v>
      </c>
    </row>
    <row r="8624" spans="3:5" x14ac:dyDescent="0.2">
      <c r="C8624" s="555"/>
      <c r="D8624" s="555"/>
      <c r="E8624" s="124" t="str">
        <f>'Enter Data'!$C$61</f>
        <v>Select</v>
      </c>
    </row>
    <row r="8625" spans="3:5" x14ac:dyDescent="0.2">
      <c r="C8625" s="555"/>
      <c r="D8625" s="555"/>
      <c r="E8625" s="124" t="str">
        <f>'Enter Data'!$C$61</f>
        <v>Select</v>
      </c>
    </row>
    <row r="8626" spans="3:5" x14ac:dyDescent="0.2">
      <c r="C8626" s="555"/>
      <c r="D8626" s="555"/>
      <c r="E8626" s="124" t="str">
        <f>'Enter Data'!$C$61</f>
        <v>Select</v>
      </c>
    </row>
    <row r="8627" spans="3:5" x14ac:dyDescent="0.2">
      <c r="C8627" s="555"/>
      <c r="D8627" s="555"/>
      <c r="E8627" s="124" t="str">
        <f>'Enter Data'!$C$61</f>
        <v>Select</v>
      </c>
    </row>
    <row r="8628" spans="3:5" x14ac:dyDescent="0.2">
      <c r="C8628" s="555"/>
      <c r="D8628" s="555"/>
      <c r="E8628" s="124" t="str">
        <f>'Enter Data'!$C$61</f>
        <v>Select</v>
      </c>
    </row>
    <row r="8629" spans="3:5" x14ac:dyDescent="0.2">
      <c r="C8629" s="555"/>
      <c r="D8629" s="555"/>
      <c r="E8629" s="124" t="str">
        <f>'Enter Data'!$C$61</f>
        <v>Select</v>
      </c>
    </row>
    <row r="8630" spans="3:5" x14ac:dyDescent="0.2">
      <c r="C8630" s="555"/>
      <c r="D8630" s="555"/>
      <c r="E8630" s="124" t="str">
        <f>'Enter Data'!$C$61</f>
        <v>Select</v>
      </c>
    </row>
    <row r="8631" spans="3:5" x14ac:dyDescent="0.2">
      <c r="C8631" s="555"/>
      <c r="D8631" s="555"/>
      <c r="E8631" s="124" t="str">
        <f>'Enter Data'!$C$61</f>
        <v>Select</v>
      </c>
    </row>
    <row r="8632" spans="3:5" x14ac:dyDescent="0.2">
      <c r="C8632" s="555"/>
      <c r="D8632" s="555"/>
      <c r="E8632" s="124" t="str">
        <f>'Enter Data'!$C$61</f>
        <v>Select</v>
      </c>
    </row>
    <row r="8633" spans="3:5" x14ac:dyDescent="0.2">
      <c r="C8633" s="555"/>
      <c r="D8633" s="555"/>
      <c r="E8633" s="124" t="str">
        <f>'Enter Data'!$C$61</f>
        <v>Select</v>
      </c>
    </row>
    <row r="8634" spans="3:5" x14ac:dyDescent="0.2">
      <c r="C8634" s="555"/>
      <c r="D8634" s="555"/>
      <c r="E8634" s="124" t="str">
        <f>'Enter Data'!$C$61</f>
        <v>Select</v>
      </c>
    </row>
    <row r="8635" spans="3:5" x14ac:dyDescent="0.2">
      <c r="C8635" s="555"/>
      <c r="D8635" s="555"/>
      <c r="E8635" s="124" t="str">
        <f>'Enter Data'!$C$61</f>
        <v>Select</v>
      </c>
    </row>
    <row r="8636" spans="3:5" x14ac:dyDescent="0.2">
      <c r="C8636" s="555"/>
      <c r="D8636" s="555"/>
      <c r="E8636" s="124" t="str">
        <f>'Enter Data'!$C$61</f>
        <v>Select</v>
      </c>
    </row>
    <row r="8637" spans="3:5" x14ac:dyDescent="0.2">
      <c r="C8637" s="555"/>
      <c r="D8637" s="555"/>
      <c r="E8637" s="124" t="str">
        <f>'Enter Data'!$C$61</f>
        <v>Select</v>
      </c>
    </row>
    <row r="8638" spans="3:5" x14ac:dyDescent="0.2">
      <c r="C8638" s="555"/>
      <c r="D8638" s="555"/>
      <c r="E8638" s="124" t="str">
        <f>'Enter Data'!$C$61</f>
        <v>Select</v>
      </c>
    </row>
    <row r="8639" spans="3:5" x14ac:dyDescent="0.2">
      <c r="C8639" s="555"/>
      <c r="D8639" s="555"/>
      <c r="E8639" s="124" t="str">
        <f>'Enter Data'!$C$61</f>
        <v>Select</v>
      </c>
    </row>
    <row r="8640" spans="3:5" x14ac:dyDescent="0.2">
      <c r="C8640" s="555"/>
      <c r="D8640" s="555"/>
      <c r="E8640" s="124" t="str">
        <f>'Enter Data'!$C$61</f>
        <v>Select</v>
      </c>
    </row>
    <row r="8641" spans="3:5" x14ac:dyDescent="0.2">
      <c r="C8641" s="555"/>
      <c r="D8641" s="555"/>
      <c r="E8641" s="124" t="str">
        <f>'Enter Data'!$C$61</f>
        <v>Select</v>
      </c>
    </row>
    <row r="8642" spans="3:5" x14ac:dyDescent="0.2">
      <c r="C8642" s="555"/>
      <c r="D8642" s="555"/>
      <c r="E8642" s="124" t="str">
        <f>'Enter Data'!$C$61</f>
        <v>Select</v>
      </c>
    </row>
    <row r="8643" spans="3:5" x14ac:dyDescent="0.2">
      <c r="C8643" s="555"/>
      <c r="D8643" s="555"/>
      <c r="E8643" s="124" t="str">
        <f>'Enter Data'!$C$61</f>
        <v>Select</v>
      </c>
    </row>
    <row r="8644" spans="3:5" x14ac:dyDescent="0.2">
      <c r="C8644" s="555"/>
      <c r="D8644" s="555"/>
      <c r="E8644" s="124" t="str">
        <f>'Enter Data'!$C$61</f>
        <v>Select</v>
      </c>
    </row>
    <row r="8645" spans="3:5" x14ac:dyDescent="0.2">
      <c r="C8645" s="555"/>
      <c r="D8645" s="555"/>
      <c r="E8645" s="124" t="str">
        <f>'Enter Data'!$C$61</f>
        <v>Select</v>
      </c>
    </row>
    <row r="8646" spans="3:5" x14ac:dyDescent="0.2">
      <c r="C8646" s="555"/>
      <c r="D8646" s="555"/>
      <c r="E8646" s="124" t="str">
        <f>'Enter Data'!$C$61</f>
        <v>Select</v>
      </c>
    </row>
    <row r="8647" spans="3:5" x14ac:dyDescent="0.2">
      <c r="C8647" s="555"/>
      <c r="D8647" s="555"/>
      <c r="E8647" s="124" t="str">
        <f>'Enter Data'!$C$61</f>
        <v>Select</v>
      </c>
    </row>
    <row r="8648" spans="3:5" x14ac:dyDescent="0.2">
      <c r="C8648" s="555"/>
      <c r="D8648" s="555"/>
      <c r="E8648" s="124" t="str">
        <f>'Enter Data'!$C$61</f>
        <v>Select</v>
      </c>
    </row>
    <row r="8649" spans="3:5" x14ac:dyDescent="0.2">
      <c r="C8649" s="555"/>
      <c r="D8649" s="555"/>
      <c r="E8649" s="124" t="str">
        <f>'Enter Data'!$C$61</f>
        <v>Select</v>
      </c>
    </row>
    <row r="8650" spans="3:5" x14ac:dyDescent="0.2">
      <c r="C8650" s="555"/>
      <c r="D8650" s="555"/>
      <c r="E8650" s="124" t="str">
        <f>'Enter Data'!$C$61</f>
        <v>Select</v>
      </c>
    </row>
    <row r="8651" spans="3:5" x14ac:dyDescent="0.2">
      <c r="C8651" s="555"/>
      <c r="D8651" s="555"/>
      <c r="E8651" s="124" t="str">
        <f>'Enter Data'!$C$61</f>
        <v>Select</v>
      </c>
    </row>
    <row r="8652" spans="3:5" x14ac:dyDescent="0.2">
      <c r="C8652" s="555"/>
      <c r="D8652" s="555"/>
      <c r="E8652" s="124" t="str">
        <f>'Enter Data'!$C$61</f>
        <v>Select</v>
      </c>
    </row>
    <row r="8653" spans="3:5" x14ac:dyDescent="0.2">
      <c r="C8653" s="555"/>
      <c r="D8653" s="555"/>
      <c r="E8653" s="124" t="str">
        <f>'Enter Data'!$C$61</f>
        <v>Select</v>
      </c>
    </row>
    <row r="8654" spans="3:5" x14ac:dyDescent="0.2">
      <c r="C8654" s="555"/>
      <c r="D8654" s="555"/>
      <c r="E8654" s="124" t="str">
        <f>'Enter Data'!$C$61</f>
        <v>Select</v>
      </c>
    </row>
    <row r="8655" spans="3:5" x14ac:dyDescent="0.2">
      <c r="C8655" s="555"/>
      <c r="D8655" s="555"/>
      <c r="E8655" s="124" t="str">
        <f>'Enter Data'!$C$61</f>
        <v>Select</v>
      </c>
    </row>
    <row r="8656" spans="3:5" x14ac:dyDescent="0.2">
      <c r="C8656" s="555"/>
      <c r="D8656" s="555"/>
      <c r="E8656" s="124" t="str">
        <f>'Enter Data'!$C$61</f>
        <v>Select</v>
      </c>
    </row>
    <row r="8657" spans="3:5" x14ac:dyDescent="0.2">
      <c r="C8657" s="555"/>
      <c r="D8657" s="555"/>
      <c r="E8657" s="124" t="str">
        <f>'Enter Data'!$C$61</f>
        <v>Select</v>
      </c>
    </row>
    <row r="8658" spans="3:5" x14ac:dyDescent="0.2">
      <c r="C8658" s="555"/>
      <c r="D8658" s="555"/>
      <c r="E8658" s="124" t="str">
        <f>'Enter Data'!$C$61</f>
        <v>Select</v>
      </c>
    </row>
    <row r="8659" spans="3:5" x14ac:dyDescent="0.2">
      <c r="C8659" s="555"/>
      <c r="D8659" s="555"/>
      <c r="E8659" s="124" t="str">
        <f>'Enter Data'!$C$61</f>
        <v>Select</v>
      </c>
    </row>
    <row r="8660" spans="3:5" x14ac:dyDescent="0.2">
      <c r="C8660" s="555"/>
      <c r="D8660" s="555"/>
      <c r="E8660" s="124" t="str">
        <f>'Enter Data'!$C$61</f>
        <v>Select</v>
      </c>
    </row>
    <row r="8661" spans="3:5" x14ac:dyDescent="0.2">
      <c r="C8661" s="555"/>
      <c r="D8661" s="555"/>
      <c r="E8661" s="124" t="str">
        <f>'Enter Data'!$C$61</f>
        <v>Select</v>
      </c>
    </row>
    <row r="8662" spans="3:5" x14ac:dyDescent="0.2">
      <c r="C8662" s="555"/>
      <c r="D8662" s="555"/>
      <c r="E8662" s="124" t="str">
        <f>'Enter Data'!$C$61</f>
        <v>Select</v>
      </c>
    </row>
    <row r="8663" spans="3:5" x14ac:dyDescent="0.2">
      <c r="C8663" s="555"/>
      <c r="D8663" s="555"/>
      <c r="E8663" s="124" t="str">
        <f>'Enter Data'!$C$61</f>
        <v>Select</v>
      </c>
    </row>
    <row r="8664" spans="3:5" x14ac:dyDescent="0.2">
      <c r="C8664" s="555"/>
      <c r="D8664" s="555"/>
      <c r="E8664" s="124" t="str">
        <f>'Enter Data'!$C$61</f>
        <v>Select</v>
      </c>
    </row>
    <row r="8665" spans="3:5" x14ac:dyDescent="0.2">
      <c r="C8665" s="555"/>
      <c r="D8665" s="555"/>
      <c r="E8665" s="124" t="str">
        <f>'Enter Data'!$C$61</f>
        <v>Select</v>
      </c>
    </row>
    <row r="8666" spans="3:5" x14ac:dyDescent="0.2">
      <c r="C8666" s="555"/>
      <c r="D8666" s="555"/>
      <c r="E8666" s="124" t="str">
        <f>'Enter Data'!$C$61</f>
        <v>Select</v>
      </c>
    </row>
    <row r="8667" spans="3:5" x14ac:dyDescent="0.2">
      <c r="C8667" s="555"/>
      <c r="D8667" s="555"/>
      <c r="E8667" s="124" t="str">
        <f>'Enter Data'!$C$61</f>
        <v>Select</v>
      </c>
    </row>
    <row r="8668" spans="3:5" x14ac:dyDescent="0.2">
      <c r="C8668" s="555"/>
      <c r="D8668" s="555"/>
      <c r="E8668" s="124" t="str">
        <f>'Enter Data'!$C$61</f>
        <v>Select</v>
      </c>
    </row>
    <row r="8669" spans="3:5" x14ac:dyDescent="0.2">
      <c r="C8669" s="555"/>
      <c r="D8669" s="555"/>
      <c r="E8669" s="124" t="str">
        <f>'Enter Data'!$C$61</f>
        <v>Select</v>
      </c>
    </row>
    <row r="8670" spans="3:5" x14ac:dyDescent="0.2">
      <c r="C8670" s="555"/>
      <c r="D8670" s="555"/>
      <c r="E8670" s="124" t="str">
        <f>'Enter Data'!$C$61</f>
        <v>Select</v>
      </c>
    </row>
    <row r="8671" spans="3:5" x14ac:dyDescent="0.2">
      <c r="C8671" s="555"/>
      <c r="D8671" s="555"/>
      <c r="E8671" s="124" t="str">
        <f>'Enter Data'!$C$61</f>
        <v>Select</v>
      </c>
    </row>
    <row r="8672" spans="3:5" x14ac:dyDescent="0.2">
      <c r="C8672" s="555"/>
      <c r="D8672" s="555"/>
      <c r="E8672" s="124" t="str">
        <f>'Enter Data'!$C$61</f>
        <v>Select</v>
      </c>
    </row>
    <row r="8673" spans="3:5" x14ac:dyDescent="0.2">
      <c r="C8673" s="555"/>
      <c r="D8673" s="555"/>
      <c r="E8673" s="124" t="str">
        <f>'Enter Data'!$C$61</f>
        <v>Select</v>
      </c>
    </row>
    <row r="8674" spans="3:5" x14ac:dyDescent="0.2">
      <c r="C8674" s="555"/>
      <c r="D8674" s="555"/>
      <c r="E8674" s="124" t="str">
        <f>'Enter Data'!$C$61</f>
        <v>Select</v>
      </c>
    </row>
    <row r="8675" spans="3:5" x14ac:dyDescent="0.2">
      <c r="C8675" s="555"/>
      <c r="D8675" s="555"/>
      <c r="E8675" s="124" t="str">
        <f>'Enter Data'!$C$61</f>
        <v>Select</v>
      </c>
    </row>
    <row r="8676" spans="3:5" x14ac:dyDescent="0.2">
      <c r="C8676" s="555"/>
      <c r="D8676" s="555"/>
      <c r="E8676" s="124" t="str">
        <f>'Enter Data'!$C$61</f>
        <v>Select</v>
      </c>
    </row>
    <row r="8677" spans="3:5" x14ac:dyDescent="0.2">
      <c r="C8677" s="555"/>
      <c r="D8677" s="555"/>
      <c r="E8677" s="124" t="str">
        <f>'Enter Data'!$C$61</f>
        <v>Select</v>
      </c>
    </row>
    <row r="8678" spans="3:5" x14ac:dyDescent="0.2">
      <c r="C8678" s="555"/>
      <c r="D8678" s="555"/>
      <c r="E8678" s="124" t="str">
        <f>'Enter Data'!$C$61</f>
        <v>Select</v>
      </c>
    </row>
    <row r="8679" spans="3:5" x14ac:dyDescent="0.2">
      <c r="C8679" s="555"/>
      <c r="D8679" s="555"/>
      <c r="E8679" s="124" t="str">
        <f>'Enter Data'!$C$61</f>
        <v>Select</v>
      </c>
    </row>
    <row r="8680" spans="3:5" x14ac:dyDescent="0.2">
      <c r="C8680" s="555"/>
      <c r="D8680" s="555"/>
      <c r="E8680" s="124" t="str">
        <f>'Enter Data'!$C$61</f>
        <v>Select</v>
      </c>
    </row>
    <row r="8681" spans="3:5" x14ac:dyDescent="0.2">
      <c r="C8681" s="555"/>
      <c r="D8681" s="555"/>
      <c r="E8681" s="124" t="str">
        <f>'Enter Data'!$C$61</f>
        <v>Select</v>
      </c>
    </row>
    <row r="8682" spans="3:5" x14ac:dyDescent="0.2">
      <c r="C8682" s="555"/>
      <c r="D8682" s="555"/>
      <c r="E8682" s="124" t="str">
        <f>'Enter Data'!$C$61</f>
        <v>Select</v>
      </c>
    </row>
    <row r="8683" spans="3:5" x14ac:dyDescent="0.2">
      <c r="C8683" s="555"/>
      <c r="D8683" s="555"/>
      <c r="E8683" s="124" t="str">
        <f>'Enter Data'!$C$61</f>
        <v>Select</v>
      </c>
    </row>
    <row r="8684" spans="3:5" x14ac:dyDescent="0.2">
      <c r="C8684" s="555"/>
      <c r="D8684" s="555"/>
      <c r="E8684" s="124" t="str">
        <f>'Enter Data'!$C$61</f>
        <v>Select</v>
      </c>
    </row>
    <row r="8685" spans="3:5" x14ac:dyDescent="0.2">
      <c r="C8685" s="555"/>
      <c r="D8685" s="555"/>
      <c r="E8685" s="124" t="str">
        <f>'Enter Data'!$C$61</f>
        <v>Select</v>
      </c>
    </row>
    <row r="8686" spans="3:5" x14ac:dyDescent="0.2">
      <c r="C8686" s="555"/>
      <c r="D8686" s="555"/>
      <c r="E8686" s="124" t="str">
        <f>'Enter Data'!$C$61</f>
        <v>Select</v>
      </c>
    </row>
    <row r="8687" spans="3:5" x14ac:dyDescent="0.2">
      <c r="C8687" s="555"/>
      <c r="D8687" s="555"/>
      <c r="E8687" s="124" t="str">
        <f>'Enter Data'!$C$61</f>
        <v>Select</v>
      </c>
    </row>
    <row r="8688" spans="3:5" x14ac:dyDescent="0.2">
      <c r="C8688" s="555"/>
      <c r="D8688" s="555"/>
      <c r="E8688" s="124" t="str">
        <f>'Enter Data'!$C$61</f>
        <v>Select</v>
      </c>
    </row>
    <row r="8689" spans="3:5" x14ac:dyDescent="0.2">
      <c r="C8689" s="555"/>
      <c r="D8689" s="555"/>
      <c r="E8689" s="124" t="str">
        <f>'Enter Data'!$C$61</f>
        <v>Select</v>
      </c>
    </row>
    <row r="8690" spans="3:5" x14ac:dyDescent="0.2">
      <c r="C8690" s="555"/>
      <c r="D8690" s="555"/>
      <c r="E8690" s="124" t="str">
        <f>'Enter Data'!$C$61</f>
        <v>Select</v>
      </c>
    </row>
    <row r="8691" spans="3:5" x14ac:dyDescent="0.2">
      <c r="C8691" s="555"/>
      <c r="D8691" s="555"/>
      <c r="E8691" s="124" t="str">
        <f>'Enter Data'!$C$61</f>
        <v>Select</v>
      </c>
    </row>
    <row r="8692" spans="3:5" x14ac:dyDescent="0.2">
      <c r="C8692" s="555"/>
      <c r="D8692" s="555"/>
      <c r="E8692" s="124" t="str">
        <f>'Enter Data'!$C$61</f>
        <v>Select</v>
      </c>
    </row>
    <row r="8693" spans="3:5" x14ac:dyDescent="0.2">
      <c r="C8693" s="555"/>
      <c r="D8693" s="555"/>
      <c r="E8693" s="124" t="str">
        <f>'Enter Data'!$C$61</f>
        <v>Select</v>
      </c>
    </row>
    <row r="8694" spans="3:5" x14ac:dyDescent="0.2">
      <c r="C8694" s="555"/>
      <c r="D8694" s="555"/>
      <c r="E8694" s="124" t="str">
        <f>'Enter Data'!$C$61</f>
        <v>Select</v>
      </c>
    </row>
    <row r="8695" spans="3:5" x14ac:dyDescent="0.2">
      <c r="C8695" s="555"/>
      <c r="D8695" s="555"/>
      <c r="E8695" s="124" t="str">
        <f>'Enter Data'!$C$61</f>
        <v>Select</v>
      </c>
    </row>
    <row r="8696" spans="3:5" x14ac:dyDescent="0.2">
      <c r="C8696" s="555"/>
      <c r="D8696" s="555"/>
      <c r="E8696" s="124" t="str">
        <f>'Enter Data'!$C$61</f>
        <v>Select</v>
      </c>
    </row>
    <row r="8697" spans="3:5" x14ac:dyDescent="0.2">
      <c r="C8697" s="555"/>
      <c r="D8697" s="555"/>
      <c r="E8697" s="124" t="str">
        <f>'Enter Data'!$C$61</f>
        <v>Select</v>
      </c>
    </row>
    <row r="8698" spans="3:5" x14ac:dyDescent="0.2">
      <c r="C8698" s="555"/>
      <c r="D8698" s="555"/>
      <c r="E8698" s="124" t="str">
        <f>'Enter Data'!$C$61</f>
        <v>Select</v>
      </c>
    </row>
    <row r="8699" spans="3:5" x14ac:dyDescent="0.2">
      <c r="C8699" s="555"/>
      <c r="D8699" s="555"/>
      <c r="E8699" s="124" t="str">
        <f>'Enter Data'!$C$61</f>
        <v>Select</v>
      </c>
    </row>
    <row r="8700" spans="3:5" x14ac:dyDescent="0.2">
      <c r="C8700" s="555"/>
      <c r="D8700" s="555"/>
      <c r="E8700" s="124" t="str">
        <f>'Enter Data'!$C$61</f>
        <v>Select</v>
      </c>
    </row>
    <row r="8701" spans="3:5" x14ac:dyDescent="0.2">
      <c r="C8701" s="555"/>
      <c r="D8701" s="555"/>
      <c r="E8701" s="124" t="str">
        <f>'Enter Data'!$C$61</f>
        <v>Select</v>
      </c>
    </row>
    <row r="8702" spans="3:5" x14ac:dyDescent="0.2">
      <c r="C8702" s="555"/>
      <c r="D8702" s="555"/>
      <c r="E8702" s="124" t="str">
        <f>'Enter Data'!$C$61</f>
        <v>Select</v>
      </c>
    </row>
    <row r="8703" spans="3:5" x14ac:dyDescent="0.2">
      <c r="C8703" s="555"/>
      <c r="D8703" s="555"/>
      <c r="E8703" s="124" t="str">
        <f>'Enter Data'!$C$61</f>
        <v>Select</v>
      </c>
    </row>
    <row r="8704" spans="3:5" x14ac:dyDescent="0.2">
      <c r="C8704" s="555"/>
      <c r="D8704" s="555"/>
      <c r="E8704" s="124" t="str">
        <f>'Enter Data'!$C$61</f>
        <v>Select</v>
      </c>
    </row>
    <row r="8705" spans="3:5" x14ac:dyDescent="0.2">
      <c r="C8705" s="555"/>
      <c r="D8705" s="555"/>
      <c r="E8705" s="124" t="str">
        <f>'Enter Data'!$C$61</f>
        <v>Select</v>
      </c>
    </row>
    <row r="8706" spans="3:5" x14ac:dyDescent="0.2">
      <c r="C8706" s="555"/>
      <c r="D8706" s="555"/>
      <c r="E8706" s="124" t="str">
        <f>'Enter Data'!$C$61</f>
        <v>Select</v>
      </c>
    </row>
    <row r="8707" spans="3:5" x14ac:dyDescent="0.2">
      <c r="C8707" s="555"/>
      <c r="D8707" s="555"/>
      <c r="E8707" s="124" t="str">
        <f>'Enter Data'!$C$61</f>
        <v>Select</v>
      </c>
    </row>
    <row r="8708" spans="3:5" x14ac:dyDescent="0.2">
      <c r="C8708" s="555"/>
      <c r="D8708" s="555"/>
      <c r="E8708" s="124" t="str">
        <f>'Enter Data'!$C$61</f>
        <v>Select</v>
      </c>
    </row>
    <row r="8709" spans="3:5" x14ac:dyDescent="0.2">
      <c r="C8709" s="555"/>
      <c r="D8709" s="555"/>
      <c r="E8709" s="124" t="str">
        <f>'Enter Data'!$C$61</f>
        <v>Select</v>
      </c>
    </row>
    <row r="8710" spans="3:5" x14ac:dyDescent="0.2">
      <c r="C8710" s="555"/>
      <c r="D8710" s="555"/>
      <c r="E8710" s="124" t="str">
        <f>'Enter Data'!$C$61</f>
        <v>Select</v>
      </c>
    </row>
    <row r="8711" spans="3:5" x14ac:dyDescent="0.2">
      <c r="C8711" s="555"/>
      <c r="D8711" s="555"/>
      <c r="E8711" s="124" t="str">
        <f>'Enter Data'!$C$61</f>
        <v>Select</v>
      </c>
    </row>
    <row r="8712" spans="3:5" x14ac:dyDescent="0.2">
      <c r="C8712" s="555"/>
      <c r="D8712" s="555"/>
      <c r="E8712" s="124" t="str">
        <f>'Enter Data'!$C$61</f>
        <v>Select</v>
      </c>
    </row>
    <row r="8713" spans="3:5" x14ac:dyDescent="0.2">
      <c r="C8713" s="555"/>
      <c r="D8713" s="555"/>
      <c r="E8713" s="124" t="str">
        <f>'Enter Data'!$C$61</f>
        <v>Select</v>
      </c>
    </row>
    <row r="8714" spans="3:5" x14ac:dyDescent="0.2">
      <c r="C8714" s="555"/>
      <c r="D8714" s="555"/>
      <c r="E8714" s="124" t="str">
        <f>'Enter Data'!$C$61</f>
        <v>Select</v>
      </c>
    </row>
    <row r="8715" spans="3:5" x14ac:dyDescent="0.2">
      <c r="C8715" s="555"/>
      <c r="D8715" s="555"/>
      <c r="E8715" s="124" t="str">
        <f>'Enter Data'!$C$61</f>
        <v>Select</v>
      </c>
    </row>
    <row r="8716" spans="3:5" x14ac:dyDescent="0.2">
      <c r="C8716" s="555"/>
      <c r="D8716" s="555"/>
      <c r="E8716" s="124" t="str">
        <f>'Enter Data'!$C$61</f>
        <v>Select</v>
      </c>
    </row>
    <row r="8717" spans="3:5" x14ac:dyDescent="0.2">
      <c r="C8717" s="555"/>
      <c r="D8717" s="555"/>
      <c r="E8717" s="124" t="str">
        <f>'Enter Data'!$C$61</f>
        <v>Select</v>
      </c>
    </row>
    <row r="8718" spans="3:5" x14ac:dyDescent="0.2">
      <c r="C8718" s="555"/>
      <c r="D8718" s="555"/>
      <c r="E8718" s="124" t="str">
        <f>'Enter Data'!$C$61</f>
        <v>Select</v>
      </c>
    </row>
    <row r="8719" spans="3:5" x14ac:dyDescent="0.2">
      <c r="C8719" s="555"/>
      <c r="D8719" s="555"/>
      <c r="E8719" s="124" t="str">
        <f>'Enter Data'!$C$61</f>
        <v>Select</v>
      </c>
    </row>
    <row r="8720" spans="3:5" x14ac:dyDescent="0.2">
      <c r="C8720" s="555"/>
      <c r="D8720" s="555"/>
      <c r="E8720" s="124" t="str">
        <f>'Enter Data'!$C$61</f>
        <v>Select</v>
      </c>
    </row>
    <row r="8721" spans="3:5" x14ac:dyDescent="0.2">
      <c r="C8721" s="555"/>
      <c r="D8721" s="555"/>
      <c r="E8721" s="124" t="str">
        <f>'Enter Data'!$C$61</f>
        <v>Select</v>
      </c>
    </row>
    <row r="8722" spans="3:5" x14ac:dyDescent="0.2">
      <c r="C8722" s="555"/>
      <c r="D8722" s="555"/>
      <c r="E8722" s="124" t="str">
        <f>'Enter Data'!$C$61</f>
        <v>Select</v>
      </c>
    </row>
    <row r="8723" spans="3:5" x14ac:dyDescent="0.2">
      <c r="C8723" s="555"/>
      <c r="D8723" s="555"/>
      <c r="E8723" s="124" t="str">
        <f>'Enter Data'!$C$61</f>
        <v>Select</v>
      </c>
    </row>
    <row r="8724" spans="3:5" x14ac:dyDescent="0.2">
      <c r="C8724" s="555"/>
      <c r="D8724" s="555"/>
      <c r="E8724" s="124" t="str">
        <f>'Enter Data'!$C$61</f>
        <v>Select</v>
      </c>
    </row>
    <row r="8725" spans="3:5" x14ac:dyDescent="0.2">
      <c r="C8725" s="555"/>
      <c r="D8725" s="555"/>
      <c r="E8725" s="124" t="str">
        <f>'Enter Data'!$C$61</f>
        <v>Select</v>
      </c>
    </row>
    <row r="8726" spans="3:5" x14ac:dyDescent="0.2">
      <c r="C8726" s="555"/>
      <c r="D8726" s="555"/>
      <c r="E8726" s="124" t="str">
        <f>'Enter Data'!$C$61</f>
        <v>Select</v>
      </c>
    </row>
    <row r="8727" spans="3:5" x14ac:dyDescent="0.2">
      <c r="C8727" s="555"/>
      <c r="D8727" s="555"/>
      <c r="E8727" s="124" t="str">
        <f>'Enter Data'!$C$61</f>
        <v>Select</v>
      </c>
    </row>
    <row r="8728" spans="3:5" x14ac:dyDescent="0.2">
      <c r="C8728" s="555"/>
      <c r="D8728" s="555"/>
      <c r="E8728" s="124" t="str">
        <f>'Enter Data'!$C$61</f>
        <v>Select</v>
      </c>
    </row>
    <row r="8729" spans="3:5" x14ac:dyDescent="0.2">
      <c r="C8729" s="555"/>
      <c r="D8729" s="555"/>
      <c r="E8729" s="124" t="str">
        <f>'Enter Data'!$C$61</f>
        <v>Select</v>
      </c>
    </row>
    <row r="8730" spans="3:5" x14ac:dyDescent="0.2">
      <c r="C8730" s="555"/>
      <c r="D8730" s="555"/>
      <c r="E8730" s="124" t="str">
        <f>'Enter Data'!$C$61</f>
        <v>Select</v>
      </c>
    </row>
    <row r="8731" spans="3:5" x14ac:dyDescent="0.2">
      <c r="C8731" s="555"/>
      <c r="D8731" s="555"/>
      <c r="E8731" s="124" t="str">
        <f>'Enter Data'!$C$61</f>
        <v>Select</v>
      </c>
    </row>
    <row r="8732" spans="3:5" x14ac:dyDescent="0.2">
      <c r="C8732" s="555"/>
      <c r="D8732" s="555"/>
      <c r="E8732" s="124" t="str">
        <f>'Enter Data'!$C$61</f>
        <v>Select</v>
      </c>
    </row>
    <row r="8733" spans="3:5" x14ac:dyDescent="0.2">
      <c r="C8733" s="555"/>
      <c r="D8733" s="555"/>
      <c r="E8733" s="124" t="str">
        <f>'Enter Data'!$C$61</f>
        <v>Select</v>
      </c>
    </row>
    <row r="8734" spans="3:5" x14ac:dyDescent="0.2">
      <c r="C8734" s="555"/>
      <c r="D8734" s="555"/>
      <c r="E8734" s="124" t="str">
        <f>'Enter Data'!$C$61</f>
        <v>Select</v>
      </c>
    </row>
    <row r="8735" spans="3:5" x14ac:dyDescent="0.2">
      <c r="C8735" s="555"/>
      <c r="D8735" s="555"/>
      <c r="E8735" s="124" t="str">
        <f>'Enter Data'!$C$61</f>
        <v>Select</v>
      </c>
    </row>
    <row r="8736" spans="3:5" x14ac:dyDescent="0.2">
      <c r="C8736" s="555"/>
      <c r="D8736" s="555"/>
      <c r="E8736" s="124" t="str">
        <f>'Enter Data'!$C$61</f>
        <v>Select</v>
      </c>
    </row>
    <row r="8737" spans="3:5" x14ac:dyDescent="0.2">
      <c r="C8737" s="555"/>
      <c r="D8737" s="555"/>
      <c r="E8737" s="124" t="str">
        <f>'Enter Data'!$C$61</f>
        <v>Select</v>
      </c>
    </row>
    <row r="8738" spans="3:5" x14ac:dyDescent="0.2">
      <c r="C8738" s="555"/>
      <c r="D8738" s="555"/>
      <c r="E8738" s="124" t="str">
        <f>'Enter Data'!$C$61</f>
        <v>Select</v>
      </c>
    </row>
    <row r="8739" spans="3:5" x14ac:dyDescent="0.2">
      <c r="C8739" s="555"/>
      <c r="D8739" s="555"/>
      <c r="E8739" s="124" t="str">
        <f>'Enter Data'!$C$61</f>
        <v>Select</v>
      </c>
    </row>
    <row r="8740" spans="3:5" x14ac:dyDescent="0.2">
      <c r="C8740" s="555"/>
      <c r="D8740" s="555"/>
      <c r="E8740" s="124" t="str">
        <f>'Enter Data'!$C$61</f>
        <v>Select</v>
      </c>
    </row>
    <row r="8741" spans="3:5" x14ac:dyDescent="0.2">
      <c r="C8741" s="555"/>
      <c r="D8741" s="555"/>
      <c r="E8741" s="124" t="str">
        <f>'Enter Data'!$C$61</f>
        <v>Select</v>
      </c>
    </row>
    <row r="8742" spans="3:5" x14ac:dyDescent="0.2">
      <c r="C8742" s="555"/>
      <c r="D8742" s="555"/>
      <c r="E8742" s="124" t="str">
        <f>'Enter Data'!$C$61</f>
        <v>Select</v>
      </c>
    </row>
    <row r="8743" spans="3:5" x14ac:dyDescent="0.2">
      <c r="C8743" s="555"/>
      <c r="D8743" s="555"/>
      <c r="E8743" s="124" t="str">
        <f>'Enter Data'!$C$61</f>
        <v>Select</v>
      </c>
    </row>
    <row r="8744" spans="3:5" x14ac:dyDescent="0.2">
      <c r="C8744" s="555"/>
      <c r="D8744" s="555"/>
      <c r="E8744" s="124" t="str">
        <f>'Enter Data'!$C$61</f>
        <v>Select</v>
      </c>
    </row>
    <row r="8745" spans="3:5" x14ac:dyDescent="0.2">
      <c r="C8745" s="555"/>
      <c r="D8745" s="555"/>
      <c r="E8745" s="124" t="str">
        <f>'Enter Data'!$C$61</f>
        <v>Select</v>
      </c>
    </row>
    <row r="8746" spans="3:5" x14ac:dyDescent="0.2">
      <c r="C8746" s="555"/>
      <c r="D8746" s="555"/>
      <c r="E8746" s="124" t="str">
        <f>'Enter Data'!$C$61</f>
        <v>Select</v>
      </c>
    </row>
    <row r="8747" spans="3:5" x14ac:dyDescent="0.2">
      <c r="C8747" s="555"/>
      <c r="D8747" s="555"/>
      <c r="E8747" s="124" t="str">
        <f>'Enter Data'!$C$61</f>
        <v>Select</v>
      </c>
    </row>
    <row r="8748" spans="3:5" x14ac:dyDescent="0.2">
      <c r="C8748" s="555"/>
      <c r="D8748" s="555"/>
      <c r="E8748" s="124" t="str">
        <f>'Enter Data'!$C$61</f>
        <v>Select</v>
      </c>
    </row>
    <row r="8749" spans="3:5" x14ac:dyDescent="0.2">
      <c r="C8749" s="555"/>
      <c r="D8749" s="555"/>
      <c r="E8749" s="124" t="str">
        <f>'Enter Data'!$C$61</f>
        <v>Select</v>
      </c>
    </row>
    <row r="8750" spans="3:5" x14ac:dyDescent="0.2">
      <c r="C8750" s="555"/>
      <c r="D8750" s="555"/>
      <c r="E8750" s="124" t="str">
        <f>'Enter Data'!$C$61</f>
        <v>Select</v>
      </c>
    </row>
    <row r="8751" spans="3:5" x14ac:dyDescent="0.2">
      <c r="C8751" s="555"/>
      <c r="D8751" s="555"/>
      <c r="E8751" s="124" t="str">
        <f>'Enter Data'!$C$61</f>
        <v>Select</v>
      </c>
    </row>
    <row r="8752" spans="3:5" x14ac:dyDescent="0.2">
      <c r="C8752" s="555"/>
      <c r="D8752" s="555"/>
      <c r="E8752" s="124" t="str">
        <f>'Enter Data'!$C$61</f>
        <v>Select</v>
      </c>
    </row>
    <row r="8753" spans="3:5" x14ac:dyDescent="0.2">
      <c r="C8753" s="555"/>
      <c r="D8753" s="555"/>
      <c r="E8753" s="124" t="str">
        <f>'Enter Data'!$C$61</f>
        <v>Select</v>
      </c>
    </row>
    <row r="8754" spans="3:5" x14ac:dyDescent="0.2">
      <c r="C8754" s="555"/>
      <c r="D8754" s="555"/>
      <c r="E8754" s="124" t="str">
        <f>'Enter Data'!$C$61</f>
        <v>Select</v>
      </c>
    </row>
    <row r="8755" spans="3:5" x14ac:dyDescent="0.2">
      <c r="C8755" s="555"/>
      <c r="D8755" s="555"/>
      <c r="E8755" s="124" t="str">
        <f>'Enter Data'!$C$61</f>
        <v>Select</v>
      </c>
    </row>
    <row r="8756" spans="3:5" x14ac:dyDescent="0.2">
      <c r="C8756" s="555"/>
      <c r="D8756" s="555"/>
      <c r="E8756" s="124" t="str">
        <f>'Enter Data'!$C$61</f>
        <v>Select</v>
      </c>
    </row>
    <row r="8757" spans="3:5" x14ac:dyDescent="0.2">
      <c r="C8757" s="555"/>
      <c r="D8757" s="555"/>
      <c r="E8757" s="124" t="str">
        <f>'Enter Data'!$C$61</f>
        <v>Select</v>
      </c>
    </row>
    <row r="8758" spans="3:5" x14ac:dyDescent="0.2">
      <c r="C8758" s="555"/>
      <c r="D8758" s="555"/>
      <c r="E8758" s="124" t="str">
        <f>'Enter Data'!$C$61</f>
        <v>Select</v>
      </c>
    </row>
    <row r="8759" spans="3:5" x14ac:dyDescent="0.2">
      <c r="C8759" s="555"/>
      <c r="D8759" s="555"/>
      <c r="E8759" s="124" t="str">
        <f>'Enter Data'!$C$61</f>
        <v>Select</v>
      </c>
    </row>
    <row r="8760" spans="3:5" x14ac:dyDescent="0.2">
      <c r="C8760" s="555"/>
      <c r="D8760" s="555"/>
      <c r="E8760" s="124" t="str">
        <f>'Enter Data'!$C$61</f>
        <v>Select</v>
      </c>
    </row>
    <row r="8761" spans="3:5" x14ac:dyDescent="0.2">
      <c r="C8761" s="555"/>
      <c r="D8761" s="555"/>
      <c r="E8761" s="124" t="str">
        <f>'Enter Data'!$C$61</f>
        <v>Select</v>
      </c>
    </row>
    <row r="8762" spans="3:5" x14ac:dyDescent="0.2">
      <c r="C8762" s="555"/>
      <c r="D8762" s="555"/>
      <c r="E8762" s="124" t="str">
        <f>'Enter Data'!$C$61</f>
        <v>Select</v>
      </c>
    </row>
    <row r="8763" spans="3:5" x14ac:dyDescent="0.2">
      <c r="C8763" s="555"/>
      <c r="D8763" s="555"/>
      <c r="E8763" s="124" t="str">
        <f>'Enter Data'!$C$61</f>
        <v>Select</v>
      </c>
    </row>
    <row r="8764" spans="3:5" x14ac:dyDescent="0.2">
      <c r="C8764" s="555"/>
      <c r="D8764" s="555"/>
      <c r="E8764" s="124" t="str">
        <f>'Enter Data'!$C$61</f>
        <v>Select</v>
      </c>
    </row>
    <row r="8765" spans="3:5" x14ac:dyDescent="0.2">
      <c r="C8765" s="555"/>
      <c r="D8765" s="555"/>
      <c r="E8765" s="124" t="str">
        <f>'Enter Data'!$C$61</f>
        <v>Select</v>
      </c>
    </row>
    <row r="8766" spans="3:5" x14ac:dyDescent="0.2">
      <c r="C8766" s="555"/>
      <c r="D8766" s="555"/>
      <c r="E8766" s="124" t="str">
        <f>'Enter Data'!$C$61</f>
        <v>Select</v>
      </c>
    </row>
    <row r="8767" spans="3:5" x14ac:dyDescent="0.2">
      <c r="C8767" s="555"/>
      <c r="D8767" s="555"/>
      <c r="E8767" s="124" t="str">
        <f>'Enter Data'!$C$61</f>
        <v>Select</v>
      </c>
    </row>
    <row r="8768" spans="3:5" x14ac:dyDescent="0.2">
      <c r="C8768" s="555"/>
      <c r="D8768" s="555"/>
      <c r="E8768" s="124" t="str">
        <f>'Enter Data'!$C$61</f>
        <v>Select</v>
      </c>
    </row>
    <row r="8769" spans="3:5" x14ac:dyDescent="0.2">
      <c r="C8769" s="555"/>
      <c r="D8769" s="555"/>
      <c r="E8769" s="124" t="str">
        <f>'Enter Data'!$C$61</f>
        <v>Select</v>
      </c>
    </row>
    <row r="8770" spans="3:5" x14ac:dyDescent="0.2">
      <c r="C8770" s="555"/>
      <c r="D8770" s="555"/>
      <c r="E8770" s="124" t="str">
        <f>'Enter Data'!$C$61</f>
        <v>Select</v>
      </c>
    </row>
    <row r="8771" spans="3:5" x14ac:dyDescent="0.2">
      <c r="C8771" s="555"/>
      <c r="D8771" s="555"/>
      <c r="E8771" s="124" t="str">
        <f>'Enter Data'!$C$61</f>
        <v>Select</v>
      </c>
    </row>
    <row r="8772" spans="3:5" x14ac:dyDescent="0.2">
      <c r="C8772" s="555"/>
      <c r="D8772" s="555"/>
      <c r="E8772" s="124" t="str">
        <f>'Enter Data'!$C$61</f>
        <v>Select</v>
      </c>
    </row>
    <row r="8773" spans="3:5" x14ac:dyDescent="0.2">
      <c r="C8773" s="555"/>
      <c r="D8773" s="555"/>
      <c r="E8773" s="124" t="str">
        <f>'Enter Data'!$C$61</f>
        <v>Select</v>
      </c>
    </row>
    <row r="8774" spans="3:5" x14ac:dyDescent="0.2">
      <c r="C8774" s="555"/>
      <c r="D8774" s="555"/>
      <c r="E8774" s="124" t="str">
        <f>'Enter Data'!$C$61</f>
        <v>Select</v>
      </c>
    </row>
    <row r="8775" spans="3:5" x14ac:dyDescent="0.2">
      <c r="C8775" s="555"/>
      <c r="D8775" s="555"/>
      <c r="E8775" s="124" t="str">
        <f>'Enter Data'!$C$61</f>
        <v>Select</v>
      </c>
    </row>
    <row r="8776" spans="3:5" x14ac:dyDescent="0.2">
      <c r="C8776" s="555"/>
      <c r="D8776" s="555"/>
      <c r="E8776" s="124" t="str">
        <f>'Enter Data'!$C$61</f>
        <v>Select</v>
      </c>
    </row>
    <row r="8777" spans="3:5" x14ac:dyDescent="0.2">
      <c r="C8777" s="555"/>
      <c r="D8777" s="555"/>
      <c r="E8777" s="124" t="str">
        <f>'Enter Data'!$C$61</f>
        <v>Select</v>
      </c>
    </row>
    <row r="8778" spans="3:5" x14ac:dyDescent="0.2">
      <c r="C8778" s="555"/>
      <c r="D8778" s="555"/>
      <c r="E8778" s="124" t="str">
        <f>'Enter Data'!$C$61</f>
        <v>Select</v>
      </c>
    </row>
    <row r="8779" spans="3:5" x14ac:dyDescent="0.2">
      <c r="C8779" s="555"/>
      <c r="D8779" s="555"/>
      <c r="E8779" s="124" t="str">
        <f>'Enter Data'!$C$61</f>
        <v>Select</v>
      </c>
    </row>
    <row r="8780" spans="3:5" x14ac:dyDescent="0.2">
      <c r="C8780" s="555"/>
      <c r="D8780" s="555"/>
      <c r="E8780" s="124" t="str">
        <f>'Enter Data'!$C$61</f>
        <v>Select</v>
      </c>
    </row>
    <row r="8781" spans="3:5" x14ac:dyDescent="0.2">
      <c r="C8781" s="555"/>
      <c r="D8781" s="555"/>
      <c r="E8781" s="124" t="str">
        <f>'Enter Data'!$C$61</f>
        <v>Select</v>
      </c>
    </row>
    <row r="8782" spans="3:5" x14ac:dyDescent="0.2">
      <c r="C8782" s="555"/>
      <c r="D8782" s="555"/>
      <c r="E8782" s="124" t="str">
        <f>'Enter Data'!$C$61</f>
        <v>Select</v>
      </c>
    </row>
    <row r="8783" spans="3:5" x14ac:dyDescent="0.2">
      <c r="C8783" s="555"/>
      <c r="D8783" s="555"/>
      <c r="E8783" s="124" t="str">
        <f>'Enter Data'!$C$61</f>
        <v>Select</v>
      </c>
    </row>
    <row r="8784" spans="3:5" x14ac:dyDescent="0.2">
      <c r="C8784" s="555"/>
      <c r="D8784" s="555"/>
      <c r="E8784" s="124" t="str">
        <f>'Enter Data'!$C$61</f>
        <v>Select</v>
      </c>
    </row>
    <row r="8785" spans="3:5" x14ac:dyDescent="0.2">
      <c r="C8785" s="555"/>
      <c r="D8785" s="555"/>
      <c r="E8785" s="124" t="str">
        <f>'Enter Data'!$C$61</f>
        <v>Select</v>
      </c>
    </row>
    <row r="8786" spans="3:5" x14ac:dyDescent="0.2">
      <c r="C8786" s="555"/>
      <c r="D8786" s="555"/>
      <c r="E8786" s="124" t="str">
        <f>'Enter Data'!$C$61</f>
        <v>Select</v>
      </c>
    </row>
    <row r="8787" spans="3:5" x14ac:dyDescent="0.2">
      <c r="C8787" s="555"/>
      <c r="D8787" s="555"/>
      <c r="E8787" s="124" t="str">
        <f>'Enter Data'!$C$61</f>
        <v>Select</v>
      </c>
    </row>
    <row r="8788" spans="3:5" x14ac:dyDescent="0.2">
      <c r="C8788" s="555"/>
      <c r="D8788" s="555"/>
      <c r="E8788" s="124" t="str">
        <f>'Enter Data'!$C$61</f>
        <v>Select</v>
      </c>
    </row>
    <row r="8789" spans="3:5" x14ac:dyDescent="0.2">
      <c r="C8789" s="555"/>
      <c r="D8789" s="555"/>
      <c r="E8789" s="124" t="str">
        <f>'Enter Data'!$C$61</f>
        <v>Select</v>
      </c>
    </row>
    <row r="8790" spans="3:5" x14ac:dyDescent="0.2">
      <c r="C8790" s="555"/>
      <c r="D8790" s="555"/>
      <c r="E8790" s="124" t="str">
        <f>'Enter Data'!$C$61</f>
        <v>Select</v>
      </c>
    </row>
    <row r="8791" spans="3:5" x14ac:dyDescent="0.2">
      <c r="C8791" s="555"/>
      <c r="D8791" s="555"/>
      <c r="E8791" s="124" t="str">
        <f>'Enter Data'!$C$61</f>
        <v>Select</v>
      </c>
    </row>
    <row r="8792" spans="3:5" x14ac:dyDescent="0.2">
      <c r="C8792" s="555"/>
      <c r="D8792" s="555"/>
      <c r="E8792" s="124" t="str">
        <f>'Enter Data'!$C$61</f>
        <v>Select</v>
      </c>
    </row>
    <row r="8793" spans="3:5" x14ac:dyDescent="0.2">
      <c r="C8793" s="555"/>
      <c r="D8793" s="555"/>
      <c r="E8793" s="124" t="str">
        <f>'Enter Data'!$C$61</f>
        <v>Select</v>
      </c>
    </row>
    <row r="8794" spans="3:5" x14ac:dyDescent="0.2">
      <c r="C8794" s="555"/>
      <c r="D8794" s="555"/>
      <c r="E8794" s="124" t="str">
        <f>'Enter Data'!$C$61</f>
        <v>Select</v>
      </c>
    </row>
    <row r="8795" spans="3:5" x14ac:dyDescent="0.2">
      <c r="C8795" s="555"/>
      <c r="D8795" s="555"/>
      <c r="E8795" s="124" t="str">
        <f>'Enter Data'!$C$61</f>
        <v>Select</v>
      </c>
    </row>
    <row r="8796" spans="3:5" x14ac:dyDescent="0.2">
      <c r="C8796" s="555"/>
      <c r="D8796" s="555"/>
      <c r="E8796" s="124" t="str">
        <f>'Enter Data'!$C$61</f>
        <v>Select</v>
      </c>
    </row>
    <row r="8797" spans="3:5" x14ac:dyDescent="0.2">
      <c r="C8797" s="555"/>
      <c r="D8797" s="555"/>
      <c r="E8797" s="124" t="str">
        <f>'Enter Data'!$C$61</f>
        <v>Select</v>
      </c>
    </row>
    <row r="8798" spans="3:5" x14ac:dyDescent="0.2">
      <c r="C8798" s="555"/>
      <c r="D8798" s="555"/>
      <c r="E8798" s="124" t="str">
        <f>'Enter Data'!$C$61</f>
        <v>Select</v>
      </c>
    </row>
    <row r="8799" spans="3:5" x14ac:dyDescent="0.2">
      <c r="C8799" s="555"/>
      <c r="D8799" s="555"/>
      <c r="E8799" s="124" t="str">
        <f>'Enter Data'!$C$61</f>
        <v>Select</v>
      </c>
    </row>
    <row r="8800" spans="3:5" x14ac:dyDescent="0.2">
      <c r="C8800" s="555"/>
      <c r="D8800" s="555"/>
      <c r="E8800" s="124" t="str">
        <f>'Enter Data'!$C$61</f>
        <v>Select</v>
      </c>
    </row>
    <row r="8801" spans="3:5" x14ac:dyDescent="0.2">
      <c r="C8801" s="555"/>
      <c r="D8801" s="555"/>
      <c r="E8801" s="124" t="str">
        <f>'Enter Data'!$C$61</f>
        <v>Select</v>
      </c>
    </row>
    <row r="8802" spans="3:5" x14ac:dyDescent="0.2">
      <c r="C8802" s="555"/>
      <c r="D8802" s="555"/>
      <c r="E8802" s="124" t="str">
        <f>'Enter Data'!$C$61</f>
        <v>Select</v>
      </c>
    </row>
    <row r="8803" spans="3:5" x14ac:dyDescent="0.2">
      <c r="C8803" s="555"/>
      <c r="D8803" s="555"/>
      <c r="E8803" s="124" t="str">
        <f>'Enter Data'!$C$61</f>
        <v>Select</v>
      </c>
    </row>
    <row r="8804" spans="3:5" x14ac:dyDescent="0.2">
      <c r="C8804" s="555"/>
      <c r="D8804" s="555"/>
      <c r="E8804" s="124" t="str">
        <f>'Enter Data'!$C$61</f>
        <v>Select</v>
      </c>
    </row>
    <row r="8805" spans="3:5" x14ac:dyDescent="0.2">
      <c r="C8805" s="555"/>
      <c r="D8805" s="555"/>
      <c r="E8805" s="124" t="str">
        <f>'Enter Data'!$C$61</f>
        <v>Select</v>
      </c>
    </row>
    <row r="8806" spans="3:5" x14ac:dyDescent="0.2">
      <c r="C8806" s="555"/>
      <c r="D8806" s="555"/>
      <c r="E8806" s="124" t="str">
        <f>'Enter Data'!$C$61</f>
        <v>Select</v>
      </c>
    </row>
    <row r="8807" spans="3:5" x14ac:dyDescent="0.2">
      <c r="C8807" s="555"/>
      <c r="D8807" s="555"/>
      <c r="E8807" s="124" t="str">
        <f>'Enter Data'!$C$61</f>
        <v>Select</v>
      </c>
    </row>
    <row r="8808" spans="3:5" x14ac:dyDescent="0.2">
      <c r="C8808" s="555"/>
      <c r="D8808" s="555"/>
      <c r="E8808" s="124" t="str">
        <f>'Enter Data'!$C$61</f>
        <v>Select</v>
      </c>
    </row>
    <row r="8809" spans="3:5" x14ac:dyDescent="0.2">
      <c r="C8809" s="555"/>
      <c r="D8809" s="555"/>
      <c r="E8809" s="124" t="str">
        <f>'Enter Data'!$C$61</f>
        <v>Select</v>
      </c>
    </row>
    <row r="8810" spans="3:5" x14ac:dyDescent="0.2">
      <c r="C8810" s="555"/>
      <c r="D8810" s="555"/>
      <c r="E8810" s="124" t="str">
        <f>'Enter Data'!$C$61</f>
        <v>Select</v>
      </c>
    </row>
    <row r="8811" spans="3:5" x14ac:dyDescent="0.2">
      <c r="C8811" s="555"/>
      <c r="D8811" s="555"/>
      <c r="E8811" s="124" t="str">
        <f>'Enter Data'!$C$61</f>
        <v>Select</v>
      </c>
    </row>
    <row r="8812" spans="3:5" x14ac:dyDescent="0.2">
      <c r="C8812" s="555"/>
      <c r="D8812" s="555"/>
      <c r="E8812" s="124" t="str">
        <f>'Enter Data'!$C$61</f>
        <v>Select</v>
      </c>
    </row>
    <row r="8813" spans="3:5" x14ac:dyDescent="0.2">
      <c r="C8813" s="555"/>
      <c r="D8813" s="555"/>
      <c r="E8813" s="124" t="str">
        <f>'Enter Data'!$C$61</f>
        <v>Select</v>
      </c>
    </row>
    <row r="8814" spans="3:5" x14ac:dyDescent="0.2">
      <c r="C8814" s="555"/>
      <c r="D8814" s="555"/>
      <c r="E8814" s="124" t="str">
        <f>'Enter Data'!$C$61</f>
        <v>Select</v>
      </c>
    </row>
    <row r="8815" spans="3:5" x14ac:dyDescent="0.2">
      <c r="C8815" s="555"/>
      <c r="D8815" s="555"/>
      <c r="E8815" s="124" t="str">
        <f>'Enter Data'!$C$61</f>
        <v>Select</v>
      </c>
    </row>
    <row r="8816" spans="3:5" x14ac:dyDescent="0.2">
      <c r="C8816" s="555"/>
      <c r="D8816" s="555"/>
      <c r="E8816" s="124" t="str">
        <f>'Enter Data'!$C$61</f>
        <v>Select</v>
      </c>
    </row>
    <row r="8817" spans="3:5" x14ac:dyDescent="0.2">
      <c r="C8817" s="555"/>
      <c r="D8817" s="555"/>
      <c r="E8817" s="124" t="str">
        <f>'Enter Data'!$C$61</f>
        <v>Select</v>
      </c>
    </row>
    <row r="8818" spans="3:5" x14ac:dyDescent="0.2">
      <c r="C8818" s="555"/>
      <c r="D8818" s="555"/>
      <c r="E8818" s="124" t="str">
        <f>'Enter Data'!$C$61</f>
        <v>Select</v>
      </c>
    </row>
    <row r="8819" spans="3:5" x14ac:dyDescent="0.2">
      <c r="C8819" s="555"/>
      <c r="D8819" s="555"/>
      <c r="E8819" s="124" t="str">
        <f>'Enter Data'!$C$61</f>
        <v>Select</v>
      </c>
    </row>
    <row r="8820" spans="3:5" x14ac:dyDescent="0.2">
      <c r="C8820" s="555"/>
      <c r="D8820" s="555"/>
      <c r="E8820" s="124" t="str">
        <f>'Enter Data'!$C$61</f>
        <v>Select</v>
      </c>
    </row>
    <row r="8821" spans="3:5" x14ac:dyDescent="0.2">
      <c r="C8821" s="555"/>
      <c r="D8821" s="555"/>
      <c r="E8821" s="124" t="str">
        <f>'Enter Data'!$C$61</f>
        <v>Select</v>
      </c>
    </row>
    <row r="8822" spans="3:5" x14ac:dyDescent="0.2">
      <c r="C8822" s="555"/>
      <c r="D8822" s="555"/>
      <c r="E8822" s="124" t="str">
        <f>'Enter Data'!$C$61</f>
        <v>Select</v>
      </c>
    </row>
    <row r="8823" spans="3:5" x14ac:dyDescent="0.2">
      <c r="C8823" s="555"/>
      <c r="D8823" s="555"/>
      <c r="E8823" s="124" t="str">
        <f>'Enter Data'!$C$61</f>
        <v>Select</v>
      </c>
    </row>
    <row r="8824" spans="3:5" x14ac:dyDescent="0.2">
      <c r="C8824" s="555"/>
      <c r="D8824" s="555"/>
      <c r="E8824" s="124" t="str">
        <f>'Enter Data'!$C$61</f>
        <v>Select</v>
      </c>
    </row>
    <row r="8825" spans="3:5" x14ac:dyDescent="0.2">
      <c r="C8825" s="555"/>
      <c r="D8825" s="555"/>
      <c r="E8825" s="124" t="str">
        <f>'Enter Data'!$C$61</f>
        <v>Select</v>
      </c>
    </row>
    <row r="8826" spans="3:5" x14ac:dyDescent="0.2">
      <c r="C8826" s="555"/>
      <c r="D8826" s="555"/>
      <c r="E8826" s="124" t="str">
        <f>'Enter Data'!$C$61</f>
        <v>Select</v>
      </c>
    </row>
    <row r="8827" spans="3:5" x14ac:dyDescent="0.2">
      <c r="C8827" s="555"/>
      <c r="D8827" s="555"/>
      <c r="E8827" s="124" t="str">
        <f>'Enter Data'!$C$61</f>
        <v>Select</v>
      </c>
    </row>
    <row r="8828" spans="3:5" x14ac:dyDescent="0.2">
      <c r="C8828" s="555"/>
      <c r="D8828" s="555"/>
      <c r="E8828" s="124" t="str">
        <f>'Enter Data'!$C$61</f>
        <v>Select</v>
      </c>
    </row>
    <row r="8829" spans="3:5" x14ac:dyDescent="0.2">
      <c r="C8829" s="555"/>
      <c r="D8829" s="555"/>
      <c r="E8829" s="124" t="str">
        <f>'Enter Data'!$C$61</f>
        <v>Select</v>
      </c>
    </row>
    <row r="8830" spans="3:5" x14ac:dyDescent="0.2">
      <c r="C8830" s="555"/>
      <c r="D8830" s="555"/>
      <c r="E8830" s="124" t="str">
        <f>'Enter Data'!$C$61</f>
        <v>Select</v>
      </c>
    </row>
    <row r="8831" spans="3:5" x14ac:dyDescent="0.2">
      <c r="C8831" s="555"/>
      <c r="D8831" s="555"/>
      <c r="E8831" s="124" t="str">
        <f>'Enter Data'!$C$61</f>
        <v>Select</v>
      </c>
    </row>
    <row r="8832" spans="3:5" x14ac:dyDescent="0.2">
      <c r="C8832" s="555"/>
      <c r="D8832" s="555"/>
      <c r="E8832" s="124" t="str">
        <f>'Enter Data'!$C$61</f>
        <v>Select</v>
      </c>
    </row>
    <row r="8833" spans="3:5" x14ac:dyDescent="0.2">
      <c r="C8833" s="555"/>
      <c r="D8833" s="555"/>
      <c r="E8833" s="124" t="str">
        <f>'Enter Data'!$C$61</f>
        <v>Select</v>
      </c>
    </row>
    <row r="8834" spans="3:5" x14ac:dyDescent="0.2">
      <c r="C8834" s="555"/>
      <c r="D8834" s="555"/>
      <c r="E8834" s="124" t="str">
        <f>'Enter Data'!$C$61</f>
        <v>Select</v>
      </c>
    </row>
    <row r="8835" spans="3:5" x14ac:dyDescent="0.2">
      <c r="C8835" s="555"/>
      <c r="D8835" s="555"/>
      <c r="E8835" s="124" t="str">
        <f>'Enter Data'!$C$61</f>
        <v>Select</v>
      </c>
    </row>
    <row r="8836" spans="3:5" x14ac:dyDescent="0.2">
      <c r="C8836" s="555"/>
      <c r="D8836" s="555"/>
      <c r="E8836" s="124" t="str">
        <f>'Enter Data'!$C$61</f>
        <v>Select</v>
      </c>
    </row>
    <row r="8837" spans="3:5" x14ac:dyDescent="0.2">
      <c r="C8837" s="555"/>
      <c r="D8837" s="555"/>
      <c r="E8837" s="124" t="str">
        <f>'Enter Data'!$C$61</f>
        <v>Select</v>
      </c>
    </row>
    <row r="8838" spans="3:5" x14ac:dyDescent="0.2">
      <c r="C8838" s="555"/>
      <c r="D8838" s="555"/>
      <c r="E8838" s="124" t="str">
        <f>'Enter Data'!$C$61</f>
        <v>Select</v>
      </c>
    </row>
    <row r="8839" spans="3:5" x14ac:dyDescent="0.2">
      <c r="C8839" s="555"/>
      <c r="D8839" s="555"/>
      <c r="E8839" s="124" t="str">
        <f>'Enter Data'!$C$61</f>
        <v>Select</v>
      </c>
    </row>
    <row r="8840" spans="3:5" x14ac:dyDescent="0.2">
      <c r="C8840" s="555"/>
      <c r="D8840" s="555"/>
      <c r="E8840" s="124" t="str">
        <f>'Enter Data'!$C$61</f>
        <v>Select</v>
      </c>
    </row>
    <row r="8841" spans="3:5" x14ac:dyDescent="0.2">
      <c r="C8841" s="555"/>
      <c r="D8841" s="555"/>
      <c r="E8841" s="124" t="str">
        <f>'Enter Data'!$C$61</f>
        <v>Select</v>
      </c>
    </row>
    <row r="8842" spans="3:5" x14ac:dyDescent="0.2">
      <c r="C8842" s="555"/>
      <c r="D8842" s="555"/>
      <c r="E8842" s="124" t="str">
        <f>'Enter Data'!$C$61</f>
        <v>Select</v>
      </c>
    </row>
    <row r="8843" spans="3:5" x14ac:dyDescent="0.2">
      <c r="C8843" s="555"/>
      <c r="D8843" s="555"/>
      <c r="E8843" s="124" t="str">
        <f>'Enter Data'!$C$61</f>
        <v>Select</v>
      </c>
    </row>
    <row r="8844" spans="3:5" x14ac:dyDescent="0.2">
      <c r="C8844" s="555"/>
      <c r="D8844" s="555"/>
      <c r="E8844" s="124" t="str">
        <f>'Enter Data'!$C$61</f>
        <v>Select</v>
      </c>
    </row>
    <row r="8845" spans="3:5" x14ac:dyDescent="0.2">
      <c r="C8845" s="555"/>
      <c r="D8845" s="555"/>
      <c r="E8845" s="124" t="str">
        <f>'Enter Data'!$C$61</f>
        <v>Select</v>
      </c>
    </row>
    <row r="8846" spans="3:5" x14ac:dyDescent="0.2">
      <c r="C8846" s="555"/>
      <c r="D8846" s="555"/>
      <c r="E8846" s="124" t="str">
        <f>'Enter Data'!$C$61</f>
        <v>Select</v>
      </c>
    </row>
    <row r="8847" spans="3:5" x14ac:dyDescent="0.2">
      <c r="C8847" s="555"/>
      <c r="D8847" s="555"/>
      <c r="E8847" s="124" t="str">
        <f>'Enter Data'!$C$61</f>
        <v>Select</v>
      </c>
    </row>
    <row r="8848" spans="3:5" x14ac:dyDescent="0.2">
      <c r="C8848" s="555"/>
      <c r="D8848" s="555"/>
      <c r="E8848" s="124" t="str">
        <f>'Enter Data'!$C$61</f>
        <v>Select</v>
      </c>
    </row>
    <row r="8849" spans="3:5" x14ac:dyDescent="0.2">
      <c r="C8849" s="555"/>
      <c r="D8849" s="555"/>
      <c r="E8849" s="124" t="str">
        <f>'Enter Data'!$C$61</f>
        <v>Select</v>
      </c>
    </row>
    <row r="8850" spans="3:5" x14ac:dyDescent="0.2">
      <c r="C8850" s="555"/>
      <c r="D8850" s="555"/>
      <c r="E8850" s="124" t="str">
        <f>'Enter Data'!$C$61</f>
        <v>Select</v>
      </c>
    </row>
    <row r="8851" spans="3:5" x14ac:dyDescent="0.2">
      <c r="C8851" s="555"/>
      <c r="D8851" s="555"/>
      <c r="E8851" s="124" t="str">
        <f>'Enter Data'!$C$61</f>
        <v>Select</v>
      </c>
    </row>
    <row r="8852" spans="3:5" x14ac:dyDescent="0.2">
      <c r="C8852" s="555"/>
      <c r="D8852" s="555"/>
      <c r="E8852" s="124" t="str">
        <f>'Enter Data'!$C$61</f>
        <v>Select</v>
      </c>
    </row>
    <row r="8853" spans="3:5" x14ac:dyDescent="0.2">
      <c r="C8853" s="555"/>
      <c r="D8853" s="555"/>
      <c r="E8853" s="124" t="str">
        <f>'Enter Data'!$C$61</f>
        <v>Select</v>
      </c>
    </row>
    <row r="8854" spans="3:5" x14ac:dyDescent="0.2">
      <c r="C8854" s="555"/>
      <c r="D8854" s="555"/>
      <c r="E8854" s="124" t="str">
        <f>'Enter Data'!$C$61</f>
        <v>Select</v>
      </c>
    </row>
    <row r="8855" spans="3:5" x14ac:dyDescent="0.2">
      <c r="C8855" s="555"/>
      <c r="D8855" s="555"/>
      <c r="E8855" s="124" t="str">
        <f>'Enter Data'!$C$61</f>
        <v>Select</v>
      </c>
    </row>
    <row r="8856" spans="3:5" x14ac:dyDescent="0.2">
      <c r="C8856" s="555"/>
      <c r="D8856" s="555"/>
      <c r="E8856" s="124" t="str">
        <f>'Enter Data'!$C$61</f>
        <v>Select</v>
      </c>
    </row>
    <row r="8857" spans="3:5" x14ac:dyDescent="0.2">
      <c r="C8857" s="555"/>
      <c r="D8857" s="555"/>
      <c r="E8857" s="124" t="str">
        <f>'Enter Data'!$C$61</f>
        <v>Select</v>
      </c>
    </row>
    <row r="8858" spans="3:5" x14ac:dyDescent="0.2">
      <c r="C8858" s="555"/>
      <c r="D8858" s="555"/>
      <c r="E8858" s="124" t="str">
        <f>'Enter Data'!$C$61</f>
        <v>Select</v>
      </c>
    </row>
    <row r="8859" spans="3:5" x14ac:dyDescent="0.2">
      <c r="C8859" s="555"/>
      <c r="D8859" s="555"/>
      <c r="E8859" s="124" t="str">
        <f>'Enter Data'!$C$61</f>
        <v>Select</v>
      </c>
    </row>
    <row r="8860" spans="3:5" x14ac:dyDescent="0.2">
      <c r="C8860" s="555"/>
      <c r="D8860" s="555"/>
      <c r="E8860" s="124" t="str">
        <f>'Enter Data'!$C$61</f>
        <v>Select</v>
      </c>
    </row>
    <row r="8861" spans="3:5" x14ac:dyDescent="0.2">
      <c r="C8861" s="555"/>
      <c r="D8861" s="555"/>
      <c r="E8861" s="124" t="str">
        <f>'Enter Data'!$C$61</f>
        <v>Select</v>
      </c>
    </row>
    <row r="8862" spans="3:5" x14ac:dyDescent="0.2">
      <c r="C8862" s="555"/>
      <c r="D8862" s="555"/>
      <c r="E8862" s="124" t="str">
        <f>'Enter Data'!$C$61</f>
        <v>Select</v>
      </c>
    </row>
    <row r="8863" spans="3:5" x14ac:dyDescent="0.2">
      <c r="C8863" s="555"/>
      <c r="D8863" s="555"/>
      <c r="E8863" s="124" t="str">
        <f>'Enter Data'!$C$61</f>
        <v>Select</v>
      </c>
    </row>
    <row r="8864" spans="3:5" x14ac:dyDescent="0.2">
      <c r="C8864" s="555"/>
      <c r="D8864" s="555"/>
      <c r="E8864" s="124" t="str">
        <f>'Enter Data'!$C$61</f>
        <v>Select</v>
      </c>
    </row>
    <row r="8865" spans="3:5" x14ac:dyDescent="0.2">
      <c r="C8865" s="555"/>
      <c r="D8865" s="555"/>
      <c r="E8865" s="124" t="str">
        <f>'Enter Data'!$C$61</f>
        <v>Select</v>
      </c>
    </row>
    <row r="8866" spans="3:5" x14ac:dyDescent="0.2">
      <c r="C8866" s="555"/>
      <c r="D8866" s="555"/>
      <c r="E8866" s="124" t="str">
        <f>'Enter Data'!$C$61</f>
        <v>Select</v>
      </c>
    </row>
    <row r="8867" spans="3:5" x14ac:dyDescent="0.2">
      <c r="C8867" s="555"/>
      <c r="D8867" s="555"/>
      <c r="E8867" s="124" t="str">
        <f>'Enter Data'!$C$61</f>
        <v>Select</v>
      </c>
    </row>
    <row r="8868" spans="3:5" x14ac:dyDescent="0.2">
      <c r="C8868" s="555"/>
      <c r="D8868" s="555"/>
      <c r="E8868" s="124" t="str">
        <f>'Enter Data'!$C$61</f>
        <v>Select</v>
      </c>
    </row>
    <row r="8869" spans="3:5" x14ac:dyDescent="0.2">
      <c r="C8869" s="555"/>
      <c r="D8869" s="555"/>
      <c r="E8869" s="124" t="str">
        <f>'Enter Data'!$C$61</f>
        <v>Select</v>
      </c>
    </row>
    <row r="8870" spans="3:5" x14ac:dyDescent="0.2">
      <c r="C8870" s="555"/>
      <c r="D8870" s="555"/>
      <c r="E8870" s="124" t="str">
        <f>'Enter Data'!$C$61</f>
        <v>Select</v>
      </c>
    </row>
    <row r="8871" spans="3:5" x14ac:dyDescent="0.2">
      <c r="C8871" s="555"/>
      <c r="D8871" s="555"/>
      <c r="E8871" s="124" t="str">
        <f>'Enter Data'!$C$61</f>
        <v>Select</v>
      </c>
    </row>
    <row r="8872" spans="3:5" x14ac:dyDescent="0.2">
      <c r="C8872" s="555"/>
      <c r="D8872" s="555"/>
      <c r="E8872" s="124" t="str">
        <f>'Enter Data'!$C$61</f>
        <v>Select</v>
      </c>
    </row>
    <row r="8873" spans="3:5" x14ac:dyDescent="0.2">
      <c r="C8873" s="555"/>
      <c r="D8873" s="555"/>
      <c r="E8873" s="124" t="str">
        <f>'Enter Data'!$C$61</f>
        <v>Select</v>
      </c>
    </row>
    <row r="8874" spans="3:5" x14ac:dyDescent="0.2">
      <c r="C8874" s="555"/>
      <c r="D8874" s="555"/>
      <c r="E8874" s="124" t="str">
        <f>'Enter Data'!$C$61</f>
        <v>Select</v>
      </c>
    </row>
    <row r="8875" spans="3:5" x14ac:dyDescent="0.2">
      <c r="C8875" s="555"/>
      <c r="D8875" s="555"/>
      <c r="E8875" s="124" t="str">
        <f>'Enter Data'!$C$61</f>
        <v>Select</v>
      </c>
    </row>
    <row r="8876" spans="3:5" x14ac:dyDescent="0.2">
      <c r="C8876" s="555"/>
      <c r="D8876" s="555"/>
      <c r="E8876" s="124" t="str">
        <f>'Enter Data'!$C$61</f>
        <v>Select</v>
      </c>
    </row>
    <row r="8877" spans="3:5" x14ac:dyDescent="0.2">
      <c r="C8877" s="555"/>
      <c r="D8877" s="555"/>
      <c r="E8877" s="124" t="str">
        <f>'Enter Data'!$C$61</f>
        <v>Select</v>
      </c>
    </row>
    <row r="8878" spans="3:5" x14ac:dyDescent="0.2">
      <c r="C8878" s="555"/>
      <c r="D8878" s="555"/>
      <c r="E8878" s="124" t="str">
        <f>'Enter Data'!$C$61</f>
        <v>Select</v>
      </c>
    </row>
    <row r="8879" spans="3:5" x14ac:dyDescent="0.2">
      <c r="C8879" s="555"/>
      <c r="D8879" s="555"/>
      <c r="E8879" s="124" t="str">
        <f>'Enter Data'!$C$61</f>
        <v>Select</v>
      </c>
    </row>
    <row r="8880" spans="3:5" x14ac:dyDescent="0.2">
      <c r="C8880" s="555"/>
      <c r="D8880" s="555"/>
      <c r="E8880" s="124" t="str">
        <f>'Enter Data'!$C$61</f>
        <v>Select</v>
      </c>
    </row>
    <row r="8881" spans="3:5" x14ac:dyDescent="0.2">
      <c r="C8881" s="555"/>
      <c r="D8881" s="555"/>
      <c r="E8881" s="124" t="str">
        <f>'Enter Data'!$C$61</f>
        <v>Select</v>
      </c>
    </row>
    <row r="8882" spans="3:5" x14ac:dyDescent="0.2">
      <c r="C8882" s="555"/>
      <c r="D8882" s="555"/>
      <c r="E8882" s="124" t="str">
        <f>'Enter Data'!$C$61</f>
        <v>Select</v>
      </c>
    </row>
    <row r="8883" spans="3:5" x14ac:dyDescent="0.2">
      <c r="C8883" s="555"/>
      <c r="D8883" s="555"/>
      <c r="E8883" s="124" t="str">
        <f>'Enter Data'!$C$61</f>
        <v>Select</v>
      </c>
    </row>
    <row r="8884" spans="3:5" x14ac:dyDescent="0.2">
      <c r="C8884" s="555"/>
      <c r="D8884" s="555"/>
      <c r="E8884" s="124" t="str">
        <f>'Enter Data'!$C$61</f>
        <v>Select</v>
      </c>
    </row>
    <row r="8885" spans="3:5" x14ac:dyDescent="0.2">
      <c r="C8885" s="555"/>
      <c r="D8885" s="555"/>
      <c r="E8885" s="124" t="str">
        <f>'Enter Data'!$C$61</f>
        <v>Select</v>
      </c>
    </row>
    <row r="8886" spans="3:5" x14ac:dyDescent="0.2">
      <c r="C8886" s="555"/>
      <c r="D8886" s="555"/>
      <c r="E8886" s="124" t="str">
        <f>'Enter Data'!$C$61</f>
        <v>Select</v>
      </c>
    </row>
    <row r="8887" spans="3:5" x14ac:dyDescent="0.2">
      <c r="C8887" s="555"/>
      <c r="D8887" s="555"/>
      <c r="E8887" s="124" t="str">
        <f>'Enter Data'!$C$61</f>
        <v>Select</v>
      </c>
    </row>
    <row r="8888" spans="3:5" x14ac:dyDescent="0.2">
      <c r="C8888" s="555"/>
      <c r="D8888" s="555"/>
      <c r="E8888" s="124" t="str">
        <f>'Enter Data'!$C$61</f>
        <v>Select</v>
      </c>
    </row>
    <row r="8889" spans="3:5" x14ac:dyDescent="0.2">
      <c r="C8889" s="555"/>
      <c r="D8889" s="555"/>
      <c r="E8889" s="124" t="str">
        <f>'Enter Data'!$C$61</f>
        <v>Select</v>
      </c>
    </row>
    <row r="8890" spans="3:5" x14ac:dyDescent="0.2">
      <c r="C8890" s="555"/>
      <c r="D8890" s="555"/>
      <c r="E8890" s="124" t="str">
        <f>'Enter Data'!$C$61</f>
        <v>Select</v>
      </c>
    </row>
    <row r="8891" spans="3:5" x14ac:dyDescent="0.2">
      <c r="C8891" s="555"/>
      <c r="D8891" s="555"/>
      <c r="E8891" s="124" t="str">
        <f>'Enter Data'!$C$61</f>
        <v>Select</v>
      </c>
    </row>
    <row r="8892" spans="3:5" x14ac:dyDescent="0.2">
      <c r="C8892" s="555"/>
      <c r="D8892" s="555"/>
      <c r="E8892" s="124" t="str">
        <f>'Enter Data'!$C$61</f>
        <v>Select</v>
      </c>
    </row>
    <row r="8893" spans="3:5" x14ac:dyDescent="0.2">
      <c r="C8893" s="555"/>
      <c r="D8893" s="555"/>
      <c r="E8893" s="124" t="str">
        <f>'Enter Data'!$C$61</f>
        <v>Select</v>
      </c>
    </row>
    <row r="8894" spans="3:5" x14ac:dyDescent="0.2">
      <c r="C8894" s="555"/>
      <c r="D8894" s="555"/>
      <c r="E8894" s="124" t="str">
        <f>'Enter Data'!$C$61</f>
        <v>Select</v>
      </c>
    </row>
    <row r="8895" spans="3:5" x14ac:dyDescent="0.2">
      <c r="C8895" s="555"/>
      <c r="D8895" s="555"/>
      <c r="E8895" s="124" t="str">
        <f>'Enter Data'!$C$61</f>
        <v>Select</v>
      </c>
    </row>
    <row r="8896" spans="3:5" x14ac:dyDescent="0.2">
      <c r="C8896" s="555"/>
      <c r="D8896" s="555"/>
      <c r="E8896" s="124" t="str">
        <f>'Enter Data'!$C$61</f>
        <v>Select</v>
      </c>
    </row>
    <row r="8897" spans="3:5" x14ac:dyDescent="0.2">
      <c r="C8897" s="555"/>
      <c r="D8897" s="555"/>
      <c r="E8897" s="124" t="str">
        <f>'Enter Data'!$C$61</f>
        <v>Select</v>
      </c>
    </row>
    <row r="8898" spans="3:5" x14ac:dyDescent="0.2">
      <c r="C8898" s="555"/>
      <c r="D8898" s="555"/>
      <c r="E8898" s="124" t="str">
        <f>'Enter Data'!$C$61</f>
        <v>Select</v>
      </c>
    </row>
    <row r="8899" spans="3:5" x14ac:dyDescent="0.2">
      <c r="C8899" s="555"/>
      <c r="D8899" s="555"/>
      <c r="E8899" s="124" t="str">
        <f>'Enter Data'!$C$61</f>
        <v>Select</v>
      </c>
    </row>
    <row r="8900" spans="3:5" x14ac:dyDescent="0.2">
      <c r="C8900" s="555"/>
      <c r="D8900" s="555"/>
      <c r="E8900" s="124" t="str">
        <f>'Enter Data'!$C$61</f>
        <v>Select</v>
      </c>
    </row>
    <row r="8901" spans="3:5" x14ac:dyDescent="0.2">
      <c r="C8901" s="555"/>
      <c r="D8901" s="555"/>
      <c r="E8901" s="124" t="str">
        <f>'Enter Data'!$C$61</f>
        <v>Select</v>
      </c>
    </row>
    <row r="8902" spans="3:5" x14ac:dyDescent="0.2">
      <c r="C8902" s="555"/>
      <c r="D8902" s="555"/>
      <c r="E8902" s="124" t="str">
        <f>'Enter Data'!$C$61</f>
        <v>Select</v>
      </c>
    </row>
    <row r="8903" spans="3:5" x14ac:dyDescent="0.2">
      <c r="C8903" s="555"/>
      <c r="D8903" s="555"/>
      <c r="E8903" s="124" t="str">
        <f>'Enter Data'!$C$61</f>
        <v>Select</v>
      </c>
    </row>
    <row r="8904" spans="3:5" x14ac:dyDescent="0.2">
      <c r="C8904" s="555"/>
      <c r="D8904" s="555"/>
      <c r="E8904" s="124" t="str">
        <f>'Enter Data'!$C$61</f>
        <v>Select</v>
      </c>
    </row>
    <row r="8905" spans="3:5" x14ac:dyDescent="0.2">
      <c r="C8905" s="555"/>
      <c r="D8905" s="555"/>
      <c r="E8905" s="124" t="str">
        <f>'Enter Data'!$C$61</f>
        <v>Select</v>
      </c>
    </row>
    <row r="8906" spans="3:5" x14ac:dyDescent="0.2">
      <c r="C8906" s="555"/>
      <c r="D8906" s="555"/>
      <c r="E8906" s="124" t="str">
        <f>'Enter Data'!$C$61</f>
        <v>Select</v>
      </c>
    </row>
    <row r="8907" spans="3:5" x14ac:dyDescent="0.2">
      <c r="C8907" s="555"/>
      <c r="D8907" s="555"/>
      <c r="E8907" s="124" t="str">
        <f>'Enter Data'!$C$61</f>
        <v>Select</v>
      </c>
    </row>
    <row r="8908" spans="3:5" x14ac:dyDescent="0.2">
      <c r="C8908" s="555"/>
      <c r="D8908" s="555"/>
      <c r="E8908" s="124" t="str">
        <f>'Enter Data'!$C$61</f>
        <v>Select</v>
      </c>
    </row>
    <row r="8909" spans="3:5" x14ac:dyDescent="0.2">
      <c r="C8909" s="555"/>
      <c r="D8909" s="555"/>
      <c r="E8909" s="124" t="str">
        <f>'Enter Data'!$C$61</f>
        <v>Select</v>
      </c>
    </row>
    <row r="8910" spans="3:5" x14ac:dyDescent="0.2">
      <c r="C8910" s="555"/>
      <c r="D8910" s="555"/>
      <c r="E8910" s="124" t="str">
        <f>'Enter Data'!$C$61</f>
        <v>Select</v>
      </c>
    </row>
    <row r="8911" spans="3:5" x14ac:dyDescent="0.2">
      <c r="C8911" s="555"/>
      <c r="D8911" s="555"/>
      <c r="E8911" s="124" t="str">
        <f>'Enter Data'!$C$61</f>
        <v>Select</v>
      </c>
    </row>
    <row r="8912" spans="3:5" x14ac:dyDescent="0.2">
      <c r="C8912" s="555"/>
      <c r="D8912" s="555"/>
      <c r="E8912" s="124" t="str">
        <f>'Enter Data'!$C$61</f>
        <v>Select</v>
      </c>
    </row>
    <row r="8913" spans="3:5" x14ac:dyDescent="0.2">
      <c r="C8913" s="555"/>
      <c r="D8913" s="555"/>
      <c r="E8913" s="124" t="str">
        <f>'Enter Data'!$C$61</f>
        <v>Select</v>
      </c>
    </row>
    <row r="8914" spans="3:5" x14ac:dyDescent="0.2">
      <c r="C8914" s="555"/>
      <c r="D8914" s="555"/>
      <c r="E8914" s="124" t="str">
        <f>'Enter Data'!$C$61</f>
        <v>Select</v>
      </c>
    </row>
    <row r="8915" spans="3:5" x14ac:dyDescent="0.2">
      <c r="C8915" s="555"/>
      <c r="D8915" s="555"/>
      <c r="E8915" s="124" t="str">
        <f>'Enter Data'!$C$61</f>
        <v>Select</v>
      </c>
    </row>
    <row r="8916" spans="3:5" x14ac:dyDescent="0.2">
      <c r="C8916" s="555"/>
      <c r="D8916" s="555"/>
      <c r="E8916" s="124" t="str">
        <f>'Enter Data'!$C$61</f>
        <v>Select</v>
      </c>
    </row>
    <row r="8917" spans="3:5" x14ac:dyDescent="0.2">
      <c r="C8917" s="555"/>
      <c r="D8917" s="555"/>
      <c r="E8917" s="124" t="str">
        <f>'Enter Data'!$C$61</f>
        <v>Select</v>
      </c>
    </row>
    <row r="8918" spans="3:5" x14ac:dyDescent="0.2">
      <c r="C8918" s="555"/>
      <c r="D8918" s="555"/>
      <c r="E8918" s="124" t="str">
        <f>'Enter Data'!$C$61</f>
        <v>Select</v>
      </c>
    </row>
    <row r="8919" spans="3:5" x14ac:dyDescent="0.2">
      <c r="C8919" s="555"/>
      <c r="D8919" s="555"/>
      <c r="E8919" s="124" t="str">
        <f>'Enter Data'!$C$61</f>
        <v>Select</v>
      </c>
    </row>
    <row r="8920" spans="3:5" x14ac:dyDescent="0.2">
      <c r="C8920" s="555"/>
      <c r="D8920" s="555"/>
      <c r="E8920" s="124" t="str">
        <f>'Enter Data'!$C$61</f>
        <v>Select</v>
      </c>
    </row>
    <row r="8921" spans="3:5" x14ac:dyDescent="0.2">
      <c r="C8921" s="555"/>
      <c r="D8921" s="555"/>
      <c r="E8921" s="124" t="str">
        <f>'Enter Data'!$C$61</f>
        <v>Select</v>
      </c>
    </row>
    <row r="8922" spans="3:5" x14ac:dyDescent="0.2">
      <c r="C8922" s="555"/>
      <c r="D8922" s="555"/>
      <c r="E8922" s="124" t="str">
        <f>'Enter Data'!$C$61</f>
        <v>Select</v>
      </c>
    </row>
    <row r="8923" spans="3:5" x14ac:dyDescent="0.2">
      <c r="C8923" s="555"/>
      <c r="D8923" s="555"/>
      <c r="E8923" s="124" t="str">
        <f>'Enter Data'!$C$61</f>
        <v>Select</v>
      </c>
    </row>
    <row r="8924" spans="3:5" x14ac:dyDescent="0.2">
      <c r="C8924" s="555"/>
      <c r="D8924" s="555"/>
      <c r="E8924" s="124" t="str">
        <f>'Enter Data'!$C$61</f>
        <v>Select</v>
      </c>
    </row>
    <row r="8925" spans="3:5" x14ac:dyDescent="0.2">
      <c r="C8925" s="555"/>
      <c r="D8925" s="555"/>
      <c r="E8925" s="124" t="str">
        <f>'Enter Data'!$C$61</f>
        <v>Select</v>
      </c>
    </row>
    <row r="8926" spans="3:5" x14ac:dyDescent="0.2">
      <c r="C8926" s="555"/>
      <c r="D8926" s="555"/>
      <c r="E8926" s="124" t="str">
        <f>'Enter Data'!$C$61</f>
        <v>Select</v>
      </c>
    </row>
    <row r="8927" spans="3:5" x14ac:dyDescent="0.2">
      <c r="C8927" s="555"/>
      <c r="D8927" s="555"/>
      <c r="E8927" s="124" t="str">
        <f>'Enter Data'!$C$61</f>
        <v>Select</v>
      </c>
    </row>
    <row r="8928" spans="3:5" x14ac:dyDescent="0.2">
      <c r="C8928" s="555"/>
      <c r="D8928" s="555"/>
      <c r="E8928" s="124" t="str">
        <f>'Enter Data'!$C$61</f>
        <v>Select</v>
      </c>
    </row>
    <row r="8929" spans="3:5" x14ac:dyDescent="0.2">
      <c r="C8929" s="555"/>
      <c r="D8929" s="555"/>
      <c r="E8929" s="124" t="str">
        <f>'Enter Data'!$C$61</f>
        <v>Select</v>
      </c>
    </row>
    <row r="8930" spans="3:5" x14ac:dyDescent="0.2">
      <c r="C8930" s="555"/>
      <c r="D8930" s="555"/>
      <c r="E8930" s="124" t="str">
        <f>'Enter Data'!$C$61</f>
        <v>Select</v>
      </c>
    </row>
    <row r="8931" spans="3:5" x14ac:dyDescent="0.2">
      <c r="C8931" s="555"/>
      <c r="D8931" s="555"/>
      <c r="E8931" s="124" t="str">
        <f>'Enter Data'!$C$61</f>
        <v>Select</v>
      </c>
    </row>
    <row r="8932" spans="3:5" x14ac:dyDescent="0.2">
      <c r="C8932" s="555"/>
      <c r="D8932" s="555"/>
      <c r="E8932" s="124" t="str">
        <f>'Enter Data'!$C$61</f>
        <v>Select</v>
      </c>
    </row>
    <row r="8933" spans="3:5" x14ac:dyDescent="0.2">
      <c r="C8933" s="555"/>
      <c r="D8933" s="555"/>
      <c r="E8933" s="124" t="str">
        <f>'Enter Data'!$C$61</f>
        <v>Select</v>
      </c>
    </row>
    <row r="8934" spans="3:5" x14ac:dyDescent="0.2">
      <c r="C8934" s="555"/>
      <c r="D8934" s="555"/>
      <c r="E8934" s="124" t="str">
        <f>'Enter Data'!$C$61</f>
        <v>Select</v>
      </c>
    </row>
    <row r="8935" spans="3:5" x14ac:dyDescent="0.2">
      <c r="C8935" s="555"/>
      <c r="D8935" s="555"/>
      <c r="E8935" s="124" t="str">
        <f>'Enter Data'!$C$61</f>
        <v>Select</v>
      </c>
    </row>
    <row r="8936" spans="3:5" x14ac:dyDescent="0.2">
      <c r="C8936" s="555"/>
      <c r="D8936" s="555"/>
      <c r="E8936" s="124" t="str">
        <f>'Enter Data'!$C$61</f>
        <v>Select</v>
      </c>
    </row>
    <row r="8937" spans="3:5" x14ac:dyDescent="0.2">
      <c r="C8937" s="555"/>
      <c r="D8937" s="555"/>
      <c r="E8937" s="124" t="str">
        <f>'Enter Data'!$C$61</f>
        <v>Select</v>
      </c>
    </row>
    <row r="8938" spans="3:5" x14ac:dyDescent="0.2">
      <c r="C8938" s="555"/>
      <c r="D8938" s="555"/>
      <c r="E8938" s="124" t="str">
        <f>'Enter Data'!$C$61</f>
        <v>Select</v>
      </c>
    </row>
    <row r="8939" spans="3:5" x14ac:dyDescent="0.2">
      <c r="C8939" s="555"/>
      <c r="D8939" s="555"/>
      <c r="E8939" s="124" t="str">
        <f>'Enter Data'!$C$61</f>
        <v>Select</v>
      </c>
    </row>
    <row r="8940" spans="3:5" x14ac:dyDescent="0.2">
      <c r="C8940" s="555"/>
      <c r="D8940" s="555"/>
      <c r="E8940" s="124" t="str">
        <f>'Enter Data'!$C$61</f>
        <v>Select</v>
      </c>
    </row>
    <row r="8941" spans="3:5" x14ac:dyDescent="0.2">
      <c r="C8941" s="555"/>
      <c r="D8941" s="555"/>
      <c r="E8941" s="124" t="str">
        <f>'Enter Data'!$C$61</f>
        <v>Select</v>
      </c>
    </row>
    <row r="8942" spans="3:5" x14ac:dyDescent="0.2">
      <c r="C8942" s="555"/>
      <c r="D8942" s="555"/>
      <c r="E8942" s="124" t="str">
        <f>'Enter Data'!$C$61</f>
        <v>Select</v>
      </c>
    </row>
    <row r="8943" spans="3:5" x14ac:dyDescent="0.2">
      <c r="C8943" s="555"/>
      <c r="D8943" s="555"/>
      <c r="E8943" s="124" t="str">
        <f>'Enter Data'!$C$61</f>
        <v>Select</v>
      </c>
    </row>
    <row r="8944" spans="3:5" x14ac:dyDescent="0.2">
      <c r="C8944" s="555"/>
      <c r="D8944" s="555"/>
      <c r="E8944" s="124" t="str">
        <f>'Enter Data'!$C$61</f>
        <v>Select</v>
      </c>
    </row>
    <row r="8945" spans="3:5" x14ac:dyDescent="0.2">
      <c r="C8945" s="555"/>
      <c r="D8945" s="555"/>
      <c r="E8945" s="124" t="str">
        <f>'Enter Data'!$C$61</f>
        <v>Select</v>
      </c>
    </row>
    <row r="8946" spans="3:5" x14ac:dyDescent="0.2">
      <c r="C8946" s="555"/>
      <c r="D8946" s="555"/>
      <c r="E8946" s="124" t="str">
        <f>'Enter Data'!$C$61</f>
        <v>Select</v>
      </c>
    </row>
    <row r="8947" spans="3:5" x14ac:dyDescent="0.2">
      <c r="C8947" s="555"/>
      <c r="D8947" s="555"/>
      <c r="E8947" s="124" t="str">
        <f>'Enter Data'!$C$61</f>
        <v>Select</v>
      </c>
    </row>
    <row r="8948" spans="3:5" x14ac:dyDescent="0.2">
      <c r="C8948" s="555"/>
      <c r="D8948" s="555"/>
      <c r="E8948" s="124" t="str">
        <f>'Enter Data'!$C$61</f>
        <v>Select</v>
      </c>
    </row>
    <row r="8949" spans="3:5" x14ac:dyDescent="0.2">
      <c r="C8949" s="555"/>
      <c r="D8949" s="555"/>
      <c r="E8949" s="124" t="str">
        <f>'Enter Data'!$C$61</f>
        <v>Select</v>
      </c>
    </row>
    <row r="8950" spans="3:5" x14ac:dyDescent="0.2">
      <c r="C8950" s="555"/>
      <c r="D8950" s="555"/>
      <c r="E8950" s="124" t="str">
        <f>'Enter Data'!$C$61</f>
        <v>Select</v>
      </c>
    </row>
    <row r="8951" spans="3:5" x14ac:dyDescent="0.2">
      <c r="C8951" s="555"/>
      <c r="D8951" s="555"/>
      <c r="E8951" s="124" t="str">
        <f>'Enter Data'!$C$61</f>
        <v>Select</v>
      </c>
    </row>
    <row r="8952" spans="3:5" x14ac:dyDescent="0.2">
      <c r="C8952" s="555"/>
      <c r="D8952" s="555"/>
      <c r="E8952" s="124" t="str">
        <f>'Enter Data'!$C$61</f>
        <v>Select</v>
      </c>
    </row>
    <row r="8953" spans="3:5" x14ac:dyDescent="0.2">
      <c r="C8953" s="555"/>
      <c r="D8953" s="555"/>
      <c r="E8953" s="124" t="str">
        <f>'Enter Data'!$C$61</f>
        <v>Select</v>
      </c>
    </row>
    <row r="8954" spans="3:5" x14ac:dyDescent="0.2">
      <c r="C8954" s="555"/>
      <c r="D8954" s="555"/>
      <c r="E8954" s="124" t="str">
        <f>'Enter Data'!$C$61</f>
        <v>Select</v>
      </c>
    </row>
    <row r="8955" spans="3:5" x14ac:dyDescent="0.2">
      <c r="C8955" s="555"/>
      <c r="D8955" s="555"/>
      <c r="E8955" s="124" t="str">
        <f>'Enter Data'!$C$61</f>
        <v>Select</v>
      </c>
    </row>
    <row r="8956" spans="3:5" x14ac:dyDescent="0.2">
      <c r="C8956" s="555"/>
      <c r="D8956" s="555"/>
      <c r="E8956" s="124" t="str">
        <f>'Enter Data'!$C$61</f>
        <v>Select</v>
      </c>
    </row>
    <row r="8957" spans="3:5" x14ac:dyDescent="0.2">
      <c r="C8957" s="555"/>
      <c r="D8957" s="555"/>
      <c r="E8957" s="124" t="str">
        <f>'Enter Data'!$C$61</f>
        <v>Select</v>
      </c>
    </row>
    <row r="8958" spans="3:5" x14ac:dyDescent="0.2">
      <c r="C8958" s="555"/>
      <c r="D8958" s="555"/>
      <c r="E8958" s="124" t="str">
        <f>'Enter Data'!$C$61</f>
        <v>Select</v>
      </c>
    </row>
    <row r="8959" spans="3:5" x14ac:dyDescent="0.2">
      <c r="C8959" s="555"/>
      <c r="D8959" s="555"/>
      <c r="E8959" s="124" t="str">
        <f>'Enter Data'!$C$61</f>
        <v>Select</v>
      </c>
    </row>
    <row r="8960" spans="3:5" x14ac:dyDescent="0.2">
      <c r="C8960" s="555"/>
      <c r="D8960" s="555"/>
      <c r="E8960" s="124" t="str">
        <f>'Enter Data'!$C$61</f>
        <v>Select</v>
      </c>
    </row>
    <row r="8961" spans="3:5" x14ac:dyDescent="0.2">
      <c r="C8961" s="555"/>
      <c r="D8961" s="555"/>
      <c r="E8961" s="124" t="str">
        <f>'Enter Data'!$C$61</f>
        <v>Select</v>
      </c>
    </row>
    <row r="8962" spans="3:5" x14ac:dyDescent="0.2">
      <c r="C8962" s="555"/>
      <c r="D8962" s="555"/>
      <c r="E8962" s="124" t="str">
        <f>'Enter Data'!$C$61</f>
        <v>Select</v>
      </c>
    </row>
    <row r="8963" spans="3:5" x14ac:dyDescent="0.2">
      <c r="C8963" s="555"/>
      <c r="D8963" s="555"/>
      <c r="E8963" s="124" t="str">
        <f>'Enter Data'!$C$61</f>
        <v>Select</v>
      </c>
    </row>
    <row r="8964" spans="3:5" x14ac:dyDescent="0.2">
      <c r="C8964" s="555"/>
      <c r="D8964" s="555"/>
      <c r="E8964" s="124" t="str">
        <f>'Enter Data'!$C$61</f>
        <v>Select</v>
      </c>
    </row>
    <row r="8965" spans="3:5" x14ac:dyDescent="0.2">
      <c r="C8965" s="555"/>
      <c r="D8965" s="555"/>
      <c r="E8965" s="124" t="str">
        <f>'Enter Data'!$C$61</f>
        <v>Select</v>
      </c>
    </row>
    <row r="8966" spans="3:5" x14ac:dyDescent="0.2">
      <c r="C8966" s="555"/>
      <c r="D8966" s="555"/>
      <c r="E8966" s="124" t="str">
        <f>'Enter Data'!$C$61</f>
        <v>Select</v>
      </c>
    </row>
    <row r="8967" spans="3:5" x14ac:dyDescent="0.2">
      <c r="C8967" s="555"/>
      <c r="D8967" s="555"/>
      <c r="E8967" s="124" t="str">
        <f>'Enter Data'!$C$61</f>
        <v>Select</v>
      </c>
    </row>
    <row r="8968" spans="3:5" x14ac:dyDescent="0.2">
      <c r="C8968" s="555"/>
      <c r="D8968" s="555"/>
      <c r="E8968" s="124" t="str">
        <f>'Enter Data'!$C$61</f>
        <v>Select</v>
      </c>
    </row>
    <row r="8969" spans="3:5" x14ac:dyDescent="0.2">
      <c r="C8969" s="555"/>
      <c r="D8969" s="555"/>
      <c r="E8969" s="124" t="str">
        <f>'Enter Data'!$C$61</f>
        <v>Select</v>
      </c>
    </row>
    <row r="8970" spans="3:5" x14ac:dyDescent="0.2">
      <c r="C8970" s="555"/>
      <c r="D8970" s="555"/>
      <c r="E8970" s="124" t="str">
        <f>'Enter Data'!$C$61</f>
        <v>Select</v>
      </c>
    </row>
    <row r="8971" spans="3:5" x14ac:dyDescent="0.2">
      <c r="C8971" s="555"/>
      <c r="D8971" s="555"/>
      <c r="E8971" s="124" t="str">
        <f>'Enter Data'!$C$61</f>
        <v>Select</v>
      </c>
    </row>
    <row r="8972" spans="3:5" x14ac:dyDescent="0.2">
      <c r="C8972" s="555"/>
      <c r="D8972" s="555"/>
      <c r="E8972" s="124" t="str">
        <f>'Enter Data'!$C$61</f>
        <v>Select</v>
      </c>
    </row>
    <row r="8973" spans="3:5" x14ac:dyDescent="0.2">
      <c r="C8973" s="555"/>
      <c r="D8973" s="555"/>
      <c r="E8973" s="124" t="str">
        <f>'Enter Data'!$C$61</f>
        <v>Select</v>
      </c>
    </row>
    <row r="8974" spans="3:5" x14ac:dyDescent="0.2">
      <c r="C8974" s="555"/>
      <c r="D8974" s="555"/>
      <c r="E8974" s="124" t="str">
        <f>'Enter Data'!$C$61</f>
        <v>Select</v>
      </c>
    </row>
    <row r="8975" spans="3:5" x14ac:dyDescent="0.2">
      <c r="C8975" s="555"/>
      <c r="D8975" s="555"/>
      <c r="E8975" s="124" t="str">
        <f>'Enter Data'!$C$61</f>
        <v>Select</v>
      </c>
    </row>
    <row r="8976" spans="3:5" x14ac:dyDescent="0.2">
      <c r="C8976" s="555"/>
      <c r="D8976" s="555"/>
      <c r="E8976" s="124" t="str">
        <f>'Enter Data'!$C$61</f>
        <v>Select</v>
      </c>
    </row>
    <row r="8977" spans="3:5" x14ac:dyDescent="0.2">
      <c r="C8977" s="555"/>
      <c r="D8977" s="555"/>
      <c r="E8977" s="124" t="str">
        <f>'Enter Data'!$C$61</f>
        <v>Select</v>
      </c>
    </row>
    <row r="8978" spans="3:5" x14ac:dyDescent="0.2">
      <c r="C8978" s="555"/>
      <c r="D8978" s="555"/>
      <c r="E8978" s="124" t="str">
        <f>'Enter Data'!$C$61</f>
        <v>Select</v>
      </c>
    </row>
    <row r="8979" spans="3:5" x14ac:dyDescent="0.2">
      <c r="C8979" s="555"/>
      <c r="D8979" s="555"/>
      <c r="E8979" s="124" t="str">
        <f>'Enter Data'!$C$61</f>
        <v>Select</v>
      </c>
    </row>
    <row r="8980" spans="3:5" x14ac:dyDescent="0.2">
      <c r="C8980" s="555"/>
      <c r="D8980" s="555"/>
      <c r="E8980" s="124" t="str">
        <f>'Enter Data'!$C$61</f>
        <v>Select</v>
      </c>
    </row>
    <row r="8981" spans="3:5" x14ac:dyDescent="0.2">
      <c r="C8981" s="555"/>
      <c r="D8981" s="555"/>
      <c r="E8981" s="124" t="str">
        <f>'Enter Data'!$C$61</f>
        <v>Select</v>
      </c>
    </row>
    <row r="8982" spans="3:5" x14ac:dyDescent="0.2">
      <c r="C8982" s="555"/>
      <c r="D8982" s="555"/>
      <c r="E8982" s="124" t="str">
        <f>'Enter Data'!$C$61</f>
        <v>Select</v>
      </c>
    </row>
    <row r="8983" spans="3:5" x14ac:dyDescent="0.2">
      <c r="C8983" s="555"/>
      <c r="D8983" s="555"/>
      <c r="E8983" s="124" t="str">
        <f>'Enter Data'!$C$61</f>
        <v>Select</v>
      </c>
    </row>
    <row r="8984" spans="3:5" x14ac:dyDescent="0.2">
      <c r="C8984" s="555"/>
      <c r="D8984" s="555"/>
      <c r="E8984" s="124" t="str">
        <f>'Enter Data'!$C$61</f>
        <v>Select</v>
      </c>
    </row>
    <row r="8985" spans="3:5" x14ac:dyDescent="0.2">
      <c r="C8985" s="555"/>
      <c r="D8985" s="555"/>
      <c r="E8985" s="124" t="str">
        <f>'Enter Data'!$C$61</f>
        <v>Select</v>
      </c>
    </row>
    <row r="8986" spans="3:5" x14ac:dyDescent="0.2">
      <c r="C8986" s="555"/>
      <c r="D8986" s="555"/>
      <c r="E8986" s="124" t="str">
        <f>'Enter Data'!$C$61</f>
        <v>Select</v>
      </c>
    </row>
    <row r="8987" spans="3:5" x14ac:dyDescent="0.2">
      <c r="C8987" s="555"/>
      <c r="D8987" s="555"/>
      <c r="E8987" s="124" t="str">
        <f>'Enter Data'!$C$61</f>
        <v>Select</v>
      </c>
    </row>
    <row r="8988" spans="3:5" x14ac:dyDescent="0.2">
      <c r="C8988" s="555"/>
      <c r="D8988" s="555"/>
      <c r="E8988" s="124" t="str">
        <f>'Enter Data'!$C$61</f>
        <v>Select</v>
      </c>
    </row>
    <row r="8989" spans="3:5" x14ac:dyDescent="0.2">
      <c r="C8989" s="555"/>
      <c r="D8989" s="555"/>
      <c r="E8989" s="124" t="str">
        <f>'Enter Data'!$C$61</f>
        <v>Select</v>
      </c>
    </row>
    <row r="8990" spans="3:5" x14ac:dyDescent="0.2">
      <c r="C8990" s="555"/>
      <c r="D8990" s="555"/>
      <c r="E8990" s="124" t="str">
        <f>'Enter Data'!$C$61</f>
        <v>Select</v>
      </c>
    </row>
    <row r="8991" spans="3:5" x14ac:dyDescent="0.2">
      <c r="C8991" s="555"/>
      <c r="D8991" s="555"/>
      <c r="E8991" s="124" t="str">
        <f>'Enter Data'!$C$61</f>
        <v>Select</v>
      </c>
    </row>
    <row r="8992" spans="3:5" x14ac:dyDescent="0.2">
      <c r="C8992" s="555"/>
      <c r="D8992" s="555"/>
      <c r="E8992" s="124" t="str">
        <f>'Enter Data'!$C$61</f>
        <v>Select</v>
      </c>
    </row>
    <row r="8993" spans="3:5" x14ac:dyDescent="0.2">
      <c r="C8993" s="555"/>
      <c r="D8993" s="555"/>
      <c r="E8993" s="124" t="str">
        <f>'Enter Data'!$C$61</f>
        <v>Select</v>
      </c>
    </row>
    <row r="8994" spans="3:5" x14ac:dyDescent="0.2">
      <c r="C8994" s="555"/>
      <c r="D8994" s="555"/>
      <c r="E8994" s="124" t="str">
        <f>'Enter Data'!$C$61</f>
        <v>Select</v>
      </c>
    </row>
    <row r="8995" spans="3:5" x14ac:dyDescent="0.2">
      <c r="C8995" s="555"/>
      <c r="D8995" s="555"/>
      <c r="E8995" s="124" t="str">
        <f>'Enter Data'!$C$61</f>
        <v>Select</v>
      </c>
    </row>
    <row r="8996" spans="3:5" x14ac:dyDescent="0.2">
      <c r="C8996" s="555"/>
      <c r="D8996" s="555"/>
      <c r="E8996" s="124" t="str">
        <f>'Enter Data'!$C$61</f>
        <v>Select</v>
      </c>
    </row>
    <row r="8997" spans="3:5" x14ac:dyDescent="0.2">
      <c r="C8997" s="555"/>
      <c r="D8997" s="555"/>
      <c r="E8997" s="124" t="str">
        <f>'Enter Data'!$C$61</f>
        <v>Select</v>
      </c>
    </row>
    <row r="8998" spans="3:5" x14ac:dyDescent="0.2">
      <c r="C8998" s="555"/>
      <c r="D8998" s="555"/>
      <c r="E8998" s="124" t="str">
        <f>'Enter Data'!$C$61</f>
        <v>Select</v>
      </c>
    </row>
    <row r="8999" spans="3:5" x14ac:dyDescent="0.2">
      <c r="C8999" s="555"/>
      <c r="D8999" s="555"/>
      <c r="E8999" s="124" t="str">
        <f>'Enter Data'!$C$61</f>
        <v>Select</v>
      </c>
    </row>
    <row r="9000" spans="3:5" x14ac:dyDescent="0.2">
      <c r="C9000" s="555"/>
      <c r="D9000" s="555"/>
      <c r="E9000" s="124" t="str">
        <f>'Enter Data'!$C$61</f>
        <v>Select</v>
      </c>
    </row>
    <row r="9001" spans="3:5" x14ac:dyDescent="0.2">
      <c r="C9001" s="555"/>
      <c r="D9001" s="555"/>
      <c r="E9001" s="124" t="str">
        <f>'Enter Data'!$C$61</f>
        <v>Select</v>
      </c>
    </row>
    <row r="9002" spans="3:5" x14ac:dyDescent="0.2">
      <c r="C9002" s="555"/>
      <c r="D9002" s="555"/>
      <c r="E9002" s="124" t="str">
        <f>'Enter Data'!$C$61</f>
        <v>Select</v>
      </c>
    </row>
    <row r="9003" spans="3:5" x14ac:dyDescent="0.2">
      <c r="C9003" s="555"/>
      <c r="D9003" s="555"/>
      <c r="E9003" s="124" t="str">
        <f>'Enter Data'!$C$61</f>
        <v>Select</v>
      </c>
    </row>
    <row r="9004" spans="3:5" x14ac:dyDescent="0.2">
      <c r="C9004" s="555"/>
      <c r="D9004" s="555"/>
      <c r="E9004" s="124" t="str">
        <f>'Enter Data'!$C$61</f>
        <v>Select</v>
      </c>
    </row>
    <row r="9005" spans="3:5" x14ac:dyDescent="0.2">
      <c r="C9005" s="555"/>
      <c r="D9005" s="555"/>
      <c r="E9005" s="124" t="str">
        <f>'Enter Data'!$C$61</f>
        <v>Select</v>
      </c>
    </row>
    <row r="9006" spans="3:5" x14ac:dyDescent="0.2">
      <c r="C9006" s="555"/>
      <c r="D9006" s="555"/>
      <c r="E9006" s="124" t="str">
        <f>'Enter Data'!$C$61</f>
        <v>Select</v>
      </c>
    </row>
    <row r="9007" spans="3:5" x14ac:dyDescent="0.2">
      <c r="C9007" s="555"/>
      <c r="D9007" s="555"/>
      <c r="E9007" s="124" t="str">
        <f>'Enter Data'!$C$61</f>
        <v>Select</v>
      </c>
    </row>
    <row r="9008" spans="3:5" x14ac:dyDescent="0.2">
      <c r="C9008" s="555"/>
      <c r="D9008" s="555"/>
      <c r="E9008" s="124" t="str">
        <f>'Enter Data'!$C$61</f>
        <v>Select</v>
      </c>
    </row>
    <row r="9009" spans="3:5" x14ac:dyDescent="0.2">
      <c r="C9009" s="555"/>
      <c r="D9009" s="555"/>
      <c r="E9009" s="124" t="str">
        <f>'Enter Data'!$C$61</f>
        <v>Select</v>
      </c>
    </row>
    <row r="9010" spans="3:5" x14ac:dyDescent="0.2">
      <c r="C9010" s="555"/>
      <c r="D9010" s="555"/>
      <c r="E9010" s="124" t="str">
        <f>'Enter Data'!$C$61</f>
        <v>Select</v>
      </c>
    </row>
    <row r="9011" spans="3:5" x14ac:dyDescent="0.2">
      <c r="C9011" s="555"/>
      <c r="D9011" s="555"/>
      <c r="E9011" s="124" t="str">
        <f>'Enter Data'!$C$61</f>
        <v>Select</v>
      </c>
    </row>
    <row r="9012" spans="3:5" x14ac:dyDescent="0.2">
      <c r="C9012" s="555"/>
      <c r="D9012" s="555"/>
      <c r="E9012" s="124" t="str">
        <f>'Enter Data'!$C$61</f>
        <v>Select</v>
      </c>
    </row>
    <row r="9013" spans="3:5" x14ac:dyDescent="0.2">
      <c r="C9013" s="555"/>
      <c r="D9013" s="555"/>
      <c r="E9013" s="124" t="str">
        <f>'Enter Data'!$C$61</f>
        <v>Select</v>
      </c>
    </row>
    <row r="9014" spans="3:5" x14ac:dyDescent="0.2">
      <c r="C9014" s="555"/>
      <c r="D9014" s="555"/>
      <c r="E9014" s="124" t="str">
        <f>'Enter Data'!$C$61</f>
        <v>Select</v>
      </c>
    </row>
    <row r="9015" spans="3:5" x14ac:dyDescent="0.2">
      <c r="C9015" s="555"/>
      <c r="D9015" s="555"/>
      <c r="E9015" s="124" t="str">
        <f>'Enter Data'!$C$61</f>
        <v>Select</v>
      </c>
    </row>
    <row r="9016" spans="3:5" x14ac:dyDescent="0.2">
      <c r="C9016" s="555"/>
      <c r="D9016" s="555"/>
      <c r="E9016" s="124" t="str">
        <f>'Enter Data'!$C$61</f>
        <v>Select</v>
      </c>
    </row>
    <row r="9017" spans="3:5" x14ac:dyDescent="0.2">
      <c r="C9017" s="555"/>
      <c r="D9017" s="555"/>
      <c r="E9017" s="124" t="str">
        <f>'Enter Data'!$C$61</f>
        <v>Select</v>
      </c>
    </row>
    <row r="9018" spans="3:5" x14ac:dyDescent="0.2">
      <c r="C9018" s="555"/>
      <c r="D9018" s="555"/>
      <c r="E9018" s="124" t="str">
        <f>'Enter Data'!$C$61</f>
        <v>Select</v>
      </c>
    </row>
    <row r="9019" spans="3:5" x14ac:dyDescent="0.2">
      <c r="C9019" s="555"/>
      <c r="D9019" s="555"/>
      <c r="E9019" s="124" t="str">
        <f>'Enter Data'!$C$61</f>
        <v>Select</v>
      </c>
    </row>
    <row r="9020" spans="3:5" x14ac:dyDescent="0.2">
      <c r="C9020" s="555"/>
      <c r="D9020" s="555"/>
      <c r="E9020" s="124" t="str">
        <f>'Enter Data'!$C$61</f>
        <v>Select</v>
      </c>
    </row>
    <row r="9021" spans="3:5" x14ac:dyDescent="0.2">
      <c r="C9021" s="555"/>
      <c r="D9021" s="555"/>
      <c r="E9021" s="124" t="str">
        <f>'Enter Data'!$C$61</f>
        <v>Select</v>
      </c>
    </row>
    <row r="9022" spans="3:5" x14ac:dyDescent="0.2">
      <c r="C9022" s="555"/>
      <c r="D9022" s="555"/>
      <c r="E9022" s="124" t="str">
        <f>'Enter Data'!$C$61</f>
        <v>Select</v>
      </c>
    </row>
    <row r="9023" spans="3:5" x14ac:dyDescent="0.2">
      <c r="C9023" s="555"/>
      <c r="D9023" s="555"/>
      <c r="E9023" s="124" t="str">
        <f>'Enter Data'!$C$61</f>
        <v>Select</v>
      </c>
    </row>
    <row r="9024" spans="3:5" x14ac:dyDescent="0.2">
      <c r="C9024" s="555"/>
      <c r="D9024" s="555"/>
      <c r="E9024" s="124" t="str">
        <f>'Enter Data'!$C$61</f>
        <v>Select</v>
      </c>
    </row>
    <row r="9025" spans="3:5" x14ac:dyDescent="0.2">
      <c r="C9025" s="555"/>
      <c r="D9025" s="555"/>
      <c r="E9025" s="124" t="str">
        <f>'Enter Data'!$C$61</f>
        <v>Select</v>
      </c>
    </row>
    <row r="9026" spans="3:5" x14ac:dyDescent="0.2">
      <c r="C9026" s="555"/>
      <c r="D9026" s="555"/>
      <c r="E9026" s="124" t="str">
        <f>'Enter Data'!$C$61</f>
        <v>Select</v>
      </c>
    </row>
    <row r="9027" spans="3:5" x14ac:dyDescent="0.2">
      <c r="C9027" s="555"/>
      <c r="D9027" s="555"/>
      <c r="E9027" s="124" t="str">
        <f>'Enter Data'!$C$61</f>
        <v>Select</v>
      </c>
    </row>
    <row r="9028" spans="3:5" x14ac:dyDescent="0.2">
      <c r="C9028" s="555"/>
      <c r="D9028" s="555"/>
      <c r="E9028" s="124" t="str">
        <f>'Enter Data'!$C$61</f>
        <v>Select</v>
      </c>
    </row>
    <row r="9029" spans="3:5" x14ac:dyDescent="0.2">
      <c r="C9029" s="555"/>
      <c r="D9029" s="555"/>
      <c r="E9029" s="124" t="str">
        <f>'Enter Data'!$C$61</f>
        <v>Select</v>
      </c>
    </row>
    <row r="9030" spans="3:5" x14ac:dyDescent="0.2">
      <c r="C9030" s="555"/>
      <c r="D9030" s="555"/>
      <c r="E9030" s="124" t="str">
        <f>'Enter Data'!$C$61</f>
        <v>Select</v>
      </c>
    </row>
    <row r="9031" spans="3:5" x14ac:dyDescent="0.2">
      <c r="C9031" s="555"/>
      <c r="D9031" s="555"/>
      <c r="E9031" s="124" t="str">
        <f>'Enter Data'!$C$61</f>
        <v>Select</v>
      </c>
    </row>
    <row r="9032" spans="3:5" x14ac:dyDescent="0.2">
      <c r="C9032" s="555"/>
      <c r="D9032" s="555"/>
      <c r="E9032" s="124" t="str">
        <f>'Enter Data'!$C$61</f>
        <v>Select</v>
      </c>
    </row>
    <row r="9033" spans="3:5" x14ac:dyDescent="0.2">
      <c r="C9033" s="555"/>
      <c r="D9033" s="555"/>
      <c r="E9033" s="124" t="str">
        <f>'Enter Data'!$C$61</f>
        <v>Select</v>
      </c>
    </row>
    <row r="9034" spans="3:5" x14ac:dyDescent="0.2">
      <c r="C9034" s="555"/>
      <c r="D9034" s="555"/>
      <c r="E9034" s="124" t="str">
        <f>'Enter Data'!$C$61</f>
        <v>Select</v>
      </c>
    </row>
    <row r="9035" spans="3:5" x14ac:dyDescent="0.2">
      <c r="C9035" s="555"/>
      <c r="D9035" s="555"/>
      <c r="E9035" s="124" t="str">
        <f>'Enter Data'!$C$61</f>
        <v>Select</v>
      </c>
    </row>
    <row r="9036" spans="3:5" x14ac:dyDescent="0.2">
      <c r="C9036" s="555"/>
      <c r="D9036" s="555"/>
      <c r="E9036" s="124" t="str">
        <f>'Enter Data'!$C$61</f>
        <v>Select</v>
      </c>
    </row>
    <row r="9037" spans="3:5" x14ac:dyDescent="0.2">
      <c r="C9037" s="555"/>
      <c r="D9037" s="555"/>
      <c r="E9037" s="124" t="str">
        <f>'Enter Data'!$C$61</f>
        <v>Select</v>
      </c>
    </row>
    <row r="9038" spans="3:5" x14ac:dyDescent="0.2">
      <c r="C9038" s="555"/>
      <c r="D9038" s="555"/>
      <c r="E9038" s="124" t="str">
        <f>'Enter Data'!$C$61</f>
        <v>Select</v>
      </c>
    </row>
    <row r="9039" spans="3:5" x14ac:dyDescent="0.2">
      <c r="C9039" s="555"/>
      <c r="D9039" s="555"/>
      <c r="E9039" s="124" t="str">
        <f>'Enter Data'!$C$61</f>
        <v>Select</v>
      </c>
    </row>
    <row r="9040" spans="3:5" x14ac:dyDescent="0.2">
      <c r="C9040" s="555"/>
      <c r="D9040" s="555"/>
      <c r="E9040" s="124" t="str">
        <f>'Enter Data'!$C$61</f>
        <v>Select</v>
      </c>
    </row>
    <row r="9041" spans="3:5" x14ac:dyDescent="0.2">
      <c r="C9041" s="555"/>
      <c r="D9041" s="555"/>
      <c r="E9041" s="124" t="str">
        <f>'Enter Data'!$C$61</f>
        <v>Select</v>
      </c>
    </row>
    <row r="9042" spans="3:5" x14ac:dyDescent="0.2">
      <c r="C9042" s="555"/>
      <c r="D9042" s="555"/>
      <c r="E9042" s="124" t="str">
        <f>'Enter Data'!$C$61</f>
        <v>Select</v>
      </c>
    </row>
    <row r="9043" spans="3:5" x14ac:dyDescent="0.2">
      <c r="C9043" s="555"/>
      <c r="D9043" s="555"/>
      <c r="E9043" s="124" t="str">
        <f>'Enter Data'!$C$61</f>
        <v>Select</v>
      </c>
    </row>
    <row r="9044" spans="3:5" x14ac:dyDescent="0.2">
      <c r="C9044" s="555"/>
      <c r="D9044" s="555"/>
      <c r="E9044" s="124" t="str">
        <f>'Enter Data'!$C$61</f>
        <v>Select</v>
      </c>
    </row>
    <row r="9045" spans="3:5" x14ac:dyDescent="0.2">
      <c r="C9045" s="555"/>
      <c r="D9045" s="555"/>
      <c r="E9045" s="124" t="str">
        <f>'Enter Data'!$C$61</f>
        <v>Select</v>
      </c>
    </row>
    <row r="9046" spans="3:5" x14ac:dyDescent="0.2">
      <c r="C9046" s="555"/>
      <c r="D9046" s="555"/>
      <c r="E9046" s="124" t="str">
        <f>'Enter Data'!$C$61</f>
        <v>Select</v>
      </c>
    </row>
    <row r="9047" spans="3:5" x14ac:dyDescent="0.2">
      <c r="C9047" s="555"/>
      <c r="D9047" s="555"/>
      <c r="E9047" s="124" t="str">
        <f>'Enter Data'!$C$61</f>
        <v>Select</v>
      </c>
    </row>
    <row r="9048" spans="3:5" x14ac:dyDescent="0.2">
      <c r="C9048" s="555"/>
      <c r="D9048" s="555"/>
      <c r="E9048" s="124" t="str">
        <f>'Enter Data'!$C$61</f>
        <v>Select</v>
      </c>
    </row>
    <row r="9049" spans="3:5" x14ac:dyDescent="0.2">
      <c r="C9049" s="555"/>
      <c r="D9049" s="555"/>
      <c r="E9049" s="124" t="str">
        <f>'Enter Data'!$C$61</f>
        <v>Select</v>
      </c>
    </row>
    <row r="9050" spans="3:5" x14ac:dyDescent="0.2">
      <c r="C9050" s="555"/>
      <c r="D9050" s="555"/>
      <c r="E9050" s="124" t="str">
        <f>'Enter Data'!$C$61</f>
        <v>Select</v>
      </c>
    </row>
    <row r="9051" spans="3:5" x14ac:dyDescent="0.2">
      <c r="C9051" s="555"/>
      <c r="D9051" s="555"/>
      <c r="E9051" s="124" t="str">
        <f>'Enter Data'!$C$61</f>
        <v>Select</v>
      </c>
    </row>
    <row r="9052" spans="3:5" x14ac:dyDescent="0.2">
      <c r="C9052" s="555"/>
      <c r="D9052" s="555"/>
      <c r="E9052" s="124" t="str">
        <f>'Enter Data'!$C$61</f>
        <v>Select</v>
      </c>
    </row>
    <row r="9053" spans="3:5" x14ac:dyDescent="0.2">
      <c r="C9053" s="555"/>
      <c r="D9053" s="555"/>
      <c r="E9053" s="124" t="str">
        <f>'Enter Data'!$C$61</f>
        <v>Select</v>
      </c>
    </row>
    <row r="9054" spans="3:5" x14ac:dyDescent="0.2">
      <c r="C9054" s="555"/>
      <c r="D9054" s="555"/>
      <c r="E9054" s="124" t="str">
        <f>'Enter Data'!$C$61</f>
        <v>Select</v>
      </c>
    </row>
    <row r="9055" spans="3:5" x14ac:dyDescent="0.2">
      <c r="C9055" s="555"/>
      <c r="D9055" s="555"/>
      <c r="E9055" s="124" t="str">
        <f>'Enter Data'!$C$61</f>
        <v>Select</v>
      </c>
    </row>
    <row r="9056" spans="3:5" x14ac:dyDescent="0.2">
      <c r="C9056" s="555"/>
      <c r="D9056" s="555"/>
      <c r="E9056" s="124" t="str">
        <f>'Enter Data'!$C$61</f>
        <v>Select</v>
      </c>
    </row>
    <row r="9057" spans="3:5" x14ac:dyDescent="0.2">
      <c r="C9057" s="555"/>
      <c r="D9057" s="555"/>
      <c r="E9057" s="124" t="str">
        <f>'Enter Data'!$C$61</f>
        <v>Select</v>
      </c>
    </row>
    <row r="9058" spans="3:5" x14ac:dyDescent="0.2">
      <c r="C9058" s="555"/>
      <c r="D9058" s="555"/>
      <c r="E9058" s="124" t="str">
        <f>'Enter Data'!$C$61</f>
        <v>Select</v>
      </c>
    </row>
    <row r="9059" spans="3:5" x14ac:dyDescent="0.2">
      <c r="C9059" s="555"/>
      <c r="D9059" s="555"/>
      <c r="E9059" s="124" t="str">
        <f>'Enter Data'!$C$61</f>
        <v>Select</v>
      </c>
    </row>
    <row r="9060" spans="3:5" x14ac:dyDescent="0.2">
      <c r="C9060" s="555"/>
      <c r="D9060" s="555"/>
      <c r="E9060" s="124" t="str">
        <f>'Enter Data'!$C$61</f>
        <v>Select</v>
      </c>
    </row>
    <row r="9061" spans="3:5" x14ac:dyDescent="0.2">
      <c r="C9061" s="555"/>
      <c r="D9061" s="555"/>
      <c r="E9061" s="124" t="str">
        <f>'Enter Data'!$C$61</f>
        <v>Select</v>
      </c>
    </row>
    <row r="9062" spans="3:5" x14ac:dyDescent="0.2">
      <c r="C9062" s="555"/>
      <c r="D9062" s="555"/>
      <c r="E9062" s="124" t="str">
        <f>'Enter Data'!$C$61</f>
        <v>Select</v>
      </c>
    </row>
    <row r="9063" spans="3:5" x14ac:dyDescent="0.2">
      <c r="C9063" s="555"/>
      <c r="D9063" s="555"/>
      <c r="E9063" s="124" t="str">
        <f>'Enter Data'!$C$61</f>
        <v>Select</v>
      </c>
    </row>
    <row r="9064" spans="3:5" x14ac:dyDescent="0.2">
      <c r="C9064" s="555"/>
      <c r="D9064" s="555"/>
      <c r="E9064" s="124" t="str">
        <f>'Enter Data'!$C$61</f>
        <v>Select</v>
      </c>
    </row>
    <row r="9065" spans="3:5" x14ac:dyDescent="0.2">
      <c r="C9065" s="555"/>
      <c r="D9065" s="555"/>
      <c r="E9065" s="124" t="str">
        <f>'Enter Data'!$C$61</f>
        <v>Select</v>
      </c>
    </row>
    <row r="9066" spans="3:5" x14ac:dyDescent="0.2">
      <c r="C9066" s="555"/>
      <c r="D9066" s="555"/>
      <c r="E9066" s="124" t="str">
        <f>'Enter Data'!$C$61</f>
        <v>Select</v>
      </c>
    </row>
    <row r="9067" spans="3:5" x14ac:dyDescent="0.2">
      <c r="C9067" s="555"/>
      <c r="D9067" s="555"/>
      <c r="E9067" s="124" t="str">
        <f>'Enter Data'!$C$61</f>
        <v>Select</v>
      </c>
    </row>
    <row r="9068" spans="3:5" x14ac:dyDescent="0.2">
      <c r="C9068" s="555"/>
      <c r="D9068" s="555"/>
      <c r="E9068" s="124" t="str">
        <f>'Enter Data'!$C$61</f>
        <v>Select</v>
      </c>
    </row>
    <row r="9069" spans="3:5" x14ac:dyDescent="0.2">
      <c r="C9069" s="555"/>
      <c r="D9069" s="555"/>
      <c r="E9069" s="124" t="str">
        <f>'Enter Data'!$C$61</f>
        <v>Select</v>
      </c>
    </row>
    <row r="9070" spans="3:5" x14ac:dyDescent="0.2">
      <c r="C9070" s="555"/>
      <c r="D9070" s="555"/>
      <c r="E9070" s="124" t="str">
        <f>'Enter Data'!$C$61</f>
        <v>Select</v>
      </c>
    </row>
    <row r="9071" spans="3:5" x14ac:dyDescent="0.2">
      <c r="C9071" s="555"/>
      <c r="D9071" s="555"/>
      <c r="E9071" s="124" t="str">
        <f>'Enter Data'!$C$61</f>
        <v>Select</v>
      </c>
    </row>
    <row r="9072" spans="3:5" x14ac:dyDescent="0.2">
      <c r="C9072" s="555"/>
      <c r="D9072" s="555"/>
      <c r="E9072" s="124" t="str">
        <f>'Enter Data'!$C$61</f>
        <v>Select</v>
      </c>
    </row>
    <row r="9073" spans="3:5" x14ac:dyDescent="0.2">
      <c r="C9073" s="555"/>
      <c r="D9073" s="555"/>
      <c r="E9073" s="124" t="str">
        <f>'Enter Data'!$C$61</f>
        <v>Select</v>
      </c>
    </row>
    <row r="9074" spans="3:5" x14ac:dyDescent="0.2">
      <c r="C9074" s="555"/>
      <c r="D9074" s="555"/>
      <c r="E9074" s="124" t="str">
        <f>'Enter Data'!$C$61</f>
        <v>Select</v>
      </c>
    </row>
    <row r="9075" spans="3:5" x14ac:dyDescent="0.2">
      <c r="C9075" s="555"/>
      <c r="D9075" s="555"/>
      <c r="E9075" s="124" t="str">
        <f>'Enter Data'!$C$61</f>
        <v>Select</v>
      </c>
    </row>
    <row r="9076" spans="3:5" x14ac:dyDescent="0.2">
      <c r="C9076" s="555"/>
      <c r="D9076" s="555"/>
      <c r="E9076" s="124" t="str">
        <f>'Enter Data'!$C$61</f>
        <v>Select</v>
      </c>
    </row>
    <row r="9077" spans="3:5" x14ac:dyDescent="0.2">
      <c r="C9077" s="555"/>
      <c r="D9077" s="555"/>
      <c r="E9077" s="124" t="str">
        <f>'Enter Data'!$C$61</f>
        <v>Select</v>
      </c>
    </row>
    <row r="9078" spans="3:5" x14ac:dyDescent="0.2">
      <c r="C9078" s="555"/>
      <c r="D9078" s="555"/>
      <c r="E9078" s="124" t="str">
        <f>'Enter Data'!$C$61</f>
        <v>Select</v>
      </c>
    </row>
    <row r="9079" spans="3:5" x14ac:dyDescent="0.2">
      <c r="C9079" s="555"/>
      <c r="D9079" s="555"/>
      <c r="E9079" s="124" t="str">
        <f>'Enter Data'!$C$61</f>
        <v>Select</v>
      </c>
    </row>
    <row r="9080" spans="3:5" x14ac:dyDescent="0.2">
      <c r="C9080" s="555"/>
      <c r="D9080" s="555"/>
      <c r="E9080" s="124" t="str">
        <f>'Enter Data'!$C$61</f>
        <v>Select</v>
      </c>
    </row>
    <row r="9081" spans="3:5" x14ac:dyDescent="0.2">
      <c r="C9081" s="555"/>
      <c r="D9081" s="555"/>
      <c r="E9081" s="124" t="str">
        <f>'Enter Data'!$C$61</f>
        <v>Select</v>
      </c>
    </row>
    <row r="9082" spans="3:5" x14ac:dyDescent="0.2">
      <c r="C9082" s="555"/>
      <c r="D9082" s="555"/>
      <c r="E9082" s="124" t="str">
        <f>'Enter Data'!$C$61</f>
        <v>Select</v>
      </c>
    </row>
    <row r="9083" spans="3:5" x14ac:dyDescent="0.2">
      <c r="C9083" s="555"/>
      <c r="D9083" s="555"/>
      <c r="E9083" s="124" t="str">
        <f>'Enter Data'!$C$61</f>
        <v>Select</v>
      </c>
    </row>
    <row r="9084" spans="3:5" x14ac:dyDescent="0.2">
      <c r="C9084" s="555"/>
      <c r="D9084" s="555"/>
      <c r="E9084" s="124" t="str">
        <f>'Enter Data'!$C$61</f>
        <v>Select</v>
      </c>
    </row>
    <row r="9085" spans="3:5" x14ac:dyDescent="0.2">
      <c r="C9085" s="555"/>
      <c r="D9085" s="555"/>
      <c r="E9085" s="124" t="str">
        <f>'Enter Data'!$C$61</f>
        <v>Select</v>
      </c>
    </row>
    <row r="9086" spans="3:5" x14ac:dyDescent="0.2">
      <c r="C9086" s="555"/>
      <c r="D9086" s="555"/>
      <c r="E9086" s="124" t="str">
        <f>'Enter Data'!$C$61</f>
        <v>Select</v>
      </c>
    </row>
    <row r="9087" spans="3:5" x14ac:dyDescent="0.2">
      <c r="C9087" s="555"/>
      <c r="D9087" s="555"/>
      <c r="E9087" s="124" t="str">
        <f>'Enter Data'!$C$61</f>
        <v>Select</v>
      </c>
    </row>
    <row r="9088" spans="3:5" x14ac:dyDescent="0.2">
      <c r="C9088" s="555"/>
      <c r="D9088" s="555"/>
      <c r="E9088" s="124" t="str">
        <f>'Enter Data'!$C$61</f>
        <v>Select</v>
      </c>
    </row>
    <row r="9089" spans="3:5" x14ac:dyDescent="0.2">
      <c r="C9089" s="555"/>
      <c r="D9089" s="555"/>
      <c r="E9089" s="124" t="str">
        <f>'Enter Data'!$C$61</f>
        <v>Select</v>
      </c>
    </row>
    <row r="9090" spans="3:5" x14ac:dyDescent="0.2">
      <c r="C9090" s="555"/>
      <c r="D9090" s="555"/>
      <c r="E9090" s="124" t="str">
        <f>'Enter Data'!$C$61</f>
        <v>Select</v>
      </c>
    </row>
    <row r="9091" spans="3:5" x14ac:dyDescent="0.2">
      <c r="C9091" s="555"/>
      <c r="D9091" s="555"/>
      <c r="E9091" s="124" t="str">
        <f>'Enter Data'!$C$61</f>
        <v>Select</v>
      </c>
    </row>
    <row r="9092" spans="3:5" x14ac:dyDescent="0.2">
      <c r="C9092" s="555"/>
      <c r="D9092" s="555"/>
      <c r="E9092" s="124" t="str">
        <f>'Enter Data'!$C$61</f>
        <v>Select</v>
      </c>
    </row>
    <row r="9093" spans="3:5" x14ac:dyDescent="0.2">
      <c r="C9093" s="555"/>
      <c r="D9093" s="555"/>
      <c r="E9093" s="124" t="str">
        <f>'Enter Data'!$C$61</f>
        <v>Select</v>
      </c>
    </row>
    <row r="9094" spans="3:5" x14ac:dyDescent="0.2">
      <c r="C9094" s="555"/>
      <c r="D9094" s="555"/>
      <c r="E9094" s="124" t="str">
        <f>'Enter Data'!$C$61</f>
        <v>Select</v>
      </c>
    </row>
    <row r="9095" spans="3:5" x14ac:dyDescent="0.2">
      <c r="C9095" s="555"/>
      <c r="D9095" s="555"/>
      <c r="E9095" s="124" t="str">
        <f>'Enter Data'!$C$61</f>
        <v>Select</v>
      </c>
    </row>
    <row r="9096" spans="3:5" x14ac:dyDescent="0.2">
      <c r="C9096" s="555"/>
      <c r="D9096" s="555"/>
      <c r="E9096" s="124" t="str">
        <f>'Enter Data'!$C$61</f>
        <v>Select</v>
      </c>
    </row>
    <row r="9097" spans="3:5" x14ac:dyDescent="0.2">
      <c r="C9097" s="555"/>
      <c r="D9097" s="555"/>
      <c r="E9097" s="124" t="str">
        <f>'Enter Data'!$C$61</f>
        <v>Select</v>
      </c>
    </row>
    <row r="9098" spans="3:5" x14ac:dyDescent="0.2">
      <c r="C9098" s="555"/>
      <c r="D9098" s="555"/>
      <c r="E9098" s="124" t="str">
        <f>'Enter Data'!$C$61</f>
        <v>Select</v>
      </c>
    </row>
    <row r="9099" spans="3:5" x14ac:dyDescent="0.2">
      <c r="C9099" s="555"/>
      <c r="D9099" s="555"/>
      <c r="E9099" s="124" t="str">
        <f>'Enter Data'!$C$61</f>
        <v>Select</v>
      </c>
    </row>
    <row r="9100" spans="3:5" x14ac:dyDescent="0.2">
      <c r="C9100" s="555"/>
      <c r="D9100" s="555"/>
      <c r="E9100" s="124" t="str">
        <f>'Enter Data'!$C$61</f>
        <v>Select</v>
      </c>
    </row>
    <row r="9101" spans="3:5" x14ac:dyDescent="0.2">
      <c r="C9101" s="555"/>
      <c r="D9101" s="555"/>
      <c r="E9101" s="124" t="str">
        <f>'Enter Data'!$C$61</f>
        <v>Select</v>
      </c>
    </row>
    <row r="9102" spans="3:5" x14ac:dyDescent="0.2">
      <c r="C9102" s="555"/>
      <c r="D9102" s="555"/>
      <c r="E9102" s="124" t="str">
        <f>'Enter Data'!$C$61</f>
        <v>Select</v>
      </c>
    </row>
    <row r="9103" spans="3:5" x14ac:dyDescent="0.2">
      <c r="C9103" s="555"/>
      <c r="D9103" s="555"/>
      <c r="E9103" s="124" t="str">
        <f>'Enter Data'!$C$61</f>
        <v>Select</v>
      </c>
    </row>
    <row r="9104" spans="3:5" x14ac:dyDescent="0.2">
      <c r="C9104" s="555"/>
      <c r="D9104" s="555"/>
      <c r="E9104" s="124" t="str">
        <f>'Enter Data'!$C$61</f>
        <v>Select</v>
      </c>
    </row>
    <row r="9105" spans="3:5" x14ac:dyDescent="0.2">
      <c r="C9105" s="555"/>
      <c r="D9105" s="555"/>
      <c r="E9105" s="124" t="str">
        <f>'Enter Data'!$C$61</f>
        <v>Select</v>
      </c>
    </row>
    <row r="9106" spans="3:5" x14ac:dyDescent="0.2">
      <c r="C9106" s="555"/>
      <c r="D9106" s="555"/>
      <c r="E9106" s="124" t="str">
        <f>'Enter Data'!$C$61</f>
        <v>Select</v>
      </c>
    </row>
    <row r="9107" spans="3:5" x14ac:dyDescent="0.2">
      <c r="C9107" s="555"/>
      <c r="D9107" s="555"/>
      <c r="E9107" s="124" t="str">
        <f>'Enter Data'!$C$61</f>
        <v>Select</v>
      </c>
    </row>
    <row r="9108" spans="3:5" x14ac:dyDescent="0.2">
      <c r="C9108" s="555"/>
      <c r="D9108" s="555"/>
      <c r="E9108" s="124" t="str">
        <f>'Enter Data'!$C$61</f>
        <v>Select</v>
      </c>
    </row>
    <row r="9109" spans="3:5" x14ac:dyDescent="0.2">
      <c r="C9109" s="555"/>
      <c r="D9109" s="555"/>
      <c r="E9109" s="124" t="str">
        <f>'Enter Data'!$C$61</f>
        <v>Select</v>
      </c>
    </row>
    <row r="9110" spans="3:5" x14ac:dyDescent="0.2">
      <c r="C9110" s="555"/>
      <c r="D9110" s="555"/>
      <c r="E9110" s="124" t="str">
        <f>'Enter Data'!$C$61</f>
        <v>Select</v>
      </c>
    </row>
    <row r="9111" spans="3:5" x14ac:dyDescent="0.2">
      <c r="C9111" s="555"/>
      <c r="D9111" s="555"/>
      <c r="E9111" s="124" t="str">
        <f>'Enter Data'!$C$61</f>
        <v>Select</v>
      </c>
    </row>
    <row r="9112" spans="3:5" x14ac:dyDescent="0.2">
      <c r="C9112" s="555"/>
      <c r="D9112" s="555"/>
      <c r="E9112" s="124" t="str">
        <f>'Enter Data'!$C$61</f>
        <v>Select</v>
      </c>
    </row>
    <row r="9113" spans="3:5" x14ac:dyDescent="0.2">
      <c r="C9113" s="555"/>
      <c r="D9113" s="555"/>
      <c r="E9113" s="124" t="str">
        <f>'Enter Data'!$C$61</f>
        <v>Select</v>
      </c>
    </row>
    <row r="9114" spans="3:5" x14ac:dyDescent="0.2">
      <c r="C9114" s="555"/>
      <c r="D9114" s="555"/>
      <c r="E9114" s="124" t="str">
        <f>'Enter Data'!$C$61</f>
        <v>Select</v>
      </c>
    </row>
    <row r="9115" spans="3:5" x14ac:dyDescent="0.2">
      <c r="C9115" s="555"/>
      <c r="D9115" s="555"/>
      <c r="E9115" s="124" t="str">
        <f>'Enter Data'!$C$61</f>
        <v>Select</v>
      </c>
    </row>
    <row r="9116" spans="3:5" x14ac:dyDescent="0.2">
      <c r="C9116" s="555"/>
      <c r="D9116" s="555"/>
      <c r="E9116" s="124" t="str">
        <f>'Enter Data'!$C$61</f>
        <v>Select</v>
      </c>
    </row>
    <row r="9117" spans="3:5" x14ac:dyDescent="0.2">
      <c r="C9117" s="555"/>
      <c r="D9117" s="555"/>
      <c r="E9117" s="124" t="str">
        <f>'Enter Data'!$C$61</f>
        <v>Select</v>
      </c>
    </row>
    <row r="9118" spans="3:5" x14ac:dyDescent="0.2">
      <c r="C9118" s="555"/>
      <c r="D9118" s="555"/>
      <c r="E9118" s="124" t="str">
        <f>'Enter Data'!$C$61</f>
        <v>Select</v>
      </c>
    </row>
    <row r="9119" spans="3:5" x14ac:dyDescent="0.2">
      <c r="C9119" s="555"/>
      <c r="D9119" s="555"/>
      <c r="E9119" s="124" t="str">
        <f>'Enter Data'!$C$61</f>
        <v>Select</v>
      </c>
    </row>
    <row r="9120" spans="3:5" x14ac:dyDescent="0.2">
      <c r="C9120" s="555"/>
      <c r="D9120" s="555"/>
      <c r="E9120" s="124" t="str">
        <f>'Enter Data'!$C$61</f>
        <v>Select</v>
      </c>
    </row>
    <row r="9121" spans="3:5" x14ac:dyDescent="0.2">
      <c r="C9121" s="555"/>
      <c r="D9121" s="555"/>
      <c r="E9121" s="124" t="str">
        <f>'Enter Data'!$C$61</f>
        <v>Select</v>
      </c>
    </row>
    <row r="9122" spans="3:5" x14ac:dyDescent="0.2">
      <c r="C9122" s="555"/>
      <c r="D9122" s="555"/>
      <c r="E9122" s="124" t="str">
        <f>'Enter Data'!$C$61</f>
        <v>Select</v>
      </c>
    </row>
    <row r="9123" spans="3:5" x14ac:dyDescent="0.2">
      <c r="C9123" s="555"/>
      <c r="D9123" s="555"/>
      <c r="E9123" s="124" t="str">
        <f>'Enter Data'!$C$61</f>
        <v>Select</v>
      </c>
    </row>
    <row r="9124" spans="3:5" x14ac:dyDescent="0.2">
      <c r="C9124" s="555"/>
      <c r="D9124" s="555"/>
      <c r="E9124" s="124" t="str">
        <f>'Enter Data'!$C$61</f>
        <v>Select</v>
      </c>
    </row>
    <row r="9125" spans="3:5" x14ac:dyDescent="0.2">
      <c r="C9125" s="555"/>
      <c r="D9125" s="555"/>
      <c r="E9125" s="124" t="str">
        <f>'Enter Data'!$C$61</f>
        <v>Select</v>
      </c>
    </row>
    <row r="9126" spans="3:5" x14ac:dyDescent="0.2">
      <c r="C9126" s="555"/>
      <c r="D9126" s="555"/>
      <c r="E9126" s="124" t="str">
        <f>'Enter Data'!$C$61</f>
        <v>Select</v>
      </c>
    </row>
    <row r="9127" spans="3:5" x14ac:dyDescent="0.2">
      <c r="C9127" s="555"/>
      <c r="D9127" s="555"/>
      <c r="E9127" s="124" t="str">
        <f>'Enter Data'!$C$61</f>
        <v>Select</v>
      </c>
    </row>
    <row r="9128" spans="3:5" x14ac:dyDescent="0.2">
      <c r="C9128" s="555"/>
      <c r="D9128" s="555"/>
      <c r="E9128" s="124" t="str">
        <f>'Enter Data'!$C$61</f>
        <v>Select</v>
      </c>
    </row>
    <row r="9129" spans="3:5" x14ac:dyDescent="0.2">
      <c r="C9129" s="555"/>
      <c r="D9129" s="555"/>
      <c r="E9129" s="124" t="str">
        <f>'Enter Data'!$C$61</f>
        <v>Select</v>
      </c>
    </row>
    <row r="9130" spans="3:5" x14ac:dyDescent="0.2">
      <c r="C9130" s="555"/>
      <c r="D9130" s="555"/>
      <c r="E9130" s="124" t="str">
        <f>'Enter Data'!$C$61</f>
        <v>Select</v>
      </c>
    </row>
    <row r="9131" spans="3:5" x14ac:dyDescent="0.2">
      <c r="C9131" s="555"/>
      <c r="D9131" s="555"/>
      <c r="E9131" s="124" t="str">
        <f>'Enter Data'!$C$61</f>
        <v>Select</v>
      </c>
    </row>
    <row r="9132" spans="3:5" x14ac:dyDescent="0.2">
      <c r="C9132" s="555"/>
      <c r="D9132" s="555"/>
      <c r="E9132" s="124" t="str">
        <f>'Enter Data'!$C$61</f>
        <v>Select</v>
      </c>
    </row>
    <row r="9133" spans="3:5" x14ac:dyDescent="0.2">
      <c r="C9133" s="555"/>
      <c r="D9133" s="555"/>
      <c r="E9133" s="124" t="str">
        <f>'Enter Data'!$C$61</f>
        <v>Select</v>
      </c>
    </row>
    <row r="9134" spans="3:5" x14ac:dyDescent="0.2">
      <c r="C9134" s="555"/>
      <c r="D9134" s="555"/>
      <c r="E9134" s="124" t="str">
        <f>'Enter Data'!$C$61</f>
        <v>Select</v>
      </c>
    </row>
    <row r="9135" spans="3:5" x14ac:dyDescent="0.2">
      <c r="C9135" s="555"/>
      <c r="D9135" s="555"/>
      <c r="E9135" s="124" t="str">
        <f>'Enter Data'!$C$61</f>
        <v>Select</v>
      </c>
    </row>
    <row r="9136" spans="3:5" x14ac:dyDescent="0.2">
      <c r="C9136" s="555"/>
      <c r="D9136" s="555"/>
      <c r="E9136" s="124" t="str">
        <f>'Enter Data'!$C$61</f>
        <v>Select</v>
      </c>
    </row>
    <row r="9137" spans="3:5" x14ac:dyDescent="0.2">
      <c r="C9137" s="555"/>
      <c r="D9137" s="555"/>
      <c r="E9137" s="124" t="str">
        <f>'Enter Data'!$C$61</f>
        <v>Select</v>
      </c>
    </row>
    <row r="9138" spans="3:5" x14ac:dyDescent="0.2">
      <c r="C9138" s="555"/>
      <c r="D9138" s="555"/>
      <c r="E9138" s="124" t="str">
        <f>'Enter Data'!$C$61</f>
        <v>Select</v>
      </c>
    </row>
    <row r="9139" spans="3:5" x14ac:dyDescent="0.2">
      <c r="C9139" s="555"/>
      <c r="D9139" s="555"/>
      <c r="E9139" s="124" t="str">
        <f>'Enter Data'!$C$61</f>
        <v>Select</v>
      </c>
    </row>
    <row r="9140" spans="3:5" x14ac:dyDescent="0.2">
      <c r="C9140" s="555"/>
      <c r="D9140" s="555"/>
      <c r="E9140" s="124" t="str">
        <f>'Enter Data'!$C$61</f>
        <v>Select</v>
      </c>
    </row>
    <row r="9141" spans="3:5" x14ac:dyDescent="0.2">
      <c r="C9141" s="555"/>
      <c r="D9141" s="555"/>
      <c r="E9141" s="124" t="str">
        <f>'Enter Data'!$C$61</f>
        <v>Select</v>
      </c>
    </row>
    <row r="9142" spans="3:5" x14ac:dyDescent="0.2">
      <c r="C9142" s="555"/>
      <c r="D9142" s="555"/>
      <c r="E9142" s="124" t="str">
        <f>'Enter Data'!$C$61</f>
        <v>Select</v>
      </c>
    </row>
    <row r="9143" spans="3:5" x14ac:dyDescent="0.2">
      <c r="C9143" s="555"/>
      <c r="D9143" s="555"/>
      <c r="E9143" s="124" t="str">
        <f>'Enter Data'!$C$61</f>
        <v>Select</v>
      </c>
    </row>
    <row r="9144" spans="3:5" x14ac:dyDescent="0.2">
      <c r="C9144" s="555"/>
      <c r="D9144" s="555"/>
      <c r="E9144" s="124" t="str">
        <f>'Enter Data'!$C$61</f>
        <v>Select</v>
      </c>
    </row>
    <row r="9145" spans="3:5" x14ac:dyDescent="0.2">
      <c r="C9145" s="555"/>
      <c r="D9145" s="555"/>
      <c r="E9145" s="124" t="str">
        <f>'Enter Data'!$C$61</f>
        <v>Select</v>
      </c>
    </row>
    <row r="9146" spans="3:5" x14ac:dyDescent="0.2">
      <c r="C9146" s="555"/>
      <c r="D9146" s="555"/>
      <c r="E9146" s="124" t="str">
        <f>'Enter Data'!$C$61</f>
        <v>Select</v>
      </c>
    </row>
    <row r="9147" spans="3:5" x14ac:dyDescent="0.2">
      <c r="C9147" s="555"/>
      <c r="D9147" s="555"/>
      <c r="E9147" s="124" t="str">
        <f>'Enter Data'!$C$61</f>
        <v>Select</v>
      </c>
    </row>
    <row r="9148" spans="3:5" x14ac:dyDescent="0.2">
      <c r="C9148" s="555"/>
      <c r="D9148" s="555"/>
      <c r="E9148" s="124" t="str">
        <f>'Enter Data'!$C$61</f>
        <v>Select</v>
      </c>
    </row>
    <row r="9149" spans="3:5" x14ac:dyDescent="0.2">
      <c r="C9149" s="555"/>
      <c r="D9149" s="555"/>
      <c r="E9149" s="124" t="str">
        <f>'Enter Data'!$C$61</f>
        <v>Select</v>
      </c>
    </row>
    <row r="9150" spans="3:5" x14ac:dyDescent="0.2">
      <c r="C9150" s="555"/>
      <c r="D9150" s="555"/>
      <c r="E9150" s="124" t="str">
        <f>'Enter Data'!$C$61</f>
        <v>Select</v>
      </c>
    </row>
    <row r="9151" spans="3:5" x14ac:dyDescent="0.2">
      <c r="C9151" s="555"/>
      <c r="D9151" s="555"/>
      <c r="E9151" s="124" t="str">
        <f>'Enter Data'!$C$61</f>
        <v>Select</v>
      </c>
    </row>
    <row r="9152" spans="3:5" x14ac:dyDescent="0.2">
      <c r="C9152" s="555"/>
      <c r="D9152" s="555"/>
      <c r="E9152" s="124" t="str">
        <f>'Enter Data'!$C$61</f>
        <v>Select</v>
      </c>
    </row>
    <row r="9153" spans="3:5" x14ac:dyDescent="0.2">
      <c r="C9153" s="555"/>
      <c r="D9153" s="555"/>
      <c r="E9153" s="124" t="str">
        <f>'Enter Data'!$C$61</f>
        <v>Select</v>
      </c>
    </row>
    <row r="9154" spans="3:5" x14ac:dyDescent="0.2">
      <c r="C9154" s="555"/>
      <c r="D9154" s="555"/>
      <c r="E9154" s="124" t="str">
        <f>'Enter Data'!$C$61</f>
        <v>Select</v>
      </c>
    </row>
    <row r="9155" spans="3:5" x14ac:dyDescent="0.2">
      <c r="C9155" s="555"/>
      <c r="D9155" s="555"/>
      <c r="E9155" s="124" t="str">
        <f>'Enter Data'!$C$61</f>
        <v>Select</v>
      </c>
    </row>
    <row r="9156" spans="3:5" x14ac:dyDescent="0.2">
      <c r="C9156" s="555"/>
      <c r="D9156" s="555"/>
      <c r="E9156" s="124" t="str">
        <f>'Enter Data'!$C$61</f>
        <v>Select</v>
      </c>
    </row>
    <row r="9157" spans="3:5" x14ac:dyDescent="0.2">
      <c r="C9157" s="555"/>
      <c r="D9157" s="555"/>
      <c r="E9157" s="124" t="str">
        <f>'Enter Data'!$C$61</f>
        <v>Select</v>
      </c>
    </row>
    <row r="9158" spans="3:5" x14ac:dyDescent="0.2">
      <c r="C9158" s="555"/>
      <c r="D9158" s="555"/>
      <c r="E9158" s="124" t="str">
        <f>'Enter Data'!$C$61</f>
        <v>Select</v>
      </c>
    </row>
    <row r="9159" spans="3:5" x14ac:dyDescent="0.2">
      <c r="C9159" s="555"/>
      <c r="D9159" s="555"/>
      <c r="E9159" s="124" t="str">
        <f>'Enter Data'!$C$61</f>
        <v>Select</v>
      </c>
    </row>
    <row r="9160" spans="3:5" x14ac:dyDescent="0.2">
      <c r="C9160" s="555"/>
      <c r="D9160" s="555"/>
      <c r="E9160" s="124" t="str">
        <f>'Enter Data'!$C$61</f>
        <v>Select</v>
      </c>
    </row>
    <row r="9161" spans="3:5" x14ac:dyDescent="0.2">
      <c r="C9161" s="555"/>
      <c r="D9161" s="555"/>
      <c r="E9161" s="124" t="str">
        <f>'Enter Data'!$C$61</f>
        <v>Select</v>
      </c>
    </row>
    <row r="9162" spans="3:5" x14ac:dyDescent="0.2">
      <c r="C9162" s="555"/>
      <c r="D9162" s="555"/>
      <c r="E9162" s="124" t="str">
        <f>'Enter Data'!$C$61</f>
        <v>Select</v>
      </c>
    </row>
    <row r="9163" spans="3:5" x14ac:dyDescent="0.2">
      <c r="C9163" s="555"/>
      <c r="D9163" s="555"/>
      <c r="E9163" s="124" t="str">
        <f>'Enter Data'!$C$61</f>
        <v>Select</v>
      </c>
    </row>
    <row r="9164" spans="3:5" x14ac:dyDescent="0.2">
      <c r="C9164" s="555"/>
      <c r="D9164" s="555"/>
      <c r="E9164" s="124" t="str">
        <f>'Enter Data'!$C$61</f>
        <v>Select</v>
      </c>
    </row>
    <row r="9165" spans="3:5" x14ac:dyDescent="0.2">
      <c r="C9165" s="555"/>
      <c r="D9165" s="555"/>
      <c r="E9165" s="124" t="str">
        <f>'Enter Data'!$C$61</f>
        <v>Select</v>
      </c>
    </row>
    <row r="9166" spans="3:5" x14ac:dyDescent="0.2">
      <c r="C9166" s="555"/>
      <c r="D9166" s="555"/>
      <c r="E9166" s="124" t="str">
        <f>'Enter Data'!$C$61</f>
        <v>Select</v>
      </c>
    </row>
    <row r="9167" spans="3:5" x14ac:dyDescent="0.2">
      <c r="C9167" s="555"/>
      <c r="D9167" s="555"/>
      <c r="E9167" s="124" t="str">
        <f>'Enter Data'!$C$61</f>
        <v>Select</v>
      </c>
    </row>
    <row r="9168" spans="3:5" x14ac:dyDescent="0.2">
      <c r="C9168" s="555"/>
      <c r="D9168" s="555"/>
      <c r="E9168" s="124" t="str">
        <f>'Enter Data'!$C$61</f>
        <v>Select</v>
      </c>
    </row>
    <row r="9169" spans="3:5" x14ac:dyDescent="0.2">
      <c r="C9169" s="555"/>
      <c r="D9169" s="555"/>
      <c r="E9169" s="124" t="str">
        <f>'Enter Data'!$C$61</f>
        <v>Select</v>
      </c>
    </row>
    <row r="9170" spans="3:5" x14ac:dyDescent="0.2">
      <c r="C9170" s="555"/>
      <c r="D9170" s="555"/>
      <c r="E9170" s="124" t="str">
        <f>'Enter Data'!$C$61</f>
        <v>Select</v>
      </c>
    </row>
    <row r="9171" spans="3:5" x14ac:dyDescent="0.2">
      <c r="C9171" s="555"/>
      <c r="D9171" s="555"/>
      <c r="E9171" s="124" t="str">
        <f>'Enter Data'!$C$61</f>
        <v>Select</v>
      </c>
    </row>
    <row r="9172" spans="3:5" x14ac:dyDescent="0.2">
      <c r="C9172" s="555"/>
      <c r="D9172" s="555"/>
      <c r="E9172" s="124" t="str">
        <f>'Enter Data'!$C$61</f>
        <v>Select</v>
      </c>
    </row>
    <row r="9173" spans="3:5" x14ac:dyDescent="0.2">
      <c r="C9173" s="555"/>
      <c r="D9173" s="555"/>
      <c r="E9173" s="124" t="str">
        <f>'Enter Data'!$C$61</f>
        <v>Select</v>
      </c>
    </row>
    <row r="9174" spans="3:5" x14ac:dyDescent="0.2">
      <c r="C9174" s="555"/>
      <c r="D9174" s="555"/>
      <c r="E9174" s="124" t="str">
        <f>'Enter Data'!$C$61</f>
        <v>Select</v>
      </c>
    </row>
    <row r="9175" spans="3:5" x14ac:dyDescent="0.2">
      <c r="C9175" s="555"/>
      <c r="D9175" s="555"/>
      <c r="E9175" s="124" t="str">
        <f>'Enter Data'!$C$61</f>
        <v>Select</v>
      </c>
    </row>
    <row r="9176" spans="3:5" x14ac:dyDescent="0.2">
      <c r="C9176" s="555"/>
      <c r="D9176" s="555"/>
      <c r="E9176" s="124" t="str">
        <f>'Enter Data'!$C$61</f>
        <v>Select</v>
      </c>
    </row>
    <row r="9177" spans="3:5" x14ac:dyDescent="0.2">
      <c r="C9177" s="555"/>
      <c r="D9177" s="555"/>
      <c r="E9177" s="124" t="str">
        <f>'Enter Data'!$C$61</f>
        <v>Select</v>
      </c>
    </row>
    <row r="9178" spans="3:5" x14ac:dyDescent="0.2">
      <c r="C9178" s="555"/>
      <c r="D9178" s="555"/>
      <c r="E9178" s="124" t="str">
        <f>'Enter Data'!$C$61</f>
        <v>Select</v>
      </c>
    </row>
    <row r="9179" spans="3:5" x14ac:dyDescent="0.2">
      <c r="C9179" s="555"/>
      <c r="D9179" s="555"/>
      <c r="E9179" s="124" t="str">
        <f>'Enter Data'!$C$61</f>
        <v>Select</v>
      </c>
    </row>
    <row r="9180" spans="3:5" x14ac:dyDescent="0.2">
      <c r="C9180" s="555"/>
      <c r="D9180" s="555"/>
      <c r="E9180" s="124" t="str">
        <f>'Enter Data'!$C$61</f>
        <v>Select</v>
      </c>
    </row>
    <row r="9181" spans="3:5" x14ac:dyDescent="0.2">
      <c r="C9181" s="555"/>
      <c r="D9181" s="555"/>
      <c r="E9181" s="124" t="str">
        <f>'Enter Data'!$C$61</f>
        <v>Select</v>
      </c>
    </row>
    <row r="9182" spans="3:5" x14ac:dyDescent="0.2">
      <c r="C9182" s="555"/>
      <c r="D9182" s="555"/>
      <c r="E9182" s="124" t="str">
        <f>'Enter Data'!$C$61</f>
        <v>Select</v>
      </c>
    </row>
    <row r="9183" spans="3:5" x14ac:dyDescent="0.2">
      <c r="C9183" s="555"/>
      <c r="D9183" s="555"/>
      <c r="E9183" s="124" t="str">
        <f>'Enter Data'!$C$61</f>
        <v>Select</v>
      </c>
    </row>
    <row r="9184" spans="3:5" x14ac:dyDescent="0.2">
      <c r="C9184" s="555"/>
      <c r="D9184" s="555"/>
      <c r="E9184" s="124" t="str">
        <f>'Enter Data'!$C$61</f>
        <v>Select</v>
      </c>
    </row>
    <row r="9185" spans="3:5" x14ac:dyDescent="0.2">
      <c r="C9185" s="555"/>
      <c r="D9185" s="555"/>
      <c r="E9185" s="124" t="str">
        <f>'Enter Data'!$C$61</f>
        <v>Select</v>
      </c>
    </row>
    <row r="9186" spans="3:5" x14ac:dyDescent="0.2">
      <c r="C9186" s="555"/>
      <c r="D9186" s="555"/>
      <c r="E9186" s="124" t="str">
        <f>'Enter Data'!$C$61</f>
        <v>Select</v>
      </c>
    </row>
    <row r="9187" spans="3:5" x14ac:dyDescent="0.2">
      <c r="C9187" s="555"/>
      <c r="D9187" s="555"/>
      <c r="E9187" s="124" t="str">
        <f>'Enter Data'!$C$61</f>
        <v>Select</v>
      </c>
    </row>
    <row r="9188" spans="3:5" x14ac:dyDescent="0.2">
      <c r="C9188" s="555"/>
      <c r="D9188" s="555"/>
      <c r="E9188" s="124" t="str">
        <f>'Enter Data'!$C$61</f>
        <v>Select</v>
      </c>
    </row>
    <row r="9189" spans="3:5" x14ac:dyDescent="0.2">
      <c r="C9189" s="555"/>
      <c r="D9189" s="555"/>
      <c r="E9189" s="124" t="str">
        <f>'Enter Data'!$C$61</f>
        <v>Select</v>
      </c>
    </row>
    <row r="9190" spans="3:5" x14ac:dyDescent="0.2">
      <c r="C9190" s="555"/>
      <c r="D9190" s="555"/>
      <c r="E9190" s="124" t="str">
        <f>'Enter Data'!$C$61</f>
        <v>Select</v>
      </c>
    </row>
    <row r="9191" spans="3:5" x14ac:dyDescent="0.2">
      <c r="C9191" s="555"/>
      <c r="D9191" s="555"/>
      <c r="E9191" s="124" t="str">
        <f>'Enter Data'!$C$61</f>
        <v>Select</v>
      </c>
    </row>
    <row r="9192" spans="3:5" x14ac:dyDescent="0.2">
      <c r="C9192" s="555"/>
      <c r="D9192" s="555"/>
      <c r="E9192" s="124" t="str">
        <f>'Enter Data'!$C$61</f>
        <v>Select</v>
      </c>
    </row>
    <row r="9193" spans="3:5" x14ac:dyDescent="0.2">
      <c r="C9193" s="555"/>
      <c r="D9193" s="555"/>
      <c r="E9193" s="124" t="str">
        <f>'Enter Data'!$C$61</f>
        <v>Select</v>
      </c>
    </row>
    <row r="9194" spans="3:5" x14ac:dyDescent="0.2">
      <c r="C9194" s="555"/>
      <c r="D9194" s="555"/>
      <c r="E9194" s="124" t="str">
        <f>'Enter Data'!$C$61</f>
        <v>Select</v>
      </c>
    </row>
    <row r="9195" spans="3:5" x14ac:dyDescent="0.2">
      <c r="C9195" s="555"/>
      <c r="D9195" s="555"/>
      <c r="E9195" s="124" t="str">
        <f>'Enter Data'!$C$61</f>
        <v>Select</v>
      </c>
    </row>
    <row r="9196" spans="3:5" x14ac:dyDescent="0.2">
      <c r="C9196" s="555"/>
      <c r="D9196" s="555"/>
      <c r="E9196" s="124" t="str">
        <f>'Enter Data'!$C$61</f>
        <v>Select</v>
      </c>
    </row>
    <row r="9197" spans="3:5" x14ac:dyDescent="0.2">
      <c r="C9197" s="555"/>
      <c r="D9197" s="555"/>
      <c r="E9197" s="124" t="str">
        <f>'Enter Data'!$C$61</f>
        <v>Select</v>
      </c>
    </row>
    <row r="9198" spans="3:5" x14ac:dyDescent="0.2">
      <c r="C9198" s="555"/>
      <c r="D9198" s="555"/>
      <c r="E9198" s="124" t="str">
        <f>'Enter Data'!$C$61</f>
        <v>Select</v>
      </c>
    </row>
    <row r="9199" spans="3:5" x14ac:dyDescent="0.2">
      <c r="C9199" s="555"/>
      <c r="D9199" s="555"/>
      <c r="E9199" s="124" t="str">
        <f>'Enter Data'!$C$61</f>
        <v>Select</v>
      </c>
    </row>
    <row r="9200" spans="3:5" x14ac:dyDescent="0.2">
      <c r="C9200" s="555"/>
      <c r="D9200" s="555"/>
      <c r="E9200" s="124" t="str">
        <f>'Enter Data'!$C$61</f>
        <v>Select</v>
      </c>
    </row>
    <row r="9201" spans="3:5" x14ac:dyDescent="0.2">
      <c r="C9201" s="555"/>
      <c r="D9201" s="555"/>
      <c r="E9201" s="124" t="str">
        <f>'Enter Data'!$C$61</f>
        <v>Select</v>
      </c>
    </row>
    <row r="9202" spans="3:5" x14ac:dyDescent="0.2">
      <c r="C9202" s="555"/>
      <c r="D9202" s="555"/>
      <c r="E9202" s="124" t="str">
        <f>'Enter Data'!$C$61</f>
        <v>Select</v>
      </c>
    </row>
    <row r="9203" spans="3:5" x14ac:dyDescent="0.2">
      <c r="C9203" s="555"/>
      <c r="D9203" s="555"/>
      <c r="E9203" s="124" t="str">
        <f>'Enter Data'!$C$61</f>
        <v>Select</v>
      </c>
    </row>
    <row r="9204" spans="3:5" x14ac:dyDescent="0.2">
      <c r="C9204" s="555"/>
      <c r="D9204" s="555"/>
      <c r="E9204" s="124" t="str">
        <f>'Enter Data'!$C$61</f>
        <v>Select</v>
      </c>
    </row>
    <row r="9205" spans="3:5" x14ac:dyDescent="0.2">
      <c r="C9205" s="555"/>
      <c r="D9205" s="555"/>
      <c r="E9205" s="124" t="str">
        <f>'Enter Data'!$C$61</f>
        <v>Select</v>
      </c>
    </row>
    <row r="9206" spans="3:5" x14ac:dyDescent="0.2">
      <c r="C9206" s="555"/>
      <c r="D9206" s="555"/>
      <c r="E9206" s="124" t="str">
        <f>'Enter Data'!$C$61</f>
        <v>Select</v>
      </c>
    </row>
    <row r="9207" spans="3:5" x14ac:dyDescent="0.2">
      <c r="C9207" s="555"/>
      <c r="D9207" s="555"/>
      <c r="E9207" s="124" t="str">
        <f>'Enter Data'!$C$61</f>
        <v>Select</v>
      </c>
    </row>
    <row r="9208" spans="3:5" x14ac:dyDescent="0.2">
      <c r="C9208" s="555"/>
      <c r="D9208" s="555"/>
      <c r="E9208" s="124" t="str">
        <f>'Enter Data'!$C$61</f>
        <v>Select</v>
      </c>
    </row>
    <row r="9209" spans="3:5" x14ac:dyDescent="0.2">
      <c r="C9209" s="555"/>
      <c r="D9209" s="555"/>
      <c r="E9209" s="124" t="str">
        <f>'Enter Data'!$C$61</f>
        <v>Select</v>
      </c>
    </row>
    <row r="9210" spans="3:5" x14ac:dyDescent="0.2">
      <c r="C9210" s="555"/>
      <c r="D9210" s="555"/>
      <c r="E9210" s="124" t="str">
        <f>'Enter Data'!$C$61</f>
        <v>Select</v>
      </c>
    </row>
    <row r="9211" spans="3:5" x14ac:dyDescent="0.2">
      <c r="C9211" s="555"/>
      <c r="D9211" s="555"/>
      <c r="E9211" s="124" t="str">
        <f>'Enter Data'!$C$61</f>
        <v>Select</v>
      </c>
    </row>
    <row r="9212" spans="3:5" x14ac:dyDescent="0.2">
      <c r="C9212" s="555"/>
      <c r="D9212" s="555"/>
      <c r="E9212" s="124" t="str">
        <f>'Enter Data'!$C$61</f>
        <v>Select</v>
      </c>
    </row>
    <row r="9213" spans="3:5" x14ac:dyDescent="0.2">
      <c r="C9213" s="555"/>
      <c r="D9213" s="555"/>
      <c r="E9213" s="124" t="str">
        <f>'Enter Data'!$C$61</f>
        <v>Select</v>
      </c>
    </row>
    <row r="9214" spans="3:5" x14ac:dyDescent="0.2">
      <c r="C9214" s="555"/>
      <c r="D9214" s="555"/>
      <c r="E9214" s="124" t="str">
        <f>'Enter Data'!$C$61</f>
        <v>Select</v>
      </c>
    </row>
    <row r="9215" spans="3:5" x14ac:dyDescent="0.2">
      <c r="C9215" s="555"/>
      <c r="D9215" s="555"/>
      <c r="E9215" s="124" t="str">
        <f>'Enter Data'!$C$61</f>
        <v>Select</v>
      </c>
    </row>
    <row r="9216" spans="3:5" x14ac:dyDescent="0.2">
      <c r="C9216" s="555"/>
      <c r="D9216" s="555"/>
      <c r="E9216" s="124" t="str">
        <f>'Enter Data'!$C$61</f>
        <v>Select</v>
      </c>
    </row>
    <row r="9217" spans="3:5" x14ac:dyDescent="0.2">
      <c r="C9217" s="555"/>
      <c r="D9217" s="555"/>
      <c r="E9217" s="124" t="str">
        <f>'Enter Data'!$C$61</f>
        <v>Select</v>
      </c>
    </row>
    <row r="9218" spans="3:5" x14ac:dyDescent="0.2">
      <c r="C9218" s="555"/>
      <c r="D9218" s="555"/>
      <c r="E9218" s="124" t="str">
        <f>'Enter Data'!$C$61</f>
        <v>Select</v>
      </c>
    </row>
    <row r="9219" spans="3:5" x14ac:dyDescent="0.2">
      <c r="C9219" s="555"/>
      <c r="D9219" s="555"/>
      <c r="E9219" s="124" t="str">
        <f>'Enter Data'!$C$61</f>
        <v>Select</v>
      </c>
    </row>
    <row r="9220" spans="3:5" x14ac:dyDescent="0.2">
      <c r="C9220" s="555"/>
      <c r="D9220" s="555"/>
      <c r="E9220" s="124" t="str">
        <f>'Enter Data'!$C$61</f>
        <v>Select</v>
      </c>
    </row>
    <row r="9221" spans="3:5" x14ac:dyDescent="0.2">
      <c r="C9221" s="555"/>
      <c r="D9221" s="555"/>
      <c r="E9221" s="124" t="str">
        <f>'Enter Data'!$C$61</f>
        <v>Select</v>
      </c>
    </row>
    <row r="9222" spans="3:5" x14ac:dyDescent="0.2">
      <c r="C9222" s="555"/>
      <c r="D9222" s="555"/>
      <c r="E9222" s="124" t="str">
        <f>'Enter Data'!$C$61</f>
        <v>Select</v>
      </c>
    </row>
    <row r="9223" spans="3:5" x14ac:dyDescent="0.2">
      <c r="C9223" s="555"/>
      <c r="D9223" s="555"/>
      <c r="E9223" s="124" t="str">
        <f>'Enter Data'!$C$61</f>
        <v>Select</v>
      </c>
    </row>
    <row r="9224" spans="3:5" x14ac:dyDescent="0.2">
      <c r="C9224" s="555"/>
      <c r="D9224" s="555"/>
      <c r="E9224" s="124" t="str">
        <f>'Enter Data'!$C$61</f>
        <v>Select</v>
      </c>
    </row>
    <row r="9225" spans="3:5" x14ac:dyDescent="0.2">
      <c r="C9225" s="555"/>
      <c r="D9225" s="555"/>
      <c r="E9225" s="124" t="str">
        <f>'Enter Data'!$C$61</f>
        <v>Select</v>
      </c>
    </row>
    <row r="9226" spans="3:5" x14ac:dyDescent="0.2">
      <c r="C9226" s="555"/>
      <c r="D9226" s="555"/>
      <c r="E9226" s="124" t="str">
        <f>'Enter Data'!$C$61</f>
        <v>Select</v>
      </c>
    </row>
    <row r="9227" spans="3:5" x14ac:dyDescent="0.2">
      <c r="C9227" s="555"/>
      <c r="D9227" s="555"/>
      <c r="E9227" s="124" t="str">
        <f>'Enter Data'!$C$61</f>
        <v>Select</v>
      </c>
    </row>
    <row r="9228" spans="3:5" x14ac:dyDescent="0.2">
      <c r="C9228" s="555"/>
      <c r="D9228" s="555"/>
      <c r="E9228" s="124" t="str">
        <f>'Enter Data'!$C$61</f>
        <v>Select</v>
      </c>
    </row>
    <row r="9229" spans="3:5" x14ac:dyDescent="0.2">
      <c r="C9229" s="555"/>
      <c r="D9229" s="555"/>
      <c r="E9229" s="124" t="str">
        <f>'Enter Data'!$C$61</f>
        <v>Select</v>
      </c>
    </row>
    <row r="9230" spans="3:5" x14ac:dyDescent="0.2">
      <c r="C9230" s="555"/>
      <c r="D9230" s="555"/>
      <c r="E9230" s="124" t="str">
        <f>'Enter Data'!$C$61</f>
        <v>Select</v>
      </c>
    </row>
    <row r="9231" spans="3:5" x14ac:dyDescent="0.2">
      <c r="C9231" s="555"/>
      <c r="D9231" s="555"/>
      <c r="E9231" s="124" t="str">
        <f>'Enter Data'!$C$61</f>
        <v>Select</v>
      </c>
    </row>
    <row r="9232" spans="3:5" x14ac:dyDescent="0.2">
      <c r="C9232" s="555"/>
      <c r="D9232" s="555"/>
      <c r="E9232" s="124" t="str">
        <f>'Enter Data'!$C$61</f>
        <v>Select</v>
      </c>
    </row>
    <row r="9233" spans="3:5" x14ac:dyDescent="0.2">
      <c r="C9233" s="555"/>
      <c r="D9233" s="555"/>
      <c r="E9233" s="124" t="str">
        <f>'Enter Data'!$C$61</f>
        <v>Select</v>
      </c>
    </row>
    <row r="9234" spans="3:5" x14ac:dyDescent="0.2">
      <c r="C9234" s="555"/>
      <c r="D9234" s="555"/>
      <c r="E9234" s="124" t="str">
        <f>'Enter Data'!$C$61</f>
        <v>Select</v>
      </c>
    </row>
    <row r="9235" spans="3:5" x14ac:dyDescent="0.2">
      <c r="C9235" s="555"/>
      <c r="D9235" s="555"/>
      <c r="E9235" s="124" t="str">
        <f>'Enter Data'!$C$61</f>
        <v>Select</v>
      </c>
    </row>
    <row r="9236" spans="3:5" x14ac:dyDescent="0.2">
      <c r="C9236" s="555"/>
      <c r="D9236" s="555"/>
      <c r="E9236" s="124" t="str">
        <f>'Enter Data'!$C$61</f>
        <v>Select</v>
      </c>
    </row>
    <row r="9237" spans="3:5" x14ac:dyDescent="0.2">
      <c r="C9237" s="555"/>
      <c r="D9237" s="555"/>
      <c r="E9237" s="124" t="str">
        <f>'Enter Data'!$C$61</f>
        <v>Select</v>
      </c>
    </row>
    <row r="9238" spans="3:5" x14ac:dyDescent="0.2">
      <c r="C9238" s="555"/>
      <c r="D9238" s="555"/>
      <c r="E9238" s="124" t="str">
        <f>'Enter Data'!$C$61</f>
        <v>Select</v>
      </c>
    </row>
    <row r="9239" spans="3:5" x14ac:dyDescent="0.2">
      <c r="C9239" s="555"/>
      <c r="D9239" s="555"/>
      <c r="E9239" s="124" t="str">
        <f>'Enter Data'!$C$61</f>
        <v>Select</v>
      </c>
    </row>
    <row r="9240" spans="3:5" x14ac:dyDescent="0.2">
      <c r="C9240" s="555"/>
      <c r="D9240" s="555"/>
      <c r="E9240" s="124" t="str">
        <f>'Enter Data'!$C$61</f>
        <v>Select</v>
      </c>
    </row>
    <row r="9241" spans="3:5" x14ac:dyDescent="0.2">
      <c r="C9241" s="555"/>
      <c r="D9241" s="555"/>
      <c r="E9241" s="124" t="str">
        <f>'Enter Data'!$C$61</f>
        <v>Select</v>
      </c>
    </row>
    <row r="9242" spans="3:5" x14ac:dyDescent="0.2">
      <c r="C9242" s="555"/>
      <c r="D9242" s="555"/>
      <c r="E9242" s="124" t="str">
        <f>'Enter Data'!$C$61</f>
        <v>Select</v>
      </c>
    </row>
    <row r="9243" spans="3:5" x14ac:dyDescent="0.2">
      <c r="C9243" s="555"/>
      <c r="D9243" s="555"/>
      <c r="E9243" s="124" t="str">
        <f>'Enter Data'!$C$61</f>
        <v>Select</v>
      </c>
    </row>
    <row r="9244" spans="3:5" x14ac:dyDescent="0.2">
      <c r="C9244" s="555"/>
      <c r="D9244" s="555"/>
      <c r="E9244" s="124" t="str">
        <f>'Enter Data'!$C$61</f>
        <v>Select</v>
      </c>
    </row>
    <row r="9245" spans="3:5" x14ac:dyDescent="0.2">
      <c r="C9245" s="555"/>
      <c r="D9245" s="555"/>
      <c r="E9245" s="124" t="str">
        <f>'Enter Data'!$C$61</f>
        <v>Select</v>
      </c>
    </row>
    <row r="9246" spans="3:5" x14ac:dyDescent="0.2">
      <c r="C9246" s="555"/>
      <c r="D9246" s="555"/>
      <c r="E9246" s="124" t="str">
        <f>'Enter Data'!$C$61</f>
        <v>Select</v>
      </c>
    </row>
    <row r="9247" spans="3:5" x14ac:dyDescent="0.2">
      <c r="C9247" s="555"/>
      <c r="D9247" s="555"/>
      <c r="E9247" s="124" t="str">
        <f>'Enter Data'!$C$61</f>
        <v>Select</v>
      </c>
    </row>
    <row r="9248" spans="3:5" x14ac:dyDescent="0.2">
      <c r="C9248" s="555"/>
      <c r="D9248" s="555"/>
      <c r="E9248" s="124" t="str">
        <f>'Enter Data'!$C$61</f>
        <v>Select</v>
      </c>
    </row>
    <row r="9249" spans="3:5" x14ac:dyDescent="0.2">
      <c r="C9249" s="555"/>
      <c r="D9249" s="555"/>
      <c r="E9249" s="124" t="str">
        <f>'Enter Data'!$C$61</f>
        <v>Select</v>
      </c>
    </row>
    <row r="9250" spans="3:5" x14ac:dyDescent="0.2">
      <c r="C9250" s="555"/>
      <c r="D9250" s="555"/>
      <c r="E9250" s="124" t="str">
        <f>'Enter Data'!$C$61</f>
        <v>Select</v>
      </c>
    </row>
    <row r="9251" spans="3:5" x14ac:dyDescent="0.2">
      <c r="C9251" s="555"/>
      <c r="D9251" s="555"/>
      <c r="E9251" s="124" t="str">
        <f>'Enter Data'!$C$61</f>
        <v>Select</v>
      </c>
    </row>
    <row r="9252" spans="3:5" x14ac:dyDescent="0.2">
      <c r="C9252" s="555"/>
      <c r="D9252" s="555"/>
      <c r="E9252" s="124" t="str">
        <f>'Enter Data'!$C$61</f>
        <v>Select</v>
      </c>
    </row>
    <row r="9253" spans="3:5" x14ac:dyDescent="0.2">
      <c r="C9253" s="555"/>
      <c r="D9253" s="555"/>
      <c r="E9253" s="124" t="str">
        <f>'Enter Data'!$C$61</f>
        <v>Select</v>
      </c>
    </row>
    <row r="9254" spans="3:5" x14ac:dyDescent="0.2">
      <c r="C9254" s="555"/>
      <c r="D9254" s="555"/>
      <c r="E9254" s="124" t="str">
        <f>'Enter Data'!$C$61</f>
        <v>Select</v>
      </c>
    </row>
    <row r="9255" spans="3:5" x14ac:dyDescent="0.2">
      <c r="C9255" s="555"/>
      <c r="D9255" s="555"/>
      <c r="E9255" s="124" t="str">
        <f>'Enter Data'!$C$61</f>
        <v>Select</v>
      </c>
    </row>
    <row r="9256" spans="3:5" x14ac:dyDescent="0.2">
      <c r="C9256" s="555"/>
      <c r="D9256" s="555"/>
      <c r="E9256" s="124" t="str">
        <f>'Enter Data'!$C$61</f>
        <v>Select</v>
      </c>
    </row>
    <row r="9257" spans="3:5" x14ac:dyDescent="0.2">
      <c r="C9257" s="555"/>
      <c r="D9257" s="555"/>
      <c r="E9257" s="124" t="str">
        <f>'Enter Data'!$C$61</f>
        <v>Select</v>
      </c>
    </row>
    <row r="9258" spans="3:5" x14ac:dyDescent="0.2">
      <c r="C9258" s="555"/>
      <c r="D9258" s="555"/>
      <c r="E9258" s="124" t="str">
        <f>'Enter Data'!$C$61</f>
        <v>Select</v>
      </c>
    </row>
    <row r="9259" spans="3:5" x14ac:dyDescent="0.2">
      <c r="C9259" s="555"/>
      <c r="D9259" s="555"/>
      <c r="E9259" s="124" t="str">
        <f>'Enter Data'!$C$61</f>
        <v>Select</v>
      </c>
    </row>
    <row r="9260" spans="3:5" x14ac:dyDescent="0.2">
      <c r="C9260" s="555"/>
      <c r="D9260" s="555"/>
      <c r="E9260" s="124" t="str">
        <f>'Enter Data'!$C$61</f>
        <v>Select</v>
      </c>
    </row>
    <row r="9261" spans="3:5" x14ac:dyDescent="0.2">
      <c r="C9261" s="555"/>
      <c r="D9261" s="555"/>
      <c r="E9261" s="124" t="str">
        <f>'Enter Data'!$C$61</f>
        <v>Select</v>
      </c>
    </row>
    <row r="9262" spans="3:5" x14ac:dyDescent="0.2">
      <c r="C9262" s="555"/>
      <c r="D9262" s="555"/>
      <c r="E9262" s="124" t="str">
        <f>'Enter Data'!$C$61</f>
        <v>Select</v>
      </c>
    </row>
    <row r="9263" spans="3:5" x14ac:dyDescent="0.2">
      <c r="C9263" s="555"/>
      <c r="D9263" s="555"/>
      <c r="E9263" s="124" t="str">
        <f>'Enter Data'!$C$61</f>
        <v>Select</v>
      </c>
    </row>
    <row r="9264" spans="3:5" x14ac:dyDescent="0.2">
      <c r="C9264" s="555"/>
      <c r="D9264" s="555"/>
      <c r="E9264" s="124" t="str">
        <f>'Enter Data'!$C$61</f>
        <v>Select</v>
      </c>
    </row>
    <row r="9265" spans="3:5" x14ac:dyDescent="0.2">
      <c r="C9265" s="555"/>
      <c r="D9265" s="555"/>
      <c r="E9265" s="124" t="str">
        <f>'Enter Data'!$C$61</f>
        <v>Select</v>
      </c>
    </row>
    <row r="9266" spans="3:5" x14ac:dyDescent="0.2">
      <c r="C9266" s="555"/>
      <c r="D9266" s="555"/>
      <c r="E9266" s="124" t="str">
        <f>'Enter Data'!$C$61</f>
        <v>Select</v>
      </c>
    </row>
    <row r="9267" spans="3:5" x14ac:dyDescent="0.2">
      <c r="C9267" s="555"/>
      <c r="D9267" s="555"/>
      <c r="E9267" s="124" t="str">
        <f>'Enter Data'!$C$61</f>
        <v>Select</v>
      </c>
    </row>
    <row r="9268" spans="3:5" x14ac:dyDescent="0.2">
      <c r="C9268" s="555"/>
      <c r="D9268" s="555"/>
      <c r="E9268" s="124" t="str">
        <f>'Enter Data'!$C$61</f>
        <v>Select</v>
      </c>
    </row>
    <row r="9269" spans="3:5" x14ac:dyDescent="0.2">
      <c r="C9269" s="555"/>
      <c r="D9269" s="555"/>
      <c r="E9269" s="124" t="str">
        <f>'Enter Data'!$C$61</f>
        <v>Select</v>
      </c>
    </row>
    <row r="9270" spans="3:5" x14ac:dyDescent="0.2">
      <c r="C9270" s="555"/>
      <c r="D9270" s="555"/>
      <c r="E9270" s="124" t="str">
        <f>'Enter Data'!$C$61</f>
        <v>Select</v>
      </c>
    </row>
    <row r="9271" spans="3:5" x14ac:dyDescent="0.2">
      <c r="C9271" s="555"/>
      <c r="D9271" s="555"/>
      <c r="E9271" s="124" t="str">
        <f>'Enter Data'!$C$61</f>
        <v>Select</v>
      </c>
    </row>
    <row r="9272" spans="3:5" x14ac:dyDescent="0.2">
      <c r="C9272" s="555"/>
      <c r="D9272" s="555"/>
      <c r="E9272" s="124" t="str">
        <f>'Enter Data'!$C$61</f>
        <v>Select</v>
      </c>
    </row>
    <row r="9273" spans="3:5" x14ac:dyDescent="0.2">
      <c r="C9273" s="555"/>
      <c r="D9273" s="555"/>
      <c r="E9273" s="124" t="str">
        <f>'Enter Data'!$C$61</f>
        <v>Select</v>
      </c>
    </row>
    <row r="9274" spans="3:5" x14ac:dyDescent="0.2">
      <c r="C9274" s="555"/>
      <c r="D9274" s="555"/>
      <c r="E9274" s="124" t="str">
        <f>'Enter Data'!$C$61</f>
        <v>Select</v>
      </c>
    </row>
    <row r="9275" spans="3:5" x14ac:dyDescent="0.2">
      <c r="C9275" s="555"/>
      <c r="D9275" s="555"/>
      <c r="E9275" s="124" t="str">
        <f>'Enter Data'!$C$61</f>
        <v>Select</v>
      </c>
    </row>
    <row r="9276" spans="3:5" x14ac:dyDescent="0.2">
      <c r="C9276" s="555"/>
      <c r="D9276" s="555"/>
      <c r="E9276" s="124" t="str">
        <f>'Enter Data'!$C$61</f>
        <v>Select</v>
      </c>
    </row>
    <row r="9277" spans="3:5" x14ac:dyDescent="0.2">
      <c r="C9277" s="555"/>
      <c r="D9277" s="555"/>
      <c r="E9277" s="124" t="str">
        <f>'Enter Data'!$C$61</f>
        <v>Select</v>
      </c>
    </row>
    <row r="9278" spans="3:5" x14ac:dyDescent="0.2">
      <c r="C9278" s="555"/>
      <c r="D9278" s="555"/>
      <c r="E9278" s="124" t="str">
        <f>'Enter Data'!$C$61</f>
        <v>Select</v>
      </c>
    </row>
    <row r="9279" spans="3:5" x14ac:dyDescent="0.2">
      <c r="C9279" s="555"/>
      <c r="D9279" s="555"/>
      <c r="E9279" s="124" t="str">
        <f>'Enter Data'!$C$61</f>
        <v>Select</v>
      </c>
    </row>
    <row r="9280" spans="3:5" x14ac:dyDescent="0.2">
      <c r="C9280" s="555"/>
      <c r="D9280" s="555"/>
      <c r="E9280" s="124" t="str">
        <f>'Enter Data'!$C$61</f>
        <v>Select</v>
      </c>
    </row>
    <row r="9281" spans="3:5" x14ac:dyDescent="0.2">
      <c r="C9281" s="555"/>
      <c r="D9281" s="555"/>
      <c r="E9281" s="124" t="str">
        <f>'Enter Data'!$C$61</f>
        <v>Select</v>
      </c>
    </row>
    <row r="9282" spans="3:5" x14ac:dyDescent="0.2">
      <c r="C9282" s="555"/>
      <c r="D9282" s="555"/>
      <c r="E9282" s="124" t="str">
        <f>'Enter Data'!$C$61</f>
        <v>Select</v>
      </c>
    </row>
    <row r="9283" spans="3:5" x14ac:dyDescent="0.2">
      <c r="C9283" s="555"/>
      <c r="D9283" s="555"/>
      <c r="E9283" s="124" t="str">
        <f>'Enter Data'!$C$61</f>
        <v>Select</v>
      </c>
    </row>
    <row r="9284" spans="3:5" x14ac:dyDescent="0.2">
      <c r="C9284" s="555"/>
      <c r="D9284" s="555"/>
      <c r="E9284" s="124" t="str">
        <f>'Enter Data'!$C$61</f>
        <v>Select</v>
      </c>
    </row>
    <row r="9285" spans="3:5" x14ac:dyDescent="0.2">
      <c r="C9285" s="555"/>
      <c r="D9285" s="555"/>
      <c r="E9285" s="124" t="str">
        <f>'Enter Data'!$C$61</f>
        <v>Select</v>
      </c>
    </row>
    <row r="9286" spans="3:5" x14ac:dyDescent="0.2">
      <c r="C9286" s="555"/>
      <c r="D9286" s="555"/>
      <c r="E9286" s="124" t="str">
        <f>'Enter Data'!$C$61</f>
        <v>Select</v>
      </c>
    </row>
    <row r="9287" spans="3:5" x14ac:dyDescent="0.2">
      <c r="C9287" s="555"/>
      <c r="D9287" s="555"/>
      <c r="E9287" s="124" t="str">
        <f>'Enter Data'!$C$61</f>
        <v>Select</v>
      </c>
    </row>
    <row r="9288" spans="3:5" x14ac:dyDescent="0.2">
      <c r="C9288" s="555"/>
      <c r="D9288" s="555"/>
      <c r="E9288" s="124" t="str">
        <f>'Enter Data'!$C$61</f>
        <v>Select</v>
      </c>
    </row>
    <row r="9289" spans="3:5" x14ac:dyDescent="0.2">
      <c r="C9289" s="555"/>
      <c r="D9289" s="555"/>
      <c r="E9289" s="124" t="str">
        <f>'Enter Data'!$C$61</f>
        <v>Select</v>
      </c>
    </row>
    <row r="9290" spans="3:5" x14ac:dyDescent="0.2">
      <c r="C9290" s="555"/>
      <c r="D9290" s="555"/>
      <c r="E9290" s="124" t="str">
        <f>'Enter Data'!$C$61</f>
        <v>Select</v>
      </c>
    </row>
    <row r="9291" spans="3:5" x14ac:dyDescent="0.2">
      <c r="C9291" s="555"/>
      <c r="D9291" s="555"/>
      <c r="E9291" s="124" t="str">
        <f>'Enter Data'!$C$61</f>
        <v>Select</v>
      </c>
    </row>
    <row r="9292" spans="3:5" x14ac:dyDescent="0.2">
      <c r="C9292" s="555"/>
      <c r="D9292" s="555"/>
      <c r="E9292" s="124" t="str">
        <f>'Enter Data'!$C$61</f>
        <v>Select</v>
      </c>
    </row>
    <row r="9293" spans="3:5" x14ac:dyDescent="0.2">
      <c r="C9293" s="555"/>
      <c r="D9293" s="555"/>
      <c r="E9293" s="124" t="str">
        <f>'Enter Data'!$C$61</f>
        <v>Select</v>
      </c>
    </row>
    <row r="9294" spans="3:5" x14ac:dyDescent="0.2">
      <c r="C9294" s="555"/>
      <c r="D9294" s="555"/>
      <c r="E9294" s="124" t="str">
        <f>'Enter Data'!$C$61</f>
        <v>Select</v>
      </c>
    </row>
    <row r="9295" spans="3:5" x14ac:dyDescent="0.2">
      <c r="C9295" s="555"/>
      <c r="D9295" s="555"/>
      <c r="E9295" s="124" t="str">
        <f>'Enter Data'!$C$61</f>
        <v>Select</v>
      </c>
    </row>
    <row r="9296" spans="3:5" x14ac:dyDescent="0.2">
      <c r="C9296" s="555"/>
      <c r="D9296" s="555"/>
      <c r="E9296" s="124" t="str">
        <f>'Enter Data'!$C$61</f>
        <v>Select</v>
      </c>
    </row>
    <row r="9297" spans="3:5" x14ac:dyDescent="0.2">
      <c r="C9297" s="555"/>
      <c r="D9297" s="555"/>
      <c r="E9297" s="124" t="str">
        <f>'Enter Data'!$C$61</f>
        <v>Select</v>
      </c>
    </row>
    <row r="9298" spans="3:5" x14ac:dyDescent="0.2">
      <c r="C9298" s="555"/>
      <c r="D9298" s="555"/>
      <c r="E9298" s="124" t="str">
        <f>'Enter Data'!$C$61</f>
        <v>Select</v>
      </c>
    </row>
    <row r="9299" spans="3:5" x14ac:dyDescent="0.2">
      <c r="C9299" s="555"/>
      <c r="D9299" s="555"/>
      <c r="E9299" s="124" t="str">
        <f>'Enter Data'!$C$61</f>
        <v>Select</v>
      </c>
    </row>
    <row r="9300" spans="3:5" x14ac:dyDescent="0.2">
      <c r="C9300" s="555"/>
      <c r="D9300" s="555"/>
      <c r="E9300" s="124" t="str">
        <f>'Enter Data'!$C$61</f>
        <v>Select</v>
      </c>
    </row>
    <row r="9301" spans="3:5" x14ac:dyDescent="0.2">
      <c r="C9301" s="555"/>
      <c r="D9301" s="555"/>
      <c r="E9301" s="124" t="str">
        <f>'Enter Data'!$C$61</f>
        <v>Select</v>
      </c>
    </row>
    <row r="9302" spans="3:5" x14ac:dyDescent="0.2">
      <c r="C9302" s="555"/>
      <c r="D9302" s="555"/>
      <c r="E9302" s="124" t="str">
        <f>'Enter Data'!$C$61</f>
        <v>Select</v>
      </c>
    </row>
    <row r="9303" spans="3:5" x14ac:dyDescent="0.2">
      <c r="C9303" s="555"/>
      <c r="D9303" s="555"/>
      <c r="E9303" s="124" t="str">
        <f>'Enter Data'!$C$61</f>
        <v>Select</v>
      </c>
    </row>
    <row r="9304" spans="3:5" x14ac:dyDescent="0.2">
      <c r="C9304" s="555"/>
      <c r="D9304" s="555"/>
      <c r="E9304" s="124" t="str">
        <f>'Enter Data'!$C$61</f>
        <v>Select</v>
      </c>
    </row>
    <row r="9305" spans="3:5" x14ac:dyDescent="0.2">
      <c r="C9305" s="555"/>
      <c r="D9305" s="555"/>
      <c r="E9305" s="124" t="str">
        <f>'Enter Data'!$C$61</f>
        <v>Select</v>
      </c>
    </row>
    <row r="9306" spans="3:5" x14ac:dyDescent="0.2">
      <c r="C9306" s="555"/>
      <c r="D9306" s="555"/>
      <c r="E9306" s="124" t="str">
        <f>'Enter Data'!$C$61</f>
        <v>Select</v>
      </c>
    </row>
    <row r="9307" spans="3:5" x14ac:dyDescent="0.2">
      <c r="C9307" s="555"/>
      <c r="D9307" s="555"/>
      <c r="E9307" s="124" t="str">
        <f>'Enter Data'!$C$61</f>
        <v>Select</v>
      </c>
    </row>
    <row r="9308" spans="3:5" x14ac:dyDescent="0.2">
      <c r="C9308" s="555"/>
      <c r="D9308" s="555"/>
      <c r="E9308" s="124" t="str">
        <f>'Enter Data'!$C$61</f>
        <v>Select</v>
      </c>
    </row>
    <row r="9309" spans="3:5" x14ac:dyDescent="0.2">
      <c r="C9309" s="555"/>
      <c r="D9309" s="555"/>
      <c r="E9309" s="124" t="str">
        <f>'Enter Data'!$C$61</f>
        <v>Select</v>
      </c>
    </row>
    <row r="9310" spans="3:5" x14ac:dyDescent="0.2">
      <c r="C9310" s="555"/>
      <c r="D9310" s="555"/>
      <c r="E9310" s="124" t="str">
        <f>'Enter Data'!$C$61</f>
        <v>Select</v>
      </c>
    </row>
    <row r="9311" spans="3:5" x14ac:dyDescent="0.2">
      <c r="C9311" s="555"/>
      <c r="D9311" s="555"/>
      <c r="E9311" s="124" t="str">
        <f>'Enter Data'!$C$61</f>
        <v>Select</v>
      </c>
    </row>
    <row r="9312" spans="3:5" x14ac:dyDescent="0.2">
      <c r="C9312" s="555"/>
      <c r="D9312" s="555"/>
      <c r="E9312" s="124" t="str">
        <f>'Enter Data'!$C$61</f>
        <v>Select</v>
      </c>
    </row>
    <row r="9313" spans="3:5" x14ac:dyDescent="0.2">
      <c r="C9313" s="555"/>
      <c r="D9313" s="555"/>
      <c r="E9313" s="124" t="str">
        <f>'Enter Data'!$C$61</f>
        <v>Select</v>
      </c>
    </row>
    <row r="9314" spans="3:5" x14ac:dyDescent="0.2">
      <c r="C9314" s="555"/>
      <c r="D9314" s="555"/>
      <c r="E9314" s="124" t="str">
        <f>'Enter Data'!$C$61</f>
        <v>Select</v>
      </c>
    </row>
    <row r="9315" spans="3:5" x14ac:dyDescent="0.2">
      <c r="C9315" s="555"/>
      <c r="D9315" s="555"/>
      <c r="E9315" s="124" t="str">
        <f>'Enter Data'!$C$61</f>
        <v>Select</v>
      </c>
    </row>
    <row r="9316" spans="3:5" x14ac:dyDescent="0.2">
      <c r="C9316" s="555"/>
      <c r="D9316" s="555"/>
      <c r="E9316" s="124" t="str">
        <f>'Enter Data'!$C$61</f>
        <v>Select</v>
      </c>
    </row>
    <row r="9317" spans="3:5" x14ac:dyDescent="0.2">
      <c r="C9317" s="555"/>
      <c r="D9317" s="555"/>
      <c r="E9317" s="124" t="str">
        <f>'Enter Data'!$C$61</f>
        <v>Select</v>
      </c>
    </row>
    <row r="9318" spans="3:5" x14ac:dyDescent="0.2">
      <c r="C9318" s="555"/>
      <c r="D9318" s="555"/>
      <c r="E9318" s="124" t="str">
        <f>'Enter Data'!$C$61</f>
        <v>Select</v>
      </c>
    </row>
    <row r="9319" spans="3:5" x14ac:dyDescent="0.2">
      <c r="C9319" s="555"/>
      <c r="D9319" s="555"/>
      <c r="E9319" s="124" t="str">
        <f>'Enter Data'!$C$61</f>
        <v>Select</v>
      </c>
    </row>
    <row r="9320" spans="3:5" x14ac:dyDescent="0.2">
      <c r="C9320" s="555"/>
      <c r="D9320" s="555"/>
      <c r="E9320" s="124" t="str">
        <f>'Enter Data'!$C$61</f>
        <v>Select</v>
      </c>
    </row>
    <row r="9321" spans="3:5" x14ac:dyDescent="0.2">
      <c r="C9321" s="555"/>
      <c r="D9321" s="555"/>
      <c r="E9321" s="124" t="str">
        <f>'Enter Data'!$C$61</f>
        <v>Select</v>
      </c>
    </row>
    <row r="9322" spans="3:5" x14ac:dyDescent="0.2">
      <c r="C9322" s="555"/>
      <c r="D9322" s="555"/>
      <c r="E9322" s="124" t="str">
        <f>'Enter Data'!$C$61</f>
        <v>Select</v>
      </c>
    </row>
    <row r="9323" spans="3:5" x14ac:dyDescent="0.2">
      <c r="C9323" s="555"/>
      <c r="D9323" s="555"/>
      <c r="E9323" s="124" t="str">
        <f>'Enter Data'!$C$61</f>
        <v>Select</v>
      </c>
    </row>
    <row r="9324" spans="3:5" x14ac:dyDescent="0.2">
      <c r="C9324" s="555"/>
      <c r="D9324" s="555"/>
      <c r="E9324" s="124" t="str">
        <f>'Enter Data'!$C$61</f>
        <v>Select</v>
      </c>
    </row>
    <row r="9325" spans="3:5" x14ac:dyDescent="0.2">
      <c r="C9325" s="555"/>
      <c r="D9325" s="555"/>
      <c r="E9325" s="124" t="str">
        <f>'Enter Data'!$C$61</f>
        <v>Select</v>
      </c>
    </row>
    <row r="9326" spans="3:5" x14ac:dyDescent="0.2">
      <c r="C9326" s="555"/>
      <c r="D9326" s="555"/>
      <c r="E9326" s="124" t="str">
        <f>'Enter Data'!$C$61</f>
        <v>Select</v>
      </c>
    </row>
    <row r="9327" spans="3:5" x14ac:dyDescent="0.2">
      <c r="C9327" s="555"/>
      <c r="D9327" s="555"/>
      <c r="E9327" s="124" t="str">
        <f>'Enter Data'!$C$61</f>
        <v>Select</v>
      </c>
    </row>
    <row r="9328" spans="3:5" x14ac:dyDescent="0.2">
      <c r="C9328" s="555"/>
      <c r="D9328" s="555"/>
      <c r="E9328" s="124" t="str">
        <f>'Enter Data'!$C$61</f>
        <v>Select</v>
      </c>
    </row>
    <row r="9329" spans="3:5" x14ac:dyDescent="0.2">
      <c r="C9329" s="555"/>
      <c r="D9329" s="555"/>
      <c r="E9329" s="124" t="str">
        <f>'Enter Data'!$C$61</f>
        <v>Select</v>
      </c>
    </row>
    <row r="9330" spans="3:5" x14ac:dyDescent="0.2">
      <c r="C9330" s="555"/>
      <c r="D9330" s="555"/>
      <c r="E9330" s="124" t="str">
        <f>'Enter Data'!$C$61</f>
        <v>Select</v>
      </c>
    </row>
    <row r="9331" spans="3:5" x14ac:dyDescent="0.2">
      <c r="C9331" s="555"/>
      <c r="D9331" s="555"/>
      <c r="E9331" s="124" t="str">
        <f>'Enter Data'!$C$61</f>
        <v>Select</v>
      </c>
    </row>
    <row r="9332" spans="3:5" x14ac:dyDescent="0.2">
      <c r="C9332" s="555"/>
      <c r="D9332" s="555"/>
      <c r="E9332" s="124" t="str">
        <f>'Enter Data'!$C$61</f>
        <v>Select</v>
      </c>
    </row>
    <row r="9333" spans="3:5" x14ac:dyDescent="0.2">
      <c r="C9333" s="555"/>
      <c r="D9333" s="555"/>
      <c r="E9333" s="124" t="str">
        <f>'Enter Data'!$C$61</f>
        <v>Select</v>
      </c>
    </row>
    <row r="9334" spans="3:5" x14ac:dyDescent="0.2">
      <c r="C9334" s="555"/>
      <c r="D9334" s="555"/>
      <c r="E9334" s="124" t="str">
        <f>'Enter Data'!$C$61</f>
        <v>Select</v>
      </c>
    </row>
    <row r="9335" spans="3:5" x14ac:dyDescent="0.2">
      <c r="C9335" s="555"/>
      <c r="D9335" s="555"/>
      <c r="E9335" s="124" t="str">
        <f>'Enter Data'!$C$61</f>
        <v>Select</v>
      </c>
    </row>
    <row r="9336" spans="3:5" x14ac:dyDescent="0.2">
      <c r="C9336" s="555"/>
      <c r="D9336" s="555"/>
      <c r="E9336" s="124" t="str">
        <f>'Enter Data'!$C$61</f>
        <v>Select</v>
      </c>
    </row>
    <row r="9337" spans="3:5" x14ac:dyDescent="0.2">
      <c r="C9337" s="555"/>
      <c r="D9337" s="555"/>
      <c r="E9337" s="124" t="str">
        <f>'Enter Data'!$C$61</f>
        <v>Select</v>
      </c>
    </row>
    <row r="9338" spans="3:5" x14ac:dyDescent="0.2">
      <c r="C9338" s="555"/>
      <c r="D9338" s="555"/>
      <c r="E9338" s="124" t="str">
        <f>'Enter Data'!$C$61</f>
        <v>Select</v>
      </c>
    </row>
    <row r="9339" spans="3:5" x14ac:dyDescent="0.2">
      <c r="C9339" s="555"/>
      <c r="D9339" s="555"/>
      <c r="E9339" s="124" t="str">
        <f>'Enter Data'!$C$61</f>
        <v>Select</v>
      </c>
    </row>
    <row r="9340" spans="3:5" x14ac:dyDescent="0.2">
      <c r="C9340" s="555"/>
      <c r="D9340" s="555"/>
      <c r="E9340" s="124" t="str">
        <f>'Enter Data'!$C$61</f>
        <v>Select</v>
      </c>
    </row>
    <row r="9341" spans="3:5" x14ac:dyDescent="0.2">
      <c r="C9341" s="555"/>
      <c r="D9341" s="555"/>
      <c r="E9341" s="124" t="str">
        <f>'Enter Data'!$C$61</f>
        <v>Select</v>
      </c>
    </row>
    <row r="9342" spans="3:5" x14ac:dyDescent="0.2">
      <c r="C9342" s="555"/>
      <c r="D9342" s="555"/>
      <c r="E9342" s="124" t="str">
        <f>'Enter Data'!$C$61</f>
        <v>Select</v>
      </c>
    </row>
    <row r="9343" spans="3:5" x14ac:dyDescent="0.2">
      <c r="C9343" s="555"/>
      <c r="D9343" s="555"/>
      <c r="E9343" s="124" t="str">
        <f>'Enter Data'!$C$61</f>
        <v>Select</v>
      </c>
    </row>
    <row r="9344" spans="3:5" x14ac:dyDescent="0.2">
      <c r="C9344" s="555"/>
      <c r="D9344" s="555"/>
      <c r="E9344" s="124" t="str">
        <f>'Enter Data'!$C$61</f>
        <v>Select</v>
      </c>
    </row>
    <row r="9345" spans="3:5" x14ac:dyDescent="0.2">
      <c r="C9345" s="555"/>
      <c r="D9345" s="555"/>
      <c r="E9345" s="124" t="str">
        <f>'Enter Data'!$C$61</f>
        <v>Select</v>
      </c>
    </row>
    <row r="9346" spans="3:5" x14ac:dyDescent="0.2">
      <c r="C9346" s="555"/>
      <c r="D9346" s="555"/>
      <c r="E9346" s="124" t="str">
        <f>'Enter Data'!$C$61</f>
        <v>Select</v>
      </c>
    </row>
    <row r="9347" spans="3:5" x14ac:dyDescent="0.2">
      <c r="C9347" s="555"/>
      <c r="D9347" s="555"/>
      <c r="E9347" s="124" t="str">
        <f>'Enter Data'!$C$61</f>
        <v>Select</v>
      </c>
    </row>
    <row r="9348" spans="3:5" x14ac:dyDescent="0.2">
      <c r="C9348" s="555"/>
      <c r="D9348" s="555"/>
      <c r="E9348" s="124" t="str">
        <f>'Enter Data'!$C$61</f>
        <v>Select</v>
      </c>
    </row>
    <row r="9349" spans="3:5" x14ac:dyDescent="0.2">
      <c r="C9349" s="555"/>
      <c r="D9349" s="555"/>
      <c r="E9349" s="124" t="str">
        <f>'Enter Data'!$C$61</f>
        <v>Select</v>
      </c>
    </row>
    <row r="9350" spans="3:5" x14ac:dyDescent="0.2">
      <c r="C9350" s="555"/>
      <c r="D9350" s="555"/>
      <c r="E9350" s="124" t="str">
        <f>'Enter Data'!$C$61</f>
        <v>Select</v>
      </c>
    </row>
    <row r="9351" spans="3:5" x14ac:dyDescent="0.2">
      <c r="C9351" s="555"/>
      <c r="D9351" s="555"/>
      <c r="E9351" s="124" t="str">
        <f>'Enter Data'!$C$61</f>
        <v>Select</v>
      </c>
    </row>
    <row r="9352" spans="3:5" x14ac:dyDescent="0.2">
      <c r="C9352" s="555"/>
      <c r="D9352" s="555"/>
      <c r="E9352" s="124" t="str">
        <f>'Enter Data'!$C$61</f>
        <v>Select</v>
      </c>
    </row>
    <row r="9353" spans="3:5" x14ac:dyDescent="0.2">
      <c r="C9353" s="555"/>
      <c r="D9353" s="555"/>
      <c r="E9353" s="124" t="str">
        <f>'Enter Data'!$C$61</f>
        <v>Select</v>
      </c>
    </row>
    <row r="9354" spans="3:5" x14ac:dyDescent="0.2">
      <c r="C9354" s="555"/>
      <c r="D9354" s="555"/>
      <c r="E9354" s="124" t="str">
        <f>'Enter Data'!$C$61</f>
        <v>Select</v>
      </c>
    </row>
    <row r="9355" spans="3:5" x14ac:dyDescent="0.2">
      <c r="C9355" s="555"/>
      <c r="D9355" s="555"/>
      <c r="E9355" s="124" t="str">
        <f>'Enter Data'!$C$61</f>
        <v>Select</v>
      </c>
    </row>
    <row r="9356" spans="3:5" x14ac:dyDescent="0.2">
      <c r="C9356" s="555"/>
      <c r="D9356" s="555"/>
      <c r="E9356" s="124" t="str">
        <f>'Enter Data'!$C$61</f>
        <v>Select</v>
      </c>
    </row>
    <row r="9357" spans="3:5" x14ac:dyDescent="0.2">
      <c r="C9357" s="555"/>
      <c r="D9357" s="555"/>
      <c r="E9357" s="124" t="str">
        <f>'Enter Data'!$C$61</f>
        <v>Select</v>
      </c>
    </row>
    <row r="9358" spans="3:5" x14ac:dyDescent="0.2">
      <c r="C9358" s="555"/>
      <c r="D9358" s="555"/>
      <c r="E9358" s="124" t="str">
        <f>'Enter Data'!$C$61</f>
        <v>Select</v>
      </c>
    </row>
    <row r="9359" spans="3:5" x14ac:dyDescent="0.2">
      <c r="C9359" s="555"/>
      <c r="D9359" s="555"/>
      <c r="E9359" s="124" t="str">
        <f>'Enter Data'!$C$61</f>
        <v>Select</v>
      </c>
    </row>
    <row r="9360" spans="3:5" x14ac:dyDescent="0.2">
      <c r="C9360" s="555"/>
      <c r="D9360" s="555"/>
      <c r="E9360" s="124" t="str">
        <f>'Enter Data'!$C$61</f>
        <v>Select</v>
      </c>
    </row>
    <row r="9361" spans="3:5" x14ac:dyDescent="0.2">
      <c r="C9361" s="555"/>
      <c r="D9361" s="555"/>
      <c r="E9361" s="124" t="str">
        <f>'Enter Data'!$C$61</f>
        <v>Select</v>
      </c>
    </row>
    <row r="9362" spans="3:5" x14ac:dyDescent="0.2">
      <c r="C9362" s="555"/>
      <c r="D9362" s="555"/>
      <c r="E9362" s="124" t="str">
        <f>'Enter Data'!$C$61</f>
        <v>Select</v>
      </c>
    </row>
    <row r="9363" spans="3:5" x14ac:dyDescent="0.2">
      <c r="C9363" s="555"/>
      <c r="D9363" s="555"/>
      <c r="E9363" s="124" t="str">
        <f>'Enter Data'!$C$61</f>
        <v>Select</v>
      </c>
    </row>
    <row r="9364" spans="3:5" x14ac:dyDescent="0.2">
      <c r="C9364" s="555"/>
      <c r="D9364" s="555"/>
      <c r="E9364" s="124" t="str">
        <f>'Enter Data'!$C$61</f>
        <v>Select</v>
      </c>
    </row>
    <row r="9365" spans="3:5" x14ac:dyDescent="0.2">
      <c r="C9365" s="555"/>
      <c r="D9365" s="555"/>
      <c r="E9365" s="124" t="str">
        <f>'Enter Data'!$C$61</f>
        <v>Select</v>
      </c>
    </row>
    <row r="9366" spans="3:5" x14ac:dyDescent="0.2">
      <c r="C9366" s="555"/>
      <c r="D9366" s="555"/>
      <c r="E9366" s="124" t="str">
        <f>'Enter Data'!$C$61</f>
        <v>Select</v>
      </c>
    </row>
    <row r="9367" spans="3:5" x14ac:dyDescent="0.2">
      <c r="C9367" s="555"/>
      <c r="D9367" s="555"/>
      <c r="E9367" s="124" t="str">
        <f>'Enter Data'!$C$61</f>
        <v>Select</v>
      </c>
    </row>
    <row r="9368" spans="3:5" x14ac:dyDescent="0.2">
      <c r="C9368" s="555"/>
      <c r="D9368" s="555"/>
      <c r="E9368" s="124" t="str">
        <f>'Enter Data'!$C$61</f>
        <v>Select</v>
      </c>
    </row>
    <row r="9369" spans="3:5" x14ac:dyDescent="0.2">
      <c r="C9369" s="555"/>
      <c r="D9369" s="555"/>
      <c r="E9369" s="124" t="str">
        <f>'Enter Data'!$C$61</f>
        <v>Select</v>
      </c>
    </row>
    <row r="9370" spans="3:5" x14ac:dyDescent="0.2">
      <c r="C9370" s="555"/>
      <c r="D9370" s="555"/>
      <c r="E9370" s="124" t="str">
        <f>'Enter Data'!$C$61</f>
        <v>Select</v>
      </c>
    </row>
    <row r="9371" spans="3:5" x14ac:dyDescent="0.2">
      <c r="C9371" s="555"/>
      <c r="D9371" s="555"/>
      <c r="E9371" s="124" t="str">
        <f>'Enter Data'!$C$61</f>
        <v>Select</v>
      </c>
    </row>
    <row r="9372" spans="3:5" x14ac:dyDescent="0.2">
      <c r="C9372" s="555"/>
      <c r="D9372" s="555"/>
      <c r="E9372" s="124" t="str">
        <f>'Enter Data'!$C$61</f>
        <v>Select</v>
      </c>
    </row>
    <row r="9373" spans="3:5" x14ac:dyDescent="0.2">
      <c r="C9373" s="555"/>
      <c r="D9373" s="555"/>
      <c r="E9373" s="124" t="str">
        <f>'Enter Data'!$C$61</f>
        <v>Select</v>
      </c>
    </row>
    <row r="9374" spans="3:5" x14ac:dyDescent="0.2">
      <c r="C9374" s="555"/>
      <c r="D9374" s="555"/>
      <c r="E9374" s="124" t="str">
        <f>'Enter Data'!$C$61</f>
        <v>Select</v>
      </c>
    </row>
    <row r="9375" spans="3:5" x14ac:dyDescent="0.2">
      <c r="C9375" s="555"/>
      <c r="D9375" s="555"/>
      <c r="E9375" s="124" t="str">
        <f>'Enter Data'!$C$61</f>
        <v>Select</v>
      </c>
    </row>
    <row r="9376" spans="3:5" x14ac:dyDescent="0.2">
      <c r="C9376" s="555"/>
      <c r="D9376" s="555"/>
      <c r="E9376" s="124" t="str">
        <f>'Enter Data'!$C$61</f>
        <v>Select</v>
      </c>
    </row>
    <row r="9377" spans="3:5" x14ac:dyDescent="0.2">
      <c r="C9377" s="555"/>
      <c r="D9377" s="555"/>
      <c r="E9377" s="124" t="str">
        <f>'Enter Data'!$C$61</f>
        <v>Select</v>
      </c>
    </row>
    <row r="9378" spans="3:5" x14ac:dyDescent="0.2">
      <c r="C9378" s="555"/>
      <c r="D9378" s="555"/>
      <c r="E9378" s="124" t="str">
        <f>'Enter Data'!$C$61</f>
        <v>Select</v>
      </c>
    </row>
    <row r="9379" spans="3:5" x14ac:dyDescent="0.2">
      <c r="C9379" s="555"/>
      <c r="D9379" s="555"/>
      <c r="E9379" s="124" t="str">
        <f>'Enter Data'!$C$61</f>
        <v>Select</v>
      </c>
    </row>
    <row r="9380" spans="3:5" x14ac:dyDescent="0.2">
      <c r="C9380" s="555"/>
      <c r="D9380" s="555"/>
      <c r="E9380" s="124" t="str">
        <f>'Enter Data'!$C$61</f>
        <v>Select</v>
      </c>
    </row>
    <row r="9381" spans="3:5" x14ac:dyDescent="0.2">
      <c r="C9381" s="555"/>
      <c r="D9381" s="555"/>
      <c r="E9381" s="124" t="str">
        <f>'Enter Data'!$C$61</f>
        <v>Select</v>
      </c>
    </row>
    <row r="9382" spans="3:5" x14ac:dyDescent="0.2">
      <c r="C9382" s="555"/>
      <c r="D9382" s="555"/>
      <c r="E9382" s="124" t="str">
        <f>'Enter Data'!$C$61</f>
        <v>Select</v>
      </c>
    </row>
    <row r="9383" spans="3:5" x14ac:dyDescent="0.2">
      <c r="C9383" s="555"/>
      <c r="D9383" s="555"/>
      <c r="E9383" s="124" t="str">
        <f>'Enter Data'!$C$61</f>
        <v>Select</v>
      </c>
    </row>
    <row r="9384" spans="3:5" x14ac:dyDescent="0.2">
      <c r="C9384" s="555"/>
      <c r="D9384" s="555"/>
      <c r="E9384" s="124" t="str">
        <f>'Enter Data'!$C$61</f>
        <v>Select</v>
      </c>
    </row>
    <row r="9385" spans="3:5" x14ac:dyDescent="0.2">
      <c r="C9385" s="555"/>
      <c r="D9385" s="555"/>
      <c r="E9385" s="124" t="str">
        <f>'Enter Data'!$C$61</f>
        <v>Select</v>
      </c>
    </row>
    <row r="9386" spans="3:5" x14ac:dyDescent="0.2">
      <c r="C9386" s="555"/>
      <c r="D9386" s="555"/>
      <c r="E9386" s="124" t="str">
        <f>'Enter Data'!$C$61</f>
        <v>Select</v>
      </c>
    </row>
    <row r="9387" spans="3:5" x14ac:dyDescent="0.2">
      <c r="C9387" s="555"/>
      <c r="D9387" s="555"/>
      <c r="E9387" s="124" t="str">
        <f>'Enter Data'!$C$61</f>
        <v>Select</v>
      </c>
    </row>
    <row r="9388" spans="3:5" x14ac:dyDescent="0.2">
      <c r="C9388" s="555"/>
      <c r="D9388" s="555"/>
      <c r="E9388" s="124" t="str">
        <f>'Enter Data'!$C$61</f>
        <v>Select</v>
      </c>
    </row>
    <row r="9389" spans="3:5" x14ac:dyDescent="0.2">
      <c r="C9389" s="555"/>
      <c r="D9389" s="555"/>
      <c r="E9389" s="124" t="str">
        <f>'Enter Data'!$C$61</f>
        <v>Select</v>
      </c>
    </row>
    <row r="9390" spans="3:5" x14ac:dyDescent="0.2">
      <c r="C9390" s="555"/>
      <c r="D9390" s="555"/>
      <c r="E9390" s="124" t="str">
        <f>'Enter Data'!$C$61</f>
        <v>Select</v>
      </c>
    </row>
    <row r="9391" spans="3:5" x14ac:dyDescent="0.2">
      <c r="C9391" s="555"/>
      <c r="D9391" s="555"/>
      <c r="E9391" s="124" t="str">
        <f>'Enter Data'!$C$61</f>
        <v>Select</v>
      </c>
    </row>
    <row r="9392" spans="3:5" x14ac:dyDescent="0.2">
      <c r="C9392" s="555"/>
      <c r="D9392" s="555"/>
      <c r="E9392" s="124" t="str">
        <f>'Enter Data'!$C$61</f>
        <v>Select</v>
      </c>
    </row>
    <row r="9393" spans="3:5" x14ac:dyDescent="0.2">
      <c r="C9393" s="555"/>
      <c r="D9393" s="555"/>
      <c r="E9393" s="124" t="str">
        <f>'Enter Data'!$C$61</f>
        <v>Select</v>
      </c>
    </row>
    <row r="9394" spans="3:5" x14ac:dyDescent="0.2">
      <c r="C9394" s="555"/>
      <c r="D9394" s="555"/>
      <c r="E9394" s="124" t="str">
        <f>'Enter Data'!$C$61</f>
        <v>Select</v>
      </c>
    </row>
    <row r="9395" spans="3:5" x14ac:dyDescent="0.2">
      <c r="C9395" s="555"/>
      <c r="D9395" s="555"/>
      <c r="E9395" s="124" t="str">
        <f>'Enter Data'!$C$61</f>
        <v>Select</v>
      </c>
    </row>
    <row r="9396" spans="3:5" x14ac:dyDescent="0.2">
      <c r="C9396" s="555"/>
      <c r="D9396" s="555"/>
      <c r="E9396" s="124" t="str">
        <f>'Enter Data'!$C$61</f>
        <v>Select</v>
      </c>
    </row>
    <row r="9397" spans="3:5" x14ac:dyDescent="0.2">
      <c r="C9397" s="555"/>
      <c r="D9397" s="555"/>
      <c r="E9397" s="124" t="str">
        <f>'Enter Data'!$C$61</f>
        <v>Select</v>
      </c>
    </row>
    <row r="9398" spans="3:5" x14ac:dyDescent="0.2">
      <c r="C9398" s="555"/>
      <c r="D9398" s="555"/>
      <c r="E9398" s="124" t="str">
        <f>'Enter Data'!$C$61</f>
        <v>Select</v>
      </c>
    </row>
    <row r="9399" spans="3:5" x14ac:dyDescent="0.2">
      <c r="C9399" s="555"/>
      <c r="D9399" s="555"/>
      <c r="E9399" s="124" t="str">
        <f>'Enter Data'!$C$61</f>
        <v>Select</v>
      </c>
    </row>
    <row r="9400" spans="3:5" x14ac:dyDescent="0.2">
      <c r="C9400" s="555"/>
      <c r="D9400" s="555"/>
      <c r="E9400" s="124" t="str">
        <f>'Enter Data'!$C$61</f>
        <v>Select</v>
      </c>
    </row>
    <row r="9401" spans="3:5" x14ac:dyDescent="0.2">
      <c r="C9401" s="555"/>
      <c r="D9401" s="555"/>
      <c r="E9401" s="124" t="str">
        <f>'Enter Data'!$C$61</f>
        <v>Select</v>
      </c>
    </row>
    <row r="9402" spans="3:5" x14ac:dyDescent="0.2">
      <c r="C9402" s="555"/>
      <c r="D9402" s="555"/>
      <c r="E9402" s="124" t="str">
        <f>'Enter Data'!$C$61</f>
        <v>Select</v>
      </c>
    </row>
    <row r="9403" spans="3:5" x14ac:dyDescent="0.2">
      <c r="C9403" s="555"/>
      <c r="D9403" s="555"/>
      <c r="E9403" s="124" t="str">
        <f>'Enter Data'!$C$61</f>
        <v>Select</v>
      </c>
    </row>
    <row r="9404" spans="3:5" x14ac:dyDescent="0.2">
      <c r="C9404" s="555"/>
      <c r="D9404" s="555"/>
      <c r="E9404" s="124" t="str">
        <f>'Enter Data'!$C$61</f>
        <v>Select</v>
      </c>
    </row>
    <row r="9405" spans="3:5" x14ac:dyDescent="0.2">
      <c r="C9405" s="555"/>
      <c r="D9405" s="555"/>
      <c r="E9405" s="124" t="str">
        <f>'Enter Data'!$C$61</f>
        <v>Select</v>
      </c>
    </row>
    <row r="9406" spans="3:5" x14ac:dyDescent="0.2">
      <c r="C9406" s="555"/>
      <c r="D9406" s="555"/>
      <c r="E9406" s="124" t="str">
        <f>'Enter Data'!$C$61</f>
        <v>Select</v>
      </c>
    </row>
    <row r="9407" spans="3:5" x14ac:dyDescent="0.2">
      <c r="C9407" s="555"/>
      <c r="D9407" s="555"/>
      <c r="E9407" s="124" t="str">
        <f>'Enter Data'!$C$61</f>
        <v>Select</v>
      </c>
    </row>
    <row r="9408" spans="3:5" x14ac:dyDescent="0.2">
      <c r="C9408" s="555"/>
      <c r="D9408" s="555"/>
      <c r="E9408" s="124" t="str">
        <f>'Enter Data'!$C$61</f>
        <v>Select</v>
      </c>
    </row>
    <row r="9409" spans="3:5" x14ac:dyDescent="0.2">
      <c r="C9409" s="555"/>
      <c r="D9409" s="555"/>
      <c r="E9409" s="124" t="str">
        <f>'Enter Data'!$C$61</f>
        <v>Select</v>
      </c>
    </row>
    <row r="9410" spans="3:5" x14ac:dyDescent="0.2">
      <c r="C9410" s="555"/>
      <c r="D9410" s="555"/>
      <c r="E9410" s="124" t="str">
        <f>'Enter Data'!$C$61</f>
        <v>Select</v>
      </c>
    </row>
    <row r="9411" spans="3:5" x14ac:dyDescent="0.2">
      <c r="C9411" s="555"/>
      <c r="D9411" s="555"/>
      <c r="E9411" s="124" t="str">
        <f>'Enter Data'!$C$61</f>
        <v>Select</v>
      </c>
    </row>
    <row r="9412" spans="3:5" x14ac:dyDescent="0.2">
      <c r="C9412" s="555"/>
      <c r="D9412" s="555"/>
      <c r="E9412" s="124" t="str">
        <f>'Enter Data'!$C$61</f>
        <v>Select</v>
      </c>
    </row>
    <row r="9413" spans="3:5" x14ac:dyDescent="0.2">
      <c r="C9413" s="555"/>
      <c r="D9413" s="555"/>
      <c r="E9413" s="124" t="str">
        <f>'Enter Data'!$C$61</f>
        <v>Select</v>
      </c>
    </row>
    <row r="9414" spans="3:5" x14ac:dyDescent="0.2">
      <c r="C9414" s="555"/>
      <c r="D9414" s="555"/>
      <c r="E9414" s="124" t="str">
        <f>'Enter Data'!$C$61</f>
        <v>Select</v>
      </c>
    </row>
    <row r="9415" spans="3:5" x14ac:dyDescent="0.2">
      <c r="C9415" s="555"/>
      <c r="D9415" s="555"/>
      <c r="E9415" s="124" t="str">
        <f>'Enter Data'!$C$61</f>
        <v>Select</v>
      </c>
    </row>
    <row r="9416" spans="3:5" x14ac:dyDescent="0.2">
      <c r="C9416" s="555"/>
      <c r="D9416" s="555"/>
      <c r="E9416" s="124" t="str">
        <f>'Enter Data'!$C$61</f>
        <v>Select</v>
      </c>
    </row>
    <row r="9417" spans="3:5" x14ac:dyDescent="0.2">
      <c r="C9417" s="555"/>
      <c r="D9417" s="555"/>
      <c r="E9417" s="124" t="str">
        <f>'Enter Data'!$C$61</f>
        <v>Select</v>
      </c>
    </row>
    <row r="9418" spans="3:5" x14ac:dyDescent="0.2">
      <c r="C9418" s="555"/>
      <c r="D9418" s="555"/>
      <c r="E9418" s="124" t="str">
        <f>'Enter Data'!$C$61</f>
        <v>Select</v>
      </c>
    </row>
    <row r="9419" spans="3:5" x14ac:dyDescent="0.2">
      <c r="C9419" s="555"/>
      <c r="D9419" s="555"/>
      <c r="E9419" s="124" t="str">
        <f>'Enter Data'!$C$61</f>
        <v>Select</v>
      </c>
    </row>
    <row r="9420" spans="3:5" x14ac:dyDescent="0.2">
      <c r="C9420" s="555"/>
      <c r="D9420" s="555"/>
      <c r="E9420" s="124" t="str">
        <f>'Enter Data'!$C$61</f>
        <v>Select</v>
      </c>
    </row>
    <row r="9421" spans="3:5" x14ac:dyDescent="0.2">
      <c r="C9421" s="555"/>
      <c r="D9421" s="555"/>
      <c r="E9421" s="124" t="str">
        <f>'Enter Data'!$C$61</f>
        <v>Select</v>
      </c>
    </row>
    <row r="9422" spans="3:5" x14ac:dyDescent="0.2">
      <c r="C9422" s="555"/>
      <c r="D9422" s="555"/>
      <c r="E9422" s="124" t="str">
        <f>'Enter Data'!$C$61</f>
        <v>Select</v>
      </c>
    </row>
    <row r="9423" spans="3:5" x14ac:dyDescent="0.2">
      <c r="C9423" s="555"/>
      <c r="D9423" s="555"/>
      <c r="E9423" s="124" t="str">
        <f>'Enter Data'!$C$61</f>
        <v>Select</v>
      </c>
    </row>
    <row r="9424" spans="3:5" x14ac:dyDescent="0.2">
      <c r="C9424" s="555"/>
      <c r="D9424" s="555"/>
      <c r="E9424" s="124" t="str">
        <f>'Enter Data'!$C$61</f>
        <v>Select</v>
      </c>
    </row>
    <row r="9425" spans="3:5" x14ac:dyDescent="0.2">
      <c r="C9425" s="555"/>
      <c r="D9425" s="555"/>
      <c r="E9425" s="124" t="str">
        <f>'Enter Data'!$C$61</f>
        <v>Select</v>
      </c>
    </row>
    <row r="9426" spans="3:5" x14ac:dyDescent="0.2">
      <c r="C9426" s="555"/>
      <c r="D9426" s="555"/>
      <c r="E9426" s="124" t="str">
        <f>'Enter Data'!$C$61</f>
        <v>Select</v>
      </c>
    </row>
    <row r="9427" spans="3:5" x14ac:dyDescent="0.2">
      <c r="C9427" s="555"/>
      <c r="D9427" s="555"/>
      <c r="E9427" s="124" t="str">
        <f>'Enter Data'!$C$61</f>
        <v>Select</v>
      </c>
    </row>
    <row r="9428" spans="3:5" x14ac:dyDescent="0.2">
      <c r="C9428" s="555"/>
      <c r="D9428" s="555"/>
      <c r="E9428" s="124" t="str">
        <f>'Enter Data'!$C$61</f>
        <v>Select</v>
      </c>
    </row>
    <row r="9429" spans="3:5" x14ac:dyDescent="0.2">
      <c r="C9429" s="555"/>
      <c r="D9429" s="555"/>
      <c r="E9429" s="124" t="str">
        <f>'Enter Data'!$C$61</f>
        <v>Select</v>
      </c>
    </row>
    <row r="9430" spans="3:5" x14ac:dyDescent="0.2">
      <c r="C9430" s="555"/>
      <c r="D9430" s="555"/>
      <c r="E9430" s="124" t="str">
        <f>'Enter Data'!$C$61</f>
        <v>Select</v>
      </c>
    </row>
    <row r="9431" spans="3:5" x14ac:dyDescent="0.2">
      <c r="C9431" s="555"/>
      <c r="D9431" s="555"/>
      <c r="E9431" s="124" t="str">
        <f>'Enter Data'!$C$61</f>
        <v>Select</v>
      </c>
    </row>
    <row r="9432" spans="3:5" x14ac:dyDescent="0.2">
      <c r="C9432" s="555"/>
      <c r="D9432" s="555"/>
      <c r="E9432" s="124" t="str">
        <f>'Enter Data'!$C$61</f>
        <v>Select</v>
      </c>
    </row>
    <row r="9433" spans="3:5" x14ac:dyDescent="0.2">
      <c r="C9433" s="555"/>
      <c r="D9433" s="555"/>
      <c r="E9433" s="124" t="str">
        <f>'Enter Data'!$C$61</f>
        <v>Select</v>
      </c>
    </row>
    <row r="9434" spans="3:5" x14ac:dyDescent="0.2">
      <c r="C9434" s="555"/>
      <c r="D9434" s="555"/>
      <c r="E9434" s="124" t="str">
        <f>'Enter Data'!$C$61</f>
        <v>Select</v>
      </c>
    </row>
    <row r="9435" spans="3:5" x14ac:dyDescent="0.2">
      <c r="C9435" s="555"/>
      <c r="D9435" s="555"/>
      <c r="E9435" s="124" t="str">
        <f>'Enter Data'!$C$61</f>
        <v>Select</v>
      </c>
    </row>
    <row r="9436" spans="3:5" x14ac:dyDescent="0.2">
      <c r="C9436" s="555"/>
      <c r="D9436" s="555"/>
      <c r="E9436" s="124" t="str">
        <f>'Enter Data'!$C$61</f>
        <v>Select</v>
      </c>
    </row>
    <row r="9437" spans="3:5" x14ac:dyDescent="0.2">
      <c r="C9437" s="555"/>
      <c r="D9437" s="555"/>
      <c r="E9437" s="124" t="str">
        <f>'Enter Data'!$C$61</f>
        <v>Select</v>
      </c>
    </row>
    <row r="9438" spans="3:5" x14ac:dyDescent="0.2">
      <c r="C9438" s="555"/>
      <c r="D9438" s="555"/>
      <c r="E9438" s="124" t="str">
        <f>'Enter Data'!$C$61</f>
        <v>Select</v>
      </c>
    </row>
    <row r="9439" spans="3:5" x14ac:dyDescent="0.2">
      <c r="C9439" s="555"/>
      <c r="D9439" s="555"/>
      <c r="E9439" s="124" t="str">
        <f>'Enter Data'!$C$61</f>
        <v>Select</v>
      </c>
    </row>
    <row r="9440" spans="3:5" x14ac:dyDescent="0.2">
      <c r="C9440" s="555"/>
      <c r="D9440" s="555"/>
      <c r="E9440" s="124" t="str">
        <f>'Enter Data'!$C$61</f>
        <v>Select</v>
      </c>
    </row>
    <row r="9441" spans="3:5" x14ac:dyDescent="0.2">
      <c r="C9441" s="555"/>
      <c r="D9441" s="555"/>
      <c r="E9441" s="124" t="str">
        <f>'Enter Data'!$C$61</f>
        <v>Select</v>
      </c>
    </row>
    <row r="9442" spans="3:5" x14ac:dyDescent="0.2">
      <c r="C9442" s="555"/>
      <c r="D9442" s="555"/>
      <c r="E9442" s="124" t="str">
        <f>'Enter Data'!$C$61</f>
        <v>Select</v>
      </c>
    </row>
    <row r="9443" spans="3:5" x14ac:dyDescent="0.2">
      <c r="C9443" s="555"/>
      <c r="D9443" s="555"/>
      <c r="E9443" s="124" t="str">
        <f>'Enter Data'!$C$61</f>
        <v>Select</v>
      </c>
    </row>
    <row r="9444" spans="3:5" x14ac:dyDescent="0.2">
      <c r="C9444" s="555"/>
      <c r="D9444" s="555"/>
      <c r="E9444" s="124" t="str">
        <f>'Enter Data'!$C$61</f>
        <v>Select</v>
      </c>
    </row>
    <row r="9445" spans="3:5" x14ac:dyDescent="0.2">
      <c r="C9445" s="555"/>
      <c r="D9445" s="555"/>
      <c r="E9445" s="124" t="str">
        <f>'Enter Data'!$C$61</f>
        <v>Select</v>
      </c>
    </row>
    <row r="9446" spans="3:5" x14ac:dyDescent="0.2">
      <c r="C9446" s="555"/>
      <c r="D9446" s="555"/>
      <c r="E9446" s="124" t="str">
        <f>'Enter Data'!$C$61</f>
        <v>Select</v>
      </c>
    </row>
    <row r="9447" spans="3:5" x14ac:dyDescent="0.2">
      <c r="C9447" s="555"/>
      <c r="D9447" s="555"/>
      <c r="E9447" s="124" t="str">
        <f>'Enter Data'!$C$61</f>
        <v>Select</v>
      </c>
    </row>
    <row r="9448" spans="3:5" x14ac:dyDescent="0.2">
      <c r="C9448" s="555"/>
      <c r="D9448" s="555"/>
      <c r="E9448" s="124" t="str">
        <f>'Enter Data'!$C$61</f>
        <v>Select</v>
      </c>
    </row>
    <row r="9449" spans="3:5" x14ac:dyDescent="0.2">
      <c r="C9449" s="555"/>
      <c r="D9449" s="555"/>
      <c r="E9449" s="124" t="str">
        <f>'Enter Data'!$C$61</f>
        <v>Select</v>
      </c>
    </row>
    <row r="9450" spans="3:5" x14ac:dyDescent="0.2">
      <c r="C9450" s="555"/>
      <c r="D9450" s="555"/>
      <c r="E9450" s="124" t="str">
        <f>'Enter Data'!$C$61</f>
        <v>Select</v>
      </c>
    </row>
    <row r="9451" spans="3:5" x14ac:dyDescent="0.2">
      <c r="C9451" s="555"/>
      <c r="D9451" s="555"/>
      <c r="E9451" s="124" t="str">
        <f>'Enter Data'!$C$61</f>
        <v>Select</v>
      </c>
    </row>
    <row r="9452" spans="3:5" x14ac:dyDescent="0.2">
      <c r="C9452" s="555"/>
      <c r="D9452" s="555"/>
      <c r="E9452" s="124" t="str">
        <f>'Enter Data'!$C$61</f>
        <v>Select</v>
      </c>
    </row>
    <row r="9453" spans="3:5" x14ac:dyDescent="0.2">
      <c r="C9453" s="555"/>
      <c r="D9453" s="555"/>
      <c r="E9453" s="124" t="str">
        <f>'Enter Data'!$C$61</f>
        <v>Select</v>
      </c>
    </row>
    <row r="9454" spans="3:5" x14ac:dyDescent="0.2">
      <c r="C9454" s="555"/>
      <c r="D9454" s="555"/>
      <c r="E9454" s="124" t="str">
        <f>'Enter Data'!$C$61</f>
        <v>Select</v>
      </c>
    </row>
    <row r="9455" spans="3:5" x14ac:dyDescent="0.2">
      <c r="C9455" s="555"/>
      <c r="D9455" s="555"/>
      <c r="E9455" s="124" t="str">
        <f>'Enter Data'!$C$61</f>
        <v>Select</v>
      </c>
    </row>
    <row r="9456" spans="3:5" x14ac:dyDescent="0.2">
      <c r="C9456" s="555"/>
      <c r="D9456" s="555"/>
      <c r="E9456" s="124" t="str">
        <f>'Enter Data'!$C$61</f>
        <v>Select</v>
      </c>
    </row>
    <row r="9457" spans="3:5" x14ac:dyDescent="0.2">
      <c r="C9457" s="555"/>
      <c r="D9457" s="555"/>
      <c r="E9457" s="124" t="str">
        <f>'Enter Data'!$C$61</f>
        <v>Select</v>
      </c>
    </row>
    <row r="9458" spans="3:5" x14ac:dyDescent="0.2">
      <c r="C9458" s="555"/>
      <c r="D9458" s="555"/>
      <c r="E9458" s="124" t="str">
        <f>'Enter Data'!$C$61</f>
        <v>Select</v>
      </c>
    </row>
    <row r="9459" spans="3:5" x14ac:dyDescent="0.2">
      <c r="C9459" s="555"/>
      <c r="D9459" s="555"/>
      <c r="E9459" s="124" t="str">
        <f>'Enter Data'!$C$61</f>
        <v>Select</v>
      </c>
    </row>
    <row r="9460" spans="3:5" x14ac:dyDescent="0.2">
      <c r="C9460" s="555"/>
      <c r="D9460" s="555"/>
      <c r="E9460" s="124" t="str">
        <f>'Enter Data'!$C$61</f>
        <v>Select</v>
      </c>
    </row>
    <row r="9461" spans="3:5" x14ac:dyDescent="0.2">
      <c r="C9461" s="555"/>
      <c r="D9461" s="555"/>
      <c r="E9461" s="124" t="str">
        <f>'Enter Data'!$C$61</f>
        <v>Select</v>
      </c>
    </row>
    <row r="9462" spans="3:5" x14ac:dyDescent="0.2">
      <c r="C9462" s="555"/>
      <c r="D9462" s="555"/>
      <c r="E9462" s="124" t="str">
        <f>'Enter Data'!$C$61</f>
        <v>Select</v>
      </c>
    </row>
    <row r="9463" spans="3:5" x14ac:dyDescent="0.2">
      <c r="C9463" s="555"/>
      <c r="D9463" s="555"/>
      <c r="E9463" s="124" t="str">
        <f>'Enter Data'!$C$61</f>
        <v>Select</v>
      </c>
    </row>
    <row r="9464" spans="3:5" x14ac:dyDescent="0.2">
      <c r="C9464" s="555"/>
      <c r="D9464" s="555"/>
      <c r="E9464" s="124" t="str">
        <f>'Enter Data'!$C$61</f>
        <v>Select</v>
      </c>
    </row>
    <row r="9465" spans="3:5" x14ac:dyDescent="0.2">
      <c r="C9465" s="555"/>
      <c r="D9465" s="555"/>
      <c r="E9465" s="124" t="str">
        <f>'Enter Data'!$C$61</f>
        <v>Select</v>
      </c>
    </row>
    <row r="9466" spans="3:5" x14ac:dyDescent="0.2">
      <c r="C9466" s="555"/>
      <c r="D9466" s="555"/>
      <c r="E9466" s="124" t="str">
        <f>'Enter Data'!$C$61</f>
        <v>Select</v>
      </c>
    </row>
    <row r="9467" spans="3:5" x14ac:dyDescent="0.2">
      <c r="C9467" s="555"/>
      <c r="D9467" s="555"/>
      <c r="E9467" s="124" t="str">
        <f>'Enter Data'!$C$61</f>
        <v>Select</v>
      </c>
    </row>
    <row r="9468" spans="3:5" x14ac:dyDescent="0.2">
      <c r="C9468" s="555"/>
      <c r="D9468" s="555"/>
      <c r="E9468" s="124" t="str">
        <f>'Enter Data'!$C$61</f>
        <v>Select</v>
      </c>
    </row>
    <row r="9469" spans="3:5" x14ac:dyDescent="0.2">
      <c r="C9469" s="555"/>
      <c r="D9469" s="555"/>
      <c r="E9469" s="124" t="str">
        <f>'Enter Data'!$C$61</f>
        <v>Select</v>
      </c>
    </row>
    <row r="9470" spans="3:5" x14ac:dyDescent="0.2">
      <c r="C9470" s="555"/>
      <c r="D9470" s="555"/>
      <c r="E9470" s="124" t="str">
        <f>'Enter Data'!$C$61</f>
        <v>Select</v>
      </c>
    </row>
    <row r="9471" spans="3:5" x14ac:dyDescent="0.2">
      <c r="C9471" s="555"/>
      <c r="D9471" s="555"/>
      <c r="E9471" s="124" t="str">
        <f>'Enter Data'!$C$61</f>
        <v>Select</v>
      </c>
    </row>
    <row r="9472" spans="3:5" x14ac:dyDescent="0.2">
      <c r="C9472" s="555"/>
      <c r="D9472" s="555"/>
      <c r="E9472" s="124" t="str">
        <f>'Enter Data'!$C$61</f>
        <v>Select</v>
      </c>
    </row>
    <row r="9473" spans="3:5" x14ac:dyDescent="0.2">
      <c r="C9473" s="555"/>
      <c r="D9473" s="555"/>
      <c r="E9473" s="124" t="str">
        <f>'Enter Data'!$C$61</f>
        <v>Select</v>
      </c>
    </row>
    <row r="9474" spans="3:5" x14ac:dyDescent="0.2">
      <c r="C9474" s="555"/>
      <c r="D9474" s="555"/>
      <c r="E9474" s="124" t="str">
        <f>'Enter Data'!$C$61</f>
        <v>Select</v>
      </c>
    </row>
    <row r="9475" spans="3:5" x14ac:dyDescent="0.2">
      <c r="C9475" s="555"/>
      <c r="D9475" s="555"/>
      <c r="E9475" s="124" t="str">
        <f>'Enter Data'!$C$61</f>
        <v>Select</v>
      </c>
    </row>
    <row r="9476" spans="3:5" x14ac:dyDescent="0.2">
      <c r="C9476" s="555"/>
      <c r="D9476" s="555"/>
      <c r="E9476" s="124" t="str">
        <f>'Enter Data'!$C$61</f>
        <v>Select</v>
      </c>
    </row>
    <row r="9477" spans="3:5" x14ac:dyDescent="0.2">
      <c r="C9477" s="555"/>
      <c r="D9477" s="555"/>
      <c r="E9477" s="124" t="str">
        <f>'Enter Data'!$C$61</f>
        <v>Select</v>
      </c>
    </row>
    <row r="9478" spans="3:5" x14ac:dyDescent="0.2">
      <c r="C9478" s="555"/>
      <c r="D9478" s="555"/>
      <c r="E9478" s="124" t="str">
        <f>'Enter Data'!$C$61</f>
        <v>Select</v>
      </c>
    </row>
    <row r="9479" spans="3:5" x14ac:dyDescent="0.2">
      <c r="C9479" s="555"/>
      <c r="D9479" s="555"/>
      <c r="E9479" s="124" t="str">
        <f>'Enter Data'!$C$61</f>
        <v>Select</v>
      </c>
    </row>
    <row r="9480" spans="3:5" x14ac:dyDescent="0.2">
      <c r="C9480" s="555"/>
      <c r="D9480" s="555"/>
      <c r="E9480" s="124" t="str">
        <f>'Enter Data'!$C$61</f>
        <v>Select</v>
      </c>
    </row>
    <row r="9481" spans="3:5" x14ac:dyDescent="0.2">
      <c r="C9481" s="555"/>
      <c r="D9481" s="555"/>
      <c r="E9481" s="124" t="str">
        <f>'Enter Data'!$C$61</f>
        <v>Select</v>
      </c>
    </row>
    <row r="9482" spans="3:5" x14ac:dyDescent="0.2">
      <c r="C9482" s="555"/>
      <c r="D9482" s="555"/>
      <c r="E9482" s="124" t="str">
        <f>'Enter Data'!$C$61</f>
        <v>Select</v>
      </c>
    </row>
    <row r="9483" spans="3:5" x14ac:dyDescent="0.2">
      <c r="C9483" s="555"/>
      <c r="D9483" s="555"/>
      <c r="E9483" s="124" t="str">
        <f>'Enter Data'!$C$61</f>
        <v>Select</v>
      </c>
    </row>
    <row r="9484" spans="3:5" x14ac:dyDescent="0.2">
      <c r="C9484" s="555"/>
      <c r="D9484" s="555"/>
      <c r="E9484" s="124" t="str">
        <f>'Enter Data'!$C$61</f>
        <v>Select</v>
      </c>
    </row>
    <row r="9485" spans="3:5" x14ac:dyDescent="0.2">
      <c r="C9485" s="555"/>
      <c r="D9485" s="555"/>
      <c r="E9485" s="124" t="str">
        <f>'Enter Data'!$C$61</f>
        <v>Select</v>
      </c>
    </row>
    <row r="9486" spans="3:5" x14ac:dyDescent="0.2">
      <c r="C9486" s="555"/>
      <c r="D9486" s="555"/>
      <c r="E9486" s="124" t="str">
        <f>'Enter Data'!$C$61</f>
        <v>Select</v>
      </c>
    </row>
    <row r="9487" spans="3:5" x14ac:dyDescent="0.2">
      <c r="C9487" s="555"/>
      <c r="D9487" s="555"/>
      <c r="E9487" s="124" t="str">
        <f>'Enter Data'!$C$61</f>
        <v>Select</v>
      </c>
    </row>
    <row r="9488" spans="3:5" x14ac:dyDescent="0.2">
      <c r="C9488" s="555"/>
      <c r="D9488" s="555"/>
      <c r="E9488" s="124" t="str">
        <f>'Enter Data'!$C$61</f>
        <v>Select</v>
      </c>
    </row>
    <row r="9489" spans="3:5" x14ac:dyDescent="0.2">
      <c r="C9489" s="555"/>
      <c r="D9489" s="555"/>
      <c r="E9489" s="124" t="str">
        <f>'Enter Data'!$C$61</f>
        <v>Select</v>
      </c>
    </row>
    <row r="9490" spans="3:5" x14ac:dyDescent="0.2">
      <c r="C9490" s="555"/>
      <c r="D9490" s="555"/>
      <c r="E9490" s="124" t="str">
        <f>'Enter Data'!$C$61</f>
        <v>Select</v>
      </c>
    </row>
    <row r="9491" spans="3:5" x14ac:dyDescent="0.2">
      <c r="C9491" s="555"/>
      <c r="D9491" s="555"/>
      <c r="E9491" s="124" t="str">
        <f>'Enter Data'!$C$61</f>
        <v>Select</v>
      </c>
    </row>
    <row r="9492" spans="3:5" x14ac:dyDescent="0.2">
      <c r="C9492" s="555"/>
      <c r="D9492" s="555"/>
      <c r="E9492" s="124" t="str">
        <f>'Enter Data'!$C$61</f>
        <v>Select</v>
      </c>
    </row>
    <row r="9493" spans="3:5" x14ac:dyDescent="0.2">
      <c r="C9493" s="555"/>
      <c r="D9493" s="555"/>
      <c r="E9493" s="124" t="str">
        <f>'Enter Data'!$C$61</f>
        <v>Select</v>
      </c>
    </row>
    <row r="9494" spans="3:5" x14ac:dyDescent="0.2">
      <c r="C9494" s="555"/>
      <c r="D9494" s="555"/>
      <c r="E9494" s="124" t="str">
        <f>'Enter Data'!$C$61</f>
        <v>Select</v>
      </c>
    </row>
    <row r="9495" spans="3:5" x14ac:dyDescent="0.2">
      <c r="C9495" s="555"/>
      <c r="D9495" s="555"/>
      <c r="E9495" s="124" t="str">
        <f>'Enter Data'!$C$61</f>
        <v>Select</v>
      </c>
    </row>
    <row r="9496" spans="3:5" x14ac:dyDescent="0.2">
      <c r="C9496" s="555"/>
      <c r="D9496" s="555"/>
      <c r="E9496" s="124" t="str">
        <f>'Enter Data'!$C$61</f>
        <v>Select</v>
      </c>
    </row>
    <row r="9497" spans="3:5" x14ac:dyDescent="0.2">
      <c r="C9497" s="555"/>
      <c r="D9497" s="555"/>
      <c r="E9497" s="124" t="str">
        <f>'Enter Data'!$C$61</f>
        <v>Select</v>
      </c>
    </row>
    <row r="9498" spans="3:5" x14ac:dyDescent="0.2">
      <c r="C9498" s="555"/>
      <c r="D9498" s="555"/>
      <c r="E9498" s="124" t="str">
        <f>'Enter Data'!$C$61</f>
        <v>Select</v>
      </c>
    </row>
    <row r="9499" spans="3:5" x14ac:dyDescent="0.2">
      <c r="C9499" s="555"/>
      <c r="D9499" s="555"/>
      <c r="E9499" s="124" t="str">
        <f>'Enter Data'!$C$61</f>
        <v>Select</v>
      </c>
    </row>
    <row r="9500" spans="3:5" x14ac:dyDescent="0.2">
      <c r="C9500" s="555"/>
      <c r="D9500" s="555"/>
      <c r="E9500" s="124" t="str">
        <f>'Enter Data'!$C$61</f>
        <v>Select</v>
      </c>
    </row>
    <row r="9501" spans="3:5" x14ac:dyDescent="0.2">
      <c r="C9501" s="555"/>
      <c r="D9501" s="555"/>
      <c r="E9501" s="124" t="str">
        <f>'Enter Data'!$C$61</f>
        <v>Select</v>
      </c>
    </row>
    <row r="9502" spans="3:5" x14ac:dyDescent="0.2">
      <c r="C9502" s="555"/>
      <c r="D9502" s="555"/>
      <c r="E9502" s="124" t="str">
        <f>'Enter Data'!$C$61</f>
        <v>Select</v>
      </c>
    </row>
    <row r="9503" spans="3:5" x14ac:dyDescent="0.2">
      <c r="C9503" s="555"/>
      <c r="D9503" s="555"/>
      <c r="E9503" s="124" t="str">
        <f>'Enter Data'!$C$61</f>
        <v>Select</v>
      </c>
    </row>
    <row r="9504" spans="3:5" x14ac:dyDescent="0.2">
      <c r="C9504" s="555"/>
      <c r="D9504" s="555"/>
      <c r="E9504" s="124" t="str">
        <f>'Enter Data'!$C$61</f>
        <v>Select</v>
      </c>
    </row>
    <row r="9505" spans="3:5" x14ac:dyDescent="0.2">
      <c r="C9505" s="555"/>
      <c r="D9505" s="555"/>
      <c r="E9505" s="124" t="str">
        <f>'Enter Data'!$C$61</f>
        <v>Select</v>
      </c>
    </row>
    <row r="9506" spans="3:5" x14ac:dyDescent="0.2">
      <c r="C9506" s="555"/>
      <c r="D9506" s="555"/>
      <c r="E9506" s="124" t="str">
        <f>'Enter Data'!$C$61</f>
        <v>Select</v>
      </c>
    </row>
    <row r="9507" spans="3:5" x14ac:dyDescent="0.2">
      <c r="C9507" s="555"/>
      <c r="D9507" s="555"/>
      <c r="E9507" s="124" t="str">
        <f>'Enter Data'!$C$61</f>
        <v>Select</v>
      </c>
    </row>
    <row r="9508" spans="3:5" x14ac:dyDescent="0.2">
      <c r="C9508" s="555"/>
      <c r="D9508" s="555"/>
      <c r="E9508" s="124" t="str">
        <f>'Enter Data'!$C$61</f>
        <v>Select</v>
      </c>
    </row>
    <row r="9509" spans="3:5" x14ac:dyDescent="0.2">
      <c r="C9509" s="555"/>
      <c r="D9509" s="555"/>
      <c r="E9509" s="124" t="str">
        <f>'Enter Data'!$C$61</f>
        <v>Select</v>
      </c>
    </row>
    <row r="9510" spans="3:5" x14ac:dyDescent="0.2">
      <c r="C9510" s="555"/>
      <c r="D9510" s="555"/>
      <c r="E9510" s="124" t="str">
        <f>'Enter Data'!$C$61</f>
        <v>Select</v>
      </c>
    </row>
    <row r="9511" spans="3:5" x14ac:dyDescent="0.2">
      <c r="C9511" s="555"/>
      <c r="D9511" s="555"/>
      <c r="E9511" s="124" t="str">
        <f>'Enter Data'!$C$61</f>
        <v>Select</v>
      </c>
    </row>
    <row r="9512" spans="3:5" x14ac:dyDescent="0.2">
      <c r="C9512" s="555"/>
      <c r="D9512" s="555"/>
      <c r="E9512" s="124" t="str">
        <f>'Enter Data'!$C$61</f>
        <v>Select</v>
      </c>
    </row>
    <row r="9513" spans="3:5" x14ac:dyDescent="0.2">
      <c r="C9513" s="555"/>
      <c r="D9513" s="555"/>
      <c r="E9513" s="124" t="str">
        <f>'Enter Data'!$C$61</f>
        <v>Select</v>
      </c>
    </row>
    <row r="9514" spans="3:5" x14ac:dyDescent="0.2">
      <c r="C9514" s="555"/>
      <c r="D9514" s="555"/>
      <c r="E9514" s="124" t="str">
        <f>'Enter Data'!$C$61</f>
        <v>Select</v>
      </c>
    </row>
    <row r="9515" spans="3:5" x14ac:dyDescent="0.2">
      <c r="C9515" s="555"/>
      <c r="D9515" s="555"/>
      <c r="E9515" s="124" t="str">
        <f>'Enter Data'!$C$61</f>
        <v>Select</v>
      </c>
    </row>
    <row r="9516" spans="3:5" x14ac:dyDescent="0.2">
      <c r="C9516" s="555"/>
      <c r="D9516" s="555"/>
      <c r="E9516" s="124" t="str">
        <f>'Enter Data'!$C$61</f>
        <v>Select</v>
      </c>
    </row>
    <row r="9517" spans="3:5" x14ac:dyDescent="0.2">
      <c r="C9517" s="555"/>
      <c r="D9517" s="555"/>
      <c r="E9517" s="124" t="str">
        <f>'Enter Data'!$C$61</f>
        <v>Select</v>
      </c>
    </row>
    <row r="9518" spans="3:5" x14ac:dyDescent="0.2">
      <c r="C9518" s="555"/>
      <c r="D9518" s="555"/>
      <c r="E9518" s="124" t="str">
        <f>'Enter Data'!$C$61</f>
        <v>Select</v>
      </c>
    </row>
    <row r="9519" spans="3:5" x14ac:dyDescent="0.2">
      <c r="C9519" s="555"/>
      <c r="D9519" s="555"/>
      <c r="E9519" s="124" t="str">
        <f>'Enter Data'!$C$61</f>
        <v>Select</v>
      </c>
    </row>
    <row r="9520" spans="3:5" x14ac:dyDescent="0.2">
      <c r="C9520" s="555"/>
      <c r="D9520" s="555"/>
      <c r="E9520" s="124" t="str">
        <f>'Enter Data'!$C$61</f>
        <v>Select</v>
      </c>
    </row>
    <row r="9521" spans="3:5" x14ac:dyDescent="0.2">
      <c r="C9521" s="555"/>
      <c r="D9521" s="555"/>
      <c r="E9521" s="124" t="str">
        <f>'Enter Data'!$C$61</f>
        <v>Select</v>
      </c>
    </row>
    <row r="9522" spans="3:5" x14ac:dyDescent="0.2">
      <c r="C9522" s="555"/>
      <c r="D9522" s="555"/>
      <c r="E9522" s="124" t="str">
        <f>'Enter Data'!$C$61</f>
        <v>Select</v>
      </c>
    </row>
    <row r="9523" spans="3:5" x14ac:dyDescent="0.2">
      <c r="C9523" s="555"/>
      <c r="D9523" s="555"/>
      <c r="E9523" s="124" t="str">
        <f>'Enter Data'!$C$61</f>
        <v>Select</v>
      </c>
    </row>
    <row r="9524" spans="3:5" x14ac:dyDescent="0.2">
      <c r="C9524" s="555"/>
      <c r="D9524" s="555"/>
      <c r="E9524" s="124" t="str">
        <f>'Enter Data'!$C$61</f>
        <v>Select</v>
      </c>
    </row>
    <row r="9525" spans="3:5" x14ac:dyDescent="0.2">
      <c r="C9525" s="555"/>
      <c r="D9525" s="555"/>
      <c r="E9525" s="124" t="str">
        <f>'Enter Data'!$C$61</f>
        <v>Select</v>
      </c>
    </row>
    <row r="9526" spans="3:5" x14ac:dyDescent="0.2">
      <c r="C9526" s="555"/>
      <c r="D9526" s="555"/>
      <c r="E9526" s="124" t="str">
        <f>'Enter Data'!$C$61</f>
        <v>Select</v>
      </c>
    </row>
    <row r="9527" spans="3:5" x14ac:dyDescent="0.2">
      <c r="C9527" s="555"/>
      <c r="D9527" s="555"/>
      <c r="E9527" s="124" t="str">
        <f>'Enter Data'!$C$61</f>
        <v>Select</v>
      </c>
    </row>
    <row r="9528" spans="3:5" x14ac:dyDescent="0.2">
      <c r="C9528" s="555"/>
      <c r="D9528" s="555"/>
      <c r="E9528" s="124" t="str">
        <f>'Enter Data'!$C$61</f>
        <v>Select</v>
      </c>
    </row>
    <row r="9529" spans="3:5" x14ac:dyDescent="0.2">
      <c r="C9529" s="555"/>
      <c r="D9529" s="555"/>
      <c r="E9529" s="124" t="str">
        <f>'Enter Data'!$C$61</f>
        <v>Select</v>
      </c>
    </row>
    <row r="9530" spans="3:5" x14ac:dyDescent="0.2">
      <c r="C9530" s="555"/>
      <c r="D9530" s="555"/>
      <c r="E9530" s="124" t="str">
        <f>'Enter Data'!$C$61</f>
        <v>Select</v>
      </c>
    </row>
    <row r="9531" spans="3:5" x14ac:dyDescent="0.2">
      <c r="C9531" s="555"/>
      <c r="D9531" s="555"/>
      <c r="E9531" s="124" t="str">
        <f>'Enter Data'!$C$61</f>
        <v>Select</v>
      </c>
    </row>
    <row r="9532" spans="3:5" x14ac:dyDescent="0.2">
      <c r="C9532" s="555"/>
      <c r="D9532" s="555"/>
      <c r="E9532" s="124" t="str">
        <f>'Enter Data'!$C$61</f>
        <v>Select</v>
      </c>
    </row>
    <row r="9533" spans="3:5" x14ac:dyDescent="0.2">
      <c r="C9533" s="555"/>
      <c r="D9533" s="555"/>
      <c r="E9533" s="124" t="str">
        <f>'Enter Data'!$C$61</f>
        <v>Select</v>
      </c>
    </row>
    <row r="9534" spans="3:5" x14ac:dyDescent="0.2">
      <c r="C9534" s="555"/>
      <c r="D9534" s="555"/>
      <c r="E9534" s="124" t="str">
        <f>'Enter Data'!$C$61</f>
        <v>Select</v>
      </c>
    </row>
    <row r="9535" spans="3:5" x14ac:dyDescent="0.2">
      <c r="C9535" s="555"/>
      <c r="D9535" s="555"/>
      <c r="E9535" s="124" t="str">
        <f>'Enter Data'!$C$61</f>
        <v>Select</v>
      </c>
    </row>
    <row r="9536" spans="3:5" x14ac:dyDescent="0.2">
      <c r="C9536" s="555"/>
      <c r="D9536" s="555"/>
      <c r="E9536" s="124" t="str">
        <f>'Enter Data'!$C$61</f>
        <v>Select</v>
      </c>
    </row>
    <row r="9537" spans="3:5" x14ac:dyDescent="0.2">
      <c r="C9537" s="555"/>
      <c r="D9537" s="555"/>
      <c r="E9537" s="124" t="str">
        <f>'Enter Data'!$C$61</f>
        <v>Select</v>
      </c>
    </row>
    <row r="9538" spans="3:5" x14ac:dyDescent="0.2">
      <c r="C9538" s="555"/>
      <c r="D9538" s="555"/>
      <c r="E9538" s="124" t="str">
        <f>'Enter Data'!$C$61</f>
        <v>Select</v>
      </c>
    </row>
    <row r="9539" spans="3:5" x14ac:dyDescent="0.2">
      <c r="C9539" s="555"/>
      <c r="D9539" s="555"/>
      <c r="E9539" s="124" t="str">
        <f>'Enter Data'!$C$61</f>
        <v>Select</v>
      </c>
    </row>
    <row r="9540" spans="3:5" x14ac:dyDescent="0.2">
      <c r="C9540" s="555"/>
      <c r="D9540" s="555"/>
      <c r="E9540" s="124" t="str">
        <f>'Enter Data'!$C$61</f>
        <v>Select</v>
      </c>
    </row>
    <row r="9541" spans="3:5" x14ac:dyDescent="0.2">
      <c r="C9541" s="555"/>
      <c r="D9541" s="555"/>
      <c r="E9541" s="124" t="str">
        <f>'Enter Data'!$C$61</f>
        <v>Select</v>
      </c>
    </row>
    <row r="9542" spans="3:5" x14ac:dyDescent="0.2">
      <c r="C9542" s="555"/>
      <c r="D9542" s="555"/>
      <c r="E9542" s="124" t="str">
        <f>'Enter Data'!$C$61</f>
        <v>Select</v>
      </c>
    </row>
    <row r="9543" spans="3:5" x14ac:dyDescent="0.2">
      <c r="C9543" s="555"/>
      <c r="D9543" s="555"/>
      <c r="E9543" s="124" t="str">
        <f>'Enter Data'!$C$61</f>
        <v>Select</v>
      </c>
    </row>
    <row r="9544" spans="3:5" x14ac:dyDescent="0.2">
      <c r="C9544" s="555"/>
      <c r="D9544" s="555"/>
      <c r="E9544" s="124" t="str">
        <f>'Enter Data'!$C$61</f>
        <v>Select</v>
      </c>
    </row>
    <row r="9545" spans="3:5" x14ac:dyDescent="0.2">
      <c r="C9545" s="555"/>
      <c r="D9545" s="555"/>
      <c r="E9545" s="124" t="str">
        <f>'Enter Data'!$C$61</f>
        <v>Select</v>
      </c>
    </row>
    <row r="9546" spans="3:5" x14ac:dyDescent="0.2">
      <c r="C9546" s="555"/>
      <c r="D9546" s="555"/>
      <c r="E9546" s="124" t="str">
        <f>'Enter Data'!$C$61</f>
        <v>Select</v>
      </c>
    </row>
    <row r="9547" spans="3:5" x14ac:dyDescent="0.2">
      <c r="C9547" s="555"/>
      <c r="D9547" s="555"/>
      <c r="E9547" s="124" t="str">
        <f>'Enter Data'!$C$61</f>
        <v>Select</v>
      </c>
    </row>
    <row r="9548" spans="3:5" x14ac:dyDescent="0.2">
      <c r="C9548" s="555"/>
      <c r="D9548" s="555"/>
      <c r="E9548" s="124" t="str">
        <f>'Enter Data'!$C$61</f>
        <v>Select</v>
      </c>
    </row>
    <row r="9549" spans="3:5" x14ac:dyDescent="0.2">
      <c r="C9549" s="555"/>
      <c r="D9549" s="555"/>
      <c r="E9549" s="124" t="str">
        <f>'Enter Data'!$C$61</f>
        <v>Select</v>
      </c>
    </row>
    <row r="9550" spans="3:5" x14ac:dyDescent="0.2">
      <c r="C9550" s="555"/>
      <c r="D9550" s="555"/>
      <c r="E9550" s="124" t="str">
        <f>'Enter Data'!$C$61</f>
        <v>Select</v>
      </c>
    </row>
    <row r="9551" spans="3:5" x14ac:dyDescent="0.2">
      <c r="C9551" s="555"/>
      <c r="D9551" s="555"/>
      <c r="E9551" s="124" t="str">
        <f>'Enter Data'!$C$61</f>
        <v>Select</v>
      </c>
    </row>
    <row r="9552" spans="3:5" x14ac:dyDescent="0.2">
      <c r="C9552" s="555"/>
      <c r="D9552" s="555"/>
      <c r="E9552" s="124" t="str">
        <f>'Enter Data'!$C$61</f>
        <v>Select</v>
      </c>
    </row>
    <row r="9553" spans="3:5" x14ac:dyDescent="0.2">
      <c r="C9553" s="555"/>
      <c r="D9553" s="555"/>
      <c r="E9553" s="124" t="str">
        <f>'Enter Data'!$C$61</f>
        <v>Select</v>
      </c>
    </row>
    <row r="9554" spans="3:5" x14ac:dyDescent="0.2">
      <c r="C9554" s="555"/>
      <c r="D9554" s="555"/>
      <c r="E9554" s="124" t="str">
        <f>'Enter Data'!$C$61</f>
        <v>Select</v>
      </c>
    </row>
    <row r="9555" spans="3:5" x14ac:dyDescent="0.2">
      <c r="C9555" s="555"/>
      <c r="D9555" s="555"/>
      <c r="E9555" s="124" t="str">
        <f>'Enter Data'!$C$61</f>
        <v>Select</v>
      </c>
    </row>
    <row r="9556" spans="3:5" x14ac:dyDescent="0.2">
      <c r="C9556" s="555"/>
      <c r="D9556" s="555"/>
      <c r="E9556" s="124" t="str">
        <f>'Enter Data'!$C$61</f>
        <v>Select</v>
      </c>
    </row>
    <row r="9557" spans="3:5" x14ac:dyDescent="0.2">
      <c r="C9557" s="555"/>
      <c r="D9557" s="555"/>
      <c r="E9557" s="124" t="str">
        <f>'Enter Data'!$C$61</f>
        <v>Select</v>
      </c>
    </row>
    <row r="9558" spans="3:5" x14ac:dyDescent="0.2">
      <c r="C9558" s="555"/>
      <c r="D9558" s="555"/>
      <c r="E9558" s="124" t="str">
        <f>'Enter Data'!$C$61</f>
        <v>Select</v>
      </c>
    </row>
    <row r="9559" spans="3:5" x14ac:dyDescent="0.2">
      <c r="C9559" s="555"/>
      <c r="D9559" s="555"/>
      <c r="E9559" s="124" t="str">
        <f>'Enter Data'!$C$61</f>
        <v>Select</v>
      </c>
    </row>
    <row r="9560" spans="3:5" x14ac:dyDescent="0.2">
      <c r="C9560" s="555"/>
      <c r="D9560" s="555"/>
      <c r="E9560" s="124" t="str">
        <f>'Enter Data'!$C$61</f>
        <v>Select</v>
      </c>
    </row>
    <row r="9561" spans="3:5" x14ac:dyDescent="0.2">
      <c r="C9561" s="555"/>
      <c r="D9561" s="555"/>
      <c r="E9561" s="124" t="str">
        <f>'Enter Data'!$C$61</f>
        <v>Select</v>
      </c>
    </row>
    <row r="9562" spans="3:5" x14ac:dyDescent="0.2">
      <c r="C9562" s="555"/>
      <c r="D9562" s="555"/>
      <c r="E9562" s="124" t="str">
        <f>'Enter Data'!$C$61</f>
        <v>Select</v>
      </c>
    </row>
    <row r="9563" spans="3:5" x14ac:dyDescent="0.2">
      <c r="C9563" s="555"/>
      <c r="D9563" s="555"/>
      <c r="E9563" s="124" t="str">
        <f>'Enter Data'!$C$61</f>
        <v>Select</v>
      </c>
    </row>
    <row r="9564" spans="3:5" x14ac:dyDescent="0.2">
      <c r="C9564" s="555"/>
      <c r="D9564" s="555"/>
      <c r="E9564" s="124" t="str">
        <f>'Enter Data'!$C$61</f>
        <v>Select</v>
      </c>
    </row>
    <row r="9565" spans="3:5" x14ac:dyDescent="0.2">
      <c r="C9565" s="555"/>
      <c r="D9565" s="555"/>
      <c r="E9565" s="124" t="str">
        <f>'Enter Data'!$C$61</f>
        <v>Select</v>
      </c>
    </row>
    <row r="9566" spans="3:5" x14ac:dyDescent="0.2">
      <c r="C9566" s="555"/>
      <c r="D9566" s="555"/>
      <c r="E9566" s="124" t="str">
        <f>'Enter Data'!$C$61</f>
        <v>Select</v>
      </c>
    </row>
    <row r="9567" spans="3:5" x14ac:dyDescent="0.2">
      <c r="C9567" s="555"/>
      <c r="D9567" s="555"/>
      <c r="E9567" s="124" t="str">
        <f>'Enter Data'!$C$61</f>
        <v>Select</v>
      </c>
    </row>
    <row r="9568" spans="3:5" x14ac:dyDescent="0.2">
      <c r="C9568" s="555"/>
      <c r="D9568" s="555"/>
      <c r="E9568" s="124" t="str">
        <f>'Enter Data'!$C$61</f>
        <v>Select</v>
      </c>
    </row>
    <row r="9569" spans="3:5" x14ac:dyDescent="0.2">
      <c r="C9569" s="555"/>
      <c r="D9569" s="555"/>
      <c r="E9569" s="124" t="str">
        <f>'Enter Data'!$C$61</f>
        <v>Select</v>
      </c>
    </row>
    <row r="9570" spans="3:5" x14ac:dyDescent="0.2">
      <c r="C9570" s="555"/>
      <c r="D9570" s="555"/>
      <c r="E9570" s="124" t="str">
        <f>'Enter Data'!$C$61</f>
        <v>Select</v>
      </c>
    </row>
    <row r="9571" spans="3:5" x14ac:dyDescent="0.2">
      <c r="C9571" s="555"/>
      <c r="D9571" s="555"/>
      <c r="E9571" s="124" t="str">
        <f>'Enter Data'!$C$61</f>
        <v>Select</v>
      </c>
    </row>
    <row r="9572" spans="3:5" x14ac:dyDescent="0.2">
      <c r="C9572" s="555"/>
      <c r="D9572" s="555"/>
      <c r="E9572" s="124" t="str">
        <f>'Enter Data'!$C$61</f>
        <v>Select</v>
      </c>
    </row>
    <row r="9573" spans="3:5" x14ac:dyDescent="0.2">
      <c r="C9573" s="555"/>
      <c r="D9573" s="555"/>
      <c r="E9573" s="124" t="str">
        <f>'Enter Data'!$C$61</f>
        <v>Select</v>
      </c>
    </row>
    <row r="9574" spans="3:5" x14ac:dyDescent="0.2">
      <c r="C9574" s="555"/>
      <c r="D9574" s="555"/>
      <c r="E9574" s="124" t="str">
        <f>'Enter Data'!$C$61</f>
        <v>Select</v>
      </c>
    </row>
    <row r="9575" spans="3:5" x14ac:dyDescent="0.2">
      <c r="C9575" s="555"/>
      <c r="D9575" s="555"/>
      <c r="E9575" s="124" t="str">
        <f>'Enter Data'!$C$61</f>
        <v>Select</v>
      </c>
    </row>
    <row r="9576" spans="3:5" x14ac:dyDescent="0.2">
      <c r="C9576" s="555"/>
      <c r="D9576" s="555"/>
      <c r="E9576" s="124" t="str">
        <f>'Enter Data'!$C$61</f>
        <v>Select</v>
      </c>
    </row>
    <row r="9577" spans="3:5" x14ac:dyDescent="0.2">
      <c r="C9577" s="555"/>
      <c r="D9577" s="555"/>
      <c r="E9577" s="124" t="str">
        <f>'Enter Data'!$C$61</f>
        <v>Select</v>
      </c>
    </row>
    <row r="9578" spans="3:5" x14ac:dyDescent="0.2">
      <c r="C9578" s="555"/>
      <c r="D9578" s="555"/>
      <c r="E9578" s="124" t="str">
        <f>'Enter Data'!$C$61</f>
        <v>Select</v>
      </c>
    </row>
    <row r="9579" spans="3:5" x14ac:dyDescent="0.2">
      <c r="C9579" s="555"/>
      <c r="D9579" s="555"/>
      <c r="E9579" s="124" t="str">
        <f>'Enter Data'!$C$61</f>
        <v>Select</v>
      </c>
    </row>
    <row r="9580" spans="3:5" x14ac:dyDescent="0.2">
      <c r="C9580" s="555"/>
      <c r="D9580" s="555"/>
      <c r="E9580" s="124" t="str">
        <f>'Enter Data'!$C$61</f>
        <v>Select</v>
      </c>
    </row>
    <row r="9581" spans="3:5" x14ac:dyDescent="0.2">
      <c r="C9581" s="555"/>
      <c r="D9581" s="555"/>
      <c r="E9581" s="124" t="str">
        <f>'Enter Data'!$C$61</f>
        <v>Select</v>
      </c>
    </row>
    <row r="9582" spans="3:5" x14ac:dyDescent="0.2">
      <c r="C9582" s="555"/>
      <c r="D9582" s="555"/>
      <c r="E9582" s="124" t="str">
        <f>'Enter Data'!$C$61</f>
        <v>Select</v>
      </c>
    </row>
    <row r="9583" spans="3:5" x14ac:dyDescent="0.2">
      <c r="C9583" s="555"/>
      <c r="D9583" s="555"/>
      <c r="E9583" s="124" t="str">
        <f>'Enter Data'!$C$61</f>
        <v>Select</v>
      </c>
    </row>
    <row r="9584" spans="3:5" x14ac:dyDescent="0.2">
      <c r="C9584" s="555"/>
      <c r="D9584" s="555"/>
      <c r="E9584" s="124" t="str">
        <f>'Enter Data'!$C$61</f>
        <v>Select</v>
      </c>
    </row>
    <row r="9585" spans="3:5" x14ac:dyDescent="0.2">
      <c r="C9585" s="555"/>
      <c r="D9585" s="555"/>
      <c r="E9585" s="124" t="str">
        <f>'Enter Data'!$C$61</f>
        <v>Select</v>
      </c>
    </row>
    <row r="9586" spans="3:5" x14ac:dyDescent="0.2">
      <c r="C9586" s="555"/>
      <c r="D9586" s="555"/>
      <c r="E9586" s="124" t="str">
        <f>'Enter Data'!$C$61</f>
        <v>Select</v>
      </c>
    </row>
    <row r="9587" spans="3:5" x14ac:dyDescent="0.2">
      <c r="C9587" s="555"/>
      <c r="D9587" s="555"/>
      <c r="E9587" s="124" t="str">
        <f>'Enter Data'!$C$61</f>
        <v>Select</v>
      </c>
    </row>
    <row r="9588" spans="3:5" x14ac:dyDescent="0.2">
      <c r="C9588" s="555"/>
      <c r="D9588" s="555"/>
      <c r="E9588" s="124" t="str">
        <f>'Enter Data'!$C$61</f>
        <v>Select</v>
      </c>
    </row>
    <row r="9589" spans="3:5" x14ac:dyDescent="0.2">
      <c r="C9589" s="555"/>
      <c r="D9589" s="555"/>
      <c r="E9589" s="124" t="str">
        <f>'Enter Data'!$C$61</f>
        <v>Select</v>
      </c>
    </row>
    <row r="9590" spans="3:5" x14ac:dyDescent="0.2">
      <c r="C9590" s="555"/>
      <c r="D9590" s="555"/>
      <c r="E9590" s="124" t="str">
        <f>'Enter Data'!$C$61</f>
        <v>Select</v>
      </c>
    </row>
    <row r="9591" spans="3:5" x14ac:dyDescent="0.2">
      <c r="C9591" s="555"/>
      <c r="D9591" s="555"/>
      <c r="E9591" s="124" t="str">
        <f>'Enter Data'!$C$61</f>
        <v>Select</v>
      </c>
    </row>
    <row r="9592" spans="3:5" x14ac:dyDescent="0.2">
      <c r="C9592" s="555"/>
      <c r="D9592" s="555"/>
      <c r="E9592" s="124" t="str">
        <f>'Enter Data'!$C$61</f>
        <v>Select</v>
      </c>
    </row>
    <row r="9593" spans="3:5" x14ac:dyDescent="0.2">
      <c r="C9593" s="555"/>
      <c r="D9593" s="555"/>
      <c r="E9593" s="124" t="str">
        <f>'Enter Data'!$C$61</f>
        <v>Select</v>
      </c>
    </row>
    <row r="9594" spans="3:5" x14ac:dyDescent="0.2">
      <c r="C9594" s="555"/>
      <c r="D9594" s="555"/>
      <c r="E9594" s="124" t="str">
        <f>'Enter Data'!$C$61</f>
        <v>Select</v>
      </c>
    </row>
    <row r="9595" spans="3:5" x14ac:dyDescent="0.2">
      <c r="C9595" s="555"/>
      <c r="D9595" s="555"/>
      <c r="E9595" s="124" t="str">
        <f>'Enter Data'!$C$61</f>
        <v>Select</v>
      </c>
    </row>
    <row r="9596" spans="3:5" x14ac:dyDescent="0.2">
      <c r="C9596" s="555"/>
      <c r="D9596" s="555"/>
      <c r="E9596" s="124" t="str">
        <f>'Enter Data'!$C$61</f>
        <v>Select</v>
      </c>
    </row>
    <row r="9597" spans="3:5" x14ac:dyDescent="0.2">
      <c r="C9597" s="555"/>
      <c r="D9597" s="555"/>
      <c r="E9597" s="124" t="str">
        <f>'Enter Data'!$C$61</f>
        <v>Select</v>
      </c>
    </row>
    <row r="9598" spans="3:5" x14ac:dyDescent="0.2">
      <c r="C9598" s="555"/>
      <c r="D9598" s="555"/>
      <c r="E9598" s="124" t="str">
        <f>'Enter Data'!$C$61</f>
        <v>Select</v>
      </c>
    </row>
    <row r="9599" spans="3:5" x14ac:dyDescent="0.2">
      <c r="C9599" s="555"/>
      <c r="D9599" s="555"/>
      <c r="E9599" s="124" t="str">
        <f>'Enter Data'!$C$61</f>
        <v>Select</v>
      </c>
    </row>
    <row r="9600" spans="3:5" x14ac:dyDescent="0.2">
      <c r="C9600" s="555"/>
      <c r="D9600" s="555"/>
      <c r="E9600" s="124" t="str">
        <f>'Enter Data'!$C$61</f>
        <v>Select</v>
      </c>
    </row>
    <row r="9601" spans="3:5" x14ac:dyDescent="0.2">
      <c r="C9601" s="555"/>
      <c r="D9601" s="555"/>
      <c r="E9601" s="124" t="str">
        <f>'Enter Data'!$C$61</f>
        <v>Select</v>
      </c>
    </row>
    <row r="9602" spans="3:5" x14ac:dyDescent="0.2">
      <c r="C9602" s="555"/>
      <c r="D9602" s="555"/>
      <c r="E9602" s="124" t="str">
        <f>'Enter Data'!$C$61</f>
        <v>Select</v>
      </c>
    </row>
    <row r="9603" spans="3:5" x14ac:dyDescent="0.2">
      <c r="C9603" s="555"/>
      <c r="D9603" s="555"/>
      <c r="E9603" s="124" t="str">
        <f>'Enter Data'!$C$61</f>
        <v>Select</v>
      </c>
    </row>
    <row r="9604" spans="3:5" x14ac:dyDescent="0.2">
      <c r="C9604" s="555"/>
      <c r="D9604" s="555"/>
      <c r="E9604" s="124" t="str">
        <f>'Enter Data'!$C$61</f>
        <v>Select</v>
      </c>
    </row>
    <row r="9605" spans="3:5" x14ac:dyDescent="0.2">
      <c r="C9605" s="555"/>
      <c r="D9605" s="555"/>
      <c r="E9605" s="124" t="str">
        <f>'Enter Data'!$C$61</f>
        <v>Select</v>
      </c>
    </row>
    <row r="9606" spans="3:5" x14ac:dyDescent="0.2">
      <c r="C9606" s="555"/>
      <c r="D9606" s="555"/>
      <c r="E9606" s="124" t="str">
        <f>'Enter Data'!$C$61</f>
        <v>Select</v>
      </c>
    </row>
    <row r="9607" spans="3:5" x14ac:dyDescent="0.2">
      <c r="C9607" s="555"/>
      <c r="D9607" s="555"/>
      <c r="E9607" s="124" t="str">
        <f>'Enter Data'!$C$61</f>
        <v>Select</v>
      </c>
    </row>
    <row r="9608" spans="3:5" x14ac:dyDescent="0.2">
      <c r="C9608" s="555"/>
      <c r="D9608" s="555"/>
      <c r="E9608" s="124" t="str">
        <f>'Enter Data'!$C$61</f>
        <v>Select</v>
      </c>
    </row>
    <row r="9609" spans="3:5" x14ac:dyDescent="0.2">
      <c r="C9609" s="555"/>
      <c r="D9609" s="555"/>
      <c r="E9609" s="124" t="str">
        <f>'Enter Data'!$C$61</f>
        <v>Select</v>
      </c>
    </row>
    <row r="9610" spans="3:5" x14ac:dyDescent="0.2">
      <c r="C9610" s="555"/>
      <c r="D9610" s="555"/>
      <c r="E9610" s="124" t="str">
        <f>'Enter Data'!$C$61</f>
        <v>Select</v>
      </c>
    </row>
    <row r="9611" spans="3:5" x14ac:dyDescent="0.2">
      <c r="C9611" s="555"/>
      <c r="D9611" s="555"/>
      <c r="E9611" s="124" t="str">
        <f>'Enter Data'!$C$61</f>
        <v>Select</v>
      </c>
    </row>
    <row r="9612" spans="3:5" x14ac:dyDescent="0.2">
      <c r="C9612" s="555"/>
      <c r="D9612" s="555"/>
      <c r="E9612" s="124" t="str">
        <f>'Enter Data'!$C$61</f>
        <v>Select</v>
      </c>
    </row>
    <row r="9613" spans="3:5" x14ac:dyDescent="0.2">
      <c r="C9613" s="555"/>
      <c r="D9613" s="555"/>
      <c r="E9613" s="124" t="str">
        <f>'Enter Data'!$C$61</f>
        <v>Select</v>
      </c>
    </row>
    <row r="9614" spans="3:5" x14ac:dyDescent="0.2">
      <c r="C9614" s="555"/>
      <c r="D9614" s="555"/>
      <c r="E9614" s="124" t="str">
        <f>'Enter Data'!$C$61</f>
        <v>Select</v>
      </c>
    </row>
    <row r="9615" spans="3:5" x14ac:dyDescent="0.2">
      <c r="C9615" s="555"/>
      <c r="D9615" s="555"/>
      <c r="E9615" s="124" t="str">
        <f>'Enter Data'!$C$61</f>
        <v>Select</v>
      </c>
    </row>
    <row r="9616" spans="3:5" x14ac:dyDescent="0.2">
      <c r="C9616" s="555"/>
      <c r="D9616" s="555"/>
      <c r="E9616" s="124" t="str">
        <f>'Enter Data'!$C$61</f>
        <v>Select</v>
      </c>
    </row>
    <row r="9617" spans="3:5" x14ac:dyDescent="0.2">
      <c r="C9617" s="555"/>
      <c r="D9617" s="555"/>
      <c r="E9617" s="124" t="str">
        <f>'Enter Data'!$C$61</f>
        <v>Select</v>
      </c>
    </row>
    <row r="9618" spans="3:5" x14ac:dyDescent="0.2">
      <c r="C9618" s="555"/>
      <c r="D9618" s="555"/>
      <c r="E9618" s="124" t="str">
        <f>'Enter Data'!$C$61</f>
        <v>Select</v>
      </c>
    </row>
    <row r="9619" spans="3:5" x14ac:dyDescent="0.2">
      <c r="C9619" s="555"/>
      <c r="D9619" s="555"/>
      <c r="E9619" s="124" t="str">
        <f>'Enter Data'!$C$61</f>
        <v>Select</v>
      </c>
    </row>
    <row r="9620" spans="3:5" x14ac:dyDescent="0.2">
      <c r="C9620" s="555"/>
      <c r="D9620" s="555"/>
      <c r="E9620" s="124" t="str">
        <f>'Enter Data'!$C$61</f>
        <v>Select</v>
      </c>
    </row>
    <row r="9621" spans="3:5" x14ac:dyDescent="0.2">
      <c r="C9621" s="555"/>
      <c r="D9621" s="555"/>
      <c r="E9621" s="124" t="str">
        <f>'Enter Data'!$C$61</f>
        <v>Select</v>
      </c>
    </row>
    <row r="9622" spans="3:5" x14ac:dyDescent="0.2">
      <c r="C9622" s="555"/>
      <c r="D9622" s="555"/>
      <c r="E9622" s="124" t="str">
        <f>'Enter Data'!$C$61</f>
        <v>Select</v>
      </c>
    </row>
    <row r="9623" spans="3:5" x14ac:dyDescent="0.2">
      <c r="C9623" s="555"/>
      <c r="D9623" s="555"/>
      <c r="E9623" s="124" t="str">
        <f>'Enter Data'!$C$61</f>
        <v>Select</v>
      </c>
    </row>
    <row r="9624" spans="3:5" x14ac:dyDescent="0.2">
      <c r="C9624" s="555"/>
      <c r="D9624" s="555"/>
      <c r="E9624" s="124" t="str">
        <f>'Enter Data'!$C$61</f>
        <v>Select</v>
      </c>
    </row>
    <row r="9625" spans="3:5" x14ac:dyDescent="0.2">
      <c r="C9625" s="555"/>
      <c r="D9625" s="555"/>
      <c r="E9625" s="124" t="str">
        <f>'Enter Data'!$C$61</f>
        <v>Select</v>
      </c>
    </row>
    <row r="9626" spans="3:5" x14ac:dyDescent="0.2">
      <c r="C9626" s="555"/>
      <c r="D9626" s="555"/>
      <c r="E9626" s="124" t="str">
        <f>'Enter Data'!$C$61</f>
        <v>Select</v>
      </c>
    </row>
    <row r="9627" spans="3:5" x14ac:dyDescent="0.2">
      <c r="C9627" s="555"/>
      <c r="D9627" s="555"/>
      <c r="E9627" s="124" t="str">
        <f>'Enter Data'!$C$61</f>
        <v>Select</v>
      </c>
    </row>
    <row r="9628" spans="3:5" x14ac:dyDescent="0.2">
      <c r="C9628" s="555"/>
      <c r="D9628" s="555"/>
      <c r="E9628" s="124" t="str">
        <f>'Enter Data'!$C$61</f>
        <v>Select</v>
      </c>
    </row>
    <row r="9629" spans="3:5" x14ac:dyDescent="0.2">
      <c r="C9629" s="555"/>
      <c r="D9629" s="555"/>
      <c r="E9629" s="124" t="str">
        <f>'Enter Data'!$C$61</f>
        <v>Select</v>
      </c>
    </row>
    <row r="9630" spans="3:5" x14ac:dyDescent="0.2">
      <c r="C9630" s="555"/>
      <c r="D9630" s="555"/>
      <c r="E9630" s="124" t="str">
        <f>'Enter Data'!$C$61</f>
        <v>Select</v>
      </c>
    </row>
    <row r="9631" spans="3:5" x14ac:dyDescent="0.2">
      <c r="C9631" s="555"/>
      <c r="D9631" s="555"/>
      <c r="E9631" s="124" t="str">
        <f>'Enter Data'!$C$61</f>
        <v>Select</v>
      </c>
    </row>
    <row r="9632" spans="3:5" x14ac:dyDescent="0.2">
      <c r="C9632" s="555"/>
      <c r="D9632" s="555"/>
      <c r="E9632" s="124" t="str">
        <f>'Enter Data'!$C$61</f>
        <v>Select</v>
      </c>
    </row>
    <row r="9633" spans="3:5" x14ac:dyDescent="0.2">
      <c r="C9633" s="555"/>
      <c r="D9633" s="555"/>
      <c r="E9633" s="124" t="str">
        <f>'Enter Data'!$C$61</f>
        <v>Select</v>
      </c>
    </row>
    <row r="9634" spans="3:5" x14ac:dyDescent="0.2">
      <c r="C9634" s="555"/>
      <c r="D9634" s="555"/>
      <c r="E9634" s="124" t="str">
        <f>'Enter Data'!$C$61</f>
        <v>Select</v>
      </c>
    </row>
    <row r="9635" spans="3:5" x14ac:dyDescent="0.2">
      <c r="C9635" s="555"/>
      <c r="D9635" s="555"/>
      <c r="E9635" s="124" t="str">
        <f>'Enter Data'!$C$61</f>
        <v>Select</v>
      </c>
    </row>
    <row r="9636" spans="3:5" x14ac:dyDescent="0.2">
      <c r="C9636" s="555"/>
      <c r="D9636" s="555"/>
      <c r="E9636" s="124" t="str">
        <f>'Enter Data'!$C$61</f>
        <v>Select</v>
      </c>
    </row>
    <row r="9637" spans="3:5" x14ac:dyDescent="0.2">
      <c r="C9637" s="555"/>
      <c r="D9637" s="555"/>
      <c r="E9637" s="124" t="str">
        <f>'Enter Data'!$C$61</f>
        <v>Select</v>
      </c>
    </row>
    <row r="9638" spans="3:5" x14ac:dyDescent="0.2">
      <c r="C9638" s="555"/>
      <c r="D9638" s="555"/>
      <c r="E9638" s="124" t="str">
        <f>'Enter Data'!$C$61</f>
        <v>Select</v>
      </c>
    </row>
    <row r="9639" spans="3:5" x14ac:dyDescent="0.2">
      <c r="C9639" s="555"/>
      <c r="D9639" s="555"/>
      <c r="E9639" s="124" t="str">
        <f>'Enter Data'!$C$61</f>
        <v>Select</v>
      </c>
    </row>
    <row r="9640" spans="3:5" x14ac:dyDescent="0.2">
      <c r="C9640" s="555"/>
      <c r="D9640" s="555"/>
      <c r="E9640" s="124" t="str">
        <f>'Enter Data'!$C$61</f>
        <v>Select</v>
      </c>
    </row>
    <row r="9641" spans="3:5" x14ac:dyDescent="0.2">
      <c r="C9641" s="555"/>
      <c r="D9641" s="555"/>
      <c r="E9641" s="124" t="str">
        <f>'Enter Data'!$C$61</f>
        <v>Select</v>
      </c>
    </row>
    <row r="9642" spans="3:5" x14ac:dyDescent="0.2">
      <c r="C9642" s="555"/>
      <c r="D9642" s="555"/>
      <c r="E9642" s="124" t="str">
        <f>'Enter Data'!$C$61</f>
        <v>Select</v>
      </c>
    </row>
    <row r="9643" spans="3:5" x14ac:dyDescent="0.2">
      <c r="C9643" s="555"/>
      <c r="D9643" s="555"/>
      <c r="E9643" s="124" t="str">
        <f>'Enter Data'!$C$61</f>
        <v>Select</v>
      </c>
    </row>
    <row r="9644" spans="3:5" x14ac:dyDescent="0.2">
      <c r="C9644" s="555"/>
      <c r="D9644" s="555"/>
      <c r="E9644" s="124" t="str">
        <f>'Enter Data'!$C$61</f>
        <v>Select</v>
      </c>
    </row>
    <row r="9645" spans="3:5" x14ac:dyDescent="0.2">
      <c r="C9645" s="555"/>
      <c r="D9645" s="555"/>
      <c r="E9645" s="124" t="str">
        <f>'Enter Data'!$C$61</f>
        <v>Select</v>
      </c>
    </row>
    <row r="9646" spans="3:5" x14ac:dyDescent="0.2">
      <c r="C9646" s="555"/>
      <c r="D9646" s="555"/>
      <c r="E9646" s="124" t="str">
        <f>'Enter Data'!$C$61</f>
        <v>Select</v>
      </c>
    </row>
    <row r="9647" spans="3:5" x14ac:dyDescent="0.2">
      <c r="C9647" s="555"/>
      <c r="D9647" s="555"/>
      <c r="E9647" s="124" t="str">
        <f>'Enter Data'!$C$61</f>
        <v>Select</v>
      </c>
    </row>
    <row r="9648" spans="3:5" x14ac:dyDescent="0.2">
      <c r="C9648" s="555"/>
      <c r="D9648" s="555"/>
      <c r="E9648" s="124" t="str">
        <f>'Enter Data'!$C$61</f>
        <v>Select</v>
      </c>
    </row>
    <row r="9649" spans="3:5" x14ac:dyDescent="0.2">
      <c r="C9649" s="555"/>
      <c r="D9649" s="555"/>
      <c r="E9649" s="124" t="str">
        <f>'Enter Data'!$C$61</f>
        <v>Select</v>
      </c>
    </row>
    <row r="9650" spans="3:5" x14ac:dyDescent="0.2">
      <c r="C9650" s="555"/>
      <c r="D9650" s="555"/>
      <c r="E9650" s="124" t="str">
        <f>'Enter Data'!$C$61</f>
        <v>Select</v>
      </c>
    </row>
    <row r="9651" spans="3:5" x14ac:dyDescent="0.2">
      <c r="C9651" s="555"/>
      <c r="D9651" s="555"/>
      <c r="E9651" s="124" t="str">
        <f>'Enter Data'!$C$61</f>
        <v>Select</v>
      </c>
    </row>
    <row r="9652" spans="3:5" x14ac:dyDescent="0.2">
      <c r="C9652" s="555"/>
      <c r="D9652" s="555"/>
      <c r="E9652" s="124" t="str">
        <f>'Enter Data'!$C$61</f>
        <v>Select</v>
      </c>
    </row>
    <row r="9653" spans="3:5" x14ac:dyDescent="0.2">
      <c r="C9653" s="555"/>
      <c r="D9653" s="555"/>
      <c r="E9653" s="124" t="str">
        <f>'Enter Data'!$C$61</f>
        <v>Select</v>
      </c>
    </row>
    <row r="9654" spans="3:5" x14ac:dyDescent="0.2">
      <c r="C9654" s="555"/>
      <c r="D9654" s="555"/>
      <c r="E9654" s="124" t="str">
        <f>'Enter Data'!$C$61</f>
        <v>Select</v>
      </c>
    </row>
    <row r="9655" spans="3:5" x14ac:dyDescent="0.2">
      <c r="C9655" s="555"/>
      <c r="D9655" s="555"/>
      <c r="E9655" s="124" t="str">
        <f>'Enter Data'!$C$61</f>
        <v>Select</v>
      </c>
    </row>
    <row r="9656" spans="3:5" x14ac:dyDescent="0.2">
      <c r="C9656" s="555"/>
      <c r="D9656" s="555"/>
      <c r="E9656" s="124" t="str">
        <f>'Enter Data'!$C$61</f>
        <v>Select</v>
      </c>
    </row>
    <row r="9657" spans="3:5" x14ac:dyDescent="0.2">
      <c r="C9657" s="555"/>
      <c r="D9657" s="555"/>
      <c r="E9657" s="124" t="str">
        <f>'Enter Data'!$C$61</f>
        <v>Select</v>
      </c>
    </row>
    <row r="9658" spans="3:5" x14ac:dyDescent="0.2">
      <c r="C9658" s="555"/>
      <c r="D9658" s="555"/>
      <c r="E9658" s="124" t="str">
        <f>'Enter Data'!$C$61</f>
        <v>Select</v>
      </c>
    </row>
    <row r="9659" spans="3:5" x14ac:dyDescent="0.2">
      <c r="C9659" s="555"/>
      <c r="D9659" s="555"/>
      <c r="E9659" s="124" t="str">
        <f>'Enter Data'!$C$61</f>
        <v>Select</v>
      </c>
    </row>
    <row r="9660" spans="3:5" x14ac:dyDescent="0.2">
      <c r="C9660" s="555"/>
      <c r="D9660" s="555"/>
      <c r="E9660" s="124" t="str">
        <f>'Enter Data'!$C$61</f>
        <v>Select</v>
      </c>
    </row>
    <row r="9661" spans="3:5" x14ac:dyDescent="0.2">
      <c r="C9661" s="555"/>
      <c r="D9661" s="555"/>
      <c r="E9661" s="124" t="str">
        <f>'Enter Data'!$C$61</f>
        <v>Select</v>
      </c>
    </row>
    <row r="9662" spans="3:5" x14ac:dyDescent="0.2">
      <c r="C9662" s="555"/>
      <c r="D9662" s="555"/>
      <c r="E9662" s="124" t="str">
        <f>'Enter Data'!$C$61</f>
        <v>Select</v>
      </c>
    </row>
    <row r="9663" spans="3:5" x14ac:dyDescent="0.2">
      <c r="C9663" s="555"/>
      <c r="D9663" s="555"/>
      <c r="E9663" s="124" t="str">
        <f>'Enter Data'!$C$61</f>
        <v>Select</v>
      </c>
    </row>
    <row r="9664" spans="3:5" x14ac:dyDescent="0.2">
      <c r="C9664" s="555"/>
      <c r="D9664" s="555"/>
      <c r="E9664" s="124" t="str">
        <f>'Enter Data'!$C$61</f>
        <v>Select</v>
      </c>
    </row>
    <row r="9665" spans="3:5" x14ac:dyDescent="0.2">
      <c r="C9665" s="555"/>
      <c r="D9665" s="555"/>
      <c r="E9665" s="124" t="str">
        <f>'Enter Data'!$C$61</f>
        <v>Select</v>
      </c>
    </row>
    <row r="9666" spans="3:5" x14ac:dyDescent="0.2">
      <c r="C9666" s="555"/>
      <c r="D9666" s="555"/>
      <c r="E9666" s="124" t="str">
        <f>'Enter Data'!$C$61</f>
        <v>Select</v>
      </c>
    </row>
    <row r="9667" spans="3:5" x14ac:dyDescent="0.2">
      <c r="C9667" s="555"/>
      <c r="D9667" s="555"/>
      <c r="E9667" s="124" t="str">
        <f>'Enter Data'!$C$61</f>
        <v>Select</v>
      </c>
    </row>
    <row r="9668" spans="3:5" x14ac:dyDescent="0.2">
      <c r="C9668" s="555"/>
      <c r="D9668" s="555"/>
      <c r="E9668" s="124" t="str">
        <f>'Enter Data'!$C$61</f>
        <v>Select</v>
      </c>
    </row>
    <row r="9669" spans="3:5" x14ac:dyDescent="0.2">
      <c r="C9669" s="555"/>
      <c r="D9669" s="555"/>
      <c r="E9669" s="124" t="str">
        <f>'Enter Data'!$C$61</f>
        <v>Select</v>
      </c>
    </row>
    <row r="9670" spans="3:5" x14ac:dyDescent="0.2">
      <c r="C9670" s="555"/>
      <c r="D9670" s="555"/>
      <c r="E9670" s="124" t="str">
        <f>'Enter Data'!$C$61</f>
        <v>Select</v>
      </c>
    </row>
    <row r="9671" spans="3:5" x14ac:dyDescent="0.2">
      <c r="C9671" s="555"/>
      <c r="D9671" s="555"/>
      <c r="E9671" s="124" t="str">
        <f>'Enter Data'!$C$61</f>
        <v>Select</v>
      </c>
    </row>
    <row r="9672" spans="3:5" x14ac:dyDescent="0.2">
      <c r="C9672" s="555"/>
      <c r="D9672" s="555"/>
      <c r="E9672" s="124" t="str">
        <f>'Enter Data'!$C$61</f>
        <v>Select</v>
      </c>
    </row>
    <row r="9673" spans="3:5" x14ac:dyDescent="0.2">
      <c r="C9673" s="555"/>
      <c r="D9673" s="555"/>
      <c r="E9673" s="124" t="str">
        <f>'Enter Data'!$C$61</f>
        <v>Select</v>
      </c>
    </row>
    <row r="9674" spans="3:5" x14ac:dyDescent="0.2">
      <c r="C9674" s="555"/>
      <c r="D9674" s="555"/>
      <c r="E9674" s="124" t="str">
        <f>'Enter Data'!$C$61</f>
        <v>Select</v>
      </c>
    </row>
    <row r="9675" spans="3:5" x14ac:dyDescent="0.2">
      <c r="C9675" s="555"/>
      <c r="D9675" s="555"/>
      <c r="E9675" s="124" t="str">
        <f>'Enter Data'!$C$61</f>
        <v>Select</v>
      </c>
    </row>
    <row r="9676" spans="3:5" x14ac:dyDescent="0.2">
      <c r="C9676" s="555"/>
      <c r="D9676" s="555"/>
      <c r="E9676" s="124" t="str">
        <f>'Enter Data'!$C$61</f>
        <v>Select</v>
      </c>
    </row>
    <row r="9677" spans="3:5" x14ac:dyDescent="0.2">
      <c r="C9677" s="555"/>
      <c r="D9677" s="555"/>
      <c r="E9677" s="124" t="str">
        <f>'Enter Data'!$C$61</f>
        <v>Select</v>
      </c>
    </row>
    <row r="9678" spans="3:5" x14ac:dyDescent="0.2">
      <c r="C9678" s="555"/>
      <c r="D9678" s="555"/>
      <c r="E9678" s="124" t="str">
        <f>'Enter Data'!$C$61</f>
        <v>Select</v>
      </c>
    </row>
    <row r="9679" spans="3:5" x14ac:dyDescent="0.2">
      <c r="C9679" s="555"/>
      <c r="D9679" s="555"/>
      <c r="E9679" s="124" t="str">
        <f>'Enter Data'!$C$61</f>
        <v>Select</v>
      </c>
    </row>
    <row r="9680" spans="3:5" x14ac:dyDescent="0.2">
      <c r="C9680" s="555"/>
      <c r="D9680" s="555"/>
      <c r="E9680" s="124" t="str">
        <f>'Enter Data'!$C$61</f>
        <v>Select</v>
      </c>
    </row>
    <row r="9681" spans="3:5" x14ac:dyDescent="0.2">
      <c r="C9681" s="555"/>
      <c r="D9681" s="555"/>
      <c r="E9681" s="124" t="str">
        <f>'Enter Data'!$C$61</f>
        <v>Select</v>
      </c>
    </row>
    <row r="9682" spans="3:5" x14ac:dyDescent="0.2">
      <c r="C9682" s="555"/>
      <c r="D9682" s="555"/>
      <c r="E9682" s="124" t="str">
        <f>'Enter Data'!$C$61</f>
        <v>Select</v>
      </c>
    </row>
    <row r="9683" spans="3:5" x14ac:dyDescent="0.2">
      <c r="C9683" s="555"/>
      <c r="D9683" s="555"/>
      <c r="E9683" s="124" t="str">
        <f>'Enter Data'!$C$61</f>
        <v>Select</v>
      </c>
    </row>
    <row r="9684" spans="3:5" x14ac:dyDescent="0.2">
      <c r="C9684" s="555"/>
      <c r="D9684" s="555"/>
      <c r="E9684" s="124" t="str">
        <f>'Enter Data'!$C$61</f>
        <v>Select</v>
      </c>
    </row>
    <row r="9685" spans="3:5" x14ac:dyDescent="0.2">
      <c r="C9685" s="555"/>
      <c r="D9685" s="555"/>
      <c r="E9685" s="124" t="str">
        <f>'Enter Data'!$C$61</f>
        <v>Select</v>
      </c>
    </row>
    <row r="9686" spans="3:5" x14ac:dyDescent="0.2">
      <c r="C9686" s="555"/>
      <c r="D9686" s="555"/>
      <c r="E9686" s="124" t="str">
        <f>'Enter Data'!$C$61</f>
        <v>Select</v>
      </c>
    </row>
    <row r="9687" spans="3:5" x14ac:dyDescent="0.2">
      <c r="C9687" s="555"/>
      <c r="D9687" s="555"/>
      <c r="E9687" s="124" t="str">
        <f>'Enter Data'!$C$61</f>
        <v>Select</v>
      </c>
    </row>
    <row r="9688" spans="3:5" x14ac:dyDescent="0.2">
      <c r="C9688" s="555"/>
      <c r="D9688" s="555"/>
      <c r="E9688" s="124" t="str">
        <f>'Enter Data'!$C$61</f>
        <v>Select</v>
      </c>
    </row>
    <row r="9689" spans="3:5" x14ac:dyDescent="0.2">
      <c r="C9689" s="555"/>
      <c r="D9689" s="555"/>
      <c r="E9689" s="124" t="str">
        <f>'Enter Data'!$C$61</f>
        <v>Select</v>
      </c>
    </row>
    <row r="9690" spans="3:5" x14ac:dyDescent="0.2">
      <c r="C9690" s="555"/>
      <c r="D9690" s="555"/>
      <c r="E9690" s="124" t="str">
        <f>'Enter Data'!$C$61</f>
        <v>Select</v>
      </c>
    </row>
    <row r="9691" spans="3:5" x14ac:dyDescent="0.2">
      <c r="C9691" s="555"/>
      <c r="D9691" s="555"/>
      <c r="E9691" s="124" t="str">
        <f>'Enter Data'!$C$61</f>
        <v>Select</v>
      </c>
    </row>
    <row r="9692" spans="3:5" x14ac:dyDescent="0.2">
      <c r="C9692" s="555"/>
      <c r="D9692" s="555"/>
      <c r="E9692" s="124" t="str">
        <f>'Enter Data'!$C$61</f>
        <v>Select</v>
      </c>
    </row>
    <row r="9693" spans="3:5" x14ac:dyDescent="0.2">
      <c r="C9693" s="555"/>
      <c r="D9693" s="555"/>
      <c r="E9693" s="124" t="str">
        <f>'Enter Data'!$C$61</f>
        <v>Select</v>
      </c>
    </row>
    <row r="9694" spans="3:5" x14ac:dyDescent="0.2">
      <c r="C9694" s="555"/>
      <c r="D9694" s="555"/>
      <c r="E9694" s="124" t="str">
        <f>'Enter Data'!$C$61</f>
        <v>Select</v>
      </c>
    </row>
    <row r="9695" spans="3:5" x14ac:dyDescent="0.2">
      <c r="C9695" s="555"/>
      <c r="D9695" s="555"/>
      <c r="E9695" s="124" t="str">
        <f>'Enter Data'!$C$61</f>
        <v>Select</v>
      </c>
    </row>
    <row r="9696" spans="3:5" x14ac:dyDescent="0.2">
      <c r="C9696" s="555"/>
      <c r="D9696" s="555"/>
      <c r="E9696" s="124" t="str">
        <f>'Enter Data'!$C$61</f>
        <v>Select</v>
      </c>
    </row>
    <row r="9697" spans="3:5" x14ac:dyDescent="0.2">
      <c r="C9697" s="555"/>
      <c r="D9697" s="555"/>
      <c r="E9697" s="124" t="str">
        <f>'Enter Data'!$C$61</f>
        <v>Select</v>
      </c>
    </row>
    <row r="9698" spans="3:5" x14ac:dyDescent="0.2">
      <c r="C9698" s="555"/>
      <c r="D9698" s="555"/>
      <c r="E9698" s="124" t="str">
        <f>'Enter Data'!$C$61</f>
        <v>Select</v>
      </c>
    </row>
    <row r="9699" spans="3:5" x14ac:dyDescent="0.2">
      <c r="C9699" s="555"/>
      <c r="D9699" s="555"/>
      <c r="E9699" s="124" t="str">
        <f>'Enter Data'!$C$61</f>
        <v>Select</v>
      </c>
    </row>
    <row r="9700" spans="3:5" x14ac:dyDescent="0.2">
      <c r="C9700" s="555"/>
      <c r="D9700" s="555"/>
      <c r="E9700" s="124" t="str">
        <f>'Enter Data'!$C$61</f>
        <v>Select</v>
      </c>
    </row>
    <row r="9701" spans="3:5" x14ac:dyDescent="0.2">
      <c r="C9701" s="555"/>
      <c r="D9701" s="555"/>
      <c r="E9701" s="124" t="str">
        <f>'Enter Data'!$C$61</f>
        <v>Select</v>
      </c>
    </row>
    <row r="9702" spans="3:5" x14ac:dyDescent="0.2">
      <c r="C9702" s="555"/>
      <c r="D9702" s="555"/>
      <c r="E9702" s="124" t="str">
        <f>'Enter Data'!$C$61</f>
        <v>Select</v>
      </c>
    </row>
    <row r="9703" spans="3:5" x14ac:dyDescent="0.2">
      <c r="C9703" s="555"/>
      <c r="D9703" s="555"/>
      <c r="E9703" s="124" t="str">
        <f>'Enter Data'!$C$61</f>
        <v>Select</v>
      </c>
    </row>
    <row r="9704" spans="3:5" x14ac:dyDescent="0.2">
      <c r="C9704" s="555"/>
      <c r="D9704" s="555"/>
      <c r="E9704" s="124" t="str">
        <f>'Enter Data'!$C$61</f>
        <v>Select</v>
      </c>
    </row>
    <row r="9705" spans="3:5" x14ac:dyDescent="0.2">
      <c r="C9705" s="555"/>
      <c r="D9705" s="555"/>
      <c r="E9705" s="124" t="str">
        <f>'Enter Data'!$C$61</f>
        <v>Select</v>
      </c>
    </row>
    <row r="9706" spans="3:5" x14ac:dyDescent="0.2">
      <c r="C9706" s="555"/>
      <c r="D9706" s="555"/>
      <c r="E9706" s="124" t="str">
        <f>'Enter Data'!$C$61</f>
        <v>Select</v>
      </c>
    </row>
    <row r="9707" spans="3:5" x14ac:dyDescent="0.2">
      <c r="C9707" s="555"/>
      <c r="D9707" s="555"/>
      <c r="E9707" s="124" t="str">
        <f>'Enter Data'!$C$61</f>
        <v>Select</v>
      </c>
    </row>
    <row r="9708" spans="3:5" x14ac:dyDescent="0.2">
      <c r="C9708" s="555"/>
      <c r="D9708" s="555"/>
      <c r="E9708" s="124" t="str">
        <f>'Enter Data'!$C$61</f>
        <v>Select</v>
      </c>
    </row>
    <row r="9709" spans="3:5" x14ac:dyDescent="0.2">
      <c r="C9709" s="555"/>
      <c r="D9709" s="555"/>
      <c r="E9709" s="124" t="str">
        <f>'Enter Data'!$C$61</f>
        <v>Select</v>
      </c>
    </row>
    <row r="9710" spans="3:5" x14ac:dyDescent="0.2">
      <c r="C9710" s="555"/>
      <c r="D9710" s="555"/>
      <c r="E9710" s="124" t="str">
        <f>'Enter Data'!$C$61</f>
        <v>Select</v>
      </c>
    </row>
    <row r="9711" spans="3:5" x14ac:dyDescent="0.2">
      <c r="C9711" s="555"/>
      <c r="D9711" s="555"/>
      <c r="E9711" s="124" t="str">
        <f>'Enter Data'!$C$61</f>
        <v>Select</v>
      </c>
    </row>
    <row r="9712" spans="3:5" x14ac:dyDescent="0.2">
      <c r="C9712" s="555"/>
      <c r="D9712" s="555"/>
      <c r="E9712" s="124" t="str">
        <f>'Enter Data'!$C$61</f>
        <v>Select</v>
      </c>
    </row>
    <row r="9713" spans="3:5" x14ac:dyDescent="0.2">
      <c r="C9713" s="555"/>
      <c r="D9713" s="555"/>
      <c r="E9713" s="124" t="str">
        <f>'Enter Data'!$C$61</f>
        <v>Select</v>
      </c>
    </row>
    <row r="9714" spans="3:5" x14ac:dyDescent="0.2">
      <c r="C9714" s="555"/>
      <c r="D9714" s="555"/>
      <c r="E9714" s="124" t="str">
        <f>'Enter Data'!$C$61</f>
        <v>Select</v>
      </c>
    </row>
    <row r="9715" spans="3:5" x14ac:dyDescent="0.2">
      <c r="C9715" s="555"/>
      <c r="D9715" s="555"/>
      <c r="E9715" s="124" t="str">
        <f>'Enter Data'!$C$61</f>
        <v>Select</v>
      </c>
    </row>
    <row r="9716" spans="3:5" x14ac:dyDescent="0.2">
      <c r="C9716" s="555"/>
      <c r="D9716" s="555"/>
      <c r="E9716" s="124" t="str">
        <f>'Enter Data'!$C$61</f>
        <v>Select</v>
      </c>
    </row>
    <row r="9717" spans="3:5" x14ac:dyDescent="0.2">
      <c r="C9717" s="555"/>
      <c r="D9717" s="555"/>
      <c r="E9717" s="124" t="str">
        <f>'Enter Data'!$C$61</f>
        <v>Select</v>
      </c>
    </row>
    <row r="9718" spans="3:5" x14ac:dyDescent="0.2">
      <c r="C9718" s="555"/>
      <c r="D9718" s="555"/>
      <c r="E9718" s="124" t="str">
        <f>'Enter Data'!$C$61</f>
        <v>Select</v>
      </c>
    </row>
    <row r="9719" spans="3:5" x14ac:dyDescent="0.2">
      <c r="C9719" s="555"/>
      <c r="D9719" s="555"/>
      <c r="E9719" s="124" t="str">
        <f>'Enter Data'!$C$61</f>
        <v>Select</v>
      </c>
    </row>
    <row r="9720" spans="3:5" x14ac:dyDescent="0.2">
      <c r="C9720" s="555"/>
      <c r="D9720" s="555"/>
      <c r="E9720" s="124" t="str">
        <f>'Enter Data'!$C$61</f>
        <v>Select</v>
      </c>
    </row>
    <row r="9721" spans="3:5" x14ac:dyDescent="0.2">
      <c r="C9721" s="555"/>
      <c r="D9721" s="555"/>
      <c r="E9721" s="124" t="str">
        <f>'Enter Data'!$C$61</f>
        <v>Select</v>
      </c>
    </row>
    <row r="9722" spans="3:5" x14ac:dyDescent="0.2">
      <c r="C9722" s="555"/>
      <c r="D9722" s="555"/>
      <c r="E9722" s="124" t="str">
        <f>'Enter Data'!$C$61</f>
        <v>Select</v>
      </c>
    </row>
    <row r="9723" spans="3:5" x14ac:dyDescent="0.2">
      <c r="C9723" s="555"/>
      <c r="D9723" s="555"/>
      <c r="E9723" s="124" t="str">
        <f>'Enter Data'!$C$61</f>
        <v>Select</v>
      </c>
    </row>
    <row r="9724" spans="3:5" x14ac:dyDescent="0.2">
      <c r="C9724" s="555"/>
      <c r="D9724" s="555"/>
      <c r="E9724" s="124" t="str">
        <f>'Enter Data'!$C$61</f>
        <v>Select</v>
      </c>
    </row>
    <row r="9725" spans="3:5" x14ac:dyDescent="0.2">
      <c r="C9725" s="555"/>
      <c r="D9725" s="555"/>
      <c r="E9725" s="124" t="str">
        <f>'Enter Data'!$C$61</f>
        <v>Select</v>
      </c>
    </row>
    <row r="9726" spans="3:5" x14ac:dyDescent="0.2">
      <c r="C9726" s="555"/>
      <c r="D9726" s="555"/>
      <c r="E9726" s="124" t="str">
        <f>'Enter Data'!$C$61</f>
        <v>Select</v>
      </c>
    </row>
    <row r="9727" spans="3:5" x14ac:dyDescent="0.2">
      <c r="C9727" s="555"/>
      <c r="D9727" s="555"/>
      <c r="E9727" s="124" t="str">
        <f>'Enter Data'!$C$61</f>
        <v>Select</v>
      </c>
    </row>
    <row r="9728" spans="3:5" x14ac:dyDescent="0.2">
      <c r="C9728" s="555"/>
      <c r="D9728" s="555"/>
      <c r="E9728" s="124" t="str">
        <f>'Enter Data'!$C$61</f>
        <v>Select</v>
      </c>
    </row>
    <row r="9729" spans="3:5" x14ac:dyDescent="0.2">
      <c r="C9729" s="555"/>
      <c r="D9729" s="555"/>
      <c r="E9729" s="124" t="str">
        <f>'Enter Data'!$C$61</f>
        <v>Select</v>
      </c>
    </row>
    <row r="9730" spans="3:5" x14ac:dyDescent="0.2">
      <c r="C9730" s="555"/>
      <c r="D9730" s="555"/>
      <c r="E9730" s="124" t="str">
        <f>'Enter Data'!$C$61</f>
        <v>Select</v>
      </c>
    </row>
    <row r="9731" spans="3:5" x14ac:dyDescent="0.2">
      <c r="C9731" s="555"/>
      <c r="D9731" s="555"/>
      <c r="E9731" s="124" t="str">
        <f>'Enter Data'!$C$61</f>
        <v>Select</v>
      </c>
    </row>
    <row r="9732" spans="3:5" x14ac:dyDescent="0.2">
      <c r="C9732" s="555"/>
      <c r="D9732" s="555"/>
      <c r="E9732" s="124" t="str">
        <f>'Enter Data'!$C$61</f>
        <v>Select</v>
      </c>
    </row>
    <row r="9733" spans="3:5" x14ac:dyDescent="0.2">
      <c r="C9733" s="555"/>
      <c r="D9733" s="555"/>
      <c r="E9733" s="124" t="str">
        <f>'Enter Data'!$C$61</f>
        <v>Select</v>
      </c>
    </row>
    <row r="9734" spans="3:5" x14ac:dyDescent="0.2">
      <c r="C9734" s="555"/>
      <c r="D9734" s="555"/>
      <c r="E9734" s="124" t="str">
        <f>'Enter Data'!$C$61</f>
        <v>Select</v>
      </c>
    </row>
    <row r="9735" spans="3:5" x14ac:dyDescent="0.2">
      <c r="C9735" s="555"/>
      <c r="D9735" s="555"/>
      <c r="E9735" s="124" t="str">
        <f>'Enter Data'!$C$61</f>
        <v>Select</v>
      </c>
    </row>
    <row r="9736" spans="3:5" x14ac:dyDescent="0.2">
      <c r="C9736" s="555"/>
      <c r="D9736" s="555"/>
      <c r="E9736" s="124" t="str">
        <f>'Enter Data'!$C$61</f>
        <v>Select</v>
      </c>
    </row>
    <row r="9737" spans="3:5" x14ac:dyDescent="0.2">
      <c r="C9737" s="555"/>
      <c r="D9737" s="555"/>
      <c r="E9737" s="124" t="str">
        <f>'Enter Data'!$C$61</f>
        <v>Select</v>
      </c>
    </row>
    <row r="9738" spans="3:5" x14ac:dyDescent="0.2">
      <c r="C9738" s="555"/>
      <c r="D9738" s="555"/>
      <c r="E9738" s="124" t="str">
        <f>'Enter Data'!$C$61</f>
        <v>Select</v>
      </c>
    </row>
    <row r="9739" spans="3:5" x14ac:dyDescent="0.2">
      <c r="C9739" s="555"/>
      <c r="D9739" s="555"/>
      <c r="E9739" s="124" t="str">
        <f>'Enter Data'!$C$61</f>
        <v>Select</v>
      </c>
    </row>
    <row r="9740" spans="3:5" x14ac:dyDescent="0.2">
      <c r="C9740" s="555"/>
      <c r="D9740" s="555"/>
      <c r="E9740" s="124" t="str">
        <f>'Enter Data'!$C$61</f>
        <v>Select</v>
      </c>
    </row>
    <row r="9741" spans="3:5" x14ac:dyDescent="0.2">
      <c r="C9741" s="555"/>
      <c r="D9741" s="555"/>
      <c r="E9741" s="124" t="str">
        <f>'Enter Data'!$C$61</f>
        <v>Select</v>
      </c>
    </row>
    <row r="9742" spans="3:5" x14ac:dyDescent="0.2">
      <c r="C9742" s="555"/>
      <c r="D9742" s="555"/>
      <c r="E9742" s="124" t="str">
        <f>'Enter Data'!$C$61</f>
        <v>Select</v>
      </c>
    </row>
    <row r="9743" spans="3:5" x14ac:dyDescent="0.2">
      <c r="C9743" s="555"/>
      <c r="D9743" s="555"/>
      <c r="E9743" s="124" t="str">
        <f>'Enter Data'!$C$61</f>
        <v>Select</v>
      </c>
    </row>
    <row r="9744" spans="3:5" x14ac:dyDescent="0.2">
      <c r="C9744" s="555"/>
      <c r="D9744" s="555"/>
      <c r="E9744" s="124" t="str">
        <f>'Enter Data'!$C$61</f>
        <v>Select</v>
      </c>
    </row>
    <row r="9745" spans="3:5" x14ac:dyDescent="0.2">
      <c r="C9745" s="555"/>
      <c r="D9745" s="555"/>
      <c r="E9745" s="124" t="str">
        <f>'Enter Data'!$C$61</f>
        <v>Select</v>
      </c>
    </row>
    <row r="9746" spans="3:5" x14ac:dyDescent="0.2">
      <c r="C9746" s="555"/>
      <c r="D9746" s="555"/>
      <c r="E9746" s="124" t="str">
        <f>'Enter Data'!$C$61</f>
        <v>Select</v>
      </c>
    </row>
    <row r="9747" spans="3:5" x14ac:dyDescent="0.2">
      <c r="C9747" s="555"/>
      <c r="D9747" s="555"/>
      <c r="E9747" s="124" t="str">
        <f>'Enter Data'!$C$61</f>
        <v>Select</v>
      </c>
    </row>
    <row r="9748" spans="3:5" x14ac:dyDescent="0.2">
      <c r="C9748" s="555"/>
      <c r="D9748" s="555"/>
      <c r="E9748" s="124" t="str">
        <f>'Enter Data'!$C$61</f>
        <v>Select</v>
      </c>
    </row>
    <row r="9749" spans="3:5" x14ac:dyDescent="0.2">
      <c r="C9749" s="555"/>
      <c r="D9749" s="555"/>
      <c r="E9749" s="124" t="str">
        <f>'Enter Data'!$C$61</f>
        <v>Select</v>
      </c>
    </row>
    <row r="9750" spans="3:5" x14ac:dyDescent="0.2">
      <c r="C9750" s="555"/>
      <c r="D9750" s="555"/>
      <c r="E9750" s="124" t="str">
        <f>'Enter Data'!$C$61</f>
        <v>Select</v>
      </c>
    </row>
    <row r="9751" spans="3:5" x14ac:dyDescent="0.2">
      <c r="C9751" s="555"/>
      <c r="D9751" s="555"/>
      <c r="E9751" s="124" t="str">
        <f>'Enter Data'!$C$61</f>
        <v>Select</v>
      </c>
    </row>
    <row r="9752" spans="3:5" x14ac:dyDescent="0.2">
      <c r="C9752" s="555"/>
      <c r="D9752" s="555"/>
      <c r="E9752" s="124" t="str">
        <f>'Enter Data'!$C$61</f>
        <v>Select</v>
      </c>
    </row>
    <row r="9753" spans="3:5" x14ac:dyDescent="0.2">
      <c r="C9753" s="555"/>
      <c r="D9753" s="555"/>
      <c r="E9753" s="124" t="str">
        <f>'Enter Data'!$C$61</f>
        <v>Select</v>
      </c>
    </row>
    <row r="9754" spans="3:5" x14ac:dyDescent="0.2">
      <c r="C9754" s="555"/>
      <c r="D9754" s="555"/>
      <c r="E9754" s="124" t="str">
        <f>'Enter Data'!$C$61</f>
        <v>Select</v>
      </c>
    </row>
    <row r="9755" spans="3:5" x14ac:dyDescent="0.2">
      <c r="C9755" s="555"/>
      <c r="D9755" s="555"/>
      <c r="E9755" s="124" t="str">
        <f>'Enter Data'!$C$61</f>
        <v>Select</v>
      </c>
    </row>
    <row r="9756" spans="3:5" x14ac:dyDescent="0.2">
      <c r="C9756" s="555"/>
      <c r="D9756" s="555"/>
      <c r="E9756" s="124" t="str">
        <f>'Enter Data'!$C$61</f>
        <v>Select</v>
      </c>
    </row>
    <row r="9757" spans="3:5" x14ac:dyDescent="0.2">
      <c r="C9757" s="555"/>
      <c r="D9757" s="555"/>
      <c r="E9757" s="124" t="str">
        <f>'Enter Data'!$C$61</f>
        <v>Select</v>
      </c>
    </row>
    <row r="9758" spans="3:5" x14ac:dyDescent="0.2">
      <c r="C9758" s="555"/>
      <c r="D9758" s="555"/>
      <c r="E9758" s="124" t="str">
        <f>'Enter Data'!$C$61</f>
        <v>Select</v>
      </c>
    </row>
    <row r="9759" spans="3:5" x14ac:dyDescent="0.2">
      <c r="C9759" s="555"/>
      <c r="D9759" s="555"/>
      <c r="E9759" s="124" t="str">
        <f>'Enter Data'!$C$61</f>
        <v>Select</v>
      </c>
    </row>
    <row r="9760" spans="3:5" x14ac:dyDescent="0.2">
      <c r="C9760" s="555"/>
      <c r="D9760" s="555"/>
      <c r="E9760" s="124" t="str">
        <f>'Enter Data'!$C$61</f>
        <v>Select</v>
      </c>
    </row>
    <row r="9761" spans="3:5" x14ac:dyDescent="0.2">
      <c r="C9761" s="555"/>
      <c r="D9761" s="555"/>
      <c r="E9761" s="124" t="str">
        <f>'Enter Data'!$C$61</f>
        <v>Select</v>
      </c>
    </row>
    <row r="9762" spans="3:5" x14ac:dyDescent="0.2">
      <c r="C9762" s="555"/>
      <c r="D9762" s="555"/>
      <c r="E9762" s="124" t="str">
        <f>'Enter Data'!$C$61</f>
        <v>Select</v>
      </c>
    </row>
    <row r="9763" spans="3:5" x14ac:dyDescent="0.2">
      <c r="C9763" s="555"/>
      <c r="D9763" s="555"/>
      <c r="E9763" s="124" t="str">
        <f>'Enter Data'!$C$61</f>
        <v>Select</v>
      </c>
    </row>
    <row r="9764" spans="3:5" x14ac:dyDescent="0.2">
      <c r="C9764" s="555"/>
      <c r="D9764" s="555"/>
      <c r="E9764" s="124" t="str">
        <f>'Enter Data'!$C$61</f>
        <v>Select</v>
      </c>
    </row>
    <row r="9765" spans="3:5" x14ac:dyDescent="0.2">
      <c r="C9765" s="555"/>
      <c r="D9765" s="555"/>
      <c r="E9765" s="124" t="str">
        <f>'Enter Data'!$C$61</f>
        <v>Select</v>
      </c>
    </row>
    <row r="9766" spans="3:5" x14ac:dyDescent="0.2">
      <c r="C9766" s="555"/>
      <c r="D9766" s="555"/>
      <c r="E9766" s="124" t="str">
        <f>'Enter Data'!$C$61</f>
        <v>Select</v>
      </c>
    </row>
    <row r="9767" spans="3:5" x14ac:dyDescent="0.2">
      <c r="C9767" s="555"/>
      <c r="D9767" s="555"/>
      <c r="E9767" s="124" t="str">
        <f>'Enter Data'!$C$61</f>
        <v>Select</v>
      </c>
    </row>
    <row r="9768" spans="3:5" x14ac:dyDescent="0.2">
      <c r="C9768" s="555"/>
      <c r="D9768" s="555"/>
      <c r="E9768" s="124" t="str">
        <f>'Enter Data'!$C$61</f>
        <v>Select</v>
      </c>
    </row>
    <row r="9769" spans="3:5" x14ac:dyDescent="0.2">
      <c r="C9769" s="555"/>
      <c r="D9769" s="555"/>
      <c r="E9769" s="124" t="str">
        <f>'Enter Data'!$C$61</f>
        <v>Select</v>
      </c>
    </row>
    <row r="9770" spans="3:5" x14ac:dyDescent="0.2">
      <c r="C9770" s="555"/>
      <c r="D9770" s="555"/>
      <c r="E9770" s="124" t="str">
        <f>'Enter Data'!$C$61</f>
        <v>Select</v>
      </c>
    </row>
    <row r="9771" spans="3:5" x14ac:dyDescent="0.2">
      <c r="C9771" s="555"/>
      <c r="D9771" s="555"/>
      <c r="E9771" s="124" t="str">
        <f>'Enter Data'!$C$61</f>
        <v>Select</v>
      </c>
    </row>
    <row r="9772" spans="3:5" x14ac:dyDescent="0.2">
      <c r="C9772" s="555"/>
      <c r="D9772" s="555"/>
      <c r="E9772" s="124" t="str">
        <f>'Enter Data'!$C$61</f>
        <v>Select</v>
      </c>
    </row>
    <row r="9773" spans="3:5" x14ac:dyDescent="0.2">
      <c r="C9773" s="555"/>
      <c r="D9773" s="555"/>
      <c r="E9773" s="124" t="str">
        <f>'Enter Data'!$C$61</f>
        <v>Select</v>
      </c>
    </row>
    <row r="9774" spans="3:5" x14ac:dyDescent="0.2">
      <c r="C9774" s="555"/>
      <c r="D9774" s="555"/>
      <c r="E9774" s="124" t="str">
        <f>'Enter Data'!$C$61</f>
        <v>Select</v>
      </c>
    </row>
    <row r="9775" spans="3:5" x14ac:dyDescent="0.2">
      <c r="C9775" s="555"/>
      <c r="D9775" s="555"/>
      <c r="E9775" s="124" t="str">
        <f>'Enter Data'!$C$61</f>
        <v>Select</v>
      </c>
    </row>
    <row r="9776" spans="3:5" x14ac:dyDescent="0.2">
      <c r="C9776" s="555"/>
      <c r="D9776" s="555"/>
      <c r="E9776" s="124" t="str">
        <f>'Enter Data'!$C$61</f>
        <v>Select</v>
      </c>
    </row>
    <row r="9777" spans="3:5" x14ac:dyDescent="0.2">
      <c r="C9777" s="555"/>
      <c r="D9777" s="555"/>
      <c r="E9777" s="124" t="str">
        <f>'Enter Data'!$C$61</f>
        <v>Select</v>
      </c>
    </row>
    <row r="9778" spans="3:5" x14ac:dyDescent="0.2">
      <c r="C9778" s="555"/>
      <c r="D9778" s="555"/>
      <c r="E9778" s="124" t="str">
        <f>'Enter Data'!$C$61</f>
        <v>Select</v>
      </c>
    </row>
    <row r="9779" spans="3:5" x14ac:dyDescent="0.2">
      <c r="C9779" s="555"/>
      <c r="D9779" s="555"/>
      <c r="E9779" s="124" t="str">
        <f>'Enter Data'!$C$61</f>
        <v>Select</v>
      </c>
    </row>
    <row r="9780" spans="3:5" x14ac:dyDescent="0.2">
      <c r="C9780" s="555"/>
      <c r="D9780" s="555"/>
      <c r="E9780" s="124" t="str">
        <f>'Enter Data'!$C$61</f>
        <v>Select</v>
      </c>
    </row>
    <row r="9781" spans="3:5" x14ac:dyDescent="0.2">
      <c r="C9781" s="555"/>
      <c r="D9781" s="555"/>
      <c r="E9781" s="124" t="str">
        <f>'Enter Data'!$C$61</f>
        <v>Select</v>
      </c>
    </row>
    <row r="9782" spans="3:5" x14ac:dyDescent="0.2">
      <c r="C9782" s="555"/>
      <c r="D9782" s="555"/>
      <c r="E9782" s="124" t="str">
        <f>'Enter Data'!$C$61</f>
        <v>Select</v>
      </c>
    </row>
    <row r="9783" spans="3:5" x14ac:dyDescent="0.2">
      <c r="C9783" s="555"/>
      <c r="D9783" s="555"/>
      <c r="E9783" s="124" t="str">
        <f>'Enter Data'!$C$61</f>
        <v>Select</v>
      </c>
    </row>
    <row r="9784" spans="3:5" x14ac:dyDescent="0.2">
      <c r="C9784" s="555"/>
      <c r="D9784" s="555"/>
      <c r="E9784" s="124" t="str">
        <f>'Enter Data'!$C$61</f>
        <v>Select</v>
      </c>
    </row>
    <row r="9785" spans="3:5" x14ac:dyDescent="0.2">
      <c r="C9785" s="555"/>
      <c r="D9785" s="555"/>
      <c r="E9785" s="124" t="str">
        <f>'Enter Data'!$C$61</f>
        <v>Select</v>
      </c>
    </row>
    <row r="9786" spans="3:5" x14ac:dyDescent="0.2">
      <c r="C9786" s="555"/>
      <c r="D9786" s="555"/>
      <c r="E9786" s="124" t="str">
        <f>'Enter Data'!$C$61</f>
        <v>Select</v>
      </c>
    </row>
    <row r="9787" spans="3:5" x14ac:dyDescent="0.2">
      <c r="C9787" s="555"/>
      <c r="D9787" s="555"/>
      <c r="E9787" s="124" t="str">
        <f>'Enter Data'!$C$61</f>
        <v>Select</v>
      </c>
    </row>
    <row r="9788" spans="3:5" x14ac:dyDescent="0.2">
      <c r="C9788" s="555"/>
      <c r="D9788" s="555"/>
      <c r="E9788" s="124" t="str">
        <f>'Enter Data'!$C$61</f>
        <v>Select</v>
      </c>
    </row>
    <row r="9789" spans="3:5" x14ac:dyDescent="0.2">
      <c r="C9789" s="555"/>
      <c r="D9789" s="555"/>
      <c r="E9789" s="124" t="str">
        <f>'Enter Data'!$C$61</f>
        <v>Select</v>
      </c>
    </row>
    <row r="9790" spans="3:5" x14ac:dyDescent="0.2">
      <c r="C9790" s="555"/>
      <c r="D9790" s="555"/>
      <c r="E9790" s="124" t="str">
        <f>'Enter Data'!$C$61</f>
        <v>Select</v>
      </c>
    </row>
    <row r="9791" spans="3:5" x14ac:dyDescent="0.2">
      <c r="C9791" s="555"/>
      <c r="D9791" s="555"/>
      <c r="E9791" s="124" t="str">
        <f>'Enter Data'!$C$61</f>
        <v>Select</v>
      </c>
    </row>
    <row r="9792" spans="3:5" x14ac:dyDescent="0.2">
      <c r="C9792" s="555"/>
      <c r="D9792" s="555"/>
      <c r="E9792" s="124" t="str">
        <f>'Enter Data'!$C$61</f>
        <v>Select</v>
      </c>
    </row>
    <row r="9793" spans="3:5" x14ac:dyDescent="0.2">
      <c r="C9793" s="555"/>
      <c r="D9793" s="555"/>
      <c r="E9793" s="124" t="str">
        <f>'Enter Data'!$C$61</f>
        <v>Select</v>
      </c>
    </row>
    <row r="9794" spans="3:5" x14ac:dyDescent="0.2">
      <c r="C9794" s="555"/>
      <c r="D9794" s="555"/>
      <c r="E9794" s="124" t="str">
        <f>'Enter Data'!$C$61</f>
        <v>Select</v>
      </c>
    </row>
    <row r="9795" spans="3:5" x14ac:dyDescent="0.2">
      <c r="C9795" s="555"/>
      <c r="D9795" s="555"/>
      <c r="E9795" s="124" t="str">
        <f>'Enter Data'!$C$61</f>
        <v>Select</v>
      </c>
    </row>
    <row r="9796" spans="3:5" x14ac:dyDescent="0.2">
      <c r="C9796" s="555"/>
      <c r="D9796" s="555"/>
      <c r="E9796" s="124" t="str">
        <f>'Enter Data'!$C$61</f>
        <v>Select</v>
      </c>
    </row>
    <row r="9797" spans="3:5" x14ac:dyDescent="0.2">
      <c r="C9797" s="555"/>
      <c r="D9797" s="555"/>
      <c r="E9797" s="124" t="str">
        <f>'Enter Data'!$C$61</f>
        <v>Select</v>
      </c>
    </row>
    <row r="9798" spans="3:5" x14ac:dyDescent="0.2">
      <c r="C9798" s="555"/>
      <c r="D9798" s="555"/>
      <c r="E9798" s="124" t="str">
        <f>'Enter Data'!$C$61</f>
        <v>Select</v>
      </c>
    </row>
    <row r="9799" spans="3:5" x14ac:dyDescent="0.2">
      <c r="C9799" s="555"/>
      <c r="D9799" s="555"/>
      <c r="E9799" s="124" t="str">
        <f>'Enter Data'!$C$61</f>
        <v>Select</v>
      </c>
    </row>
    <row r="9800" spans="3:5" x14ac:dyDescent="0.2">
      <c r="C9800" s="555"/>
      <c r="D9800" s="555"/>
      <c r="E9800" s="124" t="str">
        <f>'Enter Data'!$C$61</f>
        <v>Select</v>
      </c>
    </row>
    <row r="9801" spans="3:5" x14ac:dyDescent="0.2">
      <c r="C9801" s="555"/>
      <c r="D9801" s="555"/>
      <c r="E9801" s="124" t="str">
        <f>'Enter Data'!$C$61</f>
        <v>Select</v>
      </c>
    </row>
    <row r="9802" spans="3:5" x14ac:dyDescent="0.2">
      <c r="C9802" s="555"/>
      <c r="D9802" s="555"/>
      <c r="E9802" s="124" t="str">
        <f>'Enter Data'!$C$61</f>
        <v>Select</v>
      </c>
    </row>
    <row r="9803" spans="3:5" x14ac:dyDescent="0.2">
      <c r="C9803" s="555"/>
      <c r="D9803" s="555"/>
      <c r="E9803" s="124" t="str">
        <f>'Enter Data'!$C$61</f>
        <v>Select</v>
      </c>
    </row>
    <row r="9804" spans="3:5" x14ac:dyDescent="0.2">
      <c r="C9804" s="555"/>
      <c r="D9804" s="555"/>
      <c r="E9804" s="124" t="str">
        <f>'Enter Data'!$C$61</f>
        <v>Select</v>
      </c>
    </row>
    <row r="9805" spans="3:5" x14ac:dyDescent="0.2">
      <c r="C9805" s="555"/>
      <c r="D9805" s="555"/>
      <c r="E9805" s="124" t="str">
        <f>'Enter Data'!$C$61</f>
        <v>Select</v>
      </c>
    </row>
    <row r="9806" spans="3:5" x14ac:dyDescent="0.2">
      <c r="C9806" s="555"/>
      <c r="D9806" s="555"/>
      <c r="E9806" s="124" t="str">
        <f>'Enter Data'!$C$61</f>
        <v>Select</v>
      </c>
    </row>
    <row r="9807" spans="3:5" x14ac:dyDescent="0.2">
      <c r="C9807" s="555"/>
      <c r="D9807" s="555"/>
      <c r="E9807" s="124" t="str">
        <f>'Enter Data'!$C$61</f>
        <v>Select</v>
      </c>
    </row>
    <row r="9808" spans="3:5" x14ac:dyDescent="0.2">
      <c r="C9808" s="555"/>
      <c r="D9808" s="555"/>
      <c r="E9808" s="124" t="str">
        <f>'Enter Data'!$C$61</f>
        <v>Select</v>
      </c>
    </row>
    <row r="9809" spans="3:5" x14ac:dyDescent="0.2">
      <c r="C9809" s="555"/>
      <c r="D9809" s="555"/>
      <c r="E9809" s="124" t="str">
        <f>'Enter Data'!$C$61</f>
        <v>Select</v>
      </c>
    </row>
    <row r="9810" spans="3:5" x14ac:dyDescent="0.2">
      <c r="C9810" s="555"/>
      <c r="D9810" s="555"/>
      <c r="E9810" s="124" t="str">
        <f>'Enter Data'!$C$61</f>
        <v>Select</v>
      </c>
    </row>
    <row r="9811" spans="3:5" x14ac:dyDescent="0.2">
      <c r="C9811" s="555"/>
      <c r="D9811" s="555"/>
      <c r="E9811" s="124" t="str">
        <f>'Enter Data'!$C$61</f>
        <v>Select</v>
      </c>
    </row>
    <row r="9812" spans="3:5" x14ac:dyDescent="0.2">
      <c r="C9812" s="555"/>
      <c r="D9812" s="555"/>
      <c r="E9812" s="124" t="str">
        <f>'Enter Data'!$C$61</f>
        <v>Select</v>
      </c>
    </row>
    <row r="9813" spans="3:5" x14ac:dyDescent="0.2">
      <c r="C9813" s="555"/>
      <c r="D9813" s="555"/>
      <c r="E9813" s="124" t="str">
        <f>'Enter Data'!$C$61</f>
        <v>Select</v>
      </c>
    </row>
    <row r="9814" spans="3:5" x14ac:dyDescent="0.2">
      <c r="C9814" s="555"/>
      <c r="D9814" s="555"/>
      <c r="E9814" s="124" t="str">
        <f>'Enter Data'!$C$61</f>
        <v>Select</v>
      </c>
    </row>
    <row r="9815" spans="3:5" x14ac:dyDescent="0.2">
      <c r="C9815" s="555"/>
      <c r="D9815" s="555"/>
      <c r="E9815" s="124" t="str">
        <f>'Enter Data'!$C$61</f>
        <v>Select</v>
      </c>
    </row>
    <row r="9816" spans="3:5" x14ac:dyDescent="0.2">
      <c r="C9816" s="555"/>
      <c r="D9816" s="555"/>
      <c r="E9816" s="124" t="str">
        <f>'Enter Data'!$C$61</f>
        <v>Select</v>
      </c>
    </row>
    <row r="9817" spans="3:5" x14ac:dyDescent="0.2">
      <c r="C9817" s="555"/>
      <c r="D9817" s="555"/>
      <c r="E9817" s="124" t="str">
        <f>'Enter Data'!$C$61</f>
        <v>Select</v>
      </c>
    </row>
    <row r="9818" spans="3:5" x14ac:dyDescent="0.2">
      <c r="C9818" s="555"/>
      <c r="D9818" s="555"/>
      <c r="E9818" s="124" t="str">
        <f>'Enter Data'!$C$61</f>
        <v>Select</v>
      </c>
    </row>
    <row r="9819" spans="3:5" x14ac:dyDescent="0.2">
      <c r="C9819" s="555"/>
      <c r="D9819" s="555"/>
      <c r="E9819" s="124" t="str">
        <f>'Enter Data'!$C$61</f>
        <v>Select</v>
      </c>
    </row>
    <row r="9820" spans="3:5" x14ac:dyDescent="0.2">
      <c r="C9820" s="555"/>
      <c r="D9820" s="555"/>
      <c r="E9820" s="124" t="str">
        <f>'Enter Data'!$C$61</f>
        <v>Select</v>
      </c>
    </row>
    <row r="9821" spans="3:5" x14ac:dyDescent="0.2">
      <c r="C9821" s="555"/>
      <c r="D9821" s="555"/>
      <c r="E9821" s="124" t="str">
        <f>'Enter Data'!$C$61</f>
        <v>Select</v>
      </c>
    </row>
    <row r="9822" spans="3:5" x14ac:dyDescent="0.2">
      <c r="C9822" s="555"/>
      <c r="D9822" s="555"/>
      <c r="E9822" s="124" t="str">
        <f>'Enter Data'!$C$61</f>
        <v>Select</v>
      </c>
    </row>
    <row r="9823" spans="3:5" x14ac:dyDescent="0.2">
      <c r="C9823" s="555"/>
      <c r="D9823" s="555"/>
      <c r="E9823" s="124" t="str">
        <f>'Enter Data'!$C$61</f>
        <v>Select</v>
      </c>
    </row>
    <row r="9824" spans="3:5" x14ac:dyDescent="0.2">
      <c r="C9824" s="555"/>
      <c r="D9824" s="555"/>
      <c r="E9824" s="124" t="str">
        <f>'Enter Data'!$C$61</f>
        <v>Select</v>
      </c>
    </row>
    <row r="9825" spans="3:5" x14ac:dyDescent="0.2">
      <c r="C9825" s="555"/>
      <c r="D9825" s="555"/>
      <c r="E9825" s="124" t="str">
        <f>'Enter Data'!$C$61</f>
        <v>Select</v>
      </c>
    </row>
    <row r="9826" spans="3:5" x14ac:dyDescent="0.2">
      <c r="C9826" s="555"/>
      <c r="D9826" s="555"/>
      <c r="E9826" s="124" t="str">
        <f>'Enter Data'!$C$61</f>
        <v>Select</v>
      </c>
    </row>
    <row r="9827" spans="3:5" x14ac:dyDescent="0.2">
      <c r="C9827" s="555"/>
      <c r="D9827" s="555"/>
      <c r="E9827" s="124" t="str">
        <f>'Enter Data'!$C$61</f>
        <v>Select</v>
      </c>
    </row>
    <row r="9828" spans="3:5" x14ac:dyDescent="0.2">
      <c r="C9828" s="555"/>
      <c r="D9828" s="555"/>
      <c r="E9828" s="124" t="str">
        <f>'Enter Data'!$C$61</f>
        <v>Select</v>
      </c>
    </row>
    <row r="9829" spans="3:5" x14ac:dyDescent="0.2">
      <c r="C9829" s="555"/>
      <c r="D9829" s="555"/>
      <c r="E9829" s="124" t="str">
        <f>'Enter Data'!$C$61</f>
        <v>Select</v>
      </c>
    </row>
    <row r="9830" spans="3:5" x14ac:dyDescent="0.2">
      <c r="C9830" s="555"/>
      <c r="D9830" s="555"/>
      <c r="E9830" s="124" t="str">
        <f>'Enter Data'!$C$61</f>
        <v>Select</v>
      </c>
    </row>
    <row r="9831" spans="3:5" x14ac:dyDescent="0.2">
      <c r="C9831" s="555"/>
      <c r="D9831" s="555"/>
      <c r="E9831" s="124" t="str">
        <f>'Enter Data'!$C$61</f>
        <v>Select</v>
      </c>
    </row>
    <row r="9832" spans="3:5" x14ac:dyDescent="0.2">
      <c r="C9832" s="555"/>
      <c r="D9832" s="555"/>
      <c r="E9832" s="124" t="str">
        <f>'Enter Data'!$C$61</f>
        <v>Select</v>
      </c>
    </row>
    <row r="9833" spans="3:5" x14ac:dyDescent="0.2">
      <c r="C9833" s="555"/>
      <c r="D9833" s="555"/>
      <c r="E9833" s="124" t="str">
        <f>'Enter Data'!$C$61</f>
        <v>Select</v>
      </c>
    </row>
    <row r="9834" spans="3:5" x14ac:dyDescent="0.2">
      <c r="C9834" s="555"/>
      <c r="D9834" s="555"/>
      <c r="E9834" s="124" t="str">
        <f>'Enter Data'!$C$61</f>
        <v>Select</v>
      </c>
    </row>
    <row r="9835" spans="3:5" x14ac:dyDescent="0.2">
      <c r="C9835" s="555"/>
      <c r="D9835" s="555"/>
      <c r="E9835" s="124" t="str">
        <f>'Enter Data'!$C$61</f>
        <v>Select</v>
      </c>
    </row>
    <row r="9836" spans="3:5" x14ac:dyDescent="0.2">
      <c r="C9836" s="555"/>
      <c r="D9836" s="555"/>
      <c r="E9836" s="124" t="str">
        <f>'Enter Data'!$C$61</f>
        <v>Select</v>
      </c>
    </row>
    <row r="9837" spans="3:5" x14ac:dyDescent="0.2">
      <c r="C9837" s="555"/>
      <c r="D9837" s="555"/>
      <c r="E9837" s="124" t="str">
        <f>'Enter Data'!$C$61</f>
        <v>Select</v>
      </c>
    </row>
    <row r="9838" spans="3:5" x14ac:dyDescent="0.2">
      <c r="C9838" s="555"/>
      <c r="D9838" s="555"/>
      <c r="E9838" s="124" t="str">
        <f>'Enter Data'!$C$61</f>
        <v>Select</v>
      </c>
    </row>
    <row r="9839" spans="3:5" x14ac:dyDescent="0.2">
      <c r="C9839" s="555"/>
      <c r="D9839" s="555"/>
      <c r="E9839" s="124" t="str">
        <f>'Enter Data'!$C$61</f>
        <v>Select</v>
      </c>
    </row>
    <row r="9840" spans="3:5" x14ac:dyDescent="0.2">
      <c r="C9840" s="555"/>
      <c r="D9840" s="555"/>
      <c r="E9840" s="124" t="str">
        <f>'Enter Data'!$C$61</f>
        <v>Select</v>
      </c>
    </row>
    <row r="9841" spans="3:5" x14ac:dyDescent="0.2">
      <c r="C9841" s="555"/>
      <c r="D9841" s="555"/>
      <c r="E9841" s="124" t="str">
        <f>'Enter Data'!$C$61</f>
        <v>Select</v>
      </c>
    </row>
    <row r="9842" spans="3:5" x14ac:dyDescent="0.2">
      <c r="C9842" s="555"/>
      <c r="D9842" s="555"/>
      <c r="E9842" s="124" t="str">
        <f>'Enter Data'!$C$61</f>
        <v>Select</v>
      </c>
    </row>
    <row r="9843" spans="3:5" x14ac:dyDescent="0.2">
      <c r="C9843" s="555"/>
      <c r="D9843" s="555"/>
      <c r="E9843" s="124" t="str">
        <f>'Enter Data'!$C$61</f>
        <v>Select</v>
      </c>
    </row>
    <row r="9844" spans="3:5" x14ac:dyDescent="0.2">
      <c r="C9844" s="555"/>
      <c r="D9844" s="555"/>
      <c r="E9844" s="124" t="str">
        <f>'Enter Data'!$C$61</f>
        <v>Select</v>
      </c>
    </row>
    <row r="9845" spans="3:5" x14ac:dyDescent="0.2">
      <c r="C9845" s="555"/>
      <c r="D9845" s="555"/>
      <c r="E9845" s="124" t="str">
        <f>'Enter Data'!$C$61</f>
        <v>Select</v>
      </c>
    </row>
    <row r="9846" spans="3:5" x14ac:dyDescent="0.2">
      <c r="C9846" s="555"/>
      <c r="D9846" s="555"/>
      <c r="E9846" s="124" t="str">
        <f>'Enter Data'!$C$61</f>
        <v>Select</v>
      </c>
    </row>
    <row r="9847" spans="3:5" x14ac:dyDescent="0.2">
      <c r="C9847" s="555"/>
      <c r="D9847" s="555"/>
      <c r="E9847" s="124" t="str">
        <f>'Enter Data'!$C$61</f>
        <v>Select</v>
      </c>
    </row>
    <row r="9848" spans="3:5" x14ac:dyDescent="0.2">
      <c r="C9848" s="555"/>
      <c r="D9848" s="555"/>
      <c r="E9848" s="124" t="str">
        <f>'Enter Data'!$C$61</f>
        <v>Select</v>
      </c>
    </row>
    <row r="9849" spans="3:5" x14ac:dyDescent="0.2">
      <c r="C9849" s="555"/>
      <c r="D9849" s="555"/>
      <c r="E9849" s="124" t="str">
        <f>'Enter Data'!$C$61</f>
        <v>Select</v>
      </c>
    </row>
    <row r="9850" spans="3:5" x14ac:dyDescent="0.2">
      <c r="C9850" s="555"/>
      <c r="D9850" s="555"/>
      <c r="E9850" s="124" t="str">
        <f>'Enter Data'!$C$61</f>
        <v>Select</v>
      </c>
    </row>
    <row r="9851" spans="3:5" x14ac:dyDescent="0.2">
      <c r="C9851" s="555"/>
      <c r="D9851" s="555"/>
      <c r="E9851" s="124" t="str">
        <f>'Enter Data'!$C$61</f>
        <v>Select</v>
      </c>
    </row>
    <row r="9852" spans="3:5" x14ac:dyDescent="0.2">
      <c r="C9852" s="555"/>
      <c r="D9852" s="555"/>
      <c r="E9852" s="124" t="str">
        <f>'Enter Data'!$C$61</f>
        <v>Select</v>
      </c>
    </row>
    <row r="9853" spans="3:5" x14ac:dyDescent="0.2">
      <c r="C9853" s="555"/>
      <c r="D9853" s="555"/>
      <c r="E9853" s="124" t="str">
        <f>'Enter Data'!$C$61</f>
        <v>Select</v>
      </c>
    </row>
    <row r="9854" spans="3:5" x14ac:dyDescent="0.2">
      <c r="C9854" s="555"/>
      <c r="D9854" s="555"/>
      <c r="E9854" s="124" t="str">
        <f>'Enter Data'!$C$61</f>
        <v>Select</v>
      </c>
    </row>
    <row r="9855" spans="3:5" x14ac:dyDescent="0.2">
      <c r="C9855" s="555"/>
      <c r="D9855" s="555"/>
      <c r="E9855" s="124" t="str">
        <f>'Enter Data'!$C$61</f>
        <v>Select</v>
      </c>
    </row>
    <row r="9856" spans="3:5" x14ac:dyDescent="0.2">
      <c r="C9856" s="555"/>
      <c r="D9856" s="555"/>
      <c r="E9856" s="124" t="str">
        <f>'Enter Data'!$C$61</f>
        <v>Select</v>
      </c>
    </row>
    <row r="9857" spans="3:5" x14ac:dyDescent="0.2">
      <c r="C9857" s="555"/>
      <c r="D9857" s="555"/>
      <c r="E9857" s="124" t="str">
        <f>'Enter Data'!$C$61</f>
        <v>Select</v>
      </c>
    </row>
    <row r="9858" spans="3:5" x14ac:dyDescent="0.2">
      <c r="C9858" s="555"/>
      <c r="D9858" s="555"/>
      <c r="E9858" s="124" t="str">
        <f>'Enter Data'!$C$61</f>
        <v>Select</v>
      </c>
    </row>
    <row r="9859" spans="3:5" x14ac:dyDescent="0.2">
      <c r="C9859" s="555"/>
      <c r="D9859" s="555"/>
      <c r="E9859" s="124" t="str">
        <f>'Enter Data'!$C$61</f>
        <v>Select</v>
      </c>
    </row>
    <row r="9860" spans="3:5" x14ac:dyDescent="0.2">
      <c r="C9860" s="555"/>
      <c r="D9860" s="555"/>
      <c r="E9860" s="124" t="str">
        <f>'Enter Data'!$C$61</f>
        <v>Select</v>
      </c>
    </row>
    <row r="9861" spans="3:5" x14ac:dyDescent="0.2">
      <c r="C9861" s="555"/>
      <c r="D9861" s="555"/>
      <c r="E9861" s="124" t="str">
        <f>'Enter Data'!$C$61</f>
        <v>Select</v>
      </c>
    </row>
    <row r="9862" spans="3:5" x14ac:dyDescent="0.2">
      <c r="C9862" s="555"/>
      <c r="D9862" s="555"/>
      <c r="E9862" s="124" t="str">
        <f>'Enter Data'!$C$61</f>
        <v>Select</v>
      </c>
    </row>
    <row r="9863" spans="3:5" x14ac:dyDescent="0.2">
      <c r="C9863" s="555"/>
      <c r="D9863" s="555"/>
      <c r="E9863" s="124" t="str">
        <f>'Enter Data'!$C$61</f>
        <v>Select</v>
      </c>
    </row>
    <row r="9864" spans="3:5" x14ac:dyDescent="0.2">
      <c r="C9864" s="555"/>
      <c r="D9864" s="555"/>
      <c r="E9864" s="124" t="str">
        <f>'Enter Data'!$C$61</f>
        <v>Select</v>
      </c>
    </row>
    <row r="9865" spans="3:5" x14ac:dyDescent="0.2">
      <c r="C9865" s="555"/>
      <c r="D9865" s="555"/>
      <c r="E9865" s="124" t="str">
        <f>'Enter Data'!$C$61</f>
        <v>Select</v>
      </c>
    </row>
    <row r="9866" spans="3:5" x14ac:dyDescent="0.2">
      <c r="C9866" s="555"/>
      <c r="D9866" s="555"/>
      <c r="E9866" s="124" t="str">
        <f>'Enter Data'!$C$61</f>
        <v>Select</v>
      </c>
    </row>
    <row r="9867" spans="3:5" x14ac:dyDescent="0.2">
      <c r="C9867" s="555"/>
      <c r="D9867" s="555"/>
      <c r="E9867" s="124" t="str">
        <f>'Enter Data'!$C$61</f>
        <v>Select</v>
      </c>
    </row>
    <row r="9868" spans="3:5" x14ac:dyDescent="0.2">
      <c r="C9868" s="555"/>
      <c r="D9868" s="555"/>
      <c r="E9868" s="124" t="str">
        <f>'Enter Data'!$C$61</f>
        <v>Select</v>
      </c>
    </row>
    <row r="9869" spans="3:5" x14ac:dyDescent="0.2">
      <c r="C9869" s="555"/>
      <c r="D9869" s="555"/>
      <c r="E9869" s="124" t="str">
        <f>'Enter Data'!$C$61</f>
        <v>Select</v>
      </c>
    </row>
    <row r="9870" spans="3:5" x14ac:dyDescent="0.2">
      <c r="C9870" s="555"/>
      <c r="D9870" s="555"/>
      <c r="E9870" s="124" t="str">
        <f>'Enter Data'!$C$61</f>
        <v>Select</v>
      </c>
    </row>
    <row r="9871" spans="3:5" x14ac:dyDescent="0.2">
      <c r="C9871" s="555"/>
      <c r="D9871" s="555"/>
      <c r="E9871" s="124" t="str">
        <f>'Enter Data'!$C$61</f>
        <v>Select</v>
      </c>
    </row>
    <row r="9872" spans="3:5" x14ac:dyDescent="0.2">
      <c r="C9872" s="555"/>
      <c r="D9872" s="555"/>
      <c r="E9872" s="124" t="str">
        <f>'Enter Data'!$C$61</f>
        <v>Select</v>
      </c>
    </row>
    <row r="9873" spans="3:5" x14ac:dyDescent="0.2">
      <c r="C9873" s="555"/>
      <c r="D9873" s="555"/>
      <c r="E9873" s="124" t="str">
        <f>'Enter Data'!$C$61</f>
        <v>Select</v>
      </c>
    </row>
    <row r="9874" spans="3:5" x14ac:dyDescent="0.2">
      <c r="C9874" s="555"/>
      <c r="D9874" s="555"/>
      <c r="E9874" s="124" t="str">
        <f>'Enter Data'!$C$61</f>
        <v>Select</v>
      </c>
    </row>
    <row r="9875" spans="3:5" x14ac:dyDescent="0.2">
      <c r="C9875" s="555"/>
      <c r="D9875" s="555"/>
      <c r="E9875" s="124" t="str">
        <f>'Enter Data'!$C$61</f>
        <v>Select</v>
      </c>
    </row>
    <row r="9876" spans="3:5" x14ac:dyDescent="0.2">
      <c r="C9876" s="555"/>
      <c r="D9876" s="555"/>
      <c r="E9876" s="124" t="str">
        <f>'Enter Data'!$C$61</f>
        <v>Select</v>
      </c>
    </row>
    <row r="9877" spans="3:5" x14ac:dyDescent="0.2">
      <c r="C9877" s="555"/>
      <c r="D9877" s="555"/>
      <c r="E9877" s="124" t="str">
        <f>'Enter Data'!$C$61</f>
        <v>Select</v>
      </c>
    </row>
    <row r="9878" spans="3:5" x14ac:dyDescent="0.2">
      <c r="C9878" s="555"/>
      <c r="D9878" s="555"/>
      <c r="E9878" s="124" t="str">
        <f>'Enter Data'!$C$61</f>
        <v>Select</v>
      </c>
    </row>
    <row r="9879" spans="3:5" x14ac:dyDescent="0.2">
      <c r="C9879" s="555"/>
      <c r="D9879" s="555"/>
      <c r="E9879" s="124" t="str">
        <f>'Enter Data'!$C$61</f>
        <v>Select</v>
      </c>
    </row>
    <row r="9880" spans="3:5" x14ac:dyDescent="0.2">
      <c r="C9880" s="555"/>
      <c r="D9880" s="555"/>
      <c r="E9880" s="124" t="str">
        <f>'Enter Data'!$C$61</f>
        <v>Select</v>
      </c>
    </row>
    <row r="9881" spans="3:5" x14ac:dyDescent="0.2">
      <c r="C9881" s="555"/>
      <c r="D9881" s="555"/>
      <c r="E9881" s="124" t="str">
        <f>'Enter Data'!$C$61</f>
        <v>Select</v>
      </c>
    </row>
    <row r="9882" spans="3:5" x14ac:dyDescent="0.2">
      <c r="C9882" s="555"/>
      <c r="D9882" s="555"/>
      <c r="E9882" s="124" t="str">
        <f>'Enter Data'!$C$61</f>
        <v>Select</v>
      </c>
    </row>
    <row r="9883" spans="3:5" x14ac:dyDescent="0.2">
      <c r="C9883" s="555"/>
      <c r="D9883" s="555"/>
      <c r="E9883" s="124" t="str">
        <f>'Enter Data'!$C$61</f>
        <v>Select</v>
      </c>
    </row>
    <row r="9884" spans="3:5" x14ac:dyDescent="0.2">
      <c r="C9884" s="555"/>
      <c r="D9884" s="555"/>
      <c r="E9884" s="124" t="str">
        <f>'Enter Data'!$C$61</f>
        <v>Select</v>
      </c>
    </row>
    <row r="9885" spans="3:5" x14ac:dyDescent="0.2">
      <c r="C9885" s="555"/>
      <c r="D9885" s="555"/>
      <c r="E9885" s="124" t="str">
        <f>'Enter Data'!$C$61</f>
        <v>Select</v>
      </c>
    </row>
    <row r="9886" spans="3:5" x14ac:dyDescent="0.2">
      <c r="C9886" s="555"/>
      <c r="D9886" s="555"/>
      <c r="E9886" s="124" t="str">
        <f>'Enter Data'!$C$61</f>
        <v>Select</v>
      </c>
    </row>
    <row r="9887" spans="3:5" x14ac:dyDescent="0.2">
      <c r="C9887" s="555"/>
      <c r="D9887" s="555"/>
      <c r="E9887" s="124" t="str">
        <f>'Enter Data'!$C$61</f>
        <v>Select</v>
      </c>
    </row>
    <row r="9888" spans="3:5" x14ac:dyDescent="0.2">
      <c r="C9888" s="555"/>
      <c r="D9888" s="555"/>
      <c r="E9888" s="124" t="str">
        <f>'Enter Data'!$C$61</f>
        <v>Select</v>
      </c>
    </row>
    <row r="9889" spans="3:5" x14ac:dyDescent="0.2">
      <c r="C9889" s="555"/>
      <c r="D9889" s="555"/>
      <c r="E9889" s="124" t="str">
        <f>'Enter Data'!$C$61</f>
        <v>Select</v>
      </c>
    </row>
    <row r="9890" spans="3:5" x14ac:dyDescent="0.2">
      <c r="C9890" s="555"/>
      <c r="D9890" s="555"/>
      <c r="E9890" s="124" t="str">
        <f>'Enter Data'!$C$61</f>
        <v>Select</v>
      </c>
    </row>
    <row r="9891" spans="3:5" x14ac:dyDescent="0.2">
      <c r="C9891" s="555"/>
      <c r="D9891" s="555"/>
      <c r="E9891" s="124" t="str">
        <f>'Enter Data'!$C$61</f>
        <v>Select</v>
      </c>
    </row>
    <row r="9892" spans="3:5" x14ac:dyDescent="0.2">
      <c r="C9892" s="555"/>
      <c r="D9892" s="555"/>
      <c r="E9892" s="124" t="str">
        <f>'Enter Data'!$C$61</f>
        <v>Select</v>
      </c>
    </row>
    <row r="9893" spans="3:5" x14ac:dyDescent="0.2">
      <c r="C9893" s="555"/>
      <c r="D9893" s="555"/>
      <c r="E9893" s="124" t="str">
        <f>'Enter Data'!$C$61</f>
        <v>Select</v>
      </c>
    </row>
    <row r="9894" spans="3:5" x14ac:dyDescent="0.2">
      <c r="C9894" s="555"/>
      <c r="D9894" s="555"/>
      <c r="E9894" s="124" t="str">
        <f>'Enter Data'!$C$61</f>
        <v>Select</v>
      </c>
    </row>
    <row r="9895" spans="3:5" x14ac:dyDescent="0.2">
      <c r="C9895" s="555"/>
      <c r="D9895" s="555"/>
      <c r="E9895" s="124" t="str">
        <f>'Enter Data'!$C$61</f>
        <v>Select</v>
      </c>
    </row>
    <row r="9896" spans="3:5" x14ac:dyDescent="0.2">
      <c r="C9896" s="555"/>
      <c r="D9896" s="555"/>
      <c r="E9896" s="124" t="str">
        <f>'Enter Data'!$C$61</f>
        <v>Select</v>
      </c>
    </row>
    <row r="9897" spans="3:5" x14ac:dyDescent="0.2">
      <c r="C9897" s="555"/>
      <c r="D9897" s="555"/>
      <c r="E9897" s="124" t="str">
        <f>'Enter Data'!$C$61</f>
        <v>Select</v>
      </c>
    </row>
    <row r="9898" spans="3:5" x14ac:dyDescent="0.2">
      <c r="C9898" s="555"/>
      <c r="D9898" s="555"/>
      <c r="E9898" s="124" t="str">
        <f>'Enter Data'!$C$61</f>
        <v>Select</v>
      </c>
    </row>
    <row r="9899" spans="3:5" x14ac:dyDescent="0.2">
      <c r="C9899" s="555"/>
      <c r="D9899" s="555"/>
      <c r="E9899" s="124" t="str">
        <f>'Enter Data'!$C$61</f>
        <v>Select</v>
      </c>
    </row>
    <row r="9900" spans="3:5" x14ac:dyDescent="0.2">
      <c r="C9900" s="555"/>
      <c r="D9900" s="555"/>
      <c r="E9900" s="124" t="str">
        <f>'Enter Data'!$C$61</f>
        <v>Select</v>
      </c>
    </row>
    <row r="9901" spans="3:5" x14ac:dyDescent="0.2">
      <c r="C9901" s="555"/>
      <c r="D9901" s="555"/>
      <c r="E9901" s="124" t="str">
        <f>'Enter Data'!$C$61</f>
        <v>Select</v>
      </c>
    </row>
    <row r="9902" spans="3:5" x14ac:dyDescent="0.2">
      <c r="C9902" s="555"/>
      <c r="D9902" s="555"/>
      <c r="E9902" s="124" t="str">
        <f>'Enter Data'!$C$61</f>
        <v>Select</v>
      </c>
    </row>
    <row r="9903" spans="3:5" x14ac:dyDescent="0.2">
      <c r="C9903" s="555"/>
      <c r="D9903" s="555"/>
      <c r="E9903" s="124" t="str">
        <f>'Enter Data'!$C$61</f>
        <v>Select</v>
      </c>
    </row>
    <row r="9904" spans="3:5" x14ac:dyDescent="0.2">
      <c r="C9904" s="555"/>
      <c r="D9904" s="555"/>
      <c r="E9904" s="124" t="str">
        <f>'Enter Data'!$C$61</f>
        <v>Select</v>
      </c>
    </row>
    <row r="9905" spans="3:5" x14ac:dyDescent="0.2">
      <c r="C9905" s="555"/>
      <c r="D9905" s="555"/>
      <c r="E9905" s="124" t="str">
        <f>'Enter Data'!$C$61</f>
        <v>Select</v>
      </c>
    </row>
    <row r="9906" spans="3:5" x14ac:dyDescent="0.2">
      <c r="C9906" s="555"/>
      <c r="D9906" s="555"/>
      <c r="E9906" s="124" t="str">
        <f>'Enter Data'!$C$61</f>
        <v>Select</v>
      </c>
    </row>
    <row r="9907" spans="3:5" x14ac:dyDescent="0.2">
      <c r="C9907" s="555"/>
      <c r="D9907" s="555"/>
      <c r="E9907" s="124" t="str">
        <f>'Enter Data'!$C$61</f>
        <v>Select</v>
      </c>
    </row>
    <row r="9908" spans="3:5" x14ac:dyDescent="0.2">
      <c r="C9908" s="555"/>
      <c r="D9908" s="555"/>
      <c r="E9908" s="124" t="str">
        <f>'Enter Data'!$C$61</f>
        <v>Select</v>
      </c>
    </row>
    <row r="9909" spans="3:5" x14ac:dyDescent="0.2">
      <c r="C9909" s="555"/>
      <c r="D9909" s="555"/>
      <c r="E9909" s="124" t="str">
        <f>'Enter Data'!$C$61</f>
        <v>Select</v>
      </c>
    </row>
    <row r="9910" spans="3:5" x14ac:dyDescent="0.2">
      <c r="C9910" s="555"/>
      <c r="D9910" s="555"/>
      <c r="E9910" s="124" t="str">
        <f>'Enter Data'!$C$61</f>
        <v>Select</v>
      </c>
    </row>
    <row r="9911" spans="3:5" x14ac:dyDescent="0.2">
      <c r="C9911" s="555"/>
      <c r="D9911" s="555"/>
      <c r="E9911" s="124" t="str">
        <f>'Enter Data'!$C$61</f>
        <v>Select</v>
      </c>
    </row>
    <row r="9912" spans="3:5" x14ac:dyDescent="0.2">
      <c r="C9912" s="555"/>
      <c r="D9912" s="555"/>
      <c r="E9912" s="124" t="str">
        <f>'Enter Data'!$C$61</f>
        <v>Select</v>
      </c>
    </row>
    <row r="9913" spans="3:5" x14ac:dyDescent="0.2">
      <c r="C9913" s="555"/>
      <c r="D9913" s="555"/>
      <c r="E9913" s="124" t="str">
        <f>'Enter Data'!$C$61</f>
        <v>Select</v>
      </c>
    </row>
    <row r="9914" spans="3:5" x14ac:dyDescent="0.2">
      <c r="C9914" s="555"/>
      <c r="D9914" s="555"/>
      <c r="E9914" s="124" t="str">
        <f>'Enter Data'!$C$61</f>
        <v>Select</v>
      </c>
    </row>
    <row r="9915" spans="3:5" x14ac:dyDescent="0.2">
      <c r="C9915" s="555"/>
      <c r="D9915" s="555"/>
      <c r="E9915" s="124" t="str">
        <f>'Enter Data'!$C$61</f>
        <v>Select</v>
      </c>
    </row>
    <row r="9916" spans="3:5" x14ac:dyDescent="0.2">
      <c r="C9916" s="555"/>
      <c r="D9916" s="555"/>
      <c r="E9916" s="124" t="str">
        <f>'Enter Data'!$C$61</f>
        <v>Select</v>
      </c>
    </row>
    <row r="9917" spans="3:5" x14ac:dyDescent="0.2">
      <c r="C9917" s="555"/>
      <c r="D9917" s="555"/>
      <c r="E9917" s="124" t="str">
        <f>'Enter Data'!$C$61</f>
        <v>Select</v>
      </c>
    </row>
    <row r="9918" spans="3:5" x14ac:dyDescent="0.2">
      <c r="C9918" s="555"/>
      <c r="D9918" s="555"/>
      <c r="E9918" s="124" t="str">
        <f>'Enter Data'!$C$61</f>
        <v>Select</v>
      </c>
    </row>
    <row r="9919" spans="3:5" x14ac:dyDescent="0.2">
      <c r="C9919" s="555"/>
      <c r="D9919" s="555"/>
      <c r="E9919" s="124" t="str">
        <f>'Enter Data'!$C$61</f>
        <v>Select</v>
      </c>
    </row>
    <row r="9920" spans="3:5" x14ac:dyDescent="0.2">
      <c r="C9920" s="555"/>
      <c r="D9920" s="555"/>
      <c r="E9920" s="124" t="str">
        <f>'Enter Data'!$C$61</f>
        <v>Select</v>
      </c>
    </row>
    <row r="9921" spans="3:5" x14ac:dyDescent="0.2">
      <c r="C9921" s="555"/>
      <c r="D9921" s="555"/>
      <c r="E9921" s="124" t="str">
        <f>'Enter Data'!$C$61</f>
        <v>Select</v>
      </c>
    </row>
    <row r="9922" spans="3:5" x14ac:dyDescent="0.2">
      <c r="C9922" s="555"/>
      <c r="D9922" s="555"/>
      <c r="E9922" s="124" t="str">
        <f>'Enter Data'!$C$61</f>
        <v>Select</v>
      </c>
    </row>
    <row r="9923" spans="3:5" x14ac:dyDescent="0.2">
      <c r="C9923" s="555"/>
      <c r="D9923" s="555"/>
      <c r="E9923" s="124" t="str">
        <f>'Enter Data'!$C$61</f>
        <v>Select</v>
      </c>
    </row>
    <row r="9924" spans="3:5" x14ac:dyDescent="0.2">
      <c r="C9924" s="555"/>
      <c r="D9924" s="555"/>
      <c r="E9924" s="124" t="str">
        <f>'Enter Data'!$C$61</f>
        <v>Select</v>
      </c>
    </row>
    <row r="9925" spans="3:5" x14ac:dyDescent="0.2">
      <c r="C9925" s="555"/>
      <c r="D9925" s="555"/>
      <c r="E9925" s="124" t="str">
        <f>'Enter Data'!$C$61</f>
        <v>Select</v>
      </c>
    </row>
    <row r="9926" spans="3:5" x14ac:dyDescent="0.2">
      <c r="C9926" s="555"/>
      <c r="D9926" s="555"/>
      <c r="E9926" s="124" t="str">
        <f>'Enter Data'!$C$61</f>
        <v>Select</v>
      </c>
    </row>
    <row r="9927" spans="3:5" x14ac:dyDescent="0.2">
      <c r="C9927" s="555"/>
      <c r="D9927" s="555"/>
      <c r="E9927" s="124" t="str">
        <f>'Enter Data'!$C$61</f>
        <v>Select</v>
      </c>
    </row>
    <row r="9928" spans="3:5" x14ac:dyDescent="0.2">
      <c r="C9928" s="555"/>
      <c r="D9928" s="555"/>
      <c r="E9928" s="124" t="str">
        <f>'Enter Data'!$C$61</f>
        <v>Select</v>
      </c>
    </row>
    <row r="9929" spans="3:5" x14ac:dyDescent="0.2">
      <c r="C9929" s="555"/>
      <c r="D9929" s="555"/>
      <c r="E9929" s="124" t="str">
        <f>'Enter Data'!$C$61</f>
        <v>Select</v>
      </c>
    </row>
    <row r="9930" spans="3:5" x14ac:dyDescent="0.2">
      <c r="C9930" s="555"/>
      <c r="D9930" s="555"/>
      <c r="E9930" s="124" t="str">
        <f>'Enter Data'!$C$61</f>
        <v>Select</v>
      </c>
    </row>
    <row r="9931" spans="3:5" x14ac:dyDescent="0.2">
      <c r="C9931" s="555"/>
      <c r="D9931" s="555"/>
      <c r="E9931" s="124" t="str">
        <f>'Enter Data'!$C$61</f>
        <v>Select</v>
      </c>
    </row>
    <row r="9932" spans="3:5" x14ac:dyDescent="0.2">
      <c r="C9932" s="555"/>
      <c r="D9932" s="555"/>
      <c r="E9932" s="124" t="str">
        <f>'Enter Data'!$C$61</f>
        <v>Select</v>
      </c>
    </row>
    <row r="9933" spans="3:5" x14ac:dyDescent="0.2">
      <c r="C9933" s="555"/>
      <c r="D9933" s="555"/>
      <c r="E9933" s="124" t="str">
        <f>'Enter Data'!$C$61</f>
        <v>Select</v>
      </c>
    </row>
    <row r="9934" spans="3:5" x14ac:dyDescent="0.2">
      <c r="C9934" s="555"/>
      <c r="D9934" s="555"/>
      <c r="E9934" s="124" t="str">
        <f>'Enter Data'!$C$61</f>
        <v>Select</v>
      </c>
    </row>
    <row r="9935" spans="3:5" x14ac:dyDescent="0.2">
      <c r="C9935" s="555"/>
      <c r="D9935" s="555"/>
      <c r="E9935" s="124" t="str">
        <f>'Enter Data'!$C$61</f>
        <v>Select</v>
      </c>
    </row>
    <row r="9936" spans="3:5" x14ac:dyDescent="0.2">
      <c r="C9936" s="555"/>
      <c r="D9936" s="555"/>
      <c r="E9936" s="124" t="str">
        <f>'Enter Data'!$C$61</f>
        <v>Select</v>
      </c>
    </row>
    <row r="9937" spans="3:5" x14ac:dyDescent="0.2">
      <c r="C9937" s="555"/>
      <c r="D9937" s="555"/>
      <c r="E9937" s="124" t="str">
        <f>'Enter Data'!$C$61</f>
        <v>Select</v>
      </c>
    </row>
    <row r="9938" spans="3:5" x14ac:dyDescent="0.2">
      <c r="C9938" s="555"/>
      <c r="D9938" s="555"/>
      <c r="E9938" s="124" t="str">
        <f>'Enter Data'!$C$61</f>
        <v>Select</v>
      </c>
    </row>
    <row r="9939" spans="3:5" x14ac:dyDescent="0.2">
      <c r="C9939" s="555"/>
      <c r="D9939" s="555"/>
      <c r="E9939" s="124" t="str">
        <f>'Enter Data'!$C$61</f>
        <v>Select</v>
      </c>
    </row>
    <row r="9940" spans="3:5" x14ac:dyDescent="0.2">
      <c r="C9940" s="555"/>
      <c r="D9940" s="555"/>
      <c r="E9940" s="124" t="str">
        <f>'Enter Data'!$C$61</f>
        <v>Select</v>
      </c>
    </row>
    <row r="9941" spans="3:5" x14ac:dyDescent="0.2">
      <c r="C9941" s="555"/>
      <c r="D9941" s="555"/>
      <c r="E9941" s="124" t="str">
        <f>'Enter Data'!$C$61</f>
        <v>Select</v>
      </c>
    </row>
    <row r="9942" spans="3:5" x14ac:dyDescent="0.2">
      <c r="C9942" s="555"/>
      <c r="D9942" s="555"/>
      <c r="E9942" s="124" t="str">
        <f>'Enter Data'!$C$61</f>
        <v>Select</v>
      </c>
    </row>
    <row r="9943" spans="3:5" x14ac:dyDescent="0.2">
      <c r="C9943" s="555"/>
      <c r="D9943" s="555"/>
      <c r="E9943" s="124" t="str">
        <f>'Enter Data'!$C$61</f>
        <v>Select</v>
      </c>
    </row>
    <row r="9944" spans="3:5" x14ac:dyDescent="0.2">
      <c r="C9944" s="555"/>
      <c r="D9944" s="555"/>
      <c r="E9944" s="124" t="str">
        <f>'Enter Data'!$C$61</f>
        <v>Select</v>
      </c>
    </row>
    <row r="9945" spans="3:5" x14ac:dyDescent="0.2">
      <c r="C9945" s="555"/>
      <c r="D9945" s="555"/>
      <c r="E9945" s="124" t="str">
        <f>'Enter Data'!$C$61</f>
        <v>Select</v>
      </c>
    </row>
    <row r="9946" spans="3:5" x14ac:dyDescent="0.2">
      <c r="C9946" s="555"/>
      <c r="D9946" s="555"/>
      <c r="E9946" s="124" t="str">
        <f>'Enter Data'!$C$61</f>
        <v>Select</v>
      </c>
    </row>
    <row r="9947" spans="3:5" x14ac:dyDescent="0.2">
      <c r="C9947" s="555"/>
      <c r="D9947" s="555"/>
      <c r="E9947" s="124" t="str">
        <f>'Enter Data'!$C$61</f>
        <v>Select</v>
      </c>
    </row>
    <row r="9948" spans="3:5" x14ac:dyDescent="0.2">
      <c r="C9948" s="555"/>
      <c r="D9948" s="555"/>
      <c r="E9948" s="124" t="str">
        <f>'Enter Data'!$C$61</f>
        <v>Select</v>
      </c>
    </row>
    <row r="9949" spans="3:5" x14ac:dyDescent="0.2">
      <c r="C9949" s="555"/>
      <c r="D9949" s="555"/>
      <c r="E9949" s="124" t="str">
        <f>'Enter Data'!$C$61</f>
        <v>Select</v>
      </c>
    </row>
    <row r="9950" spans="3:5" x14ac:dyDescent="0.2">
      <c r="C9950" s="555"/>
      <c r="D9950" s="555"/>
      <c r="E9950" s="124" t="str">
        <f>'Enter Data'!$C$61</f>
        <v>Select</v>
      </c>
    </row>
    <row r="9951" spans="3:5" x14ac:dyDescent="0.2">
      <c r="C9951" s="555"/>
      <c r="D9951" s="555"/>
      <c r="E9951" s="124" t="str">
        <f>'Enter Data'!$C$61</f>
        <v>Select</v>
      </c>
    </row>
    <row r="9952" spans="3:5" x14ac:dyDescent="0.2">
      <c r="C9952" s="555"/>
      <c r="D9952" s="555"/>
      <c r="E9952" s="124" t="str">
        <f>'Enter Data'!$C$61</f>
        <v>Select</v>
      </c>
    </row>
    <row r="9953" spans="3:5" x14ac:dyDescent="0.2">
      <c r="C9953" s="555"/>
      <c r="D9953" s="555"/>
      <c r="E9953" s="124" t="str">
        <f>'Enter Data'!$C$61</f>
        <v>Select</v>
      </c>
    </row>
    <row r="9954" spans="3:5" x14ac:dyDescent="0.2">
      <c r="C9954" s="555"/>
      <c r="D9954" s="555"/>
      <c r="E9954" s="124" t="str">
        <f>'Enter Data'!$C$61</f>
        <v>Select</v>
      </c>
    </row>
    <row r="9955" spans="3:5" x14ac:dyDescent="0.2">
      <c r="C9955" s="555"/>
      <c r="D9955" s="555"/>
      <c r="E9955" s="124" t="str">
        <f>'Enter Data'!$C$61</f>
        <v>Select</v>
      </c>
    </row>
    <row r="9956" spans="3:5" x14ac:dyDescent="0.2">
      <c r="C9956" s="555"/>
      <c r="D9956" s="555"/>
      <c r="E9956" s="124" t="str">
        <f>'Enter Data'!$C$61</f>
        <v>Select</v>
      </c>
    </row>
    <row r="9957" spans="3:5" x14ac:dyDescent="0.2">
      <c r="C9957" s="555"/>
      <c r="D9957" s="555"/>
      <c r="E9957" s="124" t="str">
        <f>'Enter Data'!$C$61</f>
        <v>Select</v>
      </c>
    </row>
    <row r="9958" spans="3:5" x14ac:dyDescent="0.2">
      <c r="C9958" s="555"/>
      <c r="D9958" s="555"/>
      <c r="E9958" s="124" t="str">
        <f>'Enter Data'!$C$61</f>
        <v>Select</v>
      </c>
    </row>
    <row r="9959" spans="3:5" x14ac:dyDescent="0.2">
      <c r="C9959" s="555"/>
      <c r="D9959" s="555"/>
      <c r="E9959" s="124" t="str">
        <f>'Enter Data'!$C$61</f>
        <v>Select</v>
      </c>
    </row>
    <row r="9960" spans="3:5" x14ac:dyDescent="0.2">
      <c r="C9960" s="555"/>
      <c r="D9960" s="555"/>
      <c r="E9960" s="124" t="str">
        <f>'Enter Data'!$C$61</f>
        <v>Select</v>
      </c>
    </row>
    <row r="9961" spans="3:5" x14ac:dyDescent="0.2">
      <c r="C9961" s="555"/>
      <c r="D9961" s="555"/>
      <c r="E9961" s="124" t="str">
        <f>'Enter Data'!$C$61</f>
        <v>Select</v>
      </c>
    </row>
    <row r="9962" spans="3:5" x14ac:dyDescent="0.2">
      <c r="C9962" s="555"/>
      <c r="D9962" s="555"/>
      <c r="E9962" s="124" t="str">
        <f>'Enter Data'!$C$61</f>
        <v>Select</v>
      </c>
    </row>
    <row r="9963" spans="3:5" x14ac:dyDescent="0.2">
      <c r="C9963" s="555"/>
      <c r="D9963" s="555"/>
      <c r="E9963" s="124" t="str">
        <f>'Enter Data'!$C$61</f>
        <v>Select</v>
      </c>
    </row>
    <row r="9964" spans="3:5" x14ac:dyDescent="0.2">
      <c r="C9964" s="555"/>
      <c r="D9964" s="555"/>
      <c r="E9964" s="124" t="str">
        <f>'Enter Data'!$C$61</f>
        <v>Select</v>
      </c>
    </row>
    <row r="9965" spans="3:5" x14ac:dyDescent="0.2">
      <c r="C9965" s="555"/>
      <c r="D9965" s="555"/>
      <c r="E9965" s="124" t="str">
        <f>'Enter Data'!$C$61</f>
        <v>Select</v>
      </c>
    </row>
    <row r="9966" spans="3:5" x14ac:dyDescent="0.2">
      <c r="C9966" s="555"/>
      <c r="D9966" s="555"/>
      <c r="E9966" s="124" t="str">
        <f>'Enter Data'!$C$61</f>
        <v>Select</v>
      </c>
    </row>
    <row r="9967" spans="3:5" x14ac:dyDescent="0.2">
      <c r="C9967" s="555"/>
      <c r="D9967" s="555"/>
      <c r="E9967" s="124" t="str">
        <f>'Enter Data'!$C$61</f>
        <v>Select</v>
      </c>
    </row>
    <row r="9968" spans="3:5" x14ac:dyDescent="0.2">
      <c r="C9968" s="555"/>
      <c r="D9968" s="555"/>
      <c r="E9968" s="124" t="str">
        <f>'Enter Data'!$C$61</f>
        <v>Select</v>
      </c>
    </row>
    <row r="9969" spans="3:5" x14ac:dyDescent="0.2">
      <c r="C9969" s="555"/>
      <c r="D9969" s="555"/>
      <c r="E9969" s="124" t="str">
        <f>'Enter Data'!$C$61</f>
        <v>Select</v>
      </c>
    </row>
    <row r="9970" spans="3:5" x14ac:dyDescent="0.2">
      <c r="C9970" s="555"/>
      <c r="D9970" s="555"/>
      <c r="E9970" s="124" t="str">
        <f>'Enter Data'!$C$61</f>
        <v>Select</v>
      </c>
    </row>
    <row r="9971" spans="3:5" x14ac:dyDescent="0.2">
      <c r="C9971" s="555"/>
      <c r="D9971" s="555"/>
      <c r="E9971" s="124" t="str">
        <f>'Enter Data'!$C$61</f>
        <v>Select</v>
      </c>
    </row>
    <row r="9972" spans="3:5" x14ac:dyDescent="0.2">
      <c r="C9972" s="555"/>
      <c r="D9972" s="555"/>
      <c r="E9972" s="124" t="str">
        <f>'Enter Data'!$C$61</f>
        <v>Select</v>
      </c>
    </row>
    <row r="9973" spans="3:5" x14ac:dyDescent="0.2">
      <c r="C9973" s="555"/>
      <c r="D9973" s="555"/>
      <c r="E9973" s="124" t="str">
        <f>'Enter Data'!$C$61</f>
        <v>Select</v>
      </c>
    </row>
    <row r="9974" spans="3:5" x14ac:dyDescent="0.2">
      <c r="C9974" s="555"/>
      <c r="D9974" s="555"/>
      <c r="E9974" s="124" t="str">
        <f>'Enter Data'!$C$61</f>
        <v>Select</v>
      </c>
    </row>
    <row r="9975" spans="3:5" x14ac:dyDescent="0.2">
      <c r="C9975" s="555"/>
      <c r="D9975" s="555"/>
      <c r="E9975" s="124" t="str">
        <f>'Enter Data'!$C$61</f>
        <v>Select</v>
      </c>
    </row>
    <row r="9976" spans="3:5" x14ac:dyDescent="0.2">
      <c r="C9976" s="555"/>
      <c r="D9976" s="555"/>
      <c r="E9976" s="124" t="str">
        <f>'Enter Data'!$C$61</f>
        <v>Select</v>
      </c>
    </row>
    <row r="9977" spans="3:5" x14ac:dyDescent="0.2">
      <c r="C9977" s="555"/>
      <c r="D9977" s="555"/>
      <c r="E9977" s="124" t="str">
        <f>'Enter Data'!$C$61</f>
        <v>Select</v>
      </c>
    </row>
    <row r="9978" spans="3:5" x14ac:dyDescent="0.2">
      <c r="C9978" s="555"/>
      <c r="D9978" s="555"/>
      <c r="E9978" s="124" t="str">
        <f>'Enter Data'!$C$61</f>
        <v>Select</v>
      </c>
    </row>
    <row r="9979" spans="3:5" x14ac:dyDescent="0.2">
      <c r="C9979" s="555"/>
      <c r="D9979" s="555"/>
      <c r="E9979" s="124" t="str">
        <f>'Enter Data'!$C$61</f>
        <v>Select</v>
      </c>
    </row>
    <row r="9980" spans="3:5" x14ac:dyDescent="0.2">
      <c r="C9980" s="555"/>
      <c r="D9980" s="555"/>
      <c r="E9980" s="124" t="str">
        <f>'Enter Data'!$C$61</f>
        <v>Select</v>
      </c>
    </row>
    <row r="9981" spans="3:5" x14ac:dyDescent="0.2">
      <c r="C9981" s="555"/>
      <c r="D9981" s="555"/>
      <c r="E9981" s="124" t="str">
        <f>'Enter Data'!$C$61</f>
        <v>Select</v>
      </c>
    </row>
    <row r="9982" spans="3:5" x14ac:dyDescent="0.2">
      <c r="C9982" s="555"/>
      <c r="D9982" s="555"/>
      <c r="E9982" s="124" t="str">
        <f>'Enter Data'!$C$61</f>
        <v>Select</v>
      </c>
    </row>
    <row r="9983" spans="3:5" x14ac:dyDescent="0.2">
      <c r="C9983" s="555"/>
      <c r="D9983" s="555"/>
      <c r="E9983" s="124" t="str">
        <f>'Enter Data'!$C$61</f>
        <v>Select</v>
      </c>
    </row>
    <row r="9984" spans="3:5" x14ac:dyDescent="0.2">
      <c r="C9984" s="555"/>
      <c r="D9984" s="555"/>
      <c r="E9984" s="124" t="str">
        <f>'Enter Data'!$C$61</f>
        <v>Select</v>
      </c>
    </row>
    <row r="9985" spans="3:5" x14ac:dyDescent="0.2">
      <c r="C9985" s="555"/>
      <c r="D9985" s="555"/>
      <c r="E9985" s="124" t="str">
        <f>'Enter Data'!$C$61</f>
        <v>Select</v>
      </c>
    </row>
    <row r="9986" spans="3:5" x14ac:dyDescent="0.2">
      <c r="C9986" s="555"/>
      <c r="D9986" s="555"/>
      <c r="E9986" s="124" t="str">
        <f>'Enter Data'!$C$61</f>
        <v>Select</v>
      </c>
    </row>
    <row r="9987" spans="3:5" x14ac:dyDescent="0.2">
      <c r="C9987" s="555"/>
      <c r="D9987" s="555"/>
      <c r="E9987" s="124" t="str">
        <f>'Enter Data'!$C$61</f>
        <v>Select</v>
      </c>
    </row>
    <row r="9988" spans="3:5" x14ac:dyDescent="0.2">
      <c r="C9988" s="555"/>
      <c r="D9988" s="555"/>
      <c r="E9988" s="124" t="str">
        <f>'Enter Data'!$C$61</f>
        <v>Select</v>
      </c>
    </row>
    <row r="9989" spans="3:5" x14ac:dyDescent="0.2">
      <c r="C9989" s="555"/>
      <c r="D9989" s="555"/>
      <c r="E9989" s="124" t="str">
        <f>'Enter Data'!$C$61</f>
        <v>Select</v>
      </c>
    </row>
    <row r="9990" spans="3:5" x14ac:dyDescent="0.2">
      <c r="C9990" s="555"/>
      <c r="D9990" s="555"/>
      <c r="E9990" s="124" t="str">
        <f>'Enter Data'!$C$61</f>
        <v>Select</v>
      </c>
    </row>
    <row r="9991" spans="3:5" x14ac:dyDescent="0.2">
      <c r="C9991" s="555"/>
      <c r="D9991" s="555"/>
      <c r="E9991" s="124" t="str">
        <f>'Enter Data'!$C$61</f>
        <v>Select</v>
      </c>
    </row>
    <row r="9992" spans="3:5" x14ac:dyDescent="0.2">
      <c r="C9992" s="555"/>
      <c r="D9992" s="555"/>
      <c r="E9992" s="124" t="str">
        <f>'Enter Data'!$C$61</f>
        <v>Select</v>
      </c>
    </row>
    <row r="9993" spans="3:5" x14ac:dyDescent="0.2">
      <c r="C9993" s="555"/>
      <c r="D9993" s="555"/>
      <c r="E9993" s="124" t="str">
        <f>'Enter Data'!$C$61</f>
        <v>Select</v>
      </c>
    </row>
    <row r="9994" spans="3:5" x14ac:dyDescent="0.2">
      <c r="C9994" s="555"/>
      <c r="D9994" s="555"/>
      <c r="E9994" s="124" t="str">
        <f>'Enter Data'!$C$61</f>
        <v>Select</v>
      </c>
    </row>
    <row r="9995" spans="3:5" x14ac:dyDescent="0.2">
      <c r="C9995" s="555"/>
      <c r="D9995" s="555"/>
      <c r="E9995" s="124" t="str">
        <f>'Enter Data'!$C$61</f>
        <v>Select</v>
      </c>
    </row>
    <row r="9996" spans="3:5" x14ac:dyDescent="0.2">
      <c r="C9996" s="555"/>
      <c r="D9996" s="555"/>
      <c r="E9996" s="124" t="str">
        <f>'Enter Data'!$C$61</f>
        <v>Select</v>
      </c>
    </row>
    <row r="9997" spans="3:5" x14ac:dyDescent="0.2">
      <c r="C9997" s="555"/>
      <c r="D9997" s="555"/>
      <c r="E9997" s="124" t="str">
        <f>'Enter Data'!$C$61</f>
        <v>Select</v>
      </c>
    </row>
    <row r="9998" spans="3:5" x14ac:dyDescent="0.2">
      <c r="C9998" s="555"/>
      <c r="D9998" s="555"/>
      <c r="E9998" s="124" t="str">
        <f>'Enter Data'!$C$61</f>
        <v>Select</v>
      </c>
    </row>
    <row r="9999" spans="3:5" x14ac:dyDescent="0.2">
      <c r="C9999" s="555"/>
      <c r="D9999" s="555"/>
      <c r="E9999" s="124" t="str">
        <f>'Enter Data'!$C$61</f>
        <v>Select</v>
      </c>
    </row>
    <row r="10000" spans="3:5" x14ac:dyDescent="0.2">
      <c r="C10000" s="555"/>
      <c r="D10000" s="555"/>
      <c r="E10000" s="124" t="str">
        <f>'Enter Data'!$C$61</f>
        <v>Select</v>
      </c>
    </row>
    <row r="10001" spans="3:5" x14ac:dyDescent="0.2">
      <c r="C10001" s="555"/>
      <c r="D10001" s="555"/>
      <c r="E10001" s="124" t="str">
        <f>'Enter Data'!$C$61</f>
        <v>Select</v>
      </c>
    </row>
    <row r="10002" spans="3:5" x14ac:dyDescent="0.2">
      <c r="C10002" s="555"/>
      <c r="D10002" s="555"/>
      <c r="E10002" s="124" t="str">
        <f>'Enter Data'!$C$61</f>
        <v>Select</v>
      </c>
    </row>
    <row r="10003" spans="3:5" x14ac:dyDescent="0.2">
      <c r="C10003" s="555"/>
      <c r="D10003" s="555"/>
      <c r="E10003" s="124" t="str">
        <f>'Enter Data'!$C$61</f>
        <v>Select</v>
      </c>
    </row>
    <row r="10004" spans="3:5" x14ac:dyDescent="0.2">
      <c r="C10004" s="555"/>
      <c r="D10004" s="555"/>
      <c r="E10004" s="124" t="str">
        <f>'Enter Data'!$C$61</f>
        <v>Select</v>
      </c>
    </row>
    <row r="10005" spans="3:5" x14ac:dyDescent="0.2">
      <c r="C10005" s="555"/>
      <c r="D10005" s="555"/>
      <c r="E10005" s="124" t="str">
        <f>'Enter Data'!$C$61</f>
        <v>Select</v>
      </c>
    </row>
    <row r="10006" spans="3:5" x14ac:dyDescent="0.2">
      <c r="C10006" s="555"/>
      <c r="D10006" s="555"/>
      <c r="E10006" s="124" t="str">
        <f>'Enter Data'!$C$61</f>
        <v>Select</v>
      </c>
    </row>
    <row r="10007" spans="3:5" x14ac:dyDescent="0.2">
      <c r="C10007" s="555"/>
      <c r="D10007" s="555"/>
      <c r="E10007" s="124" t="str">
        <f>'Enter Data'!$C$61</f>
        <v>Select</v>
      </c>
    </row>
    <row r="10008" spans="3:5" x14ac:dyDescent="0.2">
      <c r="C10008" s="555"/>
      <c r="D10008" s="555"/>
      <c r="E10008" s="124" t="str">
        <f>'Enter Data'!$C$61</f>
        <v>Select</v>
      </c>
    </row>
    <row r="10009" spans="3:5" x14ac:dyDescent="0.2">
      <c r="C10009" s="555"/>
      <c r="D10009" s="555"/>
      <c r="E10009" s="124" t="str">
        <f>'Enter Data'!$C$61</f>
        <v>Select</v>
      </c>
    </row>
    <row r="10010" spans="3:5" x14ac:dyDescent="0.2">
      <c r="C10010" s="555"/>
      <c r="D10010" s="555"/>
      <c r="E10010" s="124" t="str">
        <f>'Enter Data'!$C$61</f>
        <v>Select</v>
      </c>
    </row>
    <row r="10011" spans="3:5" x14ac:dyDescent="0.2">
      <c r="C10011" s="555"/>
      <c r="D10011" s="555"/>
      <c r="E10011" s="124" t="str">
        <f>'Enter Data'!$C$61</f>
        <v>Select</v>
      </c>
    </row>
    <row r="10012" spans="3:5" x14ac:dyDescent="0.2">
      <c r="C10012" s="555"/>
      <c r="D10012" s="555"/>
      <c r="E10012" s="124" t="str">
        <f>'Enter Data'!$C$61</f>
        <v>Select</v>
      </c>
    </row>
    <row r="10013" spans="3:5" x14ac:dyDescent="0.2">
      <c r="C10013" s="555"/>
      <c r="D10013" s="555"/>
      <c r="E10013" s="124" t="str">
        <f>'Enter Data'!$C$61</f>
        <v>Select</v>
      </c>
    </row>
    <row r="10014" spans="3:5" x14ac:dyDescent="0.2">
      <c r="C10014" s="555"/>
      <c r="D10014" s="555"/>
      <c r="E10014" s="124" t="str">
        <f>'Enter Data'!$C$61</f>
        <v>Select</v>
      </c>
    </row>
    <row r="10015" spans="3:5" x14ac:dyDescent="0.2">
      <c r="C10015" s="555"/>
      <c r="D10015" s="555"/>
      <c r="E10015" s="124" t="str">
        <f>'Enter Data'!$C$61</f>
        <v>Select</v>
      </c>
    </row>
    <row r="10016" spans="3:5" x14ac:dyDescent="0.2">
      <c r="C10016" s="555"/>
      <c r="D10016" s="555"/>
      <c r="E10016" s="124" t="str">
        <f>'Enter Data'!$C$61</f>
        <v>Select</v>
      </c>
    </row>
    <row r="10017" spans="3:5" x14ac:dyDescent="0.2">
      <c r="C10017" s="555"/>
      <c r="D10017" s="555"/>
      <c r="E10017" s="124" t="str">
        <f>'Enter Data'!$C$61</f>
        <v>Select</v>
      </c>
    </row>
    <row r="10018" spans="3:5" x14ac:dyDescent="0.2">
      <c r="C10018" s="555"/>
      <c r="D10018" s="555"/>
      <c r="E10018" s="124" t="str">
        <f>'Enter Data'!$C$61</f>
        <v>Select</v>
      </c>
    </row>
    <row r="10019" spans="3:5" x14ac:dyDescent="0.2">
      <c r="C10019" s="555"/>
      <c r="D10019" s="555"/>
      <c r="E10019" s="124" t="str">
        <f>'Enter Data'!$C$61</f>
        <v>Select</v>
      </c>
    </row>
    <row r="10020" spans="3:5" x14ac:dyDescent="0.2">
      <c r="C10020" s="555"/>
      <c r="D10020" s="555"/>
      <c r="E10020" s="124" t="str">
        <f>'Enter Data'!$C$61</f>
        <v>Select</v>
      </c>
    </row>
    <row r="10021" spans="3:5" x14ac:dyDescent="0.2">
      <c r="C10021" s="555"/>
      <c r="D10021" s="555"/>
      <c r="E10021" s="124" t="str">
        <f>'Enter Data'!$C$61</f>
        <v>Select</v>
      </c>
    </row>
    <row r="10022" spans="3:5" x14ac:dyDescent="0.2">
      <c r="C10022" s="555"/>
      <c r="D10022" s="555"/>
      <c r="E10022" s="124" t="str">
        <f>'Enter Data'!$C$61</f>
        <v>Select</v>
      </c>
    </row>
    <row r="10023" spans="3:5" x14ac:dyDescent="0.2">
      <c r="C10023" s="555"/>
      <c r="D10023" s="555"/>
      <c r="E10023" s="124" t="str">
        <f>'Enter Data'!$C$61</f>
        <v>Select</v>
      </c>
    </row>
    <row r="10024" spans="3:5" x14ac:dyDescent="0.2">
      <c r="C10024" s="555"/>
      <c r="D10024" s="555"/>
      <c r="E10024" s="124" t="str">
        <f>'Enter Data'!$C$61</f>
        <v>Select</v>
      </c>
    </row>
    <row r="10025" spans="3:5" x14ac:dyDescent="0.2">
      <c r="C10025" s="555"/>
      <c r="D10025" s="555"/>
      <c r="E10025" s="124" t="str">
        <f>'Enter Data'!$C$61</f>
        <v>Select</v>
      </c>
    </row>
    <row r="10026" spans="3:5" x14ac:dyDescent="0.2">
      <c r="C10026" s="555"/>
      <c r="D10026" s="555"/>
      <c r="E10026" s="124" t="str">
        <f>'Enter Data'!$C$61</f>
        <v>Select</v>
      </c>
    </row>
    <row r="10027" spans="3:5" x14ac:dyDescent="0.2">
      <c r="C10027" s="555"/>
      <c r="D10027" s="555"/>
      <c r="E10027" s="124" t="str">
        <f>'Enter Data'!$C$61</f>
        <v>Select</v>
      </c>
    </row>
    <row r="10028" spans="3:5" x14ac:dyDescent="0.2">
      <c r="C10028" s="555"/>
      <c r="D10028" s="555"/>
      <c r="E10028" s="124" t="str">
        <f>'Enter Data'!$C$61</f>
        <v>Select</v>
      </c>
    </row>
    <row r="10029" spans="3:5" x14ac:dyDescent="0.2">
      <c r="C10029" s="555"/>
      <c r="D10029" s="555"/>
      <c r="E10029" s="124" t="str">
        <f>'Enter Data'!$C$61</f>
        <v>Select</v>
      </c>
    </row>
    <row r="10030" spans="3:5" x14ac:dyDescent="0.2">
      <c r="C10030" s="555"/>
      <c r="D10030" s="555"/>
      <c r="E10030" s="124" t="str">
        <f>'Enter Data'!$C$61</f>
        <v>Select</v>
      </c>
    </row>
    <row r="10031" spans="3:5" x14ac:dyDescent="0.2">
      <c r="C10031" s="555"/>
      <c r="D10031" s="555"/>
      <c r="E10031" s="124" t="str">
        <f>'Enter Data'!$C$61</f>
        <v>Select</v>
      </c>
    </row>
    <row r="10032" spans="3:5" x14ac:dyDescent="0.2">
      <c r="C10032" s="555"/>
      <c r="D10032" s="555"/>
      <c r="E10032" s="124" t="str">
        <f>'Enter Data'!$C$61</f>
        <v>Select</v>
      </c>
    </row>
    <row r="10033" spans="3:5" x14ac:dyDescent="0.2">
      <c r="C10033" s="555"/>
      <c r="D10033" s="555"/>
      <c r="E10033" s="124" t="str">
        <f>'Enter Data'!$C$61</f>
        <v>Select</v>
      </c>
    </row>
    <row r="10034" spans="3:5" x14ac:dyDescent="0.2">
      <c r="C10034" s="555"/>
      <c r="D10034" s="555"/>
      <c r="E10034" s="124" t="str">
        <f>'Enter Data'!$C$61</f>
        <v>Select</v>
      </c>
    </row>
    <row r="10035" spans="3:5" x14ac:dyDescent="0.2">
      <c r="C10035" s="555"/>
      <c r="D10035" s="555"/>
      <c r="E10035" s="124" t="str">
        <f>'Enter Data'!$C$61</f>
        <v>Select</v>
      </c>
    </row>
    <row r="10036" spans="3:5" x14ac:dyDescent="0.2">
      <c r="C10036" s="555"/>
      <c r="D10036" s="555"/>
      <c r="E10036" s="124" t="str">
        <f>'Enter Data'!$C$61</f>
        <v>Select</v>
      </c>
    </row>
    <row r="10037" spans="3:5" x14ac:dyDescent="0.2">
      <c r="C10037" s="555"/>
      <c r="D10037" s="555"/>
      <c r="E10037" s="124" t="str">
        <f>'Enter Data'!$C$61</f>
        <v>Select</v>
      </c>
    </row>
    <row r="10038" spans="3:5" x14ac:dyDescent="0.2">
      <c r="C10038" s="555"/>
      <c r="D10038" s="555"/>
      <c r="E10038" s="124" t="str">
        <f>'Enter Data'!$C$61</f>
        <v>Select</v>
      </c>
    </row>
    <row r="10039" spans="3:5" x14ac:dyDescent="0.2">
      <c r="C10039" s="555"/>
      <c r="D10039" s="555"/>
      <c r="E10039" s="124" t="str">
        <f>'Enter Data'!$C$61</f>
        <v>Select</v>
      </c>
    </row>
    <row r="10040" spans="3:5" x14ac:dyDescent="0.2">
      <c r="C10040" s="555"/>
      <c r="D10040" s="555"/>
      <c r="E10040" s="124" t="str">
        <f>'Enter Data'!$C$61</f>
        <v>Select</v>
      </c>
    </row>
    <row r="10041" spans="3:5" x14ac:dyDescent="0.2">
      <c r="C10041" s="555"/>
      <c r="D10041" s="555"/>
      <c r="E10041" s="124" t="str">
        <f>'Enter Data'!$C$61</f>
        <v>Select</v>
      </c>
    </row>
    <row r="10042" spans="3:5" x14ac:dyDescent="0.2">
      <c r="C10042" s="555"/>
      <c r="D10042" s="555"/>
      <c r="E10042" s="124" t="str">
        <f>'Enter Data'!$C$61</f>
        <v>Select</v>
      </c>
    </row>
    <row r="10043" spans="3:5" x14ac:dyDescent="0.2">
      <c r="C10043" s="555"/>
      <c r="D10043" s="555"/>
      <c r="E10043" s="124" t="str">
        <f>'Enter Data'!$C$61</f>
        <v>Select</v>
      </c>
    </row>
    <row r="10044" spans="3:5" x14ac:dyDescent="0.2">
      <c r="C10044" s="555"/>
      <c r="D10044" s="555"/>
      <c r="E10044" s="124" t="str">
        <f>'Enter Data'!$C$61</f>
        <v>Select</v>
      </c>
    </row>
    <row r="10045" spans="3:5" x14ac:dyDescent="0.2">
      <c r="C10045" s="555"/>
      <c r="D10045" s="555"/>
      <c r="E10045" s="124" t="str">
        <f>'Enter Data'!$C$61</f>
        <v>Select</v>
      </c>
    </row>
    <row r="10046" spans="3:5" x14ac:dyDescent="0.2">
      <c r="C10046" s="555"/>
      <c r="D10046" s="555"/>
      <c r="E10046" s="124" t="str">
        <f>'Enter Data'!$C$61</f>
        <v>Select</v>
      </c>
    </row>
    <row r="10047" spans="3:5" x14ac:dyDescent="0.2">
      <c r="C10047" s="555"/>
      <c r="D10047" s="555"/>
      <c r="E10047" s="124" t="str">
        <f>'Enter Data'!$C$61</f>
        <v>Select</v>
      </c>
    </row>
    <row r="10048" spans="3:5" x14ac:dyDescent="0.2">
      <c r="C10048" s="555"/>
      <c r="D10048" s="555"/>
      <c r="E10048" s="124" t="str">
        <f>'Enter Data'!$C$61</f>
        <v>Select</v>
      </c>
    </row>
    <row r="10049" spans="3:5" x14ac:dyDescent="0.2">
      <c r="C10049" s="555"/>
      <c r="D10049" s="555"/>
      <c r="E10049" s="124" t="str">
        <f>'Enter Data'!$C$61</f>
        <v>Select</v>
      </c>
    </row>
    <row r="10050" spans="3:5" x14ac:dyDescent="0.2">
      <c r="C10050" s="555"/>
      <c r="D10050" s="555"/>
      <c r="E10050" s="124" t="str">
        <f>'Enter Data'!$C$61</f>
        <v>Select</v>
      </c>
    </row>
    <row r="10051" spans="3:5" x14ac:dyDescent="0.2">
      <c r="C10051" s="555"/>
      <c r="D10051" s="555"/>
      <c r="E10051" s="124" t="str">
        <f>'Enter Data'!$C$61</f>
        <v>Select</v>
      </c>
    </row>
    <row r="10052" spans="3:5" x14ac:dyDescent="0.2">
      <c r="C10052" s="555"/>
      <c r="D10052" s="555"/>
      <c r="E10052" s="124" t="str">
        <f>'Enter Data'!$C$61</f>
        <v>Select</v>
      </c>
    </row>
    <row r="10053" spans="3:5" x14ac:dyDescent="0.2">
      <c r="C10053" s="555"/>
      <c r="D10053" s="555"/>
      <c r="E10053" s="124" t="str">
        <f>'Enter Data'!$C$61</f>
        <v>Select</v>
      </c>
    </row>
    <row r="10054" spans="3:5" x14ac:dyDescent="0.2">
      <c r="C10054" s="555"/>
      <c r="D10054" s="555"/>
      <c r="E10054" s="124" t="str">
        <f>'Enter Data'!$C$61</f>
        <v>Select</v>
      </c>
    </row>
    <row r="10055" spans="3:5" x14ac:dyDescent="0.2">
      <c r="C10055" s="555"/>
      <c r="D10055" s="555"/>
      <c r="E10055" s="124" t="str">
        <f>'Enter Data'!$C$61</f>
        <v>Select</v>
      </c>
    </row>
    <row r="10056" spans="3:5" x14ac:dyDescent="0.2">
      <c r="C10056" s="555"/>
      <c r="D10056" s="555"/>
      <c r="E10056" s="124" t="str">
        <f>'Enter Data'!$C$61</f>
        <v>Select</v>
      </c>
    </row>
    <row r="10057" spans="3:5" x14ac:dyDescent="0.2">
      <c r="C10057" s="555"/>
      <c r="D10057" s="555"/>
      <c r="E10057" s="124" t="str">
        <f>'Enter Data'!$C$61</f>
        <v>Select</v>
      </c>
    </row>
    <row r="10058" spans="3:5" x14ac:dyDescent="0.2">
      <c r="C10058" s="555"/>
      <c r="D10058" s="555"/>
      <c r="E10058" s="124" t="str">
        <f>'Enter Data'!$C$61</f>
        <v>Select</v>
      </c>
    </row>
    <row r="10059" spans="3:5" x14ac:dyDescent="0.2">
      <c r="C10059" s="555"/>
      <c r="D10059" s="555"/>
      <c r="E10059" s="124" t="str">
        <f>'Enter Data'!$C$61</f>
        <v>Select</v>
      </c>
    </row>
    <row r="10060" spans="3:5" x14ac:dyDescent="0.2">
      <c r="C10060" s="555"/>
      <c r="D10060" s="555"/>
      <c r="E10060" s="124" t="str">
        <f>'Enter Data'!$C$61</f>
        <v>Select</v>
      </c>
    </row>
    <row r="10061" spans="3:5" x14ac:dyDescent="0.2">
      <c r="C10061" s="555"/>
      <c r="D10061" s="555"/>
      <c r="E10061" s="124" t="str">
        <f>'Enter Data'!$C$61</f>
        <v>Select</v>
      </c>
    </row>
    <row r="10062" spans="3:5" x14ac:dyDescent="0.2">
      <c r="C10062" s="555"/>
      <c r="D10062" s="555"/>
      <c r="E10062" s="124" t="str">
        <f>'Enter Data'!$C$61</f>
        <v>Select</v>
      </c>
    </row>
    <row r="10063" spans="3:5" x14ac:dyDescent="0.2">
      <c r="C10063" s="555"/>
      <c r="D10063" s="555"/>
      <c r="E10063" s="124" t="str">
        <f>'Enter Data'!$C$61</f>
        <v>Select</v>
      </c>
    </row>
    <row r="10064" spans="3:5" x14ac:dyDescent="0.2">
      <c r="C10064" s="555"/>
      <c r="D10064" s="555"/>
      <c r="E10064" s="124" t="str">
        <f>'Enter Data'!$C$61</f>
        <v>Select</v>
      </c>
    </row>
    <row r="10065" spans="3:5" x14ac:dyDescent="0.2">
      <c r="C10065" s="555"/>
      <c r="D10065" s="555"/>
      <c r="E10065" s="124" t="str">
        <f>'Enter Data'!$C$61</f>
        <v>Select</v>
      </c>
    </row>
    <row r="10066" spans="3:5" x14ac:dyDescent="0.2">
      <c r="C10066" s="555"/>
      <c r="D10066" s="555"/>
      <c r="E10066" s="124" t="str">
        <f>'Enter Data'!$C$61</f>
        <v>Select</v>
      </c>
    </row>
    <row r="10067" spans="3:5" x14ac:dyDescent="0.2">
      <c r="C10067" s="555"/>
      <c r="D10067" s="555"/>
      <c r="E10067" s="124" t="str">
        <f>'Enter Data'!$C$61</f>
        <v>Select</v>
      </c>
    </row>
    <row r="10068" spans="3:5" x14ac:dyDescent="0.2">
      <c r="C10068" s="555"/>
      <c r="D10068" s="555"/>
      <c r="E10068" s="124" t="str">
        <f>'Enter Data'!$C$61</f>
        <v>Select</v>
      </c>
    </row>
    <row r="10069" spans="3:5" x14ac:dyDescent="0.2">
      <c r="C10069" s="555"/>
      <c r="D10069" s="555"/>
      <c r="E10069" s="124" t="str">
        <f>'Enter Data'!$C$61</f>
        <v>Select</v>
      </c>
    </row>
    <row r="10070" spans="3:5" x14ac:dyDescent="0.2">
      <c r="C10070" s="555"/>
      <c r="D10070" s="555"/>
      <c r="E10070" s="124" t="str">
        <f>'Enter Data'!$C$61</f>
        <v>Select</v>
      </c>
    </row>
    <row r="10071" spans="3:5" x14ac:dyDescent="0.2">
      <c r="C10071" s="555"/>
      <c r="D10071" s="555"/>
      <c r="E10071" s="124" t="str">
        <f>'Enter Data'!$C$61</f>
        <v>Select</v>
      </c>
    </row>
    <row r="10072" spans="3:5" x14ac:dyDescent="0.2">
      <c r="C10072" s="555"/>
      <c r="D10072" s="555"/>
      <c r="E10072" s="124" t="str">
        <f>'Enter Data'!$C$61</f>
        <v>Select</v>
      </c>
    </row>
    <row r="10073" spans="3:5" x14ac:dyDescent="0.2">
      <c r="C10073" s="555"/>
      <c r="D10073" s="555"/>
      <c r="E10073" s="124" t="str">
        <f>'Enter Data'!$C$61</f>
        <v>Select</v>
      </c>
    </row>
    <row r="10074" spans="3:5" x14ac:dyDescent="0.2">
      <c r="C10074" s="555"/>
      <c r="D10074" s="555"/>
      <c r="E10074" s="124" t="str">
        <f>'Enter Data'!$C$61</f>
        <v>Select</v>
      </c>
    </row>
    <row r="10075" spans="3:5" x14ac:dyDescent="0.2">
      <c r="C10075" s="555"/>
      <c r="D10075" s="555"/>
      <c r="E10075" s="124" t="str">
        <f>'Enter Data'!$C$61</f>
        <v>Select</v>
      </c>
    </row>
    <row r="10076" spans="3:5" x14ac:dyDescent="0.2">
      <c r="C10076" s="555"/>
      <c r="D10076" s="555"/>
      <c r="E10076" s="124" t="str">
        <f>'Enter Data'!$C$61</f>
        <v>Select</v>
      </c>
    </row>
    <row r="10077" spans="3:5" x14ac:dyDescent="0.2">
      <c r="C10077" s="555"/>
      <c r="D10077" s="555"/>
      <c r="E10077" s="124" t="str">
        <f>'Enter Data'!$C$61</f>
        <v>Select</v>
      </c>
    </row>
    <row r="10078" spans="3:5" x14ac:dyDescent="0.2">
      <c r="C10078" s="555"/>
      <c r="D10078" s="555"/>
      <c r="E10078" s="124" t="str">
        <f>'Enter Data'!$C$61</f>
        <v>Select</v>
      </c>
    </row>
    <row r="10079" spans="3:5" x14ac:dyDescent="0.2">
      <c r="C10079" s="555"/>
      <c r="D10079" s="555"/>
      <c r="E10079" s="124" t="str">
        <f>'Enter Data'!$C$61</f>
        <v>Select</v>
      </c>
    </row>
    <row r="10080" spans="3:5" x14ac:dyDescent="0.2">
      <c r="C10080" s="555"/>
      <c r="D10080" s="555"/>
      <c r="E10080" s="124" t="str">
        <f>'Enter Data'!$C$61</f>
        <v>Select</v>
      </c>
    </row>
    <row r="10081" spans="3:5" x14ac:dyDescent="0.2">
      <c r="C10081" s="555"/>
      <c r="D10081" s="555"/>
      <c r="E10081" s="124" t="str">
        <f>'Enter Data'!$C$61</f>
        <v>Select</v>
      </c>
    </row>
    <row r="10082" spans="3:5" x14ac:dyDescent="0.2">
      <c r="C10082" s="555"/>
      <c r="D10082" s="555"/>
      <c r="E10082" s="124" t="str">
        <f>'Enter Data'!$C$61</f>
        <v>Select</v>
      </c>
    </row>
    <row r="10083" spans="3:5" x14ac:dyDescent="0.2">
      <c r="C10083" s="555"/>
      <c r="D10083" s="555"/>
      <c r="E10083" s="124" t="str">
        <f>'Enter Data'!$C$61</f>
        <v>Select</v>
      </c>
    </row>
    <row r="10084" spans="3:5" x14ac:dyDescent="0.2">
      <c r="C10084" s="555"/>
      <c r="D10084" s="555"/>
      <c r="E10084" s="124" t="str">
        <f>'Enter Data'!$C$61</f>
        <v>Select</v>
      </c>
    </row>
    <row r="10085" spans="3:5" x14ac:dyDescent="0.2">
      <c r="C10085" s="555"/>
      <c r="D10085" s="555"/>
      <c r="E10085" s="124" t="str">
        <f>'Enter Data'!$C$61</f>
        <v>Select</v>
      </c>
    </row>
    <row r="10086" spans="3:5" x14ac:dyDescent="0.2">
      <c r="C10086" s="555"/>
      <c r="D10086" s="555"/>
      <c r="E10086" s="124" t="str">
        <f>'Enter Data'!$C$61</f>
        <v>Select</v>
      </c>
    </row>
    <row r="10087" spans="3:5" x14ac:dyDescent="0.2">
      <c r="C10087" s="555"/>
      <c r="D10087" s="555"/>
      <c r="E10087" s="124" t="str">
        <f>'Enter Data'!$C$61</f>
        <v>Select</v>
      </c>
    </row>
    <row r="10088" spans="3:5" x14ac:dyDescent="0.2">
      <c r="C10088" s="555"/>
      <c r="D10088" s="555"/>
      <c r="E10088" s="124" t="str">
        <f>'Enter Data'!$C$61</f>
        <v>Select</v>
      </c>
    </row>
    <row r="10089" spans="3:5" x14ac:dyDescent="0.2">
      <c r="C10089" s="555"/>
      <c r="D10089" s="555"/>
      <c r="E10089" s="124" t="str">
        <f>'Enter Data'!$C$61</f>
        <v>Select</v>
      </c>
    </row>
    <row r="10090" spans="3:5" x14ac:dyDescent="0.2">
      <c r="C10090" s="555"/>
      <c r="D10090" s="555"/>
      <c r="E10090" s="124" t="str">
        <f>'Enter Data'!$C$61</f>
        <v>Select</v>
      </c>
    </row>
    <row r="10091" spans="3:5" x14ac:dyDescent="0.2">
      <c r="C10091" s="555"/>
      <c r="D10091" s="555"/>
      <c r="E10091" s="124" t="str">
        <f>'Enter Data'!$C$61</f>
        <v>Select</v>
      </c>
    </row>
    <row r="10092" spans="3:5" x14ac:dyDescent="0.2">
      <c r="C10092" s="555"/>
      <c r="D10092" s="555"/>
      <c r="E10092" s="124" t="str">
        <f>'Enter Data'!$C$61</f>
        <v>Select</v>
      </c>
    </row>
    <row r="10093" spans="3:5" x14ac:dyDescent="0.2">
      <c r="C10093" s="555"/>
      <c r="D10093" s="555"/>
      <c r="E10093" s="124" t="str">
        <f>'Enter Data'!$C$61</f>
        <v>Select</v>
      </c>
    </row>
    <row r="10094" spans="3:5" x14ac:dyDescent="0.2">
      <c r="C10094" s="555"/>
      <c r="D10094" s="555"/>
      <c r="E10094" s="124" t="str">
        <f>'Enter Data'!$C$61</f>
        <v>Select</v>
      </c>
    </row>
    <row r="10095" spans="3:5" x14ac:dyDescent="0.2">
      <c r="C10095" s="555"/>
      <c r="D10095" s="555"/>
      <c r="E10095" s="124" t="str">
        <f>'Enter Data'!$C$61</f>
        <v>Select</v>
      </c>
    </row>
    <row r="10096" spans="3:5" x14ac:dyDescent="0.2">
      <c r="C10096" s="555"/>
      <c r="D10096" s="555"/>
      <c r="E10096" s="124" t="str">
        <f>'Enter Data'!$C$61</f>
        <v>Select</v>
      </c>
    </row>
    <row r="10097" spans="3:5" x14ac:dyDescent="0.2">
      <c r="C10097" s="555"/>
      <c r="D10097" s="555"/>
      <c r="E10097" s="124" t="str">
        <f>'Enter Data'!$C$61</f>
        <v>Select</v>
      </c>
    </row>
    <row r="10098" spans="3:5" x14ac:dyDescent="0.2">
      <c r="C10098" s="555"/>
      <c r="D10098" s="555"/>
      <c r="E10098" s="124" t="str">
        <f>'Enter Data'!$C$61</f>
        <v>Select</v>
      </c>
    </row>
    <row r="10099" spans="3:5" x14ac:dyDescent="0.2">
      <c r="C10099" s="555"/>
      <c r="D10099" s="555"/>
      <c r="E10099" s="124" t="str">
        <f>'Enter Data'!$C$61</f>
        <v>Select</v>
      </c>
    </row>
    <row r="10100" spans="3:5" x14ac:dyDescent="0.2">
      <c r="C10100" s="555"/>
      <c r="D10100" s="555"/>
      <c r="E10100" s="124" t="str">
        <f>'Enter Data'!$C$61</f>
        <v>Select</v>
      </c>
    </row>
    <row r="10101" spans="3:5" x14ac:dyDescent="0.2">
      <c r="C10101" s="555"/>
      <c r="D10101" s="555"/>
      <c r="E10101" s="124" t="str">
        <f>'Enter Data'!$C$61</f>
        <v>Select</v>
      </c>
    </row>
    <row r="10102" spans="3:5" x14ac:dyDescent="0.2">
      <c r="C10102" s="555"/>
      <c r="D10102" s="555"/>
      <c r="E10102" s="124" t="str">
        <f>'Enter Data'!$C$61</f>
        <v>Select</v>
      </c>
    </row>
    <row r="10103" spans="3:5" x14ac:dyDescent="0.2">
      <c r="C10103" s="555"/>
      <c r="D10103" s="555"/>
      <c r="E10103" s="124" t="str">
        <f>'Enter Data'!$C$61</f>
        <v>Select</v>
      </c>
    </row>
    <row r="10104" spans="3:5" x14ac:dyDescent="0.2">
      <c r="C10104" s="555"/>
      <c r="D10104" s="555"/>
      <c r="E10104" s="124" t="str">
        <f>'Enter Data'!$C$61</f>
        <v>Select</v>
      </c>
    </row>
    <row r="10105" spans="3:5" x14ac:dyDescent="0.2">
      <c r="C10105" s="555"/>
      <c r="D10105" s="555"/>
      <c r="E10105" s="124" t="str">
        <f>'Enter Data'!$C$61</f>
        <v>Select</v>
      </c>
    </row>
    <row r="10106" spans="3:5" x14ac:dyDescent="0.2">
      <c r="C10106" s="555"/>
      <c r="D10106" s="555"/>
      <c r="E10106" s="124" t="str">
        <f>'Enter Data'!$C$61</f>
        <v>Select</v>
      </c>
    </row>
    <row r="10107" spans="3:5" x14ac:dyDescent="0.2">
      <c r="C10107" s="555"/>
      <c r="D10107" s="555"/>
      <c r="E10107" s="124" t="str">
        <f>'Enter Data'!$C$61</f>
        <v>Select</v>
      </c>
    </row>
    <row r="10108" spans="3:5" x14ac:dyDescent="0.2">
      <c r="C10108" s="555"/>
      <c r="D10108" s="555"/>
      <c r="E10108" s="124" t="str">
        <f>'Enter Data'!$C$61</f>
        <v>Select</v>
      </c>
    </row>
    <row r="10109" spans="3:5" x14ac:dyDescent="0.2">
      <c r="C10109" s="555"/>
      <c r="D10109" s="555"/>
      <c r="E10109" s="124" t="str">
        <f>'Enter Data'!$C$61</f>
        <v>Select</v>
      </c>
    </row>
    <row r="10110" spans="3:5" x14ac:dyDescent="0.2">
      <c r="C10110" s="555"/>
      <c r="D10110" s="555"/>
      <c r="E10110" s="124" t="str">
        <f>'Enter Data'!$C$61</f>
        <v>Select</v>
      </c>
    </row>
    <row r="10111" spans="3:5" x14ac:dyDescent="0.2">
      <c r="C10111" s="555"/>
      <c r="D10111" s="555"/>
      <c r="E10111" s="124" t="str">
        <f>'Enter Data'!$C$61</f>
        <v>Select</v>
      </c>
    </row>
    <row r="10112" spans="3:5" x14ac:dyDescent="0.2">
      <c r="C10112" s="555"/>
      <c r="D10112" s="555"/>
      <c r="E10112" s="124" t="str">
        <f>'Enter Data'!$C$61</f>
        <v>Select</v>
      </c>
    </row>
    <row r="10113" spans="3:5" x14ac:dyDescent="0.2">
      <c r="C10113" s="555"/>
      <c r="D10113" s="555"/>
      <c r="E10113" s="124" t="str">
        <f>'Enter Data'!$C$61</f>
        <v>Select</v>
      </c>
    </row>
    <row r="10114" spans="3:5" x14ac:dyDescent="0.2">
      <c r="C10114" s="555"/>
      <c r="D10114" s="555"/>
      <c r="E10114" s="124" t="str">
        <f>'Enter Data'!$C$61</f>
        <v>Select</v>
      </c>
    </row>
    <row r="10115" spans="3:5" x14ac:dyDescent="0.2">
      <c r="C10115" s="555"/>
      <c r="D10115" s="555"/>
      <c r="E10115" s="124" t="str">
        <f>'Enter Data'!$C$61</f>
        <v>Select</v>
      </c>
    </row>
    <row r="10116" spans="3:5" x14ac:dyDescent="0.2">
      <c r="C10116" s="555"/>
      <c r="D10116" s="555"/>
      <c r="E10116" s="124" t="str">
        <f>'Enter Data'!$C$61</f>
        <v>Select</v>
      </c>
    </row>
    <row r="10117" spans="3:5" x14ac:dyDescent="0.2">
      <c r="C10117" s="555"/>
      <c r="D10117" s="555"/>
      <c r="E10117" s="124" t="str">
        <f>'Enter Data'!$C$61</f>
        <v>Select</v>
      </c>
    </row>
    <row r="10118" spans="3:5" x14ac:dyDescent="0.2">
      <c r="C10118" s="555"/>
      <c r="D10118" s="555"/>
      <c r="E10118" s="124" t="str">
        <f>'Enter Data'!$C$61</f>
        <v>Select</v>
      </c>
    </row>
    <row r="10119" spans="3:5" x14ac:dyDescent="0.2">
      <c r="C10119" s="555"/>
      <c r="D10119" s="555"/>
      <c r="E10119" s="124" t="str">
        <f>'Enter Data'!$C$61</f>
        <v>Select</v>
      </c>
    </row>
    <row r="10120" spans="3:5" x14ac:dyDescent="0.2">
      <c r="C10120" s="555"/>
      <c r="D10120" s="555"/>
      <c r="E10120" s="124" t="str">
        <f>'Enter Data'!$C$61</f>
        <v>Select</v>
      </c>
    </row>
    <row r="10121" spans="3:5" x14ac:dyDescent="0.2">
      <c r="C10121" s="555"/>
      <c r="D10121" s="555"/>
      <c r="E10121" s="124" t="str">
        <f>'Enter Data'!$C$61</f>
        <v>Select</v>
      </c>
    </row>
    <row r="10122" spans="3:5" x14ac:dyDescent="0.2">
      <c r="C10122" s="555"/>
      <c r="D10122" s="555"/>
      <c r="E10122" s="124" t="str">
        <f>'Enter Data'!$C$61</f>
        <v>Select</v>
      </c>
    </row>
    <row r="10123" spans="3:5" x14ac:dyDescent="0.2">
      <c r="C10123" s="555"/>
      <c r="D10123" s="555"/>
      <c r="E10123" s="124" t="str">
        <f>'Enter Data'!$C$61</f>
        <v>Select</v>
      </c>
    </row>
    <row r="10124" spans="3:5" x14ac:dyDescent="0.2">
      <c r="C10124" s="555"/>
      <c r="D10124" s="555"/>
      <c r="E10124" s="124" t="str">
        <f>'Enter Data'!$C$61</f>
        <v>Select</v>
      </c>
    </row>
    <row r="10125" spans="3:5" x14ac:dyDescent="0.2">
      <c r="C10125" s="555"/>
      <c r="D10125" s="555"/>
      <c r="E10125" s="124" t="str">
        <f>'Enter Data'!$C$61</f>
        <v>Select</v>
      </c>
    </row>
    <row r="10126" spans="3:5" x14ac:dyDescent="0.2">
      <c r="C10126" s="555"/>
      <c r="D10126" s="555"/>
      <c r="E10126" s="124" t="str">
        <f>'Enter Data'!$C$61</f>
        <v>Select</v>
      </c>
    </row>
    <row r="10127" spans="3:5" x14ac:dyDescent="0.2">
      <c r="C10127" s="555"/>
      <c r="D10127" s="555"/>
      <c r="E10127" s="124" t="str">
        <f>'Enter Data'!$C$61</f>
        <v>Select</v>
      </c>
    </row>
    <row r="10128" spans="3:5" x14ac:dyDescent="0.2">
      <c r="C10128" s="555"/>
      <c r="D10128" s="555"/>
      <c r="E10128" s="124" t="str">
        <f>'Enter Data'!$C$61</f>
        <v>Select</v>
      </c>
    </row>
    <row r="10129" spans="3:5" x14ac:dyDescent="0.2">
      <c r="C10129" s="555"/>
      <c r="D10129" s="555"/>
      <c r="E10129" s="124" t="str">
        <f>'Enter Data'!$C$61</f>
        <v>Select</v>
      </c>
    </row>
    <row r="10130" spans="3:5" x14ac:dyDescent="0.2">
      <c r="C10130" s="555"/>
      <c r="D10130" s="555"/>
      <c r="E10130" s="124" t="str">
        <f>'Enter Data'!$C$61</f>
        <v>Select</v>
      </c>
    </row>
    <row r="10131" spans="3:5" x14ac:dyDescent="0.2">
      <c r="C10131" s="555"/>
      <c r="D10131" s="555"/>
      <c r="E10131" s="124" t="str">
        <f>'Enter Data'!$C$61</f>
        <v>Select</v>
      </c>
    </row>
    <row r="10132" spans="3:5" x14ac:dyDescent="0.2">
      <c r="C10132" s="555"/>
      <c r="D10132" s="555"/>
      <c r="E10132" s="124" t="str">
        <f>'Enter Data'!$C$61</f>
        <v>Select</v>
      </c>
    </row>
    <row r="10133" spans="3:5" x14ac:dyDescent="0.2">
      <c r="C10133" s="555"/>
      <c r="D10133" s="555"/>
      <c r="E10133" s="124" t="str">
        <f>'Enter Data'!$C$61</f>
        <v>Select</v>
      </c>
    </row>
    <row r="10134" spans="3:5" x14ac:dyDescent="0.2">
      <c r="C10134" s="555"/>
      <c r="D10134" s="555"/>
      <c r="E10134" s="124" t="str">
        <f>'Enter Data'!$C$61</f>
        <v>Select</v>
      </c>
    </row>
    <row r="10135" spans="3:5" x14ac:dyDescent="0.2">
      <c r="C10135" s="555"/>
      <c r="D10135" s="555"/>
      <c r="E10135" s="124" t="str">
        <f>'Enter Data'!$C$61</f>
        <v>Select</v>
      </c>
    </row>
    <row r="10136" spans="3:5" x14ac:dyDescent="0.2">
      <c r="C10136" s="555"/>
      <c r="D10136" s="555"/>
      <c r="E10136" s="124" t="str">
        <f>'Enter Data'!$C$61</f>
        <v>Select</v>
      </c>
    </row>
    <row r="10137" spans="3:5" x14ac:dyDescent="0.2">
      <c r="C10137" s="555"/>
      <c r="D10137" s="555"/>
      <c r="E10137" s="124" t="str">
        <f>'Enter Data'!$C$61</f>
        <v>Select</v>
      </c>
    </row>
    <row r="10138" spans="3:5" x14ac:dyDescent="0.2">
      <c r="C10138" s="555"/>
      <c r="D10138" s="555"/>
      <c r="E10138" s="124" t="str">
        <f>'Enter Data'!$C$61</f>
        <v>Select</v>
      </c>
    </row>
    <row r="10139" spans="3:5" x14ac:dyDescent="0.2">
      <c r="C10139" s="555"/>
      <c r="D10139" s="555"/>
      <c r="E10139" s="124" t="str">
        <f>'Enter Data'!$C$61</f>
        <v>Select</v>
      </c>
    </row>
    <row r="10140" spans="3:5" x14ac:dyDescent="0.2">
      <c r="C10140" s="555"/>
      <c r="D10140" s="555"/>
      <c r="E10140" s="124" t="str">
        <f>'Enter Data'!$C$61</f>
        <v>Select</v>
      </c>
    </row>
    <row r="10141" spans="3:5" x14ac:dyDescent="0.2">
      <c r="C10141" s="555"/>
      <c r="D10141" s="555"/>
      <c r="E10141" s="124" t="str">
        <f>'Enter Data'!$C$61</f>
        <v>Select</v>
      </c>
    </row>
    <row r="10142" spans="3:5" x14ac:dyDescent="0.2">
      <c r="C10142" s="555"/>
      <c r="D10142" s="555"/>
      <c r="E10142" s="124" t="str">
        <f>'Enter Data'!$C$61</f>
        <v>Select</v>
      </c>
    </row>
    <row r="10143" spans="3:5" x14ac:dyDescent="0.2">
      <c r="C10143" s="555"/>
      <c r="D10143" s="555"/>
      <c r="E10143" s="124" t="str">
        <f>'Enter Data'!$C$61</f>
        <v>Select</v>
      </c>
    </row>
    <row r="10144" spans="3:5" x14ac:dyDescent="0.2">
      <c r="C10144" s="555"/>
      <c r="D10144" s="555"/>
      <c r="E10144" s="124" t="str">
        <f>'Enter Data'!$C$61</f>
        <v>Select</v>
      </c>
    </row>
    <row r="10145" spans="3:5" x14ac:dyDescent="0.2">
      <c r="C10145" s="555"/>
      <c r="D10145" s="555"/>
      <c r="E10145" s="124" t="str">
        <f>'Enter Data'!$C$61</f>
        <v>Select</v>
      </c>
    </row>
    <row r="10146" spans="3:5" x14ac:dyDescent="0.2">
      <c r="C10146" s="555"/>
      <c r="D10146" s="555"/>
      <c r="E10146" s="124" t="str">
        <f>'Enter Data'!$C$61</f>
        <v>Select</v>
      </c>
    </row>
    <row r="10147" spans="3:5" x14ac:dyDescent="0.2">
      <c r="C10147" s="555"/>
      <c r="D10147" s="555"/>
      <c r="E10147" s="124" t="str">
        <f>'Enter Data'!$C$61</f>
        <v>Select</v>
      </c>
    </row>
    <row r="10148" spans="3:5" x14ac:dyDescent="0.2">
      <c r="C10148" s="555"/>
      <c r="D10148" s="555"/>
      <c r="E10148" s="124" t="str">
        <f>'Enter Data'!$C$61</f>
        <v>Select</v>
      </c>
    </row>
    <row r="10149" spans="3:5" x14ac:dyDescent="0.2">
      <c r="C10149" s="555"/>
      <c r="D10149" s="555"/>
      <c r="E10149" s="124" t="str">
        <f>'Enter Data'!$C$61</f>
        <v>Select</v>
      </c>
    </row>
    <row r="10150" spans="3:5" x14ac:dyDescent="0.2">
      <c r="C10150" s="555"/>
      <c r="D10150" s="555"/>
      <c r="E10150" s="124" t="str">
        <f>'Enter Data'!$C$61</f>
        <v>Select</v>
      </c>
    </row>
    <row r="10151" spans="3:5" x14ac:dyDescent="0.2">
      <c r="C10151" s="555"/>
      <c r="D10151" s="555"/>
      <c r="E10151" s="124" t="str">
        <f>'Enter Data'!$C$61</f>
        <v>Select</v>
      </c>
    </row>
    <row r="10152" spans="3:5" x14ac:dyDescent="0.2">
      <c r="C10152" s="555"/>
      <c r="D10152" s="555"/>
      <c r="E10152" s="124" t="str">
        <f>'Enter Data'!$C$61</f>
        <v>Select</v>
      </c>
    </row>
    <row r="10153" spans="3:5" x14ac:dyDescent="0.2">
      <c r="C10153" s="555"/>
      <c r="D10153" s="555"/>
      <c r="E10153" s="124" t="str">
        <f>'Enter Data'!$C$61</f>
        <v>Select</v>
      </c>
    </row>
    <row r="10154" spans="3:5" x14ac:dyDescent="0.2">
      <c r="C10154" s="555"/>
      <c r="D10154" s="555"/>
      <c r="E10154" s="124" t="str">
        <f>'Enter Data'!$C$61</f>
        <v>Select</v>
      </c>
    </row>
    <row r="10155" spans="3:5" x14ac:dyDescent="0.2">
      <c r="C10155" s="555"/>
      <c r="D10155" s="555"/>
      <c r="E10155" s="124" t="str">
        <f>'Enter Data'!$C$61</f>
        <v>Select</v>
      </c>
    </row>
    <row r="10156" spans="3:5" x14ac:dyDescent="0.2">
      <c r="C10156" s="555"/>
      <c r="D10156" s="555"/>
      <c r="E10156" s="124" t="str">
        <f>'Enter Data'!$C$61</f>
        <v>Select</v>
      </c>
    </row>
    <row r="10157" spans="3:5" x14ac:dyDescent="0.2">
      <c r="C10157" s="555"/>
      <c r="D10157" s="555"/>
      <c r="E10157" s="124" t="str">
        <f>'Enter Data'!$C$61</f>
        <v>Select</v>
      </c>
    </row>
    <row r="10158" spans="3:5" x14ac:dyDescent="0.2">
      <c r="C10158" s="555"/>
      <c r="D10158" s="555"/>
      <c r="E10158" s="124" t="str">
        <f>'Enter Data'!$C$61</f>
        <v>Select</v>
      </c>
    </row>
    <row r="10159" spans="3:5" x14ac:dyDescent="0.2">
      <c r="C10159" s="555"/>
      <c r="D10159" s="555"/>
      <c r="E10159" s="124" t="str">
        <f>'Enter Data'!$C$61</f>
        <v>Select</v>
      </c>
    </row>
    <row r="10160" spans="3:5" x14ac:dyDescent="0.2">
      <c r="C10160" s="555"/>
      <c r="D10160" s="555"/>
      <c r="E10160" s="124" t="str">
        <f>'Enter Data'!$C$61</f>
        <v>Select</v>
      </c>
    </row>
    <row r="10161" spans="3:5" x14ac:dyDescent="0.2">
      <c r="C10161" s="555"/>
      <c r="D10161" s="555"/>
      <c r="E10161" s="124" t="str">
        <f>'Enter Data'!$C$61</f>
        <v>Select</v>
      </c>
    </row>
    <row r="10162" spans="3:5" x14ac:dyDescent="0.2">
      <c r="C10162" s="555"/>
      <c r="D10162" s="555"/>
      <c r="E10162" s="124" t="str">
        <f>'Enter Data'!$C$61</f>
        <v>Select</v>
      </c>
    </row>
    <row r="10163" spans="3:5" x14ac:dyDescent="0.2">
      <c r="C10163" s="555"/>
      <c r="D10163" s="555"/>
      <c r="E10163" s="124" t="str">
        <f>'Enter Data'!$C$61</f>
        <v>Select</v>
      </c>
    </row>
    <row r="10164" spans="3:5" x14ac:dyDescent="0.2">
      <c r="C10164" s="555"/>
      <c r="D10164" s="555"/>
      <c r="E10164" s="124" t="str">
        <f>'Enter Data'!$C$61</f>
        <v>Select</v>
      </c>
    </row>
    <row r="10165" spans="3:5" x14ac:dyDescent="0.2">
      <c r="C10165" s="555"/>
      <c r="D10165" s="555"/>
      <c r="E10165" s="124" t="str">
        <f>'Enter Data'!$C$61</f>
        <v>Select</v>
      </c>
    </row>
    <row r="10166" spans="3:5" x14ac:dyDescent="0.2">
      <c r="C10166" s="555"/>
      <c r="D10166" s="555"/>
      <c r="E10166" s="124" t="str">
        <f>'Enter Data'!$C$61</f>
        <v>Select</v>
      </c>
    </row>
    <row r="10167" spans="3:5" x14ac:dyDescent="0.2">
      <c r="C10167" s="555"/>
      <c r="D10167" s="555"/>
      <c r="E10167" s="124" t="str">
        <f>'Enter Data'!$C$61</f>
        <v>Select</v>
      </c>
    </row>
    <row r="10168" spans="3:5" x14ac:dyDescent="0.2">
      <c r="C10168" s="555"/>
      <c r="D10168" s="555"/>
      <c r="E10168" s="124" t="str">
        <f>'Enter Data'!$C$61</f>
        <v>Select</v>
      </c>
    </row>
    <row r="10169" spans="3:5" x14ac:dyDescent="0.2">
      <c r="C10169" s="555"/>
      <c r="D10169" s="555"/>
      <c r="E10169" s="124" t="str">
        <f>'Enter Data'!$C$61</f>
        <v>Select</v>
      </c>
    </row>
    <row r="10170" spans="3:5" x14ac:dyDescent="0.2">
      <c r="C10170" s="555"/>
      <c r="D10170" s="555"/>
      <c r="E10170" s="124" t="str">
        <f>'Enter Data'!$C$61</f>
        <v>Select</v>
      </c>
    </row>
    <row r="10171" spans="3:5" x14ac:dyDescent="0.2">
      <c r="C10171" s="555"/>
      <c r="D10171" s="555"/>
      <c r="E10171" s="124" t="str">
        <f>'Enter Data'!$C$61</f>
        <v>Select</v>
      </c>
    </row>
    <row r="10172" spans="3:5" x14ac:dyDescent="0.2">
      <c r="C10172" s="555"/>
      <c r="D10172" s="555"/>
      <c r="E10172" s="124" t="str">
        <f>'Enter Data'!$C$61</f>
        <v>Select</v>
      </c>
    </row>
    <row r="10173" spans="3:5" x14ac:dyDescent="0.2">
      <c r="C10173" s="555"/>
      <c r="D10173" s="555"/>
      <c r="E10173" s="124" t="str">
        <f>'Enter Data'!$C$61</f>
        <v>Select</v>
      </c>
    </row>
    <row r="10174" spans="3:5" x14ac:dyDescent="0.2">
      <c r="C10174" s="555"/>
      <c r="D10174" s="555"/>
      <c r="E10174" s="124" t="str">
        <f>'Enter Data'!$C$61</f>
        <v>Select</v>
      </c>
    </row>
    <row r="10175" spans="3:5" x14ac:dyDescent="0.2">
      <c r="C10175" s="555"/>
      <c r="D10175" s="555"/>
      <c r="E10175" s="124" t="str">
        <f>'Enter Data'!$C$61</f>
        <v>Select</v>
      </c>
    </row>
    <row r="10176" spans="3:5" x14ac:dyDescent="0.2">
      <c r="C10176" s="555"/>
      <c r="D10176" s="555"/>
      <c r="E10176" s="124" t="str">
        <f>'Enter Data'!$C$61</f>
        <v>Select</v>
      </c>
    </row>
    <row r="10177" spans="3:5" x14ac:dyDescent="0.2">
      <c r="C10177" s="555"/>
      <c r="D10177" s="555"/>
      <c r="E10177" s="124" t="str">
        <f>'Enter Data'!$C$61</f>
        <v>Select</v>
      </c>
    </row>
    <row r="10178" spans="3:5" x14ac:dyDescent="0.2">
      <c r="C10178" s="555"/>
      <c r="D10178" s="555"/>
      <c r="E10178" s="124" t="str">
        <f>'Enter Data'!$C$61</f>
        <v>Select</v>
      </c>
    </row>
    <row r="10179" spans="3:5" x14ac:dyDescent="0.2">
      <c r="C10179" s="555"/>
      <c r="D10179" s="555"/>
      <c r="E10179" s="124" t="str">
        <f>'Enter Data'!$C$61</f>
        <v>Select</v>
      </c>
    </row>
    <row r="10180" spans="3:5" x14ac:dyDescent="0.2">
      <c r="C10180" s="555"/>
      <c r="D10180" s="555"/>
      <c r="E10180" s="124" t="str">
        <f>'Enter Data'!$C$61</f>
        <v>Select</v>
      </c>
    </row>
    <row r="10181" spans="3:5" x14ac:dyDescent="0.2">
      <c r="C10181" s="555"/>
      <c r="D10181" s="555"/>
      <c r="E10181" s="124" t="str">
        <f>'Enter Data'!$C$61</f>
        <v>Select</v>
      </c>
    </row>
    <row r="10182" spans="3:5" x14ac:dyDescent="0.2">
      <c r="C10182" s="555"/>
      <c r="D10182" s="555"/>
      <c r="E10182" s="124" t="str">
        <f>'Enter Data'!$C$61</f>
        <v>Select</v>
      </c>
    </row>
    <row r="10183" spans="3:5" x14ac:dyDescent="0.2">
      <c r="C10183" s="555"/>
      <c r="D10183" s="555"/>
      <c r="E10183" s="124" t="str">
        <f>'Enter Data'!$C$61</f>
        <v>Select</v>
      </c>
    </row>
    <row r="10184" spans="3:5" x14ac:dyDescent="0.2">
      <c r="C10184" s="555"/>
      <c r="D10184" s="555"/>
      <c r="E10184" s="124" t="str">
        <f>'Enter Data'!$C$61</f>
        <v>Select</v>
      </c>
    </row>
    <row r="10185" spans="3:5" x14ac:dyDescent="0.2">
      <c r="C10185" s="555"/>
      <c r="D10185" s="555"/>
      <c r="E10185" s="124" t="str">
        <f>'Enter Data'!$C$61</f>
        <v>Select</v>
      </c>
    </row>
    <row r="10186" spans="3:5" x14ac:dyDescent="0.2">
      <c r="C10186" s="555"/>
      <c r="D10186" s="555"/>
      <c r="E10186" s="124" t="str">
        <f>'Enter Data'!$C$61</f>
        <v>Select</v>
      </c>
    </row>
    <row r="10187" spans="3:5" x14ac:dyDescent="0.2">
      <c r="C10187" s="555"/>
      <c r="D10187" s="555"/>
      <c r="E10187" s="124" t="str">
        <f>'Enter Data'!$C$61</f>
        <v>Select</v>
      </c>
    </row>
    <row r="10188" spans="3:5" x14ac:dyDescent="0.2">
      <c r="C10188" s="555"/>
      <c r="D10188" s="555"/>
      <c r="E10188" s="124" t="str">
        <f>'Enter Data'!$C$61</f>
        <v>Select</v>
      </c>
    </row>
    <row r="10189" spans="3:5" x14ac:dyDescent="0.2">
      <c r="C10189" s="555"/>
      <c r="D10189" s="555"/>
      <c r="E10189" s="124" t="str">
        <f>'Enter Data'!$C$61</f>
        <v>Select</v>
      </c>
    </row>
    <row r="10190" spans="3:5" x14ac:dyDescent="0.2">
      <c r="C10190" s="555"/>
      <c r="D10190" s="555"/>
      <c r="E10190" s="124" t="str">
        <f>'Enter Data'!$C$61</f>
        <v>Select</v>
      </c>
    </row>
    <row r="10191" spans="3:5" x14ac:dyDescent="0.2">
      <c r="C10191" s="555"/>
      <c r="D10191" s="555"/>
      <c r="E10191" s="124" t="str">
        <f>'Enter Data'!$C$61</f>
        <v>Select</v>
      </c>
    </row>
    <row r="10192" spans="3:5" x14ac:dyDescent="0.2">
      <c r="C10192" s="555"/>
      <c r="D10192" s="555"/>
      <c r="E10192" s="124" t="str">
        <f>'Enter Data'!$C$61</f>
        <v>Select</v>
      </c>
    </row>
    <row r="10193" spans="3:5" x14ac:dyDescent="0.2">
      <c r="C10193" s="555"/>
      <c r="D10193" s="555"/>
      <c r="E10193" s="124" t="str">
        <f>'Enter Data'!$C$61</f>
        <v>Select</v>
      </c>
    </row>
    <row r="10194" spans="3:5" x14ac:dyDescent="0.2">
      <c r="C10194" s="555"/>
      <c r="D10194" s="555"/>
      <c r="E10194" s="124" t="str">
        <f>'Enter Data'!$C$61</f>
        <v>Select</v>
      </c>
    </row>
    <row r="10195" spans="3:5" x14ac:dyDescent="0.2">
      <c r="C10195" s="555"/>
      <c r="D10195" s="555"/>
      <c r="E10195" s="124" t="str">
        <f>'Enter Data'!$C$61</f>
        <v>Select</v>
      </c>
    </row>
    <row r="10196" spans="3:5" x14ac:dyDescent="0.2">
      <c r="C10196" s="555"/>
      <c r="D10196" s="555"/>
      <c r="E10196" s="124" t="str">
        <f>'Enter Data'!$C$61</f>
        <v>Select</v>
      </c>
    </row>
    <row r="10197" spans="3:5" x14ac:dyDescent="0.2">
      <c r="C10197" s="555"/>
      <c r="D10197" s="555"/>
      <c r="E10197" s="124" t="str">
        <f>'Enter Data'!$C$61</f>
        <v>Select</v>
      </c>
    </row>
    <row r="10198" spans="3:5" x14ac:dyDescent="0.2">
      <c r="C10198" s="555"/>
      <c r="D10198" s="555"/>
      <c r="E10198" s="124" t="str">
        <f>'Enter Data'!$C$61</f>
        <v>Select</v>
      </c>
    </row>
    <row r="10199" spans="3:5" x14ac:dyDescent="0.2">
      <c r="C10199" s="555"/>
      <c r="D10199" s="555"/>
      <c r="E10199" s="124" t="str">
        <f>'Enter Data'!$C$61</f>
        <v>Select</v>
      </c>
    </row>
    <row r="10200" spans="3:5" x14ac:dyDescent="0.2">
      <c r="C10200" s="555"/>
      <c r="D10200" s="555"/>
      <c r="E10200" s="124" t="str">
        <f>'Enter Data'!$C$61</f>
        <v>Select</v>
      </c>
    </row>
    <row r="10201" spans="3:5" x14ac:dyDescent="0.2">
      <c r="C10201" s="555"/>
      <c r="D10201" s="555"/>
      <c r="E10201" s="124" t="str">
        <f>'Enter Data'!$C$61</f>
        <v>Select</v>
      </c>
    </row>
    <row r="10202" spans="3:5" x14ac:dyDescent="0.2">
      <c r="C10202" s="555"/>
      <c r="D10202" s="555"/>
      <c r="E10202" s="124" t="str">
        <f>'Enter Data'!$C$61</f>
        <v>Select</v>
      </c>
    </row>
    <row r="10203" spans="3:5" x14ac:dyDescent="0.2">
      <c r="C10203" s="555"/>
      <c r="D10203" s="555"/>
      <c r="E10203" s="124" t="str">
        <f>'Enter Data'!$C$61</f>
        <v>Select</v>
      </c>
    </row>
    <row r="10204" spans="3:5" x14ac:dyDescent="0.2">
      <c r="C10204" s="555"/>
      <c r="D10204" s="555"/>
      <c r="E10204" s="124" t="str">
        <f>'Enter Data'!$C$61</f>
        <v>Select</v>
      </c>
    </row>
    <row r="10205" spans="3:5" x14ac:dyDescent="0.2">
      <c r="C10205" s="555"/>
      <c r="D10205" s="555"/>
      <c r="E10205" s="124" t="str">
        <f>'Enter Data'!$C$61</f>
        <v>Select</v>
      </c>
    </row>
    <row r="10206" spans="3:5" x14ac:dyDescent="0.2">
      <c r="C10206" s="555"/>
      <c r="D10206" s="555"/>
      <c r="E10206" s="124" t="str">
        <f>'Enter Data'!$C$61</f>
        <v>Select</v>
      </c>
    </row>
    <row r="10207" spans="3:5" x14ac:dyDescent="0.2">
      <c r="C10207" s="555"/>
      <c r="D10207" s="555"/>
      <c r="E10207" s="124" t="str">
        <f>'Enter Data'!$C$61</f>
        <v>Select</v>
      </c>
    </row>
    <row r="10208" spans="3:5" x14ac:dyDescent="0.2">
      <c r="C10208" s="555"/>
      <c r="D10208" s="555"/>
      <c r="E10208" s="124" t="str">
        <f>'Enter Data'!$C$61</f>
        <v>Select</v>
      </c>
    </row>
    <row r="10209" spans="3:5" x14ac:dyDescent="0.2">
      <c r="C10209" s="555"/>
      <c r="D10209" s="555"/>
      <c r="E10209" s="124" t="str">
        <f>'Enter Data'!$C$61</f>
        <v>Select</v>
      </c>
    </row>
    <row r="10210" spans="3:5" x14ac:dyDescent="0.2">
      <c r="C10210" s="555"/>
      <c r="D10210" s="555"/>
      <c r="E10210" s="124" t="str">
        <f>'Enter Data'!$C$61</f>
        <v>Select</v>
      </c>
    </row>
    <row r="10211" spans="3:5" x14ac:dyDescent="0.2">
      <c r="C10211" s="555"/>
      <c r="D10211" s="555"/>
      <c r="E10211" s="124" t="str">
        <f>'Enter Data'!$C$61</f>
        <v>Select</v>
      </c>
    </row>
    <row r="10212" spans="3:5" x14ac:dyDescent="0.2">
      <c r="C10212" s="555"/>
      <c r="D10212" s="555"/>
      <c r="E10212" s="124" t="str">
        <f>'Enter Data'!$C$61</f>
        <v>Select</v>
      </c>
    </row>
    <row r="10213" spans="3:5" x14ac:dyDescent="0.2">
      <c r="C10213" s="555"/>
      <c r="D10213" s="555"/>
      <c r="E10213" s="124" t="str">
        <f>'Enter Data'!$C$61</f>
        <v>Select</v>
      </c>
    </row>
    <row r="10214" spans="3:5" x14ac:dyDescent="0.2">
      <c r="C10214" s="555"/>
      <c r="D10214" s="555"/>
      <c r="E10214" s="124" t="str">
        <f>'Enter Data'!$C$61</f>
        <v>Select</v>
      </c>
    </row>
    <row r="10215" spans="3:5" x14ac:dyDescent="0.2">
      <c r="C10215" s="555"/>
      <c r="D10215" s="555"/>
      <c r="E10215" s="124" t="str">
        <f>'Enter Data'!$C$61</f>
        <v>Select</v>
      </c>
    </row>
    <row r="10216" spans="3:5" x14ac:dyDescent="0.2">
      <c r="C10216" s="555"/>
      <c r="D10216" s="555"/>
      <c r="E10216" s="124" t="str">
        <f>'Enter Data'!$C$61</f>
        <v>Select</v>
      </c>
    </row>
    <row r="10217" spans="3:5" x14ac:dyDescent="0.2">
      <c r="C10217" s="555"/>
      <c r="D10217" s="555"/>
      <c r="E10217" s="124" t="str">
        <f>'Enter Data'!$C$61</f>
        <v>Select</v>
      </c>
    </row>
    <row r="10218" spans="3:5" x14ac:dyDescent="0.2">
      <c r="C10218" s="555"/>
      <c r="D10218" s="555"/>
      <c r="E10218" s="124" t="str">
        <f>'Enter Data'!$C$61</f>
        <v>Select</v>
      </c>
    </row>
    <row r="10219" spans="3:5" x14ac:dyDescent="0.2">
      <c r="C10219" s="555"/>
      <c r="D10219" s="555"/>
      <c r="E10219" s="124" t="str">
        <f>'Enter Data'!$C$61</f>
        <v>Select</v>
      </c>
    </row>
    <row r="10220" spans="3:5" x14ac:dyDescent="0.2">
      <c r="C10220" s="555"/>
      <c r="D10220" s="555"/>
      <c r="E10220" s="124" t="str">
        <f>'Enter Data'!$C$61</f>
        <v>Select</v>
      </c>
    </row>
    <row r="10221" spans="3:5" x14ac:dyDescent="0.2">
      <c r="C10221" s="555"/>
      <c r="D10221" s="555"/>
      <c r="E10221" s="124" t="str">
        <f>'Enter Data'!$C$61</f>
        <v>Select</v>
      </c>
    </row>
    <row r="10222" spans="3:5" x14ac:dyDescent="0.2">
      <c r="C10222" s="555"/>
      <c r="D10222" s="555"/>
      <c r="E10222" s="124" t="str">
        <f>'Enter Data'!$C$61</f>
        <v>Select</v>
      </c>
    </row>
    <row r="10223" spans="3:5" x14ac:dyDescent="0.2">
      <c r="C10223" s="555"/>
      <c r="D10223" s="555"/>
      <c r="E10223" s="124" t="str">
        <f>'Enter Data'!$C$61</f>
        <v>Select</v>
      </c>
    </row>
    <row r="10224" spans="3:5" x14ac:dyDescent="0.2">
      <c r="C10224" s="555"/>
      <c r="D10224" s="555"/>
      <c r="E10224" s="124" t="str">
        <f>'Enter Data'!$C$61</f>
        <v>Select</v>
      </c>
    </row>
    <row r="10225" spans="3:5" x14ac:dyDescent="0.2">
      <c r="C10225" s="555"/>
      <c r="D10225" s="555"/>
      <c r="E10225" s="124" t="str">
        <f>'Enter Data'!$C$61</f>
        <v>Select</v>
      </c>
    </row>
    <row r="10226" spans="3:5" x14ac:dyDescent="0.2">
      <c r="C10226" s="555"/>
      <c r="D10226" s="555"/>
      <c r="E10226" s="124" t="str">
        <f>'Enter Data'!$C$61</f>
        <v>Select</v>
      </c>
    </row>
    <row r="10227" spans="3:5" x14ac:dyDescent="0.2">
      <c r="C10227" s="555"/>
      <c r="D10227" s="555"/>
      <c r="E10227" s="124" t="str">
        <f>'Enter Data'!$C$61</f>
        <v>Select</v>
      </c>
    </row>
    <row r="10228" spans="3:5" x14ac:dyDescent="0.2">
      <c r="C10228" s="555"/>
      <c r="D10228" s="555"/>
      <c r="E10228" s="124" t="str">
        <f>'Enter Data'!$C$61</f>
        <v>Select</v>
      </c>
    </row>
    <row r="10229" spans="3:5" x14ac:dyDescent="0.2">
      <c r="C10229" s="555"/>
      <c r="D10229" s="555"/>
      <c r="E10229" s="124" t="str">
        <f>'Enter Data'!$C$61</f>
        <v>Select</v>
      </c>
    </row>
    <row r="10230" spans="3:5" x14ac:dyDescent="0.2">
      <c r="C10230" s="555"/>
      <c r="D10230" s="555"/>
      <c r="E10230" s="124" t="str">
        <f>'Enter Data'!$C$61</f>
        <v>Select</v>
      </c>
    </row>
    <row r="10231" spans="3:5" x14ac:dyDescent="0.2">
      <c r="C10231" s="555"/>
      <c r="D10231" s="555"/>
      <c r="E10231" s="124" t="str">
        <f>'Enter Data'!$C$61</f>
        <v>Select</v>
      </c>
    </row>
    <row r="10232" spans="3:5" x14ac:dyDescent="0.2">
      <c r="C10232" s="555"/>
      <c r="D10232" s="555"/>
      <c r="E10232" s="124" t="str">
        <f>'Enter Data'!$C$61</f>
        <v>Select</v>
      </c>
    </row>
    <row r="10233" spans="3:5" x14ac:dyDescent="0.2">
      <c r="C10233" s="555"/>
      <c r="D10233" s="555"/>
      <c r="E10233" s="124" t="str">
        <f>'Enter Data'!$C$61</f>
        <v>Select</v>
      </c>
    </row>
    <row r="10234" spans="3:5" x14ac:dyDescent="0.2">
      <c r="C10234" s="555"/>
      <c r="D10234" s="555"/>
      <c r="E10234" s="124" t="str">
        <f>'Enter Data'!$C$61</f>
        <v>Select</v>
      </c>
    </row>
    <row r="10235" spans="3:5" x14ac:dyDescent="0.2">
      <c r="C10235" s="555"/>
      <c r="D10235" s="555"/>
      <c r="E10235" s="124" t="str">
        <f>'Enter Data'!$C$61</f>
        <v>Select</v>
      </c>
    </row>
    <row r="10236" spans="3:5" x14ac:dyDescent="0.2">
      <c r="C10236" s="555"/>
      <c r="D10236" s="555"/>
      <c r="E10236" s="124" t="str">
        <f>'Enter Data'!$C$61</f>
        <v>Select</v>
      </c>
    </row>
    <row r="10237" spans="3:5" x14ac:dyDescent="0.2">
      <c r="C10237" s="555"/>
      <c r="D10237" s="555"/>
      <c r="E10237" s="124" t="str">
        <f>'Enter Data'!$C$61</f>
        <v>Select</v>
      </c>
    </row>
    <row r="10238" spans="3:5" x14ac:dyDescent="0.2">
      <c r="C10238" s="555"/>
      <c r="D10238" s="555"/>
      <c r="E10238" s="124" t="str">
        <f>'Enter Data'!$C$61</f>
        <v>Select</v>
      </c>
    </row>
    <row r="10239" spans="3:5" x14ac:dyDescent="0.2">
      <c r="C10239" s="555"/>
      <c r="D10239" s="555"/>
      <c r="E10239" s="124" t="str">
        <f>'Enter Data'!$C$61</f>
        <v>Select</v>
      </c>
    </row>
    <row r="10240" spans="3:5" x14ac:dyDescent="0.2">
      <c r="C10240" s="555"/>
      <c r="D10240" s="555"/>
      <c r="E10240" s="124" t="str">
        <f>'Enter Data'!$C$61</f>
        <v>Select</v>
      </c>
    </row>
    <row r="10241" spans="3:5" x14ac:dyDescent="0.2">
      <c r="C10241" s="555"/>
      <c r="D10241" s="555"/>
      <c r="E10241" s="124" t="str">
        <f>'Enter Data'!$C$61</f>
        <v>Select</v>
      </c>
    </row>
    <row r="10242" spans="3:5" x14ac:dyDescent="0.2">
      <c r="C10242" s="555"/>
      <c r="D10242" s="555"/>
      <c r="E10242" s="124" t="str">
        <f>'Enter Data'!$C$61</f>
        <v>Select</v>
      </c>
    </row>
    <row r="10243" spans="3:5" x14ac:dyDescent="0.2">
      <c r="C10243" s="555"/>
      <c r="D10243" s="555"/>
      <c r="E10243" s="124" t="str">
        <f>'Enter Data'!$C$61</f>
        <v>Select</v>
      </c>
    </row>
    <row r="10244" spans="3:5" x14ac:dyDescent="0.2">
      <c r="C10244" s="555"/>
      <c r="D10244" s="555"/>
      <c r="E10244" s="124" t="str">
        <f>'Enter Data'!$C$61</f>
        <v>Select</v>
      </c>
    </row>
    <row r="10245" spans="3:5" x14ac:dyDescent="0.2">
      <c r="C10245" s="555"/>
      <c r="D10245" s="555"/>
      <c r="E10245" s="124" t="str">
        <f>'Enter Data'!$C$61</f>
        <v>Select</v>
      </c>
    </row>
    <row r="10246" spans="3:5" x14ac:dyDescent="0.2">
      <c r="C10246" s="555"/>
      <c r="D10246" s="555"/>
      <c r="E10246" s="124" t="str">
        <f>'Enter Data'!$C$61</f>
        <v>Select</v>
      </c>
    </row>
    <row r="10247" spans="3:5" x14ac:dyDescent="0.2">
      <c r="C10247" s="555"/>
      <c r="D10247" s="555"/>
      <c r="E10247" s="124" t="str">
        <f>'Enter Data'!$C$61</f>
        <v>Select</v>
      </c>
    </row>
    <row r="10248" spans="3:5" x14ac:dyDescent="0.2">
      <c r="C10248" s="555"/>
      <c r="D10248" s="555"/>
      <c r="E10248" s="124" t="str">
        <f>'Enter Data'!$C$61</f>
        <v>Select</v>
      </c>
    </row>
    <row r="10249" spans="3:5" x14ac:dyDescent="0.2">
      <c r="C10249" s="555"/>
      <c r="D10249" s="555"/>
      <c r="E10249" s="124" t="str">
        <f>'Enter Data'!$C$61</f>
        <v>Select</v>
      </c>
    </row>
    <row r="10250" spans="3:5" x14ac:dyDescent="0.2">
      <c r="C10250" s="555"/>
      <c r="D10250" s="555"/>
      <c r="E10250" s="124" t="str">
        <f>'Enter Data'!$C$61</f>
        <v>Select</v>
      </c>
    </row>
    <row r="10251" spans="3:5" x14ac:dyDescent="0.2">
      <c r="C10251" s="555"/>
      <c r="D10251" s="555"/>
      <c r="E10251" s="124" t="str">
        <f>'Enter Data'!$C$61</f>
        <v>Select</v>
      </c>
    </row>
    <row r="10252" spans="3:5" x14ac:dyDescent="0.2">
      <c r="C10252" s="555"/>
      <c r="D10252" s="555"/>
      <c r="E10252" s="124" t="str">
        <f>'Enter Data'!$C$61</f>
        <v>Select</v>
      </c>
    </row>
    <row r="10253" spans="3:5" x14ac:dyDescent="0.2">
      <c r="C10253" s="555"/>
      <c r="D10253" s="555"/>
      <c r="E10253" s="124" t="str">
        <f>'Enter Data'!$C$61</f>
        <v>Select</v>
      </c>
    </row>
    <row r="10254" spans="3:5" x14ac:dyDescent="0.2">
      <c r="C10254" s="555"/>
      <c r="D10254" s="555"/>
      <c r="E10254" s="124" t="str">
        <f>'Enter Data'!$C$61</f>
        <v>Select</v>
      </c>
    </row>
    <row r="10255" spans="3:5" x14ac:dyDescent="0.2">
      <c r="C10255" s="555"/>
      <c r="D10255" s="555"/>
      <c r="E10255" s="124" t="str">
        <f>'Enter Data'!$C$61</f>
        <v>Select</v>
      </c>
    </row>
    <row r="10256" spans="3:5" x14ac:dyDescent="0.2">
      <c r="C10256" s="555"/>
      <c r="D10256" s="555"/>
      <c r="E10256" s="124" t="str">
        <f>'Enter Data'!$C$61</f>
        <v>Select</v>
      </c>
    </row>
    <row r="10257" spans="3:5" x14ac:dyDescent="0.2">
      <c r="C10257" s="555"/>
      <c r="D10257" s="555"/>
      <c r="E10257" s="124" t="str">
        <f>'Enter Data'!$C$61</f>
        <v>Select</v>
      </c>
    </row>
    <row r="10258" spans="3:5" x14ac:dyDescent="0.2">
      <c r="C10258" s="555"/>
      <c r="D10258" s="555"/>
      <c r="E10258" s="124" t="str">
        <f>'Enter Data'!$C$61</f>
        <v>Select</v>
      </c>
    </row>
    <row r="10259" spans="3:5" x14ac:dyDescent="0.2">
      <c r="C10259" s="555"/>
      <c r="D10259" s="555"/>
      <c r="E10259" s="124" t="str">
        <f>'Enter Data'!$C$61</f>
        <v>Select</v>
      </c>
    </row>
    <row r="10260" spans="3:5" x14ac:dyDescent="0.2">
      <c r="C10260" s="555"/>
      <c r="D10260" s="555"/>
      <c r="E10260" s="124" t="str">
        <f>'Enter Data'!$C$61</f>
        <v>Select</v>
      </c>
    </row>
    <row r="10261" spans="3:5" x14ac:dyDescent="0.2">
      <c r="C10261" s="555"/>
      <c r="D10261" s="555"/>
      <c r="E10261" s="124" t="str">
        <f>'Enter Data'!$C$61</f>
        <v>Select</v>
      </c>
    </row>
    <row r="10262" spans="3:5" x14ac:dyDescent="0.2">
      <c r="C10262" s="555"/>
      <c r="D10262" s="555"/>
      <c r="E10262" s="124" t="str">
        <f>'Enter Data'!$C$61</f>
        <v>Select</v>
      </c>
    </row>
    <row r="10263" spans="3:5" x14ac:dyDescent="0.2">
      <c r="C10263" s="555"/>
      <c r="D10263" s="555"/>
      <c r="E10263" s="124" t="str">
        <f>'Enter Data'!$C$61</f>
        <v>Select</v>
      </c>
    </row>
    <row r="10264" spans="3:5" x14ac:dyDescent="0.2">
      <c r="C10264" s="555"/>
      <c r="D10264" s="555"/>
      <c r="E10264" s="124" t="str">
        <f>'Enter Data'!$C$61</f>
        <v>Select</v>
      </c>
    </row>
    <row r="10265" spans="3:5" x14ac:dyDescent="0.2">
      <c r="C10265" s="555"/>
      <c r="D10265" s="555"/>
      <c r="E10265" s="124" t="str">
        <f>'Enter Data'!$C$61</f>
        <v>Select</v>
      </c>
    </row>
    <row r="10266" spans="3:5" x14ac:dyDescent="0.2">
      <c r="C10266" s="555"/>
      <c r="D10266" s="555"/>
      <c r="E10266" s="124" t="str">
        <f>'Enter Data'!$C$61</f>
        <v>Select</v>
      </c>
    </row>
    <row r="10267" spans="3:5" x14ac:dyDescent="0.2">
      <c r="C10267" s="555"/>
      <c r="D10267" s="555"/>
      <c r="E10267" s="124" t="str">
        <f>'Enter Data'!$C$61</f>
        <v>Select</v>
      </c>
    </row>
    <row r="10268" spans="3:5" x14ac:dyDescent="0.2">
      <c r="C10268" s="555"/>
      <c r="D10268" s="555"/>
      <c r="E10268" s="124" t="str">
        <f>'Enter Data'!$C$61</f>
        <v>Select</v>
      </c>
    </row>
    <row r="10269" spans="3:5" x14ac:dyDescent="0.2">
      <c r="C10269" s="555"/>
      <c r="D10269" s="555"/>
      <c r="E10269" s="124" t="str">
        <f>'Enter Data'!$C$61</f>
        <v>Select</v>
      </c>
    </row>
    <row r="10270" spans="3:5" x14ac:dyDescent="0.2">
      <c r="C10270" s="555"/>
      <c r="D10270" s="555"/>
      <c r="E10270" s="124" t="str">
        <f>'Enter Data'!$C$61</f>
        <v>Select</v>
      </c>
    </row>
    <row r="10271" spans="3:5" x14ac:dyDescent="0.2">
      <c r="C10271" s="555"/>
      <c r="D10271" s="555"/>
      <c r="E10271" s="124" t="str">
        <f>'Enter Data'!$C$61</f>
        <v>Select</v>
      </c>
    </row>
    <row r="10272" spans="3:5" x14ac:dyDescent="0.2">
      <c r="C10272" s="555"/>
      <c r="D10272" s="555"/>
      <c r="E10272" s="124" t="str">
        <f>'Enter Data'!$C$61</f>
        <v>Select</v>
      </c>
    </row>
    <row r="10273" spans="3:5" x14ac:dyDescent="0.2">
      <c r="C10273" s="555"/>
      <c r="D10273" s="555"/>
      <c r="E10273" s="124" t="str">
        <f>'Enter Data'!$C$61</f>
        <v>Select</v>
      </c>
    </row>
    <row r="10274" spans="3:5" x14ac:dyDescent="0.2">
      <c r="C10274" s="555"/>
      <c r="D10274" s="555"/>
      <c r="E10274" s="124" t="str">
        <f>'Enter Data'!$C$61</f>
        <v>Select</v>
      </c>
    </row>
    <row r="10275" spans="3:5" x14ac:dyDescent="0.2">
      <c r="C10275" s="555"/>
      <c r="D10275" s="555"/>
      <c r="E10275" s="124" t="str">
        <f>'Enter Data'!$C$61</f>
        <v>Select</v>
      </c>
    </row>
    <row r="10276" spans="3:5" x14ac:dyDescent="0.2">
      <c r="C10276" s="555"/>
      <c r="D10276" s="555"/>
      <c r="E10276" s="124" t="str">
        <f>'Enter Data'!$C$61</f>
        <v>Select</v>
      </c>
    </row>
    <row r="10277" spans="3:5" x14ac:dyDescent="0.2">
      <c r="C10277" s="555"/>
      <c r="D10277" s="555"/>
      <c r="E10277" s="124" t="str">
        <f>'Enter Data'!$C$61</f>
        <v>Select</v>
      </c>
    </row>
    <row r="10278" spans="3:5" x14ac:dyDescent="0.2">
      <c r="C10278" s="555"/>
      <c r="D10278" s="555"/>
      <c r="E10278" s="124" t="str">
        <f>'Enter Data'!$C$61</f>
        <v>Select</v>
      </c>
    </row>
    <row r="10279" spans="3:5" x14ac:dyDescent="0.2">
      <c r="C10279" s="555"/>
      <c r="D10279" s="555"/>
      <c r="E10279" s="124" t="str">
        <f>'Enter Data'!$C$61</f>
        <v>Select</v>
      </c>
    </row>
    <row r="10280" spans="3:5" x14ac:dyDescent="0.2">
      <c r="C10280" s="555"/>
      <c r="D10280" s="555"/>
      <c r="E10280" s="124" t="str">
        <f>'Enter Data'!$C$61</f>
        <v>Select</v>
      </c>
    </row>
    <row r="10281" spans="3:5" x14ac:dyDescent="0.2">
      <c r="C10281" s="555"/>
      <c r="D10281" s="555"/>
      <c r="E10281" s="124" t="str">
        <f>'Enter Data'!$C$61</f>
        <v>Select</v>
      </c>
    </row>
    <row r="10282" spans="3:5" x14ac:dyDescent="0.2">
      <c r="C10282" s="555"/>
      <c r="D10282" s="555"/>
      <c r="E10282" s="124" t="str">
        <f>'Enter Data'!$C$61</f>
        <v>Select</v>
      </c>
    </row>
    <row r="10283" spans="3:5" x14ac:dyDescent="0.2">
      <c r="C10283" s="555"/>
      <c r="D10283" s="555"/>
      <c r="E10283" s="124" t="str">
        <f>'Enter Data'!$C$61</f>
        <v>Select</v>
      </c>
    </row>
    <row r="10284" spans="3:5" x14ac:dyDescent="0.2">
      <c r="C10284" s="555"/>
      <c r="D10284" s="555"/>
      <c r="E10284" s="124" t="str">
        <f>'Enter Data'!$C$61</f>
        <v>Select</v>
      </c>
    </row>
    <row r="10285" spans="3:5" x14ac:dyDescent="0.2">
      <c r="C10285" s="555"/>
      <c r="D10285" s="555"/>
      <c r="E10285" s="124" t="str">
        <f>'Enter Data'!$C$61</f>
        <v>Select</v>
      </c>
    </row>
    <row r="10286" spans="3:5" x14ac:dyDescent="0.2">
      <c r="C10286" s="555"/>
      <c r="D10286" s="555"/>
      <c r="E10286" s="124" t="str">
        <f>'Enter Data'!$C$61</f>
        <v>Select</v>
      </c>
    </row>
    <row r="10287" spans="3:5" x14ac:dyDescent="0.2">
      <c r="C10287" s="555"/>
      <c r="D10287" s="555"/>
      <c r="E10287" s="124" t="str">
        <f>'Enter Data'!$C$61</f>
        <v>Select</v>
      </c>
    </row>
    <row r="10288" spans="3:5" x14ac:dyDescent="0.2">
      <c r="C10288" s="555"/>
      <c r="D10288" s="555"/>
      <c r="E10288" s="124" t="str">
        <f>'Enter Data'!$C$61</f>
        <v>Select</v>
      </c>
    </row>
    <row r="10289" spans="3:5" x14ac:dyDescent="0.2">
      <c r="C10289" s="555"/>
      <c r="D10289" s="555"/>
      <c r="E10289" s="124" t="str">
        <f>'Enter Data'!$C$61</f>
        <v>Select</v>
      </c>
    </row>
    <row r="10290" spans="3:5" x14ac:dyDescent="0.2">
      <c r="C10290" s="555"/>
      <c r="D10290" s="555"/>
      <c r="E10290" s="124" t="str">
        <f>'Enter Data'!$C$61</f>
        <v>Select</v>
      </c>
    </row>
    <row r="10291" spans="3:5" x14ac:dyDescent="0.2">
      <c r="C10291" s="555"/>
      <c r="D10291" s="555"/>
      <c r="E10291" s="124" t="str">
        <f>'Enter Data'!$C$61</f>
        <v>Select</v>
      </c>
    </row>
    <row r="10292" spans="3:5" x14ac:dyDescent="0.2">
      <c r="C10292" s="555"/>
      <c r="D10292" s="555"/>
      <c r="E10292" s="124" t="str">
        <f>'Enter Data'!$C$61</f>
        <v>Select</v>
      </c>
    </row>
    <row r="10293" spans="3:5" x14ac:dyDescent="0.2">
      <c r="C10293" s="555"/>
      <c r="D10293" s="555"/>
      <c r="E10293" s="124" t="str">
        <f>'Enter Data'!$C$61</f>
        <v>Select</v>
      </c>
    </row>
    <row r="10294" spans="3:5" x14ac:dyDescent="0.2">
      <c r="C10294" s="555"/>
      <c r="D10294" s="555"/>
      <c r="E10294" s="124" t="str">
        <f>'Enter Data'!$C$61</f>
        <v>Select</v>
      </c>
    </row>
    <row r="10295" spans="3:5" x14ac:dyDescent="0.2">
      <c r="C10295" s="555"/>
      <c r="D10295" s="555"/>
      <c r="E10295" s="124" t="str">
        <f>'Enter Data'!$C$61</f>
        <v>Select</v>
      </c>
    </row>
    <row r="10296" spans="3:5" x14ac:dyDescent="0.2">
      <c r="C10296" s="555"/>
      <c r="D10296" s="555"/>
      <c r="E10296" s="124" t="str">
        <f>'Enter Data'!$C$61</f>
        <v>Select</v>
      </c>
    </row>
    <row r="10297" spans="3:5" x14ac:dyDescent="0.2">
      <c r="C10297" s="555"/>
      <c r="D10297" s="555"/>
      <c r="E10297" s="124" t="str">
        <f>'Enter Data'!$C$61</f>
        <v>Select</v>
      </c>
    </row>
    <row r="10298" spans="3:5" x14ac:dyDescent="0.2">
      <c r="C10298" s="555"/>
      <c r="D10298" s="555"/>
      <c r="E10298" s="124" t="str">
        <f>'Enter Data'!$C$61</f>
        <v>Select</v>
      </c>
    </row>
    <row r="10299" spans="3:5" x14ac:dyDescent="0.2">
      <c r="C10299" s="555"/>
      <c r="D10299" s="555"/>
      <c r="E10299" s="124" t="str">
        <f>'Enter Data'!$C$61</f>
        <v>Select</v>
      </c>
    </row>
    <row r="10300" spans="3:5" x14ac:dyDescent="0.2">
      <c r="C10300" s="555"/>
      <c r="D10300" s="555"/>
      <c r="E10300" s="124" t="str">
        <f>'Enter Data'!$C$61</f>
        <v>Select</v>
      </c>
    </row>
    <row r="10301" spans="3:5" x14ac:dyDescent="0.2">
      <c r="C10301" s="555"/>
      <c r="D10301" s="555"/>
      <c r="E10301" s="124" t="str">
        <f>'Enter Data'!$C$61</f>
        <v>Select</v>
      </c>
    </row>
    <row r="10302" spans="3:5" x14ac:dyDescent="0.2">
      <c r="C10302" s="555"/>
      <c r="D10302" s="555"/>
      <c r="E10302" s="124" t="str">
        <f>'Enter Data'!$C$61</f>
        <v>Select</v>
      </c>
    </row>
    <row r="10303" spans="3:5" x14ac:dyDescent="0.2">
      <c r="C10303" s="555"/>
      <c r="D10303" s="555"/>
      <c r="E10303" s="124" t="str">
        <f>'Enter Data'!$C$61</f>
        <v>Select</v>
      </c>
    </row>
    <row r="10304" spans="3:5" x14ac:dyDescent="0.2">
      <c r="C10304" s="555"/>
      <c r="D10304" s="555"/>
      <c r="E10304" s="124" t="str">
        <f>'Enter Data'!$C$61</f>
        <v>Select</v>
      </c>
    </row>
    <row r="10305" spans="3:5" x14ac:dyDescent="0.2">
      <c r="C10305" s="555"/>
      <c r="D10305" s="555"/>
      <c r="E10305" s="124" t="str">
        <f>'Enter Data'!$C$61</f>
        <v>Select</v>
      </c>
    </row>
    <row r="10306" spans="3:5" x14ac:dyDescent="0.2">
      <c r="C10306" s="555"/>
      <c r="D10306" s="555"/>
      <c r="E10306" s="124" t="str">
        <f>'Enter Data'!$C$61</f>
        <v>Select</v>
      </c>
    </row>
    <row r="10307" spans="3:5" x14ac:dyDescent="0.2">
      <c r="C10307" s="555"/>
      <c r="D10307" s="555"/>
      <c r="E10307" s="124" t="str">
        <f>'Enter Data'!$C$61</f>
        <v>Select</v>
      </c>
    </row>
    <row r="10308" spans="3:5" x14ac:dyDescent="0.2">
      <c r="C10308" s="555"/>
      <c r="D10308" s="555"/>
      <c r="E10308" s="124" t="str">
        <f>'Enter Data'!$C$61</f>
        <v>Select</v>
      </c>
    </row>
    <row r="10309" spans="3:5" x14ac:dyDescent="0.2">
      <c r="C10309" s="555"/>
      <c r="D10309" s="555"/>
      <c r="E10309" s="124" t="str">
        <f>'Enter Data'!$C$61</f>
        <v>Select</v>
      </c>
    </row>
    <row r="10310" spans="3:5" x14ac:dyDescent="0.2">
      <c r="C10310" s="555"/>
      <c r="D10310" s="555"/>
      <c r="E10310" s="124" t="str">
        <f>'Enter Data'!$C$61</f>
        <v>Select</v>
      </c>
    </row>
    <row r="10311" spans="3:5" x14ac:dyDescent="0.2">
      <c r="C10311" s="555"/>
      <c r="D10311" s="555"/>
      <c r="E10311" s="124" t="str">
        <f>'Enter Data'!$C$61</f>
        <v>Select</v>
      </c>
    </row>
    <row r="10312" spans="3:5" x14ac:dyDescent="0.2">
      <c r="C10312" s="555"/>
      <c r="D10312" s="555"/>
      <c r="E10312" s="124" t="str">
        <f>'Enter Data'!$C$61</f>
        <v>Select</v>
      </c>
    </row>
    <row r="10313" spans="3:5" x14ac:dyDescent="0.2">
      <c r="C10313" s="555"/>
      <c r="D10313" s="555"/>
      <c r="E10313" s="124" t="str">
        <f>'Enter Data'!$C$61</f>
        <v>Select</v>
      </c>
    </row>
    <row r="10314" spans="3:5" x14ac:dyDescent="0.2">
      <c r="C10314" s="555"/>
      <c r="D10314" s="555"/>
      <c r="E10314" s="124" t="str">
        <f>'Enter Data'!$C$61</f>
        <v>Select</v>
      </c>
    </row>
    <row r="10315" spans="3:5" x14ac:dyDescent="0.2">
      <c r="C10315" s="555"/>
      <c r="D10315" s="555"/>
      <c r="E10315" s="124" t="str">
        <f>'Enter Data'!$C$61</f>
        <v>Select</v>
      </c>
    </row>
    <row r="10316" spans="3:5" x14ac:dyDescent="0.2">
      <c r="C10316" s="555"/>
      <c r="D10316" s="555"/>
      <c r="E10316" s="124" t="str">
        <f>'Enter Data'!$C$61</f>
        <v>Select</v>
      </c>
    </row>
    <row r="10317" spans="3:5" x14ac:dyDescent="0.2">
      <c r="C10317" s="555"/>
      <c r="D10317" s="555"/>
      <c r="E10317" s="124" t="str">
        <f>'Enter Data'!$C$61</f>
        <v>Select</v>
      </c>
    </row>
    <row r="10318" spans="3:5" x14ac:dyDescent="0.2">
      <c r="C10318" s="555"/>
      <c r="D10318" s="555"/>
      <c r="E10318" s="124" t="str">
        <f>'Enter Data'!$C$61</f>
        <v>Select</v>
      </c>
    </row>
    <row r="10319" spans="3:5" x14ac:dyDescent="0.2">
      <c r="C10319" s="555"/>
      <c r="D10319" s="555"/>
      <c r="E10319" s="124" t="str">
        <f>'Enter Data'!$C$61</f>
        <v>Select</v>
      </c>
    </row>
    <row r="10320" spans="3:5" x14ac:dyDescent="0.2">
      <c r="C10320" s="555"/>
      <c r="D10320" s="555"/>
      <c r="E10320" s="124" t="str">
        <f>'Enter Data'!$C$61</f>
        <v>Select</v>
      </c>
    </row>
    <row r="10321" spans="3:5" x14ac:dyDescent="0.2">
      <c r="C10321" s="555"/>
      <c r="D10321" s="555"/>
      <c r="E10321" s="124" t="str">
        <f>'Enter Data'!$C$61</f>
        <v>Select</v>
      </c>
    </row>
    <row r="10322" spans="3:5" x14ac:dyDescent="0.2">
      <c r="C10322" s="555"/>
      <c r="D10322" s="555"/>
      <c r="E10322" s="124" t="str">
        <f>'Enter Data'!$C$61</f>
        <v>Select</v>
      </c>
    </row>
    <row r="10323" spans="3:5" x14ac:dyDescent="0.2">
      <c r="C10323" s="555"/>
      <c r="D10323" s="555"/>
      <c r="E10323" s="124" t="str">
        <f>'Enter Data'!$C$61</f>
        <v>Select</v>
      </c>
    </row>
    <row r="10324" spans="3:5" x14ac:dyDescent="0.2">
      <c r="C10324" s="555"/>
      <c r="D10324" s="555"/>
      <c r="E10324" s="124" t="str">
        <f>'Enter Data'!$C$61</f>
        <v>Select</v>
      </c>
    </row>
    <row r="10325" spans="3:5" x14ac:dyDescent="0.2">
      <c r="C10325" s="555"/>
      <c r="D10325" s="555"/>
      <c r="E10325" s="124" t="str">
        <f>'Enter Data'!$C$61</f>
        <v>Select</v>
      </c>
    </row>
    <row r="10326" spans="3:5" x14ac:dyDescent="0.2">
      <c r="C10326" s="555"/>
      <c r="D10326" s="555"/>
      <c r="E10326" s="124" t="str">
        <f>'Enter Data'!$C$61</f>
        <v>Select</v>
      </c>
    </row>
    <row r="10327" spans="3:5" x14ac:dyDescent="0.2">
      <c r="C10327" s="555"/>
      <c r="D10327" s="555"/>
      <c r="E10327" s="124" t="str">
        <f>'Enter Data'!$C$61</f>
        <v>Select</v>
      </c>
    </row>
    <row r="10328" spans="3:5" x14ac:dyDescent="0.2">
      <c r="C10328" s="555"/>
      <c r="D10328" s="555"/>
      <c r="E10328" s="124" t="str">
        <f>'Enter Data'!$C$61</f>
        <v>Select</v>
      </c>
    </row>
    <row r="10329" spans="3:5" x14ac:dyDescent="0.2">
      <c r="C10329" s="555"/>
      <c r="D10329" s="555"/>
      <c r="E10329" s="124" t="str">
        <f>'Enter Data'!$C$61</f>
        <v>Select</v>
      </c>
    </row>
    <row r="10330" spans="3:5" x14ac:dyDescent="0.2">
      <c r="C10330" s="555"/>
      <c r="D10330" s="555"/>
      <c r="E10330" s="124" t="str">
        <f>'Enter Data'!$C$61</f>
        <v>Select</v>
      </c>
    </row>
    <row r="10331" spans="3:5" x14ac:dyDescent="0.2">
      <c r="C10331" s="555"/>
      <c r="D10331" s="555"/>
      <c r="E10331" s="124" t="str">
        <f>'Enter Data'!$C$61</f>
        <v>Select</v>
      </c>
    </row>
    <row r="10332" spans="3:5" x14ac:dyDescent="0.2">
      <c r="C10332" s="555"/>
      <c r="D10332" s="555"/>
      <c r="E10332" s="124" t="str">
        <f>'Enter Data'!$C$61</f>
        <v>Select</v>
      </c>
    </row>
    <row r="10333" spans="3:5" x14ac:dyDescent="0.2">
      <c r="C10333" s="555"/>
      <c r="D10333" s="555"/>
      <c r="E10333" s="124" t="str">
        <f>'Enter Data'!$C$61</f>
        <v>Select</v>
      </c>
    </row>
    <row r="10334" spans="3:5" x14ac:dyDescent="0.2">
      <c r="C10334" s="555"/>
      <c r="D10334" s="555"/>
      <c r="E10334" s="124" t="str">
        <f>'Enter Data'!$C$61</f>
        <v>Select</v>
      </c>
    </row>
    <row r="10335" spans="3:5" x14ac:dyDescent="0.2">
      <c r="C10335" s="555"/>
      <c r="D10335" s="555"/>
      <c r="E10335" s="124" t="str">
        <f>'Enter Data'!$C$61</f>
        <v>Select</v>
      </c>
    </row>
    <row r="10336" spans="3:5" x14ac:dyDescent="0.2">
      <c r="C10336" s="555"/>
      <c r="D10336" s="555"/>
      <c r="E10336" s="124" t="str">
        <f>'Enter Data'!$C$61</f>
        <v>Select</v>
      </c>
    </row>
    <row r="10337" spans="3:5" x14ac:dyDescent="0.2">
      <c r="C10337" s="555"/>
      <c r="D10337" s="555"/>
      <c r="E10337" s="124" t="str">
        <f>'Enter Data'!$C$61</f>
        <v>Select</v>
      </c>
    </row>
    <row r="10338" spans="3:5" x14ac:dyDescent="0.2">
      <c r="C10338" s="555"/>
      <c r="D10338" s="555"/>
      <c r="E10338" s="124" t="str">
        <f>'Enter Data'!$C$61</f>
        <v>Select</v>
      </c>
    </row>
    <row r="10339" spans="3:5" x14ac:dyDescent="0.2">
      <c r="C10339" s="555"/>
      <c r="D10339" s="555"/>
      <c r="E10339" s="124" t="str">
        <f>'Enter Data'!$C$61</f>
        <v>Select</v>
      </c>
    </row>
    <row r="10340" spans="3:5" x14ac:dyDescent="0.2">
      <c r="C10340" s="555"/>
      <c r="D10340" s="555"/>
      <c r="E10340" s="124" t="str">
        <f>'Enter Data'!$C$61</f>
        <v>Select</v>
      </c>
    </row>
    <row r="10341" spans="3:5" x14ac:dyDescent="0.2">
      <c r="C10341" s="555"/>
      <c r="D10341" s="555"/>
      <c r="E10341" s="124" t="str">
        <f>'Enter Data'!$C$61</f>
        <v>Select</v>
      </c>
    </row>
    <row r="10342" spans="3:5" x14ac:dyDescent="0.2">
      <c r="C10342" s="555"/>
      <c r="D10342" s="555"/>
      <c r="E10342" s="124" t="str">
        <f>'Enter Data'!$C$61</f>
        <v>Select</v>
      </c>
    </row>
    <row r="10343" spans="3:5" x14ac:dyDescent="0.2">
      <c r="C10343" s="555"/>
      <c r="D10343" s="555"/>
      <c r="E10343" s="124" t="str">
        <f>'Enter Data'!$C$61</f>
        <v>Select</v>
      </c>
    </row>
    <row r="10344" spans="3:5" x14ac:dyDescent="0.2">
      <c r="C10344" s="555"/>
      <c r="D10344" s="555"/>
      <c r="E10344" s="124" t="str">
        <f>'Enter Data'!$C$61</f>
        <v>Select</v>
      </c>
    </row>
    <row r="10345" spans="3:5" x14ac:dyDescent="0.2">
      <c r="C10345" s="555"/>
      <c r="D10345" s="555"/>
      <c r="E10345" s="124" t="str">
        <f>'Enter Data'!$C$61</f>
        <v>Select</v>
      </c>
    </row>
    <row r="10346" spans="3:5" x14ac:dyDescent="0.2">
      <c r="C10346" s="555"/>
      <c r="D10346" s="555"/>
      <c r="E10346" s="124" t="str">
        <f>'Enter Data'!$C$61</f>
        <v>Select</v>
      </c>
    </row>
    <row r="10347" spans="3:5" x14ac:dyDescent="0.2">
      <c r="C10347" s="555"/>
      <c r="D10347" s="555"/>
      <c r="E10347" s="124" t="str">
        <f>'Enter Data'!$C$61</f>
        <v>Select</v>
      </c>
    </row>
    <row r="10348" spans="3:5" x14ac:dyDescent="0.2">
      <c r="C10348" s="555"/>
      <c r="D10348" s="555"/>
      <c r="E10348" s="124" t="str">
        <f>'Enter Data'!$C$61</f>
        <v>Select</v>
      </c>
    </row>
    <row r="10349" spans="3:5" x14ac:dyDescent="0.2">
      <c r="C10349" s="555"/>
      <c r="D10349" s="555"/>
      <c r="E10349" s="124" t="str">
        <f>'Enter Data'!$C$61</f>
        <v>Select</v>
      </c>
    </row>
    <row r="10350" spans="3:5" x14ac:dyDescent="0.2">
      <c r="C10350" s="555"/>
      <c r="D10350" s="555"/>
      <c r="E10350" s="124" t="str">
        <f>'Enter Data'!$C$61</f>
        <v>Select</v>
      </c>
    </row>
    <row r="10351" spans="3:5" x14ac:dyDescent="0.2">
      <c r="C10351" s="555"/>
      <c r="D10351" s="555"/>
      <c r="E10351" s="124" t="str">
        <f>'Enter Data'!$C$61</f>
        <v>Select</v>
      </c>
    </row>
    <row r="10352" spans="3:5" x14ac:dyDescent="0.2">
      <c r="C10352" s="555"/>
      <c r="D10352" s="555"/>
      <c r="E10352" s="124" t="str">
        <f>'Enter Data'!$C$61</f>
        <v>Select</v>
      </c>
    </row>
    <row r="10353" spans="3:5" x14ac:dyDescent="0.2">
      <c r="C10353" s="555"/>
      <c r="D10353" s="555"/>
      <c r="E10353" s="124" t="str">
        <f>'Enter Data'!$C$61</f>
        <v>Select</v>
      </c>
    </row>
    <row r="10354" spans="3:5" x14ac:dyDescent="0.2">
      <c r="C10354" s="555"/>
      <c r="D10354" s="555"/>
      <c r="E10354" s="124" t="str">
        <f>'Enter Data'!$C$61</f>
        <v>Select</v>
      </c>
    </row>
    <row r="10355" spans="3:5" x14ac:dyDescent="0.2">
      <c r="C10355" s="555"/>
      <c r="D10355" s="555"/>
      <c r="E10355" s="124" t="str">
        <f>'Enter Data'!$C$61</f>
        <v>Select</v>
      </c>
    </row>
    <row r="10356" spans="3:5" x14ac:dyDescent="0.2">
      <c r="C10356" s="555"/>
      <c r="D10356" s="555"/>
      <c r="E10356" s="124" t="str">
        <f>'Enter Data'!$C$61</f>
        <v>Select</v>
      </c>
    </row>
    <row r="10357" spans="3:5" x14ac:dyDescent="0.2">
      <c r="C10357" s="555"/>
      <c r="D10357" s="555"/>
      <c r="E10357" s="124" t="str">
        <f>'Enter Data'!$C$61</f>
        <v>Select</v>
      </c>
    </row>
    <row r="10358" spans="3:5" x14ac:dyDescent="0.2">
      <c r="C10358" s="555"/>
      <c r="D10358" s="555"/>
      <c r="E10358" s="124" t="str">
        <f>'Enter Data'!$C$61</f>
        <v>Select</v>
      </c>
    </row>
    <row r="10359" spans="3:5" x14ac:dyDescent="0.2">
      <c r="C10359" s="555"/>
      <c r="D10359" s="555"/>
      <c r="E10359" s="124" t="str">
        <f>'Enter Data'!$C$61</f>
        <v>Select</v>
      </c>
    </row>
    <row r="10360" spans="3:5" x14ac:dyDescent="0.2">
      <c r="C10360" s="555"/>
      <c r="D10360" s="555"/>
      <c r="E10360" s="124" t="str">
        <f>'Enter Data'!$C$61</f>
        <v>Select</v>
      </c>
    </row>
    <row r="10361" spans="3:5" x14ac:dyDescent="0.2">
      <c r="C10361" s="555"/>
      <c r="D10361" s="555"/>
      <c r="E10361" s="124" t="str">
        <f>'Enter Data'!$C$61</f>
        <v>Select</v>
      </c>
    </row>
    <row r="10362" spans="3:5" x14ac:dyDescent="0.2">
      <c r="C10362" s="555"/>
      <c r="D10362" s="555"/>
      <c r="E10362" s="124" t="str">
        <f>'Enter Data'!$C$61</f>
        <v>Select</v>
      </c>
    </row>
    <row r="10363" spans="3:5" x14ac:dyDescent="0.2">
      <c r="C10363" s="555"/>
      <c r="D10363" s="555"/>
      <c r="E10363" s="124" t="str">
        <f>'Enter Data'!$C$61</f>
        <v>Select</v>
      </c>
    </row>
    <row r="10364" spans="3:5" x14ac:dyDescent="0.2">
      <c r="C10364" s="555"/>
      <c r="D10364" s="555"/>
      <c r="E10364" s="124" t="str">
        <f>'Enter Data'!$C$61</f>
        <v>Select</v>
      </c>
    </row>
    <row r="10365" spans="3:5" x14ac:dyDescent="0.2">
      <c r="C10365" s="555"/>
      <c r="D10365" s="555"/>
      <c r="E10365" s="124" t="str">
        <f>'Enter Data'!$C$61</f>
        <v>Select</v>
      </c>
    </row>
    <row r="10366" spans="3:5" x14ac:dyDescent="0.2">
      <c r="C10366" s="555"/>
      <c r="D10366" s="555"/>
      <c r="E10366" s="124" t="str">
        <f>'Enter Data'!$C$61</f>
        <v>Select</v>
      </c>
    </row>
    <row r="10367" spans="3:5" x14ac:dyDescent="0.2">
      <c r="C10367" s="555"/>
      <c r="D10367" s="555"/>
      <c r="E10367" s="124" t="str">
        <f>'Enter Data'!$C$61</f>
        <v>Select</v>
      </c>
    </row>
    <row r="10368" spans="3:5" x14ac:dyDescent="0.2">
      <c r="C10368" s="555"/>
      <c r="D10368" s="555"/>
      <c r="E10368" s="124" t="str">
        <f>'Enter Data'!$C$61</f>
        <v>Select</v>
      </c>
    </row>
    <row r="10369" spans="3:5" x14ac:dyDescent="0.2">
      <c r="C10369" s="555"/>
      <c r="D10369" s="555"/>
      <c r="E10369" s="124" t="str">
        <f>'Enter Data'!$C$61</f>
        <v>Select</v>
      </c>
    </row>
    <row r="10370" spans="3:5" x14ac:dyDescent="0.2">
      <c r="C10370" s="555"/>
      <c r="D10370" s="555"/>
      <c r="E10370" s="124" t="str">
        <f>'Enter Data'!$C$61</f>
        <v>Select</v>
      </c>
    </row>
    <row r="10371" spans="3:5" x14ac:dyDescent="0.2">
      <c r="C10371" s="555"/>
      <c r="D10371" s="555"/>
      <c r="E10371" s="124" t="str">
        <f>'Enter Data'!$C$61</f>
        <v>Select</v>
      </c>
    </row>
    <row r="10372" spans="3:5" x14ac:dyDescent="0.2">
      <c r="C10372" s="555"/>
      <c r="D10372" s="555"/>
      <c r="E10372" s="124" t="str">
        <f>'Enter Data'!$C$61</f>
        <v>Select</v>
      </c>
    </row>
    <row r="10373" spans="3:5" x14ac:dyDescent="0.2">
      <c r="C10373" s="555"/>
      <c r="D10373" s="555"/>
      <c r="E10373" s="124" t="str">
        <f>'Enter Data'!$C$61</f>
        <v>Select</v>
      </c>
    </row>
    <row r="10374" spans="3:5" x14ac:dyDescent="0.2">
      <c r="C10374" s="555"/>
      <c r="D10374" s="555"/>
      <c r="E10374" s="124" t="str">
        <f>'Enter Data'!$C$61</f>
        <v>Select</v>
      </c>
    </row>
    <row r="10375" spans="3:5" x14ac:dyDescent="0.2">
      <c r="C10375" s="555"/>
      <c r="D10375" s="555"/>
      <c r="E10375" s="124" t="str">
        <f>'Enter Data'!$C$61</f>
        <v>Select</v>
      </c>
    </row>
    <row r="10376" spans="3:5" x14ac:dyDescent="0.2">
      <c r="C10376" s="555"/>
      <c r="D10376" s="555"/>
      <c r="E10376" s="124" t="str">
        <f>'Enter Data'!$C$61</f>
        <v>Select</v>
      </c>
    </row>
    <row r="10377" spans="3:5" x14ac:dyDescent="0.2">
      <c r="C10377" s="555"/>
      <c r="D10377" s="555"/>
      <c r="E10377" s="124" t="str">
        <f>'Enter Data'!$C$61</f>
        <v>Select</v>
      </c>
    </row>
    <row r="10378" spans="3:5" x14ac:dyDescent="0.2">
      <c r="C10378" s="555"/>
      <c r="D10378" s="555"/>
      <c r="E10378" s="124" t="str">
        <f>'Enter Data'!$C$61</f>
        <v>Select</v>
      </c>
    </row>
    <row r="10379" spans="3:5" x14ac:dyDescent="0.2">
      <c r="C10379" s="555"/>
      <c r="D10379" s="555"/>
      <c r="E10379" s="124" t="str">
        <f>'Enter Data'!$C$61</f>
        <v>Select</v>
      </c>
    </row>
    <row r="10380" spans="3:5" x14ac:dyDescent="0.2">
      <c r="C10380" s="555"/>
      <c r="D10380" s="555"/>
      <c r="E10380" s="124" t="str">
        <f>'Enter Data'!$C$61</f>
        <v>Select</v>
      </c>
    </row>
    <row r="10381" spans="3:5" x14ac:dyDescent="0.2">
      <c r="C10381" s="555"/>
      <c r="D10381" s="555"/>
      <c r="E10381" s="124" t="str">
        <f>'Enter Data'!$C$61</f>
        <v>Select</v>
      </c>
    </row>
    <row r="10382" spans="3:5" x14ac:dyDescent="0.2">
      <c r="C10382" s="555"/>
      <c r="D10382" s="555"/>
      <c r="E10382" s="124" t="str">
        <f>'Enter Data'!$C$61</f>
        <v>Select</v>
      </c>
    </row>
    <row r="10383" spans="3:5" x14ac:dyDescent="0.2">
      <c r="C10383" s="555"/>
      <c r="D10383" s="555"/>
      <c r="E10383" s="124" t="str">
        <f>'Enter Data'!$C$61</f>
        <v>Select</v>
      </c>
    </row>
    <row r="10384" spans="3:5" x14ac:dyDescent="0.2">
      <c r="C10384" s="555"/>
      <c r="D10384" s="555"/>
      <c r="E10384" s="124" t="str">
        <f>'Enter Data'!$C$61</f>
        <v>Select</v>
      </c>
    </row>
    <row r="10385" spans="3:5" x14ac:dyDescent="0.2">
      <c r="C10385" s="555"/>
      <c r="D10385" s="555"/>
      <c r="E10385" s="124" t="str">
        <f>'Enter Data'!$C$61</f>
        <v>Select</v>
      </c>
    </row>
    <row r="10386" spans="3:5" x14ac:dyDescent="0.2">
      <c r="C10386" s="555"/>
      <c r="D10386" s="555"/>
      <c r="E10386" s="124" t="str">
        <f>'Enter Data'!$C$61</f>
        <v>Select</v>
      </c>
    </row>
    <row r="10387" spans="3:5" x14ac:dyDescent="0.2">
      <c r="C10387" s="555"/>
      <c r="D10387" s="555"/>
      <c r="E10387" s="124" t="str">
        <f>'Enter Data'!$C$61</f>
        <v>Select</v>
      </c>
    </row>
    <row r="10388" spans="3:5" x14ac:dyDescent="0.2">
      <c r="C10388" s="555"/>
      <c r="D10388" s="555"/>
      <c r="E10388" s="124" t="str">
        <f>'Enter Data'!$C$61</f>
        <v>Select</v>
      </c>
    </row>
    <row r="10389" spans="3:5" x14ac:dyDescent="0.2">
      <c r="C10389" s="555"/>
      <c r="D10389" s="555"/>
      <c r="E10389" s="124" t="str">
        <f>'Enter Data'!$C$61</f>
        <v>Select</v>
      </c>
    </row>
    <row r="10390" spans="3:5" x14ac:dyDescent="0.2">
      <c r="C10390" s="555"/>
      <c r="D10390" s="555"/>
      <c r="E10390" s="124" t="str">
        <f>'Enter Data'!$C$61</f>
        <v>Select</v>
      </c>
    </row>
    <row r="10391" spans="3:5" x14ac:dyDescent="0.2">
      <c r="C10391" s="555"/>
      <c r="D10391" s="555"/>
      <c r="E10391" s="124" t="str">
        <f>'Enter Data'!$C$61</f>
        <v>Select</v>
      </c>
    </row>
    <row r="10392" spans="3:5" x14ac:dyDescent="0.2">
      <c r="C10392" s="555"/>
      <c r="D10392" s="555"/>
      <c r="E10392" s="124" t="str">
        <f>'Enter Data'!$C$61</f>
        <v>Select</v>
      </c>
    </row>
    <row r="10393" spans="3:5" x14ac:dyDescent="0.2">
      <c r="C10393" s="555"/>
      <c r="D10393" s="555"/>
      <c r="E10393" s="124" t="str">
        <f>'Enter Data'!$C$61</f>
        <v>Select</v>
      </c>
    </row>
    <row r="10394" spans="3:5" x14ac:dyDescent="0.2">
      <c r="C10394" s="555"/>
      <c r="D10394" s="555"/>
      <c r="E10394" s="124" t="str">
        <f>'Enter Data'!$C$61</f>
        <v>Select</v>
      </c>
    </row>
    <row r="10395" spans="3:5" x14ac:dyDescent="0.2">
      <c r="C10395" s="555"/>
      <c r="D10395" s="555"/>
      <c r="E10395" s="124" t="str">
        <f>'Enter Data'!$C$61</f>
        <v>Select</v>
      </c>
    </row>
    <row r="10396" spans="3:5" x14ac:dyDescent="0.2">
      <c r="C10396" s="555"/>
      <c r="D10396" s="555"/>
      <c r="E10396" s="124" t="str">
        <f>'Enter Data'!$C$61</f>
        <v>Select</v>
      </c>
    </row>
    <row r="10397" spans="3:5" x14ac:dyDescent="0.2">
      <c r="C10397" s="555"/>
      <c r="D10397" s="555"/>
      <c r="E10397" s="124" t="str">
        <f>'Enter Data'!$C$61</f>
        <v>Select</v>
      </c>
    </row>
    <row r="10398" spans="3:5" x14ac:dyDescent="0.2">
      <c r="C10398" s="555"/>
      <c r="D10398" s="555"/>
      <c r="E10398" s="124" t="str">
        <f>'Enter Data'!$C$61</f>
        <v>Select</v>
      </c>
    </row>
    <row r="10399" spans="3:5" x14ac:dyDescent="0.2">
      <c r="C10399" s="555"/>
      <c r="D10399" s="555"/>
      <c r="E10399" s="124" t="str">
        <f>'Enter Data'!$C$61</f>
        <v>Select</v>
      </c>
    </row>
    <row r="10400" spans="3:5" x14ac:dyDescent="0.2">
      <c r="C10400" s="555"/>
      <c r="D10400" s="555"/>
      <c r="E10400" s="124" t="str">
        <f>'Enter Data'!$C$61</f>
        <v>Select</v>
      </c>
    </row>
    <row r="10401" spans="3:5" x14ac:dyDescent="0.2">
      <c r="C10401" s="555"/>
      <c r="D10401" s="555"/>
      <c r="E10401" s="124" t="str">
        <f>'Enter Data'!$C$61</f>
        <v>Select</v>
      </c>
    </row>
    <row r="10402" spans="3:5" x14ac:dyDescent="0.2">
      <c r="C10402" s="555"/>
      <c r="D10402" s="555"/>
      <c r="E10402" s="124" t="str">
        <f>'Enter Data'!$C$61</f>
        <v>Select</v>
      </c>
    </row>
    <row r="10403" spans="3:5" x14ac:dyDescent="0.2">
      <c r="C10403" s="555"/>
      <c r="D10403" s="555"/>
      <c r="E10403" s="124" t="str">
        <f>'Enter Data'!$C$61</f>
        <v>Select</v>
      </c>
    </row>
    <row r="10404" spans="3:5" x14ac:dyDescent="0.2">
      <c r="C10404" s="555"/>
      <c r="D10404" s="555"/>
      <c r="E10404" s="124" t="str">
        <f>'Enter Data'!$C$61</f>
        <v>Select</v>
      </c>
    </row>
    <row r="10405" spans="3:5" x14ac:dyDescent="0.2">
      <c r="C10405" s="555"/>
      <c r="D10405" s="555"/>
      <c r="E10405" s="124" t="str">
        <f>'Enter Data'!$C$61</f>
        <v>Select</v>
      </c>
    </row>
    <row r="10406" spans="3:5" x14ac:dyDescent="0.2">
      <c r="C10406" s="555"/>
      <c r="D10406" s="555"/>
      <c r="E10406" s="124" t="str">
        <f>'Enter Data'!$C$61</f>
        <v>Select</v>
      </c>
    </row>
    <row r="10407" spans="3:5" x14ac:dyDescent="0.2">
      <c r="C10407" s="555"/>
      <c r="D10407" s="555"/>
      <c r="E10407" s="124" t="str">
        <f>'Enter Data'!$C$61</f>
        <v>Select</v>
      </c>
    </row>
    <row r="10408" spans="3:5" x14ac:dyDescent="0.2">
      <c r="C10408" s="555"/>
      <c r="D10408" s="555"/>
      <c r="E10408" s="124" t="str">
        <f>'Enter Data'!$C$61</f>
        <v>Select</v>
      </c>
    </row>
    <row r="10409" spans="3:5" x14ac:dyDescent="0.2">
      <c r="C10409" s="555"/>
      <c r="D10409" s="555"/>
      <c r="E10409" s="124" t="str">
        <f>'Enter Data'!$C$61</f>
        <v>Select</v>
      </c>
    </row>
    <row r="10410" spans="3:5" x14ac:dyDescent="0.2">
      <c r="C10410" s="555"/>
      <c r="D10410" s="555"/>
      <c r="E10410" s="124" t="str">
        <f>'Enter Data'!$C$61</f>
        <v>Select</v>
      </c>
    </row>
    <row r="10411" spans="3:5" x14ac:dyDescent="0.2">
      <c r="C10411" s="555"/>
      <c r="D10411" s="555"/>
      <c r="E10411" s="124" t="str">
        <f>'Enter Data'!$C$61</f>
        <v>Select</v>
      </c>
    </row>
    <row r="10412" spans="3:5" x14ac:dyDescent="0.2">
      <c r="C10412" s="555"/>
      <c r="D10412" s="555"/>
      <c r="E10412" s="124" t="str">
        <f>'Enter Data'!$C$61</f>
        <v>Select</v>
      </c>
    </row>
    <row r="10413" spans="3:5" x14ac:dyDescent="0.2">
      <c r="C10413" s="555"/>
      <c r="D10413" s="555"/>
      <c r="E10413" s="124" t="str">
        <f>'Enter Data'!$C$61</f>
        <v>Select</v>
      </c>
    </row>
    <row r="10414" spans="3:5" x14ac:dyDescent="0.2">
      <c r="C10414" s="555"/>
      <c r="D10414" s="555"/>
      <c r="E10414" s="124" t="str">
        <f>'Enter Data'!$C$61</f>
        <v>Select</v>
      </c>
    </row>
    <row r="10415" spans="3:5" x14ac:dyDescent="0.2">
      <c r="C10415" s="555"/>
      <c r="D10415" s="555"/>
      <c r="E10415" s="124" t="str">
        <f>'Enter Data'!$C$61</f>
        <v>Select</v>
      </c>
    </row>
    <row r="10416" spans="3:5" x14ac:dyDescent="0.2">
      <c r="C10416" s="555"/>
      <c r="D10416" s="555"/>
      <c r="E10416" s="124" t="str">
        <f>'Enter Data'!$C$61</f>
        <v>Select</v>
      </c>
    </row>
    <row r="10417" spans="3:5" x14ac:dyDescent="0.2">
      <c r="C10417" s="555"/>
      <c r="D10417" s="555"/>
      <c r="E10417" s="124" t="str">
        <f>'Enter Data'!$C$61</f>
        <v>Select</v>
      </c>
    </row>
    <row r="10418" spans="3:5" x14ac:dyDescent="0.2">
      <c r="C10418" s="555"/>
      <c r="D10418" s="555"/>
      <c r="E10418" s="124" t="str">
        <f>'Enter Data'!$C$61</f>
        <v>Select</v>
      </c>
    </row>
    <row r="10419" spans="3:5" x14ac:dyDescent="0.2">
      <c r="C10419" s="555"/>
      <c r="D10419" s="555"/>
      <c r="E10419" s="124" t="str">
        <f>'Enter Data'!$C$61</f>
        <v>Select</v>
      </c>
    </row>
    <row r="10420" spans="3:5" x14ac:dyDescent="0.2">
      <c r="C10420" s="555"/>
      <c r="D10420" s="555"/>
      <c r="E10420" s="124" t="str">
        <f>'Enter Data'!$C$61</f>
        <v>Select</v>
      </c>
    </row>
    <row r="10421" spans="3:5" x14ac:dyDescent="0.2">
      <c r="C10421" s="555"/>
      <c r="D10421" s="555"/>
      <c r="E10421" s="124" t="str">
        <f>'Enter Data'!$C$61</f>
        <v>Select</v>
      </c>
    </row>
    <row r="10422" spans="3:5" x14ac:dyDescent="0.2">
      <c r="C10422" s="555"/>
      <c r="D10422" s="555"/>
      <c r="E10422" s="124" t="str">
        <f>'Enter Data'!$C$61</f>
        <v>Select</v>
      </c>
    </row>
    <row r="10423" spans="3:5" x14ac:dyDescent="0.2">
      <c r="C10423" s="555"/>
      <c r="D10423" s="555"/>
      <c r="E10423" s="124" t="str">
        <f>'Enter Data'!$C$61</f>
        <v>Select</v>
      </c>
    </row>
    <row r="10424" spans="3:5" x14ac:dyDescent="0.2">
      <c r="C10424" s="555"/>
      <c r="D10424" s="555"/>
      <c r="E10424" s="124" t="str">
        <f>'Enter Data'!$C$61</f>
        <v>Select</v>
      </c>
    </row>
    <row r="10425" spans="3:5" x14ac:dyDescent="0.2">
      <c r="C10425" s="555"/>
      <c r="D10425" s="555"/>
      <c r="E10425" s="124" t="str">
        <f>'Enter Data'!$C$61</f>
        <v>Select</v>
      </c>
    </row>
    <row r="10426" spans="3:5" x14ac:dyDescent="0.2">
      <c r="C10426" s="555"/>
      <c r="D10426" s="555"/>
      <c r="E10426" s="124" t="str">
        <f>'Enter Data'!$C$61</f>
        <v>Select</v>
      </c>
    </row>
    <row r="10427" spans="3:5" x14ac:dyDescent="0.2">
      <c r="C10427" s="555"/>
      <c r="D10427" s="555"/>
      <c r="E10427" s="124" t="str">
        <f>'Enter Data'!$C$61</f>
        <v>Select</v>
      </c>
    </row>
    <row r="10428" spans="3:5" x14ac:dyDescent="0.2">
      <c r="C10428" s="555"/>
      <c r="D10428" s="555"/>
      <c r="E10428" s="124" t="str">
        <f>'Enter Data'!$C$61</f>
        <v>Select</v>
      </c>
    </row>
    <row r="10429" spans="3:5" x14ac:dyDescent="0.2">
      <c r="C10429" s="555"/>
      <c r="D10429" s="555"/>
      <c r="E10429" s="124" t="str">
        <f>'Enter Data'!$C$61</f>
        <v>Select</v>
      </c>
    </row>
    <row r="10430" spans="3:5" x14ac:dyDescent="0.2">
      <c r="C10430" s="555"/>
      <c r="D10430" s="555"/>
      <c r="E10430" s="124" t="str">
        <f>'Enter Data'!$C$61</f>
        <v>Select</v>
      </c>
    </row>
    <row r="10431" spans="3:5" x14ac:dyDescent="0.2">
      <c r="C10431" s="555"/>
      <c r="D10431" s="555"/>
      <c r="E10431" s="124" t="str">
        <f>'Enter Data'!$C$61</f>
        <v>Select</v>
      </c>
    </row>
    <row r="10432" spans="3:5" x14ac:dyDescent="0.2">
      <c r="C10432" s="555"/>
      <c r="D10432" s="555"/>
      <c r="E10432" s="124" t="str">
        <f>'Enter Data'!$C$61</f>
        <v>Select</v>
      </c>
    </row>
    <row r="10433" spans="3:5" x14ac:dyDescent="0.2">
      <c r="C10433" s="555"/>
      <c r="D10433" s="555"/>
      <c r="E10433" s="124" t="str">
        <f>'Enter Data'!$C$61</f>
        <v>Select</v>
      </c>
    </row>
    <row r="10434" spans="3:5" x14ac:dyDescent="0.2">
      <c r="C10434" s="555"/>
      <c r="D10434" s="555"/>
      <c r="E10434" s="124" t="str">
        <f>'Enter Data'!$C$61</f>
        <v>Select</v>
      </c>
    </row>
    <row r="10435" spans="3:5" x14ac:dyDescent="0.2">
      <c r="C10435" s="555"/>
      <c r="D10435" s="555"/>
      <c r="E10435" s="124" t="str">
        <f>'Enter Data'!$C$61</f>
        <v>Select</v>
      </c>
    </row>
    <row r="10436" spans="3:5" x14ac:dyDescent="0.2">
      <c r="C10436" s="555"/>
      <c r="D10436" s="555"/>
      <c r="E10436" s="124" t="str">
        <f>'Enter Data'!$C$61</f>
        <v>Select</v>
      </c>
    </row>
    <row r="10437" spans="3:5" x14ac:dyDescent="0.2">
      <c r="C10437" s="555"/>
      <c r="D10437" s="555"/>
      <c r="E10437" s="124" t="str">
        <f>'Enter Data'!$C$61</f>
        <v>Select</v>
      </c>
    </row>
    <row r="10438" spans="3:5" x14ac:dyDescent="0.2">
      <c r="C10438" s="555"/>
      <c r="D10438" s="555"/>
      <c r="E10438" s="124" t="str">
        <f>'Enter Data'!$C$61</f>
        <v>Select</v>
      </c>
    </row>
    <row r="10439" spans="3:5" x14ac:dyDescent="0.2">
      <c r="C10439" s="555"/>
      <c r="D10439" s="555"/>
      <c r="E10439" s="124" t="str">
        <f>'Enter Data'!$C$61</f>
        <v>Select</v>
      </c>
    </row>
    <row r="10440" spans="3:5" x14ac:dyDescent="0.2">
      <c r="C10440" s="555"/>
      <c r="D10440" s="555"/>
      <c r="E10440" s="124" t="str">
        <f>'Enter Data'!$C$61</f>
        <v>Select</v>
      </c>
    </row>
    <row r="10441" spans="3:5" x14ac:dyDescent="0.2">
      <c r="C10441" s="555"/>
      <c r="D10441" s="555"/>
      <c r="E10441" s="124" t="str">
        <f>'Enter Data'!$C$61</f>
        <v>Select</v>
      </c>
    </row>
    <row r="10442" spans="3:5" x14ac:dyDescent="0.2">
      <c r="C10442" s="555"/>
      <c r="D10442" s="555"/>
      <c r="E10442" s="124" t="str">
        <f>'Enter Data'!$C$61</f>
        <v>Select</v>
      </c>
    </row>
    <row r="10443" spans="3:5" x14ac:dyDescent="0.2">
      <c r="C10443" s="555"/>
      <c r="D10443" s="555"/>
      <c r="E10443" s="124" t="str">
        <f>'Enter Data'!$C$61</f>
        <v>Select</v>
      </c>
    </row>
    <row r="10444" spans="3:5" x14ac:dyDescent="0.2">
      <c r="C10444" s="555"/>
      <c r="D10444" s="555"/>
      <c r="E10444" s="124" t="str">
        <f>'Enter Data'!$C$61</f>
        <v>Select</v>
      </c>
    </row>
    <row r="10445" spans="3:5" x14ac:dyDescent="0.2">
      <c r="C10445" s="555"/>
      <c r="D10445" s="555"/>
      <c r="E10445" s="124" t="str">
        <f>'Enter Data'!$C$61</f>
        <v>Select</v>
      </c>
    </row>
    <row r="10446" spans="3:5" x14ac:dyDescent="0.2">
      <c r="C10446" s="555"/>
      <c r="D10446" s="555"/>
      <c r="E10446" s="124" t="str">
        <f>'Enter Data'!$C$61</f>
        <v>Select</v>
      </c>
    </row>
    <row r="10447" spans="3:5" x14ac:dyDescent="0.2">
      <c r="C10447" s="555"/>
      <c r="D10447" s="555"/>
      <c r="E10447" s="124" t="str">
        <f>'Enter Data'!$C$61</f>
        <v>Select</v>
      </c>
    </row>
    <row r="10448" spans="3:5" x14ac:dyDescent="0.2">
      <c r="C10448" s="555"/>
      <c r="D10448" s="555"/>
      <c r="E10448" s="124" t="str">
        <f>'Enter Data'!$C$61</f>
        <v>Select</v>
      </c>
    </row>
    <row r="10449" spans="3:5" x14ac:dyDescent="0.2">
      <c r="C10449" s="555"/>
      <c r="D10449" s="555"/>
      <c r="E10449" s="124" t="str">
        <f>'Enter Data'!$C$61</f>
        <v>Select</v>
      </c>
    </row>
    <row r="10450" spans="3:5" x14ac:dyDescent="0.2">
      <c r="C10450" s="555"/>
      <c r="D10450" s="555"/>
      <c r="E10450" s="124" t="str">
        <f>'Enter Data'!$C$61</f>
        <v>Select</v>
      </c>
    </row>
    <row r="10451" spans="3:5" x14ac:dyDescent="0.2">
      <c r="C10451" s="555"/>
      <c r="D10451" s="555"/>
      <c r="E10451" s="124" t="str">
        <f>'Enter Data'!$C$61</f>
        <v>Select</v>
      </c>
    </row>
    <row r="10452" spans="3:5" x14ac:dyDescent="0.2">
      <c r="C10452" s="555"/>
      <c r="D10452" s="555"/>
      <c r="E10452" s="124" t="str">
        <f>'Enter Data'!$C$61</f>
        <v>Select</v>
      </c>
    </row>
    <row r="10453" spans="3:5" x14ac:dyDescent="0.2">
      <c r="C10453" s="555"/>
      <c r="D10453" s="555"/>
      <c r="E10453" s="124" t="str">
        <f>'Enter Data'!$C$61</f>
        <v>Select</v>
      </c>
    </row>
    <row r="10454" spans="3:5" x14ac:dyDescent="0.2">
      <c r="C10454" s="555"/>
      <c r="D10454" s="555"/>
      <c r="E10454" s="124" t="str">
        <f>'Enter Data'!$C$61</f>
        <v>Select</v>
      </c>
    </row>
    <row r="10455" spans="3:5" x14ac:dyDescent="0.2">
      <c r="C10455" s="555"/>
      <c r="D10455" s="555"/>
      <c r="E10455" s="124" t="str">
        <f>'Enter Data'!$C$61</f>
        <v>Select</v>
      </c>
    </row>
    <row r="10456" spans="3:5" x14ac:dyDescent="0.2">
      <c r="C10456" s="555"/>
      <c r="D10456" s="555"/>
      <c r="E10456" s="124" t="str">
        <f>'Enter Data'!$C$61</f>
        <v>Select</v>
      </c>
    </row>
    <row r="10457" spans="3:5" x14ac:dyDescent="0.2">
      <c r="C10457" s="555"/>
      <c r="D10457" s="555"/>
      <c r="E10457" s="124" t="str">
        <f>'Enter Data'!$C$61</f>
        <v>Select</v>
      </c>
    </row>
    <row r="10458" spans="3:5" x14ac:dyDescent="0.2">
      <c r="C10458" s="555"/>
      <c r="D10458" s="555"/>
      <c r="E10458" s="124" t="str">
        <f>'Enter Data'!$C$61</f>
        <v>Select</v>
      </c>
    </row>
    <row r="10459" spans="3:5" x14ac:dyDescent="0.2">
      <c r="C10459" s="555"/>
      <c r="D10459" s="555"/>
      <c r="E10459" s="124" t="str">
        <f>'Enter Data'!$C$61</f>
        <v>Select</v>
      </c>
    </row>
    <row r="10460" spans="3:5" x14ac:dyDescent="0.2">
      <c r="C10460" s="555"/>
      <c r="D10460" s="555"/>
      <c r="E10460" s="124" t="str">
        <f>'Enter Data'!$C$61</f>
        <v>Select</v>
      </c>
    </row>
    <row r="10461" spans="3:5" x14ac:dyDescent="0.2">
      <c r="C10461" s="555"/>
      <c r="D10461" s="555"/>
      <c r="E10461" s="124" t="str">
        <f>'Enter Data'!$C$61</f>
        <v>Select</v>
      </c>
    </row>
    <row r="10462" spans="3:5" x14ac:dyDescent="0.2">
      <c r="C10462" s="555"/>
      <c r="D10462" s="555"/>
      <c r="E10462" s="124" t="str">
        <f>'Enter Data'!$C$61</f>
        <v>Select</v>
      </c>
    </row>
    <row r="10463" spans="3:5" x14ac:dyDescent="0.2">
      <c r="C10463" s="555"/>
      <c r="D10463" s="555"/>
      <c r="E10463" s="124" t="str">
        <f>'Enter Data'!$C$61</f>
        <v>Select</v>
      </c>
    </row>
    <row r="10464" spans="3:5" x14ac:dyDescent="0.2">
      <c r="C10464" s="555"/>
      <c r="D10464" s="555"/>
      <c r="E10464" s="124" t="str">
        <f>'Enter Data'!$C$61</f>
        <v>Select</v>
      </c>
    </row>
    <row r="10465" spans="3:5" x14ac:dyDescent="0.2">
      <c r="C10465" s="555"/>
      <c r="D10465" s="555"/>
      <c r="E10465" s="124" t="str">
        <f>'Enter Data'!$C$61</f>
        <v>Select</v>
      </c>
    </row>
    <row r="10466" spans="3:5" x14ac:dyDescent="0.2">
      <c r="C10466" s="555"/>
      <c r="D10466" s="555"/>
      <c r="E10466" s="124" t="str">
        <f>'Enter Data'!$C$61</f>
        <v>Select</v>
      </c>
    </row>
    <row r="10467" spans="3:5" x14ac:dyDescent="0.2">
      <c r="C10467" s="555"/>
      <c r="D10467" s="555"/>
      <c r="E10467" s="124" t="str">
        <f>'Enter Data'!$C$61</f>
        <v>Select</v>
      </c>
    </row>
    <row r="10468" spans="3:5" x14ac:dyDescent="0.2">
      <c r="C10468" s="555"/>
      <c r="D10468" s="555"/>
      <c r="E10468" s="124" t="str">
        <f>'Enter Data'!$C$61</f>
        <v>Select</v>
      </c>
    </row>
    <row r="10469" spans="3:5" x14ac:dyDescent="0.2">
      <c r="C10469" s="555"/>
      <c r="D10469" s="555"/>
      <c r="E10469" s="124" t="str">
        <f>'Enter Data'!$C$61</f>
        <v>Select</v>
      </c>
    </row>
    <row r="10470" spans="3:5" x14ac:dyDescent="0.2">
      <c r="C10470" s="555"/>
      <c r="D10470" s="555"/>
      <c r="E10470" s="124" t="str">
        <f>'Enter Data'!$C$61</f>
        <v>Select</v>
      </c>
    </row>
    <row r="10471" spans="3:5" x14ac:dyDescent="0.2">
      <c r="C10471" s="555"/>
      <c r="D10471" s="555"/>
      <c r="E10471" s="124" t="str">
        <f>'Enter Data'!$C$61</f>
        <v>Select</v>
      </c>
    </row>
    <row r="10472" spans="3:5" x14ac:dyDescent="0.2">
      <c r="C10472" s="555"/>
      <c r="D10472" s="555"/>
      <c r="E10472" s="124" t="str">
        <f>'Enter Data'!$C$61</f>
        <v>Select</v>
      </c>
    </row>
    <row r="10473" spans="3:5" x14ac:dyDescent="0.2">
      <c r="C10473" s="555"/>
      <c r="D10473" s="555"/>
      <c r="E10473" s="124" t="str">
        <f>'Enter Data'!$C$61</f>
        <v>Select</v>
      </c>
    </row>
    <row r="10474" spans="3:5" x14ac:dyDescent="0.2">
      <c r="C10474" s="555"/>
      <c r="D10474" s="555"/>
      <c r="E10474" s="124" t="str">
        <f>'Enter Data'!$C$61</f>
        <v>Select</v>
      </c>
    </row>
    <row r="10475" spans="3:5" x14ac:dyDescent="0.2">
      <c r="C10475" s="555"/>
      <c r="D10475" s="555"/>
      <c r="E10475" s="124" t="str">
        <f>'Enter Data'!$C$61</f>
        <v>Select</v>
      </c>
    </row>
    <row r="10476" spans="3:5" x14ac:dyDescent="0.2">
      <c r="C10476" s="555"/>
      <c r="D10476" s="555"/>
      <c r="E10476" s="124" t="str">
        <f>'Enter Data'!$C$61</f>
        <v>Select</v>
      </c>
    </row>
    <row r="10477" spans="3:5" x14ac:dyDescent="0.2">
      <c r="C10477" s="555"/>
      <c r="D10477" s="555"/>
      <c r="E10477" s="124" t="str">
        <f>'Enter Data'!$C$61</f>
        <v>Select</v>
      </c>
    </row>
    <row r="10478" spans="3:5" x14ac:dyDescent="0.2">
      <c r="C10478" s="555"/>
      <c r="D10478" s="555"/>
      <c r="E10478" s="124" t="str">
        <f>'Enter Data'!$C$61</f>
        <v>Select</v>
      </c>
    </row>
    <row r="10479" spans="3:5" x14ac:dyDescent="0.2">
      <c r="C10479" s="555"/>
      <c r="D10479" s="555"/>
      <c r="E10479" s="124" t="str">
        <f>'Enter Data'!$C$61</f>
        <v>Select</v>
      </c>
    </row>
    <row r="10480" spans="3:5" x14ac:dyDescent="0.2">
      <c r="C10480" s="555"/>
      <c r="D10480" s="555"/>
      <c r="E10480" s="124" t="str">
        <f>'Enter Data'!$C$61</f>
        <v>Select</v>
      </c>
    </row>
    <row r="10481" spans="3:5" x14ac:dyDescent="0.2">
      <c r="C10481" s="555"/>
      <c r="D10481" s="555"/>
      <c r="E10481" s="124" t="str">
        <f>'Enter Data'!$C$61</f>
        <v>Select</v>
      </c>
    </row>
    <row r="10482" spans="3:5" x14ac:dyDescent="0.2">
      <c r="C10482" s="555"/>
      <c r="D10482" s="555"/>
      <c r="E10482" s="124" t="str">
        <f>'Enter Data'!$C$61</f>
        <v>Select</v>
      </c>
    </row>
    <row r="10483" spans="3:5" x14ac:dyDescent="0.2">
      <c r="C10483" s="555"/>
      <c r="D10483" s="555"/>
      <c r="E10483" s="124" t="str">
        <f>'Enter Data'!$C$61</f>
        <v>Select</v>
      </c>
    </row>
    <row r="10484" spans="3:5" x14ac:dyDescent="0.2">
      <c r="C10484" s="555"/>
      <c r="D10484" s="555"/>
      <c r="E10484" s="124" t="str">
        <f>'Enter Data'!$C$61</f>
        <v>Select</v>
      </c>
    </row>
    <row r="10485" spans="3:5" x14ac:dyDescent="0.2">
      <c r="C10485" s="555"/>
      <c r="D10485" s="555"/>
      <c r="E10485" s="124" t="str">
        <f>'Enter Data'!$C$61</f>
        <v>Select</v>
      </c>
    </row>
    <row r="10486" spans="3:5" x14ac:dyDescent="0.2">
      <c r="C10486" s="555"/>
      <c r="D10486" s="555"/>
      <c r="E10486" s="124" t="str">
        <f>'Enter Data'!$C$61</f>
        <v>Select</v>
      </c>
    </row>
    <row r="10487" spans="3:5" x14ac:dyDescent="0.2">
      <c r="C10487" s="555"/>
      <c r="D10487" s="555"/>
      <c r="E10487" s="124" t="str">
        <f>'Enter Data'!$C$61</f>
        <v>Select</v>
      </c>
    </row>
    <row r="10488" spans="3:5" x14ac:dyDescent="0.2">
      <c r="C10488" s="555"/>
      <c r="D10488" s="555"/>
      <c r="E10488" s="124" t="str">
        <f>'Enter Data'!$C$61</f>
        <v>Select</v>
      </c>
    </row>
    <row r="10489" spans="3:5" x14ac:dyDescent="0.2">
      <c r="C10489" s="555"/>
      <c r="D10489" s="555"/>
      <c r="E10489" s="124" t="str">
        <f>'Enter Data'!$C$61</f>
        <v>Select</v>
      </c>
    </row>
    <row r="10490" spans="3:5" x14ac:dyDescent="0.2">
      <c r="C10490" s="555"/>
      <c r="D10490" s="555"/>
      <c r="E10490" s="124" t="str">
        <f>'Enter Data'!$C$61</f>
        <v>Select</v>
      </c>
    </row>
    <row r="10491" spans="3:5" x14ac:dyDescent="0.2">
      <c r="C10491" s="555"/>
      <c r="D10491" s="555"/>
      <c r="E10491" s="124" t="str">
        <f>'Enter Data'!$C$61</f>
        <v>Select</v>
      </c>
    </row>
    <row r="10492" spans="3:5" x14ac:dyDescent="0.2">
      <c r="C10492" s="555"/>
      <c r="D10492" s="555"/>
      <c r="E10492" s="124" t="str">
        <f>'Enter Data'!$C$61</f>
        <v>Select</v>
      </c>
    </row>
    <row r="10493" spans="3:5" x14ac:dyDescent="0.2">
      <c r="C10493" s="555"/>
      <c r="D10493" s="555"/>
      <c r="E10493" s="124" t="str">
        <f>'Enter Data'!$C$61</f>
        <v>Select</v>
      </c>
    </row>
    <row r="10494" spans="3:5" x14ac:dyDescent="0.2">
      <c r="C10494" s="555"/>
      <c r="D10494" s="555"/>
      <c r="E10494" s="124" t="str">
        <f>'Enter Data'!$C$61</f>
        <v>Select</v>
      </c>
    </row>
    <row r="10495" spans="3:5" x14ac:dyDescent="0.2">
      <c r="C10495" s="555"/>
      <c r="D10495" s="555"/>
      <c r="E10495" s="124" t="str">
        <f>'Enter Data'!$C$61</f>
        <v>Select</v>
      </c>
    </row>
    <row r="10496" spans="3:5" x14ac:dyDescent="0.2">
      <c r="C10496" s="555"/>
      <c r="D10496" s="555"/>
      <c r="E10496" s="124" t="str">
        <f>'Enter Data'!$C$61</f>
        <v>Select</v>
      </c>
    </row>
    <row r="10497" spans="3:5" x14ac:dyDescent="0.2">
      <c r="C10497" s="555"/>
      <c r="D10497" s="555"/>
      <c r="E10497" s="124" t="str">
        <f>'Enter Data'!$C$61</f>
        <v>Select</v>
      </c>
    </row>
    <row r="10498" spans="3:5" x14ac:dyDescent="0.2">
      <c r="C10498" s="555"/>
      <c r="D10498" s="555"/>
      <c r="E10498" s="124" t="str">
        <f>'Enter Data'!$C$61</f>
        <v>Select</v>
      </c>
    </row>
    <row r="10499" spans="3:5" x14ac:dyDescent="0.2">
      <c r="C10499" s="555"/>
      <c r="D10499" s="555"/>
      <c r="E10499" s="124" t="str">
        <f>'Enter Data'!$C$61</f>
        <v>Select</v>
      </c>
    </row>
    <row r="10500" spans="3:5" x14ac:dyDescent="0.2">
      <c r="C10500" s="555"/>
      <c r="D10500" s="555"/>
      <c r="E10500" s="124" t="str">
        <f>'Enter Data'!$C$61</f>
        <v>Select</v>
      </c>
    </row>
    <row r="10501" spans="3:5" x14ac:dyDescent="0.2">
      <c r="C10501" s="555"/>
      <c r="D10501" s="555"/>
      <c r="E10501" s="124" t="str">
        <f>'Enter Data'!$C$61</f>
        <v>Select</v>
      </c>
    </row>
    <row r="10502" spans="3:5" x14ac:dyDescent="0.2">
      <c r="C10502" s="555"/>
      <c r="D10502" s="555"/>
      <c r="E10502" s="124" t="str">
        <f>'Enter Data'!$C$61</f>
        <v>Select</v>
      </c>
    </row>
    <row r="10503" spans="3:5" x14ac:dyDescent="0.2">
      <c r="C10503" s="555"/>
      <c r="D10503" s="555"/>
      <c r="E10503" s="124" t="str">
        <f>'Enter Data'!$C$61</f>
        <v>Select</v>
      </c>
    </row>
    <row r="10504" spans="3:5" x14ac:dyDescent="0.2">
      <c r="C10504" s="555"/>
      <c r="D10504" s="555"/>
      <c r="E10504" s="124" t="str">
        <f>'Enter Data'!$C$61</f>
        <v>Select</v>
      </c>
    </row>
    <row r="10505" spans="3:5" x14ac:dyDescent="0.2">
      <c r="C10505" s="555"/>
      <c r="D10505" s="555"/>
      <c r="E10505" s="124" t="str">
        <f>'Enter Data'!$C$61</f>
        <v>Select</v>
      </c>
    </row>
    <row r="10506" spans="3:5" x14ac:dyDescent="0.2">
      <c r="C10506" s="555"/>
      <c r="D10506" s="555"/>
      <c r="E10506" s="124" t="str">
        <f>'Enter Data'!$C$61</f>
        <v>Select</v>
      </c>
    </row>
    <row r="10507" spans="3:5" x14ac:dyDescent="0.2">
      <c r="C10507" s="555"/>
      <c r="D10507" s="555"/>
      <c r="E10507" s="124" t="str">
        <f>'Enter Data'!$C$61</f>
        <v>Select</v>
      </c>
    </row>
    <row r="10508" spans="3:5" x14ac:dyDescent="0.2">
      <c r="C10508" s="555"/>
      <c r="D10508" s="555"/>
      <c r="E10508" s="124" t="str">
        <f>'Enter Data'!$C$61</f>
        <v>Select</v>
      </c>
    </row>
    <row r="10509" spans="3:5" x14ac:dyDescent="0.2">
      <c r="C10509" s="555"/>
      <c r="D10509" s="555"/>
      <c r="E10509" s="124" t="str">
        <f>'Enter Data'!$C$61</f>
        <v>Select</v>
      </c>
    </row>
    <row r="10510" spans="3:5" x14ac:dyDescent="0.2">
      <c r="C10510" s="555"/>
      <c r="D10510" s="555"/>
      <c r="E10510" s="124" t="str">
        <f>'Enter Data'!$C$61</f>
        <v>Select</v>
      </c>
    </row>
    <row r="10511" spans="3:5" x14ac:dyDescent="0.2">
      <c r="C10511" s="555"/>
      <c r="D10511" s="555"/>
      <c r="E10511" s="124" t="str">
        <f>'Enter Data'!$C$61</f>
        <v>Select</v>
      </c>
    </row>
    <row r="10512" spans="3:5" x14ac:dyDescent="0.2">
      <c r="C10512" s="555"/>
      <c r="D10512" s="555"/>
      <c r="E10512" s="124" t="str">
        <f>'Enter Data'!$C$61</f>
        <v>Select</v>
      </c>
    </row>
    <row r="10513" spans="3:5" x14ac:dyDescent="0.2">
      <c r="C10513" s="555"/>
      <c r="D10513" s="555"/>
      <c r="E10513" s="124" t="str">
        <f>'Enter Data'!$C$61</f>
        <v>Select</v>
      </c>
    </row>
    <row r="10514" spans="3:5" x14ac:dyDescent="0.2">
      <c r="C10514" s="555"/>
      <c r="D10514" s="555"/>
      <c r="E10514" s="124" t="str">
        <f>'Enter Data'!$C$61</f>
        <v>Select</v>
      </c>
    </row>
    <row r="10515" spans="3:5" x14ac:dyDescent="0.2">
      <c r="C10515" s="555"/>
      <c r="D10515" s="555"/>
      <c r="E10515" s="124" t="str">
        <f>'Enter Data'!$C$61</f>
        <v>Select</v>
      </c>
    </row>
    <row r="10516" spans="3:5" x14ac:dyDescent="0.2">
      <c r="C10516" s="555"/>
      <c r="D10516" s="555"/>
      <c r="E10516" s="124" t="str">
        <f>'Enter Data'!$C$61</f>
        <v>Select</v>
      </c>
    </row>
    <row r="10517" spans="3:5" x14ac:dyDescent="0.2">
      <c r="C10517" s="555"/>
      <c r="D10517" s="555"/>
      <c r="E10517" s="124" t="str">
        <f>'Enter Data'!$C$61</f>
        <v>Select</v>
      </c>
    </row>
    <row r="10518" spans="3:5" x14ac:dyDescent="0.2">
      <c r="C10518" s="555"/>
      <c r="D10518" s="555"/>
      <c r="E10518" s="124" t="str">
        <f>'Enter Data'!$C$61</f>
        <v>Select</v>
      </c>
    </row>
    <row r="10519" spans="3:5" x14ac:dyDescent="0.2">
      <c r="C10519" s="555"/>
      <c r="D10519" s="555"/>
      <c r="E10519" s="124" t="str">
        <f>'Enter Data'!$C$61</f>
        <v>Select</v>
      </c>
    </row>
    <row r="10520" spans="3:5" x14ac:dyDescent="0.2">
      <c r="C10520" s="555"/>
      <c r="D10520" s="555"/>
      <c r="E10520" s="124" t="str">
        <f>'Enter Data'!$C$61</f>
        <v>Select</v>
      </c>
    </row>
    <row r="10521" spans="3:5" x14ac:dyDescent="0.2">
      <c r="C10521" s="555"/>
      <c r="D10521" s="555"/>
      <c r="E10521" s="124" t="str">
        <f>'Enter Data'!$C$61</f>
        <v>Select</v>
      </c>
    </row>
    <row r="10522" spans="3:5" x14ac:dyDescent="0.2">
      <c r="C10522" s="555"/>
      <c r="D10522" s="555"/>
      <c r="E10522" s="124" t="str">
        <f>'Enter Data'!$C$61</f>
        <v>Select</v>
      </c>
    </row>
    <row r="10523" spans="3:5" x14ac:dyDescent="0.2">
      <c r="C10523" s="555"/>
      <c r="D10523" s="555"/>
      <c r="E10523" s="124" t="str">
        <f>'Enter Data'!$C$61</f>
        <v>Select</v>
      </c>
    </row>
    <row r="10524" spans="3:5" x14ac:dyDescent="0.2">
      <c r="C10524" s="555"/>
      <c r="D10524" s="555"/>
      <c r="E10524" s="124" t="str">
        <f>'Enter Data'!$C$61</f>
        <v>Select</v>
      </c>
    </row>
    <row r="10525" spans="3:5" x14ac:dyDescent="0.2">
      <c r="C10525" s="555"/>
      <c r="D10525" s="555"/>
      <c r="E10525" s="124" t="str">
        <f>'Enter Data'!$C$61</f>
        <v>Select</v>
      </c>
    </row>
    <row r="10526" spans="3:5" x14ac:dyDescent="0.2">
      <c r="C10526" s="555"/>
      <c r="D10526" s="555"/>
      <c r="E10526" s="124" t="str">
        <f>'Enter Data'!$C$61</f>
        <v>Select</v>
      </c>
    </row>
    <row r="10527" spans="3:5" x14ac:dyDescent="0.2">
      <c r="C10527" s="555"/>
      <c r="D10527" s="555"/>
      <c r="E10527" s="124" t="str">
        <f>'Enter Data'!$C$61</f>
        <v>Select</v>
      </c>
    </row>
    <row r="10528" spans="3:5" x14ac:dyDescent="0.2">
      <c r="C10528" s="555"/>
      <c r="D10528" s="555"/>
      <c r="E10528" s="124" t="str">
        <f>'Enter Data'!$C$61</f>
        <v>Select</v>
      </c>
    </row>
    <row r="10529" spans="3:5" x14ac:dyDescent="0.2">
      <c r="C10529" s="555"/>
      <c r="D10529" s="555"/>
      <c r="E10529" s="124" t="str">
        <f>'Enter Data'!$C$61</f>
        <v>Select</v>
      </c>
    </row>
    <row r="10530" spans="3:5" x14ac:dyDescent="0.2">
      <c r="C10530" s="555"/>
      <c r="D10530" s="555"/>
      <c r="E10530" s="124" t="str">
        <f>'Enter Data'!$C$61</f>
        <v>Select</v>
      </c>
    </row>
    <row r="10531" spans="3:5" x14ac:dyDescent="0.2">
      <c r="C10531" s="555"/>
      <c r="D10531" s="555"/>
      <c r="E10531" s="124" t="str">
        <f>'Enter Data'!$C$61</f>
        <v>Select</v>
      </c>
    </row>
    <row r="10532" spans="3:5" x14ac:dyDescent="0.2">
      <c r="C10532" s="555"/>
      <c r="D10532" s="555"/>
      <c r="E10532" s="124" t="str">
        <f>'Enter Data'!$C$61</f>
        <v>Select</v>
      </c>
    </row>
    <row r="10533" spans="3:5" x14ac:dyDescent="0.2">
      <c r="C10533" s="555"/>
      <c r="D10533" s="555"/>
      <c r="E10533" s="124" t="str">
        <f>'Enter Data'!$C$61</f>
        <v>Select</v>
      </c>
    </row>
    <row r="10534" spans="3:5" x14ac:dyDescent="0.2">
      <c r="C10534" s="555"/>
      <c r="D10534" s="555"/>
      <c r="E10534" s="124" t="str">
        <f>'Enter Data'!$C$61</f>
        <v>Select</v>
      </c>
    </row>
    <row r="10535" spans="3:5" x14ac:dyDescent="0.2">
      <c r="C10535" s="555"/>
      <c r="D10535" s="555"/>
      <c r="E10535" s="124" t="str">
        <f>'Enter Data'!$C$61</f>
        <v>Select</v>
      </c>
    </row>
    <row r="10536" spans="3:5" x14ac:dyDescent="0.2">
      <c r="C10536" s="555"/>
      <c r="D10536" s="555"/>
      <c r="E10536" s="124" t="str">
        <f>'Enter Data'!$C$61</f>
        <v>Select</v>
      </c>
    </row>
    <row r="10537" spans="3:5" x14ac:dyDescent="0.2">
      <c r="C10537" s="555"/>
      <c r="D10537" s="555"/>
      <c r="E10537" s="124" t="str">
        <f>'Enter Data'!$C$61</f>
        <v>Select</v>
      </c>
    </row>
    <row r="10538" spans="3:5" x14ac:dyDescent="0.2">
      <c r="C10538" s="555"/>
      <c r="D10538" s="555"/>
      <c r="E10538" s="124" t="str">
        <f>'Enter Data'!$C$61</f>
        <v>Select</v>
      </c>
    </row>
    <row r="10539" spans="3:5" x14ac:dyDescent="0.2">
      <c r="C10539" s="555"/>
      <c r="D10539" s="555"/>
      <c r="E10539" s="124" t="str">
        <f>'Enter Data'!$C$61</f>
        <v>Select</v>
      </c>
    </row>
    <row r="10540" spans="3:5" x14ac:dyDescent="0.2">
      <c r="C10540" s="555"/>
      <c r="D10540" s="555"/>
      <c r="E10540" s="124" t="str">
        <f>'Enter Data'!$C$61</f>
        <v>Select</v>
      </c>
    </row>
    <row r="10541" spans="3:5" x14ac:dyDescent="0.2">
      <c r="C10541" s="555"/>
      <c r="D10541" s="555"/>
      <c r="E10541" s="124" t="str">
        <f>'Enter Data'!$C$61</f>
        <v>Select</v>
      </c>
    </row>
    <row r="10542" spans="3:5" x14ac:dyDescent="0.2">
      <c r="C10542" s="555"/>
      <c r="D10542" s="555"/>
      <c r="E10542" s="124" t="str">
        <f>'Enter Data'!$C$61</f>
        <v>Select</v>
      </c>
    </row>
    <row r="10543" spans="3:5" x14ac:dyDescent="0.2">
      <c r="C10543" s="555"/>
      <c r="D10543" s="555"/>
      <c r="E10543" s="124" t="str">
        <f>'Enter Data'!$C$61</f>
        <v>Select</v>
      </c>
    </row>
    <row r="10544" spans="3:5" x14ac:dyDescent="0.2">
      <c r="C10544" s="555"/>
      <c r="D10544" s="555"/>
      <c r="E10544" s="124" t="str">
        <f>'Enter Data'!$C$61</f>
        <v>Select</v>
      </c>
    </row>
    <row r="10545" spans="3:5" x14ac:dyDescent="0.2">
      <c r="C10545" s="555"/>
      <c r="D10545" s="555"/>
      <c r="E10545" s="124" t="str">
        <f>'Enter Data'!$C$61</f>
        <v>Select</v>
      </c>
    </row>
    <row r="10546" spans="3:5" x14ac:dyDescent="0.2">
      <c r="C10546" s="555"/>
      <c r="D10546" s="555"/>
      <c r="E10546" s="124" t="str">
        <f>'Enter Data'!$C$61</f>
        <v>Select</v>
      </c>
    </row>
    <row r="10547" spans="3:5" x14ac:dyDescent="0.2">
      <c r="C10547" s="555"/>
      <c r="D10547" s="555"/>
      <c r="E10547" s="124" t="str">
        <f>'Enter Data'!$C$61</f>
        <v>Select</v>
      </c>
    </row>
    <row r="10548" spans="3:5" x14ac:dyDescent="0.2">
      <c r="C10548" s="555"/>
      <c r="D10548" s="555"/>
      <c r="E10548" s="124" t="str">
        <f>'Enter Data'!$C$61</f>
        <v>Select</v>
      </c>
    </row>
    <row r="10549" spans="3:5" x14ac:dyDescent="0.2">
      <c r="C10549" s="555"/>
      <c r="D10549" s="555"/>
      <c r="E10549" s="124" t="str">
        <f>'Enter Data'!$C$61</f>
        <v>Select</v>
      </c>
    </row>
    <row r="10550" spans="3:5" x14ac:dyDescent="0.2">
      <c r="C10550" s="555"/>
      <c r="D10550" s="555"/>
      <c r="E10550" s="124" t="str">
        <f>'Enter Data'!$C$61</f>
        <v>Select</v>
      </c>
    </row>
    <row r="10551" spans="3:5" x14ac:dyDescent="0.2">
      <c r="C10551" s="555"/>
      <c r="D10551" s="555"/>
      <c r="E10551" s="124" t="str">
        <f>'Enter Data'!$C$61</f>
        <v>Select</v>
      </c>
    </row>
    <row r="10552" spans="3:5" x14ac:dyDescent="0.2">
      <c r="C10552" s="555"/>
      <c r="D10552" s="555"/>
      <c r="E10552" s="124" t="str">
        <f>'Enter Data'!$C$61</f>
        <v>Select</v>
      </c>
    </row>
    <row r="10553" spans="3:5" x14ac:dyDescent="0.2">
      <c r="C10553" s="555"/>
      <c r="D10553" s="555"/>
      <c r="E10553" s="124" t="str">
        <f>'Enter Data'!$C$61</f>
        <v>Select</v>
      </c>
    </row>
    <row r="10554" spans="3:5" x14ac:dyDescent="0.2">
      <c r="C10554" s="555"/>
      <c r="D10554" s="555"/>
      <c r="E10554" s="124" t="str">
        <f>'Enter Data'!$C$61</f>
        <v>Select</v>
      </c>
    </row>
    <row r="10555" spans="3:5" x14ac:dyDescent="0.2">
      <c r="C10555" s="555"/>
      <c r="D10555" s="555"/>
      <c r="E10555" s="124" t="str">
        <f>'Enter Data'!$C$61</f>
        <v>Select</v>
      </c>
    </row>
    <row r="10556" spans="3:5" x14ac:dyDescent="0.2">
      <c r="C10556" s="555"/>
      <c r="D10556" s="555"/>
      <c r="E10556" s="124" t="str">
        <f>'Enter Data'!$C$61</f>
        <v>Select</v>
      </c>
    </row>
    <row r="10557" spans="3:5" x14ac:dyDescent="0.2">
      <c r="C10557" s="555"/>
      <c r="D10557" s="555"/>
      <c r="E10557" s="124" t="str">
        <f>'Enter Data'!$C$61</f>
        <v>Select</v>
      </c>
    </row>
    <row r="10558" spans="3:5" x14ac:dyDescent="0.2">
      <c r="C10558" s="555"/>
      <c r="D10558" s="555"/>
      <c r="E10558" s="124" t="str">
        <f>'Enter Data'!$C$61</f>
        <v>Select</v>
      </c>
    </row>
    <row r="10559" spans="3:5" x14ac:dyDescent="0.2">
      <c r="C10559" s="555"/>
      <c r="D10559" s="555"/>
      <c r="E10559" s="124" t="str">
        <f>'Enter Data'!$C$61</f>
        <v>Select</v>
      </c>
    </row>
    <row r="10560" spans="3:5" x14ac:dyDescent="0.2">
      <c r="C10560" s="555"/>
      <c r="D10560" s="555"/>
      <c r="E10560" s="124" t="str">
        <f>'Enter Data'!$C$61</f>
        <v>Select</v>
      </c>
    </row>
    <row r="10561" spans="3:5" x14ac:dyDescent="0.2">
      <c r="C10561" s="555"/>
      <c r="D10561" s="555"/>
      <c r="E10561" s="124" t="str">
        <f>'Enter Data'!$C$61</f>
        <v>Select</v>
      </c>
    </row>
    <row r="10562" spans="3:5" x14ac:dyDescent="0.2">
      <c r="C10562" s="555"/>
      <c r="D10562" s="555"/>
      <c r="E10562" s="124" t="str">
        <f>'Enter Data'!$C$61</f>
        <v>Select</v>
      </c>
    </row>
    <row r="10563" spans="3:5" x14ac:dyDescent="0.2">
      <c r="C10563" s="555"/>
      <c r="D10563" s="555"/>
      <c r="E10563" s="124" t="str">
        <f>'Enter Data'!$C$61</f>
        <v>Select</v>
      </c>
    </row>
    <row r="10564" spans="3:5" x14ac:dyDescent="0.2">
      <c r="C10564" s="555"/>
      <c r="D10564" s="555"/>
      <c r="E10564" s="124" t="str">
        <f>'Enter Data'!$C$61</f>
        <v>Select</v>
      </c>
    </row>
    <row r="10565" spans="3:5" x14ac:dyDescent="0.2">
      <c r="C10565" s="555"/>
      <c r="D10565" s="555"/>
      <c r="E10565" s="124" t="str">
        <f>'Enter Data'!$C$61</f>
        <v>Select</v>
      </c>
    </row>
    <row r="10566" spans="3:5" x14ac:dyDescent="0.2">
      <c r="C10566" s="555"/>
      <c r="D10566" s="555"/>
      <c r="E10566" s="124" t="str">
        <f>'Enter Data'!$C$61</f>
        <v>Select</v>
      </c>
    </row>
    <row r="10567" spans="3:5" x14ac:dyDescent="0.2">
      <c r="C10567" s="555"/>
      <c r="D10567" s="555"/>
      <c r="E10567" s="124" t="str">
        <f>'Enter Data'!$C$61</f>
        <v>Select</v>
      </c>
    </row>
    <row r="10568" spans="3:5" x14ac:dyDescent="0.2">
      <c r="C10568" s="555"/>
      <c r="D10568" s="555"/>
      <c r="E10568" s="124" t="str">
        <f>'Enter Data'!$C$61</f>
        <v>Select</v>
      </c>
    </row>
    <row r="10569" spans="3:5" x14ac:dyDescent="0.2">
      <c r="C10569" s="555"/>
      <c r="D10569" s="555"/>
      <c r="E10569" s="124" t="str">
        <f>'Enter Data'!$C$61</f>
        <v>Select</v>
      </c>
    </row>
    <row r="10570" spans="3:5" x14ac:dyDescent="0.2">
      <c r="C10570" s="555"/>
      <c r="D10570" s="555"/>
      <c r="E10570" s="124" t="str">
        <f>'Enter Data'!$C$61</f>
        <v>Select</v>
      </c>
    </row>
    <row r="10571" spans="3:5" x14ac:dyDescent="0.2">
      <c r="C10571" s="555"/>
      <c r="D10571" s="555"/>
      <c r="E10571" s="124" t="str">
        <f>'Enter Data'!$C$61</f>
        <v>Select</v>
      </c>
    </row>
    <row r="10572" spans="3:5" x14ac:dyDescent="0.2">
      <c r="C10572" s="555"/>
      <c r="D10572" s="555"/>
      <c r="E10572" s="124" t="str">
        <f>'Enter Data'!$C$61</f>
        <v>Select</v>
      </c>
    </row>
    <row r="10573" spans="3:5" x14ac:dyDescent="0.2">
      <c r="C10573" s="555"/>
      <c r="D10573" s="555"/>
      <c r="E10573" s="124" t="str">
        <f>'Enter Data'!$C$61</f>
        <v>Select</v>
      </c>
    </row>
    <row r="10574" spans="3:5" x14ac:dyDescent="0.2">
      <c r="C10574" s="555"/>
      <c r="D10574" s="555"/>
      <c r="E10574" s="124" t="str">
        <f>'Enter Data'!$C$61</f>
        <v>Select</v>
      </c>
    </row>
    <row r="10575" spans="3:5" x14ac:dyDescent="0.2">
      <c r="C10575" s="555"/>
      <c r="D10575" s="555"/>
      <c r="E10575" s="124" t="str">
        <f>'Enter Data'!$C$61</f>
        <v>Select</v>
      </c>
    </row>
    <row r="10576" spans="3:5" x14ac:dyDescent="0.2">
      <c r="C10576" s="555"/>
      <c r="D10576" s="555"/>
      <c r="E10576" s="124" t="str">
        <f>'Enter Data'!$C$61</f>
        <v>Select</v>
      </c>
    </row>
    <row r="10577" spans="3:5" x14ac:dyDescent="0.2">
      <c r="C10577" s="555"/>
      <c r="D10577" s="555"/>
      <c r="E10577" s="124" t="str">
        <f>'Enter Data'!$C$61</f>
        <v>Select</v>
      </c>
    </row>
    <row r="10578" spans="3:5" x14ac:dyDescent="0.2">
      <c r="C10578" s="555"/>
      <c r="D10578" s="555"/>
      <c r="E10578" s="124" t="str">
        <f>'Enter Data'!$C$61</f>
        <v>Select</v>
      </c>
    </row>
    <row r="10579" spans="3:5" x14ac:dyDescent="0.2">
      <c r="C10579" s="555"/>
      <c r="D10579" s="555"/>
      <c r="E10579" s="124" t="str">
        <f>'Enter Data'!$C$61</f>
        <v>Select</v>
      </c>
    </row>
    <row r="10580" spans="3:5" x14ac:dyDescent="0.2">
      <c r="C10580" s="555"/>
      <c r="D10580" s="555"/>
      <c r="E10580" s="124" t="str">
        <f>'Enter Data'!$C$61</f>
        <v>Select</v>
      </c>
    </row>
    <row r="10581" spans="3:5" x14ac:dyDescent="0.2">
      <c r="C10581" s="555"/>
      <c r="D10581" s="555"/>
      <c r="E10581" s="124" t="str">
        <f>'Enter Data'!$C$61</f>
        <v>Select</v>
      </c>
    </row>
    <row r="10582" spans="3:5" x14ac:dyDescent="0.2">
      <c r="C10582" s="555"/>
      <c r="D10582" s="555"/>
      <c r="E10582" s="124" t="str">
        <f>'Enter Data'!$C$61</f>
        <v>Select</v>
      </c>
    </row>
    <row r="10583" spans="3:5" x14ac:dyDescent="0.2">
      <c r="C10583" s="555"/>
      <c r="D10583" s="555"/>
      <c r="E10583" s="124" t="str">
        <f>'Enter Data'!$C$61</f>
        <v>Select</v>
      </c>
    </row>
    <row r="10584" spans="3:5" x14ac:dyDescent="0.2">
      <c r="C10584" s="555"/>
      <c r="D10584" s="555"/>
      <c r="E10584" s="124" t="str">
        <f>'Enter Data'!$C$61</f>
        <v>Select</v>
      </c>
    </row>
    <row r="10585" spans="3:5" x14ac:dyDescent="0.2">
      <c r="C10585" s="555"/>
      <c r="D10585" s="555"/>
      <c r="E10585" s="124" t="str">
        <f>'Enter Data'!$C$61</f>
        <v>Select</v>
      </c>
    </row>
    <row r="10586" spans="3:5" x14ac:dyDescent="0.2">
      <c r="C10586" s="555"/>
      <c r="D10586" s="555"/>
      <c r="E10586" s="124" t="str">
        <f>'Enter Data'!$C$61</f>
        <v>Select</v>
      </c>
    </row>
    <row r="10587" spans="3:5" x14ac:dyDescent="0.2">
      <c r="C10587" s="555"/>
      <c r="D10587" s="555"/>
      <c r="E10587" s="124" t="str">
        <f>'Enter Data'!$C$61</f>
        <v>Select</v>
      </c>
    </row>
    <row r="10588" spans="3:5" x14ac:dyDescent="0.2">
      <c r="C10588" s="555"/>
      <c r="D10588" s="555"/>
      <c r="E10588" s="124" t="str">
        <f>'Enter Data'!$C$61</f>
        <v>Select</v>
      </c>
    </row>
    <row r="10589" spans="3:5" x14ac:dyDescent="0.2">
      <c r="C10589" s="555"/>
      <c r="D10589" s="555"/>
      <c r="E10589" s="124" t="str">
        <f>'Enter Data'!$C$61</f>
        <v>Select</v>
      </c>
    </row>
    <row r="10590" spans="3:5" x14ac:dyDescent="0.2">
      <c r="C10590" s="555"/>
      <c r="D10590" s="555"/>
      <c r="E10590" s="124" t="str">
        <f>'Enter Data'!$C$61</f>
        <v>Select</v>
      </c>
    </row>
    <row r="10591" spans="3:5" x14ac:dyDescent="0.2">
      <c r="C10591" s="555"/>
      <c r="D10591" s="555"/>
      <c r="E10591" s="124" t="str">
        <f>'Enter Data'!$C$61</f>
        <v>Select</v>
      </c>
    </row>
    <row r="10592" spans="3:5" x14ac:dyDescent="0.2">
      <c r="C10592" s="555"/>
      <c r="D10592" s="555"/>
      <c r="E10592" s="124" t="str">
        <f>'Enter Data'!$C$61</f>
        <v>Select</v>
      </c>
    </row>
    <row r="10593" spans="3:5" x14ac:dyDescent="0.2">
      <c r="C10593" s="555"/>
      <c r="D10593" s="555"/>
      <c r="E10593" s="124" t="str">
        <f>'Enter Data'!$C$61</f>
        <v>Select</v>
      </c>
    </row>
    <row r="10594" spans="3:5" x14ac:dyDescent="0.2">
      <c r="C10594" s="555"/>
      <c r="D10594" s="555"/>
      <c r="E10594" s="124" t="str">
        <f>'Enter Data'!$C$61</f>
        <v>Select</v>
      </c>
    </row>
    <row r="10595" spans="3:5" x14ac:dyDescent="0.2">
      <c r="C10595" s="555"/>
      <c r="D10595" s="555"/>
      <c r="E10595" s="124" t="str">
        <f>'Enter Data'!$C$61</f>
        <v>Select</v>
      </c>
    </row>
    <row r="10596" spans="3:5" x14ac:dyDescent="0.2">
      <c r="C10596" s="555"/>
      <c r="D10596" s="555"/>
      <c r="E10596" s="124" t="str">
        <f>'Enter Data'!$C$61</f>
        <v>Select</v>
      </c>
    </row>
    <row r="10597" spans="3:5" x14ac:dyDescent="0.2">
      <c r="C10597" s="555"/>
      <c r="D10597" s="555"/>
      <c r="E10597" s="124" t="str">
        <f>'Enter Data'!$C$61</f>
        <v>Select</v>
      </c>
    </row>
    <row r="10598" spans="3:5" x14ac:dyDescent="0.2">
      <c r="C10598" s="555"/>
      <c r="D10598" s="555"/>
      <c r="E10598" s="124" t="str">
        <f>'Enter Data'!$C$61</f>
        <v>Select</v>
      </c>
    </row>
    <row r="10599" spans="3:5" x14ac:dyDescent="0.2">
      <c r="C10599" s="555"/>
      <c r="D10599" s="555"/>
      <c r="E10599" s="124" t="str">
        <f>'Enter Data'!$C$61</f>
        <v>Select</v>
      </c>
    </row>
    <row r="10600" spans="3:5" x14ac:dyDescent="0.2">
      <c r="C10600" s="555"/>
      <c r="D10600" s="555"/>
      <c r="E10600" s="124" t="str">
        <f>'Enter Data'!$C$61</f>
        <v>Select</v>
      </c>
    </row>
    <row r="10601" spans="3:5" x14ac:dyDescent="0.2">
      <c r="C10601" s="555"/>
      <c r="D10601" s="555"/>
      <c r="E10601" s="124" t="str">
        <f>'Enter Data'!$C$61</f>
        <v>Select</v>
      </c>
    </row>
    <row r="10602" spans="3:5" x14ac:dyDescent="0.2">
      <c r="C10602" s="555"/>
      <c r="D10602" s="555"/>
      <c r="E10602" s="124" t="str">
        <f>'Enter Data'!$C$61</f>
        <v>Select</v>
      </c>
    </row>
    <row r="10603" spans="3:5" x14ac:dyDescent="0.2">
      <c r="C10603" s="555"/>
      <c r="D10603" s="555"/>
      <c r="E10603" s="124" t="str">
        <f>'Enter Data'!$C$61</f>
        <v>Select</v>
      </c>
    </row>
    <row r="10604" spans="3:5" x14ac:dyDescent="0.2">
      <c r="C10604" s="555"/>
      <c r="D10604" s="555"/>
      <c r="E10604" s="124" t="str">
        <f>'Enter Data'!$C$61</f>
        <v>Select</v>
      </c>
    </row>
    <row r="10605" spans="3:5" x14ac:dyDescent="0.2">
      <c r="C10605" s="555"/>
      <c r="D10605" s="555"/>
      <c r="E10605" s="124" t="str">
        <f>'Enter Data'!$C$61</f>
        <v>Select</v>
      </c>
    </row>
    <row r="10606" spans="3:5" x14ac:dyDescent="0.2">
      <c r="C10606" s="555"/>
      <c r="D10606" s="555"/>
      <c r="E10606" s="124" t="str">
        <f>'Enter Data'!$C$61</f>
        <v>Select</v>
      </c>
    </row>
    <row r="10607" spans="3:5" x14ac:dyDescent="0.2">
      <c r="C10607" s="555"/>
      <c r="D10607" s="555"/>
      <c r="E10607" s="124" t="str">
        <f>'Enter Data'!$C$61</f>
        <v>Select</v>
      </c>
    </row>
    <row r="10608" spans="3:5" x14ac:dyDescent="0.2">
      <c r="C10608" s="555"/>
      <c r="D10608" s="555"/>
      <c r="E10608" s="124" t="str">
        <f>'Enter Data'!$C$61</f>
        <v>Select</v>
      </c>
    </row>
    <row r="10609" spans="3:5" x14ac:dyDescent="0.2">
      <c r="C10609" s="555"/>
      <c r="D10609" s="555"/>
      <c r="E10609" s="124" t="str">
        <f>'Enter Data'!$C$61</f>
        <v>Select</v>
      </c>
    </row>
    <row r="10610" spans="3:5" x14ac:dyDescent="0.2">
      <c r="C10610" s="555"/>
      <c r="D10610" s="555"/>
      <c r="E10610" s="124" t="str">
        <f>'Enter Data'!$C$61</f>
        <v>Select</v>
      </c>
    </row>
    <row r="10611" spans="3:5" x14ac:dyDescent="0.2">
      <c r="C10611" s="555"/>
      <c r="D10611" s="555"/>
      <c r="E10611" s="124" t="str">
        <f>'Enter Data'!$C$61</f>
        <v>Select</v>
      </c>
    </row>
    <row r="10612" spans="3:5" x14ac:dyDescent="0.2">
      <c r="C10612" s="555"/>
      <c r="D10612" s="555"/>
      <c r="E10612" s="124" t="str">
        <f>'Enter Data'!$C$61</f>
        <v>Select</v>
      </c>
    </row>
    <row r="10613" spans="3:5" x14ac:dyDescent="0.2">
      <c r="C10613" s="555"/>
      <c r="D10613" s="555"/>
      <c r="E10613" s="124" t="str">
        <f>'Enter Data'!$C$61</f>
        <v>Select</v>
      </c>
    </row>
    <row r="10614" spans="3:5" x14ac:dyDescent="0.2">
      <c r="C10614" s="555"/>
      <c r="D10614" s="555"/>
      <c r="E10614" s="124" t="str">
        <f>'Enter Data'!$C$61</f>
        <v>Select</v>
      </c>
    </row>
    <row r="10615" spans="3:5" x14ac:dyDescent="0.2">
      <c r="C10615" s="555"/>
      <c r="D10615" s="555"/>
      <c r="E10615" s="124" t="str">
        <f>'Enter Data'!$C$61</f>
        <v>Select</v>
      </c>
    </row>
    <row r="10616" spans="3:5" x14ac:dyDescent="0.2">
      <c r="C10616" s="555"/>
      <c r="D10616" s="555"/>
      <c r="E10616" s="124" t="str">
        <f>'Enter Data'!$C$61</f>
        <v>Select</v>
      </c>
    </row>
    <row r="10617" spans="3:5" x14ac:dyDescent="0.2">
      <c r="C10617" s="555"/>
      <c r="D10617" s="555"/>
      <c r="E10617" s="124" t="str">
        <f>'Enter Data'!$C$61</f>
        <v>Select</v>
      </c>
    </row>
    <row r="10618" spans="3:5" x14ac:dyDescent="0.2">
      <c r="C10618" s="555"/>
      <c r="D10618" s="555"/>
      <c r="E10618" s="124" t="str">
        <f>'Enter Data'!$C$61</f>
        <v>Select</v>
      </c>
    </row>
    <row r="10619" spans="3:5" x14ac:dyDescent="0.2">
      <c r="C10619" s="555"/>
      <c r="D10619" s="555"/>
      <c r="E10619" s="124" t="str">
        <f>'Enter Data'!$C$61</f>
        <v>Select</v>
      </c>
    </row>
    <row r="10620" spans="3:5" x14ac:dyDescent="0.2">
      <c r="C10620" s="555"/>
      <c r="D10620" s="555"/>
      <c r="E10620" s="124" t="str">
        <f>'Enter Data'!$C$61</f>
        <v>Select</v>
      </c>
    </row>
    <row r="10621" spans="3:5" x14ac:dyDescent="0.2">
      <c r="C10621" s="555"/>
      <c r="D10621" s="555"/>
      <c r="E10621" s="124" t="str">
        <f>'Enter Data'!$C$61</f>
        <v>Select</v>
      </c>
    </row>
    <row r="10622" spans="3:5" x14ac:dyDescent="0.2">
      <c r="C10622" s="555"/>
      <c r="D10622" s="555"/>
      <c r="E10622" s="124" t="str">
        <f>'Enter Data'!$C$61</f>
        <v>Select</v>
      </c>
    </row>
    <row r="10623" spans="3:5" x14ac:dyDescent="0.2">
      <c r="C10623" s="555"/>
      <c r="D10623" s="555"/>
      <c r="E10623" s="124" t="str">
        <f>'Enter Data'!$C$61</f>
        <v>Select</v>
      </c>
    </row>
    <row r="10624" spans="3:5" x14ac:dyDescent="0.2">
      <c r="C10624" s="555"/>
      <c r="D10624" s="555"/>
      <c r="E10624" s="124" t="str">
        <f>'Enter Data'!$C$61</f>
        <v>Select</v>
      </c>
    </row>
    <row r="10625" spans="3:5" x14ac:dyDescent="0.2">
      <c r="C10625" s="555"/>
      <c r="D10625" s="555"/>
      <c r="E10625" s="124" t="str">
        <f>'Enter Data'!$C$61</f>
        <v>Select</v>
      </c>
    </row>
    <row r="10626" spans="3:5" x14ac:dyDescent="0.2">
      <c r="C10626" s="555"/>
      <c r="D10626" s="555"/>
      <c r="E10626" s="124" t="str">
        <f>'Enter Data'!$C$61</f>
        <v>Select</v>
      </c>
    </row>
    <row r="10627" spans="3:5" x14ac:dyDescent="0.2">
      <c r="C10627" s="555"/>
      <c r="D10627" s="555"/>
      <c r="E10627" s="124" t="str">
        <f>'Enter Data'!$C$61</f>
        <v>Select</v>
      </c>
    </row>
    <row r="10628" spans="3:5" x14ac:dyDescent="0.2">
      <c r="C10628" s="555"/>
      <c r="D10628" s="555"/>
      <c r="E10628" s="124" t="str">
        <f>'Enter Data'!$C$61</f>
        <v>Select</v>
      </c>
    </row>
    <row r="10629" spans="3:5" x14ac:dyDescent="0.2">
      <c r="C10629" s="555"/>
      <c r="D10629" s="555"/>
      <c r="E10629" s="124" t="str">
        <f>'Enter Data'!$C$61</f>
        <v>Select</v>
      </c>
    </row>
    <row r="10630" spans="3:5" x14ac:dyDescent="0.2">
      <c r="C10630" s="555"/>
      <c r="D10630" s="555"/>
      <c r="E10630" s="124" t="str">
        <f>'Enter Data'!$C$61</f>
        <v>Select</v>
      </c>
    </row>
    <row r="10631" spans="3:5" x14ac:dyDescent="0.2">
      <c r="C10631" s="555"/>
      <c r="D10631" s="555"/>
      <c r="E10631" s="124" t="str">
        <f>'Enter Data'!$C$61</f>
        <v>Select</v>
      </c>
    </row>
    <row r="10632" spans="3:5" x14ac:dyDescent="0.2">
      <c r="C10632" s="555"/>
      <c r="D10632" s="555"/>
      <c r="E10632" s="124" t="str">
        <f>'Enter Data'!$C$61</f>
        <v>Select</v>
      </c>
    </row>
    <row r="10633" spans="3:5" x14ac:dyDescent="0.2">
      <c r="C10633" s="555"/>
      <c r="D10633" s="555"/>
      <c r="E10633" s="124" t="str">
        <f>'Enter Data'!$C$61</f>
        <v>Select</v>
      </c>
    </row>
    <row r="10634" spans="3:5" x14ac:dyDescent="0.2">
      <c r="C10634" s="555"/>
      <c r="D10634" s="555"/>
      <c r="E10634" s="124" t="str">
        <f>'Enter Data'!$C$61</f>
        <v>Select</v>
      </c>
    </row>
    <row r="10635" spans="3:5" x14ac:dyDescent="0.2">
      <c r="C10635" s="555"/>
      <c r="D10635" s="555"/>
      <c r="E10635" s="124" t="str">
        <f>'Enter Data'!$C$61</f>
        <v>Select</v>
      </c>
    </row>
    <row r="10636" spans="3:5" x14ac:dyDescent="0.2">
      <c r="C10636" s="555"/>
      <c r="D10636" s="555"/>
      <c r="E10636" s="124" t="str">
        <f>'Enter Data'!$C$61</f>
        <v>Select</v>
      </c>
    </row>
    <row r="10637" spans="3:5" x14ac:dyDescent="0.2">
      <c r="C10637" s="555"/>
      <c r="D10637" s="555"/>
      <c r="E10637" s="124" t="str">
        <f>'Enter Data'!$C$61</f>
        <v>Select</v>
      </c>
    </row>
    <row r="10638" spans="3:5" x14ac:dyDescent="0.2">
      <c r="C10638" s="555"/>
      <c r="D10638" s="555"/>
      <c r="E10638" s="124" t="str">
        <f>'Enter Data'!$C$61</f>
        <v>Select</v>
      </c>
    </row>
    <row r="10639" spans="3:5" x14ac:dyDescent="0.2">
      <c r="C10639" s="555"/>
      <c r="D10639" s="555"/>
      <c r="E10639" s="124" t="str">
        <f>'Enter Data'!$C$61</f>
        <v>Select</v>
      </c>
    </row>
    <row r="10640" spans="3:5" x14ac:dyDescent="0.2">
      <c r="C10640" s="555"/>
      <c r="D10640" s="555"/>
      <c r="E10640" s="124" t="str">
        <f>'Enter Data'!$C$61</f>
        <v>Select</v>
      </c>
    </row>
    <row r="10641" spans="3:5" x14ac:dyDescent="0.2">
      <c r="C10641" s="555"/>
      <c r="D10641" s="555"/>
      <c r="E10641" s="124" t="str">
        <f>'Enter Data'!$C$61</f>
        <v>Select</v>
      </c>
    </row>
    <row r="10642" spans="3:5" x14ac:dyDescent="0.2">
      <c r="C10642" s="555"/>
      <c r="D10642" s="555"/>
      <c r="E10642" s="124" t="str">
        <f>'Enter Data'!$C$61</f>
        <v>Select</v>
      </c>
    </row>
    <row r="10643" spans="3:5" x14ac:dyDescent="0.2">
      <c r="C10643" s="555"/>
      <c r="D10643" s="555"/>
      <c r="E10643" s="124" t="str">
        <f>'Enter Data'!$C$61</f>
        <v>Select</v>
      </c>
    </row>
    <row r="10644" spans="3:5" x14ac:dyDescent="0.2">
      <c r="C10644" s="555"/>
      <c r="D10644" s="555"/>
      <c r="E10644" s="124" t="str">
        <f>'Enter Data'!$C$61</f>
        <v>Select</v>
      </c>
    </row>
    <row r="10645" spans="3:5" x14ac:dyDescent="0.2">
      <c r="C10645" s="555"/>
      <c r="D10645" s="555"/>
      <c r="E10645" s="124" t="str">
        <f>'Enter Data'!$C$61</f>
        <v>Select</v>
      </c>
    </row>
    <row r="10646" spans="3:5" x14ac:dyDescent="0.2">
      <c r="C10646" s="555"/>
      <c r="D10646" s="555"/>
      <c r="E10646" s="124" t="str">
        <f>'Enter Data'!$C$61</f>
        <v>Select</v>
      </c>
    </row>
    <row r="10647" spans="3:5" x14ac:dyDescent="0.2">
      <c r="C10647" s="555"/>
      <c r="D10647" s="555"/>
      <c r="E10647" s="124" t="str">
        <f>'Enter Data'!$C$61</f>
        <v>Select</v>
      </c>
    </row>
    <row r="10648" spans="3:5" x14ac:dyDescent="0.2">
      <c r="C10648" s="555"/>
      <c r="D10648" s="555"/>
      <c r="E10648" s="124" t="str">
        <f>'Enter Data'!$C$61</f>
        <v>Select</v>
      </c>
    </row>
    <row r="10649" spans="3:5" x14ac:dyDescent="0.2">
      <c r="C10649" s="555"/>
      <c r="D10649" s="555"/>
      <c r="E10649" s="124" t="str">
        <f>'Enter Data'!$C$61</f>
        <v>Select</v>
      </c>
    </row>
    <row r="10650" spans="3:5" x14ac:dyDescent="0.2">
      <c r="C10650" s="555"/>
      <c r="D10650" s="555"/>
      <c r="E10650" s="124" t="str">
        <f>'Enter Data'!$C$61</f>
        <v>Select</v>
      </c>
    </row>
    <row r="10651" spans="3:5" x14ac:dyDescent="0.2">
      <c r="C10651" s="555"/>
      <c r="D10651" s="555"/>
      <c r="E10651" s="124" t="str">
        <f>'Enter Data'!$C$61</f>
        <v>Select</v>
      </c>
    </row>
    <row r="10652" spans="3:5" x14ac:dyDescent="0.2">
      <c r="C10652" s="555"/>
      <c r="D10652" s="555"/>
      <c r="E10652" s="124" t="str">
        <f>'Enter Data'!$C$61</f>
        <v>Select</v>
      </c>
    </row>
    <row r="10653" spans="3:5" x14ac:dyDescent="0.2">
      <c r="C10653" s="555"/>
      <c r="D10653" s="555"/>
      <c r="E10653" s="124" t="str">
        <f>'Enter Data'!$C$61</f>
        <v>Select</v>
      </c>
    </row>
    <row r="10654" spans="3:5" x14ac:dyDescent="0.2">
      <c r="C10654" s="555"/>
      <c r="D10654" s="555"/>
      <c r="E10654" s="124" t="str">
        <f>'Enter Data'!$C$61</f>
        <v>Select</v>
      </c>
    </row>
    <row r="10655" spans="3:5" x14ac:dyDescent="0.2">
      <c r="C10655" s="555"/>
      <c r="D10655" s="555"/>
      <c r="E10655" s="124" t="str">
        <f>'Enter Data'!$C$61</f>
        <v>Select</v>
      </c>
    </row>
    <row r="10656" spans="3:5" x14ac:dyDescent="0.2">
      <c r="C10656" s="555"/>
      <c r="D10656" s="555"/>
      <c r="E10656" s="124" t="str">
        <f>'Enter Data'!$C$61</f>
        <v>Select</v>
      </c>
    </row>
    <row r="10657" spans="3:5" x14ac:dyDescent="0.2">
      <c r="C10657" s="555"/>
      <c r="D10657" s="555"/>
      <c r="E10657" s="124" t="str">
        <f>'Enter Data'!$C$61</f>
        <v>Select</v>
      </c>
    </row>
    <row r="10658" spans="3:5" x14ac:dyDescent="0.2">
      <c r="C10658" s="555"/>
      <c r="D10658" s="555"/>
      <c r="E10658" s="124" t="str">
        <f>'Enter Data'!$C$61</f>
        <v>Select</v>
      </c>
    </row>
    <row r="10659" spans="3:5" x14ac:dyDescent="0.2">
      <c r="C10659" s="555"/>
      <c r="D10659" s="555"/>
      <c r="E10659" s="124" t="str">
        <f>'Enter Data'!$C$61</f>
        <v>Select</v>
      </c>
    </row>
    <row r="10660" spans="3:5" x14ac:dyDescent="0.2">
      <c r="C10660" s="555"/>
      <c r="D10660" s="555"/>
      <c r="E10660" s="124" t="str">
        <f>'Enter Data'!$C$61</f>
        <v>Select</v>
      </c>
    </row>
    <row r="10661" spans="3:5" x14ac:dyDescent="0.2">
      <c r="C10661" s="555"/>
      <c r="D10661" s="555"/>
      <c r="E10661" s="124" t="str">
        <f>'Enter Data'!$C$61</f>
        <v>Select</v>
      </c>
    </row>
    <row r="10662" spans="3:5" x14ac:dyDescent="0.2">
      <c r="C10662" s="555"/>
      <c r="D10662" s="555"/>
      <c r="E10662" s="124" t="str">
        <f>'Enter Data'!$C$61</f>
        <v>Select</v>
      </c>
    </row>
    <row r="10663" spans="3:5" x14ac:dyDescent="0.2">
      <c r="C10663" s="555"/>
      <c r="D10663" s="555"/>
      <c r="E10663" s="124" t="str">
        <f>'Enter Data'!$C$61</f>
        <v>Select</v>
      </c>
    </row>
    <row r="10664" spans="3:5" x14ac:dyDescent="0.2">
      <c r="C10664" s="555"/>
      <c r="D10664" s="555"/>
      <c r="E10664" s="124" t="str">
        <f>'Enter Data'!$C$61</f>
        <v>Select</v>
      </c>
    </row>
    <row r="10665" spans="3:5" x14ac:dyDescent="0.2">
      <c r="C10665" s="555"/>
      <c r="D10665" s="555"/>
      <c r="E10665" s="124" t="str">
        <f>'Enter Data'!$C$61</f>
        <v>Select</v>
      </c>
    </row>
    <row r="10666" spans="3:5" x14ac:dyDescent="0.2">
      <c r="C10666" s="555"/>
      <c r="D10666" s="555"/>
      <c r="E10666" s="124" t="str">
        <f>'Enter Data'!$C$61</f>
        <v>Select</v>
      </c>
    </row>
    <row r="10667" spans="3:5" x14ac:dyDescent="0.2">
      <c r="C10667" s="555"/>
      <c r="D10667" s="555"/>
      <c r="E10667" s="124" t="str">
        <f>'Enter Data'!$C$61</f>
        <v>Select</v>
      </c>
    </row>
    <row r="10668" spans="3:5" x14ac:dyDescent="0.2">
      <c r="C10668" s="555"/>
      <c r="D10668" s="555"/>
      <c r="E10668" s="124" t="str">
        <f>'Enter Data'!$C$61</f>
        <v>Select</v>
      </c>
    </row>
    <row r="10669" spans="3:5" x14ac:dyDescent="0.2">
      <c r="C10669" s="555"/>
      <c r="D10669" s="555"/>
      <c r="E10669" s="124" t="str">
        <f>'Enter Data'!$C$61</f>
        <v>Select</v>
      </c>
    </row>
    <row r="10670" spans="3:5" x14ac:dyDescent="0.2">
      <c r="C10670" s="555"/>
      <c r="D10670" s="555"/>
      <c r="E10670" s="124" t="str">
        <f>'Enter Data'!$C$61</f>
        <v>Select</v>
      </c>
    </row>
    <row r="10671" spans="3:5" x14ac:dyDescent="0.2">
      <c r="C10671" s="555"/>
      <c r="D10671" s="555"/>
      <c r="E10671" s="124" t="str">
        <f>'Enter Data'!$C$61</f>
        <v>Select</v>
      </c>
    </row>
    <row r="10672" spans="3:5" x14ac:dyDescent="0.2">
      <c r="C10672" s="555"/>
      <c r="D10672" s="555"/>
      <c r="E10672" s="124" t="str">
        <f>'Enter Data'!$C$61</f>
        <v>Select</v>
      </c>
    </row>
    <row r="10673" spans="3:5" x14ac:dyDescent="0.2">
      <c r="C10673" s="555"/>
      <c r="D10673" s="555"/>
      <c r="E10673" s="124" t="str">
        <f>'Enter Data'!$C$61</f>
        <v>Select</v>
      </c>
    </row>
    <row r="10674" spans="3:5" x14ac:dyDescent="0.2">
      <c r="C10674" s="555"/>
      <c r="D10674" s="555"/>
      <c r="E10674" s="124" t="str">
        <f>'Enter Data'!$C$61</f>
        <v>Select</v>
      </c>
    </row>
    <row r="10675" spans="3:5" x14ac:dyDescent="0.2">
      <c r="C10675" s="555"/>
      <c r="D10675" s="555"/>
      <c r="E10675" s="124" t="str">
        <f>'Enter Data'!$C$61</f>
        <v>Select</v>
      </c>
    </row>
    <row r="10676" spans="3:5" x14ac:dyDescent="0.2">
      <c r="C10676" s="555"/>
      <c r="D10676" s="555"/>
      <c r="E10676" s="124" t="str">
        <f>'Enter Data'!$C$61</f>
        <v>Select</v>
      </c>
    </row>
    <row r="10677" spans="3:5" x14ac:dyDescent="0.2">
      <c r="C10677" s="555"/>
      <c r="D10677" s="555"/>
      <c r="E10677" s="124" t="str">
        <f>'Enter Data'!$C$61</f>
        <v>Select</v>
      </c>
    </row>
    <row r="10678" spans="3:5" x14ac:dyDescent="0.2">
      <c r="C10678" s="555"/>
      <c r="D10678" s="555"/>
      <c r="E10678" s="124" t="str">
        <f>'Enter Data'!$C$61</f>
        <v>Select</v>
      </c>
    </row>
    <row r="10679" spans="3:5" x14ac:dyDescent="0.2">
      <c r="C10679" s="555"/>
      <c r="D10679" s="555"/>
      <c r="E10679" s="124" t="str">
        <f>'Enter Data'!$C$61</f>
        <v>Select</v>
      </c>
    </row>
    <row r="10680" spans="3:5" x14ac:dyDescent="0.2">
      <c r="C10680" s="555"/>
      <c r="D10680" s="555"/>
      <c r="E10680" s="124" t="str">
        <f>'Enter Data'!$C$61</f>
        <v>Select</v>
      </c>
    </row>
    <row r="10681" spans="3:5" x14ac:dyDescent="0.2">
      <c r="C10681" s="555"/>
      <c r="D10681" s="555"/>
      <c r="E10681" s="124" t="str">
        <f>'Enter Data'!$C$61</f>
        <v>Select</v>
      </c>
    </row>
    <row r="10682" spans="3:5" x14ac:dyDescent="0.2">
      <c r="C10682" s="555"/>
      <c r="D10682" s="555"/>
      <c r="E10682" s="124" t="str">
        <f>'Enter Data'!$C$61</f>
        <v>Select</v>
      </c>
    </row>
    <row r="10683" spans="3:5" x14ac:dyDescent="0.2">
      <c r="C10683" s="555"/>
      <c r="D10683" s="555"/>
      <c r="E10683" s="124" t="str">
        <f>'Enter Data'!$C$61</f>
        <v>Select</v>
      </c>
    </row>
    <row r="10684" spans="3:5" x14ac:dyDescent="0.2">
      <c r="C10684" s="555"/>
      <c r="D10684" s="555"/>
      <c r="E10684" s="124" t="str">
        <f>'Enter Data'!$C$61</f>
        <v>Select</v>
      </c>
    </row>
    <row r="10685" spans="3:5" x14ac:dyDescent="0.2">
      <c r="C10685" s="555"/>
      <c r="D10685" s="555"/>
      <c r="E10685" s="124" t="str">
        <f>'Enter Data'!$C$61</f>
        <v>Select</v>
      </c>
    </row>
    <row r="10686" spans="3:5" x14ac:dyDescent="0.2">
      <c r="C10686" s="555"/>
      <c r="D10686" s="555"/>
      <c r="E10686" s="124" t="str">
        <f>'Enter Data'!$C$61</f>
        <v>Select</v>
      </c>
    </row>
    <row r="10687" spans="3:5" x14ac:dyDescent="0.2">
      <c r="C10687" s="555"/>
      <c r="D10687" s="555"/>
      <c r="E10687" s="124" t="str">
        <f>'Enter Data'!$C$61</f>
        <v>Select</v>
      </c>
    </row>
    <row r="10688" spans="3:5" x14ac:dyDescent="0.2">
      <c r="C10688" s="555"/>
      <c r="D10688" s="555"/>
      <c r="E10688" s="124" t="str">
        <f>'Enter Data'!$C$61</f>
        <v>Select</v>
      </c>
    </row>
    <row r="10689" spans="3:5" x14ac:dyDescent="0.2">
      <c r="C10689" s="555"/>
      <c r="D10689" s="555"/>
      <c r="E10689" s="124" t="str">
        <f>'Enter Data'!$C$61</f>
        <v>Select</v>
      </c>
    </row>
    <row r="10690" spans="3:5" x14ac:dyDescent="0.2">
      <c r="C10690" s="555"/>
      <c r="D10690" s="555"/>
      <c r="E10690" s="124" t="str">
        <f>'Enter Data'!$C$61</f>
        <v>Select</v>
      </c>
    </row>
    <row r="10691" spans="3:5" x14ac:dyDescent="0.2">
      <c r="C10691" s="555"/>
      <c r="D10691" s="555"/>
      <c r="E10691" s="124" t="str">
        <f>'Enter Data'!$C$61</f>
        <v>Select</v>
      </c>
    </row>
    <row r="10692" spans="3:5" x14ac:dyDescent="0.2">
      <c r="C10692" s="555"/>
      <c r="D10692" s="555"/>
      <c r="E10692" s="124" t="str">
        <f>'Enter Data'!$C$61</f>
        <v>Select</v>
      </c>
    </row>
    <row r="10693" spans="3:5" x14ac:dyDescent="0.2">
      <c r="C10693" s="555"/>
      <c r="D10693" s="555"/>
      <c r="E10693" s="124" t="str">
        <f>'Enter Data'!$C$61</f>
        <v>Select</v>
      </c>
    </row>
    <row r="10694" spans="3:5" x14ac:dyDescent="0.2">
      <c r="C10694" s="555"/>
      <c r="D10694" s="555"/>
      <c r="E10694" s="124" t="str">
        <f>'Enter Data'!$C$61</f>
        <v>Select</v>
      </c>
    </row>
    <row r="10695" spans="3:5" x14ac:dyDescent="0.2">
      <c r="C10695" s="555"/>
      <c r="D10695" s="555"/>
      <c r="E10695" s="124" t="str">
        <f>'Enter Data'!$C$61</f>
        <v>Select</v>
      </c>
    </row>
    <row r="10696" spans="3:5" x14ac:dyDescent="0.2">
      <c r="C10696" s="555"/>
      <c r="D10696" s="555"/>
      <c r="E10696" s="124" t="str">
        <f>'Enter Data'!$C$61</f>
        <v>Select</v>
      </c>
    </row>
    <row r="10697" spans="3:5" x14ac:dyDescent="0.2">
      <c r="C10697" s="555"/>
      <c r="D10697" s="555"/>
      <c r="E10697" s="124" t="str">
        <f>'Enter Data'!$C$61</f>
        <v>Select</v>
      </c>
    </row>
    <row r="10698" spans="3:5" x14ac:dyDescent="0.2">
      <c r="C10698" s="555"/>
      <c r="D10698" s="555"/>
      <c r="E10698" s="124" t="str">
        <f>'Enter Data'!$C$61</f>
        <v>Select</v>
      </c>
    </row>
    <row r="10699" spans="3:5" x14ac:dyDescent="0.2">
      <c r="C10699" s="555"/>
      <c r="D10699" s="555"/>
      <c r="E10699" s="124" t="str">
        <f>'Enter Data'!$C$61</f>
        <v>Select</v>
      </c>
    </row>
    <row r="10700" spans="3:5" x14ac:dyDescent="0.2">
      <c r="C10700" s="555"/>
      <c r="D10700" s="555"/>
      <c r="E10700" s="124" t="str">
        <f>'Enter Data'!$C$61</f>
        <v>Select</v>
      </c>
    </row>
    <row r="10701" spans="3:5" x14ac:dyDescent="0.2">
      <c r="C10701" s="555"/>
      <c r="D10701" s="555"/>
      <c r="E10701" s="124" t="str">
        <f>'Enter Data'!$C$61</f>
        <v>Select</v>
      </c>
    </row>
    <row r="10702" spans="3:5" x14ac:dyDescent="0.2">
      <c r="C10702" s="555"/>
      <c r="D10702" s="555"/>
      <c r="E10702" s="124" t="str">
        <f>'Enter Data'!$C$61</f>
        <v>Select</v>
      </c>
    </row>
    <row r="10703" spans="3:5" x14ac:dyDescent="0.2">
      <c r="C10703" s="555"/>
      <c r="D10703" s="555"/>
      <c r="E10703" s="124" t="str">
        <f>'Enter Data'!$C$61</f>
        <v>Select</v>
      </c>
    </row>
    <row r="10704" spans="3:5" x14ac:dyDescent="0.2">
      <c r="C10704" s="555"/>
      <c r="D10704" s="555"/>
      <c r="E10704" s="124" t="str">
        <f>'Enter Data'!$C$61</f>
        <v>Select</v>
      </c>
    </row>
    <row r="10705" spans="3:5" x14ac:dyDescent="0.2">
      <c r="C10705" s="555"/>
      <c r="D10705" s="555"/>
      <c r="E10705" s="124" t="str">
        <f>'Enter Data'!$C$61</f>
        <v>Select</v>
      </c>
    </row>
    <row r="10706" spans="3:5" x14ac:dyDescent="0.2">
      <c r="C10706" s="555"/>
      <c r="D10706" s="555"/>
      <c r="E10706" s="124" t="str">
        <f>'Enter Data'!$C$61</f>
        <v>Select</v>
      </c>
    </row>
    <row r="10707" spans="3:5" x14ac:dyDescent="0.2">
      <c r="C10707" s="555"/>
      <c r="D10707" s="555"/>
      <c r="E10707" s="124" t="str">
        <f>'Enter Data'!$C$61</f>
        <v>Select</v>
      </c>
    </row>
    <row r="10708" spans="3:5" x14ac:dyDescent="0.2">
      <c r="C10708" s="555"/>
      <c r="D10708" s="555"/>
      <c r="E10708" s="124" t="str">
        <f>'Enter Data'!$C$61</f>
        <v>Select</v>
      </c>
    </row>
    <row r="10709" spans="3:5" x14ac:dyDescent="0.2">
      <c r="C10709" s="555"/>
      <c r="D10709" s="555"/>
      <c r="E10709" s="124" t="str">
        <f>'Enter Data'!$C$61</f>
        <v>Select</v>
      </c>
    </row>
    <row r="10710" spans="3:5" x14ac:dyDescent="0.2">
      <c r="C10710" s="555"/>
      <c r="D10710" s="555"/>
      <c r="E10710" s="124" t="str">
        <f>'Enter Data'!$C$61</f>
        <v>Select</v>
      </c>
    </row>
    <row r="10711" spans="3:5" x14ac:dyDescent="0.2">
      <c r="C10711" s="555"/>
      <c r="D10711" s="555"/>
      <c r="E10711" s="124" t="str">
        <f>'Enter Data'!$C$61</f>
        <v>Select</v>
      </c>
    </row>
    <row r="10712" spans="3:5" x14ac:dyDescent="0.2">
      <c r="C10712" s="555"/>
      <c r="D10712" s="555"/>
      <c r="E10712" s="124" t="str">
        <f>'Enter Data'!$C$61</f>
        <v>Select</v>
      </c>
    </row>
    <row r="10713" spans="3:5" x14ac:dyDescent="0.2">
      <c r="C10713" s="555"/>
      <c r="D10713" s="555"/>
      <c r="E10713" s="124" t="str">
        <f>'Enter Data'!$C$61</f>
        <v>Select</v>
      </c>
    </row>
    <row r="10714" spans="3:5" x14ac:dyDescent="0.2">
      <c r="C10714" s="555"/>
      <c r="D10714" s="555"/>
      <c r="E10714" s="124" t="str">
        <f>'Enter Data'!$C$61</f>
        <v>Select</v>
      </c>
    </row>
    <row r="10715" spans="3:5" x14ac:dyDescent="0.2">
      <c r="C10715" s="555"/>
      <c r="D10715" s="555"/>
      <c r="E10715" s="124" t="str">
        <f>'Enter Data'!$C$61</f>
        <v>Select</v>
      </c>
    </row>
    <row r="10716" spans="3:5" x14ac:dyDescent="0.2">
      <c r="C10716" s="555"/>
      <c r="D10716" s="555"/>
      <c r="E10716" s="124" t="str">
        <f>'Enter Data'!$C$61</f>
        <v>Select</v>
      </c>
    </row>
    <row r="10717" spans="3:5" x14ac:dyDescent="0.2">
      <c r="C10717" s="555"/>
      <c r="D10717" s="555"/>
      <c r="E10717" s="124" t="str">
        <f>'Enter Data'!$C$61</f>
        <v>Select</v>
      </c>
    </row>
    <row r="10718" spans="3:5" x14ac:dyDescent="0.2">
      <c r="C10718" s="555"/>
      <c r="D10718" s="555"/>
      <c r="E10718" s="124" t="str">
        <f>'Enter Data'!$C$61</f>
        <v>Select</v>
      </c>
    </row>
    <row r="10719" spans="3:5" x14ac:dyDescent="0.2">
      <c r="C10719" s="555"/>
      <c r="D10719" s="555"/>
      <c r="E10719" s="124" t="str">
        <f>'Enter Data'!$C$61</f>
        <v>Select</v>
      </c>
    </row>
    <row r="10720" spans="3:5" x14ac:dyDescent="0.2">
      <c r="C10720" s="555"/>
      <c r="D10720" s="555"/>
      <c r="E10720" s="124" t="str">
        <f>'Enter Data'!$C$61</f>
        <v>Select</v>
      </c>
    </row>
    <row r="10721" spans="3:5" x14ac:dyDescent="0.2">
      <c r="C10721" s="555"/>
      <c r="D10721" s="555"/>
      <c r="E10721" s="124" t="str">
        <f>'Enter Data'!$C$61</f>
        <v>Select</v>
      </c>
    </row>
    <row r="10722" spans="3:5" x14ac:dyDescent="0.2">
      <c r="C10722" s="555"/>
      <c r="D10722" s="555"/>
      <c r="E10722" s="124" t="str">
        <f>'Enter Data'!$C$61</f>
        <v>Select</v>
      </c>
    </row>
    <row r="10723" spans="3:5" x14ac:dyDescent="0.2">
      <c r="C10723" s="555"/>
      <c r="D10723" s="555"/>
      <c r="E10723" s="124" t="str">
        <f>'Enter Data'!$C$61</f>
        <v>Select</v>
      </c>
    </row>
    <row r="10724" spans="3:5" x14ac:dyDescent="0.2">
      <c r="C10724" s="555"/>
      <c r="D10724" s="555"/>
      <c r="E10724" s="124" t="str">
        <f>'Enter Data'!$C$61</f>
        <v>Select</v>
      </c>
    </row>
    <row r="10725" spans="3:5" x14ac:dyDescent="0.2">
      <c r="C10725" s="555"/>
      <c r="D10725" s="555"/>
      <c r="E10725" s="124" t="str">
        <f>'Enter Data'!$C$61</f>
        <v>Select</v>
      </c>
    </row>
    <row r="10726" spans="3:5" x14ac:dyDescent="0.2">
      <c r="C10726" s="555"/>
      <c r="D10726" s="555"/>
      <c r="E10726" s="124" t="str">
        <f>'Enter Data'!$C$61</f>
        <v>Select</v>
      </c>
    </row>
    <row r="10727" spans="3:5" x14ac:dyDescent="0.2">
      <c r="C10727" s="555"/>
      <c r="D10727" s="555"/>
      <c r="E10727" s="124" t="str">
        <f>'Enter Data'!$C$61</f>
        <v>Select</v>
      </c>
    </row>
    <row r="10728" spans="3:5" x14ac:dyDescent="0.2">
      <c r="C10728" s="555"/>
      <c r="D10728" s="555"/>
      <c r="E10728" s="124" t="str">
        <f>'Enter Data'!$C$61</f>
        <v>Select</v>
      </c>
    </row>
    <row r="10729" spans="3:5" x14ac:dyDescent="0.2">
      <c r="C10729" s="555"/>
      <c r="D10729" s="555"/>
      <c r="E10729" s="124" t="str">
        <f>'Enter Data'!$C$61</f>
        <v>Select</v>
      </c>
    </row>
    <row r="10730" spans="3:5" x14ac:dyDescent="0.2">
      <c r="C10730" s="555"/>
      <c r="D10730" s="555"/>
      <c r="E10730" s="124" t="str">
        <f>'Enter Data'!$C$61</f>
        <v>Select</v>
      </c>
    </row>
    <row r="10731" spans="3:5" x14ac:dyDescent="0.2">
      <c r="C10731" s="555"/>
      <c r="D10731" s="555"/>
      <c r="E10731" s="124" t="str">
        <f>'Enter Data'!$C$61</f>
        <v>Select</v>
      </c>
    </row>
    <row r="10732" spans="3:5" x14ac:dyDescent="0.2">
      <c r="C10732" s="555"/>
      <c r="D10732" s="555"/>
      <c r="E10732" s="124" t="str">
        <f>'Enter Data'!$C$61</f>
        <v>Select</v>
      </c>
    </row>
    <row r="10733" spans="3:5" x14ac:dyDescent="0.2">
      <c r="C10733" s="555"/>
      <c r="D10733" s="555"/>
      <c r="E10733" s="124" t="str">
        <f>'Enter Data'!$C$61</f>
        <v>Select</v>
      </c>
    </row>
    <row r="10734" spans="3:5" x14ac:dyDescent="0.2">
      <c r="C10734" s="555"/>
      <c r="D10734" s="555"/>
      <c r="E10734" s="124" t="str">
        <f>'Enter Data'!$C$61</f>
        <v>Select</v>
      </c>
    </row>
    <row r="10735" spans="3:5" x14ac:dyDescent="0.2">
      <c r="C10735" s="555"/>
      <c r="D10735" s="555"/>
      <c r="E10735" s="124" t="str">
        <f>'Enter Data'!$C$61</f>
        <v>Select</v>
      </c>
    </row>
    <row r="10736" spans="3:5" x14ac:dyDescent="0.2">
      <c r="C10736" s="555"/>
      <c r="D10736" s="555"/>
      <c r="E10736" s="124" t="str">
        <f>'Enter Data'!$C$61</f>
        <v>Select</v>
      </c>
    </row>
    <row r="10737" spans="3:5" x14ac:dyDescent="0.2">
      <c r="C10737" s="555"/>
      <c r="D10737" s="555"/>
      <c r="E10737" s="124" t="str">
        <f>'Enter Data'!$C$61</f>
        <v>Select</v>
      </c>
    </row>
    <row r="10738" spans="3:5" x14ac:dyDescent="0.2">
      <c r="C10738" s="555"/>
      <c r="D10738" s="555"/>
      <c r="E10738" s="124" t="str">
        <f>'Enter Data'!$C$61</f>
        <v>Select</v>
      </c>
    </row>
    <row r="10739" spans="3:5" x14ac:dyDescent="0.2">
      <c r="C10739" s="555"/>
      <c r="D10739" s="555"/>
      <c r="E10739" s="124" t="str">
        <f>'Enter Data'!$C$61</f>
        <v>Select</v>
      </c>
    </row>
    <row r="10740" spans="3:5" x14ac:dyDescent="0.2">
      <c r="C10740" s="555"/>
      <c r="D10740" s="555"/>
      <c r="E10740" s="124" t="str">
        <f>'Enter Data'!$C$61</f>
        <v>Select</v>
      </c>
    </row>
    <row r="10741" spans="3:5" x14ac:dyDescent="0.2">
      <c r="C10741" s="555"/>
      <c r="D10741" s="555"/>
      <c r="E10741" s="124" t="str">
        <f>'Enter Data'!$C$61</f>
        <v>Select</v>
      </c>
    </row>
    <row r="10742" spans="3:5" x14ac:dyDescent="0.2">
      <c r="C10742" s="555"/>
      <c r="D10742" s="555"/>
      <c r="E10742" s="124" t="str">
        <f>'Enter Data'!$C$61</f>
        <v>Select</v>
      </c>
    </row>
    <row r="10743" spans="3:5" x14ac:dyDescent="0.2">
      <c r="C10743" s="555"/>
      <c r="D10743" s="555"/>
      <c r="E10743" s="124" t="str">
        <f>'Enter Data'!$C$61</f>
        <v>Select</v>
      </c>
    </row>
    <row r="10744" spans="3:5" x14ac:dyDescent="0.2">
      <c r="C10744" s="555"/>
      <c r="D10744" s="555"/>
      <c r="E10744" s="124" t="str">
        <f>'Enter Data'!$C$61</f>
        <v>Select</v>
      </c>
    </row>
    <row r="10745" spans="3:5" x14ac:dyDescent="0.2">
      <c r="C10745" s="555"/>
      <c r="D10745" s="555"/>
      <c r="E10745" s="124" t="str">
        <f>'Enter Data'!$C$61</f>
        <v>Select</v>
      </c>
    </row>
    <row r="10746" spans="3:5" x14ac:dyDescent="0.2">
      <c r="C10746" s="555"/>
      <c r="D10746" s="555"/>
      <c r="E10746" s="124" t="str">
        <f>'Enter Data'!$C$61</f>
        <v>Select</v>
      </c>
    </row>
    <row r="10747" spans="3:5" x14ac:dyDescent="0.2">
      <c r="C10747" s="555"/>
      <c r="D10747" s="555"/>
      <c r="E10747" s="124" t="str">
        <f>'Enter Data'!$C$61</f>
        <v>Select</v>
      </c>
    </row>
    <row r="10748" spans="3:5" x14ac:dyDescent="0.2">
      <c r="C10748" s="555"/>
      <c r="D10748" s="555"/>
      <c r="E10748" s="124" t="str">
        <f>'Enter Data'!$C$61</f>
        <v>Select</v>
      </c>
    </row>
    <row r="10749" spans="3:5" x14ac:dyDescent="0.2">
      <c r="C10749" s="555"/>
      <c r="D10749" s="555"/>
      <c r="E10749" s="124" t="str">
        <f>'Enter Data'!$C$61</f>
        <v>Select</v>
      </c>
    </row>
    <row r="10750" spans="3:5" x14ac:dyDescent="0.2">
      <c r="C10750" s="555"/>
      <c r="D10750" s="555"/>
      <c r="E10750" s="124" t="str">
        <f>'Enter Data'!$C$61</f>
        <v>Select</v>
      </c>
    </row>
    <row r="10751" spans="3:5" x14ac:dyDescent="0.2">
      <c r="C10751" s="555"/>
      <c r="D10751" s="555"/>
      <c r="E10751" s="124" t="str">
        <f>'Enter Data'!$C$61</f>
        <v>Select</v>
      </c>
    </row>
    <row r="10752" spans="3:5" x14ac:dyDescent="0.2">
      <c r="C10752" s="555"/>
      <c r="D10752" s="555"/>
      <c r="E10752" s="124" t="str">
        <f>'Enter Data'!$C$61</f>
        <v>Select</v>
      </c>
    </row>
    <row r="10753" spans="3:5" x14ac:dyDescent="0.2">
      <c r="C10753" s="555"/>
      <c r="D10753" s="555"/>
      <c r="E10753" s="124" t="str">
        <f>'Enter Data'!$C$61</f>
        <v>Select</v>
      </c>
    </row>
    <row r="10754" spans="3:5" x14ac:dyDescent="0.2">
      <c r="C10754" s="555"/>
      <c r="D10754" s="555"/>
      <c r="E10754" s="124" t="str">
        <f>'Enter Data'!$C$61</f>
        <v>Select</v>
      </c>
    </row>
    <row r="10755" spans="3:5" x14ac:dyDescent="0.2">
      <c r="C10755" s="555"/>
      <c r="D10755" s="555"/>
      <c r="E10755" s="124" t="str">
        <f>'Enter Data'!$C$61</f>
        <v>Select</v>
      </c>
    </row>
    <row r="10756" spans="3:5" x14ac:dyDescent="0.2">
      <c r="C10756" s="555"/>
      <c r="D10756" s="555"/>
      <c r="E10756" s="124" t="str">
        <f>'Enter Data'!$C$61</f>
        <v>Select</v>
      </c>
    </row>
    <row r="10757" spans="3:5" x14ac:dyDescent="0.2">
      <c r="C10757" s="555"/>
      <c r="D10757" s="555"/>
      <c r="E10757" s="124" t="str">
        <f>'Enter Data'!$C$61</f>
        <v>Select</v>
      </c>
    </row>
    <row r="10758" spans="3:5" x14ac:dyDescent="0.2">
      <c r="C10758" s="555"/>
      <c r="D10758" s="555"/>
      <c r="E10758" s="124" t="str">
        <f>'Enter Data'!$C$61</f>
        <v>Select</v>
      </c>
    </row>
    <row r="10759" spans="3:5" x14ac:dyDescent="0.2">
      <c r="C10759" s="555"/>
      <c r="D10759" s="555"/>
      <c r="E10759" s="124" t="str">
        <f>'Enter Data'!$C$61</f>
        <v>Select</v>
      </c>
    </row>
    <row r="10760" spans="3:5" x14ac:dyDescent="0.2">
      <c r="C10760" s="555"/>
      <c r="D10760" s="555"/>
      <c r="E10760" s="124" t="str">
        <f>'Enter Data'!$C$61</f>
        <v>Select</v>
      </c>
    </row>
    <row r="10761" spans="3:5" x14ac:dyDescent="0.2">
      <c r="C10761" s="555"/>
      <c r="D10761" s="555"/>
      <c r="E10761" s="124" t="str">
        <f>'Enter Data'!$C$61</f>
        <v>Select</v>
      </c>
    </row>
    <row r="10762" spans="3:5" x14ac:dyDescent="0.2">
      <c r="C10762" s="555"/>
      <c r="D10762" s="555"/>
      <c r="E10762" s="124" t="str">
        <f>'Enter Data'!$C$61</f>
        <v>Select</v>
      </c>
    </row>
    <row r="10763" spans="3:5" x14ac:dyDescent="0.2">
      <c r="C10763" s="555"/>
      <c r="D10763" s="555"/>
      <c r="E10763" s="124" t="str">
        <f>'Enter Data'!$C$61</f>
        <v>Select</v>
      </c>
    </row>
    <row r="10764" spans="3:5" x14ac:dyDescent="0.2">
      <c r="C10764" s="555"/>
      <c r="D10764" s="555"/>
      <c r="E10764" s="124" t="str">
        <f>'Enter Data'!$C$61</f>
        <v>Select</v>
      </c>
    </row>
    <row r="10765" spans="3:5" x14ac:dyDescent="0.2">
      <c r="C10765" s="555"/>
      <c r="D10765" s="555"/>
      <c r="E10765" s="124" t="str">
        <f>'Enter Data'!$C$61</f>
        <v>Select</v>
      </c>
    </row>
    <row r="10766" spans="3:5" x14ac:dyDescent="0.2">
      <c r="C10766" s="555"/>
      <c r="D10766" s="555"/>
      <c r="E10766" s="124" t="str">
        <f>'Enter Data'!$C$61</f>
        <v>Select</v>
      </c>
    </row>
    <row r="10767" spans="3:5" x14ac:dyDescent="0.2">
      <c r="C10767" s="555"/>
      <c r="D10767" s="555"/>
      <c r="E10767" s="124" t="str">
        <f>'Enter Data'!$C$61</f>
        <v>Select</v>
      </c>
    </row>
    <row r="10768" spans="3:5" x14ac:dyDescent="0.2">
      <c r="C10768" s="555"/>
      <c r="D10768" s="555"/>
      <c r="E10768" s="124" t="str">
        <f>'Enter Data'!$C$61</f>
        <v>Select</v>
      </c>
    </row>
    <row r="10769" spans="3:5" x14ac:dyDescent="0.2">
      <c r="C10769" s="555"/>
      <c r="D10769" s="555"/>
      <c r="E10769" s="124" t="str">
        <f>'Enter Data'!$C$61</f>
        <v>Select</v>
      </c>
    </row>
    <row r="10770" spans="3:5" x14ac:dyDescent="0.2">
      <c r="C10770" s="555"/>
      <c r="D10770" s="555"/>
      <c r="E10770" s="124" t="str">
        <f>'Enter Data'!$C$61</f>
        <v>Select</v>
      </c>
    </row>
    <row r="10771" spans="3:5" x14ac:dyDescent="0.2">
      <c r="C10771" s="555"/>
      <c r="D10771" s="555"/>
      <c r="E10771" s="124" t="str">
        <f>'Enter Data'!$C$61</f>
        <v>Select</v>
      </c>
    </row>
    <row r="10772" spans="3:5" x14ac:dyDescent="0.2">
      <c r="C10772" s="555"/>
      <c r="D10772" s="555"/>
      <c r="E10772" s="124" t="str">
        <f>'Enter Data'!$C$61</f>
        <v>Select</v>
      </c>
    </row>
    <row r="10773" spans="3:5" x14ac:dyDescent="0.2">
      <c r="C10773" s="555"/>
      <c r="D10773" s="555"/>
      <c r="E10773" s="124" t="str">
        <f>'Enter Data'!$C$61</f>
        <v>Select</v>
      </c>
    </row>
    <row r="10774" spans="3:5" x14ac:dyDescent="0.2">
      <c r="C10774" s="555"/>
      <c r="D10774" s="555"/>
      <c r="E10774" s="124" t="str">
        <f>'Enter Data'!$C$61</f>
        <v>Select</v>
      </c>
    </row>
    <row r="10775" spans="3:5" x14ac:dyDescent="0.2">
      <c r="C10775" s="555"/>
      <c r="D10775" s="555"/>
      <c r="E10775" s="124" t="str">
        <f>'Enter Data'!$C$61</f>
        <v>Select</v>
      </c>
    </row>
    <row r="10776" spans="3:5" x14ac:dyDescent="0.2">
      <c r="C10776" s="555"/>
      <c r="D10776" s="555"/>
      <c r="E10776" s="124" t="str">
        <f>'Enter Data'!$C$61</f>
        <v>Select</v>
      </c>
    </row>
    <row r="10777" spans="3:5" x14ac:dyDescent="0.2">
      <c r="C10777" s="555"/>
      <c r="D10777" s="555"/>
      <c r="E10777" s="124" t="str">
        <f>'Enter Data'!$C$61</f>
        <v>Select</v>
      </c>
    </row>
    <row r="10778" spans="3:5" x14ac:dyDescent="0.2">
      <c r="C10778" s="555"/>
      <c r="D10778" s="555"/>
      <c r="E10778" s="124" t="str">
        <f>'Enter Data'!$C$61</f>
        <v>Select</v>
      </c>
    </row>
    <row r="10779" spans="3:5" x14ac:dyDescent="0.2">
      <c r="C10779" s="555"/>
      <c r="D10779" s="555"/>
      <c r="E10779" s="124" t="str">
        <f>'Enter Data'!$C$61</f>
        <v>Select</v>
      </c>
    </row>
    <row r="10780" spans="3:5" x14ac:dyDescent="0.2">
      <c r="C10780" s="555"/>
      <c r="D10780" s="555"/>
      <c r="E10780" s="124" t="str">
        <f>'Enter Data'!$C$61</f>
        <v>Select</v>
      </c>
    </row>
    <row r="10781" spans="3:5" x14ac:dyDescent="0.2">
      <c r="C10781" s="555"/>
      <c r="D10781" s="555"/>
      <c r="E10781" s="124" t="str">
        <f>'Enter Data'!$C$61</f>
        <v>Select</v>
      </c>
    </row>
    <row r="10782" spans="3:5" x14ac:dyDescent="0.2">
      <c r="C10782" s="555"/>
      <c r="D10782" s="555"/>
      <c r="E10782" s="124" t="str">
        <f>'Enter Data'!$C$61</f>
        <v>Select</v>
      </c>
    </row>
    <row r="10783" spans="3:5" x14ac:dyDescent="0.2">
      <c r="C10783" s="555"/>
      <c r="D10783" s="555"/>
      <c r="E10783" s="124" t="str">
        <f>'Enter Data'!$C$61</f>
        <v>Select</v>
      </c>
    </row>
    <row r="10784" spans="3:5" x14ac:dyDescent="0.2">
      <c r="C10784" s="555"/>
      <c r="D10784" s="555"/>
      <c r="E10784" s="124" t="str">
        <f>'Enter Data'!$C$61</f>
        <v>Select</v>
      </c>
    </row>
    <row r="10785" spans="3:5" x14ac:dyDescent="0.2">
      <c r="C10785" s="555"/>
      <c r="D10785" s="555"/>
      <c r="E10785" s="124" t="str">
        <f>'Enter Data'!$C$61</f>
        <v>Select</v>
      </c>
    </row>
    <row r="10786" spans="3:5" x14ac:dyDescent="0.2">
      <c r="C10786" s="555"/>
      <c r="D10786" s="555"/>
      <c r="E10786" s="124" t="str">
        <f>'Enter Data'!$C$61</f>
        <v>Select</v>
      </c>
    </row>
    <row r="10787" spans="3:5" x14ac:dyDescent="0.2">
      <c r="C10787" s="555"/>
      <c r="D10787" s="555"/>
      <c r="E10787" s="124" t="str">
        <f>'Enter Data'!$C$61</f>
        <v>Select</v>
      </c>
    </row>
    <row r="10788" spans="3:5" x14ac:dyDescent="0.2">
      <c r="C10788" s="555"/>
      <c r="D10788" s="555"/>
      <c r="E10788" s="124" t="str">
        <f>'Enter Data'!$C$61</f>
        <v>Select</v>
      </c>
    </row>
    <row r="10789" spans="3:5" x14ac:dyDescent="0.2">
      <c r="C10789" s="555"/>
      <c r="D10789" s="555"/>
      <c r="E10789" s="124" t="str">
        <f>'Enter Data'!$C$61</f>
        <v>Select</v>
      </c>
    </row>
    <row r="10790" spans="3:5" x14ac:dyDescent="0.2">
      <c r="C10790" s="555"/>
      <c r="D10790" s="555"/>
      <c r="E10790" s="124" t="str">
        <f>'Enter Data'!$C$61</f>
        <v>Select</v>
      </c>
    </row>
    <row r="10791" spans="3:5" x14ac:dyDescent="0.2">
      <c r="C10791" s="555"/>
      <c r="D10791" s="555"/>
      <c r="E10791" s="124" t="str">
        <f>'Enter Data'!$C$61</f>
        <v>Select</v>
      </c>
    </row>
    <row r="10792" spans="3:5" x14ac:dyDescent="0.2">
      <c r="C10792" s="555"/>
      <c r="D10792" s="555"/>
      <c r="E10792" s="124" t="str">
        <f>'Enter Data'!$C$61</f>
        <v>Select</v>
      </c>
    </row>
    <row r="10793" spans="3:5" x14ac:dyDescent="0.2">
      <c r="C10793" s="555"/>
      <c r="D10793" s="555"/>
      <c r="E10793" s="124" t="str">
        <f>'Enter Data'!$C$61</f>
        <v>Select</v>
      </c>
    </row>
    <row r="10794" spans="3:5" x14ac:dyDescent="0.2">
      <c r="C10794" s="555"/>
      <c r="D10794" s="555"/>
      <c r="E10794" s="124" t="str">
        <f>'Enter Data'!$C$61</f>
        <v>Select</v>
      </c>
    </row>
    <row r="10795" spans="3:5" x14ac:dyDescent="0.2">
      <c r="C10795" s="555"/>
      <c r="D10795" s="555"/>
      <c r="E10795" s="124" t="str">
        <f>'Enter Data'!$C$61</f>
        <v>Select</v>
      </c>
    </row>
    <row r="10796" spans="3:5" x14ac:dyDescent="0.2">
      <c r="C10796" s="555"/>
      <c r="D10796" s="555"/>
      <c r="E10796" s="124" t="str">
        <f>'Enter Data'!$C$61</f>
        <v>Select</v>
      </c>
    </row>
    <row r="10797" spans="3:5" x14ac:dyDescent="0.2">
      <c r="C10797" s="555"/>
      <c r="D10797" s="555"/>
      <c r="E10797" s="124" t="str">
        <f>'Enter Data'!$C$61</f>
        <v>Select</v>
      </c>
    </row>
    <row r="10798" spans="3:5" x14ac:dyDescent="0.2">
      <c r="C10798" s="555"/>
      <c r="D10798" s="555"/>
      <c r="E10798" s="124" t="str">
        <f>'Enter Data'!$C$61</f>
        <v>Select</v>
      </c>
    </row>
    <row r="10799" spans="3:5" x14ac:dyDescent="0.2">
      <c r="C10799" s="555"/>
      <c r="D10799" s="555"/>
      <c r="E10799" s="124" t="str">
        <f>'Enter Data'!$C$61</f>
        <v>Select</v>
      </c>
    </row>
    <row r="10800" spans="3:5" x14ac:dyDescent="0.2">
      <c r="C10800" s="555"/>
      <c r="D10800" s="555"/>
      <c r="E10800" s="124" t="str">
        <f>'Enter Data'!$C$61</f>
        <v>Select</v>
      </c>
    </row>
    <row r="10801" spans="3:5" x14ac:dyDescent="0.2">
      <c r="C10801" s="555"/>
      <c r="D10801" s="555"/>
      <c r="E10801" s="124" t="str">
        <f>'Enter Data'!$C$61</f>
        <v>Select</v>
      </c>
    </row>
    <row r="10802" spans="3:5" x14ac:dyDescent="0.2">
      <c r="C10802" s="555"/>
      <c r="D10802" s="555"/>
      <c r="E10802" s="124" t="str">
        <f>'Enter Data'!$C$61</f>
        <v>Select</v>
      </c>
    </row>
    <row r="10803" spans="3:5" x14ac:dyDescent="0.2">
      <c r="C10803" s="555"/>
      <c r="D10803" s="555"/>
      <c r="E10803" s="124" t="str">
        <f>'Enter Data'!$C$61</f>
        <v>Select</v>
      </c>
    </row>
    <row r="10804" spans="3:5" x14ac:dyDescent="0.2">
      <c r="C10804" s="555"/>
      <c r="D10804" s="555"/>
      <c r="E10804" s="124" t="str">
        <f>'Enter Data'!$C$61</f>
        <v>Select</v>
      </c>
    </row>
    <row r="10805" spans="3:5" x14ac:dyDescent="0.2">
      <c r="C10805" s="555"/>
      <c r="D10805" s="555"/>
      <c r="E10805" s="124" t="str">
        <f>'Enter Data'!$C$61</f>
        <v>Select</v>
      </c>
    </row>
    <row r="10806" spans="3:5" x14ac:dyDescent="0.2">
      <c r="C10806" s="555"/>
      <c r="D10806" s="555"/>
      <c r="E10806" s="124" t="str">
        <f>'Enter Data'!$C$61</f>
        <v>Select</v>
      </c>
    </row>
    <row r="10807" spans="3:5" x14ac:dyDescent="0.2">
      <c r="C10807" s="555"/>
      <c r="D10807" s="555"/>
      <c r="E10807" s="124" t="str">
        <f>'Enter Data'!$C$61</f>
        <v>Select</v>
      </c>
    </row>
    <row r="10808" spans="3:5" x14ac:dyDescent="0.2">
      <c r="C10808" s="555"/>
      <c r="D10808" s="555"/>
      <c r="E10808" s="124" t="str">
        <f>'Enter Data'!$C$61</f>
        <v>Select</v>
      </c>
    </row>
    <row r="10809" spans="3:5" x14ac:dyDescent="0.2">
      <c r="C10809" s="555"/>
      <c r="D10809" s="555"/>
      <c r="E10809" s="124" t="str">
        <f>'Enter Data'!$C$61</f>
        <v>Select</v>
      </c>
    </row>
    <row r="10810" spans="3:5" x14ac:dyDescent="0.2">
      <c r="C10810" s="555"/>
      <c r="D10810" s="555"/>
      <c r="E10810" s="124" t="str">
        <f>'Enter Data'!$C$61</f>
        <v>Select</v>
      </c>
    </row>
    <row r="10811" spans="3:5" x14ac:dyDescent="0.2">
      <c r="C10811" s="555"/>
      <c r="D10811" s="555"/>
      <c r="E10811" s="124" t="str">
        <f>'Enter Data'!$C$61</f>
        <v>Select</v>
      </c>
    </row>
    <row r="10812" spans="3:5" x14ac:dyDescent="0.2">
      <c r="C10812" s="555"/>
      <c r="D10812" s="555"/>
      <c r="E10812" s="124" t="str">
        <f>'Enter Data'!$C$61</f>
        <v>Select</v>
      </c>
    </row>
    <row r="10813" spans="3:5" x14ac:dyDescent="0.2">
      <c r="C10813" s="555"/>
      <c r="D10813" s="555"/>
      <c r="E10813" s="124" t="str">
        <f>'Enter Data'!$C$61</f>
        <v>Select</v>
      </c>
    </row>
    <row r="10814" spans="3:5" x14ac:dyDescent="0.2">
      <c r="C10814" s="555"/>
      <c r="D10814" s="555"/>
      <c r="E10814" s="124" t="str">
        <f>'Enter Data'!$C$61</f>
        <v>Select</v>
      </c>
    </row>
    <row r="10815" spans="3:5" x14ac:dyDescent="0.2">
      <c r="C10815" s="555"/>
      <c r="D10815" s="555"/>
      <c r="E10815" s="124" t="str">
        <f>'Enter Data'!$C$61</f>
        <v>Select</v>
      </c>
    </row>
    <row r="10816" spans="3:5" x14ac:dyDescent="0.2">
      <c r="C10816" s="555"/>
      <c r="D10816" s="555"/>
      <c r="E10816" s="124" t="str">
        <f>'Enter Data'!$C$61</f>
        <v>Select</v>
      </c>
    </row>
    <row r="10817" spans="3:5" x14ac:dyDescent="0.2">
      <c r="C10817" s="555"/>
      <c r="D10817" s="555"/>
      <c r="E10817" s="124" t="str">
        <f>'Enter Data'!$C$61</f>
        <v>Select</v>
      </c>
    </row>
    <row r="10818" spans="3:5" x14ac:dyDescent="0.2">
      <c r="C10818" s="555"/>
      <c r="D10818" s="555"/>
      <c r="E10818" s="124" t="str">
        <f>'Enter Data'!$C$61</f>
        <v>Select</v>
      </c>
    </row>
    <row r="10819" spans="3:5" x14ac:dyDescent="0.2">
      <c r="C10819" s="555"/>
      <c r="D10819" s="555"/>
      <c r="E10819" s="124" t="str">
        <f>'Enter Data'!$C$61</f>
        <v>Select</v>
      </c>
    </row>
    <row r="10820" spans="3:5" x14ac:dyDescent="0.2">
      <c r="C10820" s="555"/>
      <c r="D10820" s="555"/>
      <c r="E10820" s="124" t="str">
        <f>'Enter Data'!$C$61</f>
        <v>Select</v>
      </c>
    </row>
    <row r="10821" spans="3:5" x14ac:dyDescent="0.2">
      <c r="C10821" s="555"/>
      <c r="D10821" s="555"/>
      <c r="E10821" s="124" t="str">
        <f>'Enter Data'!$C$61</f>
        <v>Select</v>
      </c>
    </row>
    <row r="10822" spans="3:5" x14ac:dyDescent="0.2">
      <c r="C10822" s="555"/>
      <c r="D10822" s="555"/>
      <c r="E10822" s="124" t="str">
        <f>'Enter Data'!$C$61</f>
        <v>Select</v>
      </c>
    </row>
    <row r="10823" spans="3:5" x14ac:dyDescent="0.2">
      <c r="C10823" s="555"/>
      <c r="D10823" s="555"/>
      <c r="E10823" s="124" t="str">
        <f>'Enter Data'!$C$61</f>
        <v>Select</v>
      </c>
    </row>
    <row r="10824" spans="3:5" x14ac:dyDescent="0.2">
      <c r="C10824" s="555"/>
      <c r="D10824" s="555"/>
      <c r="E10824" s="124" t="str">
        <f>'Enter Data'!$C$61</f>
        <v>Select</v>
      </c>
    </row>
    <row r="10825" spans="3:5" x14ac:dyDescent="0.2">
      <c r="C10825" s="555"/>
      <c r="D10825" s="555"/>
      <c r="E10825" s="124" t="str">
        <f>'Enter Data'!$C$61</f>
        <v>Select</v>
      </c>
    </row>
    <row r="10826" spans="3:5" x14ac:dyDescent="0.2">
      <c r="C10826" s="555"/>
      <c r="D10826" s="555"/>
      <c r="E10826" s="124" t="str">
        <f>'Enter Data'!$C$61</f>
        <v>Select</v>
      </c>
    </row>
    <row r="10827" spans="3:5" x14ac:dyDescent="0.2">
      <c r="C10827" s="555"/>
      <c r="D10827" s="555"/>
      <c r="E10827" s="124" t="str">
        <f>'Enter Data'!$C$61</f>
        <v>Select</v>
      </c>
    </row>
    <row r="10828" spans="3:5" x14ac:dyDescent="0.2">
      <c r="C10828" s="555"/>
      <c r="D10828" s="555"/>
      <c r="E10828" s="124" t="str">
        <f>'Enter Data'!$C$61</f>
        <v>Select</v>
      </c>
    </row>
    <row r="10829" spans="3:5" x14ac:dyDescent="0.2">
      <c r="C10829" s="555"/>
      <c r="D10829" s="555"/>
      <c r="E10829" s="124" t="str">
        <f>'Enter Data'!$C$61</f>
        <v>Select</v>
      </c>
    </row>
    <row r="10830" spans="3:5" x14ac:dyDescent="0.2">
      <c r="C10830" s="555"/>
      <c r="D10830" s="555"/>
      <c r="E10830" s="124" t="str">
        <f>'Enter Data'!$C$61</f>
        <v>Select</v>
      </c>
    </row>
    <row r="10831" spans="3:5" x14ac:dyDescent="0.2">
      <c r="C10831" s="555"/>
      <c r="D10831" s="555"/>
      <c r="E10831" s="124" t="str">
        <f>'Enter Data'!$C$61</f>
        <v>Select</v>
      </c>
    </row>
    <row r="10832" spans="3:5" x14ac:dyDescent="0.2">
      <c r="C10832" s="555"/>
      <c r="D10832" s="555"/>
      <c r="E10832" s="124" t="str">
        <f>'Enter Data'!$C$61</f>
        <v>Select</v>
      </c>
    </row>
    <row r="10833" spans="3:5" x14ac:dyDescent="0.2">
      <c r="C10833" s="555"/>
      <c r="D10833" s="555"/>
      <c r="E10833" s="124" t="str">
        <f>'Enter Data'!$C$61</f>
        <v>Select</v>
      </c>
    </row>
    <row r="10834" spans="3:5" x14ac:dyDescent="0.2">
      <c r="C10834" s="555"/>
      <c r="D10834" s="555"/>
      <c r="E10834" s="124" t="str">
        <f>'Enter Data'!$C$61</f>
        <v>Select</v>
      </c>
    </row>
    <row r="10835" spans="3:5" x14ac:dyDescent="0.2">
      <c r="C10835" s="555"/>
      <c r="D10835" s="555"/>
      <c r="E10835" s="124" t="str">
        <f>'Enter Data'!$C$61</f>
        <v>Select</v>
      </c>
    </row>
    <row r="10836" spans="3:5" x14ac:dyDescent="0.2">
      <c r="C10836" s="555"/>
      <c r="D10836" s="555"/>
      <c r="E10836" s="124" t="str">
        <f>'Enter Data'!$C$61</f>
        <v>Select</v>
      </c>
    </row>
    <row r="10837" spans="3:5" x14ac:dyDescent="0.2">
      <c r="C10837" s="555"/>
      <c r="D10837" s="555"/>
      <c r="E10837" s="124" t="str">
        <f>'Enter Data'!$C$61</f>
        <v>Select</v>
      </c>
    </row>
    <row r="10838" spans="3:5" x14ac:dyDescent="0.2">
      <c r="C10838" s="555"/>
      <c r="D10838" s="555"/>
      <c r="E10838" s="124" t="str">
        <f>'Enter Data'!$C$61</f>
        <v>Select</v>
      </c>
    </row>
    <row r="10839" spans="3:5" x14ac:dyDescent="0.2">
      <c r="C10839" s="555"/>
      <c r="D10839" s="555"/>
      <c r="E10839" s="124" t="str">
        <f>'Enter Data'!$C$61</f>
        <v>Select</v>
      </c>
    </row>
    <row r="10840" spans="3:5" x14ac:dyDescent="0.2">
      <c r="C10840" s="555"/>
      <c r="D10840" s="555"/>
      <c r="E10840" s="124" t="str">
        <f>'Enter Data'!$C$61</f>
        <v>Select</v>
      </c>
    </row>
    <row r="10841" spans="3:5" x14ac:dyDescent="0.2">
      <c r="C10841" s="555"/>
      <c r="D10841" s="555"/>
      <c r="E10841" s="124" t="str">
        <f>'Enter Data'!$C$61</f>
        <v>Select</v>
      </c>
    </row>
    <row r="10842" spans="3:5" x14ac:dyDescent="0.2">
      <c r="C10842" s="555"/>
      <c r="D10842" s="555"/>
      <c r="E10842" s="124" t="str">
        <f>'Enter Data'!$C$61</f>
        <v>Select</v>
      </c>
    </row>
    <row r="10843" spans="3:5" x14ac:dyDescent="0.2">
      <c r="C10843" s="555"/>
      <c r="D10843" s="555"/>
      <c r="E10843" s="124" t="str">
        <f>'Enter Data'!$C$61</f>
        <v>Select</v>
      </c>
    </row>
    <row r="10844" spans="3:5" x14ac:dyDescent="0.2">
      <c r="C10844" s="555"/>
      <c r="D10844" s="555"/>
      <c r="E10844" s="124" t="str">
        <f>'Enter Data'!$C$61</f>
        <v>Select</v>
      </c>
    </row>
    <row r="10845" spans="3:5" x14ac:dyDescent="0.2">
      <c r="C10845" s="555"/>
      <c r="D10845" s="555"/>
      <c r="E10845" s="124" t="str">
        <f>'Enter Data'!$C$61</f>
        <v>Select</v>
      </c>
    </row>
    <row r="10846" spans="3:5" x14ac:dyDescent="0.2">
      <c r="C10846" s="555"/>
      <c r="D10846" s="555"/>
      <c r="E10846" s="124" t="str">
        <f>'Enter Data'!$C$61</f>
        <v>Select</v>
      </c>
    </row>
    <row r="10847" spans="3:5" x14ac:dyDescent="0.2">
      <c r="C10847" s="555"/>
      <c r="D10847" s="555"/>
      <c r="E10847" s="124" t="str">
        <f>'Enter Data'!$C$61</f>
        <v>Select</v>
      </c>
    </row>
    <row r="10848" spans="3:5" x14ac:dyDescent="0.2">
      <c r="C10848" s="555"/>
      <c r="D10848" s="555"/>
      <c r="E10848" s="124" t="str">
        <f>'Enter Data'!$C$61</f>
        <v>Select</v>
      </c>
    </row>
    <row r="10849" spans="3:5" x14ac:dyDescent="0.2">
      <c r="C10849" s="555"/>
      <c r="D10849" s="555"/>
      <c r="E10849" s="124" t="str">
        <f>'Enter Data'!$C$61</f>
        <v>Select</v>
      </c>
    </row>
    <row r="10850" spans="3:5" x14ac:dyDescent="0.2">
      <c r="C10850" s="555"/>
      <c r="D10850" s="555"/>
      <c r="E10850" s="124" t="str">
        <f>'Enter Data'!$C$61</f>
        <v>Select</v>
      </c>
    </row>
    <row r="10851" spans="3:5" x14ac:dyDescent="0.2">
      <c r="C10851" s="555"/>
      <c r="D10851" s="555"/>
      <c r="E10851" s="124" t="str">
        <f>'Enter Data'!$C$61</f>
        <v>Select</v>
      </c>
    </row>
    <row r="10852" spans="3:5" x14ac:dyDescent="0.2">
      <c r="C10852" s="555"/>
      <c r="D10852" s="555"/>
      <c r="E10852" s="124" t="str">
        <f>'Enter Data'!$C$61</f>
        <v>Select</v>
      </c>
    </row>
    <row r="10853" spans="3:5" x14ac:dyDescent="0.2">
      <c r="C10853" s="555"/>
      <c r="D10853" s="555"/>
      <c r="E10853" s="124" t="str">
        <f>'Enter Data'!$C$61</f>
        <v>Select</v>
      </c>
    </row>
    <row r="10854" spans="3:5" x14ac:dyDescent="0.2">
      <c r="C10854" s="555"/>
      <c r="D10854" s="555"/>
      <c r="E10854" s="124" t="str">
        <f>'Enter Data'!$C$61</f>
        <v>Select</v>
      </c>
    </row>
    <row r="10855" spans="3:5" x14ac:dyDescent="0.2">
      <c r="C10855" s="555"/>
      <c r="D10855" s="555"/>
      <c r="E10855" s="124" t="str">
        <f>'Enter Data'!$C$61</f>
        <v>Select</v>
      </c>
    </row>
    <row r="10856" spans="3:5" x14ac:dyDescent="0.2">
      <c r="C10856" s="555"/>
      <c r="D10856" s="555"/>
      <c r="E10856" s="124" t="str">
        <f>'Enter Data'!$C$61</f>
        <v>Select</v>
      </c>
    </row>
    <row r="10857" spans="3:5" x14ac:dyDescent="0.2">
      <c r="C10857" s="555"/>
      <c r="D10857" s="555"/>
      <c r="E10857" s="124" t="str">
        <f>'Enter Data'!$C$61</f>
        <v>Select</v>
      </c>
    </row>
    <row r="10858" spans="3:5" x14ac:dyDescent="0.2">
      <c r="C10858" s="555"/>
      <c r="D10858" s="555"/>
      <c r="E10858" s="124" t="str">
        <f>'Enter Data'!$C$61</f>
        <v>Select</v>
      </c>
    </row>
    <row r="10859" spans="3:5" x14ac:dyDescent="0.2">
      <c r="C10859" s="555"/>
      <c r="D10859" s="555"/>
      <c r="E10859" s="124" t="str">
        <f>'Enter Data'!$C$61</f>
        <v>Select</v>
      </c>
    </row>
    <row r="10860" spans="3:5" x14ac:dyDescent="0.2">
      <c r="C10860" s="555"/>
      <c r="D10860" s="555"/>
      <c r="E10860" s="124" t="str">
        <f>'Enter Data'!$C$61</f>
        <v>Select</v>
      </c>
    </row>
    <row r="10861" spans="3:5" x14ac:dyDescent="0.2">
      <c r="C10861" s="555"/>
      <c r="D10861" s="555"/>
      <c r="E10861" s="124" t="str">
        <f>'Enter Data'!$C$61</f>
        <v>Select</v>
      </c>
    </row>
    <row r="10862" spans="3:5" x14ac:dyDescent="0.2">
      <c r="C10862" s="555"/>
      <c r="D10862" s="555"/>
      <c r="E10862" s="124" t="str">
        <f>'Enter Data'!$C$61</f>
        <v>Select</v>
      </c>
    </row>
    <row r="10863" spans="3:5" x14ac:dyDescent="0.2">
      <c r="C10863" s="555"/>
      <c r="D10863" s="555"/>
      <c r="E10863" s="124" t="str">
        <f>'Enter Data'!$C$61</f>
        <v>Select</v>
      </c>
    </row>
    <row r="10864" spans="3:5" x14ac:dyDescent="0.2">
      <c r="C10864" s="555"/>
      <c r="D10864" s="555"/>
      <c r="E10864" s="124" t="str">
        <f>'Enter Data'!$C$61</f>
        <v>Select</v>
      </c>
    </row>
    <row r="10865" spans="3:5" x14ac:dyDescent="0.2">
      <c r="C10865" s="555"/>
      <c r="D10865" s="555"/>
      <c r="E10865" s="124" t="str">
        <f>'Enter Data'!$C$61</f>
        <v>Select</v>
      </c>
    </row>
    <row r="10866" spans="3:5" x14ac:dyDescent="0.2">
      <c r="C10866" s="555"/>
      <c r="D10866" s="555"/>
      <c r="E10866" s="124" t="str">
        <f>'Enter Data'!$C$61</f>
        <v>Select</v>
      </c>
    </row>
    <row r="10867" spans="3:5" x14ac:dyDescent="0.2">
      <c r="C10867" s="555"/>
      <c r="D10867" s="555"/>
      <c r="E10867" s="124" t="str">
        <f>'Enter Data'!$C$61</f>
        <v>Select</v>
      </c>
    </row>
    <row r="10868" spans="3:5" x14ac:dyDescent="0.2">
      <c r="C10868" s="555"/>
      <c r="D10868" s="555"/>
      <c r="E10868" s="124" t="str">
        <f>'Enter Data'!$C$61</f>
        <v>Select</v>
      </c>
    </row>
    <row r="10869" spans="3:5" x14ac:dyDescent="0.2">
      <c r="C10869" s="555"/>
      <c r="D10869" s="555"/>
      <c r="E10869" s="124" t="str">
        <f>'Enter Data'!$C$61</f>
        <v>Select</v>
      </c>
    </row>
    <row r="10870" spans="3:5" x14ac:dyDescent="0.2">
      <c r="C10870" s="555"/>
      <c r="D10870" s="555"/>
      <c r="E10870" s="124" t="str">
        <f>'Enter Data'!$C$61</f>
        <v>Select</v>
      </c>
    </row>
    <row r="10871" spans="3:5" x14ac:dyDescent="0.2">
      <c r="C10871" s="555"/>
      <c r="D10871" s="555"/>
      <c r="E10871" s="124" t="str">
        <f>'Enter Data'!$C$61</f>
        <v>Select</v>
      </c>
    </row>
    <row r="10872" spans="3:5" x14ac:dyDescent="0.2">
      <c r="C10872" s="555"/>
      <c r="D10872" s="555"/>
      <c r="E10872" s="124" t="str">
        <f>'Enter Data'!$C$61</f>
        <v>Select</v>
      </c>
    </row>
    <row r="10873" spans="3:5" x14ac:dyDescent="0.2">
      <c r="C10873" s="555"/>
      <c r="D10873" s="555"/>
      <c r="E10873" s="124" t="str">
        <f>'Enter Data'!$C$61</f>
        <v>Select</v>
      </c>
    </row>
    <row r="10874" spans="3:5" x14ac:dyDescent="0.2">
      <c r="C10874" s="555"/>
      <c r="D10874" s="555"/>
      <c r="E10874" s="124" t="str">
        <f>'Enter Data'!$C$61</f>
        <v>Select</v>
      </c>
    </row>
    <row r="10875" spans="3:5" x14ac:dyDescent="0.2">
      <c r="C10875" s="555"/>
      <c r="D10875" s="555"/>
      <c r="E10875" s="124" t="str">
        <f>'Enter Data'!$C$61</f>
        <v>Select</v>
      </c>
    </row>
    <row r="10876" spans="3:5" x14ac:dyDescent="0.2">
      <c r="C10876" s="555"/>
      <c r="D10876" s="555"/>
      <c r="E10876" s="124" t="str">
        <f>'Enter Data'!$C$61</f>
        <v>Select</v>
      </c>
    </row>
    <row r="10877" spans="3:5" x14ac:dyDescent="0.2">
      <c r="C10877" s="555"/>
      <c r="D10877" s="555"/>
      <c r="E10877" s="124" t="str">
        <f>'Enter Data'!$C$61</f>
        <v>Select</v>
      </c>
    </row>
    <row r="10878" spans="3:5" x14ac:dyDescent="0.2">
      <c r="C10878" s="555"/>
      <c r="D10878" s="555"/>
      <c r="E10878" s="124" t="str">
        <f>'Enter Data'!$C$61</f>
        <v>Select</v>
      </c>
    </row>
    <row r="10879" spans="3:5" x14ac:dyDescent="0.2">
      <c r="C10879" s="555"/>
      <c r="D10879" s="555"/>
      <c r="E10879" s="124" t="str">
        <f>'Enter Data'!$C$61</f>
        <v>Select</v>
      </c>
    </row>
    <row r="10880" spans="3:5" x14ac:dyDescent="0.2">
      <c r="C10880" s="555"/>
      <c r="D10880" s="555"/>
      <c r="E10880" s="124" t="str">
        <f>'Enter Data'!$C$61</f>
        <v>Select</v>
      </c>
    </row>
    <row r="10881" spans="3:5" x14ac:dyDescent="0.2">
      <c r="C10881" s="555"/>
      <c r="D10881" s="555"/>
      <c r="E10881" s="124" t="str">
        <f>'Enter Data'!$C$61</f>
        <v>Select</v>
      </c>
    </row>
    <row r="10882" spans="3:5" x14ac:dyDescent="0.2">
      <c r="C10882" s="555"/>
      <c r="D10882" s="555"/>
      <c r="E10882" s="124" t="str">
        <f>'Enter Data'!$C$61</f>
        <v>Select</v>
      </c>
    </row>
    <row r="10883" spans="3:5" x14ac:dyDescent="0.2">
      <c r="C10883" s="555"/>
      <c r="D10883" s="555"/>
      <c r="E10883" s="124" t="str">
        <f>'Enter Data'!$C$61</f>
        <v>Select</v>
      </c>
    </row>
    <row r="10884" spans="3:5" x14ac:dyDescent="0.2">
      <c r="C10884" s="555"/>
      <c r="D10884" s="555"/>
      <c r="E10884" s="124" t="str">
        <f>'Enter Data'!$C$61</f>
        <v>Select</v>
      </c>
    </row>
    <row r="10885" spans="3:5" x14ac:dyDescent="0.2">
      <c r="C10885" s="555"/>
      <c r="D10885" s="555"/>
      <c r="E10885" s="124" t="str">
        <f>'Enter Data'!$C$61</f>
        <v>Select</v>
      </c>
    </row>
    <row r="10886" spans="3:5" x14ac:dyDescent="0.2">
      <c r="C10886" s="555"/>
      <c r="D10886" s="555"/>
      <c r="E10886" s="124" t="str">
        <f>'Enter Data'!$C$61</f>
        <v>Select</v>
      </c>
    </row>
    <row r="10887" spans="3:5" x14ac:dyDescent="0.2">
      <c r="C10887" s="555"/>
      <c r="D10887" s="555"/>
      <c r="E10887" s="124" t="str">
        <f>'Enter Data'!$C$61</f>
        <v>Select</v>
      </c>
    </row>
    <row r="10888" spans="3:5" x14ac:dyDescent="0.2">
      <c r="C10888" s="555"/>
      <c r="D10888" s="555"/>
      <c r="E10888" s="124" t="str">
        <f>'Enter Data'!$C$61</f>
        <v>Select</v>
      </c>
    </row>
    <row r="10889" spans="3:5" x14ac:dyDescent="0.2">
      <c r="C10889" s="555"/>
      <c r="D10889" s="555"/>
      <c r="E10889" s="124" t="str">
        <f>'Enter Data'!$C$61</f>
        <v>Select</v>
      </c>
    </row>
    <row r="10890" spans="3:5" x14ac:dyDescent="0.2">
      <c r="C10890" s="555"/>
      <c r="D10890" s="555"/>
      <c r="E10890" s="124" t="str">
        <f>'Enter Data'!$C$61</f>
        <v>Select</v>
      </c>
    </row>
    <row r="10891" spans="3:5" x14ac:dyDescent="0.2">
      <c r="C10891" s="555"/>
      <c r="D10891" s="555"/>
      <c r="E10891" s="124" t="str">
        <f>'Enter Data'!$C$61</f>
        <v>Select</v>
      </c>
    </row>
    <row r="10892" spans="3:5" x14ac:dyDescent="0.2">
      <c r="C10892" s="555"/>
      <c r="D10892" s="555"/>
      <c r="E10892" s="124" t="str">
        <f>'Enter Data'!$C$61</f>
        <v>Select</v>
      </c>
    </row>
    <row r="10893" spans="3:5" x14ac:dyDescent="0.2">
      <c r="C10893" s="555"/>
      <c r="D10893" s="555"/>
      <c r="E10893" s="124" t="str">
        <f>'Enter Data'!$C$61</f>
        <v>Select</v>
      </c>
    </row>
    <row r="10894" spans="3:5" x14ac:dyDescent="0.2">
      <c r="C10894" s="555"/>
      <c r="D10894" s="555"/>
      <c r="E10894" s="124" t="str">
        <f>'Enter Data'!$C$61</f>
        <v>Select</v>
      </c>
    </row>
    <row r="10895" spans="3:5" x14ac:dyDescent="0.2">
      <c r="C10895" s="555"/>
      <c r="D10895" s="555"/>
      <c r="E10895" s="124" t="str">
        <f>'Enter Data'!$C$61</f>
        <v>Select</v>
      </c>
    </row>
    <row r="10896" spans="3:5" x14ac:dyDescent="0.2">
      <c r="C10896" s="555"/>
      <c r="D10896" s="555"/>
      <c r="E10896" s="124" t="str">
        <f>'Enter Data'!$C$61</f>
        <v>Select</v>
      </c>
    </row>
    <row r="10897" spans="3:5" x14ac:dyDescent="0.2">
      <c r="C10897" s="555"/>
      <c r="D10897" s="555"/>
      <c r="E10897" s="124" t="str">
        <f>'Enter Data'!$C$61</f>
        <v>Select</v>
      </c>
    </row>
    <row r="10898" spans="3:5" x14ac:dyDescent="0.2">
      <c r="C10898" s="555"/>
      <c r="D10898" s="555"/>
      <c r="E10898" s="124" t="str">
        <f>'Enter Data'!$C$61</f>
        <v>Select</v>
      </c>
    </row>
    <row r="10899" spans="3:5" x14ac:dyDescent="0.2">
      <c r="C10899" s="555"/>
      <c r="D10899" s="555"/>
      <c r="E10899" s="124" t="str">
        <f>'Enter Data'!$C$61</f>
        <v>Select</v>
      </c>
    </row>
    <row r="10900" spans="3:5" x14ac:dyDescent="0.2">
      <c r="C10900" s="555"/>
      <c r="D10900" s="555"/>
      <c r="E10900" s="124" t="str">
        <f>'Enter Data'!$C$61</f>
        <v>Select</v>
      </c>
    </row>
    <row r="10901" spans="3:5" x14ac:dyDescent="0.2">
      <c r="C10901" s="555"/>
      <c r="D10901" s="555"/>
      <c r="E10901" s="124" t="str">
        <f>'Enter Data'!$C$61</f>
        <v>Select</v>
      </c>
    </row>
    <row r="10902" spans="3:5" x14ac:dyDescent="0.2">
      <c r="C10902" s="555"/>
      <c r="D10902" s="555"/>
      <c r="E10902" s="124" t="str">
        <f>'Enter Data'!$C$61</f>
        <v>Select</v>
      </c>
    </row>
    <row r="10903" spans="3:5" x14ac:dyDescent="0.2">
      <c r="C10903" s="555"/>
      <c r="D10903" s="555"/>
      <c r="E10903" s="124" t="str">
        <f>'Enter Data'!$C$61</f>
        <v>Select</v>
      </c>
    </row>
    <row r="10904" spans="3:5" x14ac:dyDescent="0.2">
      <c r="C10904" s="555"/>
      <c r="D10904" s="555"/>
      <c r="E10904" s="124" t="str">
        <f>'Enter Data'!$C$61</f>
        <v>Select</v>
      </c>
    </row>
    <row r="10905" spans="3:5" x14ac:dyDescent="0.2">
      <c r="C10905" s="555"/>
      <c r="D10905" s="555"/>
      <c r="E10905" s="124" t="str">
        <f>'Enter Data'!$C$61</f>
        <v>Select</v>
      </c>
    </row>
    <row r="10906" spans="3:5" x14ac:dyDescent="0.2">
      <c r="C10906" s="555"/>
      <c r="D10906" s="555"/>
      <c r="E10906" s="124" t="str">
        <f>'Enter Data'!$C$61</f>
        <v>Select</v>
      </c>
    </row>
    <row r="10907" spans="3:5" x14ac:dyDescent="0.2">
      <c r="C10907" s="555"/>
      <c r="D10907" s="555"/>
      <c r="E10907" s="124" t="str">
        <f>'Enter Data'!$C$61</f>
        <v>Select</v>
      </c>
    </row>
    <row r="10908" spans="3:5" x14ac:dyDescent="0.2">
      <c r="C10908" s="555"/>
      <c r="D10908" s="555"/>
      <c r="E10908" s="124" t="str">
        <f>'Enter Data'!$C$61</f>
        <v>Select</v>
      </c>
    </row>
    <row r="10909" spans="3:5" x14ac:dyDescent="0.2">
      <c r="C10909" s="555"/>
      <c r="D10909" s="555"/>
      <c r="E10909" s="124" t="str">
        <f>'Enter Data'!$C$61</f>
        <v>Select</v>
      </c>
    </row>
    <row r="10910" spans="3:5" x14ac:dyDescent="0.2">
      <c r="C10910" s="555"/>
      <c r="D10910" s="555"/>
      <c r="E10910" s="124" t="str">
        <f>'Enter Data'!$C$61</f>
        <v>Select</v>
      </c>
    </row>
    <row r="10911" spans="3:5" x14ac:dyDescent="0.2">
      <c r="C10911" s="555"/>
      <c r="D10911" s="555"/>
      <c r="E10911" s="124" t="str">
        <f>'Enter Data'!$C$61</f>
        <v>Select</v>
      </c>
    </row>
    <row r="10912" spans="3:5" x14ac:dyDescent="0.2">
      <c r="C10912" s="555"/>
      <c r="D10912" s="555"/>
      <c r="E10912" s="124" t="str">
        <f>'Enter Data'!$C$61</f>
        <v>Select</v>
      </c>
    </row>
    <row r="10913" spans="3:5" x14ac:dyDescent="0.2">
      <c r="C10913" s="555"/>
      <c r="D10913" s="555"/>
      <c r="E10913" s="124" t="str">
        <f>'Enter Data'!$C$61</f>
        <v>Select</v>
      </c>
    </row>
    <row r="10914" spans="3:5" x14ac:dyDescent="0.2">
      <c r="C10914" s="555"/>
      <c r="D10914" s="555"/>
      <c r="E10914" s="124" t="str">
        <f>'Enter Data'!$C$61</f>
        <v>Select</v>
      </c>
    </row>
    <row r="10915" spans="3:5" x14ac:dyDescent="0.2">
      <c r="C10915" s="555"/>
      <c r="D10915" s="555"/>
      <c r="E10915" s="124" t="str">
        <f>'Enter Data'!$C$61</f>
        <v>Select</v>
      </c>
    </row>
    <row r="10916" spans="3:5" x14ac:dyDescent="0.2">
      <c r="C10916" s="555"/>
      <c r="D10916" s="555"/>
      <c r="E10916" s="124" t="str">
        <f>'Enter Data'!$C$61</f>
        <v>Select</v>
      </c>
    </row>
    <row r="10917" spans="3:5" x14ac:dyDescent="0.2">
      <c r="C10917" s="555"/>
      <c r="D10917" s="555"/>
      <c r="E10917" s="124" t="str">
        <f>'Enter Data'!$C$61</f>
        <v>Select</v>
      </c>
    </row>
    <row r="10918" spans="3:5" x14ac:dyDescent="0.2">
      <c r="C10918" s="555"/>
      <c r="D10918" s="555"/>
      <c r="E10918" s="124" t="str">
        <f>'Enter Data'!$C$61</f>
        <v>Select</v>
      </c>
    </row>
    <row r="10919" spans="3:5" x14ac:dyDescent="0.2">
      <c r="C10919" s="555"/>
      <c r="D10919" s="555"/>
      <c r="E10919" s="124" t="str">
        <f>'Enter Data'!$C$61</f>
        <v>Select</v>
      </c>
    </row>
    <row r="10920" spans="3:5" x14ac:dyDescent="0.2">
      <c r="C10920" s="555"/>
      <c r="D10920" s="555"/>
      <c r="E10920" s="124" t="str">
        <f>'Enter Data'!$C$61</f>
        <v>Select</v>
      </c>
    </row>
    <row r="10921" spans="3:5" x14ac:dyDescent="0.2">
      <c r="C10921" s="555"/>
      <c r="D10921" s="555"/>
      <c r="E10921" s="124" t="str">
        <f>'Enter Data'!$C$61</f>
        <v>Select</v>
      </c>
    </row>
    <row r="10922" spans="3:5" x14ac:dyDescent="0.2">
      <c r="C10922" s="555"/>
      <c r="D10922" s="555"/>
      <c r="E10922" s="124" t="str">
        <f>'Enter Data'!$C$61</f>
        <v>Select</v>
      </c>
    </row>
    <row r="10923" spans="3:5" x14ac:dyDescent="0.2">
      <c r="C10923" s="555"/>
      <c r="D10923" s="555"/>
      <c r="E10923" s="124" t="str">
        <f>'Enter Data'!$C$61</f>
        <v>Select</v>
      </c>
    </row>
    <row r="10924" spans="3:5" x14ac:dyDescent="0.2">
      <c r="C10924" s="555"/>
      <c r="D10924" s="555"/>
      <c r="E10924" s="124" t="str">
        <f>'Enter Data'!$C$61</f>
        <v>Select</v>
      </c>
    </row>
    <row r="10925" spans="3:5" x14ac:dyDescent="0.2">
      <c r="C10925" s="555"/>
      <c r="D10925" s="555"/>
      <c r="E10925" s="124" t="str">
        <f>'Enter Data'!$C$61</f>
        <v>Select</v>
      </c>
    </row>
    <row r="10926" spans="3:5" x14ac:dyDescent="0.2">
      <c r="C10926" s="555"/>
      <c r="D10926" s="555"/>
      <c r="E10926" s="124" t="str">
        <f>'Enter Data'!$C$61</f>
        <v>Select</v>
      </c>
    </row>
    <row r="10927" spans="3:5" x14ac:dyDescent="0.2">
      <c r="C10927" s="555"/>
      <c r="D10927" s="555"/>
      <c r="E10927" s="124" t="str">
        <f>'Enter Data'!$C$61</f>
        <v>Select</v>
      </c>
    </row>
    <row r="10928" spans="3:5" x14ac:dyDescent="0.2">
      <c r="C10928" s="555"/>
      <c r="D10928" s="555"/>
      <c r="E10928" s="124" t="str">
        <f>'Enter Data'!$C$61</f>
        <v>Select</v>
      </c>
    </row>
    <row r="10929" spans="3:5" x14ac:dyDescent="0.2">
      <c r="C10929" s="555"/>
      <c r="D10929" s="555"/>
      <c r="E10929" s="124" t="str">
        <f>'Enter Data'!$C$61</f>
        <v>Select</v>
      </c>
    </row>
    <row r="10930" spans="3:5" x14ac:dyDescent="0.2">
      <c r="C10930" s="555"/>
      <c r="D10930" s="555"/>
      <c r="E10930" s="124" t="str">
        <f>'Enter Data'!$C$61</f>
        <v>Select</v>
      </c>
    </row>
    <row r="10931" spans="3:5" x14ac:dyDescent="0.2">
      <c r="C10931" s="555"/>
      <c r="D10931" s="555"/>
      <c r="E10931" s="124" t="str">
        <f>'Enter Data'!$C$61</f>
        <v>Select</v>
      </c>
    </row>
    <row r="10932" spans="3:5" x14ac:dyDescent="0.2">
      <c r="C10932" s="555"/>
      <c r="D10932" s="555"/>
      <c r="E10932" s="124" t="str">
        <f>'Enter Data'!$C$61</f>
        <v>Select</v>
      </c>
    </row>
    <row r="10933" spans="3:5" x14ac:dyDescent="0.2">
      <c r="C10933" s="555"/>
      <c r="D10933" s="555"/>
      <c r="E10933" s="124" t="str">
        <f>'Enter Data'!$C$61</f>
        <v>Select</v>
      </c>
    </row>
    <row r="10934" spans="3:5" x14ac:dyDescent="0.2">
      <c r="C10934" s="555"/>
      <c r="D10934" s="555"/>
      <c r="E10934" s="124" t="str">
        <f>'Enter Data'!$C$61</f>
        <v>Select</v>
      </c>
    </row>
    <row r="10935" spans="3:5" x14ac:dyDescent="0.2">
      <c r="C10935" s="555"/>
      <c r="D10935" s="555"/>
      <c r="E10935" s="124" t="str">
        <f>'Enter Data'!$C$61</f>
        <v>Select</v>
      </c>
    </row>
    <row r="10936" spans="3:5" x14ac:dyDescent="0.2">
      <c r="C10936" s="555"/>
      <c r="D10936" s="555"/>
      <c r="E10936" s="124" t="str">
        <f>'Enter Data'!$C$61</f>
        <v>Select</v>
      </c>
    </row>
    <row r="10937" spans="3:5" x14ac:dyDescent="0.2">
      <c r="C10937" s="555"/>
      <c r="D10937" s="555"/>
      <c r="E10937" s="124" t="str">
        <f>'Enter Data'!$C$61</f>
        <v>Select</v>
      </c>
    </row>
    <row r="10938" spans="3:5" x14ac:dyDescent="0.2">
      <c r="C10938" s="555"/>
      <c r="D10938" s="555"/>
      <c r="E10938" s="124" t="str">
        <f>'Enter Data'!$C$61</f>
        <v>Select</v>
      </c>
    </row>
    <row r="10939" spans="3:5" x14ac:dyDescent="0.2">
      <c r="C10939" s="555"/>
      <c r="D10939" s="555"/>
      <c r="E10939" s="124" t="str">
        <f>'Enter Data'!$C$61</f>
        <v>Select</v>
      </c>
    </row>
    <row r="10940" spans="3:5" x14ac:dyDescent="0.2">
      <c r="C10940" s="555"/>
      <c r="D10940" s="555"/>
      <c r="E10940" s="124" t="str">
        <f>'Enter Data'!$C$61</f>
        <v>Select</v>
      </c>
    </row>
    <row r="10941" spans="3:5" x14ac:dyDescent="0.2">
      <c r="C10941" s="555"/>
      <c r="D10941" s="555"/>
      <c r="E10941" s="124" t="str">
        <f>'Enter Data'!$C$61</f>
        <v>Select</v>
      </c>
    </row>
    <row r="10942" spans="3:5" x14ac:dyDescent="0.2">
      <c r="C10942" s="555"/>
      <c r="D10942" s="555"/>
      <c r="E10942" s="124" t="str">
        <f>'Enter Data'!$C$61</f>
        <v>Select</v>
      </c>
    </row>
    <row r="10943" spans="3:5" x14ac:dyDescent="0.2">
      <c r="C10943" s="555"/>
      <c r="D10943" s="555"/>
      <c r="E10943" s="124" t="str">
        <f>'Enter Data'!$C$61</f>
        <v>Select</v>
      </c>
    </row>
    <row r="10944" spans="3:5" x14ac:dyDescent="0.2">
      <c r="C10944" s="555"/>
      <c r="D10944" s="555"/>
      <c r="E10944" s="124" t="str">
        <f>'Enter Data'!$C$61</f>
        <v>Select</v>
      </c>
    </row>
    <row r="10945" spans="3:5" x14ac:dyDescent="0.2">
      <c r="C10945" s="555"/>
      <c r="D10945" s="555"/>
      <c r="E10945" s="124" t="str">
        <f>'Enter Data'!$C$61</f>
        <v>Select</v>
      </c>
    </row>
    <row r="10946" spans="3:5" x14ac:dyDescent="0.2">
      <c r="C10946" s="555"/>
      <c r="D10946" s="555"/>
      <c r="E10946" s="124" t="str">
        <f>'Enter Data'!$C$61</f>
        <v>Select</v>
      </c>
    </row>
    <row r="10947" spans="3:5" x14ac:dyDescent="0.2">
      <c r="C10947" s="555"/>
      <c r="D10947" s="555"/>
      <c r="E10947" s="124" t="str">
        <f>'Enter Data'!$C$61</f>
        <v>Select</v>
      </c>
    </row>
    <row r="10948" spans="3:5" x14ac:dyDescent="0.2">
      <c r="C10948" s="555"/>
      <c r="D10948" s="555"/>
      <c r="E10948" s="124" t="str">
        <f>'Enter Data'!$C$61</f>
        <v>Select</v>
      </c>
    </row>
    <row r="10949" spans="3:5" x14ac:dyDescent="0.2">
      <c r="C10949" s="555"/>
      <c r="D10949" s="555"/>
      <c r="E10949" s="124" t="str">
        <f>'Enter Data'!$C$61</f>
        <v>Select</v>
      </c>
    </row>
    <row r="10950" spans="3:5" x14ac:dyDescent="0.2">
      <c r="C10950" s="555"/>
      <c r="D10950" s="555"/>
      <c r="E10950" s="124" t="str">
        <f>'Enter Data'!$C$61</f>
        <v>Select</v>
      </c>
    </row>
    <row r="10951" spans="3:5" x14ac:dyDescent="0.2">
      <c r="C10951" s="555"/>
      <c r="D10951" s="555"/>
      <c r="E10951" s="124" t="str">
        <f>'Enter Data'!$C$61</f>
        <v>Select</v>
      </c>
    </row>
    <row r="10952" spans="3:5" x14ac:dyDescent="0.2">
      <c r="C10952" s="555"/>
      <c r="D10952" s="555"/>
      <c r="E10952" s="124" t="str">
        <f>'Enter Data'!$C$61</f>
        <v>Select</v>
      </c>
    </row>
    <row r="10953" spans="3:5" x14ac:dyDescent="0.2">
      <c r="C10953" s="555"/>
      <c r="D10953" s="555"/>
      <c r="E10953" s="124" t="str">
        <f>'Enter Data'!$C$61</f>
        <v>Select</v>
      </c>
    </row>
    <row r="10954" spans="3:5" x14ac:dyDescent="0.2">
      <c r="C10954" s="555"/>
      <c r="D10954" s="555"/>
      <c r="E10954" s="124" t="str">
        <f>'Enter Data'!$C$61</f>
        <v>Select</v>
      </c>
    </row>
    <row r="10955" spans="3:5" x14ac:dyDescent="0.2">
      <c r="C10955" s="555"/>
      <c r="D10955" s="555"/>
      <c r="E10955" s="124" t="str">
        <f>'Enter Data'!$C$61</f>
        <v>Select</v>
      </c>
    </row>
    <row r="10956" spans="3:5" x14ac:dyDescent="0.2">
      <c r="C10956" s="555"/>
      <c r="D10956" s="555"/>
      <c r="E10956" s="124" t="str">
        <f>'Enter Data'!$C$61</f>
        <v>Select</v>
      </c>
    </row>
    <row r="10957" spans="3:5" x14ac:dyDescent="0.2">
      <c r="C10957" s="555"/>
      <c r="D10957" s="555"/>
      <c r="E10957" s="124" t="str">
        <f>'Enter Data'!$C$61</f>
        <v>Select</v>
      </c>
    </row>
    <row r="10958" spans="3:5" x14ac:dyDescent="0.2">
      <c r="C10958" s="555"/>
      <c r="D10958" s="555"/>
      <c r="E10958" s="124" t="str">
        <f>'Enter Data'!$C$61</f>
        <v>Select</v>
      </c>
    </row>
    <row r="10959" spans="3:5" x14ac:dyDescent="0.2">
      <c r="C10959" s="555"/>
      <c r="D10959" s="555"/>
      <c r="E10959" s="124" t="str">
        <f>'Enter Data'!$C$61</f>
        <v>Select</v>
      </c>
    </row>
    <row r="10960" spans="3:5" x14ac:dyDescent="0.2">
      <c r="C10960" s="555"/>
      <c r="D10960" s="555"/>
      <c r="E10960" s="124" t="str">
        <f>'Enter Data'!$C$61</f>
        <v>Select</v>
      </c>
    </row>
    <row r="10961" spans="3:5" x14ac:dyDescent="0.2">
      <c r="C10961" s="555"/>
      <c r="D10961" s="555"/>
      <c r="E10961" s="124" t="str">
        <f>'Enter Data'!$C$61</f>
        <v>Select</v>
      </c>
    </row>
    <row r="10962" spans="3:5" x14ac:dyDescent="0.2">
      <c r="C10962" s="555"/>
      <c r="D10962" s="555"/>
      <c r="E10962" s="124" t="str">
        <f>'Enter Data'!$C$61</f>
        <v>Select</v>
      </c>
    </row>
    <row r="10963" spans="3:5" x14ac:dyDescent="0.2">
      <c r="C10963" s="555"/>
      <c r="D10963" s="555"/>
      <c r="E10963" s="124" t="str">
        <f>'Enter Data'!$C$61</f>
        <v>Select</v>
      </c>
    </row>
    <row r="10964" spans="3:5" x14ac:dyDescent="0.2">
      <c r="C10964" s="555"/>
      <c r="D10964" s="555"/>
      <c r="E10964" s="124" t="str">
        <f>'Enter Data'!$C$61</f>
        <v>Select</v>
      </c>
    </row>
    <row r="10965" spans="3:5" x14ac:dyDescent="0.2">
      <c r="C10965" s="555"/>
      <c r="D10965" s="555"/>
      <c r="E10965" s="124" t="str">
        <f>'Enter Data'!$C$61</f>
        <v>Select</v>
      </c>
    </row>
    <row r="10966" spans="3:5" x14ac:dyDescent="0.2">
      <c r="C10966" s="555"/>
      <c r="D10966" s="555"/>
      <c r="E10966" s="124" t="str">
        <f>'Enter Data'!$C$61</f>
        <v>Select</v>
      </c>
    </row>
    <row r="10967" spans="3:5" x14ac:dyDescent="0.2">
      <c r="C10967" s="555"/>
      <c r="D10967" s="555"/>
      <c r="E10967" s="124" t="str">
        <f>'Enter Data'!$C$61</f>
        <v>Select</v>
      </c>
    </row>
    <row r="10968" spans="3:5" x14ac:dyDescent="0.2">
      <c r="C10968" s="555"/>
      <c r="D10968" s="555"/>
      <c r="E10968" s="124" t="str">
        <f>'Enter Data'!$C$61</f>
        <v>Select</v>
      </c>
    </row>
    <row r="10969" spans="3:5" x14ac:dyDescent="0.2">
      <c r="C10969" s="555"/>
      <c r="D10969" s="555"/>
      <c r="E10969" s="124" t="str">
        <f>'Enter Data'!$C$61</f>
        <v>Select</v>
      </c>
    </row>
    <row r="10970" spans="3:5" x14ac:dyDescent="0.2">
      <c r="C10970" s="555"/>
      <c r="D10970" s="555"/>
      <c r="E10970" s="124" t="str">
        <f>'Enter Data'!$C$61</f>
        <v>Select</v>
      </c>
    </row>
    <row r="10971" spans="3:5" x14ac:dyDescent="0.2">
      <c r="C10971" s="555"/>
      <c r="D10971" s="555"/>
      <c r="E10971" s="124" t="str">
        <f>'Enter Data'!$C$61</f>
        <v>Select</v>
      </c>
    </row>
    <row r="10972" spans="3:5" x14ac:dyDescent="0.2">
      <c r="C10972" s="555"/>
      <c r="D10972" s="555"/>
      <c r="E10972" s="124" t="str">
        <f>'Enter Data'!$C$61</f>
        <v>Select</v>
      </c>
    </row>
    <row r="10973" spans="3:5" x14ac:dyDescent="0.2">
      <c r="C10973" s="555"/>
      <c r="D10973" s="555"/>
      <c r="E10973" s="124" t="str">
        <f>'Enter Data'!$C$61</f>
        <v>Select</v>
      </c>
    </row>
    <row r="10974" spans="3:5" x14ac:dyDescent="0.2">
      <c r="C10974" s="555"/>
      <c r="D10974" s="555"/>
      <c r="E10974" s="124" t="str">
        <f>'Enter Data'!$C$61</f>
        <v>Select</v>
      </c>
    </row>
    <row r="10975" spans="3:5" x14ac:dyDescent="0.2">
      <c r="C10975" s="555"/>
      <c r="D10975" s="555"/>
      <c r="E10975" s="124" t="str">
        <f>'Enter Data'!$C$61</f>
        <v>Select</v>
      </c>
    </row>
    <row r="10976" spans="3:5" x14ac:dyDescent="0.2">
      <c r="C10976" s="555"/>
      <c r="D10976" s="555"/>
      <c r="E10976" s="124" t="str">
        <f>'Enter Data'!$C$61</f>
        <v>Select</v>
      </c>
    </row>
    <row r="10977" spans="3:5" x14ac:dyDescent="0.2">
      <c r="C10977" s="555"/>
      <c r="D10977" s="555"/>
      <c r="E10977" s="124" t="str">
        <f>'Enter Data'!$C$61</f>
        <v>Select</v>
      </c>
    </row>
    <row r="10978" spans="3:5" x14ac:dyDescent="0.2">
      <c r="C10978" s="555"/>
      <c r="D10978" s="555"/>
      <c r="E10978" s="124" t="str">
        <f>'Enter Data'!$C$61</f>
        <v>Select</v>
      </c>
    </row>
    <row r="10979" spans="3:5" x14ac:dyDescent="0.2">
      <c r="C10979" s="555"/>
      <c r="D10979" s="555"/>
      <c r="E10979" s="124" t="str">
        <f>'Enter Data'!$C$61</f>
        <v>Select</v>
      </c>
    </row>
    <row r="10980" spans="3:5" x14ac:dyDescent="0.2">
      <c r="C10980" s="555"/>
      <c r="D10980" s="555"/>
      <c r="E10980" s="124" t="str">
        <f>'Enter Data'!$C$61</f>
        <v>Select</v>
      </c>
    </row>
    <row r="10981" spans="3:5" x14ac:dyDescent="0.2">
      <c r="C10981" s="555"/>
      <c r="D10981" s="555"/>
      <c r="E10981" s="124" t="str">
        <f>'Enter Data'!$C$61</f>
        <v>Select</v>
      </c>
    </row>
    <row r="10982" spans="3:5" x14ac:dyDescent="0.2">
      <c r="C10982" s="555"/>
      <c r="D10982" s="555"/>
      <c r="E10982" s="124" t="str">
        <f>'Enter Data'!$C$61</f>
        <v>Select</v>
      </c>
    </row>
    <row r="10983" spans="3:5" x14ac:dyDescent="0.2">
      <c r="C10983" s="555"/>
      <c r="D10983" s="555"/>
      <c r="E10983" s="124" t="str">
        <f>'Enter Data'!$C$61</f>
        <v>Select</v>
      </c>
    </row>
    <row r="10984" spans="3:5" x14ac:dyDescent="0.2">
      <c r="C10984" s="555"/>
      <c r="D10984" s="555"/>
      <c r="E10984" s="124" t="str">
        <f>'Enter Data'!$C$61</f>
        <v>Select</v>
      </c>
    </row>
    <row r="10985" spans="3:5" x14ac:dyDescent="0.2">
      <c r="C10985" s="555"/>
      <c r="D10985" s="555"/>
      <c r="E10985" s="124" t="str">
        <f>'Enter Data'!$C$61</f>
        <v>Select</v>
      </c>
    </row>
    <row r="10986" spans="3:5" x14ac:dyDescent="0.2">
      <c r="C10986" s="555"/>
      <c r="D10986" s="555"/>
      <c r="E10986" s="124" t="str">
        <f>'Enter Data'!$C$61</f>
        <v>Select</v>
      </c>
    </row>
    <row r="10987" spans="3:5" x14ac:dyDescent="0.2">
      <c r="C10987" s="555"/>
      <c r="D10987" s="555"/>
      <c r="E10987" s="124" t="str">
        <f>'Enter Data'!$C$61</f>
        <v>Select</v>
      </c>
    </row>
    <row r="10988" spans="3:5" x14ac:dyDescent="0.2">
      <c r="C10988" s="555"/>
      <c r="D10988" s="555"/>
      <c r="E10988" s="124" t="str">
        <f>'Enter Data'!$C$61</f>
        <v>Select</v>
      </c>
    </row>
    <row r="10989" spans="3:5" x14ac:dyDescent="0.2">
      <c r="C10989" s="555"/>
      <c r="D10989" s="555"/>
      <c r="E10989" s="124" t="str">
        <f>'Enter Data'!$C$61</f>
        <v>Select</v>
      </c>
    </row>
    <row r="10990" spans="3:5" x14ac:dyDescent="0.2">
      <c r="C10990" s="555"/>
      <c r="D10990" s="555"/>
      <c r="E10990" s="124" t="str">
        <f>'Enter Data'!$C$61</f>
        <v>Select</v>
      </c>
    </row>
    <row r="10991" spans="3:5" x14ac:dyDescent="0.2">
      <c r="C10991" s="555"/>
      <c r="D10991" s="555"/>
      <c r="E10991" s="124" t="str">
        <f>'Enter Data'!$C$61</f>
        <v>Select</v>
      </c>
    </row>
    <row r="10992" spans="3:5" x14ac:dyDescent="0.2">
      <c r="C10992" s="555"/>
      <c r="D10992" s="555"/>
      <c r="E10992" s="124" t="str">
        <f>'Enter Data'!$C$61</f>
        <v>Select</v>
      </c>
    </row>
    <row r="10993" spans="3:5" x14ac:dyDescent="0.2">
      <c r="C10993" s="555"/>
      <c r="D10993" s="555"/>
      <c r="E10993" s="124" t="str">
        <f>'Enter Data'!$C$61</f>
        <v>Select</v>
      </c>
    </row>
    <row r="10994" spans="3:5" x14ac:dyDescent="0.2">
      <c r="C10994" s="555"/>
      <c r="D10994" s="555"/>
      <c r="E10994" s="124" t="str">
        <f>'Enter Data'!$C$61</f>
        <v>Select</v>
      </c>
    </row>
    <row r="10995" spans="3:5" x14ac:dyDescent="0.2">
      <c r="C10995" s="555"/>
      <c r="D10995" s="555"/>
      <c r="E10995" s="124" t="str">
        <f>'Enter Data'!$C$61</f>
        <v>Select</v>
      </c>
    </row>
    <row r="10996" spans="3:5" x14ac:dyDescent="0.2">
      <c r="C10996" s="555"/>
      <c r="D10996" s="555"/>
      <c r="E10996" s="124" t="str">
        <f>'Enter Data'!$C$61</f>
        <v>Select</v>
      </c>
    </row>
    <row r="10997" spans="3:5" x14ac:dyDescent="0.2">
      <c r="C10997" s="555"/>
      <c r="D10997" s="555"/>
      <c r="E10997" s="124" t="str">
        <f>'Enter Data'!$C$61</f>
        <v>Select</v>
      </c>
    </row>
    <row r="10998" spans="3:5" x14ac:dyDescent="0.2">
      <c r="C10998" s="555"/>
      <c r="D10998" s="555"/>
      <c r="E10998" s="124" t="str">
        <f>'Enter Data'!$C$61</f>
        <v>Select</v>
      </c>
    </row>
    <row r="10999" spans="3:5" x14ac:dyDescent="0.2">
      <c r="C10999" s="555"/>
      <c r="D10999" s="555"/>
      <c r="E10999" s="124" t="str">
        <f>'Enter Data'!$C$61</f>
        <v>Select</v>
      </c>
    </row>
    <row r="11000" spans="3:5" x14ac:dyDescent="0.2">
      <c r="C11000" s="555"/>
      <c r="D11000" s="555"/>
      <c r="E11000" s="124" t="str">
        <f>'Enter Data'!$C$61</f>
        <v>Select</v>
      </c>
    </row>
    <row r="11001" spans="3:5" x14ac:dyDescent="0.2">
      <c r="C11001" s="555"/>
      <c r="D11001" s="555"/>
      <c r="E11001" s="124" t="str">
        <f>'Enter Data'!$C$61</f>
        <v>Select</v>
      </c>
    </row>
    <row r="11002" spans="3:5" x14ac:dyDescent="0.2">
      <c r="C11002" s="555"/>
      <c r="D11002" s="555"/>
      <c r="E11002" s="124" t="str">
        <f>'Enter Data'!$C$61</f>
        <v>Select</v>
      </c>
    </row>
    <row r="11003" spans="3:5" x14ac:dyDescent="0.2">
      <c r="C11003" s="555"/>
      <c r="D11003" s="555"/>
      <c r="E11003" s="124" t="str">
        <f>'Enter Data'!$C$61</f>
        <v>Select</v>
      </c>
    </row>
    <row r="11004" spans="3:5" x14ac:dyDescent="0.2">
      <c r="C11004" s="555"/>
      <c r="D11004" s="555"/>
      <c r="E11004" s="124" t="str">
        <f>'Enter Data'!$C$61</f>
        <v>Select</v>
      </c>
    </row>
    <row r="11005" spans="3:5" x14ac:dyDescent="0.2">
      <c r="C11005" s="555"/>
      <c r="D11005" s="555"/>
      <c r="E11005" s="124" t="str">
        <f>'Enter Data'!$C$61</f>
        <v>Select</v>
      </c>
    </row>
    <row r="11006" spans="3:5" x14ac:dyDescent="0.2">
      <c r="C11006" s="555"/>
      <c r="D11006" s="555"/>
      <c r="E11006" s="124" t="str">
        <f>'Enter Data'!$C$61</f>
        <v>Select</v>
      </c>
    </row>
    <row r="11007" spans="3:5" x14ac:dyDescent="0.2">
      <c r="C11007" s="555"/>
      <c r="D11007" s="555"/>
      <c r="E11007" s="124" t="str">
        <f>'Enter Data'!$C$61</f>
        <v>Select</v>
      </c>
    </row>
    <row r="11008" spans="3:5" x14ac:dyDescent="0.2">
      <c r="C11008" s="555"/>
      <c r="D11008" s="555"/>
      <c r="E11008" s="124" t="str">
        <f>'Enter Data'!$C$61</f>
        <v>Select</v>
      </c>
    </row>
    <row r="11009" spans="3:5" x14ac:dyDescent="0.2">
      <c r="C11009" s="555"/>
      <c r="D11009" s="555"/>
      <c r="E11009" s="124" t="str">
        <f>'Enter Data'!$C$61</f>
        <v>Select</v>
      </c>
    </row>
    <row r="11010" spans="3:5" x14ac:dyDescent="0.2">
      <c r="C11010" s="555"/>
      <c r="D11010" s="555"/>
      <c r="E11010" s="124" t="str">
        <f>'Enter Data'!$C$61</f>
        <v>Select</v>
      </c>
    </row>
    <row r="11011" spans="3:5" x14ac:dyDescent="0.2">
      <c r="C11011" s="555"/>
      <c r="D11011" s="555"/>
      <c r="E11011" s="124" t="str">
        <f>'Enter Data'!$C$61</f>
        <v>Select</v>
      </c>
    </row>
    <row r="11012" spans="3:5" x14ac:dyDescent="0.2">
      <c r="C11012" s="555"/>
      <c r="D11012" s="555"/>
      <c r="E11012" s="124" t="str">
        <f>'Enter Data'!$C$61</f>
        <v>Select</v>
      </c>
    </row>
    <row r="11013" spans="3:5" x14ac:dyDescent="0.2">
      <c r="C11013" s="555"/>
      <c r="D11013" s="555"/>
      <c r="E11013" s="124" t="str">
        <f>'Enter Data'!$C$61</f>
        <v>Select</v>
      </c>
    </row>
    <row r="11014" spans="3:5" x14ac:dyDescent="0.2">
      <c r="C11014" s="555"/>
      <c r="D11014" s="555"/>
      <c r="E11014" s="124" t="str">
        <f>'Enter Data'!$C$61</f>
        <v>Select</v>
      </c>
    </row>
    <row r="11015" spans="3:5" x14ac:dyDescent="0.2">
      <c r="C11015" s="555"/>
      <c r="D11015" s="555"/>
      <c r="E11015" s="124" t="str">
        <f>'Enter Data'!$C$61</f>
        <v>Select</v>
      </c>
    </row>
    <row r="11016" spans="3:5" x14ac:dyDescent="0.2">
      <c r="C11016" s="555"/>
      <c r="D11016" s="555"/>
      <c r="E11016" s="124" t="str">
        <f>'Enter Data'!$C$61</f>
        <v>Select</v>
      </c>
    </row>
    <row r="11017" spans="3:5" x14ac:dyDescent="0.2">
      <c r="C11017" s="555"/>
      <c r="D11017" s="555"/>
      <c r="E11017" s="124" t="str">
        <f>'Enter Data'!$C$61</f>
        <v>Select</v>
      </c>
    </row>
    <row r="11018" spans="3:5" x14ac:dyDescent="0.2">
      <c r="C11018" s="555"/>
      <c r="D11018" s="555"/>
      <c r="E11018" s="124" t="str">
        <f>'Enter Data'!$C$61</f>
        <v>Select</v>
      </c>
    </row>
    <row r="11019" spans="3:5" x14ac:dyDescent="0.2">
      <c r="C11019" s="555"/>
      <c r="D11019" s="555"/>
      <c r="E11019" s="124" t="str">
        <f>'Enter Data'!$C$61</f>
        <v>Select</v>
      </c>
    </row>
    <row r="11020" spans="3:5" x14ac:dyDescent="0.2">
      <c r="C11020" s="555"/>
      <c r="D11020" s="555"/>
      <c r="E11020" s="124" t="str">
        <f>'Enter Data'!$C$61</f>
        <v>Select</v>
      </c>
    </row>
    <row r="11021" spans="3:5" x14ac:dyDescent="0.2">
      <c r="C11021" s="555"/>
      <c r="D11021" s="555"/>
      <c r="E11021" s="124" t="str">
        <f>'Enter Data'!$C$61</f>
        <v>Select</v>
      </c>
    </row>
    <row r="11022" spans="3:5" x14ac:dyDescent="0.2">
      <c r="C11022" s="555"/>
      <c r="D11022" s="555"/>
      <c r="E11022" s="124" t="str">
        <f>'Enter Data'!$C$61</f>
        <v>Select</v>
      </c>
    </row>
    <row r="11023" spans="3:5" x14ac:dyDescent="0.2">
      <c r="C11023" s="555"/>
      <c r="D11023" s="555"/>
      <c r="E11023" s="124" t="str">
        <f>'Enter Data'!$C$61</f>
        <v>Select</v>
      </c>
    </row>
    <row r="11024" spans="3:5" x14ac:dyDescent="0.2">
      <c r="C11024" s="555"/>
      <c r="D11024" s="555"/>
      <c r="E11024" s="124" t="str">
        <f>'Enter Data'!$C$61</f>
        <v>Select</v>
      </c>
    </row>
    <row r="11025" spans="3:5" x14ac:dyDescent="0.2">
      <c r="C11025" s="555"/>
      <c r="D11025" s="555"/>
      <c r="E11025" s="124" t="str">
        <f>'Enter Data'!$C$61</f>
        <v>Select</v>
      </c>
    </row>
    <row r="11026" spans="3:5" x14ac:dyDescent="0.2">
      <c r="C11026" s="555"/>
      <c r="D11026" s="555"/>
      <c r="E11026" s="124" t="str">
        <f>'Enter Data'!$C$61</f>
        <v>Select</v>
      </c>
    </row>
    <row r="11027" spans="3:5" x14ac:dyDescent="0.2">
      <c r="C11027" s="555"/>
      <c r="D11027" s="555"/>
      <c r="E11027" s="124" t="str">
        <f>'Enter Data'!$C$61</f>
        <v>Select</v>
      </c>
    </row>
    <row r="11028" spans="3:5" x14ac:dyDescent="0.2">
      <c r="C11028" s="555"/>
      <c r="D11028" s="555"/>
      <c r="E11028" s="124" t="str">
        <f>'Enter Data'!$C$61</f>
        <v>Select</v>
      </c>
    </row>
    <row r="11029" spans="3:5" x14ac:dyDescent="0.2">
      <c r="C11029" s="555"/>
      <c r="D11029" s="555"/>
      <c r="E11029" s="124" t="str">
        <f>'Enter Data'!$C$61</f>
        <v>Select</v>
      </c>
    </row>
    <row r="11030" spans="3:5" x14ac:dyDescent="0.2">
      <c r="C11030" s="555"/>
      <c r="D11030" s="555"/>
      <c r="E11030" s="124" t="str">
        <f>'Enter Data'!$C$61</f>
        <v>Select</v>
      </c>
    </row>
    <row r="11031" spans="3:5" x14ac:dyDescent="0.2">
      <c r="C11031" s="555"/>
      <c r="D11031" s="555"/>
      <c r="E11031" s="124" t="str">
        <f>'Enter Data'!$C$61</f>
        <v>Select</v>
      </c>
    </row>
    <row r="11032" spans="3:5" x14ac:dyDescent="0.2">
      <c r="C11032" s="555"/>
      <c r="D11032" s="555"/>
      <c r="E11032" s="124" t="str">
        <f>'Enter Data'!$C$61</f>
        <v>Select</v>
      </c>
    </row>
    <row r="11033" spans="3:5" x14ac:dyDescent="0.2">
      <c r="C11033" s="555"/>
      <c r="D11033" s="555"/>
      <c r="E11033" s="124" t="str">
        <f>'Enter Data'!$C$61</f>
        <v>Select</v>
      </c>
    </row>
    <row r="11034" spans="3:5" x14ac:dyDescent="0.2">
      <c r="C11034" s="555"/>
      <c r="D11034" s="555"/>
      <c r="E11034" s="124" t="str">
        <f>'Enter Data'!$C$61</f>
        <v>Select</v>
      </c>
    </row>
    <row r="11035" spans="3:5" x14ac:dyDescent="0.2">
      <c r="C11035" s="555"/>
      <c r="D11035" s="555"/>
      <c r="E11035" s="124" t="str">
        <f>'Enter Data'!$C$61</f>
        <v>Select</v>
      </c>
    </row>
    <row r="11036" spans="3:5" x14ac:dyDescent="0.2">
      <c r="C11036" s="555"/>
      <c r="D11036" s="555"/>
      <c r="E11036" s="124" t="str">
        <f>'Enter Data'!$C$61</f>
        <v>Select</v>
      </c>
    </row>
    <row r="11037" spans="3:5" x14ac:dyDescent="0.2">
      <c r="C11037" s="555"/>
      <c r="D11037" s="555"/>
      <c r="E11037" s="124" t="str">
        <f>'Enter Data'!$C$61</f>
        <v>Select</v>
      </c>
    </row>
    <row r="11038" spans="3:5" x14ac:dyDescent="0.2">
      <c r="C11038" s="555"/>
      <c r="D11038" s="555"/>
      <c r="E11038" s="124" t="str">
        <f>'Enter Data'!$C$61</f>
        <v>Select</v>
      </c>
    </row>
    <row r="11039" spans="3:5" x14ac:dyDescent="0.2">
      <c r="C11039" s="555"/>
      <c r="D11039" s="555"/>
      <c r="E11039" s="124" t="str">
        <f>'Enter Data'!$C$61</f>
        <v>Select</v>
      </c>
    </row>
    <row r="11040" spans="3:5" x14ac:dyDescent="0.2">
      <c r="C11040" s="555"/>
      <c r="D11040" s="555"/>
      <c r="E11040" s="124" t="str">
        <f>'Enter Data'!$C$61</f>
        <v>Select</v>
      </c>
    </row>
    <row r="11041" spans="3:5" x14ac:dyDescent="0.2">
      <c r="C11041" s="555"/>
      <c r="D11041" s="555"/>
      <c r="E11041" s="124" t="str">
        <f>'Enter Data'!$C$61</f>
        <v>Select</v>
      </c>
    </row>
    <row r="11042" spans="3:5" x14ac:dyDescent="0.2">
      <c r="C11042" s="555"/>
      <c r="D11042" s="555"/>
      <c r="E11042" s="124" t="str">
        <f>'Enter Data'!$C$61</f>
        <v>Select</v>
      </c>
    </row>
    <row r="11043" spans="3:5" x14ac:dyDescent="0.2">
      <c r="C11043" s="555"/>
      <c r="D11043" s="555"/>
      <c r="E11043" s="124" t="str">
        <f>'Enter Data'!$C$61</f>
        <v>Select</v>
      </c>
    </row>
    <row r="11044" spans="3:5" x14ac:dyDescent="0.2">
      <c r="C11044" s="555"/>
      <c r="D11044" s="555"/>
      <c r="E11044" s="124" t="str">
        <f>'Enter Data'!$C$61</f>
        <v>Select</v>
      </c>
    </row>
    <row r="11045" spans="3:5" x14ac:dyDescent="0.2">
      <c r="C11045" s="555"/>
      <c r="D11045" s="555"/>
      <c r="E11045" s="124" t="str">
        <f>'Enter Data'!$C$61</f>
        <v>Select</v>
      </c>
    </row>
    <row r="11046" spans="3:5" x14ac:dyDescent="0.2">
      <c r="C11046" s="555"/>
      <c r="D11046" s="555"/>
      <c r="E11046" s="124" t="str">
        <f>'Enter Data'!$C$61</f>
        <v>Select</v>
      </c>
    </row>
    <row r="11047" spans="3:5" x14ac:dyDescent="0.2">
      <c r="C11047" s="555"/>
      <c r="D11047" s="555"/>
      <c r="E11047" s="124" t="str">
        <f>'Enter Data'!$C$61</f>
        <v>Select</v>
      </c>
    </row>
    <row r="11048" spans="3:5" x14ac:dyDescent="0.2">
      <c r="C11048" s="555"/>
      <c r="D11048" s="555"/>
      <c r="E11048" s="124" t="str">
        <f>'Enter Data'!$C$61</f>
        <v>Select</v>
      </c>
    </row>
    <row r="11049" spans="3:5" x14ac:dyDescent="0.2">
      <c r="C11049" s="555"/>
      <c r="D11049" s="555"/>
      <c r="E11049" s="124" t="str">
        <f>'Enter Data'!$C$61</f>
        <v>Select</v>
      </c>
    </row>
    <row r="11050" spans="3:5" x14ac:dyDescent="0.2">
      <c r="C11050" s="555"/>
      <c r="D11050" s="555"/>
      <c r="E11050" s="124" t="str">
        <f>'Enter Data'!$C$61</f>
        <v>Select</v>
      </c>
    </row>
    <row r="11051" spans="3:5" x14ac:dyDescent="0.2">
      <c r="C11051" s="555"/>
      <c r="D11051" s="555"/>
      <c r="E11051" s="124" t="str">
        <f>'Enter Data'!$C$61</f>
        <v>Select</v>
      </c>
    </row>
    <row r="11052" spans="3:5" x14ac:dyDescent="0.2">
      <c r="C11052" s="555"/>
      <c r="D11052" s="555"/>
      <c r="E11052" s="124" t="str">
        <f>'Enter Data'!$C$61</f>
        <v>Select</v>
      </c>
    </row>
    <row r="11053" spans="3:5" x14ac:dyDescent="0.2">
      <c r="C11053" s="555"/>
      <c r="D11053" s="555"/>
      <c r="E11053" s="124" t="str">
        <f>'Enter Data'!$C$61</f>
        <v>Select</v>
      </c>
    </row>
    <row r="11054" spans="3:5" x14ac:dyDescent="0.2">
      <c r="C11054" s="555"/>
      <c r="D11054" s="555"/>
      <c r="E11054" s="124" t="str">
        <f>'Enter Data'!$C$61</f>
        <v>Select</v>
      </c>
    </row>
    <row r="11055" spans="3:5" x14ac:dyDescent="0.2">
      <c r="C11055" s="555"/>
      <c r="D11055" s="555"/>
      <c r="E11055" s="124" t="str">
        <f>'Enter Data'!$C$61</f>
        <v>Select</v>
      </c>
    </row>
    <row r="11056" spans="3:5" x14ac:dyDescent="0.2">
      <c r="C11056" s="555"/>
      <c r="D11056" s="555"/>
      <c r="E11056" s="124" t="str">
        <f>'Enter Data'!$C$61</f>
        <v>Select</v>
      </c>
    </row>
    <row r="11057" spans="3:5" x14ac:dyDescent="0.2">
      <c r="C11057" s="555"/>
      <c r="D11057" s="555"/>
      <c r="E11057" s="124" t="str">
        <f>'Enter Data'!$C$61</f>
        <v>Select</v>
      </c>
    </row>
    <row r="11058" spans="3:5" x14ac:dyDescent="0.2">
      <c r="C11058" s="555"/>
      <c r="D11058" s="555"/>
      <c r="E11058" s="124" t="str">
        <f>'Enter Data'!$C$61</f>
        <v>Select</v>
      </c>
    </row>
    <row r="11059" spans="3:5" x14ac:dyDescent="0.2">
      <c r="C11059" s="555"/>
      <c r="D11059" s="555"/>
      <c r="E11059" s="124" t="str">
        <f>'Enter Data'!$C$61</f>
        <v>Select</v>
      </c>
    </row>
    <row r="11060" spans="3:5" x14ac:dyDescent="0.2">
      <c r="C11060" s="555"/>
      <c r="D11060" s="555"/>
      <c r="E11060" s="124" t="str">
        <f>'Enter Data'!$C$61</f>
        <v>Select</v>
      </c>
    </row>
    <row r="11061" spans="3:5" x14ac:dyDescent="0.2">
      <c r="C11061" s="555"/>
      <c r="D11061" s="555"/>
      <c r="E11061" s="124" t="str">
        <f>'Enter Data'!$C$61</f>
        <v>Select</v>
      </c>
    </row>
    <row r="11062" spans="3:5" x14ac:dyDescent="0.2">
      <c r="C11062" s="555"/>
      <c r="D11062" s="555"/>
      <c r="E11062" s="124" t="str">
        <f>'Enter Data'!$C$61</f>
        <v>Select</v>
      </c>
    </row>
    <row r="11063" spans="3:5" x14ac:dyDescent="0.2">
      <c r="C11063" s="555"/>
      <c r="D11063" s="555"/>
      <c r="E11063" s="124" t="str">
        <f>'Enter Data'!$C$61</f>
        <v>Select</v>
      </c>
    </row>
    <row r="11064" spans="3:5" x14ac:dyDescent="0.2">
      <c r="C11064" s="555"/>
      <c r="D11064" s="555"/>
      <c r="E11064" s="124" t="str">
        <f>'Enter Data'!$C$61</f>
        <v>Select</v>
      </c>
    </row>
    <row r="11065" spans="3:5" x14ac:dyDescent="0.2">
      <c r="C11065" s="555"/>
      <c r="D11065" s="555"/>
      <c r="E11065" s="124" t="str">
        <f>'Enter Data'!$C$61</f>
        <v>Select</v>
      </c>
    </row>
    <row r="11066" spans="3:5" x14ac:dyDescent="0.2">
      <c r="C11066" s="555"/>
      <c r="D11066" s="555"/>
      <c r="E11066" s="124" t="str">
        <f>'Enter Data'!$C$61</f>
        <v>Select</v>
      </c>
    </row>
    <row r="11067" spans="3:5" x14ac:dyDescent="0.2">
      <c r="C11067" s="555"/>
      <c r="D11067" s="555"/>
      <c r="E11067" s="124" t="str">
        <f>'Enter Data'!$C$61</f>
        <v>Select</v>
      </c>
    </row>
    <row r="11068" spans="3:5" x14ac:dyDescent="0.2">
      <c r="C11068" s="555"/>
      <c r="D11068" s="555"/>
      <c r="E11068" s="124" t="str">
        <f>'Enter Data'!$C$61</f>
        <v>Select</v>
      </c>
    </row>
    <row r="11069" spans="3:5" x14ac:dyDescent="0.2">
      <c r="C11069" s="555"/>
      <c r="D11069" s="555"/>
      <c r="E11069" s="124" t="str">
        <f>'Enter Data'!$C$61</f>
        <v>Select</v>
      </c>
    </row>
    <row r="11070" spans="3:5" x14ac:dyDescent="0.2">
      <c r="C11070" s="555"/>
      <c r="D11070" s="555"/>
      <c r="E11070" s="124" t="str">
        <f>'Enter Data'!$C$61</f>
        <v>Select</v>
      </c>
    </row>
    <row r="11071" spans="3:5" x14ac:dyDescent="0.2">
      <c r="C11071" s="555"/>
      <c r="D11071" s="555"/>
      <c r="E11071" s="124" t="str">
        <f>'Enter Data'!$C$61</f>
        <v>Select</v>
      </c>
    </row>
    <row r="11072" spans="3:5" x14ac:dyDescent="0.2">
      <c r="C11072" s="555"/>
      <c r="D11072" s="555"/>
      <c r="E11072" s="124" t="str">
        <f>'Enter Data'!$C$61</f>
        <v>Select</v>
      </c>
    </row>
    <row r="11073" spans="3:5" x14ac:dyDescent="0.2">
      <c r="C11073" s="555"/>
      <c r="D11073" s="555"/>
      <c r="E11073" s="124" t="str">
        <f>'Enter Data'!$C$61</f>
        <v>Select</v>
      </c>
    </row>
    <row r="11074" spans="3:5" x14ac:dyDescent="0.2">
      <c r="C11074" s="555"/>
      <c r="D11074" s="555"/>
      <c r="E11074" s="124" t="str">
        <f>'Enter Data'!$C$61</f>
        <v>Select</v>
      </c>
    </row>
    <row r="11075" spans="3:5" x14ac:dyDescent="0.2">
      <c r="C11075" s="555"/>
      <c r="D11075" s="555"/>
      <c r="E11075" s="124" t="str">
        <f>'Enter Data'!$C$61</f>
        <v>Select</v>
      </c>
    </row>
    <row r="11076" spans="3:5" x14ac:dyDescent="0.2">
      <c r="C11076" s="555"/>
      <c r="D11076" s="555"/>
      <c r="E11076" s="124" t="str">
        <f>'Enter Data'!$C$61</f>
        <v>Select</v>
      </c>
    </row>
    <row r="11077" spans="3:5" x14ac:dyDescent="0.2">
      <c r="C11077" s="555"/>
      <c r="D11077" s="555"/>
      <c r="E11077" s="124" t="str">
        <f>'Enter Data'!$C$61</f>
        <v>Select</v>
      </c>
    </row>
    <row r="11078" spans="3:5" x14ac:dyDescent="0.2">
      <c r="C11078" s="555"/>
      <c r="D11078" s="555"/>
      <c r="E11078" s="124" t="str">
        <f>'Enter Data'!$C$61</f>
        <v>Select</v>
      </c>
    </row>
    <row r="11079" spans="3:5" x14ac:dyDescent="0.2">
      <c r="C11079" s="555"/>
      <c r="D11079" s="555"/>
      <c r="E11079" s="124" t="str">
        <f>'Enter Data'!$C$61</f>
        <v>Select</v>
      </c>
    </row>
    <row r="11080" spans="3:5" x14ac:dyDescent="0.2">
      <c r="C11080" s="555"/>
      <c r="D11080" s="555"/>
      <c r="E11080" s="124" t="str">
        <f>'Enter Data'!$C$61</f>
        <v>Select</v>
      </c>
    </row>
    <row r="11081" spans="3:5" x14ac:dyDescent="0.2">
      <c r="C11081" s="555"/>
      <c r="D11081" s="555"/>
      <c r="E11081" s="124" t="str">
        <f>'Enter Data'!$C$61</f>
        <v>Select</v>
      </c>
    </row>
    <row r="11082" spans="3:5" x14ac:dyDescent="0.2">
      <c r="C11082" s="555"/>
      <c r="D11082" s="555"/>
      <c r="E11082" s="124" t="str">
        <f>'Enter Data'!$C$61</f>
        <v>Select</v>
      </c>
    </row>
    <row r="11083" spans="3:5" x14ac:dyDescent="0.2">
      <c r="C11083" s="555"/>
      <c r="D11083" s="555"/>
      <c r="E11083" s="124" t="str">
        <f>'Enter Data'!$C$61</f>
        <v>Select</v>
      </c>
    </row>
    <row r="11084" spans="3:5" x14ac:dyDescent="0.2">
      <c r="C11084" s="555"/>
      <c r="D11084" s="555"/>
      <c r="E11084" s="124" t="str">
        <f>'Enter Data'!$C$61</f>
        <v>Select</v>
      </c>
    </row>
    <row r="11085" spans="3:5" x14ac:dyDescent="0.2">
      <c r="C11085" s="555"/>
      <c r="D11085" s="555"/>
      <c r="E11085" s="124" t="str">
        <f>'Enter Data'!$C$61</f>
        <v>Select</v>
      </c>
    </row>
    <row r="11086" spans="3:5" x14ac:dyDescent="0.2">
      <c r="C11086" s="555"/>
      <c r="D11086" s="555"/>
      <c r="E11086" s="124" t="str">
        <f>'Enter Data'!$C$61</f>
        <v>Select</v>
      </c>
    </row>
    <row r="11087" spans="3:5" x14ac:dyDescent="0.2">
      <c r="C11087" s="555"/>
      <c r="D11087" s="555"/>
      <c r="E11087" s="124" t="str">
        <f>'Enter Data'!$C$61</f>
        <v>Select</v>
      </c>
    </row>
    <row r="11088" spans="3:5" x14ac:dyDescent="0.2">
      <c r="C11088" s="555"/>
      <c r="D11088" s="555"/>
      <c r="E11088" s="124" t="str">
        <f>'Enter Data'!$C$61</f>
        <v>Select</v>
      </c>
    </row>
    <row r="11089" spans="3:5" x14ac:dyDescent="0.2">
      <c r="C11089" s="555"/>
      <c r="D11089" s="555"/>
      <c r="E11089" s="124" t="str">
        <f>'Enter Data'!$C$61</f>
        <v>Select</v>
      </c>
    </row>
    <row r="11090" spans="3:5" x14ac:dyDescent="0.2">
      <c r="C11090" s="555"/>
      <c r="D11090" s="555"/>
      <c r="E11090" s="124" t="str">
        <f>'Enter Data'!$C$61</f>
        <v>Select</v>
      </c>
    </row>
    <row r="11091" spans="3:5" x14ac:dyDescent="0.2">
      <c r="C11091" s="555"/>
      <c r="D11091" s="555"/>
      <c r="E11091" s="124" t="str">
        <f>'Enter Data'!$C$61</f>
        <v>Select</v>
      </c>
    </row>
    <row r="11092" spans="3:5" x14ac:dyDescent="0.2">
      <c r="C11092" s="555"/>
      <c r="D11092" s="555"/>
      <c r="E11092" s="124" t="str">
        <f>'Enter Data'!$C$61</f>
        <v>Select</v>
      </c>
    </row>
    <row r="11093" spans="3:5" x14ac:dyDescent="0.2">
      <c r="C11093" s="555"/>
      <c r="D11093" s="555"/>
      <c r="E11093" s="124" t="str">
        <f>'Enter Data'!$C$61</f>
        <v>Select</v>
      </c>
    </row>
    <row r="11094" spans="3:5" x14ac:dyDescent="0.2">
      <c r="C11094" s="555"/>
      <c r="D11094" s="555"/>
      <c r="E11094" s="124" t="str">
        <f>'Enter Data'!$C$61</f>
        <v>Select</v>
      </c>
    </row>
    <row r="11095" spans="3:5" x14ac:dyDescent="0.2">
      <c r="C11095" s="555"/>
      <c r="D11095" s="555"/>
      <c r="E11095" s="124" t="str">
        <f>'Enter Data'!$C$61</f>
        <v>Select</v>
      </c>
    </row>
    <row r="11096" spans="3:5" x14ac:dyDescent="0.2">
      <c r="C11096" s="555"/>
      <c r="D11096" s="555"/>
      <c r="E11096" s="124" t="str">
        <f>'Enter Data'!$C$61</f>
        <v>Select</v>
      </c>
    </row>
    <row r="11097" spans="3:5" x14ac:dyDescent="0.2">
      <c r="C11097" s="555"/>
      <c r="D11097" s="555"/>
      <c r="E11097" s="124" t="str">
        <f>'Enter Data'!$C$61</f>
        <v>Select</v>
      </c>
    </row>
    <row r="11098" spans="3:5" x14ac:dyDescent="0.2">
      <c r="C11098" s="555"/>
      <c r="D11098" s="555"/>
      <c r="E11098" s="124" t="str">
        <f>'Enter Data'!$C$61</f>
        <v>Select</v>
      </c>
    </row>
    <row r="11099" spans="3:5" x14ac:dyDescent="0.2">
      <c r="C11099" s="555"/>
      <c r="D11099" s="555"/>
      <c r="E11099" s="124" t="str">
        <f>'Enter Data'!$C$61</f>
        <v>Select</v>
      </c>
    </row>
    <row r="11100" spans="3:5" x14ac:dyDescent="0.2">
      <c r="C11100" s="555"/>
      <c r="D11100" s="555"/>
      <c r="E11100" s="124" t="str">
        <f>'Enter Data'!$C$61</f>
        <v>Select</v>
      </c>
    </row>
    <row r="11101" spans="3:5" x14ac:dyDescent="0.2">
      <c r="C11101" s="555"/>
      <c r="D11101" s="555"/>
      <c r="E11101" s="124" t="str">
        <f>'Enter Data'!$C$61</f>
        <v>Select</v>
      </c>
    </row>
    <row r="11102" spans="3:5" x14ac:dyDescent="0.2">
      <c r="C11102" s="555"/>
      <c r="D11102" s="555"/>
      <c r="E11102" s="124" t="str">
        <f>'Enter Data'!$C$61</f>
        <v>Select</v>
      </c>
    </row>
    <row r="11103" spans="3:5" x14ac:dyDescent="0.2">
      <c r="C11103" s="555"/>
      <c r="D11103" s="555"/>
      <c r="E11103" s="124" t="str">
        <f>'Enter Data'!$C$61</f>
        <v>Select</v>
      </c>
    </row>
    <row r="11104" spans="3:5" x14ac:dyDescent="0.2">
      <c r="C11104" s="555"/>
      <c r="D11104" s="555"/>
      <c r="E11104" s="124" t="str">
        <f>'Enter Data'!$C$61</f>
        <v>Select</v>
      </c>
    </row>
    <row r="11105" spans="3:5" x14ac:dyDescent="0.2">
      <c r="C11105" s="555"/>
      <c r="D11105" s="555"/>
      <c r="E11105" s="124" t="str">
        <f>'Enter Data'!$C$61</f>
        <v>Select</v>
      </c>
    </row>
    <row r="11106" spans="3:5" x14ac:dyDescent="0.2">
      <c r="C11106" s="555"/>
      <c r="D11106" s="555"/>
      <c r="E11106" s="124" t="str">
        <f>'Enter Data'!$C$61</f>
        <v>Select</v>
      </c>
    </row>
    <row r="11107" spans="3:5" x14ac:dyDescent="0.2">
      <c r="C11107" s="555"/>
      <c r="D11107" s="555"/>
      <c r="E11107" s="124" t="str">
        <f>'Enter Data'!$C$61</f>
        <v>Select</v>
      </c>
    </row>
    <row r="11108" spans="3:5" x14ac:dyDescent="0.2">
      <c r="C11108" s="555"/>
      <c r="D11108" s="555"/>
      <c r="E11108" s="124" t="str">
        <f>'Enter Data'!$C$61</f>
        <v>Select</v>
      </c>
    </row>
    <row r="11109" spans="3:5" x14ac:dyDescent="0.2">
      <c r="C11109" s="555"/>
      <c r="D11109" s="555"/>
      <c r="E11109" s="124" t="str">
        <f>'Enter Data'!$C$61</f>
        <v>Select</v>
      </c>
    </row>
    <row r="11110" spans="3:5" x14ac:dyDescent="0.2">
      <c r="C11110" s="555"/>
      <c r="D11110" s="555"/>
      <c r="E11110" s="124" t="str">
        <f>'Enter Data'!$C$61</f>
        <v>Select</v>
      </c>
    </row>
    <row r="11111" spans="3:5" x14ac:dyDescent="0.2">
      <c r="C11111" s="555"/>
      <c r="D11111" s="555"/>
      <c r="E11111" s="124" t="str">
        <f>'Enter Data'!$C$61</f>
        <v>Select</v>
      </c>
    </row>
    <row r="11112" spans="3:5" x14ac:dyDescent="0.2">
      <c r="C11112" s="555"/>
      <c r="D11112" s="555"/>
      <c r="E11112" s="124" t="str">
        <f>'Enter Data'!$C$61</f>
        <v>Select</v>
      </c>
    </row>
    <row r="11113" spans="3:5" x14ac:dyDescent="0.2">
      <c r="C11113" s="555"/>
      <c r="D11113" s="555"/>
      <c r="E11113" s="124" t="str">
        <f>'Enter Data'!$C$61</f>
        <v>Select</v>
      </c>
    </row>
    <row r="11114" spans="3:5" x14ac:dyDescent="0.2">
      <c r="C11114" s="555"/>
      <c r="D11114" s="555"/>
      <c r="E11114" s="124" t="str">
        <f>'Enter Data'!$C$61</f>
        <v>Select</v>
      </c>
    </row>
    <row r="11115" spans="3:5" x14ac:dyDescent="0.2">
      <c r="C11115" s="555"/>
      <c r="D11115" s="555"/>
      <c r="E11115" s="124" t="str">
        <f>'Enter Data'!$C$61</f>
        <v>Select</v>
      </c>
    </row>
    <row r="11116" spans="3:5" x14ac:dyDescent="0.2">
      <c r="C11116" s="555"/>
      <c r="D11116" s="555"/>
      <c r="E11116" s="124" t="str">
        <f>'Enter Data'!$C$61</f>
        <v>Select</v>
      </c>
    </row>
    <row r="11117" spans="3:5" x14ac:dyDescent="0.2">
      <c r="C11117" s="555"/>
      <c r="D11117" s="555"/>
      <c r="E11117" s="124" t="str">
        <f>'Enter Data'!$C$61</f>
        <v>Select</v>
      </c>
    </row>
    <row r="11118" spans="3:5" x14ac:dyDescent="0.2">
      <c r="C11118" s="555"/>
      <c r="D11118" s="555"/>
      <c r="E11118" s="124" t="str">
        <f>'Enter Data'!$C$61</f>
        <v>Select</v>
      </c>
    </row>
    <row r="11119" spans="3:5" x14ac:dyDescent="0.2">
      <c r="C11119" s="555"/>
      <c r="D11119" s="555"/>
      <c r="E11119" s="124" t="str">
        <f>'Enter Data'!$C$61</f>
        <v>Select</v>
      </c>
    </row>
    <row r="11120" spans="3:5" x14ac:dyDescent="0.2">
      <c r="C11120" s="555"/>
      <c r="D11120" s="555"/>
      <c r="E11120" s="124" t="str">
        <f>'Enter Data'!$C$61</f>
        <v>Select</v>
      </c>
    </row>
    <row r="11121" spans="3:5" x14ac:dyDescent="0.2">
      <c r="C11121" s="555"/>
      <c r="D11121" s="555"/>
      <c r="E11121" s="124" t="str">
        <f>'Enter Data'!$C$61</f>
        <v>Select</v>
      </c>
    </row>
    <row r="11122" spans="3:5" x14ac:dyDescent="0.2">
      <c r="C11122" s="555"/>
      <c r="D11122" s="555"/>
      <c r="E11122" s="124" t="str">
        <f>'Enter Data'!$C$61</f>
        <v>Select</v>
      </c>
    </row>
    <row r="11123" spans="3:5" x14ac:dyDescent="0.2">
      <c r="C11123" s="555"/>
      <c r="D11123" s="555"/>
      <c r="E11123" s="124" t="str">
        <f>'Enter Data'!$C$61</f>
        <v>Select</v>
      </c>
    </row>
    <row r="11124" spans="3:5" x14ac:dyDescent="0.2">
      <c r="C11124" s="555"/>
      <c r="D11124" s="555"/>
      <c r="E11124" s="124" t="str">
        <f>'Enter Data'!$C$61</f>
        <v>Select</v>
      </c>
    </row>
    <row r="11125" spans="3:5" x14ac:dyDescent="0.2">
      <c r="C11125" s="555"/>
      <c r="D11125" s="555"/>
      <c r="E11125" s="124" t="str">
        <f>'Enter Data'!$C$61</f>
        <v>Select</v>
      </c>
    </row>
    <row r="11126" spans="3:5" x14ac:dyDescent="0.2">
      <c r="C11126" s="555"/>
      <c r="D11126" s="555"/>
      <c r="E11126" s="124" t="str">
        <f>'Enter Data'!$C$61</f>
        <v>Select</v>
      </c>
    </row>
    <row r="11127" spans="3:5" x14ac:dyDescent="0.2">
      <c r="C11127" s="555"/>
      <c r="D11127" s="555"/>
      <c r="E11127" s="124" t="str">
        <f>'Enter Data'!$C$61</f>
        <v>Select</v>
      </c>
    </row>
    <row r="11128" spans="3:5" x14ac:dyDescent="0.2">
      <c r="C11128" s="555"/>
      <c r="D11128" s="555"/>
      <c r="E11128" s="124" t="str">
        <f>'Enter Data'!$C$61</f>
        <v>Select</v>
      </c>
    </row>
    <row r="11129" spans="3:5" x14ac:dyDescent="0.2">
      <c r="C11129" s="555"/>
      <c r="D11129" s="555"/>
      <c r="E11129" s="124" t="str">
        <f>'Enter Data'!$C$61</f>
        <v>Select</v>
      </c>
    </row>
    <row r="11130" spans="3:5" x14ac:dyDescent="0.2">
      <c r="C11130" s="555"/>
      <c r="D11130" s="555"/>
      <c r="E11130" s="124" t="str">
        <f>'Enter Data'!$C$61</f>
        <v>Select</v>
      </c>
    </row>
    <row r="11131" spans="3:5" x14ac:dyDescent="0.2">
      <c r="C11131" s="555"/>
      <c r="D11131" s="555"/>
      <c r="E11131" s="124" t="str">
        <f>'Enter Data'!$C$61</f>
        <v>Select</v>
      </c>
    </row>
    <row r="11132" spans="3:5" x14ac:dyDescent="0.2">
      <c r="C11132" s="555"/>
      <c r="D11132" s="555"/>
      <c r="E11132" s="124" t="str">
        <f>'Enter Data'!$C$61</f>
        <v>Select</v>
      </c>
    </row>
    <row r="11133" spans="3:5" x14ac:dyDescent="0.2">
      <c r="C11133" s="555"/>
      <c r="D11133" s="555"/>
      <c r="E11133" s="124" t="str">
        <f>'Enter Data'!$C$61</f>
        <v>Select</v>
      </c>
    </row>
    <row r="11134" spans="3:5" x14ac:dyDescent="0.2">
      <c r="C11134" s="555"/>
      <c r="D11134" s="555"/>
      <c r="E11134" s="124" t="str">
        <f>'Enter Data'!$C$61</f>
        <v>Select</v>
      </c>
    </row>
    <row r="11135" spans="3:5" x14ac:dyDescent="0.2">
      <c r="C11135" s="555"/>
      <c r="D11135" s="555"/>
      <c r="E11135" s="124" t="str">
        <f>'Enter Data'!$C$61</f>
        <v>Select</v>
      </c>
    </row>
    <row r="11136" spans="3:5" x14ac:dyDescent="0.2">
      <c r="C11136" s="555"/>
      <c r="D11136" s="555"/>
      <c r="E11136" s="124" t="str">
        <f>'Enter Data'!$C$61</f>
        <v>Select</v>
      </c>
    </row>
    <row r="11137" spans="3:5" x14ac:dyDescent="0.2">
      <c r="C11137" s="555"/>
      <c r="D11137" s="555"/>
      <c r="E11137" s="124" t="str">
        <f>'Enter Data'!$C$61</f>
        <v>Select</v>
      </c>
    </row>
    <row r="11138" spans="3:5" x14ac:dyDescent="0.2">
      <c r="C11138" s="555"/>
      <c r="D11138" s="555"/>
      <c r="E11138" s="124" t="str">
        <f>'Enter Data'!$C$61</f>
        <v>Select</v>
      </c>
    </row>
    <row r="11139" spans="3:5" x14ac:dyDescent="0.2">
      <c r="C11139" s="555"/>
      <c r="D11139" s="555"/>
      <c r="E11139" s="124" t="str">
        <f>'Enter Data'!$C$61</f>
        <v>Select</v>
      </c>
    </row>
    <row r="11140" spans="3:5" x14ac:dyDescent="0.2">
      <c r="C11140" s="555"/>
      <c r="D11140" s="555"/>
      <c r="E11140" s="124" t="str">
        <f>'Enter Data'!$C$61</f>
        <v>Select</v>
      </c>
    </row>
    <row r="11141" spans="3:5" x14ac:dyDescent="0.2">
      <c r="C11141" s="555"/>
      <c r="D11141" s="555"/>
      <c r="E11141" s="124" t="str">
        <f>'Enter Data'!$C$61</f>
        <v>Select</v>
      </c>
    </row>
    <row r="11142" spans="3:5" x14ac:dyDescent="0.2">
      <c r="C11142" s="555"/>
      <c r="D11142" s="555"/>
      <c r="E11142" s="124" t="str">
        <f>'Enter Data'!$C$61</f>
        <v>Select</v>
      </c>
    </row>
    <row r="11143" spans="3:5" x14ac:dyDescent="0.2">
      <c r="C11143" s="555"/>
      <c r="D11143" s="555"/>
      <c r="E11143" s="124" t="str">
        <f>'Enter Data'!$C$61</f>
        <v>Select</v>
      </c>
    </row>
    <row r="11144" spans="3:5" x14ac:dyDescent="0.2">
      <c r="C11144" s="555"/>
      <c r="D11144" s="555"/>
      <c r="E11144" s="124" t="str">
        <f>'Enter Data'!$C$61</f>
        <v>Select</v>
      </c>
    </row>
    <row r="11145" spans="3:5" x14ac:dyDescent="0.2">
      <c r="C11145" s="555"/>
      <c r="D11145" s="555"/>
      <c r="E11145" s="124" t="str">
        <f>'Enter Data'!$C$61</f>
        <v>Select</v>
      </c>
    </row>
    <row r="11146" spans="3:5" x14ac:dyDescent="0.2">
      <c r="C11146" s="555"/>
      <c r="D11146" s="555"/>
      <c r="E11146" s="124" t="str">
        <f>'Enter Data'!$C$61</f>
        <v>Select</v>
      </c>
    </row>
    <row r="11147" spans="3:5" x14ac:dyDescent="0.2">
      <c r="C11147" s="555"/>
      <c r="D11147" s="555"/>
      <c r="E11147" s="124" t="str">
        <f>'Enter Data'!$C$61</f>
        <v>Select</v>
      </c>
    </row>
    <row r="11148" spans="3:5" x14ac:dyDescent="0.2">
      <c r="C11148" s="555"/>
      <c r="D11148" s="555"/>
      <c r="E11148" s="124" t="str">
        <f>'Enter Data'!$C$61</f>
        <v>Select</v>
      </c>
    </row>
    <row r="11149" spans="3:5" x14ac:dyDescent="0.2">
      <c r="C11149" s="555"/>
      <c r="D11149" s="555"/>
      <c r="E11149" s="124" t="str">
        <f>'Enter Data'!$C$61</f>
        <v>Select</v>
      </c>
    </row>
    <row r="11150" spans="3:5" x14ac:dyDescent="0.2">
      <c r="C11150" s="555"/>
      <c r="D11150" s="555"/>
      <c r="E11150" s="124" t="str">
        <f>'Enter Data'!$C$61</f>
        <v>Select</v>
      </c>
    </row>
    <row r="11151" spans="3:5" x14ac:dyDescent="0.2">
      <c r="C11151" s="555"/>
      <c r="D11151" s="555"/>
      <c r="E11151" s="124" t="str">
        <f>'Enter Data'!$C$61</f>
        <v>Select</v>
      </c>
    </row>
    <row r="11152" spans="3:5" x14ac:dyDescent="0.2">
      <c r="C11152" s="555"/>
      <c r="D11152" s="555"/>
      <c r="E11152" s="124" t="str">
        <f>'Enter Data'!$C$61</f>
        <v>Select</v>
      </c>
    </row>
    <row r="11153" spans="3:5" x14ac:dyDescent="0.2">
      <c r="C11153" s="555"/>
      <c r="D11153" s="555"/>
      <c r="E11153" s="124" t="str">
        <f>'Enter Data'!$C$61</f>
        <v>Select</v>
      </c>
    </row>
    <row r="11154" spans="3:5" x14ac:dyDescent="0.2">
      <c r="C11154" s="555"/>
      <c r="D11154" s="555"/>
      <c r="E11154" s="124" t="str">
        <f>'Enter Data'!$C$61</f>
        <v>Select</v>
      </c>
    </row>
    <row r="11155" spans="3:5" x14ac:dyDescent="0.2">
      <c r="C11155" s="555"/>
      <c r="D11155" s="555"/>
      <c r="E11155" s="124" t="str">
        <f>'Enter Data'!$C$61</f>
        <v>Select</v>
      </c>
    </row>
    <row r="11156" spans="3:5" x14ac:dyDescent="0.2">
      <c r="C11156" s="555"/>
      <c r="D11156" s="555"/>
      <c r="E11156" s="124" t="str">
        <f>'Enter Data'!$C$61</f>
        <v>Select</v>
      </c>
    </row>
    <row r="11157" spans="3:5" x14ac:dyDescent="0.2">
      <c r="C11157" s="555"/>
      <c r="D11157" s="555"/>
      <c r="E11157" s="124" t="str">
        <f>'Enter Data'!$C$61</f>
        <v>Select</v>
      </c>
    </row>
    <row r="11158" spans="3:5" x14ac:dyDescent="0.2">
      <c r="C11158" s="555"/>
      <c r="D11158" s="555"/>
      <c r="E11158" s="124" t="str">
        <f>'Enter Data'!$C$61</f>
        <v>Select</v>
      </c>
    </row>
    <row r="11159" spans="3:5" x14ac:dyDescent="0.2">
      <c r="C11159" s="555"/>
      <c r="D11159" s="555"/>
      <c r="E11159" s="124" t="str">
        <f>'Enter Data'!$C$61</f>
        <v>Select</v>
      </c>
    </row>
    <row r="11160" spans="3:5" x14ac:dyDescent="0.2">
      <c r="C11160" s="555"/>
      <c r="D11160" s="555"/>
      <c r="E11160" s="124" t="str">
        <f>'Enter Data'!$C$61</f>
        <v>Select</v>
      </c>
    </row>
    <row r="11161" spans="3:5" x14ac:dyDescent="0.2">
      <c r="C11161" s="555"/>
      <c r="D11161" s="555"/>
      <c r="E11161" s="124" t="str">
        <f>'Enter Data'!$C$61</f>
        <v>Select</v>
      </c>
    </row>
    <row r="11162" spans="3:5" x14ac:dyDescent="0.2">
      <c r="C11162" s="555"/>
      <c r="D11162" s="555"/>
      <c r="E11162" s="124" t="str">
        <f>'Enter Data'!$C$61</f>
        <v>Select</v>
      </c>
    </row>
    <row r="11163" spans="3:5" x14ac:dyDescent="0.2">
      <c r="C11163" s="555"/>
      <c r="D11163" s="555"/>
      <c r="E11163" s="124" t="str">
        <f>'Enter Data'!$C$61</f>
        <v>Select</v>
      </c>
    </row>
    <row r="11164" spans="3:5" x14ac:dyDescent="0.2">
      <c r="C11164" s="555"/>
      <c r="D11164" s="555"/>
      <c r="E11164" s="124" t="str">
        <f>'Enter Data'!$C$61</f>
        <v>Select</v>
      </c>
    </row>
    <row r="11165" spans="3:5" x14ac:dyDescent="0.2">
      <c r="C11165" s="555"/>
      <c r="D11165" s="555"/>
      <c r="E11165" s="124" t="str">
        <f>'Enter Data'!$C$61</f>
        <v>Select</v>
      </c>
    </row>
    <row r="11166" spans="3:5" x14ac:dyDescent="0.2">
      <c r="C11166" s="555"/>
      <c r="D11166" s="555"/>
      <c r="E11166" s="124" t="str">
        <f>'Enter Data'!$C$61</f>
        <v>Select</v>
      </c>
    </row>
    <row r="11167" spans="3:5" x14ac:dyDescent="0.2">
      <c r="C11167" s="555"/>
      <c r="D11167" s="555"/>
      <c r="E11167" s="124" t="str">
        <f>'Enter Data'!$C$61</f>
        <v>Select</v>
      </c>
    </row>
    <row r="11168" spans="3:5" x14ac:dyDescent="0.2">
      <c r="C11168" s="555"/>
      <c r="D11168" s="555"/>
      <c r="E11168" s="124" t="str">
        <f>'Enter Data'!$C$61</f>
        <v>Select</v>
      </c>
    </row>
    <row r="11169" spans="3:5" x14ac:dyDescent="0.2">
      <c r="C11169" s="555"/>
      <c r="D11169" s="555"/>
      <c r="E11169" s="124" t="str">
        <f>'Enter Data'!$C$61</f>
        <v>Select</v>
      </c>
    </row>
    <row r="11170" spans="3:5" x14ac:dyDescent="0.2">
      <c r="C11170" s="555"/>
      <c r="D11170" s="555"/>
      <c r="E11170" s="124" t="str">
        <f>'Enter Data'!$C$61</f>
        <v>Select</v>
      </c>
    </row>
    <row r="11171" spans="3:5" x14ac:dyDescent="0.2">
      <c r="C11171" s="555"/>
      <c r="D11171" s="555"/>
      <c r="E11171" s="124" t="str">
        <f>'Enter Data'!$C$61</f>
        <v>Select</v>
      </c>
    </row>
    <row r="11172" spans="3:5" x14ac:dyDescent="0.2">
      <c r="C11172" s="555"/>
      <c r="D11172" s="555"/>
      <c r="E11172" s="124" t="str">
        <f>'Enter Data'!$C$61</f>
        <v>Select</v>
      </c>
    </row>
    <row r="11173" spans="3:5" x14ac:dyDescent="0.2">
      <c r="C11173" s="555"/>
      <c r="D11173" s="555"/>
      <c r="E11173" s="124" t="str">
        <f>'Enter Data'!$C$61</f>
        <v>Select</v>
      </c>
    </row>
    <row r="11174" spans="3:5" x14ac:dyDescent="0.2">
      <c r="C11174" s="555"/>
      <c r="D11174" s="555"/>
      <c r="E11174" s="124" t="str">
        <f>'Enter Data'!$C$61</f>
        <v>Select</v>
      </c>
    </row>
    <row r="11175" spans="3:5" x14ac:dyDescent="0.2">
      <c r="C11175" s="555"/>
      <c r="D11175" s="555"/>
      <c r="E11175" s="124" t="str">
        <f>'Enter Data'!$C$61</f>
        <v>Select</v>
      </c>
    </row>
    <row r="11176" spans="3:5" x14ac:dyDescent="0.2">
      <c r="C11176" s="555"/>
      <c r="D11176" s="555"/>
      <c r="E11176" s="124" t="str">
        <f>'Enter Data'!$C$61</f>
        <v>Select</v>
      </c>
    </row>
    <row r="11177" spans="3:5" x14ac:dyDescent="0.2">
      <c r="C11177" s="555"/>
      <c r="D11177" s="555"/>
      <c r="E11177" s="124" t="str">
        <f>'Enter Data'!$C$61</f>
        <v>Select</v>
      </c>
    </row>
    <row r="11178" spans="3:5" x14ac:dyDescent="0.2">
      <c r="C11178" s="555"/>
      <c r="D11178" s="555"/>
      <c r="E11178" s="124" t="str">
        <f>'Enter Data'!$C$61</f>
        <v>Select</v>
      </c>
    </row>
    <row r="11179" spans="3:5" x14ac:dyDescent="0.2">
      <c r="C11179" s="555"/>
      <c r="D11179" s="555"/>
      <c r="E11179" s="124" t="str">
        <f>'Enter Data'!$C$61</f>
        <v>Select</v>
      </c>
    </row>
    <row r="11180" spans="3:5" x14ac:dyDescent="0.2">
      <c r="C11180" s="555"/>
      <c r="D11180" s="555"/>
      <c r="E11180" s="124" t="str">
        <f>'Enter Data'!$C$61</f>
        <v>Select</v>
      </c>
    </row>
    <row r="11181" spans="3:5" x14ac:dyDescent="0.2">
      <c r="C11181" s="555"/>
      <c r="D11181" s="555"/>
      <c r="E11181" s="124" t="str">
        <f>'Enter Data'!$C$61</f>
        <v>Select</v>
      </c>
    </row>
    <row r="11182" spans="3:5" x14ac:dyDescent="0.2">
      <c r="C11182" s="555"/>
      <c r="D11182" s="555"/>
      <c r="E11182" s="124" t="str">
        <f>'Enter Data'!$C$61</f>
        <v>Select</v>
      </c>
    </row>
    <row r="11183" spans="3:5" x14ac:dyDescent="0.2">
      <c r="C11183" s="555"/>
      <c r="D11183" s="555"/>
      <c r="E11183" s="124" t="str">
        <f>'Enter Data'!$C$61</f>
        <v>Select</v>
      </c>
    </row>
    <row r="11184" spans="3:5" x14ac:dyDescent="0.2">
      <c r="C11184" s="555"/>
      <c r="D11184" s="555"/>
      <c r="E11184" s="124" t="str">
        <f>'Enter Data'!$C$61</f>
        <v>Select</v>
      </c>
    </row>
    <row r="11185" spans="3:5" x14ac:dyDescent="0.2">
      <c r="C11185" s="555"/>
      <c r="D11185" s="555"/>
      <c r="E11185" s="124" t="str">
        <f>'Enter Data'!$C$61</f>
        <v>Select</v>
      </c>
    </row>
    <row r="11186" spans="3:5" x14ac:dyDescent="0.2">
      <c r="C11186" s="555"/>
      <c r="D11186" s="555"/>
      <c r="E11186" s="124" t="str">
        <f>'Enter Data'!$C$61</f>
        <v>Select</v>
      </c>
    </row>
    <row r="11187" spans="3:5" x14ac:dyDescent="0.2">
      <c r="C11187" s="555"/>
      <c r="D11187" s="555"/>
      <c r="E11187" s="124" t="str">
        <f>'Enter Data'!$C$61</f>
        <v>Select</v>
      </c>
    </row>
    <row r="11188" spans="3:5" x14ac:dyDescent="0.2">
      <c r="C11188" s="555"/>
      <c r="D11188" s="555"/>
      <c r="E11188" s="124" t="str">
        <f>'Enter Data'!$C$61</f>
        <v>Select</v>
      </c>
    </row>
    <row r="11189" spans="3:5" x14ac:dyDescent="0.2">
      <c r="C11189" s="555"/>
      <c r="D11189" s="555"/>
      <c r="E11189" s="124" t="str">
        <f>'Enter Data'!$C$61</f>
        <v>Select</v>
      </c>
    </row>
    <row r="11190" spans="3:5" x14ac:dyDescent="0.2">
      <c r="C11190" s="555"/>
      <c r="D11190" s="555"/>
      <c r="E11190" s="124" t="str">
        <f>'Enter Data'!$C$61</f>
        <v>Select</v>
      </c>
    </row>
    <row r="11191" spans="3:5" x14ac:dyDescent="0.2">
      <c r="C11191" s="555"/>
      <c r="D11191" s="555"/>
      <c r="E11191" s="124" t="str">
        <f>'Enter Data'!$C$61</f>
        <v>Select</v>
      </c>
    </row>
    <row r="11192" spans="3:5" x14ac:dyDescent="0.2">
      <c r="C11192" s="555"/>
      <c r="D11192" s="555"/>
      <c r="E11192" s="124" t="str">
        <f>'Enter Data'!$C$61</f>
        <v>Select</v>
      </c>
    </row>
    <row r="11193" spans="3:5" x14ac:dyDescent="0.2">
      <c r="C11193" s="555"/>
      <c r="D11193" s="555"/>
      <c r="E11193" s="124" t="str">
        <f>'Enter Data'!$C$61</f>
        <v>Select</v>
      </c>
    </row>
    <row r="11194" spans="3:5" x14ac:dyDescent="0.2">
      <c r="C11194" s="555"/>
      <c r="D11194" s="555"/>
      <c r="E11194" s="124" t="str">
        <f>'Enter Data'!$C$61</f>
        <v>Select</v>
      </c>
    </row>
    <row r="11195" spans="3:5" x14ac:dyDescent="0.2">
      <c r="C11195" s="555"/>
      <c r="D11195" s="555"/>
      <c r="E11195" s="124" t="str">
        <f>'Enter Data'!$C$61</f>
        <v>Select</v>
      </c>
    </row>
    <row r="11196" spans="3:5" x14ac:dyDescent="0.2">
      <c r="C11196" s="555"/>
      <c r="D11196" s="555"/>
      <c r="E11196" s="124" t="str">
        <f>'Enter Data'!$C$61</f>
        <v>Select</v>
      </c>
    </row>
    <row r="11197" spans="3:5" x14ac:dyDescent="0.2">
      <c r="C11197" s="555"/>
      <c r="D11197" s="555"/>
      <c r="E11197" s="124" t="str">
        <f>'Enter Data'!$C$61</f>
        <v>Select</v>
      </c>
    </row>
    <row r="11198" spans="3:5" x14ac:dyDescent="0.2">
      <c r="C11198" s="555"/>
      <c r="D11198" s="555"/>
      <c r="E11198" s="124" t="str">
        <f>'Enter Data'!$C$61</f>
        <v>Select</v>
      </c>
    </row>
    <row r="11199" spans="3:5" x14ac:dyDescent="0.2">
      <c r="C11199" s="555"/>
      <c r="D11199" s="555"/>
      <c r="E11199" s="124" t="str">
        <f>'Enter Data'!$C$61</f>
        <v>Select</v>
      </c>
    </row>
    <row r="11200" spans="3:5" x14ac:dyDescent="0.2">
      <c r="C11200" s="555"/>
      <c r="D11200" s="555"/>
      <c r="E11200" s="124" t="str">
        <f>'Enter Data'!$C$61</f>
        <v>Select</v>
      </c>
    </row>
    <row r="11201" spans="3:5" x14ac:dyDescent="0.2">
      <c r="C11201" s="555"/>
      <c r="D11201" s="555"/>
      <c r="E11201" s="124" t="str">
        <f>'Enter Data'!$C$61</f>
        <v>Select</v>
      </c>
    </row>
    <row r="11202" spans="3:5" x14ac:dyDescent="0.2">
      <c r="C11202" s="555"/>
      <c r="D11202" s="555"/>
      <c r="E11202" s="124" t="str">
        <f>'Enter Data'!$C$61</f>
        <v>Select</v>
      </c>
    </row>
    <row r="11203" spans="3:5" x14ac:dyDescent="0.2">
      <c r="C11203" s="555"/>
      <c r="D11203" s="555"/>
      <c r="E11203" s="124" t="str">
        <f>'Enter Data'!$C$61</f>
        <v>Select</v>
      </c>
    </row>
    <row r="11204" spans="3:5" x14ac:dyDescent="0.2">
      <c r="C11204" s="555"/>
      <c r="D11204" s="555"/>
      <c r="E11204" s="124" t="str">
        <f>'Enter Data'!$C$61</f>
        <v>Select</v>
      </c>
    </row>
    <row r="11205" spans="3:5" x14ac:dyDescent="0.2">
      <c r="C11205" s="555"/>
      <c r="D11205" s="555"/>
      <c r="E11205" s="124" t="str">
        <f>'Enter Data'!$C$61</f>
        <v>Select</v>
      </c>
    </row>
    <row r="11206" spans="3:5" x14ac:dyDescent="0.2">
      <c r="C11206" s="555"/>
      <c r="D11206" s="555"/>
      <c r="E11206" s="124" t="str">
        <f>'Enter Data'!$C$61</f>
        <v>Select</v>
      </c>
    </row>
    <row r="11207" spans="3:5" x14ac:dyDescent="0.2">
      <c r="C11207" s="555"/>
      <c r="D11207" s="555"/>
      <c r="E11207" s="124" t="str">
        <f>'Enter Data'!$C$61</f>
        <v>Select</v>
      </c>
    </row>
    <row r="11208" spans="3:5" x14ac:dyDescent="0.2">
      <c r="C11208" s="555"/>
      <c r="D11208" s="555"/>
      <c r="E11208" s="124" t="str">
        <f>'Enter Data'!$C$61</f>
        <v>Select</v>
      </c>
    </row>
    <row r="11209" spans="3:5" x14ac:dyDescent="0.2">
      <c r="C11209" s="555"/>
      <c r="D11209" s="555"/>
      <c r="E11209" s="124" t="str">
        <f>'Enter Data'!$C$61</f>
        <v>Select</v>
      </c>
    </row>
    <row r="11210" spans="3:5" x14ac:dyDescent="0.2">
      <c r="C11210" s="555"/>
      <c r="D11210" s="555"/>
      <c r="E11210" s="124" t="str">
        <f>'Enter Data'!$C$61</f>
        <v>Select</v>
      </c>
    </row>
    <row r="11211" spans="3:5" x14ac:dyDescent="0.2">
      <c r="C11211" s="555"/>
      <c r="D11211" s="555"/>
      <c r="E11211" s="124" t="str">
        <f>'Enter Data'!$C$61</f>
        <v>Select</v>
      </c>
    </row>
    <row r="11212" spans="3:5" x14ac:dyDescent="0.2">
      <c r="C11212" s="555"/>
      <c r="D11212" s="555"/>
      <c r="E11212" s="124" t="str">
        <f>'Enter Data'!$C$61</f>
        <v>Select</v>
      </c>
    </row>
    <row r="11213" spans="3:5" x14ac:dyDescent="0.2">
      <c r="C11213" s="555"/>
      <c r="D11213" s="555"/>
      <c r="E11213" s="124" t="str">
        <f>'Enter Data'!$C$61</f>
        <v>Select</v>
      </c>
    </row>
    <row r="11214" spans="3:5" x14ac:dyDescent="0.2">
      <c r="C11214" s="555"/>
      <c r="D11214" s="555"/>
      <c r="E11214" s="124" t="str">
        <f>'Enter Data'!$C$61</f>
        <v>Select</v>
      </c>
    </row>
    <row r="11215" spans="3:5" x14ac:dyDescent="0.2">
      <c r="C11215" s="555"/>
      <c r="D11215" s="555"/>
      <c r="E11215" s="124" t="str">
        <f>'Enter Data'!$C$61</f>
        <v>Select</v>
      </c>
    </row>
    <row r="11216" spans="3:5" x14ac:dyDescent="0.2">
      <c r="C11216" s="555"/>
      <c r="D11216" s="555"/>
      <c r="E11216" s="124" t="str">
        <f>'Enter Data'!$C$61</f>
        <v>Select</v>
      </c>
    </row>
    <row r="11217" spans="3:5" x14ac:dyDescent="0.2">
      <c r="C11217" s="555"/>
      <c r="D11217" s="555"/>
      <c r="E11217" s="124" t="str">
        <f>'Enter Data'!$C$61</f>
        <v>Select</v>
      </c>
    </row>
    <row r="11218" spans="3:5" x14ac:dyDescent="0.2">
      <c r="C11218" s="555"/>
      <c r="D11218" s="555"/>
      <c r="E11218" s="124" t="str">
        <f>'Enter Data'!$C$61</f>
        <v>Select</v>
      </c>
    </row>
    <row r="11219" spans="3:5" x14ac:dyDescent="0.2">
      <c r="C11219" s="555"/>
      <c r="D11219" s="555"/>
      <c r="E11219" s="124" t="str">
        <f>'Enter Data'!$C$61</f>
        <v>Select</v>
      </c>
    </row>
    <row r="11220" spans="3:5" x14ac:dyDescent="0.2">
      <c r="C11220" s="555"/>
      <c r="D11220" s="555"/>
      <c r="E11220" s="124" t="str">
        <f>'Enter Data'!$C$61</f>
        <v>Select</v>
      </c>
    </row>
    <row r="11221" spans="3:5" x14ac:dyDescent="0.2">
      <c r="C11221" s="555"/>
      <c r="D11221" s="555"/>
      <c r="E11221" s="124" t="str">
        <f>'Enter Data'!$C$61</f>
        <v>Select</v>
      </c>
    </row>
    <row r="11222" spans="3:5" x14ac:dyDescent="0.2">
      <c r="C11222" s="555"/>
      <c r="D11222" s="555"/>
      <c r="E11222" s="124" t="str">
        <f>'Enter Data'!$C$61</f>
        <v>Select</v>
      </c>
    </row>
    <row r="11223" spans="3:5" x14ac:dyDescent="0.2">
      <c r="C11223" s="555"/>
      <c r="D11223" s="555"/>
      <c r="E11223" s="124" t="str">
        <f>'Enter Data'!$C$61</f>
        <v>Select</v>
      </c>
    </row>
    <row r="11224" spans="3:5" x14ac:dyDescent="0.2">
      <c r="C11224" s="555"/>
      <c r="D11224" s="555"/>
      <c r="E11224" s="124" t="str">
        <f>'Enter Data'!$C$61</f>
        <v>Select</v>
      </c>
    </row>
    <row r="11225" spans="3:5" x14ac:dyDescent="0.2">
      <c r="C11225" s="555"/>
      <c r="D11225" s="555"/>
      <c r="E11225" s="124" t="str">
        <f>'Enter Data'!$C$61</f>
        <v>Select</v>
      </c>
    </row>
    <row r="11226" spans="3:5" x14ac:dyDescent="0.2">
      <c r="C11226" s="555"/>
      <c r="D11226" s="555"/>
      <c r="E11226" s="124" t="str">
        <f>'Enter Data'!$C$61</f>
        <v>Select</v>
      </c>
    </row>
    <row r="11227" spans="3:5" x14ac:dyDescent="0.2">
      <c r="C11227" s="555"/>
      <c r="D11227" s="555"/>
      <c r="E11227" s="124" t="str">
        <f>'Enter Data'!$C$61</f>
        <v>Select</v>
      </c>
    </row>
    <row r="11228" spans="3:5" x14ac:dyDescent="0.2">
      <c r="C11228" s="555"/>
      <c r="D11228" s="555"/>
      <c r="E11228" s="124" t="str">
        <f>'Enter Data'!$C$61</f>
        <v>Select</v>
      </c>
    </row>
    <row r="11229" spans="3:5" x14ac:dyDescent="0.2">
      <c r="C11229" s="555"/>
      <c r="D11229" s="555"/>
      <c r="E11229" s="124" t="str">
        <f>'Enter Data'!$C$61</f>
        <v>Select</v>
      </c>
    </row>
    <row r="11230" spans="3:5" x14ac:dyDescent="0.2">
      <c r="C11230" s="555"/>
      <c r="D11230" s="555"/>
      <c r="E11230" s="124" t="str">
        <f>'Enter Data'!$C$61</f>
        <v>Select</v>
      </c>
    </row>
    <row r="11231" spans="3:5" x14ac:dyDescent="0.2">
      <c r="C11231" s="555"/>
      <c r="D11231" s="555"/>
      <c r="E11231" s="124" t="str">
        <f>'Enter Data'!$C$61</f>
        <v>Select</v>
      </c>
    </row>
    <row r="11232" spans="3:5" x14ac:dyDescent="0.2">
      <c r="C11232" s="555"/>
      <c r="D11232" s="555"/>
      <c r="E11232" s="124" t="str">
        <f>'Enter Data'!$C$61</f>
        <v>Select</v>
      </c>
    </row>
    <row r="11233" spans="3:5" x14ac:dyDescent="0.2">
      <c r="C11233" s="555"/>
      <c r="D11233" s="555"/>
      <c r="E11233" s="124" t="str">
        <f>'Enter Data'!$C$61</f>
        <v>Select</v>
      </c>
    </row>
    <row r="11234" spans="3:5" x14ac:dyDescent="0.2">
      <c r="C11234" s="555"/>
      <c r="D11234" s="555"/>
      <c r="E11234" s="124" t="str">
        <f>'Enter Data'!$C$61</f>
        <v>Select</v>
      </c>
    </row>
    <row r="11235" spans="3:5" x14ac:dyDescent="0.2">
      <c r="C11235" s="555"/>
      <c r="D11235" s="555"/>
      <c r="E11235" s="124" t="str">
        <f>'Enter Data'!$C$61</f>
        <v>Select</v>
      </c>
    </row>
    <row r="11236" spans="3:5" x14ac:dyDescent="0.2">
      <c r="C11236" s="555"/>
      <c r="D11236" s="555"/>
      <c r="E11236" s="124" t="str">
        <f>'Enter Data'!$C$61</f>
        <v>Select</v>
      </c>
    </row>
    <row r="11237" spans="3:5" x14ac:dyDescent="0.2">
      <c r="C11237" s="555"/>
      <c r="D11237" s="555"/>
      <c r="E11237" s="124" t="str">
        <f>'Enter Data'!$C$61</f>
        <v>Select</v>
      </c>
    </row>
    <row r="11238" spans="3:5" x14ac:dyDescent="0.2">
      <c r="C11238" s="555"/>
      <c r="D11238" s="555"/>
      <c r="E11238" s="124" t="str">
        <f>'Enter Data'!$C$61</f>
        <v>Select</v>
      </c>
    </row>
    <row r="11239" spans="3:5" x14ac:dyDescent="0.2">
      <c r="C11239" s="555"/>
      <c r="D11239" s="555"/>
      <c r="E11239" s="124" t="str">
        <f>'Enter Data'!$C$61</f>
        <v>Select</v>
      </c>
    </row>
    <row r="11240" spans="3:5" x14ac:dyDescent="0.2">
      <c r="C11240" s="555"/>
      <c r="D11240" s="555"/>
      <c r="E11240" s="124" t="str">
        <f>'Enter Data'!$C$61</f>
        <v>Select</v>
      </c>
    </row>
    <row r="11241" spans="3:5" x14ac:dyDescent="0.2">
      <c r="C11241" s="555"/>
      <c r="D11241" s="555"/>
      <c r="E11241" s="124" t="str">
        <f>'Enter Data'!$C$61</f>
        <v>Select</v>
      </c>
    </row>
    <row r="11242" spans="3:5" x14ac:dyDescent="0.2">
      <c r="C11242" s="555"/>
      <c r="D11242" s="555"/>
      <c r="E11242" s="124" t="str">
        <f>'Enter Data'!$C$61</f>
        <v>Select</v>
      </c>
    </row>
    <row r="11243" spans="3:5" x14ac:dyDescent="0.2">
      <c r="C11243" s="555"/>
      <c r="D11243" s="555"/>
      <c r="E11243" s="124" t="str">
        <f>'Enter Data'!$C$61</f>
        <v>Select</v>
      </c>
    </row>
    <row r="11244" spans="3:5" x14ac:dyDescent="0.2">
      <c r="C11244" s="555"/>
      <c r="D11244" s="555"/>
      <c r="E11244" s="124" t="str">
        <f>'Enter Data'!$C$61</f>
        <v>Select</v>
      </c>
    </row>
    <row r="11245" spans="3:5" x14ac:dyDescent="0.2">
      <c r="C11245" s="555"/>
      <c r="D11245" s="555"/>
      <c r="E11245" s="124" t="str">
        <f>'Enter Data'!$C$61</f>
        <v>Select</v>
      </c>
    </row>
    <row r="11246" spans="3:5" x14ac:dyDescent="0.2">
      <c r="C11246" s="555"/>
      <c r="D11246" s="555"/>
      <c r="E11246" s="124" t="str">
        <f>'Enter Data'!$C$61</f>
        <v>Select</v>
      </c>
    </row>
    <row r="11247" spans="3:5" x14ac:dyDescent="0.2">
      <c r="C11247" s="555"/>
      <c r="D11247" s="555"/>
      <c r="E11247" s="124" t="str">
        <f>'Enter Data'!$C$61</f>
        <v>Select</v>
      </c>
    </row>
    <row r="11248" spans="3:5" x14ac:dyDescent="0.2">
      <c r="C11248" s="555"/>
      <c r="D11248" s="555"/>
      <c r="E11248" s="124" t="str">
        <f>'Enter Data'!$C$61</f>
        <v>Select</v>
      </c>
    </row>
    <row r="11249" spans="3:5" x14ac:dyDescent="0.2">
      <c r="C11249" s="555"/>
      <c r="D11249" s="555"/>
      <c r="E11249" s="124" t="str">
        <f>'Enter Data'!$C$61</f>
        <v>Select</v>
      </c>
    </row>
    <row r="11250" spans="3:5" x14ac:dyDescent="0.2">
      <c r="C11250" s="555"/>
      <c r="D11250" s="555"/>
      <c r="E11250" s="124" t="str">
        <f>'Enter Data'!$C$61</f>
        <v>Select</v>
      </c>
    </row>
    <row r="11251" spans="3:5" x14ac:dyDescent="0.2">
      <c r="C11251" s="555"/>
      <c r="D11251" s="555"/>
      <c r="E11251" s="124" t="str">
        <f>'Enter Data'!$C$61</f>
        <v>Select</v>
      </c>
    </row>
    <row r="11252" spans="3:5" x14ac:dyDescent="0.2">
      <c r="C11252" s="555"/>
      <c r="D11252" s="555"/>
      <c r="E11252" s="124" t="str">
        <f>'Enter Data'!$C$61</f>
        <v>Select</v>
      </c>
    </row>
    <row r="11253" spans="3:5" x14ac:dyDescent="0.2">
      <c r="C11253" s="555"/>
      <c r="D11253" s="555"/>
      <c r="E11253" s="124" t="str">
        <f>'Enter Data'!$C$61</f>
        <v>Select</v>
      </c>
    </row>
    <row r="11254" spans="3:5" x14ac:dyDescent="0.2">
      <c r="C11254" s="555"/>
      <c r="D11254" s="555"/>
      <c r="E11254" s="124" t="str">
        <f>'Enter Data'!$C$61</f>
        <v>Select</v>
      </c>
    </row>
    <row r="11255" spans="3:5" x14ac:dyDescent="0.2">
      <c r="C11255" s="555"/>
      <c r="D11255" s="555"/>
      <c r="E11255" s="124" t="str">
        <f>'Enter Data'!$C$61</f>
        <v>Select</v>
      </c>
    </row>
    <row r="11256" spans="3:5" x14ac:dyDescent="0.2">
      <c r="C11256" s="555"/>
      <c r="D11256" s="555"/>
      <c r="E11256" s="124" t="str">
        <f>'Enter Data'!$C$61</f>
        <v>Select</v>
      </c>
    </row>
    <row r="11257" spans="3:5" x14ac:dyDescent="0.2">
      <c r="C11257" s="555"/>
      <c r="D11257" s="555"/>
      <c r="E11257" s="124" t="str">
        <f>'Enter Data'!$C$61</f>
        <v>Select</v>
      </c>
    </row>
    <row r="11258" spans="3:5" x14ac:dyDescent="0.2">
      <c r="C11258" s="555"/>
      <c r="D11258" s="555"/>
      <c r="E11258" s="124" t="str">
        <f>'Enter Data'!$C$61</f>
        <v>Select</v>
      </c>
    </row>
    <row r="11259" spans="3:5" x14ac:dyDescent="0.2">
      <c r="C11259" s="555"/>
      <c r="D11259" s="555"/>
      <c r="E11259" s="124" t="str">
        <f>'Enter Data'!$C$61</f>
        <v>Select</v>
      </c>
    </row>
    <row r="11260" spans="3:5" x14ac:dyDescent="0.2">
      <c r="C11260" s="555"/>
      <c r="D11260" s="555"/>
      <c r="E11260" s="124" t="str">
        <f>'Enter Data'!$C$61</f>
        <v>Select</v>
      </c>
    </row>
    <row r="11261" spans="3:5" x14ac:dyDescent="0.2">
      <c r="C11261" s="555"/>
      <c r="D11261" s="555"/>
      <c r="E11261" s="124" t="str">
        <f>'Enter Data'!$C$61</f>
        <v>Select</v>
      </c>
    </row>
    <row r="11262" spans="3:5" x14ac:dyDescent="0.2">
      <c r="C11262" s="555"/>
      <c r="D11262" s="555"/>
      <c r="E11262" s="124" t="str">
        <f>'Enter Data'!$C$61</f>
        <v>Select</v>
      </c>
    </row>
    <row r="11263" spans="3:5" x14ac:dyDescent="0.2">
      <c r="C11263" s="555"/>
      <c r="D11263" s="555"/>
      <c r="E11263" s="124" t="str">
        <f>'Enter Data'!$C$61</f>
        <v>Select</v>
      </c>
    </row>
    <row r="11264" spans="3:5" x14ac:dyDescent="0.2">
      <c r="C11264" s="555"/>
      <c r="D11264" s="555"/>
      <c r="E11264" s="124" t="str">
        <f>'Enter Data'!$C$61</f>
        <v>Select</v>
      </c>
    </row>
    <row r="11265" spans="3:5" x14ac:dyDescent="0.2">
      <c r="C11265" s="555"/>
      <c r="D11265" s="555"/>
      <c r="E11265" s="124" t="str">
        <f>'Enter Data'!$C$61</f>
        <v>Select</v>
      </c>
    </row>
    <row r="11266" spans="3:5" x14ac:dyDescent="0.2">
      <c r="C11266" s="555"/>
      <c r="D11266" s="555"/>
      <c r="E11266" s="124" t="str">
        <f>'Enter Data'!$C$61</f>
        <v>Select</v>
      </c>
    </row>
    <row r="11267" spans="3:5" x14ac:dyDescent="0.2">
      <c r="C11267" s="555"/>
      <c r="D11267" s="555"/>
      <c r="E11267" s="124" t="str">
        <f>'Enter Data'!$C$61</f>
        <v>Select</v>
      </c>
    </row>
    <row r="11268" spans="3:5" x14ac:dyDescent="0.2">
      <c r="C11268" s="555"/>
      <c r="D11268" s="555"/>
      <c r="E11268" s="124" t="str">
        <f>'Enter Data'!$C$61</f>
        <v>Select</v>
      </c>
    </row>
    <row r="11269" spans="3:5" x14ac:dyDescent="0.2">
      <c r="C11269" s="555"/>
      <c r="D11269" s="555"/>
      <c r="E11269" s="124" t="str">
        <f>'Enter Data'!$C$61</f>
        <v>Select</v>
      </c>
    </row>
    <row r="11270" spans="3:5" x14ac:dyDescent="0.2">
      <c r="C11270" s="555"/>
      <c r="D11270" s="555"/>
      <c r="E11270" s="124" t="str">
        <f>'Enter Data'!$C$61</f>
        <v>Select</v>
      </c>
    </row>
    <row r="11271" spans="3:5" x14ac:dyDescent="0.2">
      <c r="C11271" s="555"/>
      <c r="D11271" s="555"/>
      <c r="E11271" s="124" t="str">
        <f>'Enter Data'!$C$61</f>
        <v>Select</v>
      </c>
    </row>
    <row r="11272" spans="3:5" x14ac:dyDescent="0.2">
      <c r="C11272" s="555"/>
      <c r="D11272" s="555"/>
      <c r="E11272" s="124" t="str">
        <f>'Enter Data'!$C$61</f>
        <v>Select</v>
      </c>
    </row>
    <row r="11273" spans="3:5" x14ac:dyDescent="0.2">
      <c r="C11273" s="555"/>
      <c r="D11273" s="555"/>
      <c r="E11273" s="124" t="str">
        <f>'Enter Data'!$C$61</f>
        <v>Select</v>
      </c>
    </row>
    <row r="11274" spans="3:5" x14ac:dyDescent="0.2">
      <c r="C11274" s="555"/>
      <c r="D11274" s="555"/>
      <c r="E11274" s="124" t="str">
        <f>'Enter Data'!$C$61</f>
        <v>Select</v>
      </c>
    </row>
    <row r="11275" spans="3:5" x14ac:dyDescent="0.2">
      <c r="C11275" s="555"/>
      <c r="D11275" s="555"/>
      <c r="E11275" s="124" t="str">
        <f>'Enter Data'!$C$61</f>
        <v>Select</v>
      </c>
    </row>
    <row r="11276" spans="3:5" x14ac:dyDescent="0.2">
      <c r="C11276" s="555"/>
      <c r="D11276" s="555"/>
      <c r="E11276" s="124" t="str">
        <f>'Enter Data'!$C$61</f>
        <v>Select</v>
      </c>
    </row>
    <row r="11277" spans="3:5" x14ac:dyDescent="0.2">
      <c r="C11277" s="555"/>
      <c r="D11277" s="555"/>
      <c r="E11277" s="124" t="str">
        <f>'Enter Data'!$C$61</f>
        <v>Select</v>
      </c>
    </row>
    <row r="11278" spans="3:5" x14ac:dyDescent="0.2">
      <c r="C11278" s="555"/>
      <c r="D11278" s="555"/>
      <c r="E11278" s="124" t="str">
        <f>'Enter Data'!$C$61</f>
        <v>Select</v>
      </c>
    </row>
    <row r="11279" spans="3:5" x14ac:dyDescent="0.2">
      <c r="C11279" s="555"/>
      <c r="D11279" s="555"/>
      <c r="E11279" s="124" t="str">
        <f>'Enter Data'!$C$61</f>
        <v>Select</v>
      </c>
    </row>
    <row r="11280" spans="3:5" x14ac:dyDescent="0.2">
      <c r="C11280" s="555"/>
      <c r="D11280" s="555"/>
      <c r="E11280" s="124" t="str">
        <f>'Enter Data'!$C$61</f>
        <v>Select</v>
      </c>
    </row>
    <row r="11281" spans="3:5" x14ac:dyDescent="0.2">
      <c r="C11281" s="555"/>
      <c r="D11281" s="555"/>
      <c r="E11281" s="124" t="str">
        <f>'Enter Data'!$C$61</f>
        <v>Select</v>
      </c>
    </row>
    <row r="11282" spans="3:5" x14ac:dyDescent="0.2">
      <c r="C11282" s="555"/>
      <c r="D11282" s="555"/>
      <c r="E11282" s="124" t="str">
        <f>'Enter Data'!$C$61</f>
        <v>Select</v>
      </c>
    </row>
    <row r="11283" spans="3:5" x14ac:dyDescent="0.2">
      <c r="C11283" s="555"/>
      <c r="D11283" s="555"/>
      <c r="E11283" s="124" t="str">
        <f>'Enter Data'!$C$61</f>
        <v>Select</v>
      </c>
    </row>
    <row r="11284" spans="3:5" x14ac:dyDescent="0.2">
      <c r="C11284" s="555"/>
      <c r="D11284" s="555"/>
      <c r="E11284" s="124" t="str">
        <f>'Enter Data'!$C$61</f>
        <v>Select</v>
      </c>
    </row>
    <row r="11285" spans="3:5" x14ac:dyDescent="0.2">
      <c r="C11285" s="555"/>
      <c r="D11285" s="555"/>
      <c r="E11285" s="124" t="str">
        <f>'Enter Data'!$C$61</f>
        <v>Select</v>
      </c>
    </row>
    <row r="11286" spans="3:5" x14ac:dyDescent="0.2">
      <c r="C11286" s="555"/>
      <c r="D11286" s="555"/>
      <c r="E11286" s="124" t="str">
        <f>'Enter Data'!$C$61</f>
        <v>Select</v>
      </c>
    </row>
    <row r="11287" spans="3:5" x14ac:dyDescent="0.2">
      <c r="C11287" s="555"/>
      <c r="D11287" s="555"/>
      <c r="E11287" s="124" t="str">
        <f>'Enter Data'!$C$61</f>
        <v>Select</v>
      </c>
    </row>
    <row r="11288" spans="3:5" x14ac:dyDescent="0.2">
      <c r="C11288" s="555"/>
      <c r="D11288" s="555"/>
      <c r="E11288" s="124" t="str">
        <f>'Enter Data'!$C$61</f>
        <v>Select</v>
      </c>
    </row>
    <row r="11289" spans="3:5" x14ac:dyDescent="0.2">
      <c r="C11289" s="555"/>
      <c r="D11289" s="555"/>
      <c r="E11289" s="124" t="str">
        <f>'Enter Data'!$C$61</f>
        <v>Select</v>
      </c>
    </row>
    <row r="11290" spans="3:5" x14ac:dyDescent="0.2">
      <c r="C11290" s="555"/>
      <c r="D11290" s="555"/>
      <c r="E11290" s="124" t="str">
        <f>'Enter Data'!$C$61</f>
        <v>Select</v>
      </c>
    </row>
    <row r="11291" spans="3:5" x14ac:dyDescent="0.2">
      <c r="C11291" s="555"/>
      <c r="D11291" s="555"/>
      <c r="E11291" s="124" t="str">
        <f>'Enter Data'!$C$61</f>
        <v>Select</v>
      </c>
    </row>
    <row r="11292" spans="3:5" x14ac:dyDescent="0.2">
      <c r="C11292" s="555"/>
      <c r="D11292" s="555"/>
      <c r="E11292" s="124" t="str">
        <f>'Enter Data'!$C$61</f>
        <v>Select</v>
      </c>
    </row>
    <row r="11293" spans="3:5" x14ac:dyDescent="0.2">
      <c r="C11293" s="555"/>
      <c r="D11293" s="555"/>
      <c r="E11293" s="124" t="str">
        <f>'Enter Data'!$C$61</f>
        <v>Select</v>
      </c>
    </row>
    <row r="11294" spans="3:5" x14ac:dyDescent="0.2">
      <c r="C11294" s="555"/>
      <c r="D11294" s="555"/>
      <c r="E11294" s="124" t="str">
        <f>'Enter Data'!$C$61</f>
        <v>Select</v>
      </c>
    </row>
    <row r="11295" spans="3:5" x14ac:dyDescent="0.2">
      <c r="C11295" s="555"/>
      <c r="D11295" s="555"/>
      <c r="E11295" s="124" t="str">
        <f>'Enter Data'!$C$61</f>
        <v>Select</v>
      </c>
    </row>
    <row r="11296" spans="3:5" x14ac:dyDescent="0.2">
      <c r="C11296" s="555"/>
      <c r="D11296" s="555"/>
      <c r="E11296" s="124" t="str">
        <f>'Enter Data'!$C$61</f>
        <v>Select</v>
      </c>
    </row>
    <row r="11297" spans="3:5" x14ac:dyDescent="0.2">
      <c r="C11297" s="555"/>
      <c r="D11297" s="555"/>
      <c r="E11297" s="124" t="str">
        <f>'Enter Data'!$C$61</f>
        <v>Select</v>
      </c>
    </row>
    <row r="11298" spans="3:5" x14ac:dyDescent="0.2">
      <c r="C11298" s="555"/>
      <c r="D11298" s="555"/>
      <c r="E11298" s="124" t="str">
        <f>'Enter Data'!$C$61</f>
        <v>Select</v>
      </c>
    </row>
    <row r="11299" spans="3:5" x14ac:dyDescent="0.2">
      <c r="C11299" s="555"/>
      <c r="D11299" s="555"/>
      <c r="E11299" s="124" t="str">
        <f>'Enter Data'!$C$61</f>
        <v>Select</v>
      </c>
    </row>
    <row r="11300" spans="3:5" x14ac:dyDescent="0.2">
      <c r="C11300" s="555"/>
      <c r="D11300" s="555"/>
      <c r="E11300" s="124" t="str">
        <f>'Enter Data'!$C$61</f>
        <v>Select</v>
      </c>
    </row>
    <row r="11301" spans="3:5" x14ac:dyDescent="0.2">
      <c r="C11301" s="555"/>
      <c r="D11301" s="555"/>
      <c r="E11301" s="124" t="str">
        <f>'Enter Data'!$C$61</f>
        <v>Select</v>
      </c>
    </row>
    <row r="11302" spans="3:5" x14ac:dyDescent="0.2">
      <c r="C11302" s="555"/>
      <c r="D11302" s="555"/>
      <c r="E11302" s="124" t="str">
        <f>'Enter Data'!$C$61</f>
        <v>Select</v>
      </c>
    </row>
    <row r="11303" spans="3:5" x14ac:dyDescent="0.2">
      <c r="C11303" s="555"/>
      <c r="D11303" s="555"/>
      <c r="E11303" s="124" t="str">
        <f>'Enter Data'!$C$61</f>
        <v>Select</v>
      </c>
    </row>
    <row r="11304" spans="3:5" x14ac:dyDescent="0.2">
      <c r="C11304" s="555"/>
      <c r="D11304" s="555"/>
      <c r="E11304" s="124" t="str">
        <f>'Enter Data'!$C$61</f>
        <v>Select</v>
      </c>
    </row>
    <row r="11305" spans="3:5" x14ac:dyDescent="0.2">
      <c r="C11305" s="555"/>
      <c r="D11305" s="555"/>
      <c r="E11305" s="124" t="str">
        <f>'Enter Data'!$C$61</f>
        <v>Select</v>
      </c>
    </row>
    <row r="11306" spans="3:5" x14ac:dyDescent="0.2">
      <c r="C11306" s="555"/>
      <c r="D11306" s="555"/>
      <c r="E11306" s="124" t="str">
        <f>'Enter Data'!$C$61</f>
        <v>Select</v>
      </c>
    </row>
    <row r="11307" spans="3:5" x14ac:dyDescent="0.2">
      <c r="C11307" s="555"/>
      <c r="D11307" s="555"/>
      <c r="E11307" s="124" t="str">
        <f>'Enter Data'!$C$61</f>
        <v>Select</v>
      </c>
    </row>
    <row r="11308" spans="3:5" x14ac:dyDescent="0.2">
      <c r="C11308" s="555"/>
      <c r="D11308" s="555"/>
      <c r="E11308" s="124" t="str">
        <f>'Enter Data'!$C$61</f>
        <v>Select</v>
      </c>
    </row>
    <row r="11309" spans="3:5" x14ac:dyDescent="0.2">
      <c r="C11309" s="555"/>
      <c r="D11309" s="555"/>
      <c r="E11309" s="124" t="str">
        <f>'Enter Data'!$C$61</f>
        <v>Select</v>
      </c>
    </row>
    <row r="11310" spans="3:5" x14ac:dyDescent="0.2">
      <c r="C11310" s="555"/>
      <c r="D11310" s="555"/>
      <c r="E11310" s="124" t="str">
        <f>'Enter Data'!$C$61</f>
        <v>Select</v>
      </c>
    </row>
    <row r="11311" spans="3:5" x14ac:dyDescent="0.2">
      <c r="C11311" s="555"/>
      <c r="D11311" s="555"/>
      <c r="E11311" s="124" t="str">
        <f>'Enter Data'!$C$61</f>
        <v>Select</v>
      </c>
    </row>
    <row r="11312" spans="3:5" x14ac:dyDescent="0.2">
      <c r="C11312" s="555"/>
      <c r="D11312" s="555"/>
      <c r="E11312" s="124" t="str">
        <f>'Enter Data'!$C$61</f>
        <v>Select</v>
      </c>
    </row>
    <row r="11313" spans="3:5" x14ac:dyDescent="0.2">
      <c r="C11313" s="555"/>
      <c r="D11313" s="555"/>
      <c r="E11313" s="124" t="str">
        <f>'Enter Data'!$C$61</f>
        <v>Select</v>
      </c>
    </row>
    <row r="11314" spans="3:5" x14ac:dyDescent="0.2">
      <c r="C11314" s="555"/>
      <c r="D11314" s="555"/>
      <c r="E11314" s="124" t="str">
        <f>'Enter Data'!$C$61</f>
        <v>Select</v>
      </c>
    </row>
    <row r="11315" spans="3:5" x14ac:dyDescent="0.2">
      <c r="C11315" s="555"/>
      <c r="D11315" s="555"/>
      <c r="E11315" s="124" t="str">
        <f>'Enter Data'!$C$61</f>
        <v>Select</v>
      </c>
    </row>
    <row r="11316" spans="3:5" x14ac:dyDescent="0.2">
      <c r="C11316" s="555"/>
      <c r="D11316" s="555"/>
      <c r="E11316" s="124" t="str">
        <f>'Enter Data'!$C$61</f>
        <v>Select</v>
      </c>
    </row>
    <row r="11317" spans="3:5" x14ac:dyDescent="0.2">
      <c r="C11317" s="555"/>
      <c r="D11317" s="555"/>
      <c r="E11317" s="124" t="str">
        <f>'Enter Data'!$C$61</f>
        <v>Select</v>
      </c>
    </row>
    <row r="11318" spans="3:5" x14ac:dyDescent="0.2">
      <c r="C11318" s="555"/>
      <c r="D11318" s="555"/>
      <c r="E11318" s="124" t="str">
        <f>'Enter Data'!$C$61</f>
        <v>Select</v>
      </c>
    </row>
    <row r="11319" spans="3:5" x14ac:dyDescent="0.2">
      <c r="C11319" s="555"/>
      <c r="D11319" s="555"/>
      <c r="E11319" s="124" t="str">
        <f>'Enter Data'!$C$61</f>
        <v>Select</v>
      </c>
    </row>
    <row r="11320" spans="3:5" x14ac:dyDescent="0.2">
      <c r="C11320" s="555"/>
      <c r="D11320" s="555"/>
      <c r="E11320" s="124" t="str">
        <f>'Enter Data'!$C$61</f>
        <v>Select</v>
      </c>
    </row>
    <row r="11321" spans="3:5" x14ac:dyDescent="0.2">
      <c r="C11321" s="555"/>
      <c r="D11321" s="555"/>
      <c r="E11321" s="124" t="str">
        <f>'Enter Data'!$C$61</f>
        <v>Select</v>
      </c>
    </row>
    <row r="11322" spans="3:5" x14ac:dyDescent="0.2">
      <c r="C11322" s="555"/>
      <c r="D11322" s="555"/>
      <c r="E11322" s="124" t="str">
        <f>'Enter Data'!$C$61</f>
        <v>Select</v>
      </c>
    </row>
    <row r="11323" spans="3:5" x14ac:dyDescent="0.2">
      <c r="C11323" s="555"/>
      <c r="D11323" s="555"/>
      <c r="E11323" s="124" t="str">
        <f>'Enter Data'!$C$61</f>
        <v>Select</v>
      </c>
    </row>
    <row r="11324" spans="3:5" x14ac:dyDescent="0.2">
      <c r="C11324" s="555"/>
      <c r="D11324" s="555"/>
      <c r="E11324" s="124" t="str">
        <f>'Enter Data'!$C$61</f>
        <v>Select</v>
      </c>
    </row>
    <row r="11325" spans="3:5" x14ac:dyDescent="0.2">
      <c r="C11325" s="555"/>
      <c r="D11325" s="555"/>
      <c r="E11325" s="124" t="str">
        <f>'Enter Data'!$C$61</f>
        <v>Select</v>
      </c>
    </row>
    <row r="11326" spans="3:5" x14ac:dyDescent="0.2">
      <c r="C11326" s="555"/>
      <c r="D11326" s="555"/>
      <c r="E11326" s="124" t="str">
        <f>'Enter Data'!$C$61</f>
        <v>Select</v>
      </c>
    </row>
    <row r="11327" spans="3:5" x14ac:dyDescent="0.2">
      <c r="C11327" s="555"/>
      <c r="D11327" s="555"/>
      <c r="E11327" s="124" t="str">
        <f>'Enter Data'!$C$61</f>
        <v>Select</v>
      </c>
    </row>
    <row r="11328" spans="3:5" x14ac:dyDescent="0.2">
      <c r="C11328" s="555"/>
      <c r="D11328" s="555"/>
      <c r="E11328" s="124" t="str">
        <f>'Enter Data'!$C$61</f>
        <v>Select</v>
      </c>
    </row>
    <row r="11329" spans="3:5" x14ac:dyDescent="0.2">
      <c r="C11329" s="555"/>
      <c r="D11329" s="555"/>
      <c r="E11329" s="124" t="str">
        <f>'Enter Data'!$C$61</f>
        <v>Select</v>
      </c>
    </row>
    <row r="11330" spans="3:5" x14ac:dyDescent="0.2">
      <c r="C11330" s="555"/>
      <c r="D11330" s="555"/>
      <c r="E11330" s="124" t="str">
        <f>'Enter Data'!$C$61</f>
        <v>Select</v>
      </c>
    </row>
    <row r="11331" spans="3:5" x14ac:dyDescent="0.2">
      <c r="C11331" s="555"/>
      <c r="D11331" s="555"/>
      <c r="E11331" s="124" t="str">
        <f>'Enter Data'!$C$61</f>
        <v>Select</v>
      </c>
    </row>
    <row r="11332" spans="3:5" x14ac:dyDescent="0.2">
      <c r="C11332" s="555"/>
      <c r="D11332" s="555"/>
      <c r="E11332" s="124" t="str">
        <f>'Enter Data'!$C$61</f>
        <v>Select</v>
      </c>
    </row>
    <row r="11333" spans="3:5" x14ac:dyDescent="0.2">
      <c r="C11333" s="555"/>
      <c r="D11333" s="555"/>
      <c r="E11333" s="124" t="str">
        <f>'Enter Data'!$C$61</f>
        <v>Select</v>
      </c>
    </row>
    <row r="11334" spans="3:5" x14ac:dyDescent="0.2">
      <c r="C11334" s="555"/>
      <c r="D11334" s="555"/>
      <c r="E11334" s="124" t="str">
        <f>'Enter Data'!$C$61</f>
        <v>Select</v>
      </c>
    </row>
    <row r="11335" spans="3:5" x14ac:dyDescent="0.2">
      <c r="C11335" s="555"/>
      <c r="D11335" s="555"/>
      <c r="E11335" s="124" t="str">
        <f>'Enter Data'!$C$61</f>
        <v>Select</v>
      </c>
    </row>
    <row r="11336" spans="3:5" x14ac:dyDescent="0.2">
      <c r="C11336" s="555"/>
      <c r="D11336" s="555"/>
      <c r="E11336" s="124" t="str">
        <f>'Enter Data'!$C$61</f>
        <v>Select</v>
      </c>
    </row>
    <row r="11337" spans="3:5" x14ac:dyDescent="0.2">
      <c r="C11337" s="555"/>
      <c r="D11337" s="555"/>
      <c r="E11337" s="124" t="str">
        <f>'Enter Data'!$C$61</f>
        <v>Select</v>
      </c>
    </row>
    <row r="11338" spans="3:5" x14ac:dyDescent="0.2">
      <c r="C11338" s="555"/>
      <c r="D11338" s="555"/>
      <c r="E11338" s="124" t="str">
        <f>'Enter Data'!$C$61</f>
        <v>Select</v>
      </c>
    </row>
    <row r="11339" spans="3:5" x14ac:dyDescent="0.2">
      <c r="C11339" s="555"/>
      <c r="D11339" s="555"/>
      <c r="E11339" s="124" t="str">
        <f>'Enter Data'!$C$61</f>
        <v>Select</v>
      </c>
    </row>
    <row r="11340" spans="3:5" x14ac:dyDescent="0.2">
      <c r="C11340" s="555"/>
      <c r="D11340" s="555"/>
      <c r="E11340" s="124" t="str">
        <f>'Enter Data'!$C$61</f>
        <v>Select</v>
      </c>
    </row>
    <row r="11341" spans="3:5" x14ac:dyDescent="0.2">
      <c r="C11341" s="555"/>
      <c r="D11341" s="555"/>
      <c r="E11341" s="124" t="str">
        <f>'Enter Data'!$C$61</f>
        <v>Select</v>
      </c>
    </row>
    <row r="11342" spans="3:5" x14ac:dyDescent="0.2">
      <c r="C11342" s="555"/>
      <c r="D11342" s="555"/>
      <c r="E11342" s="124" t="str">
        <f>'Enter Data'!$C$61</f>
        <v>Select</v>
      </c>
    </row>
    <row r="11343" spans="3:5" x14ac:dyDescent="0.2">
      <c r="C11343" s="555"/>
      <c r="D11343" s="555"/>
      <c r="E11343" s="124" t="str">
        <f>'Enter Data'!$C$61</f>
        <v>Select</v>
      </c>
    </row>
    <row r="11344" spans="3:5" x14ac:dyDescent="0.2">
      <c r="C11344" s="555"/>
      <c r="D11344" s="555"/>
      <c r="E11344" s="124" t="str">
        <f>'Enter Data'!$C$61</f>
        <v>Select</v>
      </c>
    </row>
    <row r="11345" spans="3:5" x14ac:dyDescent="0.2">
      <c r="C11345" s="555"/>
      <c r="D11345" s="555"/>
      <c r="E11345" s="124" t="str">
        <f>'Enter Data'!$C$61</f>
        <v>Select</v>
      </c>
    </row>
    <row r="11346" spans="3:5" x14ac:dyDescent="0.2">
      <c r="C11346" s="555"/>
      <c r="D11346" s="555"/>
      <c r="E11346" s="124" t="str">
        <f>'Enter Data'!$C$61</f>
        <v>Select</v>
      </c>
    </row>
    <row r="11347" spans="3:5" x14ac:dyDescent="0.2">
      <c r="C11347" s="555"/>
      <c r="D11347" s="555"/>
      <c r="E11347" s="124" t="str">
        <f>'Enter Data'!$C$61</f>
        <v>Select</v>
      </c>
    </row>
    <row r="11348" spans="3:5" x14ac:dyDescent="0.2">
      <c r="C11348" s="555"/>
      <c r="D11348" s="555"/>
      <c r="E11348" s="124" t="str">
        <f>'Enter Data'!$C$61</f>
        <v>Select</v>
      </c>
    </row>
    <row r="11349" spans="3:5" x14ac:dyDescent="0.2">
      <c r="C11349" s="555"/>
      <c r="D11349" s="555"/>
      <c r="E11349" s="124" t="str">
        <f>'Enter Data'!$C$61</f>
        <v>Select</v>
      </c>
    </row>
    <row r="11350" spans="3:5" x14ac:dyDescent="0.2">
      <c r="C11350" s="555"/>
      <c r="D11350" s="555"/>
      <c r="E11350" s="124" t="str">
        <f>'Enter Data'!$C$61</f>
        <v>Select</v>
      </c>
    </row>
    <row r="11351" spans="3:5" x14ac:dyDescent="0.2">
      <c r="C11351" s="555"/>
      <c r="D11351" s="555"/>
      <c r="E11351" s="124" t="str">
        <f>'Enter Data'!$C$61</f>
        <v>Select</v>
      </c>
    </row>
    <row r="11352" spans="3:5" x14ac:dyDescent="0.2">
      <c r="C11352" s="555"/>
      <c r="D11352" s="555"/>
      <c r="E11352" s="124" t="str">
        <f>'Enter Data'!$C$61</f>
        <v>Select</v>
      </c>
    </row>
    <row r="11353" spans="3:5" x14ac:dyDescent="0.2">
      <c r="C11353" s="555"/>
      <c r="D11353" s="555"/>
      <c r="E11353" s="124" t="str">
        <f>'Enter Data'!$C$61</f>
        <v>Select</v>
      </c>
    </row>
    <row r="11354" spans="3:5" x14ac:dyDescent="0.2">
      <c r="C11354" s="555"/>
      <c r="D11354" s="555"/>
      <c r="E11354" s="124" t="str">
        <f>'Enter Data'!$C$61</f>
        <v>Select</v>
      </c>
    </row>
    <row r="11355" spans="3:5" x14ac:dyDescent="0.2">
      <c r="C11355" s="555"/>
      <c r="D11355" s="555"/>
      <c r="E11355" s="124" t="str">
        <f>'Enter Data'!$C$61</f>
        <v>Select</v>
      </c>
    </row>
    <row r="11356" spans="3:5" x14ac:dyDescent="0.2">
      <c r="C11356" s="555"/>
      <c r="D11356" s="555"/>
      <c r="E11356" s="124" t="str">
        <f>'Enter Data'!$C$61</f>
        <v>Select</v>
      </c>
    </row>
    <row r="11357" spans="3:5" x14ac:dyDescent="0.2">
      <c r="C11357" s="555"/>
      <c r="D11357" s="555"/>
      <c r="E11357" s="124" t="str">
        <f>'Enter Data'!$C$61</f>
        <v>Select</v>
      </c>
    </row>
    <row r="11358" spans="3:5" x14ac:dyDescent="0.2">
      <c r="C11358" s="555"/>
      <c r="D11358" s="555"/>
      <c r="E11358" s="124" t="str">
        <f>'Enter Data'!$C$61</f>
        <v>Select</v>
      </c>
    </row>
    <row r="11359" spans="3:5" x14ac:dyDescent="0.2">
      <c r="C11359" s="555"/>
      <c r="D11359" s="555"/>
      <c r="E11359" s="124" t="str">
        <f>'Enter Data'!$C$61</f>
        <v>Select</v>
      </c>
    </row>
    <row r="11360" spans="3:5" x14ac:dyDescent="0.2">
      <c r="C11360" s="555"/>
      <c r="D11360" s="555"/>
      <c r="E11360" s="124" t="str">
        <f>'Enter Data'!$C$61</f>
        <v>Select</v>
      </c>
    </row>
    <row r="11361" spans="3:5" x14ac:dyDescent="0.2">
      <c r="C11361" s="555"/>
      <c r="D11361" s="555"/>
      <c r="E11361" s="124" t="str">
        <f>'Enter Data'!$C$61</f>
        <v>Select</v>
      </c>
    </row>
    <row r="11362" spans="3:5" x14ac:dyDescent="0.2">
      <c r="C11362" s="555"/>
      <c r="D11362" s="555"/>
      <c r="E11362" s="124" t="str">
        <f>'Enter Data'!$C$61</f>
        <v>Select</v>
      </c>
    </row>
    <row r="11363" spans="3:5" x14ac:dyDescent="0.2">
      <c r="C11363" s="555"/>
      <c r="D11363" s="555"/>
      <c r="E11363" s="124" t="str">
        <f>'Enter Data'!$C$61</f>
        <v>Select</v>
      </c>
    </row>
    <row r="11364" spans="3:5" x14ac:dyDescent="0.2">
      <c r="C11364" s="555"/>
      <c r="D11364" s="555"/>
      <c r="E11364" s="124" t="str">
        <f>'Enter Data'!$C$61</f>
        <v>Select</v>
      </c>
    </row>
    <row r="11365" spans="3:5" x14ac:dyDescent="0.2">
      <c r="C11365" s="555"/>
      <c r="D11365" s="555"/>
      <c r="E11365" s="124" t="str">
        <f>'Enter Data'!$C$61</f>
        <v>Select</v>
      </c>
    </row>
    <row r="11366" spans="3:5" x14ac:dyDescent="0.2">
      <c r="C11366" s="555"/>
      <c r="D11366" s="555"/>
      <c r="E11366" s="124" t="str">
        <f>'Enter Data'!$C$61</f>
        <v>Select</v>
      </c>
    </row>
    <row r="11367" spans="3:5" x14ac:dyDescent="0.2">
      <c r="C11367" s="555"/>
      <c r="D11367" s="555"/>
      <c r="E11367" s="124" t="str">
        <f>'Enter Data'!$C$61</f>
        <v>Select</v>
      </c>
    </row>
    <row r="11368" spans="3:5" x14ac:dyDescent="0.2">
      <c r="C11368" s="555"/>
      <c r="D11368" s="555"/>
      <c r="E11368" s="124" t="str">
        <f>'Enter Data'!$C$61</f>
        <v>Select</v>
      </c>
    </row>
    <row r="11369" spans="3:5" x14ac:dyDescent="0.2">
      <c r="C11369" s="555"/>
      <c r="D11369" s="555"/>
      <c r="E11369" s="124" t="str">
        <f>'Enter Data'!$C$61</f>
        <v>Select</v>
      </c>
    </row>
    <row r="11370" spans="3:5" x14ac:dyDescent="0.2">
      <c r="C11370" s="555"/>
      <c r="D11370" s="555"/>
      <c r="E11370" s="124" t="str">
        <f>'Enter Data'!$C$61</f>
        <v>Select</v>
      </c>
    </row>
    <row r="11371" spans="3:5" x14ac:dyDescent="0.2">
      <c r="C11371" s="555"/>
      <c r="D11371" s="555"/>
      <c r="E11371" s="124" t="str">
        <f>'Enter Data'!$C$61</f>
        <v>Select</v>
      </c>
    </row>
    <row r="11372" spans="3:5" x14ac:dyDescent="0.2">
      <c r="C11372" s="555"/>
      <c r="D11372" s="555"/>
      <c r="E11372" s="124" t="str">
        <f>'Enter Data'!$C$61</f>
        <v>Select</v>
      </c>
    </row>
    <row r="11373" spans="3:5" x14ac:dyDescent="0.2">
      <c r="C11373" s="555"/>
      <c r="D11373" s="555"/>
      <c r="E11373" s="124" t="str">
        <f>'Enter Data'!$C$61</f>
        <v>Select</v>
      </c>
    </row>
    <row r="11374" spans="3:5" x14ac:dyDescent="0.2">
      <c r="C11374" s="555"/>
      <c r="D11374" s="555"/>
      <c r="E11374" s="124" t="str">
        <f>'Enter Data'!$C$61</f>
        <v>Select</v>
      </c>
    </row>
    <row r="11375" spans="3:5" x14ac:dyDescent="0.2">
      <c r="C11375" s="555"/>
      <c r="D11375" s="555"/>
      <c r="E11375" s="124" t="str">
        <f>'Enter Data'!$C$61</f>
        <v>Select</v>
      </c>
    </row>
    <row r="11376" spans="3:5" x14ac:dyDescent="0.2">
      <c r="C11376" s="555"/>
      <c r="D11376" s="555"/>
      <c r="E11376" s="124" t="str">
        <f>'Enter Data'!$C$61</f>
        <v>Select</v>
      </c>
    </row>
    <row r="11377" spans="3:5" x14ac:dyDescent="0.2">
      <c r="C11377" s="555"/>
      <c r="D11377" s="555"/>
      <c r="E11377" s="124" t="str">
        <f>'Enter Data'!$C$61</f>
        <v>Select</v>
      </c>
    </row>
    <row r="11378" spans="3:5" x14ac:dyDescent="0.2">
      <c r="C11378" s="555"/>
      <c r="D11378" s="555"/>
      <c r="E11378" s="124" t="str">
        <f>'Enter Data'!$C$61</f>
        <v>Select</v>
      </c>
    </row>
    <row r="11379" spans="3:5" x14ac:dyDescent="0.2">
      <c r="C11379" s="555"/>
      <c r="D11379" s="555"/>
      <c r="E11379" s="124" t="str">
        <f>'Enter Data'!$C$61</f>
        <v>Select</v>
      </c>
    </row>
    <row r="11380" spans="3:5" x14ac:dyDescent="0.2">
      <c r="C11380" s="555"/>
      <c r="D11380" s="555"/>
      <c r="E11380" s="124" t="str">
        <f>'Enter Data'!$C$61</f>
        <v>Select</v>
      </c>
    </row>
    <row r="11381" spans="3:5" x14ac:dyDescent="0.2">
      <c r="C11381" s="555"/>
      <c r="D11381" s="555"/>
      <c r="E11381" s="124" t="str">
        <f>'Enter Data'!$C$61</f>
        <v>Select</v>
      </c>
    </row>
    <row r="11382" spans="3:5" x14ac:dyDescent="0.2">
      <c r="C11382" s="555"/>
      <c r="D11382" s="555"/>
      <c r="E11382" s="124" t="str">
        <f>'Enter Data'!$C$61</f>
        <v>Select</v>
      </c>
    </row>
    <row r="11383" spans="3:5" x14ac:dyDescent="0.2">
      <c r="C11383" s="555"/>
      <c r="D11383" s="555"/>
      <c r="E11383" s="124" t="str">
        <f>'Enter Data'!$C$61</f>
        <v>Select</v>
      </c>
    </row>
    <row r="11384" spans="3:5" x14ac:dyDescent="0.2">
      <c r="C11384" s="555"/>
      <c r="D11384" s="555"/>
      <c r="E11384" s="124" t="str">
        <f>'Enter Data'!$C$61</f>
        <v>Select</v>
      </c>
    </row>
    <row r="11385" spans="3:5" x14ac:dyDescent="0.2">
      <c r="C11385" s="555"/>
      <c r="D11385" s="555"/>
      <c r="E11385" s="124" t="str">
        <f>'Enter Data'!$C$61</f>
        <v>Select</v>
      </c>
    </row>
    <row r="11386" spans="3:5" x14ac:dyDescent="0.2">
      <c r="C11386" s="555"/>
      <c r="D11386" s="555"/>
      <c r="E11386" s="124" t="str">
        <f>'Enter Data'!$C$61</f>
        <v>Select</v>
      </c>
    </row>
    <row r="11387" spans="3:5" x14ac:dyDescent="0.2">
      <c r="C11387" s="555"/>
      <c r="D11387" s="555"/>
      <c r="E11387" s="124" t="str">
        <f>'Enter Data'!$C$61</f>
        <v>Select</v>
      </c>
    </row>
    <row r="11388" spans="3:5" x14ac:dyDescent="0.2">
      <c r="C11388" s="555"/>
      <c r="D11388" s="555"/>
      <c r="E11388" s="124" t="str">
        <f>'Enter Data'!$C$61</f>
        <v>Select</v>
      </c>
    </row>
    <row r="11389" spans="3:5" x14ac:dyDescent="0.2">
      <c r="C11389" s="555"/>
      <c r="D11389" s="555"/>
      <c r="E11389" s="124" t="str">
        <f>'Enter Data'!$C$61</f>
        <v>Select</v>
      </c>
    </row>
    <row r="11390" spans="3:5" x14ac:dyDescent="0.2">
      <c r="C11390" s="555"/>
      <c r="D11390" s="555"/>
      <c r="E11390" s="124" t="str">
        <f>'Enter Data'!$C$61</f>
        <v>Select</v>
      </c>
    </row>
    <row r="11391" spans="3:5" x14ac:dyDescent="0.2">
      <c r="C11391" s="555"/>
      <c r="D11391" s="555"/>
      <c r="E11391" s="124" t="str">
        <f>'Enter Data'!$C$61</f>
        <v>Select</v>
      </c>
    </row>
    <row r="11392" spans="3:5" x14ac:dyDescent="0.2">
      <c r="C11392" s="555"/>
      <c r="D11392" s="555"/>
      <c r="E11392" s="124" t="str">
        <f>'Enter Data'!$C$61</f>
        <v>Select</v>
      </c>
    </row>
    <row r="11393" spans="3:5" x14ac:dyDescent="0.2">
      <c r="C11393" s="555"/>
      <c r="D11393" s="555"/>
      <c r="E11393" s="124" t="str">
        <f>'Enter Data'!$C$61</f>
        <v>Select</v>
      </c>
    </row>
    <row r="11394" spans="3:5" x14ac:dyDescent="0.2">
      <c r="C11394" s="555"/>
      <c r="D11394" s="555"/>
      <c r="E11394" s="124" t="str">
        <f>'Enter Data'!$C$61</f>
        <v>Select</v>
      </c>
    </row>
    <row r="11395" spans="3:5" x14ac:dyDescent="0.2">
      <c r="C11395" s="555"/>
      <c r="D11395" s="555"/>
      <c r="E11395" s="124" t="str">
        <f>'Enter Data'!$C$61</f>
        <v>Select</v>
      </c>
    </row>
    <row r="11396" spans="3:5" x14ac:dyDescent="0.2">
      <c r="C11396" s="555"/>
      <c r="D11396" s="555"/>
      <c r="E11396" s="124" t="str">
        <f>'Enter Data'!$C$61</f>
        <v>Select</v>
      </c>
    </row>
    <row r="11397" spans="3:5" x14ac:dyDescent="0.2">
      <c r="C11397" s="555"/>
      <c r="D11397" s="555"/>
      <c r="E11397" s="124" t="str">
        <f>'Enter Data'!$C$61</f>
        <v>Select</v>
      </c>
    </row>
    <row r="11398" spans="3:5" x14ac:dyDescent="0.2">
      <c r="C11398" s="555"/>
      <c r="D11398" s="555"/>
      <c r="E11398" s="124" t="str">
        <f>'Enter Data'!$C$61</f>
        <v>Select</v>
      </c>
    </row>
    <row r="11399" spans="3:5" x14ac:dyDescent="0.2">
      <c r="C11399" s="555"/>
      <c r="D11399" s="555"/>
      <c r="E11399" s="124" t="str">
        <f>'Enter Data'!$C$61</f>
        <v>Select</v>
      </c>
    </row>
    <row r="11400" spans="3:5" x14ac:dyDescent="0.2">
      <c r="C11400" s="555"/>
      <c r="D11400" s="555"/>
      <c r="E11400" s="124" t="str">
        <f>'Enter Data'!$C$61</f>
        <v>Select</v>
      </c>
    </row>
    <row r="11401" spans="3:5" x14ac:dyDescent="0.2">
      <c r="C11401" s="555"/>
      <c r="D11401" s="555"/>
      <c r="E11401" s="124" t="str">
        <f>'Enter Data'!$C$61</f>
        <v>Select</v>
      </c>
    </row>
    <row r="11402" spans="3:5" x14ac:dyDescent="0.2">
      <c r="C11402" s="555"/>
      <c r="D11402" s="555"/>
      <c r="E11402" s="124" t="str">
        <f>'Enter Data'!$C$61</f>
        <v>Select</v>
      </c>
    </row>
    <row r="11403" spans="3:5" x14ac:dyDescent="0.2">
      <c r="C11403" s="555"/>
      <c r="D11403" s="555"/>
      <c r="E11403" s="124" t="str">
        <f>'Enter Data'!$C$61</f>
        <v>Select</v>
      </c>
    </row>
    <row r="11404" spans="3:5" x14ac:dyDescent="0.2">
      <c r="C11404" s="555"/>
      <c r="D11404" s="555"/>
      <c r="E11404" s="124" t="str">
        <f>'Enter Data'!$C$61</f>
        <v>Select</v>
      </c>
    </row>
    <row r="11405" spans="3:5" x14ac:dyDescent="0.2">
      <c r="C11405" s="555"/>
      <c r="D11405" s="555"/>
      <c r="E11405" s="124" t="str">
        <f>'Enter Data'!$C$61</f>
        <v>Select</v>
      </c>
    </row>
    <row r="11406" spans="3:5" x14ac:dyDescent="0.2">
      <c r="C11406" s="555"/>
      <c r="D11406" s="555"/>
      <c r="E11406" s="124" t="str">
        <f>'Enter Data'!$C$61</f>
        <v>Select</v>
      </c>
    </row>
    <row r="11407" spans="3:5" x14ac:dyDescent="0.2">
      <c r="C11407" s="555"/>
      <c r="D11407" s="555"/>
      <c r="E11407" s="124" t="str">
        <f>'Enter Data'!$C$61</f>
        <v>Select</v>
      </c>
    </row>
    <row r="11408" spans="3:5" x14ac:dyDescent="0.2">
      <c r="C11408" s="555"/>
      <c r="D11408" s="555"/>
      <c r="E11408" s="124" t="str">
        <f>'Enter Data'!$C$61</f>
        <v>Select</v>
      </c>
    </row>
    <row r="11409" spans="3:5" x14ac:dyDescent="0.2">
      <c r="C11409" s="555"/>
      <c r="D11409" s="555"/>
      <c r="E11409" s="124" t="str">
        <f>'Enter Data'!$C$61</f>
        <v>Select</v>
      </c>
    </row>
    <row r="11410" spans="3:5" x14ac:dyDescent="0.2">
      <c r="C11410" s="555"/>
      <c r="D11410" s="555"/>
      <c r="E11410" s="124" t="str">
        <f>'Enter Data'!$C$61</f>
        <v>Select</v>
      </c>
    </row>
    <row r="11411" spans="3:5" x14ac:dyDescent="0.2">
      <c r="C11411" s="555"/>
      <c r="D11411" s="555"/>
      <c r="E11411" s="124" t="str">
        <f>'Enter Data'!$C$61</f>
        <v>Select</v>
      </c>
    </row>
    <row r="11412" spans="3:5" x14ac:dyDescent="0.2">
      <c r="C11412" s="555"/>
      <c r="D11412" s="555"/>
      <c r="E11412" s="124" t="str">
        <f>'Enter Data'!$C$61</f>
        <v>Select</v>
      </c>
    </row>
    <row r="11413" spans="3:5" x14ac:dyDescent="0.2">
      <c r="C11413" s="555"/>
      <c r="D11413" s="555"/>
      <c r="E11413" s="124" t="str">
        <f>'Enter Data'!$C$61</f>
        <v>Select</v>
      </c>
    </row>
    <row r="11414" spans="3:5" x14ac:dyDescent="0.2">
      <c r="C11414" s="555"/>
      <c r="D11414" s="555"/>
      <c r="E11414" s="124" t="str">
        <f>'Enter Data'!$C$61</f>
        <v>Select</v>
      </c>
    </row>
    <row r="11415" spans="3:5" x14ac:dyDescent="0.2">
      <c r="C11415" s="555"/>
      <c r="D11415" s="555"/>
      <c r="E11415" s="124" t="str">
        <f>'Enter Data'!$C$61</f>
        <v>Select</v>
      </c>
    </row>
    <row r="11416" spans="3:5" x14ac:dyDescent="0.2">
      <c r="C11416" s="555"/>
      <c r="D11416" s="555"/>
      <c r="E11416" s="124" t="str">
        <f>'Enter Data'!$C$61</f>
        <v>Select</v>
      </c>
    </row>
    <row r="11417" spans="3:5" x14ac:dyDescent="0.2">
      <c r="C11417" s="555"/>
      <c r="D11417" s="555"/>
      <c r="E11417" s="124" t="str">
        <f>'Enter Data'!$C$61</f>
        <v>Select</v>
      </c>
    </row>
    <row r="11418" spans="3:5" x14ac:dyDescent="0.2">
      <c r="C11418" s="555"/>
      <c r="D11418" s="555"/>
      <c r="E11418" s="124" t="str">
        <f>'Enter Data'!$C$61</f>
        <v>Select</v>
      </c>
    </row>
    <row r="11419" spans="3:5" x14ac:dyDescent="0.2">
      <c r="C11419" s="555"/>
      <c r="D11419" s="555"/>
      <c r="E11419" s="124" t="str">
        <f>'Enter Data'!$C$61</f>
        <v>Select</v>
      </c>
    </row>
    <row r="11420" spans="3:5" x14ac:dyDescent="0.2">
      <c r="C11420" s="555"/>
      <c r="D11420" s="555"/>
      <c r="E11420" s="124" t="str">
        <f>'Enter Data'!$C$61</f>
        <v>Select</v>
      </c>
    </row>
    <row r="11421" spans="3:5" x14ac:dyDescent="0.2">
      <c r="C11421" s="555"/>
      <c r="D11421" s="555"/>
      <c r="E11421" s="124" t="str">
        <f>'Enter Data'!$C$61</f>
        <v>Select</v>
      </c>
    </row>
    <row r="11422" spans="3:5" x14ac:dyDescent="0.2">
      <c r="C11422" s="555"/>
      <c r="D11422" s="555"/>
      <c r="E11422" s="124" t="str">
        <f>'Enter Data'!$C$61</f>
        <v>Select</v>
      </c>
    </row>
    <row r="11423" spans="3:5" x14ac:dyDescent="0.2">
      <c r="C11423" s="555"/>
      <c r="D11423" s="555"/>
      <c r="E11423" s="124" t="str">
        <f>'Enter Data'!$C$61</f>
        <v>Select</v>
      </c>
    </row>
    <row r="11424" spans="3:5" x14ac:dyDescent="0.2">
      <c r="C11424" s="555"/>
      <c r="D11424" s="555"/>
      <c r="E11424" s="124" t="str">
        <f>'Enter Data'!$C$61</f>
        <v>Select</v>
      </c>
    </row>
    <row r="11425" spans="3:5" x14ac:dyDescent="0.2">
      <c r="C11425" s="555"/>
      <c r="D11425" s="555"/>
      <c r="E11425" s="124" t="str">
        <f>'Enter Data'!$C$61</f>
        <v>Select</v>
      </c>
    </row>
    <row r="11426" spans="3:5" x14ac:dyDescent="0.2">
      <c r="C11426" s="555"/>
      <c r="D11426" s="555"/>
      <c r="E11426" s="124" t="str">
        <f>'Enter Data'!$C$61</f>
        <v>Select</v>
      </c>
    </row>
    <row r="11427" spans="3:5" x14ac:dyDescent="0.2">
      <c r="C11427" s="555"/>
      <c r="D11427" s="555"/>
      <c r="E11427" s="124" t="str">
        <f>'Enter Data'!$C$61</f>
        <v>Select</v>
      </c>
    </row>
    <row r="11428" spans="3:5" x14ac:dyDescent="0.2">
      <c r="C11428" s="555"/>
      <c r="D11428" s="555"/>
      <c r="E11428" s="124" t="str">
        <f>'Enter Data'!$C$61</f>
        <v>Select</v>
      </c>
    </row>
    <row r="11429" spans="3:5" x14ac:dyDescent="0.2">
      <c r="C11429" s="555"/>
      <c r="D11429" s="555"/>
      <c r="E11429" s="124" t="str">
        <f>'Enter Data'!$C$61</f>
        <v>Select</v>
      </c>
    </row>
    <row r="11430" spans="3:5" x14ac:dyDescent="0.2">
      <c r="C11430" s="555"/>
      <c r="D11430" s="555"/>
      <c r="E11430" s="124" t="str">
        <f>'Enter Data'!$C$61</f>
        <v>Select</v>
      </c>
    </row>
    <row r="11431" spans="3:5" x14ac:dyDescent="0.2">
      <c r="C11431" s="555"/>
      <c r="D11431" s="555"/>
      <c r="E11431" s="124" t="str">
        <f>'Enter Data'!$C$61</f>
        <v>Select</v>
      </c>
    </row>
    <row r="11432" spans="3:5" x14ac:dyDescent="0.2">
      <c r="C11432" s="555"/>
      <c r="D11432" s="555"/>
      <c r="E11432" s="124" t="str">
        <f>'Enter Data'!$C$61</f>
        <v>Select</v>
      </c>
    </row>
    <row r="11433" spans="3:5" x14ac:dyDescent="0.2">
      <c r="C11433" s="555"/>
      <c r="D11433" s="555"/>
      <c r="E11433" s="124" t="str">
        <f>'Enter Data'!$C$61</f>
        <v>Select</v>
      </c>
    </row>
    <row r="11434" spans="3:5" x14ac:dyDescent="0.2">
      <c r="C11434" s="555"/>
      <c r="D11434" s="555"/>
      <c r="E11434" s="124" t="str">
        <f>'Enter Data'!$C$61</f>
        <v>Select</v>
      </c>
    </row>
    <row r="11435" spans="3:5" x14ac:dyDescent="0.2">
      <c r="C11435" s="555"/>
      <c r="D11435" s="555"/>
      <c r="E11435" s="124" t="str">
        <f>'Enter Data'!$C$61</f>
        <v>Select</v>
      </c>
    </row>
    <row r="11436" spans="3:5" x14ac:dyDescent="0.2">
      <c r="C11436" s="555"/>
      <c r="D11436" s="555"/>
      <c r="E11436" s="124" t="str">
        <f>'Enter Data'!$C$61</f>
        <v>Select</v>
      </c>
    </row>
    <row r="11437" spans="3:5" x14ac:dyDescent="0.2">
      <c r="C11437" s="555"/>
      <c r="D11437" s="555"/>
      <c r="E11437" s="124" t="str">
        <f>'Enter Data'!$C$61</f>
        <v>Select</v>
      </c>
    </row>
    <row r="11438" spans="3:5" x14ac:dyDescent="0.2">
      <c r="C11438" s="555"/>
      <c r="D11438" s="555"/>
      <c r="E11438" s="124" t="str">
        <f>'Enter Data'!$C$61</f>
        <v>Select</v>
      </c>
    </row>
    <row r="11439" spans="3:5" x14ac:dyDescent="0.2">
      <c r="C11439" s="555"/>
      <c r="D11439" s="555"/>
      <c r="E11439" s="124" t="str">
        <f>'Enter Data'!$C$61</f>
        <v>Select</v>
      </c>
    </row>
    <row r="11440" spans="3:5" x14ac:dyDescent="0.2">
      <c r="C11440" s="555"/>
      <c r="D11440" s="555"/>
      <c r="E11440" s="124" t="str">
        <f>'Enter Data'!$C$61</f>
        <v>Select</v>
      </c>
    </row>
    <row r="11441" spans="3:5" x14ac:dyDescent="0.2">
      <c r="C11441" s="555"/>
      <c r="D11441" s="555"/>
      <c r="E11441" s="124" t="str">
        <f>'Enter Data'!$C$61</f>
        <v>Select</v>
      </c>
    </row>
    <row r="11442" spans="3:5" x14ac:dyDescent="0.2">
      <c r="C11442" s="555"/>
      <c r="D11442" s="555"/>
      <c r="E11442" s="124" t="str">
        <f>'Enter Data'!$C$61</f>
        <v>Select</v>
      </c>
    </row>
    <row r="11443" spans="3:5" x14ac:dyDescent="0.2">
      <c r="C11443" s="555"/>
      <c r="D11443" s="555"/>
      <c r="E11443" s="124" t="str">
        <f>'Enter Data'!$C$61</f>
        <v>Select</v>
      </c>
    </row>
    <row r="11444" spans="3:5" x14ac:dyDescent="0.2">
      <c r="C11444" s="555"/>
      <c r="D11444" s="555"/>
      <c r="E11444" s="124" t="str">
        <f>'Enter Data'!$C$61</f>
        <v>Select</v>
      </c>
    </row>
    <row r="11445" spans="3:5" x14ac:dyDescent="0.2">
      <c r="C11445" s="555"/>
      <c r="D11445" s="555"/>
      <c r="E11445" s="124" t="str">
        <f>'Enter Data'!$C$61</f>
        <v>Select</v>
      </c>
    </row>
    <row r="11446" spans="3:5" x14ac:dyDescent="0.2">
      <c r="C11446" s="555"/>
      <c r="D11446" s="555"/>
      <c r="E11446" s="124" t="str">
        <f>'Enter Data'!$C$61</f>
        <v>Select</v>
      </c>
    </row>
    <row r="11447" spans="3:5" x14ac:dyDescent="0.2">
      <c r="C11447" s="555"/>
      <c r="D11447" s="555"/>
      <c r="E11447" s="124" t="str">
        <f>'Enter Data'!$C$61</f>
        <v>Select</v>
      </c>
    </row>
    <row r="11448" spans="3:5" x14ac:dyDescent="0.2">
      <c r="C11448" s="555"/>
      <c r="D11448" s="555"/>
      <c r="E11448" s="124" t="str">
        <f>'Enter Data'!$C$61</f>
        <v>Select</v>
      </c>
    </row>
    <row r="11449" spans="3:5" x14ac:dyDescent="0.2">
      <c r="C11449" s="555"/>
      <c r="D11449" s="555"/>
      <c r="E11449" s="124" t="str">
        <f>'Enter Data'!$C$61</f>
        <v>Select</v>
      </c>
    </row>
    <row r="11450" spans="3:5" x14ac:dyDescent="0.2">
      <c r="C11450" s="555"/>
      <c r="D11450" s="555"/>
      <c r="E11450" s="124" t="str">
        <f>'Enter Data'!$C$61</f>
        <v>Select</v>
      </c>
    </row>
    <row r="11451" spans="3:5" x14ac:dyDescent="0.2">
      <c r="C11451" s="555"/>
      <c r="D11451" s="555"/>
      <c r="E11451" s="124" t="str">
        <f>'Enter Data'!$C$61</f>
        <v>Select</v>
      </c>
    </row>
    <row r="11452" spans="3:5" x14ac:dyDescent="0.2">
      <c r="C11452" s="555"/>
      <c r="D11452" s="555"/>
      <c r="E11452" s="124" t="str">
        <f>'Enter Data'!$C$61</f>
        <v>Select</v>
      </c>
    </row>
    <row r="11453" spans="3:5" x14ac:dyDescent="0.2">
      <c r="C11453" s="555"/>
      <c r="D11453" s="555"/>
      <c r="E11453" s="124" t="str">
        <f>'Enter Data'!$C$61</f>
        <v>Select</v>
      </c>
    </row>
    <row r="11454" spans="3:5" x14ac:dyDescent="0.2">
      <c r="C11454" s="555"/>
      <c r="D11454" s="555"/>
      <c r="E11454" s="124" t="str">
        <f>'Enter Data'!$C$61</f>
        <v>Select</v>
      </c>
    </row>
    <row r="11455" spans="3:5" x14ac:dyDescent="0.2">
      <c r="C11455" s="555"/>
      <c r="D11455" s="555"/>
      <c r="E11455" s="124" t="str">
        <f>'Enter Data'!$C$61</f>
        <v>Select</v>
      </c>
    </row>
    <row r="11456" spans="3:5" x14ac:dyDescent="0.2">
      <c r="C11456" s="555"/>
      <c r="D11456" s="555"/>
      <c r="E11456" s="124" t="str">
        <f>'Enter Data'!$C$61</f>
        <v>Select</v>
      </c>
    </row>
    <row r="11457" spans="3:5" x14ac:dyDescent="0.2">
      <c r="C11457" s="555"/>
      <c r="D11457" s="555"/>
      <c r="E11457" s="124" t="str">
        <f>'Enter Data'!$C$61</f>
        <v>Select</v>
      </c>
    </row>
    <row r="11458" spans="3:5" x14ac:dyDescent="0.2">
      <c r="C11458" s="555"/>
      <c r="D11458" s="555"/>
      <c r="E11458" s="124" t="str">
        <f>'Enter Data'!$C$61</f>
        <v>Select</v>
      </c>
    </row>
    <row r="11459" spans="3:5" x14ac:dyDescent="0.2">
      <c r="C11459" s="555"/>
      <c r="D11459" s="555"/>
      <c r="E11459" s="124" t="str">
        <f>'Enter Data'!$C$61</f>
        <v>Select</v>
      </c>
    </row>
    <row r="11460" spans="3:5" x14ac:dyDescent="0.2">
      <c r="C11460" s="555"/>
      <c r="D11460" s="555"/>
      <c r="E11460" s="124" t="str">
        <f>'Enter Data'!$C$61</f>
        <v>Select</v>
      </c>
    </row>
    <row r="11461" spans="3:5" x14ac:dyDescent="0.2">
      <c r="C11461" s="555"/>
      <c r="D11461" s="555"/>
      <c r="E11461" s="124" t="str">
        <f>'Enter Data'!$C$61</f>
        <v>Select</v>
      </c>
    </row>
    <row r="11462" spans="3:5" x14ac:dyDescent="0.2">
      <c r="C11462" s="555"/>
      <c r="D11462" s="555"/>
      <c r="E11462" s="124" t="str">
        <f>'Enter Data'!$C$61</f>
        <v>Select</v>
      </c>
    </row>
    <row r="11463" spans="3:5" x14ac:dyDescent="0.2">
      <c r="C11463" s="555"/>
      <c r="D11463" s="555"/>
      <c r="E11463" s="124" t="str">
        <f>'Enter Data'!$C$61</f>
        <v>Select</v>
      </c>
    </row>
    <row r="11464" spans="3:5" x14ac:dyDescent="0.2">
      <c r="C11464" s="555"/>
      <c r="D11464" s="555"/>
      <c r="E11464" s="124" t="str">
        <f>'Enter Data'!$C$61</f>
        <v>Select</v>
      </c>
    </row>
    <row r="11465" spans="3:5" x14ac:dyDescent="0.2">
      <c r="C11465" s="555"/>
      <c r="D11465" s="555"/>
      <c r="E11465" s="124" t="str">
        <f>'Enter Data'!$C$61</f>
        <v>Select</v>
      </c>
    </row>
    <row r="11466" spans="3:5" x14ac:dyDescent="0.2">
      <c r="C11466" s="555"/>
      <c r="D11466" s="555"/>
      <c r="E11466" s="124" t="str">
        <f>'Enter Data'!$C$61</f>
        <v>Select</v>
      </c>
    </row>
    <row r="11467" spans="3:5" x14ac:dyDescent="0.2">
      <c r="C11467" s="555"/>
      <c r="D11467" s="555"/>
      <c r="E11467" s="124" t="str">
        <f>'Enter Data'!$C$61</f>
        <v>Select</v>
      </c>
    </row>
    <row r="11468" spans="3:5" x14ac:dyDescent="0.2">
      <c r="C11468" s="555"/>
      <c r="D11468" s="555"/>
      <c r="E11468" s="124" t="str">
        <f>'Enter Data'!$C$61</f>
        <v>Select</v>
      </c>
    </row>
    <row r="11469" spans="3:5" x14ac:dyDescent="0.2">
      <c r="C11469" s="555"/>
      <c r="D11469" s="555"/>
      <c r="E11469" s="124" t="str">
        <f>'Enter Data'!$C$61</f>
        <v>Select</v>
      </c>
    </row>
    <row r="11470" spans="3:5" x14ac:dyDescent="0.2">
      <c r="C11470" s="555"/>
      <c r="D11470" s="555"/>
      <c r="E11470" s="124" t="str">
        <f>'Enter Data'!$C$61</f>
        <v>Select</v>
      </c>
    </row>
    <row r="11471" spans="3:5" x14ac:dyDescent="0.2">
      <c r="C11471" s="555"/>
      <c r="D11471" s="555"/>
      <c r="E11471" s="124" t="str">
        <f>'Enter Data'!$C$61</f>
        <v>Select</v>
      </c>
    </row>
    <row r="11472" spans="3:5" x14ac:dyDescent="0.2">
      <c r="C11472" s="555"/>
      <c r="D11472" s="555"/>
      <c r="E11472" s="124" t="str">
        <f>'Enter Data'!$C$61</f>
        <v>Select</v>
      </c>
    </row>
    <row r="11473" spans="3:5" x14ac:dyDescent="0.2">
      <c r="C11473" s="555"/>
      <c r="D11473" s="555"/>
      <c r="E11473" s="124" t="str">
        <f>'Enter Data'!$C$61</f>
        <v>Select</v>
      </c>
    </row>
    <row r="11474" spans="3:5" x14ac:dyDescent="0.2">
      <c r="C11474" s="555"/>
      <c r="D11474" s="555"/>
      <c r="E11474" s="124" t="str">
        <f>'Enter Data'!$C$61</f>
        <v>Select</v>
      </c>
    </row>
    <row r="11475" spans="3:5" x14ac:dyDescent="0.2">
      <c r="C11475" s="555"/>
      <c r="D11475" s="555"/>
      <c r="E11475" s="124" t="str">
        <f>'Enter Data'!$C$61</f>
        <v>Select</v>
      </c>
    </row>
    <row r="11476" spans="3:5" x14ac:dyDescent="0.2">
      <c r="C11476" s="555"/>
      <c r="D11476" s="555"/>
      <c r="E11476" s="124" t="str">
        <f>'Enter Data'!$C$61</f>
        <v>Select</v>
      </c>
    </row>
    <row r="11477" spans="3:5" x14ac:dyDescent="0.2">
      <c r="C11477" s="555"/>
      <c r="D11477" s="555"/>
      <c r="E11477" s="124" t="str">
        <f>'Enter Data'!$C$61</f>
        <v>Select</v>
      </c>
    </row>
    <row r="11478" spans="3:5" x14ac:dyDescent="0.2">
      <c r="C11478" s="555"/>
      <c r="D11478" s="555"/>
      <c r="E11478" s="124" t="str">
        <f>'Enter Data'!$C$61</f>
        <v>Select</v>
      </c>
    </row>
    <row r="11479" spans="3:5" x14ac:dyDescent="0.2">
      <c r="C11479" s="555"/>
      <c r="D11479" s="555"/>
      <c r="E11479" s="124" t="str">
        <f>'Enter Data'!$C$61</f>
        <v>Select</v>
      </c>
    </row>
    <row r="11480" spans="3:5" x14ac:dyDescent="0.2">
      <c r="C11480" s="555"/>
      <c r="D11480" s="555"/>
      <c r="E11480" s="124" t="str">
        <f>'Enter Data'!$C$61</f>
        <v>Select</v>
      </c>
    </row>
    <row r="11481" spans="3:5" x14ac:dyDescent="0.2">
      <c r="C11481" s="555"/>
      <c r="D11481" s="555"/>
      <c r="E11481" s="124" t="str">
        <f>'Enter Data'!$C$61</f>
        <v>Select</v>
      </c>
    </row>
    <row r="11482" spans="3:5" x14ac:dyDescent="0.2">
      <c r="C11482" s="555"/>
      <c r="D11482" s="555"/>
      <c r="E11482" s="124" t="str">
        <f>'Enter Data'!$C$61</f>
        <v>Select</v>
      </c>
    </row>
    <row r="11483" spans="3:5" x14ac:dyDescent="0.2">
      <c r="C11483" s="555"/>
      <c r="D11483" s="555"/>
      <c r="E11483" s="124" t="str">
        <f>'Enter Data'!$C$61</f>
        <v>Select</v>
      </c>
    </row>
    <row r="11484" spans="3:5" x14ac:dyDescent="0.2">
      <c r="C11484" s="555"/>
      <c r="D11484" s="555"/>
      <c r="E11484" s="124" t="str">
        <f>'Enter Data'!$C$61</f>
        <v>Select</v>
      </c>
    </row>
    <row r="11485" spans="3:5" x14ac:dyDescent="0.2">
      <c r="C11485" s="555"/>
      <c r="D11485" s="555"/>
      <c r="E11485" s="124" t="str">
        <f>'Enter Data'!$C$61</f>
        <v>Select</v>
      </c>
    </row>
    <row r="11486" spans="3:5" x14ac:dyDescent="0.2">
      <c r="C11486" s="555"/>
      <c r="D11486" s="555"/>
      <c r="E11486" s="124" t="str">
        <f>'Enter Data'!$C$61</f>
        <v>Select</v>
      </c>
    </row>
    <row r="11487" spans="3:5" x14ac:dyDescent="0.2">
      <c r="C11487" s="555"/>
      <c r="D11487" s="555"/>
      <c r="E11487" s="124" t="str">
        <f>'Enter Data'!$C$61</f>
        <v>Select</v>
      </c>
    </row>
    <row r="11488" spans="3:5" x14ac:dyDescent="0.2">
      <c r="C11488" s="555"/>
      <c r="D11488" s="555"/>
      <c r="E11488" s="124" t="str">
        <f>'Enter Data'!$C$61</f>
        <v>Select</v>
      </c>
    </row>
    <row r="11489" spans="3:5" x14ac:dyDescent="0.2">
      <c r="C11489" s="555"/>
      <c r="D11489" s="555"/>
      <c r="E11489" s="124" t="str">
        <f>'Enter Data'!$C$61</f>
        <v>Select</v>
      </c>
    </row>
    <row r="11490" spans="3:5" x14ac:dyDescent="0.2">
      <c r="C11490" s="555"/>
      <c r="D11490" s="555"/>
      <c r="E11490" s="124" t="str">
        <f>'Enter Data'!$C$61</f>
        <v>Select</v>
      </c>
    </row>
    <row r="11491" spans="3:5" x14ac:dyDescent="0.2">
      <c r="C11491" s="555"/>
      <c r="D11491" s="555"/>
      <c r="E11491" s="124" t="str">
        <f>'Enter Data'!$C$61</f>
        <v>Select</v>
      </c>
    </row>
    <row r="11492" spans="3:5" x14ac:dyDescent="0.2">
      <c r="C11492" s="555"/>
      <c r="D11492" s="555"/>
      <c r="E11492" s="124" t="str">
        <f>'Enter Data'!$C$61</f>
        <v>Select</v>
      </c>
    </row>
    <row r="11493" spans="3:5" x14ac:dyDescent="0.2">
      <c r="C11493" s="555"/>
      <c r="D11493" s="555"/>
      <c r="E11493" s="124" t="str">
        <f>'Enter Data'!$C$61</f>
        <v>Select</v>
      </c>
    </row>
    <row r="11494" spans="3:5" x14ac:dyDescent="0.2">
      <c r="C11494" s="555"/>
      <c r="D11494" s="555"/>
      <c r="E11494" s="124" t="str">
        <f>'Enter Data'!$C$61</f>
        <v>Select</v>
      </c>
    </row>
    <row r="11495" spans="3:5" x14ac:dyDescent="0.2">
      <c r="C11495" s="555"/>
      <c r="D11495" s="555"/>
      <c r="E11495" s="124" t="str">
        <f>'Enter Data'!$C$61</f>
        <v>Select</v>
      </c>
    </row>
    <row r="11496" spans="3:5" x14ac:dyDescent="0.2">
      <c r="C11496" s="555"/>
      <c r="D11496" s="555"/>
      <c r="E11496" s="124" t="str">
        <f>'Enter Data'!$C$61</f>
        <v>Select</v>
      </c>
    </row>
    <row r="11497" spans="3:5" x14ac:dyDescent="0.2">
      <c r="C11497" s="555"/>
      <c r="D11497" s="555"/>
      <c r="E11497" s="124" t="str">
        <f>'Enter Data'!$C$61</f>
        <v>Select</v>
      </c>
    </row>
    <row r="11498" spans="3:5" x14ac:dyDescent="0.2">
      <c r="C11498" s="555"/>
      <c r="D11498" s="555"/>
      <c r="E11498" s="124" t="str">
        <f>'Enter Data'!$C$61</f>
        <v>Select</v>
      </c>
    </row>
    <row r="11499" spans="3:5" x14ac:dyDescent="0.2">
      <c r="C11499" s="555"/>
      <c r="D11499" s="555"/>
      <c r="E11499" s="124" t="str">
        <f>'Enter Data'!$C$61</f>
        <v>Select</v>
      </c>
    </row>
    <row r="11500" spans="3:5" x14ac:dyDescent="0.2">
      <c r="C11500" s="555"/>
      <c r="D11500" s="555"/>
      <c r="E11500" s="124" t="str">
        <f>'Enter Data'!$C$61</f>
        <v>Select</v>
      </c>
    </row>
    <row r="11501" spans="3:5" x14ac:dyDescent="0.2">
      <c r="C11501" s="555"/>
      <c r="D11501" s="555"/>
      <c r="E11501" s="124" t="str">
        <f>'Enter Data'!$C$61</f>
        <v>Select</v>
      </c>
    </row>
    <row r="11502" spans="3:5" x14ac:dyDescent="0.2">
      <c r="C11502" s="555"/>
      <c r="D11502" s="555"/>
      <c r="E11502" s="124" t="str">
        <f>'Enter Data'!$C$61</f>
        <v>Select</v>
      </c>
    </row>
    <row r="11503" spans="3:5" x14ac:dyDescent="0.2">
      <c r="C11503" s="555"/>
      <c r="D11503" s="555"/>
      <c r="E11503" s="124" t="str">
        <f>'Enter Data'!$C$61</f>
        <v>Select</v>
      </c>
    </row>
    <row r="11504" spans="3:5" x14ac:dyDescent="0.2">
      <c r="C11504" s="555"/>
      <c r="D11504" s="555"/>
      <c r="E11504" s="124" t="str">
        <f>'Enter Data'!$C$61</f>
        <v>Select</v>
      </c>
    </row>
    <row r="11505" spans="3:5" x14ac:dyDescent="0.2">
      <c r="C11505" s="555"/>
      <c r="D11505" s="555"/>
      <c r="E11505" s="124" t="str">
        <f>'Enter Data'!$C$61</f>
        <v>Select</v>
      </c>
    </row>
    <row r="11506" spans="3:5" x14ac:dyDescent="0.2">
      <c r="C11506" s="555"/>
      <c r="D11506" s="555"/>
      <c r="E11506" s="124" t="str">
        <f>'Enter Data'!$C$61</f>
        <v>Select</v>
      </c>
    </row>
    <row r="11507" spans="3:5" x14ac:dyDescent="0.2">
      <c r="C11507" s="555"/>
      <c r="D11507" s="555"/>
      <c r="E11507" s="124" t="str">
        <f>'Enter Data'!$C$61</f>
        <v>Select</v>
      </c>
    </row>
    <row r="11508" spans="3:5" x14ac:dyDescent="0.2">
      <c r="C11508" s="555"/>
      <c r="D11508" s="555"/>
      <c r="E11508" s="124" t="str">
        <f>'Enter Data'!$C$61</f>
        <v>Select</v>
      </c>
    </row>
    <row r="11509" spans="3:5" x14ac:dyDescent="0.2">
      <c r="C11509" s="555"/>
      <c r="D11509" s="555"/>
      <c r="E11509" s="124" t="str">
        <f>'Enter Data'!$C$61</f>
        <v>Select</v>
      </c>
    </row>
    <row r="11510" spans="3:5" x14ac:dyDescent="0.2">
      <c r="C11510" s="555"/>
      <c r="D11510" s="555"/>
      <c r="E11510" s="124" t="str">
        <f>'Enter Data'!$C$61</f>
        <v>Select</v>
      </c>
    </row>
    <row r="11511" spans="3:5" x14ac:dyDescent="0.2">
      <c r="C11511" s="555"/>
      <c r="D11511" s="555"/>
      <c r="E11511" s="124" t="str">
        <f>'Enter Data'!$C$61</f>
        <v>Select</v>
      </c>
    </row>
    <row r="11512" spans="3:5" x14ac:dyDescent="0.2">
      <c r="C11512" s="555"/>
      <c r="D11512" s="555"/>
      <c r="E11512" s="124" t="str">
        <f>'Enter Data'!$C$61</f>
        <v>Select</v>
      </c>
    </row>
    <row r="11513" spans="3:5" x14ac:dyDescent="0.2">
      <c r="C11513" s="555"/>
      <c r="D11513" s="555"/>
      <c r="E11513" s="124" t="str">
        <f>'Enter Data'!$C$61</f>
        <v>Select</v>
      </c>
    </row>
    <row r="11514" spans="3:5" x14ac:dyDescent="0.2">
      <c r="C11514" s="555"/>
      <c r="D11514" s="555"/>
      <c r="E11514" s="124" t="str">
        <f>'Enter Data'!$C$61</f>
        <v>Select</v>
      </c>
    </row>
    <row r="11515" spans="3:5" x14ac:dyDescent="0.2">
      <c r="C11515" s="555"/>
      <c r="D11515" s="555"/>
      <c r="E11515" s="124" t="str">
        <f>'Enter Data'!$C$61</f>
        <v>Select</v>
      </c>
    </row>
    <row r="11516" spans="3:5" x14ac:dyDescent="0.2">
      <c r="C11516" s="555"/>
      <c r="D11516" s="555"/>
      <c r="E11516" s="124" t="str">
        <f>'Enter Data'!$C$61</f>
        <v>Select</v>
      </c>
    </row>
    <row r="11517" spans="3:5" x14ac:dyDescent="0.2">
      <c r="C11517" s="555"/>
      <c r="D11517" s="555"/>
      <c r="E11517" s="124" t="str">
        <f>'Enter Data'!$C$61</f>
        <v>Select</v>
      </c>
    </row>
    <row r="11518" spans="3:5" x14ac:dyDescent="0.2">
      <c r="C11518" s="555"/>
      <c r="D11518" s="555"/>
      <c r="E11518" s="124" t="str">
        <f>'Enter Data'!$C$61</f>
        <v>Select</v>
      </c>
    </row>
    <row r="11519" spans="3:5" x14ac:dyDescent="0.2">
      <c r="C11519" s="555"/>
      <c r="D11519" s="555"/>
      <c r="E11519" s="124" t="str">
        <f>'Enter Data'!$C$61</f>
        <v>Select</v>
      </c>
    </row>
    <row r="11520" spans="3:5" x14ac:dyDescent="0.2">
      <c r="C11520" s="555"/>
      <c r="D11520" s="555"/>
      <c r="E11520" s="124" t="str">
        <f>'Enter Data'!$C$61</f>
        <v>Select</v>
      </c>
    </row>
    <row r="11521" spans="3:5" x14ac:dyDescent="0.2">
      <c r="C11521" s="555"/>
      <c r="D11521" s="555"/>
      <c r="E11521" s="124" t="str">
        <f>'Enter Data'!$C$61</f>
        <v>Select</v>
      </c>
    </row>
    <row r="11522" spans="3:5" x14ac:dyDescent="0.2">
      <c r="C11522" s="555"/>
      <c r="D11522" s="555"/>
      <c r="E11522" s="124" t="str">
        <f>'Enter Data'!$C$61</f>
        <v>Select</v>
      </c>
    </row>
    <row r="11523" spans="3:5" x14ac:dyDescent="0.2">
      <c r="C11523" s="555"/>
      <c r="D11523" s="555"/>
      <c r="E11523" s="124" t="str">
        <f>'Enter Data'!$C$61</f>
        <v>Select</v>
      </c>
    </row>
    <row r="11524" spans="3:5" x14ac:dyDescent="0.2">
      <c r="C11524" s="555"/>
      <c r="D11524" s="555"/>
      <c r="E11524" s="124" t="str">
        <f>'Enter Data'!$C$61</f>
        <v>Select</v>
      </c>
    </row>
    <row r="11525" spans="3:5" x14ac:dyDescent="0.2">
      <c r="C11525" s="555"/>
      <c r="D11525" s="555"/>
      <c r="E11525" s="124" t="str">
        <f>'Enter Data'!$C$61</f>
        <v>Select</v>
      </c>
    </row>
    <row r="11526" spans="3:5" x14ac:dyDescent="0.2">
      <c r="C11526" s="555"/>
      <c r="D11526" s="555"/>
      <c r="E11526" s="124" t="str">
        <f>'Enter Data'!$C$61</f>
        <v>Select</v>
      </c>
    </row>
    <row r="11527" spans="3:5" x14ac:dyDescent="0.2">
      <c r="C11527" s="555"/>
      <c r="D11527" s="555"/>
      <c r="E11527" s="124" t="str">
        <f>'Enter Data'!$C$61</f>
        <v>Select</v>
      </c>
    </row>
    <row r="11528" spans="3:5" x14ac:dyDescent="0.2">
      <c r="C11528" s="555"/>
      <c r="D11528" s="555"/>
      <c r="E11528" s="124" t="str">
        <f>'Enter Data'!$C$61</f>
        <v>Select</v>
      </c>
    </row>
    <row r="11529" spans="3:5" x14ac:dyDescent="0.2">
      <c r="C11529" s="555"/>
      <c r="D11529" s="555"/>
      <c r="E11529" s="124" t="str">
        <f>'Enter Data'!$C$61</f>
        <v>Select</v>
      </c>
    </row>
    <row r="11530" spans="3:5" x14ac:dyDescent="0.2">
      <c r="C11530" s="555"/>
      <c r="D11530" s="555"/>
      <c r="E11530" s="124" t="str">
        <f>'Enter Data'!$C$61</f>
        <v>Select</v>
      </c>
    </row>
    <row r="11531" spans="3:5" x14ac:dyDescent="0.2">
      <c r="C11531" s="555"/>
      <c r="D11531" s="555"/>
      <c r="E11531" s="124" t="str">
        <f>'Enter Data'!$C$61</f>
        <v>Select</v>
      </c>
    </row>
    <row r="11532" spans="3:5" x14ac:dyDescent="0.2">
      <c r="C11532" s="555"/>
      <c r="D11532" s="555"/>
      <c r="E11532" s="124" t="str">
        <f>'Enter Data'!$C$61</f>
        <v>Select</v>
      </c>
    </row>
    <row r="11533" spans="3:5" x14ac:dyDescent="0.2">
      <c r="C11533" s="555"/>
      <c r="D11533" s="555"/>
      <c r="E11533" s="124" t="str">
        <f>'Enter Data'!$C$61</f>
        <v>Select</v>
      </c>
    </row>
    <row r="11534" spans="3:5" x14ac:dyDescent="0.2">
      <c r="C11534" s="555"/>
      <c r="D11534" s="555"/>
      <c r="E11534" s="124" t="str">
        <f>'Enter Data'!$C$61</f>
        <v>Select</v>
      </c>
    </row>
    <row r="11535" spans="3:5" x14ac:dyDescent="0.2">
      <c r="C11535" s="555"/>
      <c r="D11535" s="555"/>
      <c r="E11535" s="124" t="str">
        <f>'Enter Data'!$C$61</f>
        <v>Select</v>
      </c>
    </row>
    <row r="11536" spans="3:5" x14ac:dyDescent="0.2">
      <c r="C11536" s="555"/>
      <c r="D11536" s="555"/>
      <c r="E11536" s="124" t="str">
        <f>'Enter Data'!$C$61</f>
        <v>Select</v>
      </c>
    </row>
    <row r="11537" spans="3:5" x14ac:dyDescent="0.2">
      <c r="C11537" s="555"/>
      <c r="D11537" s="555"/>
      <c r="E11537" s="124" t="str">
        <f>'Enter Data'!$C$61</f>
        <v>Select</v>
      </c>
    </row>
    <row r="11538" spans="3:5" x14ac:dyDescent="0.2">
      <c r="C11538" s="555"/>
      <c r="D11538" s="555"/>
      <c r="E11538" s="124" t="str">
        <f>'Enter Data'!$C$61</f>
        <v>Select</v>
      </c>
    </row>
    <row r="11539" spans="3:5" x14ac:dyDescent="0.2">
      <c r="C11539" s="555"/>
      <c r="D11539" s="555"/>
      <c r="E11539" s="124" t="str">
        <f>'Enter Data'!$C$61</f>
        <v>Select</v>
      </c>
    </row>
    <row r="11540" spans="3:5" x14ac:dyDescent="0.2">
      <c r="C11540" s="555"/>
      <c r="D11540" s="555"/>
      <c r="E11540" s="124" t="str">
        <f>'Enter Data'!$C$61</f>
        <v>Select</v>
      </c>
    </row>
    <row r="11541" spans="3:5" x14ac:dyDescent="0.2">
      <c r="C11541" s="555"/>
      <c r="D11541" s="555"/>
      <c r="E11541" s="124" t="str">
        <f>'Enter Data'!$C$61</f>
        <v>Select</v>
      </c>
    </row>
    <row r="11542" spans="3:5" x14ac:dyDescent="0.2">
      <c r="C11542" s="555"/>
      <c r="D11542" s="555"/>
      <c r="E11542" s="124" t="str">
        <f>'Enter Data'!$C$61</f>
        <v>Select</v>
      </c>
    </row>
    <row r="11543" spans="3:5" x14ac:dyDescent="0.2">
      <c r="C11543" s="555"/>
      <c r="D11543" s="555"/>
      <c r="E11543" s="124" t="str">
        <f>'Enter Data'!$C$61</f>
        <v>Select</v>
      </c>
    </row>
    <row r="11544" spans="3:5" x14ac:dyDescent="0.2">
      <c r="C11544" s="555"/>
      <c r="D11544" s="555"/>
      <c r="E11544" s="124" t="str">
        <f>'Enter Data'!$C$61</f>
        <v>Select</v>
      </c>
    </row>
    <row r="11545" spans="3:5" x14ac:dyDescent="0.2">
      <c r="C11545" s="555"/>
      <c r="D11545" s="555"/>
      <c r="E11545" s="124" t="str">
        <f>'Enter Data'!$C$61</f>
        <v>Select</v>
      </c>
    </row>
    <row r="11546" spans="3:5" x14ac:dyDescent="0.2">
      <c r="C11546" s="555"/>
      <c r="D11546" s="555"/>
      <c r="E11546" s="124" t="str">
        <f>'Enter Data'!$C$61</f>
        <v>Select</v>
      </c>
    </row>
    <row r="11547" spans="3:5" x14ac:dyDescent="0.2">
      <c r="C11547" s="555"/>
      <c r="D11547" s="555"/>
      <c r="E11547" s="124" t="str">
        <f>'Enter Data'!$C$61</f>
        <v>Select</v>
      </c>
    </row>
    <row r="11548" spans="3:5" x14ac:dyDescent="0.2">
      <c r="C11548" s="555"/>
      <c r="D11548" s="555"/>
      <c r="E11548" s="124" t="str">
        <f>'Enter Data'!$C$61</f>
        <v>Select</v>
      </c>
    </row>
    <row r="11549" spans="3:5" x14ac:dyDescent="0.2">
      <c r="C11549" s="555"/>
      <c r="D11549" s="555"/>
      <c r="E11549" s="124" t="str">
        <f>'Enter Data'!$C$61</f>
        <v>Select</v>
      </c>
    </row>
    <row r="11550" spans="3:5" x14ac:dyDescent="0.2">
      <c r="C11550" s="555"/>
      <c r="D11550" s="555"/>
      <c r="E11550" s="124" t="str">
        <f>'Enter Data'!$C$61</f>
        <v>Select</v>
      </c>
    </row>
    <row r="11551" spans="3:5" x14ac:dyDescent="0.2">
      <c r="C11551" s="555"/>
      <c r="D11551" s="555"/>
      <c r="E11551" s="124" t="str">
        <f>'Enter Data'!$C$61</f>
        <v>Select</v>
      </c>
    </row>
    <row r="11552" spans="3:5" x14ac:dyDescent="0.2">
      <c r="C11552" s="555"/>
      <c r="D11552" s="555"/>
      <c r="E11552" s="124" t="str">
        <f>'Enter Data'!$C$61</f>
        <v>Select</v>
      </c>
    </row>
    <row r="11553" spans="3:5" x14ac:dyDescent="0.2">
      <c r="C11553" s="555"/>
      <c r="D11553" s="555"/>
      <c r="E11553" s="124" t="str">
        <f>'Enter Data'!$C$61</f>
        <v>Select</v>
      </c>
    </row>
    <row r="11554" spans="3:5" x14ac:dyDescent="0.2">
      <c r="C11554" s="555"/>
      <c r="D11554" s="555"/>
      <c r="E11554" s="124" t="str">
        <f>'Enter Data'!$C$61</f>
        <v>Select</v>
      </c>
    </row>
    <row r="11555" spans="3:5" x14ac:dyDescent="0.2">
      <c r="C11555" s="555"/>
      <c r="D11555" s="555"/>
      <c r="E11555" s="124" t="str">
        <f>'Enter Data'!$C$61</f>
        <v>Select</v>
      </c>
    </row>
    <row r="11556" spans="3:5" x14ac:dyDescent="0.2">
      <c r="C11556" s="555"/>
      <c r="D11556" s="555"/>
      <c r="E11556" s="124" t="str">
        <f>'Enter Data'!$C$61</f>
        <v>Select</v>
      </c>
    </row>
    <row r="11557" spans="3:5" x14ac:dyDescent="0.2">
      <c r="C11557" s="555"/>
      <c r="D11557" s="555"/>
      <c r="E11557" s="124" t="str">
        <f>'Enter Data'!$C$61</f>
        <v>Select</v>
      </c>
    </row>
    <row r="11558" spans="3:5" x14ac:dyDescent="0.2">
      <c r="C11558" s="555"/>
      <c r="D11558" s="555"/>
      <c r="E11558" s="124" t="str">
        <f>'Enter Data'!$C$61</f>
        <v>Select</v>
      </c>
    </row>
    <row r="11559" spans="3:5" x14ac:dyDescent="0.2">
      <c r="C11559" s="555"/>
      <c r="D11559" s="555"/>
      <c r="E11559" s="124" t="str">
        <f>'Enter Data'!$C$61</f>
        <v>Select</v>
      </c>
    </row>
    <row r="11560" spans="3:5" x14ac:dyDescent="0.2">
      <c r="C11560" s="555"/>
      <c r="D11560" s="555"/>
      <c r="E11560" s="124" t="str">
        <f>'Enter Data'!$C$61</f>
        <v>Select</v>
      </c>
    </row>
    <row r="11561" spans="3:5" x14ac:dyDescent="0.2">
      <c r="C11561" s="555"/>
      <c r="D11561" s="555"/>
      <c r="E11561" s="124" t="str">
        <f>'Enter Data'!$C$61</f>
        <v>Select</v>
      </c>
    </row>
    <row r="11562" spans="3:5" x14ac:dyDescent="0.2">
      <c r="C11562" s="555"/>
      <c r="D11562" s="555"/>
      <c r="E11562" s="124" t="str">
        <f>'Enter Data'!$C$61</f>
        <v>Select</v>
      </c>
    </row>
    <row r="11563" spans="3:5" x14ac:dyDescent="0.2">
      <c r="C11563" s="555"/>
      <c r="D11563" s="555"/>
      <c r="E11563" s="124" t="str">
        <f>'Enter Data'!$C$61</f>
        <v>Select</v>
      </c>
    </row>
    <row r="11564" spans="3:5" x14ac:dyDescent="0.2">
      <c r="C11564" s="555"/>
      <c r="D11564" s="555"/>
      <c r="E11564" s="124" t="str">
        <f>'Enter Data'!$C$61</f>
        <v>Select</v>
      </c>
    </row>
    <row r="11565" spans="3:5" x14ac:dyDescent="0.2">
      <c r="C11565" s="555"/>
      <c r="D11565" s="555"/>
      <c r="E11565" s="124" t="str">
        <f>'Enter Data'!$C$61</f>
        <v>Select</v>
      </c>
    </row>
    <row r="11566" spans="3:5" x14ac:dyDescent="0.2">
      <c r="C11566" s="555"/>
      <c r="D11566" s="555"/>
      <c r="E11566" s="124" t="str">
        <f>'Enter Data'!$C$61</f>
        <v>Select</v>
      </c>
    </row>
    <row r="11567" spans="3:5" x14ac:dyDescent="0.2">
      <c r="C11567" s="555"/>
      <c r="D11567" s="555"/>
      <c r="E11567" s="124" t="str">
        <f>'Enter Data'!$C$61</f>
        <v>Select</v>
      </c>
    </row>
    <row r="11568" spans="3:5" x14ac:dyDescent="0.2">
      <c r="C11568" s="555"/>
      <c r="D11568" s="555"/>
      <c r="E11568" s="124" t="str">
        <f>'Enter Data'!$C$61</f>
        <v>Select</v>
      </c>
    </row>
    <row r="11569" spans="3:5" x14ac:dyDescent="0.2">
      <c r="C11569" s="555"/>
      <c r="D11569" s="555"/>
      <c r="E11569" s="124" t="str">
        <f>'Enter Data'!$C$61</f>
        <v>Select</v>
      </c>
    </row>
    <row r="11570" spans="3:5" x14ac:dyDescent="0.2">
      <c r="C11570" s="555"/>
      <c r="D11570" s="555"/>
      <c r="E11570" s="124" t="str">
        <f>'Enter Data'!$C$61</f>
        <v>Select</v>
      </c>
    </row>
    <row r="11571" spans="3:5" x14ac:dyDescent="0.2">
      <c r="C11571" s="555"/>
      <c r="D11571" s="555"/>
      <c r="E11571" s="124" t="str">
        <f>'Enter Data'!$C$61</f>
        <v>Select</v>
      </c>
    </row>
    <row r="11572" spans="3:5" x14ac:dyDescent="0.2">
      <c r="C11572" s="555"/>
      <c r="D11572" s="555"/>
      <c r="E11572" s="124" t="str">
        <f>'Enter Data'!$C$61</f>
        <v>Select</v>
      </c>
    </row>
    <row r="11573" spans="3:5" x14ac:dyDescent="0.2">
      <c r="C11573" s="555"/>
      <c r="D11573" s="555"/>
      <c r="E11573" s="124" t="str">
        <f>'Enter Data'!$C$61</f>
        <v>Select</v>
      </c>
    </row>
    <row r="11574" spans="3:5" x14ac:dyDescent="0.2">
      <c r="C11574" s="555"/>
      <c r="D11574" s="555"/>
      <c r="E11574" s="124" t="str">
        <f>'Enter Data'!$C$61</f>
        <v>Select</v>
      </c>
    </row>
    <row r="11575" spans="3:5" x14ac:dyDescent="0.2">
      <c r="C11575" s="555"/>
      <c r="D11575" s="555"/>
      <c r="E11575" s="124" t="str">
        <f>'Enter Data'!$C$61</f>
        <v>Select</v>
      </c>
    </row>
    <row r="11576" spans="3:5" x14ac:dyDescent="0.2">
      <c r="C11576" s="555"/>
      <c r="D11576" s="555"/>
      <c r="E11576" s="124" t="str">
        <f>'Enter Data'!$C$61</f>
        <v>Select</v>
      </c>
    </row>
    <row r="11577" spans="3:5" x14ac:dyDescent="0.2">
      <c r="C11577" s="555"/>
      <c r="D11577" s="555"/>
      <c r="E11577" s="124" t="str">
        <f>'Enter Data'!$C$61</f>
        <v>Select</v>
      </c>
    </row>
    <row r="11578" spans="3:5" x14ac:dyDescent="0.2">
      <c r="C11578" s="555"/>
      <c r="D11578" s="555"/>
      <c r="E11578" s="124" t="str">
        <f>'Enter Data'!$C$61</f>
        <v>Select</v>
      </c>
    </row>
    <row r="11579" spans="3:5" x14ac:dyDescent="0.2">
      <c r="C11579" s="555"/>
      <c r="D11579" s="555"/>
      <c r="E11579" s="124" t="str">
        <f>'Enter Data'!$C$61</f>
        <v>Select</v>
      </c>
    </row>
    <row r="11580" spans="3:5" x14ac:dyDescent="0.2">
      <c r="C11580" s="555"/>
      <c r="D11580" s="555"/>
      <c r="E11580" s="124" t="str">
        <f>'Enter Data'!$C$61</f>
        <v>Select</v>
      </c>
    </row>
    <row r="11581" spans="3:5" x14ac:dyDescent="0.2">
      <c r="C11581" s="555"/>
      <c r="D11581" s="555"/>
      <c r="E11581" s="124" t="str">
        <f>'Enter Data'!$C$61</f>
        <v>Select</v>
      </c>
    </row>
    <row r="11582" spans="3:5" x14ac:dyDescent="0.2">
      <c r="C11582" s="555"/>
      <c r="D11582" s="555"/>
      <c r="E11582" s="124" t="str">
        <f>'Enter Data'!$C$61</f>
        <v>Select</v>
      </c>
    </row>
    <row r="11583" spans="3:5" x14ac:dyDescent="0.2">
      <c r="C11583" s="555"/>
      <c r="D11583" s="555"/>
      <c r="E11583" s="124" t="str">
        <f>'Enter Data'!$C$61</f>
        <v>Select</v>
      </c>
    </row>
    <row r="11584" spans="3:5" x14ac:dyDescent="0.2">
      <c r="C11584" s="555"/>
      <c r="D11584" s="555"/>
      <c r="E11584" s="124" t="str">
        <f>'Enter Data'!$C$61</f>
        <v>Select</v>
      </c>
    </row>
    <row r="11585" spans="3:5" x14ac:dyDescent="0.2">
      <c r="C11585" s="555"/>
      <c r="D11585" s="555"/>
      <c r="E11585" s="124" t="str">
        <f>'Enter Data'!$C$61</f>
        <v>Select</v>
      </c>
    </row>
    <row r="11586" spans="3:5" x14ac:dyDescent="0.2">
      <c r="C11586" s="555"/>
      <c r="D11586" s="555"/>
      <c r="E11586" s="124" t="str">
        <f>'Enter Data'!$C$61</f>
        <v>Select</v>
      </c>
    </row>
    <row r="11587" spans="3:5" x14ac:dyDescent="0.2">
      <c r="C11587" s="555"/>
      <c r="D11587" s="555"/>
      <c r="E11587" s="124" t="str">
        <f>'Enter Data'!$C$61</f>
        <v>Select</v>
      </c>
    </row>
    <row r="11588" spans="3:5" x14ac:dyDescent="0.2">
      <c r="C11588" s="555"/>
      <c r="D11588" s="555"/>
      <c r="E11588" s="124" t="str">
        <f>'Enter Data'!$C$61</f>
        <v>Select</v>
      </c>
    </row>
    <row r="11589" spans="3:5" x14ac:dyDescent="0.2">
      <c r="C11589" s="555"/>
      <c r="D11589" s="555"/>
      <c r="E11589" s="124" t="str">
        <f>'Enter Data'!$C$61</f>
        <v>Select</v>
      </c>
    </row>
    <row r="11590" spans="3:5" x14ac:dyDescent="0.2">
      <c r="C11590" s="555"/>
      <c r="D11590" s="555"/>
      <c r="E11590" s="124" t="str">
        <f>'Enter Data'!$C$61</f>
        <v>Select</v>
      </c>
    </row>
    <row r="11591" spans="3:5" x14ac:dyDescent="0.2">
      <c r="C11591" s="555"/>
      <c r="D11591" s="555"/>
      <c r="E11591" s="124" t="str">
        <f>'Enter Data'!$C$61</f>
        <v>Select</v>
      </c>
    </row>
    <row r="11592" spans="3:5" x14ac:dyDescent="0.2">
      <c r="C11592" s="555"/>
      <c r="D11592" s="555"/>
      <c r="E11592" s="124" t="str">
        <f>'Enter Data'!$C$61</f>
        <v>Select</v>
      </c>
    </row>
    <row r="11593" spans="3:5" x14ac:dyDescent="0.2">
      <c r="C11593" s="555"/>
      <c r="D11593" s="555"/>
      <c r="E11593" s="124" t="str">
        <f>'Enter Data'!$C$61</f>
        <v>Select</v>
      </c>
    </row>
    <row r="11594" spans="3:5" x14ac:dyDescent="0.2">
      <c r="C11594" s="555"/>
      <c r="D11594" s="555"/>
      <c r="E11594" s="124" t="str">
        <f>'Enter Data'!$C$61</f>
        <v>Select</v>
      </c>
    </row>
    <row r="11595" spans="3:5" x14ac:dyDescent="0.2">
      <c r="C11595" s="555"/>
      <c r="D11595" s="555"/>
      <c r="E11595" s="124" t="str">
        <f>'Enter Data'!$C$61</f>
        <v>Select</v>
      </c>
    </row>
    <row r="11596" spans="3:5" x14ac:dyDescent="0.2">
      <c r="C11596" s="555"/>
      <c r="D11596" s="555"/>
      <c r="E11596" s="124" t="str">
        <f>'Enter Data'!$C$61</f>
        <v>Select</v>
      </c>
    </row>
    <row r="11597" spans="3:5" x14ac:dyDescent="0.2">
      <c r="C11597" s="555"/>
      <c r="D11597" s="555"/>
      <c r="E11597" s="124" t="str">
        <f>'Enter Data'!$C$61</f>
        <v>Select</v>
      </c>
    </row>
    <row r="11598" spans="3:5" x14ac:dyDescent="0.2">
      <c r="C11598" s="555"/>
      <c r="D11598" s="555"/>
      <c r="E11598" s="124" t="str">
        <f>'Enter Data'!$C$61</f>
        <v>Select</v>
      </c>
    </row>
    <row r="11599" spans="3:5" x14ac:dyDescent="0.2">
      <c r="C11599" s="555"/>
      <c r="D11599" s="555"/>
      <c r="E11599" s="124" t="str">
        <f>'Enter Data'!$C$61</f>
        <v>Select</v>
      </c>
    </row>
    <row r="11600" spans="3:5" x14ac:dyDescent="0.2">
      <c r="C11600" s="555"/>
      <c r="D11600" s="555"/>
      <c r="E11600" s="124" t="str">
        <f>'Enter Data'!$C$61</f>
        <v>Select</v>
      </c>
    </row>
    <row r="11601" spans="3:5" x14ac:dyDescent="0.2">
      <c r="C11601" s="555"/>
      <c r="D11601" s="555"/>
      <c r="E11601" s="124" t="str">
        <f>'Enter Data'!$C$61</f>
        <v>Select</v>
      </c>
    </row>
    <row r="11602" spans="3:5" x14ac:dyDescent="0.2">
      <c r="C11602" s="555"/>
      <c r="D11602" s="555"/>
      <c r="E11602" s="124" t="str">
        <f>'Enter Data'!$C$61</f>
        <v>Select</v>
      </c>
    </row>
    <row r="11603" spans="3:5" x14ac:dyDescent="0.2">
      <c r="C11603" s="555"/>
      <c r="D11603" s="555"/>
      <c r="E11603" s="124" t="str">
        <f>'Enter Data'!$C$61</f>
        <v>Select</v>
      </c>
    </row>
    <row r="11604" spans="3:5" x14ac:dyDescent="0.2">
      <c r="C11604" s="555"/>
      <c r="D11604" s="555"/>
      <c r="E11604" s="124" t="str">
        <f>'Enter Data'!$C$61</f>
        <v>Select</v>
      </c>
    </row>
    <row r="11605" spans="3:5" x14ac:dyDescent="0.2">
      <c r="C11605" s="555"/>
      <c r="D11605" s="555"/>
      <c r="E11605" s="124" t="str">
        <f>'Enter Data'!$C$61</f>
        <v>Select</v>
      </c>
    </row>
    <row r="11606" spans="3:5" x14ac:dyDescent="0.2">
      <c r="C11606" s="555"/>
      <c r="D11606" s="555"/>
      <c r="E11606" s="124" t="str">
        <f>'Enter Data'!$C$61</f>
        <v>Select</v>
      </c>
    </row>
    <row r="11607" spans="3:5" x14ac:dyDescent="0.2">
      <c r="C11607" s="555"/>
      <c r="D11607" s="555"/>
      <c r="E11607" s="124" t="str">
        <f>'Enter Data'!$C$61</f>
        <v>Select</v>
      </c>
    </row>
    <row r="11608" spans="3:5" x14ac:dyDescent="0.2">
      <c r="C11608" s="555"/>
      <c r="D11608" s="555"/>
      <c r="E11608" s="124" t="str">
        <f>'Enter Data'!$C$61</f>
        <v>Select</v>
      </c>
    </row>
    <row r="11609" spans="3:5" x14ac:dyDescent="0.2">
      <c r="C11609" s="555"/>
      <c r="D11609" s="555"/>
      <c r="E11609" s="124" t="str">
        <f>'Enter Data'!$C$61</f>
        <v>Select</v>
      </c>
    </row>
    <row r="11610" spans="3:5" x14ac:dyDescent="0.2">
      <c r="C11610" s="555"/>
      <c r="D11610" s="555"/>
      <c r="E11610" s="124" t="str">
        <f>'Enter Data'!$C$61</f>
        <v>Select</v>
      </c>
    </row>
    <row r="11611" spans="3:5" x14ac:dyDescent="0.2">
      <c r="C11611" s="555"/>
      <c r="D11611" s="555"/>
      <c r="E11611" s="124" t="str">
        <f>'Enter Data'!$C$61</f>
        <v>Select</v>
      </c>
    </row>
    <row r="11612" spans="3:5" x14ac:dyDescent="0.2">
      <c r="C11612" s="555"/>
      <c r="D11612" s="555"/>
      <c r="E11612" s="124" t="str">
        <f>'Enter Data'!$C$61</f>
        <v>Select</v>
      </c>
    </row>
    <row r="11613" spans="3:5" x14ac:dyDescent="0.2">
      <c r="C11613" s="555"/>
      <c r="D11613" s="555"/>
      <c r="E11613" s="124" t="str">
        <f>'Enter Data'!$C$61</f>
        <v>Select</v>
      </c>
    </row>
    <row r="11614" spans="3:5" x14ac:dyDescent="0.2">
      <c r="C11614" s="555"/>
      <c r="D11614" s="555"/>
      <c r="E11614" s="124" t="str">
        <f>'Enter Data'!$C$61</f>
        <v>Select</v>
      </c>
    </row>
    <row r="11615" spans="3:5" x14ac:dyDescent="0.2">
      <c r="C11615" s="555"/>
      <c r="D11615" s="555"/>
      <c r="E11615" s="124" t="str">
        <f>'Enter Data'!$C$61</f>
        <v>Select</v>
      </c>
    </row>
    <row r="11616" spans="3:5" x14ac:dyDescent="0.2">
      <c r="C11616" s="555"/>
      <c r="D11616" s="555"/>
      <c r="E11616" s="124" t="str">
        <f>'Enter Data'!$C$61</f>
        <v>Select</v>
      </c>
    </row>
    <row r="11617" spans="3:5" x14ac:dyDescent="0.2">
      <c r="C11617" s="555"/>
      <c r="D11617" s="555"/>
      <c r="E11617" s="124" t="str">
        <f>'Enter Data'!$C$61</f>
        <v>Select</v>
      </c>
    </row>
    <row r="11618" spans="3:5" x14ac:dyDescent="0.2">
      <c r="C11618" s="555"/>
      <c r="D11618" s="555"/>
      <c r="E11618" s="124" t="str">
        <f>'Enter Data'!$C$61</f>
        <v>Select</v>
      </c>
    </row>
    <row r="11619" spans="3:5" x14ac:dyDescent="0.2">
      <c r="C11619" s="555"/>
      <c r="D11619" s="555"/>
      <c r="E11619" s="124" t="str">
        <f>'Enter Data'!$C$61</f>
        <v>Select</v>
      </c>
    </row>
    <row r="11620" spans="3:5" x14ac:dyDescent="0.2">
      <c r="C11620" s="555"/>
      <c r="D11620" s="555"/>
      <c r="E11620" s="124" t="str">
        <f>'Enter Data'!$C$61</f>
        <v>Select</v>
      </c>
    </row>
    <row r="11621" spans="3:5" x14ac:dyDescent="0.2">
      <c r="C11621" s="555"/>
      <c r="D11621" s="555"/>
      <c r="E11621" s="124" t="str">
        <f>'Enter Data'!$C$61</f>
        <v>Select</v>
      </c>
    </row>
    <row r="11622" spans="3:5" x14ac:dyDescent="0.2">
      <c r="C11622" s="555"/>
      <c r="D11622" s="555"/>
      <c r="E11622" s="124" t="str">
        <f>'Enter Data'!$C$61</f>
        <v>Select</v>
      </c>
    </row>
    <row r="11623" spans="3:5" x14ac:dyDescent="0.2">
      <c r="C11623" s="555"/>
      <c r="D11623" s="555"/>
      <c r="E11623" s="124" t="str">
        <f>'Enter Data'!$C$61</f>
        <v>Select</v>
      </c>
    </row>
    <row r="11624" spans="3:5" x14ac:dyDescent="0.2">
      <c r="C11624" s="555"/>
      <c r="D11624" s="555"/>
      <c r="E11624" s="124" t="str">
        <f>'Enter Data'!$C$61</f>
        <v>Select</v>
      </c>
    </row>
    <row r="11625" spans="3:5" x14ac:dyDescent="0.2">
      <c r="C11625" s="555"/>
      <c r="D11625" s="555"/>
      <c r="E11625" s="124" t="str">
        <f>'Enter Data'!$C$61</f>
        <v>Select</v>
      </c>
    </row>
    <row r="11626" spans="3:5" x14ac:dyDescent="0.2">
      <c r="C11626" s="555"/>
      <c r="D11626" s="555"/>
      <c r="E11626" s="124" t="str">
        <f>'Enter Data'!$C$61</f>
        <v>Select</v>
      </c>
    </row>
    <row r="11627" spans="3:5" x14ac:dyDescent="0.2">
      <c r="C11627" s="555"/>
      <c r="D11627" s="555"/>
      <c r="E11627" s="124" t="str">
        <f>'Enter Data'!$C$61</f>
        <v>Select</v>
      </c>
    </row>
    <row r="11628" spans="3:5" x14ac:dyDescent="0.2">
      <c r="C11628" s="555"/>
      <c r="D11628" s="555"/>
      <c r="E11628" s="124" t="str">
        <f>'Enter Data'!$C$61</f>
        <v>Select</v>
      </c>
    </row>
    <row r="11629" spans="3:5" x14ac:dyDescent="0.2">
      <c r="C11629" s="555"/>
      <c r="D11629" s="555"/>
      <c r="E11629" s="124" t="str">
        <f>'Enter Data'!$C$61</f>
        <v>Select</v>
      </c>
    </row>
    <row r="11630" spans="3:5" x14ac:dyDescent="0.2">
      <c r="C11630" s="555"/>
      <c r="D11630" s="555"/>
      <c r="E11630" s="124" t="str">
        <f>'Enter Data'!$C$61</f>
        <v>Select</v>
      </c>
    </row>
    <row r="11631" spans="3:5" x14ac:dyDescent="0.2">
      <c r="C11631" s="555"/>
      <c r="D11631" s="555"/>
      <c r="E11631" s="124" t="str">
        <f>'Enter Data'!$C$61</f>
        <v>Select</v>
      </c>
    </row>
    <row r="11632" spans="3:5" x14ac:dyDescent="0.2">
      <c r="C11632" s="555"/>
      <c r="D11632" s="555"/>
      <c r="E11632" s="124" t="str">
        <f>'Enter Data'!$C$61</f>
        <v>Select</v>
      </c>
    </row>
    <row r="11633" spans="3:5" x14ac:dyDescent="0.2">
      <c r="C11633" s="555"/>
      <c r="D11633" s="555"/>
      <c r="E11633" s="124" t="str">
        <f>'Enter Data'!$C$61</f>
        <v>Select</v>
      </c>
    </row>
    <row r="11634" spans="3:5" x14ac:dyDescent="0.2">
      <c r="C11634" s="555"/>
      <c r="D11634" s="555"/>
      <c r="E11634" s="124" t="str">
        <f>'Enter Data'!$C$61</f>
        <v>Select</v>
      </c>
    </row>
    <row r="11635" spans="3:5" x14ac:dyDescent="0.2">
      <c r="C11635" s="555"/>
      <c r="D11635" s="555"/>
      <c r="E11635" s="124" t="str">
        <f>'Enter Data'!$C$61</f>
        <v>Select</v>
      </c>
    </row>
    <row r="11636" spans="3:5" x14ac:dyDescent="0.2">
      <c r="C11636" s="555"/>
      <c r="D11636" s="555"/>
      <c r="E11636" s="124" t="str">
        <f>'Enter Data'!$C$61</f>
        <v>Select</v>
      </c>
    </row>
    <row r="11637" spans="3:5" x14ac:dyDescent="0.2">
      <c r="C11637" s="555"/>
      <c r="D11637" s="555"/>
      <c r="E11637" s="124" t="str">
        <f>'Enter Data'!$C$61</f>
        <v>Select</v>
      </c>
    </row>
    <row r="11638" spans="3:5" x14ac:dyDescent="0.2">
      <c r="C11638" s="555"/>
      <c r="D11638" s="555"/>
      <c r="E11638" s="124" t="str">
        <f>'Enter Data'!$C$61</f>
        <v>Select</v>
      </c>
    </row>
    <row r="11639" spans="3:5" x14ac:dyDescent="0.2">
      <c r="C11639" s="555"/>
      <c r="D11639" s="555"/>
      <c r="E11639" s="124" t="str">
        <f>'Enter Data'!$C$61</f>
        <v>Select</v>
      </c>
    </row>
    <row r="11640" spans="3:5" x14ac:dyDescent="0.2">
      <c r="C11640" s="555"/>
      <c r="D11640" s="555"/>
      <c r="E11640" s="124" t="str">
        <f>'Enter Data'!$C$61</f>
        <v>Select</v>
      </c>
    </row>
    <row r="11641" spans="3:5" x14ac:dyDescent="0.2">
      <c r="C11641" s="555"/>
      <c r="D11641" s="555"/>
      <c r="E11641" s="124" t="str">
        <f>'Enter Data'!$C$61</f>
        <v>Select</v>
      </c>
    </row>
    <row r="11642" spans="3:5" x14ac:dyDescent="0.2">
      <c r="C11642" s="555"/>
      <c r="D11642" s="555"/>
      <c r="E11642" s="124" t="str">
        <f>'Enter Data'!$C$61</f>
        <v>Select</v>
      </c>
    </row>
    <row r="11643" spans="3:5" x14ac:dyDescent="0.2">
      <c r="C11643" s="555"/>
      <c r="D11643" s="555"/>
      <c r="E11643" s="124" t="str">
        <f>'Enter Data'!$C$61</f>
        <v>Select</v>
      </c>
    </row>
    <row r="11644" spans="3:5" x14ac:dyDescent="0.2">
      <c r="C11644" s="555"/>
      <c r="D11644" s="555"/>
      <c r="E11644" s="124" t="str">
        <f>'Enter Data'!$C$61</f>
        <v>Select</v>
      </c>
    </row>
    <row r="11645" spans="3:5" x14ac:dyDescent="0.2">
      <c r="C11645" s="555"/>
      <c r="D11645" s="555"/>
      <c r="E11645" s="124" t="str">
        <f>'Enter Data'!$C$61</f>
        <v>Select</v>
      </c>
    </row>
    <row r="11646" spans="3:5" x14ac:dyDescent="0.2">
      <c r="C11646" s="555"/>
      <c r="D11646" s="555"/>
      <c r="E11646" s="124" t="str">
        <f>'Enter Data'!$C$61</f>
        <v>Select</v>
      </c>
    </row>
    <row r="11647" spans="3:5" x14ac:dyDescent="0.2">
      <c r="C11647" s="555"/>
      <c r="D11647" s="555"/>
      <c r="E11647" s="124" t="str">
        <f>'Enter Data'!$C$61</f>
        <v>Select</v>
      </c>
    </row>
    <row r="11648" spans="3:5" x14ac:dyDescent="0.2">
      <c r="C11648" s="555"/>
      <c r="D11648" s="555"/>
      <c r="E11648" s="124" t="str">
        <f>'Enter Data'!$C$61</f>
        <v>Select</v>
      </c>
    </row>
    <row r="11649" spans="3:5" x14ac:dyDescent="0.2">
      <c r="C11649" s="555"/>
      <c r="D11649" s="555"/>
      <c r="E11649" s="124" t="str">
        <f>'Enter Data'!$C$61</f>
        <v>Select</v>
      </c>
    </row>
    <row r="11650" spans="3:5" x14ac:dyDescent="0.2">
      <c r="C11650" s="555"/>
      <c r="D11650" s="555"/>
      <c r="E11650" s="124" t="str">
        <f>'Enter Data'!$C$61</f>
        <v>Select</v>
      </c>
    </row>
    <row r="11651" spans="3:5" x14ac:dyDescent="0.2">
      <c r="C11651" s="555"/>
      <c r="D11651" s="555"/>
      <c r="E11651" s="124" t="str">
        <f>'Enter Data'!$C$61</f>
        <v>Select</v>
      </c>
    </row>
    <row r="11652" spans="3:5" x14ac:dyDescent="0.2">
      <c r="C11652" s="555"/>
      <c r="D11652" s="555"/>
      <c r="E11652" s="124" t="str">
        <f>'Enter Data'!$C$61</f>
        <v>Select</v>
      </c>
    </row>
    <row r="11653" spans="3:5" x14ac:dyDescent="0.2">
      <c r="C11653" s="555"/>
      <c r="D11653" s="555"/>
      <c r="E11653" s="124" t="str">
        <f>'Enter Data'!$C$61</f>
        <v>Select</v>
      </c>
    </row>
    <row r="11654" spans="3:5" x14ac:dyDescent="0.2">
      <c r="C11654" s="555"/>
      <c r="D11654" s="555"/>
      <c r="E11654" s="124" t="str">
        <f>'Enter Data'!$C$61</f>
        <v>Select</v>
      </c>
    </row>
    <row r="11655" spans="3:5" x14ac:dyDescent="0.2">
      <c r="C11655" s="555"/>
      <c r="D11655" s="555"/>
      <c r="E11655" s="124" t="str">
        <f>'Enter Data'!$C$61</f>
        <v>Select</v>
      </c>
    </row>
    <row r="11656" spans="3:5" x14ac:dyDescent="0.2">
      <c r="C11656" s="555"/>
      <c r="D11656" s="555"/>
      <c r="E11656" s="124" t="str">
        <f>'Enter Data'!$C$61</f>
        <v>Select</v>
      </c>
    </row>
    <row r="11657" spans="3:5" x14ac:dyDescent="0.2">
      <c r="C11657" s="555"/>
      <c r="D11657" s="555"/>
      <c r="E11657" s="124" t="str">
        <f>'Enter Data'!$C$61</f>
        <v>Select</v>
      </c>
    </row>
    <row r="11658" spans="3:5" x14ac:dyDescent="0.2">
      <c r="C11658" s="555"/>
      <c r="D11658" s="555"/>
      <c r="E11658" s="124" t="str">
        <f>'Enter Data'!$C$61</f>
        <v>Select</v>
      </c>
    </row>
    <row r="11659" spans="3:5" x14ac:dyDescent="0.2">
      <c r="C11659" s="555"/>
      <c r="D11659" s="555"/>
      <c r="E11659" s="124" t="str">
        <f>'Enter Data'!$C$61</f>
        <v>Select</v>
      </c>
    </row>
    <row r="11660" spans="3:5" x14ac:dyDescent="0.2">
      <c r="C11660" s="555"/>
      <c r="D11660" s="555"/>
      <c r="E11660" s="124" t="str">
        <f>'Enter Data'!$C$61</f>
        <v>Select</v>
      </c>
    </row>
    <row r="11661" spans="3:5" x14ac:dyDescent="0.2">
      <c r="C11661" s="555"/>
      <c r="D11661" s="555"/>
      <c r="E11661" s="124" t="str">
        <f>'Enter Data'!$C$61</f>
        <v>Select</v>
      </c>
    </row>
    <row r="11662" spans="3:5" x14ac:dyDescent="0.2">
      <c r="C11662" s="555"/>
      <c r="D11662" s="555"/>
      <c r="E11662" s="124" t="str">
        <f>'Enter Data'!$C$61</f>
        <v>Select</v>
      </c>
    </row>
    <row r="11663" spans="3:5" x14ac:dyDescent="0.2">
      <c r="C11663" s="555"/>
      <c r="D11663" s="555"/>
      <c r="E11663" s="124" t="str">
        <f>'Enter Data'!$C$61</f>
        <v>Select</v>
      </c>
    </row>
    <row r="11664" spans="3:5" x14ac:dyDescent="0.2">
      <c r="C11664" s="555"/>
      <c r="D11664" s="555"/>
      <c r="E11664" s="124" t="str">
        <f>'Enter Data'!$C$61</f>
        <v>Select</v>
      </c>
    </row>
    <row r="11665" spans="3:5" x14ac:dyDescent="0.2">
      <c r="C11665" s="555"/>
      <c r="D11665" s="555"/>
      <c r="E11665" s="124" t="str">
        <f>'Enter Data'!$C$61</f>
        <v>Select</v>
      </c>
    </row>
    <row r="11666" spans="3:5" x14ac:dyDescent="0.2">
      <c r="C11666" s="555"/>
      <c r="D11666" s="555"/>
      <c r="E11666" s="124" t="str">
        <f>'Enter Data'!$C$61</f>
        <v>Select</v>
      </c>
    </row>
    <row r="11667" spans="3:5" x14ac:dyDescent="0.2">
      <c r="C11667" s="555"/>
      <c r="D11667" s="555"/>
      <c r="E11667" s="124" t="str">
        <f>'Enter Data'!$C$61</f>
        <v>Select</v>
      </c>
    </row>
    <row r="11668" spans="3:5" x14ac:dyDescent="0.2">
      <c r="C11668" s="555"/>
      <c r="D11668" s="555"/>
      <c r="E11668" s="124" t="str">
        <f>'Enter Data'!$C$61</f>
        <v>Select</v>
      </c>
    </row>
    <row r="11669" spans="3:5" x14ac:dyDescent="0.2">
      <c r="C11669" s="555"/>
      <c r="D11669" s="555"/>
      <c r="E11669" s="124" t="str">
        <f>'Enter Data'!$C$61</f>
        <v>Select</v>
      </c>
    </row>
    <row r="11670" spans="3:5" x14ac:dyDescent="0.2">
      <c r="C11670" s="555"/>
      <c r="D11670" s="555"/>
      <c r="E11670" s="124" t="str">
        <f>'Enter Data'!$C$61</f>
        <v>Select</v>
      </c>
    </row>
    <row r="11671" spans="3:5" x14ac:dyDescent="0.2">
      <c r="C11671" s="555"/>
      <c r="D11671" s="555"/>
      <c r="E11671" s="124" t="str">
        <f>'Enter Data'!$C$61</f>
        <v>Select</v>
      </c>
    </row>
    <row r="11672" spans="3:5" x14ac:dyDescent="0.2">
      <c r="C11672" s="555"/>
      <c r="D11672" s="555"/>
      <c r="E11672" s="124" t="str">
        <f>'Enter Data'!$C$61</f>
        <v>Select</v>
      </c>
    </row>
    <row r="11673" spans="3:5" x14ac:dyDescent="0.2">
      <c r="C11673" s="555"/>
      <c r="D11673" s="555"/>
      <c r="E11673" s="124" t="str">
        <f>'Enter Data'!$C$61</f>
        <v>Select</v>
      </c>
    </row>
    <row r="11674" spans="3:5" x14ac:dyDescent="0.2">
      <c r="C11674" s="555"/>
      <c r="D11674" s="555"/>
      <c r="E11674" s="124" t="str">
        <f>'Enter Data'!$C$61</f>
        <v>Select</v>
      </c>
    </row>
    <row r="11675" spans="3:5" x14ac:dyDescent="0.2">
      <c r="C11675" s="555"/>
      <c r="D11675" s="555"/>
      <c r="E11675" s="124" t="str">
        <f>'Enter Data'!$C$61</f>
        <v>Select</v>
      </c>
    </row>
    <row r="11676" spans="3:5" x14ac:dyDescent="0.2">
      <c r="C11676" s="555"/>
      <c r="D11676" s="555"/>
      <c r="E11676" s="124" t="str">
        <f>'Enter Data'!$C$61</f>
        <v>Select</v>
      </c>
    </row>
    <row r="11677" spans="3:5" x14ac:dyDescent="0.2">
      <c r="C11677" s="555"/>
      <c r="D11677" s="555"/>
      <c r="E11677" s="124" t="str">
        <f>'Enter Data'!$C$61</f>
        <v>Select</v>
      </c>
    </row>
    <row r="11678" spans="3:5" x14ac:dyDescent="0.2">
      <c r="C11678" s="555"/>
      <c r="D11678" s="555"/>
      <c r="E11678" s="124" t="str">
        <f>'Enter Data'!$C$61</f>
        <v>Select</v>
      </c>
    </row>
    <row r="11679" spans="3:5" x14ac:dyDescent="0.2">
      <c r="C11679" s="555"/>
      <c r="D11679" s="555"/>
      <c r="E11679" s="124" t="str">
        <f>'Enter Data'!$C$61</f>
        <v>Select</v>
      </c>
    </row>
    <row r="11680" spans="3:5" x14ac:dyDescent="0.2">
      <c r="C11680" s="555"/>
      <c r="D11680" s="555"/>
      <c r="E11680" s="124" t="str">
        <f>'Enter Data'!$C$61</f>
        <v>Select</v>
      </c>
    </row>
    <row r="11681" spans="3:5" x14ac:dyDescent="0.2">
      <c r="C11681" s="555"/>
      <c r="D11681" s="555"/>
      <c r="E11681" s="124" t="str">
        <f>'Enter Data'!$C$61</f>
        <v>Select</v>
      </c>
    </row>
    <row r="11682" spans="3:5" x14ac:dyDescent="0.2">
      <c r="C11682" s="555"/>
      <c r="D11682" s="555"/>
      <c r="E11682" s="124" t="str">
        <f>'Enter Data'!$C$61</f>
        <v>Select</v>
      </c>
    </row>
    <row r="11683" spans="3:5" x14ac:dyDescent="0.2">
      <c r="C11683" s="555"/>
      <c r="D11683" s="555"/>
      <c r="E11683" s="124" t="str">
        <f>'Enter Data'!$C$61</f>
        <v>Select</v>
      </c>
    </row>
    <row r="11684" spans="3:5" x14ac:dyDescent="0.2">
      <c r="C11684" s="555"/>
      <c r="D11684" s="555"/>
      <c r="E11684" s="124" t="str">
        <f>'Enter Data'!$C$61</f>
        <v>Select</v>
      </c>
    </row>
    <row r="11685" spans="3:5" x14ac:dyDescent="0.2">
      <c r="C11685" s="555"/>
      <c r="D11685" s="555"/>
      <c r="E11685" s="124" t="str">
        <f>'Enter Data'!$C$61</f>
        <v>Select</v>
      </c>
    </row>
    <row r="11686" spans="3:5" x14ac:dyDescent="0.2">
      <c r="C11686" s="555"/>
      <c r="D11686" s="555"/>
      <c r="E11686" s="124" t="str">
        <f>'Enter Data'!$C$61</f>
        <v>Select</v>
      </c>
    </row>
    <row r="11687" spans="3:5" x14ac:dyDescent="0.2">
      <c r="C11687" s="555"/>
      <c r="D11687" s="555"/>
      <c r="E11687" s="124" t="str">
        <f>'Enter Data'!$C$61</f>
        <v>Select</v>
      </c>
    </row>
    <row r="11688" spans="3:5" x14ac:dyDescent="0.2">
      <c r="C11688" s="555"/>
      <c r="D11688" s="555"/>
      <c r="E11688" s="124" t="str">
        <f>'Enter Data'!$C$61</f>
        <v>Select</v>
      </c>
    </row>
    <row r="11689" spans="3:5" x14ac:dyDescent="0.2">
      <c r="C11689" s="555"/>
      <c r="D11689" s="555"/>
      <c r="E11689" s="124" t="str">
        <f>'Enter Data'!$C$61</f>
        <v>Select</v>
      </c>
    </row>
    <row r="11690" spans="3:5" x14ac:dyDescent="0.2">
      <c r="C11690" s="555"/>
      <c r="D11690" s="555"/>
      <c r="E11690" s="124" t="str">
        <f>'Enter Data'!$C$61</f>
        <v>Select</v>
      </c>
    </row>
    <row r="11691" spans="3:5" x14ac:dyDescent="0.2">
      <c r="C11691" s="555"/>
      <c r="D11691" s="555"/>
      <c r="E11691" s="124" t="str">
        <f>'Enter Data'!$C$61</f>
        <v>Select</v>
      </c>
    </row>
    <row r="11692" spans="3:5" x14ac:dyDescent="0.2">
      <c r="C11692" s="555"/>
      <c r="D11692" s="555"/>
      <c r="E11692" s="124" t="str">
        <f>'Enter Data'!$C$61</f>
        <v>Select</v>
      </c>
    </row>
    <row r="11693" spans="3:5" x14ac:dyDescent="0.2">
      <c r="C11693" s="555"/>
      <c r="D11693" s="555"/>
      <c r="E11693" s="124" t="str">
        <f>'Enter Data'!$C$61</f>
        <v>Select</v>
      </c>
    </row>
    <row r="11694" spans="3:5" x14ac:dyDescent="0.2">
      <c r="C11694" s="555"/>
      <c r="D11694" s="555"/>
      <c r="E11694" s="124" t="str">
        <f>'Enter Data'!$C$61</f>
        <v>Select</v>
      </c>
    </row>
    <row r="11695" spans="3:5" x14ac:dyDescent="0.2">
      <c r="C11695" s="555"/>
      <c r="D11695" s="555"/>
      <c r="E11695" s="124" t="str">
        <f>'Enter Data'!$C$61</f>
        <v>Select</v>
      </c>
    </row>
    <row r="11696" spans="3:5" x14ac:dyDescent="0.2">
      <c r="C11696" s="555"/>
      <c r="D11696" s="555"/>
      <c r="E11696" s="124" t="str">
        <f>'Enter Data'!$C$61</f>
        <v>Select</v>
      </c>
    </row>
    <row r="11697" spans="3:5" x14ac:dyDescent="0.2">
      <c r="C11697" s="555"/>
      <c r="D11697" s="555"/>
      <c r="E11697" s="124" t="str">
        <f>'Enter Data'!$C$61</f>
        <v>Select</v>
      </c>
    </row>
    <row r="11698" spans="3:5" x14ac:dyDescent="0.2">
      <c r="C11698" s="555"/>
      <c r="D11698" s="555"/>
      <c r="E11698" s="124" t="str">
        <f>'Enter Data'!$C$61</f>
        <v>Select</v>
      </c>
    </row>
    <row r="11699" spans="3:5" x14ac:dyDescent="0.2">
      <c r="C11699" s="555"/>
      <c r="D11699" s="555"/>
      <c r="E11699" s="124" t="str">
        <f>'Enter Data'!$C$61</f>
        <v>Select</v>
      </c>
    </row>
    <row r="11700" spans="3:5" x14ac:dyDescent="0.2">
      <c r="C11700" s="555"/>
      <c r="D11700" s="555"/>
      <c r="E11700" s="124" t="str">
        <f>'Enter Data'!$C$61</f>
        <v>Select</v>
      </c>
    </row>
    <row r="11701" spans="3:5" x14ac:dyDescent="0.2">
      <c r="C11701" s="555"/>
      <c r="D11701" s="555"/>
      <c r="E11701" s="124" t="str">
        <f>'Enter Data'!$C$61</f>
        <v>Select</v>
      </c>
    </row>
    <row r="11702" spans="3:5" x14ac:dyDescent="0.2">
      <c r="C11702" s="555"/>
      <c r="D11702" s="555"/>
      <c r="E11702" s="124" t="str">
        <f>'Enter Data'!$C$61</f>
        <v>Select</v>
      </c>
    </row>
    <row r="11703" spans="3:5" x14ac:dyDescent="0.2">
      <c r="C11703" s="555"/>
      <c r="D11703" s="555"/>
      <c r="E11703" s="124" t="str">
        <f>'Enter Data'!$C$61</f>
        <v>Select</v>
      </c>
    </row>
    <row r="11704" spans="3:5" x14ac:dyDescent="0.2">
      <c r="C11704" s="555"/>
      <c r="D11704" s="555"/>
      <c r="E11704" s="124" t="str">
        <f>'Enter Data'!$C$61</f>
        <v>Select</v>
      </c>
    </row>
    <row r="11705" spans="3:5" x14ac:dyDescent="0.2">
      <c r="C11705" s="555"/>
      <c r="D11705" s="555"/>
      <c r="E11705" s="124" t="str">
        <f>'Enter Data'!$C$61</f>
        <v>Select</v>
      </c>
    </row>
    <row r="11706" spans="3:5" x14ac:dyDescent="0.2">
      <c r="C11706" s="555"/>
      <c r="D11706" s="555"/>
      <c r="E11706" s="124" t="str">
        <f>'Enter Data'!$C$61</f>
        <v>Select</v>
      </c>
    </row>
    <row r="11707" spans="3:5" x14ac:dyDescent="0.2">
      <c r="C11707" s="555"/>
      <c r="D11707" s="555"/>
      <c r="E11707" s="124" t="str">
        <f>'Enter Data'!$C$61</f>
        <v>Select</v>
      </c>
    </row>
    <row r="11708" spans="3:5" x14ac:dyDescent="0.2">
      <c r="C11708" s="555"/>
      <c r="D11708" s="555"/>
      <c r="E11708" s="124" t="str">
        <f>'Enter Data'!$C$61</f>
        <v>Select</v>
      </c>
    </row>
    <row r="11709" spans="3:5" x14ac:dyDescent="0.2">
      <c r="C11709" s="555"/>
      <c r="D11709" s="555"/>
      <c r="E11709" s="124" t="str">
        <f>'Enter Data'!$C$61</f>
        <v>Select</v>
      </c>
    </row>
    <row r="11710" spans="3:5" x14ac:dyDescent="0.2">
      <c r="C11710" s="555"/>
      <c r="D11710" s="555"/>
      <c r="E11710" s="124" t="str">
        <f>'Enter Data'!$C$61</f>
        <v>Select</v>
      </c>
    </row>
    <row r="11711" spans="3:5" x14ac:dyDescent="0.2">
      <c r="C11711" s="555"/>
      <c r="D11711" s="555"/>
      <c r="E11711" s="124" t="str">
        <f>'Enter Data'!$C$61</f>
        <v>Select</v>
      </c>
    </row>
    <row r="11712" spans="3:5" x14ac:dyDescent="0.2">
      <c r="C11712" s="555"/>
      <c r="D11712" s="555"/>
      <c r="E11712" s="124" t="str">
        <f>'Enter Data'!$C$61</f>
        <v>Select</v>
      </c>
    </row>
    <row r="11713" spans="3:5" x14ac:dyDescent="0.2">
      <c r="C11713" s="555"/>
      <c r="D11713" s="555"/>
      <c r="E11713" s="124" t="str">
        <f>'Enter Data'!$C$61</f>
        <v>Select</v>
      </c>
    </row>
    <row r="11714" spans="3:5" x14ac:dyDescent="0.2">
      <c r="C11714" s="555"/>
      <c r="D11714" s="555"/>
      <c r="E11714" s="124" t="str">
        <f>'Enter Data'!$C$61</f>
        <v>Select</v>
      </c>
    </row>
    <row r="11715" spans="3:5" x14ac:dyDescent="0.2">
      <c r="C11715" s="555"/>
      <c r="D11715" s="555"/>
      <c r="E11715" s="124" t="str">
        <f>'Enter Data'!$C$61</f>
        <v>Select</v>
      </c>
    </row>
    <row r="11716" spans="3:5" x14ac:dyDescent="0.2">
      <c r="C11716" s="555"/>
      <c r="D11716" s="555"/>
      <c r="E11716" s="124" t="str">
        <f>'Enter Data'!$C$61</f>
        <v>Select</v>
      </c>
    </row>
    <row r="11717" spans="3:5" x14ac:dyDescent="0.2">
      <c r="C11717" s="555"/>
      <c r="D11717" s="555"/>
      <c r="E11717" s="124" t="str">
        <f>'Enter Data'!$C$61</f>
        <v>Select</v>
      </c>
    </row>
    <row r="11718" spans="3:5" x14ac:dyDescent="0.2">
      <c r="C11718" s="555"/>
      <c r="D11718" s="555"/>
      <c r="E11718" s="124" t="str">
        <f>'Enter Data'!$C$61</f>
        <v>Select</v>
      </c>
    </row>
    <row r="11719" spans="3:5" x14ac:dyDescent="0.2">
      <c r="C11719" s="555"/>
      <c r="D11719" s="555"/>
      <c r="E11719" s="124" t="str">
        <f>'Enter Data'!$C$61</f>
        <v>Select</v>
      </c>
    </row>
    <row r="11720" spans="3:5" x14ac:dyDescent="0.2">
      <c r="C11720" s="555"/>
      <c r="D11720" s="555"/>
      <c r="E11720" s="124" t="str">
        <f>'Enter Data'!$C$61</f>
        <v>Select</v>
      </c>
    </row>
    <row r="11721" spans="3:5" x14ac:dyDescent="0.2">
      <c r="C11721" s="555"/>
      <c r="D11721" s="555"/>
      <c r="E11721" s="124" t="str">
        <f>'Enter Data'!$C$61</f>
        <v>Select</v>
      </c>
    </row>
    <row r="11722" spans="3:5" x14ac:dyDescent="0.2">
      <c r="C11722" s="555"/>
      <c r="D11722" s="555"/>
      <c r="E11722" s="124" t="str">
        <f>'Enter Data'!$C$61</f>
        <v>Select</v>
      </c>
    </row>
    <row r="11723" spans="3:5" x14ac:dyDescent="0.2">
      <c r="C11723" s="555"/>
      <c r="D11723" s="555"/>
      <c r="E11723" s="124" t="str">
        <f>'Enter Data'!$C$61</f>
        <v>Select</v>
      </c>
    </row>
    <row r="11724" spans="3:5" x14ac:dyDescent="0.2">
      <c r="C11724" s="555"/>
      <c r="D11724" s="555"/>
      <c r="E11724" s="124" t="str">
        <f>'Enter Data'!$C$61</f>
        <v>Select</v>
      </c>
    </row>
    <row r="11725" spans="3:5" x14ac:dyDescent="0.2">
      <c r="C11725" s="555"/>
      <c r="D11725" s="555"/>
      <c r="E11725" s="124" t="str">
        <f>'Enter Data'!$C$61</f>
        <v>Select</v>
      </c>
    </row>
    <row r="11726" spans="3:5" x14ac:dyDescent="0.2">
      <c r="C11726" s="555"/>
      <c r="D11726" s="555"/>
      <c r="E11726" s="124" t="str">
        <f>'Enter Data'!$C$61</f>
        <v>Select</v>
      </c>
    </row>
    <row r="11727" spans="3:5" x14ac:dyDescent="0.2">
      <c r="C11727" s="555"/>
      <c r="D11727" s="555"/>
      <c r="E11727" s="124" t="str">
        <f>'Enter Data'!$C$61</f>
        <v>Select</v>
      </c>
    </row>
    <row r="11728" spans="3:5" x14ac:dyDescent="0.2">
      <c r="C11728" s="555"/>
      <c r="D11728" s="555"/>
      <c r="E11728" s="124" t="str">
        <f>'Enter Data'!$C$61</f>
        <v>Select</v>
      </c>
    </row>
    <row r="11729" spans="3:5" x14ac:dyDescent="0.2">
      <c r="C11729" s="555"/>
      <c r="D11729" s="555"/>
      <c r="E11729" s="124" t="str">
        <f>'Enter Data'!$C$61</f>
        <v>Select</v>
      </c>
    </row>
    <row r="11730" spans="3:5" x14ac:dyDescent="0.2">
      <c r="C11730" s="555"/>
      <c r="D11730" s="555"/>
      <c r="E11730" s="124" t="str">
        <f>'Enter Data'!$C$61</f>
        <v>Select</v>
      </c>
    </row>
    <row r="11731" spans="3:5" x14ac:dyDescent="0.2">
      <c r="C11731" s="555"/>
      <c r="D11731" s="555"/>
      <c r="E11731" s="124" t="str">
        <f>'Enter Data'!$C$61</f>
        <v>Select</v>
      </c>
    </row>
    <row r="11732" spans="3:5" x14ac:dyDescent="0.2">
      <c r="C11732" s="555"/>
      <c r="D11732" s="555"/>
      <c r="E11732" s="124" t="str">
        <f>'Enter Data'!$C$61</f>
        <v>Select</v>
      </c>
    </row>
    <row r="11733" spans="3:5" x14ac:dyDescent="0.2">
      <c r="C11733" s="555"/>
      <c r="D11733" s="555"/>
      <c r="E11733" s="124" t="str">
        <f>'Enter Data'!$C$61</f>
        <v>Select</v>
      </c>
    </row>
    <row r="11734" spans="3:5" x14ac:dyDescent="0.2">
      <c r="C11734" s="555"/>
      <c r="D11734" s="555"/>
      <c r="E11734" s="124" t="str">
        <f>'Enter Data'!$C$61</f>
        <v>Select</v>
      </c>
    </row>
    <row r="11735" spans="3:5" x14ac:dyDescent="0.2">
      <c r="C11735" s="555"/>
      <c r="D11735" s="555"/>
      <c r="E11735" s="124" t="str">
        <f>'Enter Data'!$C$61</f>
        <v>Select</v>
      </c>
    </row>
    <row r="11736" spans="3:5" x14ac:dyDescent="0.2">
      <c r="C11736" s="555"/>
      <c r="D11736" s="555"/>
      <c r="E11736" s="124" t="str">
        <f>'Enter Data'!$C$61</f>
        <v>Select</v>
      </c>
    </row>
    <row r="11737" spans="3:5" x14ac:dyDescent="0.2">
      <c r="C11737" s="555"/>
      <c r="D11737" s="555"/>
      <c r="E11737" s="124" t="str">
        <f>'Enter Data'!$C$61</f>
        <v>Select</v>
      </c>
    </row>
    <row r="11738" spans="3:5" x14ac:dyDescent="0.2">
      <c r="C11738" s="555"/>
      <c r="D11738" s="555"/>
      <c r="E11738" s="124" t="str">
        <f>'Enter Data'!$C$61</f>
        <v>Select</v>
      </c>
    </row>
    <row r="11739" spans="3:5" x14ac:dyDescent="0.2">
      <c r="C11739" s="555"/>
      <c r="D11739" s="555"/>
      <c r="E11739" s="124" t="str">
        <f>'Enter Data'!$C$61</f>
        <v>Select</v>
      </c>
    </row>
    <row r="11740" spans="3:5" x14ac:dyDescent="0.2">
      <c r="C11740" s="555"/>
      <c r="D11740" s="555"/>
      <c r="E11740" s="124" t="str">
        <f>'Enter Data'!$C$61</f>
        <v>Select</v>
      </c>
    </row>
    <row r="11741" spans="3:5" x14ac:dyDescent="0.2">
      <c r="C11741" s="555"/>
      <c r="D11741" s="555"/>
      <c r="E11741" s="124" t="str">
        <f>'Enter Data'!$C$61</f>
        <v>Select</v>
      </c>
    </row>
    <row r="11742" spans="3:5" x14ac:dyDescent="0.2">
      <c r="C11742" s="555"/>
      <c r="D11742" s="555"/>
      <c r="E11742" s="124" t="str">
        <f>'Enter Data'!$C$61</f>
        <v>Select</v>
      </c>
    </row>
    <row r="11743" spans="3:5" x14ac:dyDescent="0.2">
      <c r="C11743" s="555"/>
      <c r="D11743" s="555"/>
      <c r="E11743" s="124" t="str">
        <f>'Enter Data'!$C$61</f>
        <v>Select</v>
      </c>
    </row>
    <row r="11744" spans="3:5" x14ac:dyDescent="0.2">
      <c r="C11744" s="555"/>
      <c r="D11744" s="555"/>
      <c r="E11744" s="124" t="str">
        <f>'Enter Data'!$C$61</f>
        <v>Select</v>
      </c>
    </row>
    <row r="11745" spans="3:5" x14ac:dyDescent="0.2">
      <c r="C11745" s="555"/>
      <c r="D11745" s="555"/>
      <c r="E11745" s="124" t="str">
        <f>'Enter Data'!$C$61</f>
        <v>Select</v>
      </c>
    </row>
    <row r="11746" spans="3:5" x14ac:dyDescent="0.2">
      <c r="C11746" s="555"/>
      <c r="D11746" s="555"/>
      <c r="E11746" s="124" t="str">
        <f>'Enter Data'!$C$61</f>
        <v>Select</v>
      </c>
    </row>
    <row r="11747" spans="3:5" x14ac:dyDescent="0.2">
      <c r="C11747" s="555"/>
      <c r="D11747" s="555"/>
      <c r="E11747" s="124" t="str">
        <f>'Enter Data'!$C$61</f>
        <v>Select</v>
      </c>
    </row>
    <row r="11748" spans="3:5" x14ac:dyDescent="0.2">
      <c r="C11748" s="555"/>
      <c r="D11748" s="555"/>
      <c r="E11748" s="124" t="str">
        <f>'Enter Data'!$C$61</f>
        <v>Select</v>
      </c>
    </row>
    <row r="11749" spans="3:5" x14ac:dyDescent="0.2">
      <c r="C11749" s="555"/>
      <c r="D11749" s="555"/>
      <c r="E11749" s="124" t="str">
        <f>'Enter Data'!$C$61</f>
        <v>Select</v>
      </c>
    </row>
    <row r="11750" spans="3:5" x14ac:dyDescent="0.2">
      <c r="C11750" s="555"/>
      <c r="D11750" s="555"/>
      <c r="E11750" s="124" t="str">
        <f>'Enter Data'!$C$61</f>
        <v>Select</v>
      </c>
    </row>
    <row r="11751" spans="3:5" x14ac:dyDescent="0.2">
      <c r="C11751" s="555"/>
      <c r="D11751" s="555"/>
      <c r="E11751" s="124" t="str">
        <f>'Enter Data'!$C$61</f>
        <v>Select</v>
      </c>
    </row>
    <row r="11752" spans="3:5" x14ac:dyDescent="0.2">
      <c r="C11752" s="555"/>
      <c r="D11752" s="555"/>
      <c r="E11752" s="124" t="str">
        <f>'Enter Data'!$C$61</f>
        <v>Select</v>
      </c>
    </row>
    <row r="11753" spans="3:5" x14ac:dyDescent="0.2">
      <c r="C11753" s="555"/>
      <c r="D11753" s="555"/>
      <c r="E11753" s="124" t="str">
        <f>'Enter Data'!$C$61</f>
        <v>Select</v>
      </c>
    </row>
    <row r="11754" spans="3:5" x14ac:dyDescent="0.2">
      <c r="C11754" s="555"/>
      <c r="D11754" s="555"/>
      <c r="E11754" s="124" t="str">
        <f>'Enter Data'!$C$61</f>
        <v>Select</v>
      </c>
    </row>
    <row r="11755" spans="3:5" x14ac:dyDescent="0.2">
      <c r="C11755" s="555"/>
      <c r="D11755" s="555"/>
      <c r="E11755" s="124" t="str">
        <f>'Enter Data'!$C$61</f>
        <v>Select</v>
      </c>
    </row>
    <row r="11756" spans="3:5" x14ac:dyDescent="0.2">
      <c r="C11756" s="555"/>
      <c r="D11756" s="555"/>
      <c r="E11756" s="124" t="str">
        <f>'Enter Data'!$C$61</f>
        <v>Select</v>
      </c>
    </row>
    <row r="11757" spans="3:5" x14ac:dyDescent="0.2">
      <c r="C11757" s="555"/>
      <c r="D11757" s="555"/>
      <c r="E11757" s="124" t="str">
        <f>'Enter Data'!$C$61</f>
        <v>Select</v>
      </c>
    </row>
    <row r="11758" spans="3:5" x14ac:dyDescent="0.2">
      <c r="C11758" s="555"/>
      <c r="D11758" s="555"/>
      <c r="E11758" s="124" t="str">
        <f>'Enter Data'!$C$61</f>
        <v>Select</v>
      </c>
    </row>
    <row r="11759" spans="3:5" x14ac:dyDescent="0.2">
      <c r="C11759" s="555"/>
      <c r="D11759" s="555"/>
      <c r="E11759" s="124" t="str">
        <f>'Enter Data'!$C$61</f>
        <v>Select</v>
      </c>
    </row>
    <row r="11760" spans="3:5" x14ac:dyDescent="0.2">
      <c r="C11760" s="555"/>
      <c r="D11760" s="555"/>
      <c r="E11760" s="124" t="str">
        <f>'Enter Data'!$C$61</f>
        <v>Select</v>
      </c>
    </row>
    <row r="11761" spans="3:5" x14ac:dyDescent="0.2">
      <c r="C11761" s="555"/>
      <c r="D11761" s="555"/>
      <c r="E11761" s="124" t="str">
        <f>'Enter Data'!$C$61</f>
        <v>Select</v>
      </c>
    </row>
    <row r="11762" spans="3:5" x14ac:dyDescent="0.2">
      <c r="C11762" s="555"/>
      <c r="D11762" s="555"/>
      <c r="E11762" s="124" t="str">
        <f>'Enter Data'!$C$61</f>
        <v>Select</v>
      </c>
    </row>
    <row r="11763" spans="3:5" x14ac:dyDescent="0.2">
      <c r="C11763" s="555"/>
      <c r="D11763" s="555"/>
      <c r="E11763" s="124" t="str">
        <f>'Enter Data'!$C$61</f>
        <v>Select</v>
      </c>
    </row>
    <row r="11764" spans="3:5" x14ac:dyDescent="0.2">
      <c r="C11764" s="555"/>
      <c r="D11764" s="555"/>
      <c r="E11764" s="124" t="str">
        <f>'Enter Data'!$C$61</f>
        <v>Select</v>
      </c>
    </row>
    <row r="11765" spans="3:5" x14ac:dyDescent="0.2">
      <c r="C11765" s="555"/>
      <c r="D11765" s="555"/>
      <c r="E11765" s="124" t="str">
        <f>'Enter Data'!$C$61</f>
        <v>Select</v>
      </c>
    </row>
    <row r="11766" spans="3:5" x14ac:dyDescent="0.2">
      <c r="C11766" s="555"/>
      <c r="D11766" s="555"/>
      <c r="E11766" s="124" t="str">
        <f>'Enter Data'!$C$61</f>
        <v>Select</v>
      </c>
    </row>
    <row r="11767" spans="3:5" x14ac:dyDescent="0.2">
      <c r="C11767" s="555"/>
      <c r="D11767" s="555"/>
      <c r="E11767" s="124" t="str">
        <f>'Enter Data'!$C$61</f>
        <v>Select</v>
      </c>
    </row>
    <row r="11768" spans="3:5" x14ac:dyDescent="0.2">
      <c r="C11768" s="555"/>
      <c r="D11768" s="555"/>
      <c r="E11768" s="124" t="str">
        <f>'Enter Data'!$C$61</f>
        <v>Select</v>
      </c>
    </row>
    <row r="11769" spans="3:5" x14ac:dyDescent="0.2">
      <c r="C11769" s="555"/>
      <c r="D11769" s="555"/>
      <c r="E11769" s="124" t="str">
        <f>'Enter Data'!$C$61</f>
        <v>Select</v>
      </c>
    </row>
    <row r="11770" spans="3:5" x14ac:dyDescent="0.2">
      <c r="C11770" s="555"/>
      <c r="D11770" s="555"/>
      <c r="E11770" s="124" t="str">
        <f>'Enter Data'!$C$61</f>
        <v>Select</v>
      </c>
    </row>
    <row r="11771" spans="3:5" x14ac:dyDescent="0.2">
      <c r="C11771" s="555"/>
      <c r="D11771" s="555"/>
      <c r="E11771" s="124" t="str">
        <f>'Enter Data'!$C$61</f>
        <v>Select</v>
      </c>
    </row>
    <row r="11772" spans="3:5" x14ac:dyDescent="0.2">
      <c r="C11772" s="555"/>
      <c r="D11772" s="555"/>
      <c r="E11772" s="124" t="str">
        <f>'Enter Data'!$C$61</f>
        <v>Select</v>
      </c>
    </row>
    <row r="11773" spans="3:5" x14ac:dyDescent="0.2">
      <c r="C11773" s="555"/>
      <c r="D11773" s="555"/>
      <c r="E11773" s="124" t="str">
        <f>'Enter Data'!$C$61</f>
        <v>Select</v>
      </c>
    </row>
    <row r="11774" spans="3:5" x14ac:dyDescent="0.2">
      <c r="C11774" s="555"/>
      <c r="D11774" s="555"/>
      <c r="E11774" s="124" t="str">
        <f>'Enter Data'!$C$61</f>
        <v>Select</v>
      </c>
    </row>
    <row r="11775" spans="3:5" x14ac:dyDescent="0.2">
      <c r="C11775" s="555"/>
      <c r="D11775" s="555"/>
      <c r="E11775" s="124" t="str">
        <f>'Enter Data'!$C$61</f>
        <v>Select</v>
      </c>
    </row>
    <row r="11776" spans="3:5" x14ac:dyDescent="0.2">
      <c r="C11776" s="555"/>
      <c r="D11776" s="555"/>
      <c r="E11776" s="124" t="str">
        <f>'Enter Data'!$C$61</f>
        <v>Select</v>
      </c>
    </row>
    <row r="11777" spans="3:5" x14ac:dyDescent="0.2">
      <c r="C11777" s="555"/>
      <c r="D11777" s="555"/>
      <c r="E11777" s="124" t="str">
        <f>'Enter Data'!$C$61</f>
        <v>Select</v>
      </c>
    </row>
    <row r="11778" spans="3:5" x14ac:dyDescent="0.2">
      <c r="C11778" s="555"/>
      <c r="D11778" s="555"/>
      <c r="E11778" s="124" t="str">
        <f>'Enter Data'!$C$61</f>
        <v>Select</v>
      </c>
    </row>
    <row r="11779" spans="3:5" x14ac:dyDescent="0.2">
      <c r="C11779" s="555"/>
      <c r="D11779" s="555"/>
      <c r="E11779" s="124" t="str">
        <f>'Enter Data'!$C$61</f>
        <v>Select</v>
      </c>
    </row>
    <row r="11780" spans="3:5" x14ac:dyDescent="0.2">
      <c r="C11780" s="555"/>
      <c r="D11780" s="555"/>
      <c r="E11780" s="124" t="str">
        <f>'Enter Data'!$C$61</f>
        <v>Select</v>
      </c>
    </row>
    <row r="11781" spans="3:5" x14ac:dyDescent="0.2">
      <c r="C11781" s="555"/>
      <c r="D11781" s="555"/>
      <c r="E11781" s="124" t="str">
        <f>'Enter Data'!$C$61</f>
        <v>Select</v>
      </c>
    </row>
    <row r="11782" spans="3:5" x14ac:dyDescent="0.2">
      <c r="C11782" s="555"/>
      <c r="D11782" s="555"/>
      <c r="E11782" s="124" t="str">
        <f>'Enter Data'!$C$61</f>
        <v>Select</v>
      </c>
    </row>
    <row r="11783" spans="3:5" x14ac:dyDescent="0.2">
      <c r="C11783" s="555"/>
      <c r="D11783" s="555"/>
      <c r="E11783" s="124" t="str">
        <f>'Enter Data'!$C$61</f>
        <v>Select</v>
      </c>
    </row>
    <row r="11784" spans="3:5" x14ac:dyDescent="0.2">
      <c r="C11784" s="555"/>
      <c r="D11784" s="555"/>
      <c r="E11784" s="124" t="str">
        <f>'Enter Data'!$C$61</f>
        <v>Select</v>
      </c>
    </row>
    <row r="11785" spans="3:5" x14ac:dyDescent="0.2">
      <c r="C11785" s="555"/>
      <c r="D11785" s="555"/>
      <c r="E11785" s="124" t="str">
        <f>'Enter Data'!$C$61</f>
        <v>Select</v>
      </c>
    </row>
    <row r="11786" spans="3:5" x14ac:dyDescent="0.2">
      <c r="C11786" s="555"/>
      <c r="D11786" s="555"/>
      <c r="E11786" s="124" t="str">
        <f>'Enter Data'!$C$61</f>
        <v>Select</v>
      </c>
    </row>
    <row r="11787" spans="3:5" x14ac:dyDescent="0.2">
      <c r="C11787" s="555"/>
      <c r="D11787" s="555"/>
      <c r="E11787" s="124" t="str">
        <f>'Enter Data'!$C$61</f>
        <v>Select</v>
      </c>
    </row>
    <row r="11788" spans="3:5" x14ac:dyDescent="0.2">
      <c r="C11788" s="555"/>
      <c r="D11788" s="555"/>
      <c r="E11788" s="124" t="str">
        <f>'Enter Data'!$C$61</f>
        <v>Select</v>
      </c>
    </row>
    <row r="11789" spans="3:5" x14ac:dyDescent="0.2">
      <c r="C11789" s="555"/>
      <c r="D11789" s="555"/>
      <c r="E11789" s="124" t="str">
        <f>'Enter Data'!$C$61</f>
        <v>Select</v>
      </c>
    </row>
    <row r="11790" spans="3:5" x14ac:dyDescent="0.2">
      <c r="C11790" s="555"/>
      <c r="D11790" s="555"/>
      <c r="E11790" s="124" t="str">
        <f>'Enter Data'!$C$61</f>
        <v>Select</v>
      </c>
    </row>
    <row r="11791" spans="3:5" x14ac:dyDescent="0.2">
      <c r="C11791" s="555"/>
      <c r="D11791" s="555"/>
      <c r="E11791" s="124" t="str">
        <f>'Enter Data'!$C$61</f>
        <v>Select</v>
      </c>
    </row>
    <row r="11792" spans="3:5" x14ac:dyDescent="0.2">
      <c r="C11792" s="555"/>
      <c r="D11792" s="555"/>
      <c r="E11792" s="124" t="str">
        <f>'Enter Data'!$C$61</f>
        <v>Select</v>
      </c>
    </row>
    <row r="11793" spans="3:5" x14ac:dyDescent="0.2">
      <c r="C11793" s="555"/>
      <c r="D11793" s="555"/>
      <c r="E11793" s="124" t="str">
        <f>'Enter Data'!$C$61</f>
        <v>Select</v>
      </c>
    </row>
    <row r="11794" spans="3:5" x14ac:dyDescent="0.2">
      <c r="C11794" s="555"/>
      <c r="D11794" s="555"/>
      <c r="E11794" s="124" t="str">
        <f>'Enter Data'!$C$61</f>
        <v>Select</v>
      </c>
    </row>
    <row r="11795" spans="3:5" x14ac:dyDescent="0.2">
      <c r="C11795" s="555"/>
      <c r="D11795" s="555"/>
      <c r="E11795" s="124" t="str">
        <f>'Enter Data'!$C$61</f>
        <v>Select</v>
      </c>
    </row>
    <row r="11796" spans="3:5" x14ac:dyDescent="0.2">
      <c r="C11796" s="555"/>
      <c r="D11796" s="555"/>
      <c r="E11796" s="124" t="str">
        <f>'Enter Data'!$C$61</f>
        <v>Select</v>
      </c>
    </row>
    <row r="11797" spans="3:5" x14ac:dyDescent="0.2">
      <c r="C11797" s="555"/>
      <c r="D11797" s="555"/>
      <c r="E11797" s="124" t="str">
        <f>'Enter Data'!$C$61</f>
        <v>Select</v>
      </c>
    </row>
    <row r="11798" spans="3:5" x14ac:dyDescent="0.2">
      <c r="C11798" s="555"/>
      <c r="D11798" s="555"/>
      <c r="E11798" s="124" t="str">
        <f>'Enter Data'!$C$61</f>
        <v>Select</v>
      </c>
    </row>
    <row r="11799" spans="3:5" x14ac:dyDescent="0.2">
      <c r="C11799" s="555"/>
      <c r="D11799" s="555"/>
      <c r="E11799" s="124" t="str">
        <f>'Enter Data'!$C$61</f>
        <v>Select</v>
      </c>
    </row>
    <row r="11800" spans="3:5" x14ac:dyDescent="0.2">
      <c r="C11800" s="555"/>
      <c r="D11800" s="555"/>
      <c r="E11800" s="124" t="str">
        <f>'Enter Data'!$C$61</f>
        <v>Select</v>
      </c>
    </row>
    <row r="11801" spans="3:5" x14ac:dyDescent="0.2">
      <c r="C11801" s="555"/>
      <c r="D11801" s="555"/>
      <c r="E11801" s="124" t="str">
        <f>'Enter Data'!$C$61</f>
        <v>Select</v>
      </c>
    </row>
    <row r="11802" spans="3:5" x14ac:dyDescent="0.2">
      <c r="C11802" s="555"/>
      <c r="D11802" s="555"/>
      <c r="E11802" s="124" t="str">
        <f>'Enter Data'!$C$61</f>
        <v>Select</v>
      </c>
    </row>
    <row r="11803" spans="3:5" x14ac:dyDescent="0.2">
      <c r="C11803" s="555"/>
      <c r="D11803" s="555"/>
      <c r="E11803" s="124" t="str">
        <f>'Enter Data'!$C$61</f>
        <v>Select</v>
      </c>
    </row>
    <row r="11804" spans="3:5" x14ac:dyDescent="0.2">
      <c r="C11804" s="555"/>
      <c r="D11804" s="555"/>
      <c r="E11804" s="124" t="str">
        <f>'Enter Data'!$C$61</f>
        <v>Select</v>
      </c>
    </row>
    <row r="11805" spans="3:5" x14ac:dyDescent="0.2">
      <c r="C11805" s="555"/>
      <c r="D11805" s="555"/>
      <c r="E11805" s="124" t="str">
        <f>'Enter Data'!$C$61</f>
        <v>Select</v>
      </c>
    </row>
    <row r="11806" spans="3:5" x14ac:dyDescent="0.2">
      <c r="C11806" s="555"/>
      <c r="D11806" s="555"/>
      <c r="E11806" s="124" t="str">
        <f>'Enter Data'!$C$61</f>
        <v>Select</v>
      </c>
    </row>
    <row r="11807" spans="3:5" x14ac:dyDescent="0.2">
      <c r="C11807" s="555"/>
      <c r="D11807" s="555"/>
      <c r="E11807" s="124" t="str">
        <f>'Enter Data'!$C$61</f>
        <v>Select</v>
      </c>
    </row>
    <row r="11808" spans="3:5" x14ac:dyDescent="0.2">
      <c r="C11808" s="555"/>
      <c r="D11808" s="555"/>
      <c r="E11808" s="124" t="str">
        <f>'Enter Data'!$C$61</f>
        <v>Select</v>
      </c>
    </row>
    <row r="11809" spans="3:5" x14ac:dyDescent="0.2">
      <c r="C11809" s="555"/>
      <c r="D11809" s="555"/>
      <c r="E11809" s="124" t="str">
        <f>'Enter Data'!$C$61</f>
        <v>Select</v>
      </c>
    </row>
    <row r="11810" spans="3:5" x14ac:dyDescent="0.2">
      <c r="C11810" s="555"/>
      <c r="D11810" s="555"/>
      <c r="E11810" s="124" t="str">
        <f>'Enter Data'!$C$61</f>
        <v>Select</v>
      </c>
    </row>
    <row r="11811" spans="3:5" x14ac:dyDescent="0.2">
      <c r="C11811" s="555"/>
      <c r="D11811" s="555"/>
      <c r="E11811" s="124" t="str">
        <f>'Enter Data'!$C$61</f>
        <v>Select</v>
      </c>
    </row>
    <row r="11812" spans="3:5" x14ac:dyDescent="0.2">
      <c r="C11812" s="555"/>
      <c r="D11812" s="555"/>
      <c r="E11812" s="124" t="str">
        <f>'Enter Data'!$C$61</f>
        <v>Select</v>
      </c>
    </row>
    <row r="11813" spans="3:5" x14ac:dyDescent="0.2">
      <c r="C11813" s="555"/>
      <c r="D11813" s="555"/>
      <c r="E11813" s="124" t="str">
        <f>'Enter Data'!$C$61</f>
        <v>Select</v>
      </c>
    </row>
    <row r="11814" spans="3:5" x14ac:dyDescent="0.2">
      <c r="C11814" s="555"/>
      <c r="D11814" s="555"/>
      <c r="E11814" s="124" t="str">
        <f>'Enter Data'!$C$61</f>
        <v>Select</v>
      </c>
    </row>
    <row r="11815" spans="3:5" x14ac:dyDescent="0.2">
      <c r="C11815" s="555"/>
      <c r="D11815" s="555"/>
      <c r="E11815" s="124" t="str">
        <f>'Enter Data'!$C$61</f>
        <v>Select</v>
      </c>
    </row>
    <row r="11816" spans="3:5" x14ac:dyDescent="0.2">
      <c r="C11816" s="555"/>
      <c r="D11816" s="555"/>
      <c r="E11816" s="124" t="str">
        <f>'Enter Data'!$C$61</f>
        <v>Select</v>
      </c>
    </row>
    <row r="11817" spans="3:5" x14ac:dyDescent="0.2">
      <c r="C11817" s="555"/>
      <c r="D11817" s="555"/>
      <c r="E11817" s="124" t="str">
        <f>'Enter Data'!$C$61</f>
        <v>Select</v>
      </c>
    </row>
    <row r="11818" spans="3:5" x14ac:dyDescent="0.2">
      <c r="C11818" s="555"/>
      <c r="D11818" s="555"/>
      <c r="E11818" s="124" t="str">
        <f>'Enter Data'!$C$61</f>
        <v>Select</v>
      </c>
    </row>
    <row r="11819" spans="3:5" x14ac:dyDescent="0.2">
      <c r="C11819" s="555"/>
      <c r="D11819" s="555"/>
      <c r="E11819" s="124" t="str">
        <f>'Enter Data'!$C$61</f>
        <v>Select</v>
      </c>
    </row>
    <row r="11820" spans="3:5" x14ac:dyDescent="0.2">
      <c r="C11820" s="555"/>
      <c r="D11820" s="555"/>
      <c r="E11820" s="124" t="str">
        <f>'Enter Data'!$C$61</f>
        <v>Select</v>
      </c>
    </row>
    <row r="11821" spans="3:5" x14ac:dyDescent="0.2">
      <c r="C11821" s="555"/>
      <c r="D11821" s="555"/>
      <c r="E11821" s="124" t="str">
        <f>'Enter Data'!$C$61</f>
        <v>Select</v>
      </c>
    </row>
    <row r="11822" spans="3:5" x14ac:dyDescent="0.2">
      <c r="C11822" s="555"/>
      <c r="D11822" s="555"/>
      <c r="E11822" s="124" t="str">
        <f>'Enter Data'!$C$61</f>
        <v>Select</v>
      </c>
    </row>
    <row r="11823" spans="3:5" x14ac:dyDescent="0.2">
      <c r="C11823" s="555"/>
      <c r="D11823" s="555"/>
      <c r="E11823" s="124" t="str">
        <f>'Enter Data'!$C$61</f>
        <v>Select</v>
      </c>
    </row>
    <row r="11824" spans="3:5" x14ac:dyDescent="0.2">
      <c r="C11824" s="555"/>
      <c r="D11824" s="555"/>
      <c r="E11824" s="124" t="str">
        <f>'Enter Data'!$C$61</f>
        <v>Select</v>
      </c>
    </row>
    <row r="11825" spans="3:5" x14ac:dyDescent="0.2">
      <c r="C11825" s="555"/>
      <c r="D11825" s="555"/>
      <c r="E11825" s="124" t="str">
        <f>'Enter Data'!$C$61</f>
        <v>Select</v>
      </c>
    </row>
    <row r="11826" spans="3:5" x14ac:dyDescent="0.2">
      <c r="C11826" s="555"/>
      <c r="D11826" s="555"/>
      <c r="E11826" s="124" t="str">
        <f>'Enter Data'!$C$61</f>
        <v>Select</v>
      </c>
    </row>
    <row r="11827" spans="3:5" x14ac:dyDescent="0.2">
      <c r="C11827" s="555"/>
      <c r="D11827" s="555"/>
      <c r="E11827" s="124" t="str">
        <f>'Enter Data'!$C$61</f>
        <v>Select</v>
      </c>
    </row>
    <row r="11828" spans="3:5" x14ac:dyDescent="0.2">
      <c r="C11828" s="555"/>
      <c r="D11828" s="555"/>
      <c r="E11828" s="124" t="str">
        <f>'Enter Data'!$C$61</f>
        <v>Select</v>
      </c>
    </row>
    <row r="11829" spans="3:5" x14ac:dyDescent="0.2">
      <c r="C11829" s="555"/>
      <c r="D11829" s="555"/>
      <c r="E11829" s="124" t="str">
        <f>'Enter Data'!$C$61</f>
        <v>Select</v>
      </c>
    </row>
    <row r="11830" spans="3:5" x14ac:dyDescent="0.2">
      <c r="C11830" s="555"/>
      <c r="D11830" s="555"/>
      <c r="E11830" s="124" t="str">
        <f>'Enter Data'!$C$61</f>
        <v>Select</v>
      </c>
    </row>
    <row r="11831" spans="3:5" x14ac:dyDescent="0.2">
      <c r="C11831" s="555"/>
      <c r="D11831" s="555"/>
      <c r="E11831" s="124" t="str">
        <f>'Enter Data'!$C$61</f>
        <v>Select</v>
      </c>
    </row>
    <row r="11832" spans="3:5" x14ac:dyDescent="0.2">
      <c r="C11832" s="555"/>
      <c r="D11832" s="555"/>
      <c r="E11832" s="124" t="str">
        <f>'Enter Data'!$C$61</f>
        <v>Select</v>
      </c>
    </row>
    <row r="11833" spans="3:5" x14ac:dyDescent="0.2">
      <c r="C11833" s="555"/>
      <c r="D11833" s="555"/>
      <c r="E11833" s="124" t="str">
        <f>'Enter Data'!$C$61</f>
        <v>Select</v>
      </c>
    </row>
    <row r="11834" spans="3:5" x14ac:dyDescent="0.2">
      <c r="C11834" s="555"/>
      <c r="D11834" s="555"/>
      <c r="E11834" s="124" t="str">
        <f>'Enter Data'!$C$61</f>
        <v>Select</v>
      </c>
    </row>
    <row r="11835" spans="3:5" x14ac:dyDescent="0.2">
      <c r="C11835" s="555"/>
      <c r="D11835" s="555"/>
      <c r="E11835" s="124" t="str">
        <f>'Enter Data'!$C$61</f>
        <v>Select</v>
      </c>
    </row>
    <row r="11836" spans="3:5" x14ac:dyDescent="0.2">
      <c r="C11836" s="555"/>
      <c r="D11836" s="555"/>
      <c r="E11836" s="124" t="str">
        <f>'Enter Data'!$C$61</f>
        <v>Select</v>
      </c>
    </row>
    <row r="11837" spans="3:5" x14ac:dyDescent="0.2">
      <c r="C11837" s="555"/>
      <c r="D11837" s="555"/>
      <c r="E11837" s="124" t="str">
        <f>'Enter Data'!$C$61</f>
        <v>Select</v>
      </c>
    </row>
    <row r="11838" spans="3:5" x14ac:dyDescent="0.2">
      <c r="C11838" s="555"/>
      <c r="D11838" s="555"/>
      <c r="E11838" s="124" t="str">
        <f>'Enter Data'!$C$61</f>
        <v>Select</v>
      </c>
    </row>
    <row r="11839" spans="3:5" x14ac:dyDescent="0.2">
      <c r="C11839" s="555"/>
      <c r="D11839" s="555"/>
      <c r="E11839" s="124" t="str">
        <f>'Enter Data'!$C$61</f>
        <v>Select</v>
      </c>
    </row>
    <row r="11840" spans="3:5" x14ac:dyDescent="0.2">
      <c r="C11840" s="555"/>
      <c r="D11840" s="555"/>
      <c r="E11840" s="124" t="str">
        <f>'Enter Data'!$C$61</f>
        <v>Select</v>
      </c>
    </row>
    <row r="11841" spans="3:5" x14ac:dyDescent="0.2">
      <c r="C11841" s="555"/>
      <c r="D11841" s="555"/>
      <c r="E11841" s="124" t="str">
        <f>'Enter Data'!$C$61</f>
        <v>Select</v>
      </c>
    </row>
    <row r="11842" spans="3:5" x14ac:dyDescent="0.2">
      <c r="C11842" s="555"/>
      <c r="D11842" s="555"/>
      <c r="E11842" s="124" t="str">
        <f>'Enter Data'!$C$61</f>
        <v>Select</v>
      </c>
    </row>
    <row r="11843" spans="3:5" x14ac:dyDescent="0.2">
      <c r="C11843" s="555"/>
      <c r="D11843" s="555"/>
      <c r="E11843" s="124" t="str">
        <f>'Enter Data'!$C$61</f>
        <v>Select</v>
      </c>
    </row>
    <row r="11844" spans="3:5" x14ac:dyDescent="0.2">
      <c r="C11844" s="555"/>
      <c r="D11844" s="555"/>
      <c r="E11844" s="124" t="str">
        <f>'Enter Data'!$C$61</f>
        <v>Select</v>
      </c>
    </row>
    <row r="11845" spans="3:5" x14ac:dyDescent="0.2">
      <c r="C11845" s="555"/>
      <c r="D11845" s="555"/>
      <c r="E11845" s="124" t="str">
        <f>'Enter Data'!$C$61</f>
        <v>Select</v>
      </c>
    </row>
    <row r="11846" spans="3:5" x14ac:dyDescent="0.2">
      <c r="C11846" s="555"/>
      <c r="D11846" s="555"/>
      <c r="E11846" s="124" t="str">
        <f>'Enter Data'!$C$61</f>
        <v>Select</v>
      </c>
    </row>
    <row r="11847" spans="3:5" x14ac:dyDescent="0.2">
      <c r="C11847" s="555"/>
      <c r="D11847" s="555"/>
      <c r="E11847" s="124" t="str">
        <f>'Enter Data'!$C$61</f>
        <v>Select</v>
      </c>
    </row>
    <row r="11848" spans="3:5" x14ac:dyDescent="0.2">
      <c r="C11848" s="555"/>
      <c r="D11848" s="555"/>
      <c r="E11848" s="124" t="str">
        <f>'Enter Data'!$C$61</f>
        <v>Select</v>
      </c>
    </row>
    <row r="11849" spans="3:5" x14ac:dyDescent="0.2">
      <c r="C11849" s="555"/>
      <c r="D11849" s="555"/>
      <c r="E11849" s="124" t="str">
        <f>'Enter Data'!$C$61</f>
        <v>Select</v>
      </c>
    </row>
    <row r="11850" spans="3:5" x14ac:dyDescent="0.2">
      <c r="C11850" s="555"/>
      <c r="D11850" s="555"/>
      <c r="E11850" s="124" t="str">
        <f>'Enter Data'!$C$61</f>
        <v>Select</v>
      </c>
    </row>
    <row r="11851" spans="3:5" x14ac:dyDescent="0.2">
      <c r="C11851" s="555"/>
      <c r="D11851" s="555"/>
      <c r="E11851" s="124" t="str">
        <f>'Enter Data'!$C$61</f>
        <v>Select</v>
      </c>
    </row>
    <row r="11852" spans="3:5" x14ac:dyDescent="0.2">
      <c r="C11852" s="555"/>
      <c r="D11852" s="555"/>
      <c r="E11852" s="124" t="str">
        <f>'Enter Data'!$C$61</f>
        <v>Select</v>
      </c>
    </row>
    <row r="11853" spans="3:5" x14ac:dyDescent="0.2">
      <c r="C11853" s="555"/>
      <c r="D11853" s="555"/>
      <c r="E11853" s="124" t="str">
        <f>'Enter Data'!$C$61</f>
        <v>Select</v>
      </c>
    </row>
    <row r="11854" spans="3:5" x14ac:dyDescent="0.2">
      <c r="C11854" s="555"/>
      <c r="D11854" s="555"/>
      <c r="E11854" s="124" t="str">
        <f>'Enter Data'!$C$61</f>
        <v>Select</v>
      </c>
    </row>
    <row r="11855" spans="3:5" x14ac:dyDescent="0.2">
      <c r="C11855" s="555"/>
      <c r="D11855" s="555"/>
      <c r="E11855" s="124" t="str">
        <f>'Enter Data'!$C$61</f>
        <v>Select</v>
      </c>
    </row>
    <row r="11856" spans="3:5" x14ac:dyDescent="0.2">
      <c r="C11856" s="555"/>
      <c r="D11856" s="555"/>
      <c r="E11856" s="124" t="str">
        <f>'Enter Data'!$C$61</f>
        <v>Select</v>
      </c>
    </row>
    <row r="11857" spans="3:5" x14ac:dyDescent="0.2">
      <c r="C11857" s="555"/>
      <c r="D11857" s="555"/>
      <c r="E11857" s="124" t="str">
        <f>'Enter Data'!$C$61</f>
        <v>Select</v>
      </c>
    </row>
    <row r="11858" spans="3:5" x14ac:dyDescent="0.2">
      <c r="C11858" s="555"/>
      <c r="D11858" s="555"/>
      <c r="E11858" s="124" t="str">
        <f>'Enter Data'!$C$61</f>
        <v>Select</v>
      </c>
    </row>
    <row r="11859" spans="3:5" x14ac:dyDescent="0.2">
      <c r="C11859" s="555"/>
      <c r="D11859" s="555"/>
      <c r="E11859" s="124" t="str">
        <f>'Enter Data'!$C$61</f>
        <v>Select</v>
      </c>
    </row>
    <row r="11860" spans="3:5" x14ac:dyDescent="0.2">
      <c r="C11860" s="555"/>
      <c r="D11860" s="555"/>
      <c r="E11860" s="124" t="str">
        <f>'Enter Data'!$C$61</f>
        <v>Select</v>
      </c>
    </row>
    <row r="11861" spans="3:5" x14ac:dyDescent="0.2">
      <c r="C11861" s="555"/>
      <c r="D11861" s="555"/>
      <c r="E11861" s="124" t="str">
        <f>'Enter Data'!$C$61</f>
        <v>Select</v>
      </c>
    </row>
    <row r="11862" spans="3:5" x14ac:dyDescent="0.2">
      <c r="C11862" s="555"/>
      <c r="D11862" s="555"/>
      <c r="E11862" s="124" t="str">
        <f>'Enter Data'!$C$61</f>
        <v>Select</v>
      </c>
    </row>
    <row r="11863" spans="3:5" x14ac:dyDescent="0.2">
      <c r="C11863" s="555"/>
      <c r="D11863" s="555"/>
      <c r="E11863" s="124" t="str">
        <f>'Enter Data'!$C$61</f>
        <v>Select</v>
      </c>
    </row>
    <row r="11864" spans="3:5" x14ac:dyDescent="0.2">
      <c r="C11864" s="555"/>
      <c r="D11864" s="555"/>
      <c r="E11864" s="124" t="str">
        <f>'Enter Data'!$C$61</f>
        <v>Select</v>
      </c>
    </row>
    <row r="11865" spans="3:5" x14ac:dyDescent="0.2">
      <c r="C11865" s="555"/>
      <c r="D11865" s="555"/>
      <c r="E11865" s="124" t="str">
        <f>'Enter Data'!$C$61</f>
        <v>Select</v>
      </c>
    </row>
    <row r="11866" spans="3:5" x14ac:dyDescent="0.2">
      <c r="C11866" s="555"/>
      <c r="D11866" s="555"/>
      <c r="E11866" s="124" t="str">
        <f>'Enter Data'!$C$61</f>
        <v>Select</v>
      </c>
    </row>
    <row r="11867" spans="3:5" x14ac:dyDescent="0.2">
      <c r="C11867" s="555"/>
      <c r="D11867" s="555"/>
      <c r="E11867" s="124" t="str">
        <f>'Enter Data'!$C$61</f>
        <v>Select</v>
      </c>
    </row>
    <row r="11868" spans="3:5" x14ac:dyDescent="0.2">
      <c r="C11868" s="555"/>
      <c r="D11868" s="555"/>
      <c r="E11868" s="124" t="str">
        <f>'Enter Data'!$C$61</f>
        <v>Select</v>
      </c>
    </row>
    <row r="11869" spans="3:5" x14ac:dyDescent="0.2">
      <c r="C11869" s="555"/>
      <c r="D11869" s="555"/>
      <c r="E11869" s="124" t="str">
        <f>'Enter Data'!$C$61</f>
        <v>Select</v>
      </c>
    </row>
    <row r="11870" spans="3:5" x14ac:dyDescent="0.2">
      <c r="C11870" s="555"/>
      <c r="D11870" s="555"/>
      <c r="E11870" s="124" t="str">
        <f>'Enter Data'!$C$61</f>
        <v>Select</v>
      </c>
    </row>
    <row r="11871" spans="3:5" x14ac:dyDescent="0.2">
      <c r="C11871" s="555"/>
      <c r="D11871" s="555"/>
      <c r="E11871" s="124" t="str">
        <f>'Enter Data'!$C$61</f>
        <v>Select</v>
      </c>
    </row>
    <row r="11872" spans="3:5" x14ac:dyDescent="0.2">
      <c r="C11872" s="555"/>
      <c r="D11872" s="555"/>
      <c r="E11872" s="124" t="str">
        <f>'Enter Data'!$C$61</f>
        <v>Select</v>
      </c>
    </row>
    <row r="11873" spans="3:5" x14ac:dyDescent="0.2">
      <c r="C11873" s="555"/>
      <c r="D11873" s="555"/>
      <c r="E11873" s="124" t="str">
        <f>'Enter Data'!$C$61</f>
        <v>Select</v>
      </c>
    </row>
    <row r="11874" spans="3:5" x14ac:dyDescent="0.2">
      <c r="C11874" s="555"/>
      <c r="D11874" s="555"/>
      <c r="E11874" s="124" t="str">
        <f>'Enter Data'!$C$61</f>
        <v>Select</v>
      </c>
    </row>
    <row r="11875" spans="3:5" x14ac:dyDescent="0.2">
      <c r="C11875" s="555"/>
      <c r="D11875" s="555"/>
      <c r="E11875" s="124" t="str">
        <f>'Enter Data'!$C$61</f>
        <v>Select</v>
      </c>
    </row>
    <row r="11876" spans="3:5" x14ac:dyDescent="0.2">
      <c r="C11876" s="555"/>
      <c r="D11876" s="555"/>
      <c r="E11876" s="124" t="str">
        <f>'Enter Data'!$C$61</f>
        <v>Select</v>
      </c>
    </row>
    <row r="11877" spans="3:5" x14ac:dyDescent="0.2">
      <c r="C11877" s="555"/>
      <c r="D11877" s="555"/>
      <c r="E11877" s="124" t="str">
        <f>'Enter Data'!$C$61</f>
        <v>Select</v>
      </c>
    </row>
    <row r="11878" spans="3:5" x14ac:dyDescent="0.2">
      <c r="C11878" s="555"/>
      <c r="D11878" s="555"/>
      <c r="E11878" s="124" t="str">
        <f>'Enter Data'!$C$61</f>
        <v>Select</v>
      </c>
    </row>
    <row r="11879" spans="3:5" x14ac:dyDescent="0.2">
      <c r="C11879" s="555"/>
      <c r="D11879" s="555"/>
      <c r="E11879" s="124" t="str">
        <f>'Enter Data'!$C$61</f>
        <v>Select</v>
      </c>
    </row>
    <row r="11880" spans="3:5" x14ac:dyDescent="0.2">
      <c r="C11880" s="555"/>
      <c r="D11880" s="555"/>
      <c r="E11880" s="124" t="str">
        <f>'Enter Data'!$C$61</f>
        <v>Select</v>
      </c>
    </row>
    <row r="11881" spans="3:5" x14ac:dyDescent="0.2">
      <c r="C11881" s="555"/>
      <c r="D11881" s="555"/>
      <c r="E11881" s="124" t="str">
        <f>'Enter Data'!$C$61</f>
        <v>Select</v>
      </c>
    </row>
    <row r="11882" spans="3:5" x14ac:dyDescent="0.2">
      <c r="C11882" s="555"/>
      <c r="D11882" s="555"/>
      <c r="E11882" s="124" t="str">
        <f>'Enter Data'!$C$61</f>
        <v>Select</v>
      </c>
    </row>
    <row r="11883" spans="3:5" x14ac:dyDescent="0.2">
      <c r="C11883" s="555"/>
      <c r="D11883" s="555"/>
      <c r="E11883" s="124" t="str">
        <f>'Enter Data'!$C$61</f>
        <v>Select</v>
      </c>
    </row>
    <row r="11884" spans="3:5" x14ac:dyDescent="0.2">
      <c r="C11884" s="555"/>
      <c r="D11884" s="555"/>
      <c r="E11884" s="124" t="str">
        <f>'Enter Data'!$C$61</f>
        <v>Select</v>
      </c>
    </row>
    <row r="11885" spans="3:5" x14ac:dyDescent="0.2">
      <c r="C11885" s="555"/>
      <c r="D11885" s="555"/>
      <c r="E11885" s="124" t="str">
        <f>'Enter Data'!$C$61</f>
        <v>Select</v>
      </c>
    </row>
    <row r="11886" spans="3:5" x14ac:dyDescent="0.2">
      <c r="C11886" s="555"/>
      <c r="D11886" s="555"/>
      <c r="E11886" s="124" t="str">
        <f>'Enter Data'!$C$61</f>
        <v>Select</v>
      </c>
    </row>
    <row r="11887" spans="3:5" x14ac:dyDescent="0.2">
      <c r="C11887" s="555"/>
      <c r="D11887" s="555"/>
      <c r="E11887" s="124" t="str">
        <f>'Enter Data'!$C$61</f>
        <v>Select</v>
      </c>
    </row>
    <row r="11888" spans="3:5" x14ac:dyDescent="0.2">
      <c r="C11888" s="555"/>
      <c r="D11888" s="555"/>
      <c r="E11888" s="124" t="str">
        <f>'Enter Data'!$C$61</f>
        <v>Select</v>
      </c>
    </row>
    <row r="11889" spans="3:5" x14ac:dyDescent="0.2">
      <c r="C11889" s="555"/>
      <c r="D11889" s="555"/>
      <c r="E11889" s="124" t="str">
        <f>'Enter Data'!$C$61</f>
        <v>Select</v>
      </c>
    </row>
    <row r="11890" spans="3:5" x14ac:dyDescent="0.2">
      <c r="C11890" s="555"/>
      <c r="D11890" s="555"/>
      <c r="E11890" s="124" t="str">
        <f>'Enter Data'!$C$61</f>
        <v>Select</v>
      </c>
    </row>
    <row r="11891" spans="3:5" x14ac:dyDescent="0.2">
      <c r="C11891" s="555"/>
      <c r="D11891" s="555"/>
      <c r="E11891" s="124" t="str">
        <f>'Enter Data'!$C$61</f>
        <v>Select</v>
      </c>
    </row>
    <row r="11892" spans="3:5" x14ac:dyDescent="0.2">
      <c r="C11892" s="555"/>
      <c r="D11892" s="555"/>
      <c r="E11892" s="124" t="str">
        <f>'Enter Data'!$C$61</f>
        <v>Select</v>
      </c>
    </row>
    <row r="11893" spans="3:5" x14ac:dyDescent="0.2">
      <c r="C11893" s="555"/>
      <c r="D11893" s="555"/>
      <c r="E11893" s="124" t="str">
        <f>'Enter Data'!$C$61</f>
        <v>Select</v>
      </c>
    </row>
    <row r="11894" spans="3:5" x14ac:dyDescent="0.2">
      <c r="C11894" s="555"/>
      <c r="D11894" s="555"/>
      <c r="E11894" s="124" t="str">
        <f>'Enter Data'!$C$61</f>
        <v>Select</v>
      </c>
    </row>
    <row r="11895" spans="3:5" x14ac:dyDescent="0.2">
      <c r="C11895" s="555"/>
      <c r="D11895" s="555"/>
      <c r="E11895" s="124" t="str">
        <f>'Enter Data'!$C$61</f>
        <v>Select</v>
      </c>
    </row>
    <row r="11896" spans="3:5" x14ac:dyDescent="0.2">
      <c r="C11896" s="555"/>
      <c r="D11896" s="555"/>
      <c r="E11896" s="124" t="str">
        <f>'Enter Data'!$C$61</f>
        <v>Select</v>
      </c>
    </row>
    <row r="11897" spans="3:5" x14ac:dyDescent="0.2">
      <c r="C11897" s="555"/>
      <c r="D11897" s="555"/>
      <c r="E11897" s="124" t="str">
        <f>'Enter Data'!$C$61</f>
        <v>Select</v>
      </c>
    </row>
    <row r="11898" spans="3:5" x14ac:dyDescent="0.2">
      <c r="C11898" s="555"/>
      <c r="D11898" s="555"/>
      <c r="E11898" s="124" t="str">
        <f>'Enter Data'!$C$61</f>
        <v>Select</v>
      </c>
    </row>
    <row r="11899" spans="3:5" x14ac:dyDescent="0.2">
      <c r="C11899" s="555"/>
      <c r="D11899" s="555"/>
      <c r="E11899" s="124" t="str">
        <f>'Enter Data'!$C$61</f>
        <v>Select</v>
      </c>
    </row>
    <row r="11900" spans="3:5" x14ac:dyDescent="0.2">
      <c r="C11900" s="555"/>
      <c r="D11900" s="555"/>
      <c r="E11900" s="124" t="str">
        <f>'Enter Data'!$C$61</f>
        <v>Select</v>
      </c>
    </row>
    <row r="11901" spans="3:5" x14ac:dyDescent="0.2">
      <c r="C11901" s="555"/>
      <c r="D11901" s="555"/>
      <c r="E11901" s="124" t="str">
        <f>'Enter Data'!$C$61</f>
        <v>Select</v>
      </c>
    </row>
    <row r="11902" spans="3:5" x14ac:dyDescent="0.2">
      <c r="C11902" s="555"/>
      <c r="D11902" s="555"/>
      <c r="E11902" s="124" t="str">
        <f>'Enter Data'!$C$61</f>
        <v>Select</v>
      </c>
    </row>
    <row r="11903" spans="3:5" x14ac:dyDescent="0.2">
      <c r="C11903" s="555"/>
      <c r="D11903" s="555"/>
      <c r="E11903" s="124" t="str">
        <f>'Enter Data'!$C$61</f>
        <v>Select</v>
      </c>
    </row>
    <row r="11904" spans="3:5" x14ac:dyDescent="0.2">
      <c r="C11904" s="555"/>
      <c r="D11904" s="555"/>
      <c r="E11904" s="124" t="str">
        <f>'Enter Data'!$C$61</f>
        <v>Select</v>
      </c>
    </row>
    <row r="11905" spans="3:5" x14ac:dyDescent="0.2">
      <c r="C11905" s="555"/>
      <c r="D11905" s="555"/>
      <c r="E11905" s="124" t="str">
        <f>'Enter Data'!$C$61</f>
        <v>Select</v>
      </c>
    </row>
    <row r="11906" spans="3:5" x14ac:dyDescent="0.2">
      <c r="C11906" s="555"/>
      <c r="D11906" s="555"/>
      <c r="E11906" s="124" t="str">
        <f>'Enter Data'!$C$61</f>
        <v>Select</v>
      </c>
    </row>
    <row r="11907" spans="3:5" x14ac:dyDescent="0.2">
      <c r="C11907" s="555"/>
      <c r="D11907" s="555"/>
      <c r="E11907" s="124" t="str">
        <f>'Enter Data'!$C$61</f>
        <v>Select</v>
      </c>
    </row>
    <row r="11908" spans="3:5" x14ac:dyDescent="0.2">
      <c r="C11908" s="555"/>
      <c r="D11908" s="555"/>
      <c r="E11908" s="124" t="str">
        <f>'Enter Data'!$C$61</f>
        <v>Select</v>
      </c>
    </row>
    <row r="11909" spans="3:5" x14ac:dyDescent="0.2">
      <c r="C11909" s="555"/>
      <c r="D11909" s="555"/>
      <c r="E11909" s="124" t="str">
        <f>'Enter Data'!$C$61</f>
        <v>Select</v>
      </c>
    </row>
    <row r="11910" spans="3:5" x14ac:dyDescent="0.2">
      <c r="C11910" s="555"/>
      <c r="D11910" s="555"/>
      <c r="E11910" s="124" t="str">
        <f>'Enter Data'!$C$61</f>
        <v>Select</v>
      </c>
    </row>
    <row r="11911" spans="3:5" x14ac:dyDescent="0.2">
      <c r="C11911" s="555"/>
      <c r="D11911" s="555"/>
      <c r="E11911" s="124" t="str">
        <f>'Enter Data'!$C$61</f>
        <v>Select</v>
      </c>
    </row>
    <row r="11912" spans="3:5" x14ac:dyDescent="0.2">
      <c r="C11912" s="555"/>
      <c r="D11912" s="555"/>
      <c r="E11912" s="124" t="str">
        <f>'Enter Data'!$C$61</f>
        <v>Select</v>
      </c>
    </row>
    <row r="11913" spans="3:5" x14ac:dyDescent="0.2">
      <c r="C11913" s="555"/>
      <c r="D11913" s="555"/>
      <c r="E11913" s="124" t="str">
        <f>'Enter Data'!$C$61</f>
        <v>Select</v>
      </c>
    </row>
    <row r="11914" spans="3:5" x14ac:dyDescent="0.2">
      <c r="C11914" s="555"/>
      <c r="D11914" s="555"/>
      <c r="E11914" s="124" t="str">
        <f>'Enter Data'!$C$61</f>
        <v>Select</v>
      </c>
    </row>
    <row r="11915" spans="3:5" x14ac:dyDescent="0.2">
      <c r="C11915" s="555"/>
      <c r="D11915" s="555"/>
      <c r="E11915" s="124" t="str">
        <f>'Enter Data'!$C$61</f>
        <v>Select</v>
      </c>
    </row>
    <row r="11916" spans="3:5" x14ac:dyDescent="0.2">
      <c r="C11916" s="555"/>
      <c r="D11916" s="555"/>
      <c r="E11916" s="124" t="str">
        <f>'Enter Data'!$C$61</f>
        <v>Select</v>
      </c>
    </row>
    <row r="11917" spans="3:5" x14ac:dyDescent="0.2">
      <c r="C11917" s="555"/>
      <c r="D11917" s="555"/>
      <c r="E11917" s="124" t="str">
        <f>'Enter Data'!$C$61</f>
        <v>Select</v>
      </c>
    </row>
    <row r="11918" spans="3:5" x14ac:dyDescent="0.2">
      <c r="C11918" s="555"/>
      <c r="D11918" s="555"/>
      <c r="E11918" s="124" t="str">
        <f>'Enter Data'!$C$61</f>
        <v>Select</v>
      </c>
    </row>
    <row r="11919" spans="3:5" x14ac:dyDescent="0.2">
      <c r="C11919" s="555"/>
      <c r="D11919" s="555"/>
      <c r="E11919" s="124" t="str">
        <f>'Enter Data'!$C$61</f>
        <v>Select</v>
      </c>
    </row>
    <row r="11920" spans="3:5" x14ac:dyDescent="0.2">
      <c r="C11920" s="555"/>
      <c r="D11920" s="555"/>
      <c r="E11920" s="124" t="str">
        <f>'Enter Data'!$C$61</f>
        <v>Select</v>
      </c>
    </row>
    <row r="11921" spans="3:5" x14ac:dyDescent="0.2">
      <c r="C11921" s="555"/>
      <c r="D11921" s="555"/>
      <c r="E11921" s="124" t="str">
        <f>'Enter Data'!$C$61</f>
        <v>Select</v>
      </c>
    </row>
    <row r="11922" spans="3:5" x14ac:dyDescent="0.2">
      <c r="C11922" s="555"/>
      <c r="D11922" s="555"/>
      <c r="E11922" s="124" t="str">
        <f>'Enter Data'!$C$61</f>
        <v>Select</v>
      </c>
    </row>
    <row r="11923" spans="3:5" x14ac:dyDescent="0.2">
      <c r="C11923" s="555"/>
      <c r="D11923" s="555"/>
      <c r="E11923" s="124" t="str">
        <f>'Enter Data'!$C$61</f>
        <v>Select</v>
      </c>
    </row>
    <row r="11924" spans="3:5" x14ac:dyDescent="0.2">
      <c r="C11924" s="555"/>
      <c r="D11924" s="555"/>
      <c r="E11924" s="124" t="str">
        <f>'Enter Data'!$C$61</f>
        <v>Select</v>
      </c>
    </row>
    <row r="11925" spans="3:5" x14ac:dyDescent="0.2">
      <c r="C11925" s="555"/>
      <c r="D11925" s="555"/>
      <c r="E11925" s="124" t="str">
        <f>'Enter Data'!$C$61</f>
        <v>Select</v>
      </c>
    </row>
    <row r="11926" spans="3:5" x14ac:dyDescent="0.2">
      <c r="C11926" s="555"/>
      <c r="D11926" s="555"/>
      <c r="E11926" s="124" t="str">
        <f>'Enter Data'!$C$61</f>
        <v>Select</v>
      </c>
    </row>
    <row r="11927" spans="3:5" x14ac:dyDescent="0.2">
      <c r="C11927" s="555"/>
      <c r="D11927" s="555"/>
      <c r="E11927" s="124" t="str">
        <f>'Enter Data'!$C$61</f>
        <v>Select</v>
      </c>
    </row>
    <row r="11928" spans="3:5" x14ac:dyDescent="0.2">
      <c r="C11928" s="555"/>
      <c r="D11928" s="555"/>
      <c r="E11928" s="124" t="str">
        <f>'Enter Data'!$C$61</f>
        <v>Select</v>
      </c>
    </row>
    <row r="11929" spans="3:5" x14ac:dyDescent="0.2">
      <c r="C11929" s="555"/>
      <c r="D11929" s="555"/>
      <c r="E11929" s="124" t="str">
        <f>'Enter Data'!$C$61</f>
        <v>Select</v>
      </c>
    </row>
    <row r="11930" spans="3:5" x14ac:dyDescent="0.2">
      <c r="C11930" s="555"/>
      <c r="D11930" s="555"/>
      <c r="E11930" s="124" t="str">
        <f>'Enter Data'!$C$61</f>
        <v>Select</v>
      </c>
    </row>
    <row r="11931" spans="3:5" x14ac:dyDescent="0.2">
      <c r="C11931" s="555"/>
      <c r="D11931" s="555"/>
      <c r="E11931" s="124" t="str">
        <f>'Enter Data'!$C$61</f>
        <v>Select</v>
      </c>
    </row>
    <row r="11932" spans="3:5" x14ac:dyDescent="0.2">
      <c r="C11932" s="555"/>
      <c r="D11932" s="555"/>
      <c r="E11932" s="124" t="str">
        <f>'Enter Data'!$C$61</f>
        <v>Select</v>
      </c>
    </row>
    <row r="11933" spans="3:5" x14ac:dyDescent="0.2">
      <c r="C11933" s="555"/>
      <c r="D11933" s="555"/>
      <c r="E11933" s="124" t="str">
        <f>'Enter Data'!$C$61</f>
        <v>Select</v>
      </c>
    </row>
    <row r="11934" spans="3:5" x14ac:dyDescent="0.2">
      <c r="C11934" s="555"/>
      <c r="D11934" s="555"/>
      <c r="E11934" s="124" t="str">
        <f>'Enter Data'!$C$61</f>
        <v>Select</v>
      </c>
    </row>
    <row r="11935" spans="3:5" x14ac:dyDescent="0.2">
      <c r="C11935" s="555"/>
      <c r="D11935" s="555"/>
      <c r="E11935" s="124" t="str">
        <f>'Enter Data'!$C$61</f>
        <v>Select</v>
      </c>
    </row>
    <row r="11936" spans="3:5" x14ac:dyDescent="0.2">
      <c r="C11936" s="555"/>
      <c r="D11936" s="555"/>
      <c r="E11936" s="124" t="str">
        <f>'Enter Data'!$C$61</f>
        <v>Select</v>
      </c>
    </row>
    <row r="11937" spans="3:5" x14ac:dyDescent="0.2">
      <c r="C11937" s="555"/>
      <c r="D11937" s="555"/>
      <c r="E11937" s="124" t="str">
        <f>'Enter Data'!$C$61</f>
        <v>Select</v>
      </c>
    </row>
    <row r="11938" spans="3:5" x14ac:dyDescent="0.2">
      <c r="C11938" s="555"/>
      <c r="D11938" s="555"/>
      <c r="E11938" s="124" t="str">
        <f>'Enter Data'!$C$61</f>
        <v>Select</v>
      </c>
    </row>
    <row r="11939" spans="3:5" x14ac:dyDescent="0.2">
      <c r="C11939" s="555"/>
      <c r="D11939" s="555"/>
      <c r="E11939" s="124" t="str">
        <f>'Enter Data'!$C$61</f>
        <v>Select</v>
      </c>
    </row>
    <row r="11940" spans="3:5" x14ac:dyDescent="0.2">
      <c r="C11940" s="555"/>
      <c r="D11940" s="555"/>
      <c r="E11940" s="124" t="str">
        <f>'Enter Data'!$C$61</f>
        <v>Select</v>
      </c>
    </row>
    <row r="11941" spans="3:5" x14ac:dyDescent="0.2">
      <c r="C11941" s="555"/>
      <c r="D11941" s="555"/>
      <c r="E11941" s="124" t="str">
        <f>'Enter Data'!$C$61</f>
        <v>Select</v>
      </c>
    </row>
    <row r="11942" spans="3:5" x14ac:dyDescent="0.2">
      <c r="C11942" s="555"/>
      <c r="D11942" s="555"/>
      <c r="E11942" s="124" t="str">
        <f>'Enter Data'!$C$61</f>
        <v>Select</v>
      </c>
    </row>
    <row r="11943" spans="3:5" x14ac:dyDescent="0.2">
      <c r="C11943" s="555"/>
      <c r="D11943" s="555"/>
      <c r="E11943" s="124" t="str">
        <f>'Enter Data'!$C$61</f>
        <v>Select</v>
      </c>
    </row>
    <row r="11944" spans="3:5" x14ac:dyDescent="0.2">
      <c r="C11944" s="555"/>
      <c r="D11944" s="555"/>
      <c r="E11944" s="124" t="str">
        <f>'Enter Data'!$C$61</f>
        <v>Select</v>
      </c>
    </row>
    <row r="11945" spans="3:5" x14ac:dyDescent="0.2">
      <c r="C11945" s="555"/>
      <c r="D11945" s="555"/>
      <c r="E11945" s="124" t="str">
        <f>'Enter Data'!$C$61</f>
        <v>Select</v>
      </c>
    </row>
    <row r="11946" spans="3:5" x14ac:dyDescent="0.2">
      <c r="C11946" s="555"/>
      <c r="D11946" s="555"/>
      <c r="E11946" s="124" t="str">
        <f>'Enter Data'!$C$61</f>
        <v>Select</v>
      </c>
    </row>
    <row r="11947" spans="3:5" x14ac:dyDescent="0.2">
      <c r="C11947" s="555"/>
      <c r="D11947" s="555"/>
      <c r="E11947" s="124" t="str">
        <f>'Enter Data'!$C$61</f>
        <v>Select</v>
      </c>
    </row>
    <row r="11948" spans="3:5" x14ac:dyDescent="0.2">
      <c r="C11948" s="555"/>
      <c r="D11948" s="555"/>
      <c r="E11948" s="124" t="str">
        <f>'Enter Data'!$C$61</f>
        <v>Select</v>
      </c>
    </row>
    <row r="11949" spans="3:5" x14ac:dyDescent="0.2">
      <c r="C11949" s="555"/>
      <c r="D11949" s="555"/>
      <c r="E11949" s="124" t="str">
        <f>'Enter Data'!$C$61</f>
        <v>Select</v>
      </c>
    </row>
    <row r="11950" spans="3:5" x14ac:dyDescent="0.2">
      <c r="C11950" s="555"/>
      <c r="D11950" s="555"/>
      <c r="E11950" s="124" t="str">
        <f>'Enter Data'!$C$61</f>
        <v>Select</v>
      </c>
    </row>
    <row r="11951" spans="3:5" x14ac:dyDescent="0.2">
      <c r="C11951" s="555"/>
      <c r="D11951" s="555"/>
      <c r="E11951" s="124" t="str">
        <f>'Enter Data'!$C$61</f>
        <v>Select</v>
      </c>
    </row>
    <row r="11952" spans="3:5" x14ac:dyDescent="0.2">
      <c r="C11952" s="555"/>
      <c r="D11952" s="555"/>
      <c r="E11952" s="124" t="str">
        <f>'Enter Data'!$C$61</f>
        <v>Select</v>
      </c>
    </row>
    <row r="11953" spans="3:5" x14ac:dyDescent="0.2">
      <c r="C11953" s="555"/>
      <c r="D11953" s="555"/>
      <c r="E11953" s="124" t="str">
        <f>'Enter Data'!$C$61</f>
        <v>Select</v>
      </c>
    </row>
    <row r="11954" spans="3:5" x14ac:dyDescent="0.2">
      <c r="C11954" s="555"/>
      <c r="D11954" s="555"/>
      <c r="E11954" s="124" t="str">
        <f>'Enter Data'!$C$61</f>
        <v>Select</v>
      </c>
    </row>
    <row r="11955" spans="3:5" x14ac:dyDescent="0.2">
      <c r="C11955" s="555"/>
      <c r="D11955" s="555"/>
      <c r="E11955" s="124" t="str">
        <f>'Enter Data'!$C$61</f>
        <v>Select</v>
      </c>
    </row>
    <row r="11956" spans="3:5" x14ac:dyDescent="0.2">
      <c r="C11956" s="555"/>
      <c r="D11956" s="555"/>
      <c r="E11956" s="124" t="str">
        <f>'Enter Data'!$C$61</f>
        <v>Select</v>
      </c>
    </row>
    <row r="11957" spans="3:5" x14ac:dyDescent="0.2">
      <c r="C11957" s="555"/>
      <c r="D11957" s="555"/>
      <c r="E11957" s="124" t="str">
        <f>'Enter Data'!$C$61</f>
        <v>Select</v>
      </c>
    </row>
    <row r="11958" spans="3:5" x14ac:dyDescent="0.2">
      <c r="C11958" s="555"/>
      <c r="D11958" s="555"/>
      <c r="E11958" s="124" t="str">
        <f>'Enter Data'!$C$61</f>
        <v>Select</v>
      </c>
    </row>
    <row r="11959" spans="3:5" x14ac:dyDescent="0.2">
      <c r="C11959" s="555"/>
      <c r="D11959" s="555"/>
      <c r="E11959" s="124" t="str">
        <f>'Enter Data'!$C$61</f>
        <v>Select</v>
      </c>
    </row>
    <row r="11960" spans="3:5" x14ac:dyDescent="0.2">
      <c r="C11960" s="555"/>
      <c r="D11960" s="555"/>
      <c r="E11960" s="124" t="str">
        <f>'Enter Data'!$C$61</f>
        <v>Select</v>
      </c>
    </row>
    <row r="11961" spans="3:5" x14ac:dyDescent="0.2">
      <c r="C11961" s="555"/>
      <c r="D11961" s="555"/>
      <c r="E11961" s="124" t="str">
        <f>'Enter Data'!$C$61</f>
        <v>Select</v>
      </c>
    </row>
    <row r="11962" spans="3:5" x14ac:dyDescent="0.2">
      <c r="C11962" s="555"/>
      <c r="D11962" s="555"/>
      <c r="E11962" s="124" t="str">
        <f>'Enter Data'!$C$61</f>
        <v>Select</v>
      </c>
    </row>
    <row r="11963" spans="3:5" x14ac:dyDescent="0.2">
      <c r="C11963" s="555"/>
      <c r="D11963" s="555"/>
      <c r="E11963" s="124" t="str">
        <f>'Enter Data'!$C$61</f>
        <v>Select</v>
      </c>
    </row>
    <row r="11964" spans="3:5" x14ac:dyDescent="0.2">
      <c r="C11964" s="555"/>
      <c r="D11964" s="555"/>
      <c r="E11964" s="124" t="str">
        <f>'Enter Data'!$C$61</f>
        <v>Select</v>
      </c>
    </row>
    <row r="11965" spans="3:5" x14ac:dyDescent="0.2">
      <c r="C11965" s="555"/>
      <c r="D11965" s="555"/>
      <c r="E11965" s="124" t="str">
        <f>'Enter Data'!$C$61</f>
        <v>Select</v>
      </c>
    </row>
    <row r="11966" spans="3:5" x14ac:dyDescent="0.2">
      <c r="C11966" s="555"/>
      <c r="D11966" s="555"/>
      <c r="E11966" s="124" t="str">
        <f>'Enter Data'!$C$61</f>
        <v>Select</v>
      </c>
    </row>
    <row r="11967" spans="3:5" x14ac:dyDescent="0.2">
      <c r="C11967" s="555"/>
      <c r="D11967" s="555"/>
      <c r="E11967" s="124" t="str">
        <f>'Enter Data'!$C$61</f>
        <v>Select</v>
      </c>
    </row>
    <row r="11968" spans="3:5" x14ac:dyDescent="0.2">
      <c r="C11968" s="555"/>
      <c r="D11968" s="555"/>
      <c r="E11968" s="124" t="str">
        <f>'Enter Data'!$C$61</f>
        <v>Select</v>
      </c>
    </row>
    <row r="11969" spans="3:5" x14ac:dyDescent="0.2">
      <c r="C11969" s="555"/>
      <c r="D11969" s="555"/>
      <c r="E11969" s="124" t="str">
        <f>'Enter Data'!$C$61</f>
        <v>Select</v>
      </c>
    </row>
    <row r="11970" spans="3:5" x14ac:dyDescent="0.2">
      <c r="C11970" s="555"/>
      <c r="D11970" s="555"/>
      <c r="E11970" s="124" t="str">
        <f>'Enter Data'!$C$61</f>
        <v>Select</v>
      </c>
    </row>
    <row r="11971" spans="3:5" x14ac:dyDescent="0.2">
      <c r="C11971" s="555"/>
      <c r="D11971" s="555"/>
      <c r="E11971" s="124" t="str">
        <f>'Enter Data'!$C$61</f>
        <v>Select</v>
      </c>
    </row>
    <row r="11972" spans="3:5" x14ac:dyDescent="0.2">
      <c r="C11972" s="555"/>
      <c r="D11972" s="555"/>
      <c r="E11972" s="124" t="str">
        <f>'Enter Data'!$C$61</f>
        <v>Select</v>
      </c>
    </row>
    <row r="11973" spans="3:5" x14ac:dyDescent="0.2">
      <c r="C11973" s="555"/>
      <c r="D11973" s="555"/>
      <c r="E11973" s="124" t="str">
        <f>'Enter Data'!$C$61</f>
        <v>Select</v>
      </c>
    </row>
    <row r="11974" spans="3:5" x14ac:dyDescent="0.2">
      <c r="C11974" s="555"/>
      <c r="D11974" s="555"/>
      <c r="E11974" s="124" t="str">
        <f>'Enter Data'!$C$61</f>
        <v>Select</v>
      </c>
    </row>
    <row r="11975" spans="3:5" x14ac:dyDescent="0.2">
      <c r="C11975" s="555"/>
      <c r="D11975" s="555"/>
      <c r="E11975" s="124" t="str">
        <f>'Enter Data'!$C$61</f>
        <v>Select</v>
      </c>
    </row>
    <row r="11976" spans="3:5" x14ac:dyDescent="0.2">
      <c r="C11976" s="555"/>
      <c r="D11976" s="555"/>
      <c r="E11976" s="124" t="str">
        <f>'Enter Data'!$C$61</f>
        <v>Select</v>
      </c>
    </row>
    <row r="11977" spans="3:5" x14ac:dyDescent="0.2">
      <c r="C11977" s="555"/>
      <c r="D11977" s="555"/>
      <c r="E11977" s="124" t="str">
        <f>'Enter Data'!$C$61</f>
        <v>Select</v>
      </c>
    </row>
    <row r="11978" spans="3:5" x14ac:dyDescent="0.2">
      <c r="C11978" s="555"/>
      <c r="D11978" s="555"/>
      <c r="E11978" s="124" t="str">
        <f>'Enter Data'!$C$61</f>
        <v>Select</v>
      </c>
    </row>
    <row r="11979" spans="3:5" x14ac:dyDescent="0.2">
      <c r="C11979" s="555"/>
      <c r="D11979" s="555"/>
      <c r="E11979" s="124" t="str">
        <f>'Enter Data'!$C$61</f>
        <v>Select</v>
      </c>
    </row>
    <row r="11980" spans="3:5" x14ac:dyDescent="0.2">
      <c r="C11980" s="555"/>
      <c r="D11980" s="555"/>
      <c r="E11980" s="124" t="str">
        <f>'Enter Data'!$C$61</f>
        <v>Select</v>
      </c>
    </row>
    <row r="11981" spans="3:5" x14ac:dyDescent="0.2">
      <c r="C11981" s="555"/>
      <c r="D11981" s="555"/>
      <c r="E11981" s="124" t="str">
        <f>'Enter Data'!$C$61</f>
        <v>Select</v>
      </c>
    </row>
    <row r="11982" spans="3:5" x14ac:dyDescent="0.2">
      <c r="C11982" s="555"/>
      <c r="D11982" s="555"/>
      <c r="E11982" s="124" t="str">
        <f>'Enter Data'!$C$61</f>
        <v>Select</v>
      </c>
    </row>
    <row r="11983" spans="3:5" x14ac:dyDescent="0.2">
      <c r="C11983" s="555"/>
      <c r="D11983" s="555"/>
      <c r="E11983" s="124" t="str">
        <f>'Enter Data'!$C$61</f>
        <v>Select</v>
      </c>
    </row>
    <row r="11984" spans="3:5" x14ac:dyDescent="0.2">
      <c r="C11984" s="555"/>
      <c r="D11984" s="555"/>
      <c r="E11984" s="124" t="str">
        <f>'Enter Data'!$C$61</f>
        <v>Select</v>
      </c>
    </row>
    <row r="11985" spans="3:5" x14ac:dyDescent="0.2">
      <c r="C11985" s="555"/>
      <c r="D11985" s="555"/>
      <c r="E11985" s="124" t="str">
        <f>'Enter Data'!$C$61</f>
        <v>Select</v>
      </c>
    </row>
    <row r="11986" spans="3:5" x14ac:dyDescent="0.2">
      <c r="C11986" s="555"/>
      <c r="D11986" s="555"/>
      <c r="E11986" s="124" t="str">
        <f>'Enter Data'!$C$61</f>
        <v>Select</v>
      </c>
    </row>
    <row r="11987" spans="3:5" x14ac:dyDescent="0.2">
      <c r="C11987" s="555"/>
      <c r="D11987" s="555"/>
      <c r="E11987" s="124" t="str">
        <f>'Enter Data'!$C$61</f>
        <v>Select</v>
      </c>
    </row>
    <row r="11988" spans="3:5" x14ac:dyDescent="0.2">
      <c r="C11988" s="555"/>
      <c r="D11988" s="555"/>
      <c r="E11988" s="124" t="str">
        <f>'Enter Data'!$C$61</f>
        <v>Select</v>
      </c>
    </row>
    <row r="11989" spans="3:5" x14ac:dyDescent="0.2">
      <c r="C11989" s="555"/>
      <c r="D11989" s="555"/>
      <c r="E11989" s="124" t="str">
        <f>'Enter Data'!$C$61</f>
        <v>Select</v>
      </c>
    </row>
    <row r="11990" spans="3:5" x14ac:dyDescent="0.2">
      <c r="C11990" s="555"/>
      <c r="D11990" s="555"/>
      <c r="E11990" s="124" t="str">
        <f>'Enter Data'!$C$61</f>
        <v>Select</v>
      </c>
    </row>
    <row r="11991" spans="3:5" x14ac:dyDescent="0.2">
      <c r="C11991" s="555"/>
      <c r="D11991" s="555"/>
      <c r="E11991" s="124" t="str">
        <f>'Enter Data'!$C$61</f>
        <v>Select</v>
      </c>
    </row>
    <row r="11992" spans="3:5" x14ac:dyDescent="0.2">
      <c r="C11992" s="555"/>
      <c r="D11992" s="555"/>
      <c r="E11992" s="124" t="str">
        <f>'Enter Data'!$C$61</f>
        <v>Select</v>
      </c>
    </row>
    <row r="11993" spans="3:5" x14ac:dyDescent="0.2">
      <c r="C11993" s="555"/>
      <c r="D11993" s="555"/>
      <c r="E11993" s="124" t="str">
        <f>'Enter Data'!$C$61</f>
        <v>Select</v>
      </c>
    </row>
    <row r="11994" spans="3:5" x14ac:dyDescent="0.2">
      <c r="C11994" s="555"/>
      <c r="D11994" s="555"/>
      <c r="E11994" s="124" t="str">
        <f>'Enter Data'!$C$61</f>
        <v>Select</v>
      </c>
    </row>
    <row r="11995" spans="3:5" x14ac:dyDescent="0.2">
      <c r="C11995" s="555"/>
      <c r="D11995" s="555"/>
      <c r="E11995" s="124" t="str">
        <f>'Enter Data'!$C$61</f>
        <v>Select</v>
      </c>
    </row>
    <row r="11996" spans="3:5" x14ac:dyDescent="0.2">
      <c r="C11996" s="555"/>
      <c r="D11996" s="555"/>
      <c r="E11996" s="124" t="str">
        <f>'Enter Data'!$C$61</f>
        <v>Select</v>
      </c>
    </row>
    <row r="11997" spans="3:5" x14ac:dyDescent="0.2">
      <c r="C11997" s="555"/>
      <c r="D11997" s="555"/>
      <c r="E11997" s="124" t="str">
        <f>'Enter Data'!$C$61</f>
        <v>Select</v>
      </c>
    </row>
    <row r="11998" spans="3:5" x14ac:dyDescent="0.2">
      <c r="C11998" s="555"/>
      <c r="D11998" s="555"/>
      <c r="E11998" s="124" t="str">
        <f>'Enter Data'!$C$61</f>
        <v>Select</v>
      </c>
    </row>
    <row r="11999" spans="3:5" x14ac:dyDescent="0.2">
      <c r="C11999" s="555"/>
      <c r="D11999" s="555"/>
      <c r="E11999" s="124" t="str">
        <f>'Enter Data'!$C$61</f>
        <v>Select</v>
      </c>
    </row>
    <row r="12000" spans="3:5" x14ac:dyDescent="0.2">
      <c r="C12000" s="555"/>
      <c r="D12000" s="555"/>
      <c r="E12000" s="124" t="str">
        <f>'Enter Data'!$C$61</f>
        <v>Select</v>
      </c>
    </row>
    <row r="12001" spans="3:5" x14ac:dyDescent="0.2">
      <c r="C12001" s="555"/>
      <c r="D12001" s="555"/>
      <c r="E12001" s="124" t="str">
        <f>'Enter Data'!$C$61</f>
        <v>Select</v>
      </c>
    </row>
    <row r="12002" spans="3:5" x14ac:dyDescent="0.2">
      <c r="C12002" s="555"/>
      <c r="D12002" s="555"/>
      <c r="E12002" s="124" t="str">
        <f>'Enter Data'!$C$61</f>
        <v>Select</v>
      </c>
    </row>
    <row r="12003" spans="3:5" x14ac:dyDescent="0.2">
      <c r="C12003" s="555"/>
      <c r="D12003" s="555"/>
      <c r="E12003" s="124" t="str">
        <f>'Enter Data'!$C$61</f>
        <v>Select</v>
      </c>
    </row>
    <row r="12004" spans="3:5" x14ac:dyDescent="0.2">
      <c r="C12004" s="555"/>
      <c r="D12004" s="555"/>
      <c r="E12004" s="124" t="str">
        <f>'Enter Data'!$C$61</f>
        <v>Select</v>
      </c>
    </row>
    <row r="12005" spans="3:5" x14ac:dyDescent="0.2">
      <c r="C12005" s="555"/>
      <c r="D12005" s="555"/>
      <c r="E12005" s="124" t="str">
        <f>'Enter Data'!$C$61</f>
        <v>Select</v>
      </c>
    </row>
    <row r="12006" spans="3:5" x14ac:dyDescent="0.2">
      <c r="C12006" s="555"/>
      <c r="D12006" s="555"/>
      <c r="E12006" s="124" t="str">
        <f>'Enter Data'!$C$61</f>
        <v>Select</v>
      </c>
    </row>
    <row r="12007" spans="3:5" x14ac:dyDescent="0.2">
      <c r="C12007" s="555"/>
      <c r="D12007" s="555"/>
      <c r="E12007" s="124" t="str">
        <f>'Enter Data'!$C$61</f>
        <v>Select</v>
      </c>
    </row>
    <row r="12008" spans="3:5" x14ac:dyDescent="0.2">
      <c r="C12008" s="555"/>
      <c r="D12008" s="555"/>
      <c r="E12008" s="124" t="str">
        <f>'Enter Data'!$C$61</f>
        <v>Select</v>
      </c>
    </row>
    <row r="12009" spans="3:5" x14ac:dyDescent="0.2">
      <c r="C12009" s="555"/>
      <c r="D12009" s="555"/>
      <c r="E12009" s="124" t="str">
        <f>'Enter Data'!$C$61</f>
        <v>Select</v>
      </c>
    </row>
    <row r="12010" spans="3:5" x14ac:dyDescent="0.2">
      <c r="C12010" s="555"/>
      <c r="D12010" s="555"/>
      <c r="E12010" s="124" t="str">
        <f>'Enter Data'!$C$61</f>
        <v>Select</v>
      </c>
    </row>
    <row r="12011" spans="3:5" x14ac:dyDescent="0.2">
      <c r="C12011" s="555"/>
      <c r="D12011" s="555"/>
      <c r="E12011" s="124" t="str">
        <f>'Enter Data'!$C$61</f>
        <v>Select</v>
      </c>
    </row>
    <row r="12012" spans="3:5" x14ac:dyDescent="0.2">
      <c r="C12012" s="555"/>
      <c r="D12012" s="555"/>
      <c r="E12012" s="124" t="str">
        <f>'Enter Data'!$C$61</f>
        <v>Select</v>
      </c>
    </row>
    <row r="12013" spans="3:5" x14ac:dyDescent="0.2">
      <c r="C12013" s="555"/>
      <c r="D12013" s="555"/>
      <c r="E12013" s="124" t="str">
        <f>'Enter Data'!$C$61</f>
        <v>Select</v>
      </c>
    </row>
    <row r="12014" spans="3:5" x14ac:dyDescent="0.2">
      <c r="C12014" s="555"/>
      <c r="D12014" s="555"/>
      <c r="E12014" s="124" t="str">
        <f>'Enter Data'!$C$61</f>
        <v>Select</v>
      </c>
    </row>
    <row r="12015" spans="3:5" x14ac:dyDescent="0.2">
      <c r="C12015" s="555"/>
      <c r="D12015" s="555"/>
      <c r="E12015" s="124" t="str">
        <f>'Enter Data'!$C$61</f>
        <v>Select</v>
      </c>
    </row>
    <row r="12016" spans="3:5" x14ac:dyDescent="0.2">
      <c r="C12016" s="555"/>
      <c r="D12016" s="555"/>
      <c r="E12016" s="124" t="str">
        <f>'Enter Data'!$C$61</f>
        <v>Select</v>
      </c>
    </row>
    <row r="12017" spans="3:5" x14ac:dyDescent="0.2">
      <c r="C12017" s="555"/>
      <c r="D12017" s="555"/>
      <c r="E12017" s="124" t="str">
        <f>'Enter Data'!$C$61</f>
        <v>Select</v>
      </c>
    </row>
    <row r="12018" spans="3:5" x14ac:dyDescent="0.2">
      <c r="C12018" s="555"/>
      <c r="D12018" s="555"/>
      <c r="E12018" s="124" t="str">
        <f>'Enter Data'!$C$61</f>
        <v>Select</v>
      </c>
    </row>
    <row r="12019" spans="3:5" x14ac:dyDescent="0.2">
      <c r="C12019" s="555"/>
      <c r="D12019" s="555"/>
      <c r="E12019" s="124" t="str">
        <f>'Enter Data'!$C$61</f>
        <v>Select</v>
      </c>
    </row>
    <row r="12020" spans="3:5" x14ac:dyDescent="0.2">
      <c r="C12020" s="555"/>
      <c r="D12020" s="555"/>
      <c r="E12020" s="124" t="str">
        <f>'Enter Data'!$C$61</f>
        <v>Select</v>
      </c>
    </row>
    <row r="12021" spans="3:5" x14ac:dyDescent="0.2">
      <c r="C12021" s="555"/>
      <c r="D12021" s="555"/>
      <c r="E12021" s="124" t="str">
        <f>'Enter Data'!$C$61</f>
        <v>Select</v>
      </c>
    </row>
    <row r="12022" spans="3:5" x14ac:dyDescent="0.2">
      <c r="C12022" s="555"/>
      <c r="D12022" s="555"/>
      <c r="E12022" s="124" t="str">
        <f>'Enter Data'!$C$61</f>
        <v>Select</v>
      </c>
    </row>
    <row r="12023" spans="3:5" x14ac:dyDescent="0.2">
      <c r="C12023" s="555"/>
      <c r="D12023" s="555"/>
      <c r="E12023" s="124" t="str">
        <f>'Enter Data'!$C$61</f>
        <v>Select</v>
      </c>
    </row>
    <row r="12024" spans="3:5" x14ac:dyDescent="0.2">
      <c r="C12024" s="555"/>
      <c r="D12024" s="555"/>
      <c r="E12024" s="124" t="str">
        <f>'Enter Data'!$C$61</f>
        <v>Select</v>
      </c>
    </row>
    <row r="12025" spans="3:5" x14ac:dyDescent="0.2">
      <c r="C12025" s="555"/>
      <c r="D12025" s="555"/>
      <c r="E12025" s="124" t="str">
        <f>'Enter Data'!$C$61</f>
        <v>Select</v>
      </c>
    </row>
    <row r="12026" spans="3:5" x14ac:dyDescent="0.2">
      <c r="C12026" s="555"/>
      <c r="D12026" s="555"/>
      <c r="E12026" s="124" t="str">
        <f>'Enter Data'!$C$61</f>
        <v>Select</v>
      </c>
    </row>
    <row r="12027" spans="3:5" x14ac:dyDescent="0.2">
      <c r="C12027" s="555"/>
      <c r="D12027" s="555"/>
      <c r="E12027" s="124" t="str">
        <f>'Enter Data'!$C$61</f>
        <v>Select</v>
      </c>
    </row>
    <row r="12028" spans="3:5" x14ac:dyDescent="0.2">
      <c r="C12028" s="555"/>
      <c r="D12028" s="555"/>
      <c r="E12028" s="124" t="str">
        <f>'Enter Data'!$C$61</f>
        <v>Select</v>
      </c>
    </row>
    <row r="12029" spans="3:5" x14ac:dyDescent="0.2">
      <c r="C12029" s="555"/>
      <c r="D12029" s="555"/>
      <c r="E12029" s="124" t="str">
        <f>'Enter Data'!$C$61</f>
        <v>Select</v>
      </c>
    </row>
    <row r="12030" spans="3:5" x14ac:dyDescent="0.2">
      <c r="C12030" s="555"/>
      <c r="D12030" s="555"/>
      <c r="E12030" s="124" t="str">
        <f>'Enter Data'!$C$61</f>
        <v>Select</v>
      </c>
    </row>
    <row r="12031" spans="3:5" x14ac:dyDescent="0.2">
      <c r="C12031" s="555"/>
      <c r="D12031" s="555"/>
      <c r="E12031" s="124" t="str">
        <f>'Enter Data'!$C$61</f>
        <v>Select</v>
      </c>
    </row>
    <row r="12032" spans="3:5" x14ac:dyDescent="0.2">
      <c r="C12032" s="555"/>
      <c r="D12032" s="555"/>
      <c r="E12032" s="124" t="str">
        <f>'Enter Data'!$C$61</f>
        <v>Select</v>
      </c>
    </row>
    <row r="12033" spans="3:5" x14ac:dyDescent="0.2">
      <c r="C12033" s="555"/>
      <c r="D12033" s="555"/>
      <c r="E12033" s="124" t="str">
        <f>'Enter Data'!$C$61</f>
        <v>Select</v>
      </c>
    </row>
    <row r="12034" spans="3:5" x14ac:dyDescent="0.2">
      <c r="C12034" s="555"/>
      <c r="D12034" s="555"/>
      <c r="E12034" s="124" t="str">
        <f>'Enter Data'!$C$61</f>
        <v>Select</v>
      </c>
    </row>
    <row r="12035" spans="3:5" x14ac:dyDescent="0.2">
      <c r="C12035" s="555"/>
      <c r="D12035" s="555"/>
      <c r="E12035" s="124" t="str">
        <f>'Enter Data'!$C$61</f>
        <v>Select</v>
      </c>
    </row>
    <row r="12036" spans="3:5" x14ac:dyDescent="0.2">
      <c r="C12036" s="555"/>
      <c r="D12036" s="555"/>
      <c r="E12036" s="124" t="str">
        <f>'Enter Data'!$C$61</f>
        <v>Select</v>
      </c>
    </row>
    <row r="12037" spans="3:5" x14ac:dyDescent="0.2">
      <c r="C12037" s="555"/>
      <c r="D12037" s="555"/>
      <c r="E12037" s="124" t="str">
        <f>'Enter Data'!$C$61</f>
        <v>Select</v>
      </c>
    </row>
    <row r="12038" spans="3:5" x14ac:dyDescent="0.2">
      <c r="C12038" s="555"/>
      <c r="D12038" s="555"/>
      <c r="E12038" s="124" t="str">
        <f>'Enter Data'!$C$61</f>
        <v>Select</v>
      </c>
    </row>
    <row r="12039" spans="3:5" x14ac:dyDescent="0.2">
      <c r="C12039" s="555"/>
      <c r="D12039" s="555"/>
      <c r="E12039" s="124" t="str">
        <f>'Enter Data'!$C$61</f>
        <v>Select</v>
      </c>
    </row>
    <row r="12040" spans="3:5" x14ac:dyDescent="0.2">
      <c r="C12040" s="555"/>
      <c r="D12040" s="555"/>
      <c r="E12040" s="124" t="str">
        <f>'Enter Data'!$C$61</f>
        <v>Select</v>
      </c>
    </row>
    <row r="12041" spans="3:5" x14ac:dyDescent="0.2">
      <c r="C12041" s="555"/>
      <c r="D12041" s="555"/>
      <c r="E12041" s="124" t="str">
        <f>'Enter Data'!$C$61</f>
        <v>Select</v>
      </c>
    </row>
    <row r="12042" spans="3:5" x14ac:dyDescent="0.2">
      <c r="C12042" s="555"/>
      <c r="D12042" s="555"/>
      <c r="E12042" s="124" t="str">
        <f>'Enter Data'!$C$61</f>
        <v>Select</v>
      </c>
    </row>
    <row r="12043" spans="3:5" x14ac:dyDescent="0.2">
      <c r="C12043" s="555"/>
      <c r="D12043" s="555"/>
      <c r="E12043" s="124" t="str">
        <f>'Enter Data'!$C$61</f>
        <v>Select</v>
      </c>
    </row>
    <row r="12044" spans="3:5" x14ac:dyDescent="0.2">
      <c r="C12044" s="555"/>
      <c r="D12044" s="555"/>
      <c r="E12044" s="124" t="str">
        <f>'Enter Data'!$C$61</f>
        <v>Select</v>
      </c>
    </row>
    <row r="12045" spans="3:5" x14ac:dyDescent="0.2">
      <c r="C12045" s="555"/>
      <c r="D12045" s="555"/>
      <c r="E12045" s="124" t="str">
        <f>'Enter Data'!$C$61</f>
        <v>Select</v>
      </c>
    </row>
    <row r="12046" spans="3:5" x14ac:dyDescent="0.2">
      <c r="C12046" s="555"/>
      <c r="D12046" s="555"/>
      <c r="E12046" s="124" t="str">
        <f>'Enter Data'!$C$61</f>
        <v>Select</v>
      </c>
    </row>
    <row r="12047" spans="3:5" x14ac:dyDescent="0.2">
      <c r="C12047" s="555"/>
      <c r="D12047" s="555"/>
      <c r="E12047" s="124" t="str">
        <f>'Enter Data'!$C$61</f>
        <v>Select</v>
      </c>
    </row>
    <row r="12048" spans="3:5" x14ac:dyDescent="0.2">
      <c r="C12048" s="555"/>
      <c r="D12048" s="555"/>
      <c r="E12048" s="124" t="str">
        <f>'Enter Data'!$C$61</f>
        <v>Select</v>
      </c>
    </row>
    <row r="12049" spans="3:5" x14ac:dyDescent="0.2">
      <c r="C12049" s="555"/>
      <c r="D12049" s="555"/>
      <c r="E12049" s="124" t="str">
        <f>'Enter Data'!$C$61</f>
        <v>Select</v>
      </c>
    </row>
    <row r="12050" spans="3:5" x14ac:dyDescent="0.2">
      <c r="C12050" s="555"/>
      <c r="D12050" s="555"/>
      <c r="E12050" s="124" t="str">
        <f>'Enter Data'!$C$61</f>
        <v>Select</v>
      </c>
    </row>
    <row r="12051" spans="3:5" x14ac:dyDescent="0.2">
      <c r="C12051" s="555"/>
      <c r="D12051" s="555"/>
      <c r="E12051" s="124" t="str">
        <f>'Enter Data'!$C$61</f>
        <v>Select</v>
      </c>
    </row>
    <row r="12052" spans="3:5" x14ac:dyDescent="0.2">
      <c r="C12052" s="555"/>
      <c r="D12052" s="555"/>
      <c r="E12052" s="124" t="str">
        <f>'Enter Data'!$C$61</f>
        <v>Select</v>
      </c>
    </row>
    <row r="12053" spans="3:5" x14ac:dyDescent="0.2">
      <c r="C12053" s="555"/>
      <c r="D12053" s="555"/>
      <c r="E12053" s="124" t="str">
        <f>'Enter Data'!$C$61</f>
        <v>Select</v>
      </c>
    </row>
    <row r="12054" spans="3:5" x14ac:dyDescent="0.2">
      <c r="C12054" s="555"/>
      <c r="D12054" s="555"/>
      <c r="E12054" s="124" t="str">
        <f>'Enter Data'!$C$61</f>
        <v>Select</v>
      </c>
    </row>
    <row r="12055" spans="3:5" x14ac:dyDescent="0.2">
      <c r="C12055" s="555"/>
      <c r="D12055" s="555"/>
      <c r="E12055" s="124" t="str">
        <f>'Enter Data'!$C$61</f>
        <v>Select</v>
      </c>
    </row>
    <row r="12056" spans="3:5" x14ac:dyDescent="0.2">
      <c r="C12056" s="555"/>
      <c r="D12056" s="555"/>
      <c r="E12056" s="124" t="str">
        <f>'Enter Data'!$C$61</f>
        <v>Select</v>
      </c>
    </row>
    <row r="12057" spans="3:5" x14ac:dyDescent="0.2">
      <c r="C12057" s="555"/>
      <c r="D12057" s="555"/>
      <c r="E12057" s="124" t="str">
        <f>'Enter Data'!$C$61</f>
        <v>Select</v>
      </c>
    </row>
    <row r="12058" spans="3:5" x14ac:dyDescent="0.2">
      <c r="C12058" s="555"/>
      <c r="D12058" s="555"/>
      <c r="E12058" s="124" t="str">
        <f>'Enter Data'!$C$61</f>
        <v>Select</v>
      </c>
    </row>
    <row r="12059" spans="3:5" x14ac:dyDescent="0.2">
      <c r="C12059" s="555"/>
      <c r="D12059" s="555"/>
      <c r="E12059" s="124" t="str">
        <f>'Enter Data'!$C$61</f>
        <v>Select</v>
      </c>
    </row>
    <row r="12060" spans="3:5" x14ac:dyDescent="0.2">
      <c r="C12060" s="555"/>
      <c r="D12060" s="555"/>
      <c r="E12060" s="124" t="str">
        <f>'Enter Data'!$C$61</f>
        <v>Select</v>
      </c>
    </row>
    <row r="12061" spans="3:5" x14ac:dyDescent="0.2">
      <c r="C12061" s="555"/>
      <c r="D12061" s="555"/>
      <c r="E12061" s="124" t="str">
        <f>'Enter Data'!$C$61</f>
        <v>Select</v>
      </c>
    </row>
    <row r="12062" spans="3:5" x14ac:dyDescent="0.2">
      <c r="C12062" s="555"/>
      <c r="D12062" s="555"/>
      <c r="E12062" s="124" t="str">
        <f>'Enter Data'!$C$61</f>
        <v>Select</v>
      </c>
    </row>
    <row r="12063" spans="3:5" x14ac:dyDescent="0.2">
      <c r="C12063" s="555"/>
      <c r="D12063" s="555"/>
      <c r="E12063" s="124" t="str">
        <f>'Enter Data'!$C$61</f>
        <v>Select</v>
      </c>
    </row>
    <row r="12064" spans="3:5" x14ac:dyDescent="0.2">
      <c r="C12064" s="555"/>
      <c r="D12064" s="555"/>
      <c r="E12064" s="124" t="str">
        <f>'Enter Data'!$C$61</f>
        <v>Select</v>
      </c>
    </row>
    <row r="12065" spans="3:5" x14ac:dyDescent="0.2">
      <c r="C12065" s="555"/>
      <c r="D12065" s="555"/>
      <c r="E12065" s="124" t="str">
        <f>'Enter Data'!$C$61</f>
        <v>Select</v>
      </c>
    </row>
    <row r="12066" spans="3:5" x14ac:dyDescent="0.2">
      <c r="C12066" s="555"/>
      <c r="D12066" s="555"/>
      <c r="E12066" s="124" t="str">
        <f>'Enter Data'!$C$61</f>
        <v>Select</v>
      </c>
    </row>
    <row r="12067" spans="3:5" x14ac:dyDescent="0.2">
      <c r="C12067" s="555"/>
      <c r="D12067" s="555"/>
      <c r="E12067" s="124" t="str">
        <f>'Enter Data'!$C$61</f>
        <v>Select</v>
      </c>
    </row>
    <row r="12068" spans="3:5" x14ac:dyDescent="0.2">
      <c r="C12068" s="555"/>
      <c r="D12068" s="555"/>
      <c r="E12068" s="124" t="str">
        <f>'Enter Data'!$C$61</f>
        <v>Select</v>
      </c>
    </row>
    <row r="12069" spans="3:5" x14ac:dyDescent="0.2">
      <c r="C12069" s="555"/>
      <c r="D12069" s="555"/>
      <c r="E12069" s="124" t="str">
        <f>'Enter Data'!$C$61</f>
        <v>Select</v>
      </c>
    </row>
    <row r="12070" spans="3:5" x14ac:dyDescent="0.2">
      <c r="C12070" s="555"/>
      <c r="D12070" s="555"/>
      <c r="E12070" s="124" t="str">
        <f>'Enter Data'!$C$61</f>
        <v>Select</v>
      </c>
    </row>
    <row r="12071" spans="3:5" x14ac:dyDescent="0.2">
      <c r="C12071" s="555"/>
      <c r="D12071" s="555"/>
      <c r="E12071" s="124" t="str">
        <f>'Enter Data'!$C$61</f>
        <v>Select</v>
      </c>
    </row>
    <row r="12072" spans="3:5" x14ac:dyDescent="0.2">
      <c r="C12072" s="555"/>
      <c r="D12072" s="555"/>
      <c r="E12072" s="124" t="str">
        <f>'Enter Data'!$C$61</f>
        <v>Select</v>
      </c>
    </row>
    <row r="12073" spans="3:5" x14ac:dyDescent="0.2">
      <c r="C12073" s="555"/>
      <c r="D12073" s="555"/>
      <c r="E12073" s="124" t="str">
        <f>'Enter Data'!$C$61</f>
        <v>Select</v>
      </c>
    </row>
    <row r="12074" spans="3:5" x14ac:dyDescent="0.2">
      <c r="C12074" s="555"/>
      <c r="D12074" s="555"/>
      <c r="E12074" s="124" t="str">
        <f>'Enter Data'!$C$61</f>
        <v>Select</v>
      </c>
    </row>
    <row r="12075" spans="3:5" x14ac:dyDescent="0.2">
      <c r="C12075" s="555"/>
      <c r="D12075" s="555"/>
      <c r="E12075" s="124" t="str">
        <f>'Enter Data'!$C$61</f>
        <v>Select</v>
      </c>
    </row>
    <row r="12076" spans="3:5" x14ac:dyDescent="0.2">
      <c r="C12076" s="555"/>
      <c r="D12076" s="555"/>
      <c r="E12076" s="124" t="str">
        <f>'Enter Data'!$C$61</f>
        <v>Select</v>
      </c>
    </row>
    <row r="12077" spans="3:5" x14ac:dyDescent="0.2">
      <c r="C12077" s="555"/>
      <c r="D12077" s="555"/>
      <c r="E12077" s="124" t="str">
        <f>'Enter Data'!$C$61</f>
        <v>Select</v>
      </c>
    </row>
    <row r="12078" spans="3:5" x14ac:dyDescent="0.2">
      <c r="C12078" s="555"/>
      <c r="D12078" s="555"/>
      <c r="E12078" s="124" t="str">
        <f>'Enter Data'!$C$61</f>
        <v>Select</v>
      </c>
    </row>
    <row r="12079" spans="3:5" x14ac:dyDescent="0.2">
      <c r="C12079" s="555"/>
      <c r="D12079" s="555"/>
      <c r="E12079" s="124" t="str">
        <f>'Enter Data'!$C$61</f>
        <v>Select</v>
      </c>
    </row>
    <row r="12080" spans="3:5" x14ac:dyDescent="0.2">
      <c r="C12080" s="555"/>
      <c r="D12080" s="555"/>
      <c r="E12080" s="124" t="str">
        <f>'Enter Data'!$C$61</f>
        <v>Select</v>
      </c>
    </row>
    <row r="12081" spans="3:5" x14ac:dyDescent="0.2">
      <c r="C12081" s="555"/>
      <c r="D12081" s="555"/>
      <c r="E12081" s="124" t="str">
        <f>'Enter Data'!$C$61</f>
        <v>Select</v>
      </c>
    </row>
    <row r="12082" spans="3:5" x14ac:dyDescent="0.2">
      <c r="C12082" s="555"/>
      <c r="D12082" s="555"/>
      <c r="E12082" s="124" t="str">
        <f>'Enter Data'!$C$61</f>
        <v>Select</v>
      </c>
    </row>
    <row r="12083" spans="3:5" x14ac:dyDescent="0.2">
      <c r="C12083" s="555"/>
      <c r="D12083" s="555"/>
      <c r="E12083" s="124" t="str">
        <f>'Enter Data'!$C$61</f>
        <v>Select</v>
      </c>
    </row>
    <row r="12084" spans="3:5" x14ac:dyDescent="0.2">
      <c r="C12084" s="555"/>
      <c r="D12084" s="555"/>
      <c r="E12084" s="124" t="str">
        <f>'Enter Data'!$C$61</f>
        <v>Select</v>
      </c>
    </row>
    <row r="12085" spans="3:5" x14ac:dyDescent="0.2">
      <c r="C12085" s="555"/>
      <c r="D12085" s="555"/>
      <c r="E12085" s="124" t="str">
        <f>'Enter Data'!$C$61</f>
        <v>Select</v>
      </c>
    </row>
    <row r="12086" spans="3:5" x14ac:dyDescent="0.2">
      <c r="C12086" s="555"/>
      <c r="D12086" s="555"/>
      <c r="E12086" s="124" t="str">
        <f>'Enter Data'!$C$61</f>
        <v>Select</v>
      </c>
    </row>
    <row r="12087" spans="3:5" x14ac:dyDescent="0.2">
      <c r="C12087" s="555"/>
      <c r="D12087" s="555"/>
      <c r="E12087" s="124" t="str">
        <f>'Enter Data'!$C$61</f>
        <v>Select</v>
      </c>
    </row>
    <row r="12088" spans="3:5" x14ac:dyDescent="0.2">
      <c r="C12088" s="555"/>
      <c r="D12088" s="555"/>
      <c r="E12088" s="124" t="str">
        <f>'Enter Data'!$C$61</f>
        <v>Select</v>
      </c>
    </row>
    <row r="12089" spans="3:5" x14ac:dyDescent="0.2">
      <c r="C12089" s="555"/>
      <c r="D12089" s="555"/>
      <c r="E12089" s="124" t="str">
        <f>'Enter Data'!$C$61</f>
        <v>Select</v>
      </c>
    </row>
    <row r="12090" spans="3:5" x14ac:dyDescent="0.2">
      <c r="C12090" s="555"/>
      <c r="D12090" s="555"/>
      <c r="E12090" s="124" t="str">
        <f>'Enter Data'!$C$61</f>
        <v>Select</v>
      </c>
    </row>
    <row r="12091" spans="3:5" x14ac:dyDescent="0.2">
      <c r="C12091" s="555"/>
      <c r="D12091" s="555"/>
      <c r="E12091" s="124" t="str">
        <f>'Enter Data'!$C$61</f>
        <v>Select</v>
      </c>
    </row>
    <row r="12092" spans="3:5" x14ac:dyDescent="0.2">
      <c r="C12092" s="555"/>
      <c r="D12092" s="555"/>
      <c r="E12092" s="124" t="str">
        <f>'Enter Data'!$C$61</f>
        <v>Select</v>
      </c>
    </row>
    <row r="12093" spans="3:5" x14ac:dyDescent="0.2">
      <c r="C12093" s="555"/>
      <c r="D12093" s="555"/>
      <c r="E12093" s="124" t="str">
        <f>'Enter Data'!$C$61</f>
        <v>Select</v>
      </c>
    </row>
    <row r="12094" spans="3:5" x14ac:dyDescent="0.2">
      <c r="C12094" s="555"/>
      <c r="D12094" s="555"/>
      <c r="E12094" s="124" t="str">
        <f>'Enter Data'!$C$61</f>
        <v>Select</v>
      </c>
    </row>
    <row r="12095" spans="3:5" x14ac:dyDescent="0.2">
      <c r="C12095" s="555"/>
      <c r="D12095" s="555"/>
      <c r="E12095" s="124" t="str">
        <f>'Enter Data'!$C$61</f>
        <v>Select</v>
      </c>
    </row>
    <row r="12096" spans="3:5" x14ac:dyDescent="0.2">
      <c r="C12096" s="555"/>
      <c r="D12096" s="555"/>
      <c r="E12096" s="124" t="str">
        <f>'Enter Data'!$C$61</f>
        <v>Select</v>
      </c>
    </row>
    <row r="12097" spans="3:5" x14ac:dyDescent="0.2">
      <c r="C12097" s="555"/>
      <c r="D12097" s="555"/>
      <c r="E12097" s="124" t="str">
        <f>'Enter Data'!$C$61</f>
        <v>Select</v>
      </c>
    </row>
    <row r="12098" spans="3:5" x14ac:dyDescent="0.2">
      <c r="C12098" s="555"/>
      <c r="D12098" s="555"/>
      <c r="E12098" s="124" t="str">
        <f>'Enter Data'!$C$61</f>
        <v>Select</v>
      </c>
    </row>
    <row r="12099" spans="3:5" x14ac:dyDescent="0.2">
      <c r="C12099" s="555"/>
      <c r="D12099" s="555"/>
      <c r="E12099" s="124" t="str">
        <f>'Enter Data'!$C$61</f>
        <v>Select</v>
      </c>
    </row>
    <row r="12100" spans="3:5" x14ac:dyDescent="0.2">
      <c r="C12100" s="555"/>
      <c r="D12100" s="555"/>
      <c r="E12100" s="124" t="str">
        <f>'Enter Data'!$C$61</f>
        <v>Select</v>
      </c>
    </row>
    <row r="12101" spans="3:5" x14ac:dyDescent="0.2">
      <c r="C12101" s="555"/>
      <c r="D12101" s="555"/>
      <c r="E12101" s="124" t="str">
        <f>'Enter Data'!$C$61</f>
        <v>Select</v>
      </c>
    </row>
    <row r="12102" spans="3:5" x14ac:dyDescent="0.2">
      <c r="C12102" s="555"/>
      <c r="D12102" s="555"/>
      <c r="E12102" s="124" t="str">
        <f>'Enter Data'!$C$61</f>
        <v>Select</v>
      </c>
    </row>
    <row r="12103" spans="3:5" x14ac:dyDescent="0.2">
      <c r="C12103" s="555"/>
      <c r="D12103" s="555"/>
      <c r="E12103" s="124" t="str">
        <f>'Enter Data'!$C$61</f>
        <v>Select</v>
      </c>
    </row>
    <row r="12104" spans="3:5" x14ac:dyDescent="0.2">
      <c r="C12104" s="555"/>
      <c r="D12104" s="555"/>
      <c r="E12104" s="124" t="str">
        <f>'Enter Data'!$C$61</f>
        <v>Select</v>
      </c>
    </row>
    <row r="12105" spans="3:5" x14ac:dyDescent="0.2">
      <c r="C12105" s="555"/>
      <c r="D12105" s="555"/>
      <c r="E12105" s="124" t="str">
        <f>'Enter Data'!$C$61</f>
        <v>Select</v>
      </c>
    </row>
    <row r="12106" spans="3:5" x14ac:dyDescent="0.2">
      <c r="C12106" s="555"/>
      <c r="D12106" s="555"/>
      <c r="E12106" s="124" t="str">
        <f>'Enter Data'!$C$61</f>
        <v>Select</v>
      </c>
    </row>
    <row r="12107" spans="3:5" x14ac:dyDescent="0.2">
      <c r="C12107" s="555"/>
      <c r="D12107" s="555"/>
      <c r="E12107" s="124" t="str">
        <f>'Enter Data'!$C$61</f>
        <v>Select</v>
      </c>
    </row>
    <row r="12108" spans="3:5" x14ac:dyDescent="0.2">
      <c r="C12108" s="555"/>
      <c r="D12108" s="555"/>
      <c r="E12108" s="124" t="str">
        <f>'Enter Data'!$C$61</f>
        <v>Select</v>
      </c>
    </row>
    <row r="12109" spans="3:5" x14ac:dyDescent="0.2">
      <c r="C12109" s="555"/>
      <c r="D12109" s="555"/>
      <c r="E12109" s="124" t="str">
        <f>'Enter Data'!$C$61</f>
        <v>Select</v>
      </c>
    </row>
    <row r="12110" spans="3:5" x14ac:dyDescent="0.2">
      <c r="C12110" s="555"/>
      <c r="D12110" s="555"/>
      <c r="E12110" s="124" t="str">
        <f>'Enter Data'!$C$61</f>
        <v>Select</v>
      </c>
    </row>
    <row r="12111" spans="3:5" x14ac:dyDescent="0.2">
      <c r="C12111" s="555"/>
      <c r="D12111" s="555"/>
      <c r="E12111" s="124" t="str">
        <f>'Enter Data'!$C$61</f>
        <v>Select</v>
      </c>
    </row>
    <row r="12112" spans="3:5" x14ac:dyDescent="0.2">
      <c r="C12112" s="555"/>
      <c r="D12112" s="555"/>
      <c r="E12112" s="124" t="str">
        <f>'Enter Data'!$C$61</f>
        <v>Select</v>
      </c>
    </row>
    <row r="12113" spans="3:5" x14ac:dyDescent="0.2">
      <c r="C12113" s="555"/>
      <c r="D12113" s="555"/>
      <c r="E12113" s="124" t="str">
        <f>'Enter Data'!$C$61</f>
        <v>Select</v>
      </c>
    </row>
    <row r="12114" spans="3:5" x14ac:dyDescent="0.2">
      <c r="C12114" s="555"/>
      <c r="D12114" s="555"/>
      <c r="E12114" s="124" t="str">
        <f>'Enter Data'!$C$61</f>
        <v>Select</v>
      </c>
    </row>
    <row r="12115" spans="3:5" x14ac:dyDescent="0.2">
      <c r="C12115" s="555"/>
      <c r="D12115" s="555"/>
      <c r="E12115" s="124" t="str">
        <f>'Enter Data'!$C$61</f>
        <v>Select</v>
      </c>
    </row>
    <row r="12116" spans="3:5" x14ac:dyDescent="0.2">
      <c r="C12116" s="555"/>
      <c r="D12116" s="555"/>
      <c r="E12116" s="124" t="str">
        <f>'Enter Data'!$C$61</f>
        <v>Select</v>
      </c>
    </row>
    <row r="12117" spans="3:5" x14ac:dyDescent="0.2">
      <c r="C12117" s="555"/>
      <c r="D12117" s="555"/>
      <c r="E12117" s="124" t="str">
        <f>'Enter Data'!$C$61</f>
        <v>Select</v>
      </c>
    </row>
    <row r="12118" spans="3:5" x14ac:dyDescent="0.2">
      <c r="C12118" s="555"/>
      <c r="D12118" s="555"/>
      <c r="E12118" s="124" t="str">
        <f>'Enter Data'!$C$61</f>
        <v>Select</v>
      </c>
    </row>
    <row r="12119" spans="3:5" x14ac:dyDescent="0.2">
      <c r="C12119" s="555"/>
      <c r="D12119" s="555"/>
      <c r="E12119" s="124" t="str">
        <f>'Enter Data'!$C$61</f>
        <v>Select</v>
      </c>
    </row>
    <row r="12120" spans="3:5" x14ac:dyDescent="0.2">
      <c r="C12120" s="555"/>
      <c r="D12120" s="555"/>
      <c r="E12120" s="124" t="str">
        <f>'Enter Data'!$C$61</f>
        <v>Select</v>
      </c>
    </row>
    <row r="12121" spans="3:5" x14ac:dyDescent="0.2">
      <c r="C12121" s="555"/>
      <c r="D12121" s="555"/>
      <c r="E12121" s="124" t="str">
        <f>'Enter Data'!$C$61</f>
        <v>Select</v>
      </c>
    </row>
    <row r="12122" spans="3:5" x14ac:dyDescent="0.2">
      <c r="C12122" s="555"/>
      <c r="D12122" s="555"/>
      <c r="E12122" s="124" t="str">
        <f>'Enter Data'!$C$61</f>
        <v>Select</v>
      </c>
    </row>
    <row r="12123" spans="3:5" x14ac:dyDescent="0.2">
      <c r="C12123" s="555"/>
      <c r="D12123" s="555"/>
      <c r="E12123" s="124" t="str">
        <f>'Enter Data'!$C$61</f>
        <v>Select</v>
      </c>
    </row>
    <row r="12124" spans="3:5" x14ac:dyDescent="0.2">
      <c r="C12124" s="555"/>
      <c r="D12124" s="555"/>
      <c r="E12124" s="124" t="str">
        <f>'Enter Data'!$C$61</f>
        <v>Select</v>
      </c>
    </row>
    <row r="12125" spans="3:5" x14ac:dyDescent="0.2">
      <c r="C12125" s="555"/>
      <c r="D12125" s="555"/>
      <c r="E12125" s="124" t="str">
        <f>'Enter Data'!$C$61</f>
        <v>Select</v>
      </c>
    </row>
    <row r="12126" spans="3:5" x14ac:dyDescent="0.2">
      <c r="C12126" s="555"/>
      <c r="D12126" s="555"/>
      <c r="E12126" s="124" t="str">
        <f>'Enter Data'!$C$61</f>
        <v>Select</v>
      </c>
    </row>
    <row r="12127" spans="3:5" x14ac:dyDescent="0.2">
      <c r="C12127" s="555"/>
      <c r="D12127" s="555"/>
      <c r="E12127" s="124" t="str">
        <f>'Enter Data'!$C$61</f>
        <v>Select</v>
      </c>
    </row>
    <row r="12128" spans="3:5" x14ac:dyDescent="0.2">
      <c r="C12128" s="555"/>
      <c r="D12128" s="555"/>
      <c r="E12128" s="124" t="str">
        <f>'Enter Data'!$C$61</f>
        <v>Select</v>
      </c>
    </row>
    <row r="12129" spans="3:5" x14ac:dyDescent="0.2">
      <c r="C12129" s="555"/>
      <c r="D12129" s="555"/>
      <c r="E12129" s="124" t="str">
        <f>'Enter Data'!$C$61</f>
        <v>Select</v>
      </c>
    </row>
    <row r="12130" spans="3:5" x14ac:dyDescent="0.2">
      <c r="C12130" s="555"/>
      <c r="D12130" s="555"/>
      <c r="E12130" s="124" t="str">
        <f>'Enter Data'!$C$61</f>
        <v>Select</v>
      </c>
    </row>
    <row r="12131" spans="3:5" x14ac:dyDescent="0.2">
      <c r="C12131" s="555"/>
      <c r="D12131" s="555"/>
      <c r="E12131" s="124" t="str">
        <f>'Enter Data'!$C$61</f>
        <v>Select</v>
      </c>
    </row>
    <row r="12132" spans="3:5" x14ac:dyDescent="0.2">
      <c r="C12132" s="555"/>
      <c r="D12132" s="555"/>
      <c r="E12132" s="124" t="str">
        <f>'Enter Data'!$C$61</f>
        <v>Select</v>
      </c>
    </row>
    <row r="12133" spans="3:5" x14ac:dyDescent="0.2">
      <c r="C12133" s="555"/>
      <c r="D12133" s="555"/>
      <c r="E12133" s="124" t="str">
        <f>'Enter Data'!$C$61</f>
        <v>Select</v>
      </c>
    </row>
    <row r="12134" spans="3:5" x14ac:dyDescent="0.2">
      <c r="C12134" s="555"/>
      <c r="D12134" s="555"/>
      <c r="E12134" s="124" t="str">
        <f>'Enter Data'!$C$61</f>
        <v>Select</v>
      </c>
    </row>
    <row r="12135" spans="3:5" x14ac:dyDescent="0.2">
      <c r="C12135" s="555"/>
      <c r="D12135" s="555"/>
      <c r="E12135" s="124" t="str">
        <f>'Enter Data'!$C$61</f>
        <v>Select</v>
      </c>
    </row>
    <row r="12136" spans="3:5" x14ac:dyDescent="0.2">
      <c r="C12136" s="555"/>
      <c r="D12136" s="555"/>
      <c r="E12136" s="124" t="str">
        <f>'Enter Data'!$C$61</f>
        <v>Select</v>
      </c>
    </row>
    <row r="12137" spans="3:5" x14ac:dyDescent="0.2">
      <c r="C12137" s="555"/>
      <c r="D12137" s="555"/>
      <c r="E12137" s="124" t="str">
        <f>'Enter Data'!$C$61</f>
        <v>Select</v>
      </c>
    </row>
    <row r="12138" spans="3:5" x14ac:dyDescent="0.2">
      <c r="C12138" s="555"/>
      <c r="D12138" s="555"/>
      <c r="E12138" s="124" t="str">
        <f>'Enter Data'!$C$61</f>
        <v>Select</v>
      </c>
    </row>
    <row r="12139" spans="3:5" x14ac:dyDescent="0.2">
      <c r="C12139" s="555"/>
      <c r="D12139" s="555"/>
      <c r="E12139" s="124" t="str">
        <f>'Enter Data'!$C$61</f>
        <v>Select</v>
      </c>
    </row>
    <row r="12140" spans="3:5" x14ac:dyDescent="0.2">
      <c r="C12140" s="555"/>
      <c r="D12140" s="555"/>
      <c r="E12140" s="124" t="str">
        <f>'Enter Data'!$C$61</f>
        <v>Select</v>
      </c>
    </row>
    <row r="12141" spans="3:5" x14ac:dyDescent="0.2">
      <c r="C12141" s="555"/>
      <c r="D12141" s="555"/>
      <c r="E12141" s="124" t="str">
        <f>'Enter Data'!$C$61</f>
        <v>Select</v>
      </c>
    </row>
    <row r="12142" spans="3:5" x14ac:dyDescent="0.2">
      <c r="C12142" s="555"/>
      <c r="D12142" s="555"/>
      <c r="E12142" s="124" t="str">
        <f>'Enter Data'!$C$61</f>
        <v>Select</v>
      </c>
    </row>
    <row r="12143" spans="3:5" x14ac:dyDescent="0.2">
      <c r="C12143" s="555"/>
      <c r="D12143" s="555"/>
      <c r="E12143" s="124" t="str">
        <f>'Enter Data'!$C$61</f>
        <v>Select</v>
      </c>
    </row>
    <row r="12144" spans="3:5" x14ac:dyDescent="0.2">
      <c r="C12144" s="555"/>
      <c r="D12144" s="555"/>
      <c r="E12144" s="124" t="str">
        <f>'Enter Data'!$C$61</f>
        <v>Select</v>
      </c>
    </row>
    <row r="12145" spans="3:5" x14ac:dyDescent="0.2">
      <c r="C12145" s="555"/>
      <c r="D12145" s="555"/>
      <c r="E12145" s="124" t="str">
        <f>'Enter Data'!$C$61</f>
        <v>Select</v>
      </c>
    </row>
    <row r="12146" spans="3:5" x14ac:dyDescent="0.2">
      <c r="C12146" s="555"/>
      <c r="D12146" s="555"/>
      <c r="E12146" s="124" t="str">
        <f>'Enter Data'!$C$61</f>
        <v>Select</v>
      </c>
    </row>
    <row r="12147" spans="3:5" x14ac:dyDescent="0.2">
      <c r="C12147" s="555"/>
      <c r="D12147" s="555"/>
      <c r="E12147" s="124" t="str">
        <f>'Enter Data'!$C$61</f>
        <v>Select</v>
      </c>
    </row>
    <row r="12148" spans="3:5" x14ac:dyDescent="0.2">
      <c r="C12148" s="555"/>
      <c r="D12148" s="555"/>
      <c r="E12148" s="124" t="str">
        <f>'Enter Data'!$C$61</f>
        <v>Select</v>
      </c>
    </row>
    <row r="12149" spans="3:5" x14ac:dyDescent="0.2">
      <c r="C12149" s="555"/>
      <c r="D12149" s="555"/>
      <c r="E12149" s="124" t="str">
        <f>'Enter Data'!$C$61</f>
        <v>Select</v>
      </c>
    </row>
    <row r="12150" spans="3:5" x14ac:dyDescent="0.2">
      <c r="C12150" s="555"/>
      <c r="D12150" s="555"/>
      <c r="E12150" s="124" t="str">
        <f>'Enter Data'!$C$61</f>
        <v>Select</v>
      </c>
    </row>
    <row r="12151" spans="3:5" x14ac:dyDescent="0.2">
      <c r="C12151" s="555"/>
      <c r="D12151" s="555"/>
      <c r="E12151" s="124" t="str">
        <f>'Enter Data'!$C$61</f>
        <v>Select</v>
      </c>
    </row>
    <row r="12152" spans="3:5" x14ac:dyDescent="0.2">
      <c r="C12152" s="555"/>
      <c r="D12152" s="555"/>
      <c r="E12152" s="124" t="str">
        <f>'Enter Data'!$C$61</f>
        <v>Select</v>
      </c>
    </row>
    <row r="12153" spans="3:5" x14ac:dyDescent="0.2">
      <c r="C12153" s="555"/>
      <c r="D12153" s="555"/>
      <c r="E12153" s="124" t="str">
        <f>'Enter Data'!$C$61</f>
        <v>Select</v>
      </c>
    </row>
    <row r="12154" spans="3:5" x14ac:dyDescent="0.2">
      <c r="C12154" s="555"/>
      <c r="D12154" s="555"/>
      <c r="E12154" s="124" t="str">
        <f>'Enter Data'!$C$61</f>
        <v>Select</v>
      </c>
    </row>
    <row r="12155" spans="3:5" x14ac:dyDescent="0.2">
      <c r="C12155" s="555"/>
      <c r="D12155" s="555"/>
      <c r="E12155" s="124" t="str">
        <f>'Enter Data'!$C$61</f>
        <v>Select</v>
      </c>
    </row>
    <row r="12156" spans="3:5" x14ac:dyDescent="0.2">
      <c r="C12156" s="555"/>
      <c r="D12156" s="555"/>
      <c r="E12156" s="124" t="str">
        <f>'Enter Data'!$C$61</f>
        <v>Select</v>
      </c>
    </row>
    <row r="12157" spans="3:5" x14ac:dyDescent="0.2">
      <c r="C12157" s="555"/>
      <c r="D12157" s="555"/>
      <c r="E12157" s="124" t="str">
        <f>'Enter Data'!$C$61</f>
        <v>Select</v>
      </c>
    </row>
    <row r="12158" spans="3:5" x14ac:dyDescent="0.2">
      <c r="C12158" s="555"/>
      <c r="D12158" s="555"/>
      <c r="E12158" s="124" t="str">
        <f>'Enter Data'!$C$61</f>
        <v>Select</v>
      </c>
    </row>
    <row r="12159" spans="3:5" x14ac:dyDescent="0.2">
      <c r="C12159" s="555"/>
      <c r="D12159" s="555"/>
      <c r="E12159" s="124" t="str">
        <f>'Enter Data'!$C$61</f>
        <v>Select</v>
      </c>
    </row>
    <row r="12160" spans="3:5" x14ac:dyDescent="0.2">
      <c r="C12160" s="555"/>
      <c r="D12160" s="555"/>
      <c r="E12160" s="124" t="str">
        <f>'Enter Data'!$C$61</f>
        <v>Select</v>
      </c>
    </row>
    <row r="12161" spans="3:5" x14ac:dyDescent="0.2">
      <c r="C12161" s="555"/>
      <c r="D12161" s="555"/>
      <c r="E12161" s="124" t="str">
        <f>'Enter Data'!$C$61</f>
        <v>Select</v>
      </c>
    </row>
    <row r="12162" spans="3:5" x14ac:dyDescent="0.2">
      <c r="C12162" s="555"/>
      <c r="D12162" s="555"/>
      <c r="E12162" s="124" t="str">
        <f>'Enter Data'!$C$61</f>
        <v>Select</v>
      </c>
    </row>
    <row r="12163" spans="3:5" x14ac:dyDescent="0.2">
      <c r="C12163" s="555"/>
      <c r="D12163" s="555"/>
      <c r="E12163" s="124" t="str">
        <f>'Enter Data'!$C$61</f>
        <v>Select</v>
      </c>
    </row>
    <row r="12164" spans="3:5" x14ac:dyDescent="0.2">
      <c r="C12164" s="555"/>
      <c r="D12164" s="555"/>
      <c r="E12164" s="124" t="str">
        <f>'Enter Data'!$C$61</f>
        <v>Select</v>
      </c>
    </row>
    <row r="12165" spans="3:5" x14ac:dyDescent="0.2">
      <c r="C12165" s="555"/>
      <c r="D12165" s="555"/>
      <c r="E12165" s="124" t="str">
        <f>'Enter Data'!$C$61</f>
        <v>Select</v>
      </c>
    </row>
    <row r="12166" spans="3:5" x14ac:dyDescent="0.2">
      <c r="C12166" s="555"/>
      <c r="D12166" s="555"/>
      <c r="E12166" s="124" t="str">
        <f>'Enter Data'!$C$61</f>
        <v>Select</v>
      </c>
    </row>
    <row r="12167" spans="3:5" x14ac:dyDescent="0.2">
      <c r="C12167" s="555"/>
      <c r="D12167" s="555"/>
      <c r="E12167" s="124" t="str">
        <f>'Enter Data'!$C$61</f>
        <v>Select</v>
      </c>
    </row>
    <row r="12168" spans="3:5" x14ac:dyDescent="0.2">
      <c r="C12168" s="555"/>
      <c r="D12168" s="555"/>
      <c r="E12168" s="124" t="str">
        <f>'Enter Data'!$C$61</f>
        <v>Select</v>
      </c>
    </row>
    <row r="12169" spans="3:5" x14ac:dyDescent="0.2">
      <c r="C12169" s="555"/>
      <c r="D12169" s="555"/>
      <c r="E12169" s="124" t="str">
        <f>'Enter Data'!$C$61</f>
        <v>Select</v>
      </c>
    </row>
    <row r="12170" spans="3:5" x14ac:dyDescent="0.2">
      <c r="C12170" s="555"/>
      <c r="D12170" s="555"/>
      <c r="E12170" s="124" t="str">
        <f>'Enter Data'!$C$61</f>
        <v>Select</v>
      </c>
    </row>
    <row r="12171" spans="3:5" x14ac:dyDescent="0.2">
      <c r="C12171" s="555"/>
      <c r="D12171" s="555"/>
      <c r="E12171" s="124" t="str">
        <f>'Enter Data'!$C$61</f>
        <v>Select</v>
      </c>
    </row>
    <row r="12172" spans="3:5" x14ac:dyDescent="0.2">
      <c r="C12172" s="555"/>
      <c r="D12172" s="555"/>
      <c r="E12172" s="124" t="str">
        <f>'Enter Data'!$C$61</f>
        <v>Select</v>
      </c>
    </row>
    <row r="12173" spans="3:5" x14ac:dyDescent="0.2">
      <c r="C12173" s="555"/>
      <c r="D12173" s="555"/>
      <c r="E12173" s="124" t="str">
        <f>'Enter Data'!$C$61</f>
        <v>Select</v>
      </c>
    </row>
    <row r="12174" spans="3:5" x14ac:dyDescent="0.2">
      <c r="C12174" s="555"/>
      <c r="D12174" s="555"/>
      <c r="E12174" s="124" t="str">
        <f>'Enter Data'!$C$61</f>
        <v>Select</v>
      </c>
    </row>
    <row r="12175" spans="3:5" x14ac:dyDescent="0.2">
      <c r="C12175" s="555"/>
      <c r="D12175" s="555"/>
      <c r="E12175" s="124" t="str">
        <f>'Enter Data'!$C$61</f>
        <v>Select</v>
      </c>
    </row>
    <row r="12176" spans="3:5" x14ac:dyDescent="0.2">
      <c r="C12176" s="555"/>
      <c r="D12176" s="555"/>
      <c r="E12176" s="124" t="str">
        <f>'Enter Data'!$C$61</f>
        <v>Select</v>
      </c>
    </row>
    <row r="12177" spans="3:5" x14ac:dyDescent="0.2">
      <c r="C12177" s="555"/>
      <c r="D12177" s="555"/>
      <c r="E12177" s="124" t="str">
        <f>'Enter Data'!$C$61</f>
        <v>Select</v>
      </c>
    </row>
    <row r="12178" spans="3:5" x14ac:dyDescent="0.2">
      <c r="C12178" s="555"/>
      <c r="D12178" s="555"/>
      <c r="E12178" s="124" t="str">
        <f>'Enter Data'!$C$61</f>
        <v>Select</v>
      </c>
    </row>
    <row r="12179" spans="3:5" x14ac:dyDescent="0.2">
      <c r="C12179" s="555"/>
      <c r="D12179" s="555"/>
      <c r="E12179" s="124" t="str">
        <f>'Enter Data'!$C$61</f>
        <v>Select</v>
      </c>
    </row>
    <row r="12180" spans="3:5" x14ac:dyDescent="0.2">
      <c r="C12180" s="555"/>
      <c r="D12180" s="555"/>
      <c r="E12180" s="124" t="str">
        <f>'Enter Data'!$C$61</f>
        <v>Select</v>
      </c>
    </row>
    <row r="12181" spans="3:5" x14ac:dyDescent="0.2">
      <c r="C12181" s="555"/>
      <c r="D12181" s="555"/>
      <c r="E12181" s="124" t="str">
        <f>'Enter Data'!$C$61</f>
        <v>Select</v>
      </c>
    </row>
    <row r="12182" spans="3:5" x14ac:dyDescent="0.2">
      <c r="C12182" s="555"/>
      <c r="D12182" s="555"/>
      <c r="E12182" s="124" t="str">
        <f>'Enter Data'!$C$61</f>
        <v>Select</v>
      </c>
    </row>
    <row r="12183" spans="3:5" x14ac:dyDescent="0.2">
      <c r="C12183" s="555"/>
      <c r="D12183" s="555"/>
      <c r="E12183" s="124" t="str">
        <f>'Enter Data'!$C$61</f>
        <v>Select</v>
      </c>
    </row>
    <row r="12184" spans="3:5" x14ac:dyDescent="0.2">
      <c r="C12184" s="555"/>
      <c r="D12184" s="555"/>
      <c r="E12184" s="124" t="str">
        <f>'Enter Data'!$C$61</f>
        <v>Select</v>
      </c>
    </row>
    <row r="12185" spans="3:5" x14ac:dyDescent="0.2">
      <c r="C12185" s="555"/>
      <c r="D12185" s="555"/>
      <c r="E12185" s="124" t="str">
        <f>'Enter Data'!$C$61</f>
        <v>Select</v>
      </c>
    </row>
    <row r="12186" spans="3:5" x14ac:dyDescent="0.2">
      <c r="C12186" s="555"/>
      <c r="D12186" s="555"/>
      <c r="E12186" s="124" t="str">
        <f>'Enter Data'!$C$61</f>
        <v>Select</v>
      </c>
    </row>
    <row r="12187" spans="3:5" x14ac:dyDescent="0.2">
      <c r="C12187" s="555"/>
      <c r="D12187" s="555"/>
      <c r="E12187" s="124" t="str">
        <f>'Enter Data'!$C$61</f>
        <v>Select</v>
      </c>
    </row>
    <row r="12188" spans="3:5" x14ac:dyDescent="0.2">
      <c r="C12188" s="555"/>
      <c r="D12188" s="555"/>
      <c r="E12188" s="124" t="str">
        <f>'Enter Data'!$C$61</f>
        <v>Select</v>
      </c>
    </row>
    <row r="12189" spans="3:5" x14ac:dyDescent="0.2">
      <c r="C12189" s="555"/>
      <c r="D12189" s="555"/>
      <c r="E12189" s="124" t="str">
        <f>'Enter Data'!$C$61</f>
        <v>Select</v>
      </c>
    </row>
    <row r="12190" spans="3:5" x14ac:dyDescent="0.2">
      <c r="C12190" s="555"/>
      <c r="D12190" s="555"/>
      <c r="E12190" s="124" t="str">
        <f>'Enter Data'!$C$61</f>
        <v>Select</v>
      </c>
    </row>
    <row r="12191" spans="3:5" x14ac:dyDescent="0.2">
      <c r="C12191" s="555"/>
      <c r="D12191" s="555"/>
      <c r="E12191" s="124" t="str">
        <f>'Enter Data'!$C$61</f>
        <v>Select</v>
      </c>
    </row>
    <row r="12192" spans="3:5" x14ac:dyDescent="0.2">
      <c r="C12192" s="555"/>
      <c r="D12192" s="555"/>
      <c r="E12192" s="124" t="str">
        <f>'Enter Data'!$C$61</f>
        <v>Select</v>
      </c>
    </row>
    <row r="12193" spans="3:5" x14ac:dyDescent="0.2">
      <c r="C12193" s="555"/>
      <c r="D12193" s="555"/>
      <c r="E12193" s="124" t="str">
        <f>'Enter Data'!$C$61</f>
        <v>Select</v>
      </c>
    </row>
    <row r="12194" spans="3:5" x14ac:dyDescent="0.2">
      <c r="C12194" s="555"/>
      <c r="D12194" s="555"/>
      <c r="E12194" s="124" t="str">
        <f>'Enter Data'!$C$61</f>
        <v>Select</v>
      </c>
    </row>
    <row r="12195" spans="3:5" x14ac:dyDescent="0.2">
      <c r="C12195" s="555"/>
      <c r="D12195" s="555"/>
      <c r="E12195" s="124" t="str">
        <f>'Enter Data'!$C$61</f>
        <v>Select</v>
      </c>
    </row>
    <row r="12196" spans="3:5" x14ac:dyDescent="0.2">
      <c r="C12196" s="555"/>
      <c r="D12196" s="555"/>
      <c r="E12196" s="124" t="str">
        <f>'Enter Data'!$C$61</f>
        <v>Select</v>
      </c>
    </row>
    <row r="12197" spans="3:5" x14ac:dyDescent="0.2">
      <c r="C12197" s="555"/>
      <c r="D12197" s="555"/>
      <c r="E12197" s="124" t="str">
        <f>'Enter Data'!$C$61</f>
        <v>Select</v>
      </c>
    </row>
    <row r="12198" spans="3:5" x14ac:dyDescent="0.2">
      <c r="C12198" s="555"/>
      <c r="D12198" s="555"/>
      <c r="E12198" s="124" t="str">
        <f>'Enter Data'!$C$61</f>
        <v>Select</v>
      </c>
    </row>
    <row r="12199" spans="3:5" x14ac:dyDescent="0.2">
      <c r="C12199" s="555"/>
      <c r="D12199" s="555"/>
      <c r="E12199" s="124" t="str">
        <f>'Enter Data'!$C$61</f>
        <v>Select</v>
      </c>
    </row>
    <row r="12200" spans="3:5" x14ac:dyDescent="0.2">
      <c r="C12200" s="555"/>
      <c r="D12200" s="555"/>
      <c r="E12200" s="124" t="str">
        <f>'Enter Data'!$C$61</f>
        <v>Select</v>
      </c>
    </row>
    <row r="12201" spans="3:5" x14ac:dyDescent="0.2">
      <c r="C12201" s="555"/>
      <c r="D12201" s="555"/>
      <c r="E12201" s="124" t="str">
        <f>'Enter Data'!$C$61</f>
        <v>Select</v>
      </c>
    </row>
    <row r="12202" spans="3:5" x14ac:dyDescent="0.2">
      <c r="C12202" s="555"/>
      <c r="D12202" s="555"/>
      <c r="E12202" s="124" t="str">
        <f>'Enter Data'!$C$61</f>
        <v>Select</v>
      </c>
    </row>
    <row r="12203" spans="3:5" x14ac:dyDescent="0.2">
      <c r="C12203" s="555"/>
      <c r="D12203" s="555"/>
      <c r="E12203" s="124" t="str">
        <f>'Enter Data'!$C$61</f>
        <v>Select</v>
      </c>
    </row>
    <row r="12204" spans="3:5" x14ac:dyDescent="0.2">
      <c r="C12204" s="555"/>
      <c r="D12204" s="555"/>
      <c r="E12204" s="124" t="str">
        <f>'Enter Data'!$C$61</f>
        <v>Select</v>
      </c>
    </row>
    <row r="12205" spans="3:5" x14ac:dyDescent="0.2">
      <c r="C12205" s="555"/>
      <c r="D12205" s="555"/>
      <c r="E12205" s="124" t="str">
        <f>'Enter Data'!$C$61</f>
        <v>Select</v>
      </c>
    </row>
    <row r="12206" spans="3:5" x14ac:dyDescent="0.2">
      <c r="C12206" s="555"/>
      <c r="D12206" s="555"/>
      <c r="E12206" s="124" t="str">
        <f>'Enter Data'!$C$61</f>
        <v>Select</v>
      </c>
    </row>
    <row r="12207" spans="3:5" x14ac:dyDescent="0.2">
      <c r="C12207" s="555"/>
      <c r="D12207" s="555"/>
      <c r="E12207" s="124" t="str">
        <f>'Enter Data'!$C$61</f>
        <v>Select</v>
      </c>
    </row>
    <row r="12208" spans="3:5" x14ac:dyDescent="0.2">
      <c r="C12208" s="555"/>
      <c r="D12208" s="555"/>
      <c r="E12208" s="124" t="str">
        <f>'Enter Data'!$C$61</f>
        <v>Select</v>
      </c>
    </row>
    <row r="12209" spans="3:5" x14ac:dyDescent="0.2">
      <c r="C12209" s="555"/>
      <c r="D12209" s="555"/>
      <c r="E12209" s="124" t="str">
        <f>'Enter Data'!$C$61</f>
        <v>Select</v>
      </c>
    </row>
    <row r="12210" spans="3:5" x14ac:dyDescent="0.2">
      <c r="C12210" s="555"/>
      <c r="D12210" s="555"/>
      <c r="E12210" s="124" t="str">
        <f>'Enter Data'!$C$61</f>
        <v>Select</v>
      </c>
    </row>
    <row r="12211" spans="3:5" x14ac:dyDescent="0.2">
      <c r="C12211" s="555"/>
      <c r="D12211" s="555"/>
      <c r="E12211" s="124" t="str">
        <f>'Enter Data'!$C$61</f>
        <v>Select</v>
      </c>
    </row>
    <row r="12212" spans="3:5" x14ac:dyDescent="0.2">
      <c r="C12212" s="555"/>
      <c r="D12212" s="555"/>
      <c r="E12212" s="124" t="str">
        <f>'Enter Data'!$C$61</f>
        <v>Select</v>
      </c>
    </row>
    <row r="12213" spans="3:5" x14ac:dyDescent="0.2">
      <c r="C12213" s="555"/>
      <c r="D12213" s="555"/>
      <c r="E12213" s="124" t="str">
        <f>'Enter Data'!$C$61</f>
        <v>Select</v>
      </c>
    </row>
    <row r="12214" spans="3:5" x14ac:dyDescent="0.2">
      <c r="C12214" s="555"/>
      <c r="D12214" s="555"/>
      <c r="E12214" s="124" t="str">
        <f>'Enter Data'!$C$61</f>
        <v>Select</v>
      </c>
    </row>
    <row r="12215" spans="3:5" x14ac:dyDescent="0.2">
      <c r="C12215" s="555"/>
      <c r="D12215" s="555"/>
      <c r="E12215" s="124" t="str">
        <f>'Enter Data'!$C$61</f>
        <v>Select</v>
      </c>
    </row>
    <row r="12216" spans="3:5" x14ac:dyDescent="0.2">
      <c r="C12216" s="555"/>
      <c r="D12216" s="555"/>
      <c r="E12216" s="124" t="str">
        <f>'Enter Data'!$C$61</f>
        <v>Select</v>
      </c>
    </row>
    <row r="12217" spans="3:5" x14ac:dyDescent="0.2">
      <c r="C12217" s="555"/>
      <c r="D12217" s="555"/>
      <c r="E12217" s="124" t="str">
        <f>'Enter Data'!$C$61</f>
        <v>Select</v>
      </c>
    </row>
    <row r="12218" spans="3:5" x14ac:dyDescent="0.2">
      <c r="C12218" s="555"/>
      <c r="D12218" s="555"/>
      <c r="E12218" s="124" t="str">
        <f>'Enter Data'!$C$61</f>
        <v>Select</v>
      </c>
    </row>
    <row r="12219" spans="3:5" x14ac:dyDescent="0.2">
      <c r="C12219" s="555"/>
      <c r="D12219" s="555"/>
      <c r="E12219" s="124" t="str">
        <f>'Enter Data'!$C$61</f>
        <v>Select</v>
      </c>
    </row>
    <row r="12220" spans="3:5" x14ac:dyDescent="0.2">
      <c r="C12220" s="555"/>
      <c r="D12220" s="555"/>
      <c r="E12220" s="124" t="str">
        <f>'Enter Data'!$C$61</f>
        <v>Select</v>
      </c>
    </row>
    <row r="12221" spans="3:5" x14ac:dyDescent="0.2">
      <c r="C12221" s="555"/>
      <c r="D12221" s="555"/>
      <c r="E12221" s="124" t="str">
        <f>'Enter Data'!$C$61</f>
        <v>Select</v>
      </c>
    </row>
    <row r="12222" spans="3:5" x14ac:dyDescent="0.2">
      <c r="C12222" s="555"/>
      <c r="D12222" s="555"/>
      <c r="E12222" s="124" t="str">
        <f>'Enter Data'!$C$61</f>
        <v>Select</v>
      </c>
    </row>
    <row r="12223" spans="3:5" x14ac:dyDescent="0.2">
      <c r="C12223" s="555"/>
      <c r="D12223" s="555"/>
      <c r="E12223" s="124" t="str">
        <f>'Enter Data'!$C$61</f>
        <v>Select</v>
      </c>
    </row>
    <row r="12224" spans="3:5" x14ac:dyDescent="0.2">
      <c r="C12224" s="555"/>
      <c r="D12224" s="555"/>
      <c r="E12224" s="124" t="str">
        <f>'Enter Data'!$C$61</f>
        <v>Select</v>
      </c>
    </row>
    <row r="12225" spans="3:5" x14ac:dyDescent="0.2">
      <c r="C12225" s="555"/>
      <c r="D12225" s="555"/>
      <c r="E12225" s="124" t="str">
        <f>'Enter Data'!$C$61</f>
        <v>Select</v>
      </c>
    </row>
    <row r="12226" spans="3:5" x14ac:dyDescent="0.2">
      <c r="C12226" s="555"/>
      <c r="D12226" s="555"/>
      <c r="E12226" s="124" t="str">
        <f>'Enter Data'!$C$61</f>
        <v>Select</v>
      </c>
    </row>
    <row r="12227" spans="3:5" x14ac:dyDescent="0.2">
      <c r="C12227" s="555"/>
      <c r="D12227" s="555"/>
      <c r="E12227" s="124" t="str">
        <f>'Enter Data'!$C$61</f>
        <v>Select</v>
      </c>
    </row>
    <row r="12228" spans="3:5" x14ac:dyDescent="0.2">
      <c r="C12228" s="555"/>
      <c r="D12228" s="555"/>
      <c r="E12228" s="124" t="str">
        <f>'Enter Data'!$C$61</f>
        <v>Select</v>
      </c>
    </row>
    <row r="12229" spans="3:5" x14ac:dyDescent="0.2">
      <c r="C12229" s="555"/>
      <c r="D12229" s="555"/>
      <c r="E12229" s="124" t="str">
        <f>'Enter Data'!$C$61</f>
        <v>Select</v>
      </c>
    </row>
    <row r="12230" spans="3:5" x14ac:dyDescent="0.2">
      <c r="C12230" s="555"/>
      <c r="D12230" s="555"/>
      <c r="E12230" s="124" t="str">
        <f>'Enter Data'!$C$61</f>
        <v>Select</v>
      </c>
    </row>
    <row r="12231" spans="3:5" x14ac:dyDescent="0.2">
      <c r="C12231" s="555"/>
      <c r="D12231" s="555"/>
      <c r="E12231" s="124" t="str">
        <f>'Enter Data'!$C$61</f>
        <v>Select</v>
      </c>
    </row>
    <row r="12232" spans="3:5" x14ac:dyDescent="0.2">
      <c r="C12232" s="555"/>
      <c r="D12232" s="555"/>
      <c r="E12232" s="124" t="str">
        <f>'Enter Data'!$C$61</f>
        <v>Select</v>
      </c>
    </row>
    <row r="12233" spans="3:5" x14ac:dyDescent="0.2">
      <c r="C12233" s="555"/>
      <c r="D12233" s="555"/>
      <c r="E12233" s="124" t="str">
        <f>'Enter Data'!$C$61</f>
        <v>Select</v>
      </c>
    </row>
    <row r="12234" spans="3:5" x14ac:dyDescent="0.2">
      <c r="C12234" s="555"/>
      <c r="D12234" s="555"/>
      <c r="E12234" s="124" t="str">
        <f>'Enter Data'!$C$61</f>
        <v>Select</v>
      </c>
    </row>
    <row r="12235" spans="3:5" x14ac:dyDescent="0.2">
      <c r="C12235" s="555"/>
      <c r="D12235" s="555"/>
      <c r="E12235" s="124" t="str">
        <f>'Enter Data'!$C$61</f>
        <v>Select</v>
      </c>
    </row>
    <row r="12236" spans="3:5" x14ac:dyDescent="0.2">
      <c r="C12236" s="555"/>
      <c r="D12236" s="555"/>
      <c r="E12236" s="124" t="str">
        <f>'Enter Data'!$C$61</f>
        <v>Select</v>
      </c>
    </row>
    <row r="12237" spans="3:5" x14ac:dyDescent="0.2">
      <c r="C12237" s="555"/>
      <c r="D12237" s="555"/>
      <c r="E12237" s="124" t="str">
        <f>'Enter Data'!$C$61</f>
        <v>Select</v>
      </c>
    </row>
    <row r="12238" spans="3:5" x14ac:dyDescent="0.2">
      <c r="C12238" s="555"/>
      <c r="D12238" s="555"/>
      <c r="E12238" s="124" t="str">
        <f>'Enter Data'!$C$61</f>
        <v>Select</v>
      </c>
    </row>
    <row r="12239" spans="3:5" x14ac:dyDescent="0.2">
      <c r="C12239" s="555"/>
      <c r="D12239" s="555"/>
      <c r="E12239" s="124" t="str">
        <f>'Enter Data'!$C$61</f>
        <v>Select</v>
      </c>
    </row>
    <row r="12240" spans="3:5" x14ac:dyDescent="0.2">
      <c r="C12240" s="555"/>
      <c r="D12240" s="555"/>
      <c r="E12240" s="124" t="str">
        <f>'Enter Data'!$C$61</f>
        <v>Select</v>
      </c>
    </row>
    <row r="12241" spans="3:5" x14ac:dyDescent="0.2">
      <c r="C12241" s="555"/>
      <c r="D12241" s="555"/>
      <c r="E12241" s="124" t="str">
        <f>'Enter Data'!$C$61</f>
        <v>Select</v>
      </c>
    </row>
    <row r="12242" spans="3:5" x14ac:dyDescent="0.2">
      <c r="C12242" s="555"/>
      <c r="D12242" s="555"/>
      <c r="E12242" s="124" t="str">
        <f>'Enter Data'!$C$61</f>
        <v>Select</v>
      </c>
    </row>
    <row r="12243" spans="3:5" x14ac:dyDescent="0.2">
      <c r="C12243" s="555"/>
      <c r="D12243" s="555"/>
      <c r="E12243" s="124" t="str">
        <f>'Enter Data'!$C$61</f>
        <v>Select</v>
      </c>
    </row>
    <row r="12244" spans="3:5" x14ac:dyDescent="0.2">
      <c r="C12244" s="555"/>
      <c r="D12244" s="555"/>
      <c r="E12244" s="124" t="str">
        <f>'Enter Data'!$C$61</f>
        <v>Select</v>
      </c>
    </row>
    <row r="12245" spans="3:5" x14ac:dyDescent="0.2">
      <c r="C12245" s="555"/>
      <c r="D12245" s="555"/>
      <c r="E12245" s="124" t="str">
        <f>'Enter Data'!$C$61</f>
        <v>Select</v>
      </c>
    </row>
    <row r="12246" spans="3:5" x14ac:dyDescent="0.2">
      <c r="C12246" s="555"/>
      <c r="D12246" s="555"/>
      <c r="E12246" s="124" t="str">
        <f>'Enter Data'!$C$61</f>
        <v>Select</v>
      </c>
    </row>
    <row r="12247" spans="3:5" x14ac:dyDescent="0.2">
      <c r="C12247" s="555"/>
      <c r="D12247" s="555"/>
      <c r="E12247" s="124" t="str">
        <f>'Enter Data'!$C$61</f>
        <v>Select</v>
      </c>
    </row>
    <row r="12248" spans="3:5" x14ac:dyDescent="0.2">
      <c r="C12248" s="555"/>
      <c r="D12248" s="555"/>
      <c r="E12248" s="124" t="str">
        <f>'Enter Data'!$C$61</f>
        <v>Select</v>
      </c>
    </row>
    <row r="12249" spans="3:5" x14ac:dyDescent="0.2">
      <c r="C12249" s="555"/>
      <c r="D12249" s="555"/>
      <c r="E12249" s="124" t="str">
        <f>'Enter Data'!$C$61</f>
        <v>Select</v>
      </c>
    </row>
    <row r="12250" spans="3:5" x14ac:dyDescent="0.2">
      <c r="C12250" s="555"/>
      <c r="D12250" s="555"/>
      <c r="E12250" s="124" t="str">
        <f>'Enter Data'!$C$61</f>
        <v>Select</v>
      </c>
    </row>
    <row r="12251" spans="3:5" x14ac:dyDescent="0.2">
      <c r="C12251" s="555"/>
      <c r="D12251" s="555"/>
      <c r="E12251" s="124" t="str">
        <f>'Enter Data'!$C$61</f>
        <v>Select</v>
      </c>
    </row>
    <row r="12252" spans="3:5" x14ac:dyDescent="0.2">
      <c r="C12252" s="555"/>
      <c r="D12252" s="555"/>
      <c r="E12252" s="124" t="str">
        <f>'Enter Data'!$C$61</f>
        <v>Select</v>
      </c>
    </row>
    <row r="12253" spans="3:5" x14ac:dyDescent="0.2">
      <c r="C12253" s="555"/>
      <c r="D12253" s="555"/>
      <c r="E12253" s="124" t="str">
        <f>'Enter Data'!$C$61</f>
        <v>Select</v>
      </c>
    </row>
    <row r="12254" spans="3:5" x14ac:dyDescent="0.2">
      <c r="C12254" s="555"/>
      <c r="D12254" s="555"/>
      <c r="E12254" s="124" t="str">
        <f>'Enter Data'!$C$61</f>
        <v>Select</v>
      </c>
    </row>
    <row r="12255" spans="3:5" x14ac:dyDescent="0.2">
      <c r="C12255" s="555"/>
      <c r="D12255" s="555"/>
      <c r="E12255" s="124" t="str">
        <f>'Enter Data'!$C$61</f>
        <v>Select</v>
      </c>
    </row>
    <row r="12256" spans="3:5" x14ac:dyDescent="0.2">
      <c r="C12256" s="555"/>
      <c r="D12256" s="555"/>
      <c r="E12256" s="124" t="str">
        <f>'Enter Data'!$C$61</f>
        <v>Select</v>
      </c>
    </row>
    <row r="12257" spans="3:5" x14ac:dyDescent="0.2">
      <c r="C12257" s="555"/>
      <c r="D12257" s="555"/>
      <c r="E12257" s="124" t="str">
        <f>'Enter Data'!$C$61</f>
        <v>Select</v>
      </c>
    </row>
    <row r="12258" spans="3:5" x14ac:dyDescent="0.2">
      <c r="C12258" s="555"/>
      <c r="D12258" s="555"/>
      <c r="E12258" s="124" t="str">
        <f>'Enter Data'!$C$61</f>
        <v>Select</v>
      </c>
    </row>
    <row r="12259" spans="3:5" x14ac:dyDescent="0.2">
      <c r="C12259" s="555"/>
      <c r="D12259" s="555"/>
      <c r="E12259" s="124" t="str">
        <f>'Enter Data'!$C$61</f>
        <v>Select</v>
      </c>
    </row>
    <row r="12260" spans="3:5" x14ac:dyDescent="0.2">
      <c r="C12260" s="555"/>
      <c r="D12260" s="555"/>
      <c r="E12260" s="124" t="str">
        <f>'Enter Data'!$C$61</f>
        <v>Select</v>
      </c>
    </row>
    <row r="12261" spans="3:5" x14ac:dyDescent="0.2">
      <c r="C12261" s="555"/>
      <c r="D12261" s="555"/>
      <c r="E12261" s="124" t="str">
        <f>'Enter Data'!$C$61</f>
        <v>Select</v>
      </c>
    </row>
    <row r="12262" spans="3:5" x14ac:dyDescent="0.2">
      <c r="C12262" s="555"/>
      <c r="D12262" s="555"/>
      <c r="E12262" s="124" t="str">
        <f>'Enter Data'!$C$61</f>
        <v>Select</v>
      </c>
    </row>
    <row r="12263" spans="3:5" x14ac:dyDescent="0.2">
      <c r="C12263" s="555"/>
      <c r="D12263" s="555"/>
      <c r="E12263" s="124" t="str">
        <f>'Enter Data'!$C$61</f>
        <v>Select</v>
      </c>
    </row>
    <row r="12264" spans="3:5" x14ac:dyDescent="0.2">
      <c r="C12264" s="555"/>
      <c r="D12264" s="555"/>
      <c r="E12264" s="124" t="str">
        <f>'Enter Data'!$C$61</f>
        <v>Select</v>
      </c>
    </row>
    <row r="12265" spans="3:5" x14ac:dyDescent="0.2">
      <c r="C12265" s="555"/>
      <c r="D12265" s="555"/>
      <c r="E12265" s="124" t="str">
        <f>'Enter Data'!$C$61</f>
        <v>Select</v>
      </c>
    </row>
    <row r="12266" spans="3:5" x14ac:dyDescent="0.2">
      <c r="C12266" s="555"/>
      <c r="D12266" s="555"/>
      <c r="E12266" s="124" t="str">
        <f>'Enter Data'!$C$61</f>
        <v>Select</v>
      </c>
    </row>
    <row r="12267" spans="3:5" x14ac:dyDescent="0.2">
      <c r="C12267" s="555"/>
      <c r="D12267" s="555"/>
      <c r="E12267" s="124" t="str">
        <f>'Enter Data'!$C$61</f>
        <v>Select</v>
      </c>
    </row>
    <row r="12268" spans="3:5" x14ac:dyDescent="0.2">
      <c r="C12268" s="555"/>
      <c r="D12268" s="555"/>
      <c r="E12268" s="124" t="str">
        <f>'Enter Data'!$C$61</f>
        <v>Select</v>
      </c>
    </row>
    <row r="12269" spans="3:5" x14ac:dyDescent="0.2">
      <c r="C12269" s="555"/>
      <c r="D12269" s="555"/>
      <c r="E12269" s="124" t="str">
        <f>'Enter Data'!$C$61</f>
        <v>Select</v>
      </c>
    </row>
    <row r="12270" spans="3:5" x14ac:dyDescent="0.2">
      <c r="C12270" s="555"/>
      <c r="D12270" s="555"/>
      <c r="E12270" s="124" t="str">
        <f>'Enter Data'!$C$61</f>
        <v>Select</v>
      </c>
    </row>
    <row r="12271" spans="3:5" x14ac:dyDescent="0.2">
      <c r="C12271" s="555"/>
      <c r="D12271" s="555"/>
      <c r="E12271" s="124" t="str">
        <f>'Enter Data'!$C$61</f>
        <v>Select</v>
      </c>
    </row>
    <row r="12272" spans="3:5" x14ac:dyDescent="0.2">
      <c r="C12272" s="555"/>
      <c r="D12272" s="555"/>
      <c r="E12272" s="124" t="str">
        <f>'Enter Data'!$C$61</f>
        <v>Select</v>
      </c>
    </row>
    <row r="12273" spans="3:5" x14ac:dyDescent="0.2">
      <c r="C12273" s="555"/>
      <c r="D12273" s="555"/>
      <c r="E12273" s="124" t="str">
        <f>'Enter Data'!$C$61</f>
        <v>Select</v>
      </c>
    </row>
    <row r="12274" spans="3:5" x14ac:dyDescent="0.2">
      <c r="C12274" s="555"/>
      <c r="D12274" s="555"/>
      <c r="E12274" s="124" t="str">
        <f>'Enter Data'!$C$61</f>
        <v>Select</v>
      </c>
    </row>
    <row r="12275" spans="3:5" x14ac:dyDescent="0.2">
      <c r="C12275" s="555"/>
      <c r="D12275" s="555"/>
      <c r="E12275" s="124" t="str">
        <f>'Enter Data'!$C$61</f>
        <v>Select</v>
      </c>
    </row>
    <row r="12276" spans="3:5" x14ac:dyDescent="0.2">
      <c r="C12276" s="555"/>
      <c r="D12276" s="555"/>
      <c r="E12276" s="124" t="str">
        <f>'Enter Data'!$C$61</f>
        <v>Select</v>
      </c>
    </row>
    <row r="12277" spans="3:5" x14ac:dyDescent="0.2">
      <c r="C12277" s="555"/>
      <c r="D12277" s="555"/>
      <c r="E12277" s="124" t="str">
        <f>'Enter Data'!$C$61</f>
        <v>Select</v>
      </c>
    </row>
    <row r="12278" spans="3:5" x14ac:dyDescent="0.2">
      <c r="C12278" s="555"/>
      <c r="D12278" s="555"/>
      <c r="E12278" s="124" t="str">
        <f>'Enter Data'!$C$61</f>
        <v>Select</v>
      </c>
    </row>
    <row r="12279" spans="3:5" x14ac:dyDescent="0.2">
      <c r="C12279" s="555"/>
      <c r="D12279" s="555"/>
      <c r="E12279" s="124" t="str">
        <f>'Enter Data'!$C$61</f>
        <v>Select</v>
      </c>
    </row>
    <row r="12280" spans="3:5" x14ac:dyDescent="0.2">
      <c r="C12280" s="555"/>
      <c r="D12280" s="555"/>
      <c r="E12280" s="124" t="str">
        <f>'Enter Data'!$C$61</f>
        <v>Select</v>
      </c>
    </row>
    <row r="12281" spans="3:5" x14ac:dyDescent="0.2">
      <c r="C12281" s="555"/>
      <c r="D12281" s="555"/>
      <c r="E12281" s="124" t="str">
        <f>'Enter Data'!$C$61</f>
        <v>Select</v>
      </c>
    </row>
    <row r="12282" spans="3:5" x14ac:dyDescent="0.2">
      <c r="C12282" s="555"/>
      <c r="D12282" s="555"/>
      <c r="E12282" s="124" t="str">
        <f>'Enter Data'!$C$61</f>
        <v>Select</v>
      </c>
    </row>
    <row r="12283" spans="3:5" x14ac:dyDescent="0.2">
      <c r="C12283" s="555"/>
      <c r="D12283" s="555"/>
      <c r="E12283" s="124" t="str">
        <f>'Enter Data'!$C$61</f>
        <v>Select</v>
      </c>
    </row>
    <row r="12284" spans="3:5" x14ac:dyDescent="0.2">
      <c r="C12284" s="555"/>
      <c r="D12284" s="555"/>
      <c r="E12284" s="124" t="str">
        <f>'Enter Data'!$C$61</f>
        <v>Select</v>
      </c>
    </row>
    <row r="12285" spans="3:5" x14ac:dyDescent="0.2">
      <c r="C12285" s="555"/>
      <c r="D12285" s="555"/>
      <c r="E12285" s="124" t="str">
        <f>'Enter Data'!$C$61</f>
        <v>Select</v>
      </c>
    </row>
    <row r="12286" spans="3:5" x14ac:dyDescent="0.2">
      <c r="C12286" s="555"/>
      <c r="D12286" s="555"/>
      <c r="E12286" s="124" t="str">
        <f>'Enter Data'!$C$61</f>
        <v>Select</v>
      </c>
    </row>
    <row r="12287" spans="3:5" x14ac:dyDescent="0.2">
      <c r="C12287" s="555"/>
      <c r="D12287" s="555"/>
      <c r="E12287" s="124" t="str">
        <f>'Enter Data'!$C$61</f>
        <v>Select</v>
      </c>
    </row>
    <row r="12288" spans="3:5" x14ac:dyDescent="0.2">
      <c r="C12288" s="555"/>
      <c r="D12288" s="555"/>
      <c r="E12288" s="124" t="str">
        <f>'Enter Data'!$C$61</f>
        <v>Select</v>
      </c>
    </row>
    <row r="12289" spans="3:5" x14ac:dyDescent="0.2">
      <c r="C12289" s="555"/>
      <c r="D12289" s="555"/>
      <c r="E12289" s="124" t="str">
        <f>'Enter Data'!$C$61</f>
        <v>Select</v>
      </c>
    </row>
    <row r="12290" spans="3:5" x14ac:dyDescent="0.2">
      <c r="C12290" s="555"/>
      <c r="D12290" s="555"/>
      <c r="E12290" s="124" t="str">
        <f>'Enter Data'!$C$61</f>
        <v>Select</v>
      </c>
    </row>
    <row r="12291" spans="3:5" x14ac:dyDescent="0.2">
      <c r="C12291" s="555"/>
      <c r="D12291" s="555"/>
      <c r="E12291" s="124" t="str">
        <f>'Enter Data'!$C$61</f>
        <v>Select</v>
      </c>
    </row>
    <row r="12292" spans="3:5" x14ac:dyDescent="0.2">
      <c r="C12292" s="555"/>
      <c r="D12292" s="555"/>
      <c r="E12292" s="124" t="str">
        <f>'Enter Data'!$C$61</f>
        <v>Select</v>
      </c>
    </row>
    <row r="12293" spans="3:5" x14ac:dyDescent="0.2">
      <c r="C12293" s="555"/>
      <c r="D12293" s="555"/>
      <c r="E12293" s="124" t="str">
        <f>'Enter Data'!$C$61</f>
        <v>Select</v>
      </c>
    </row>
    <row r="12294" spans="3:5" x14ac:dyDescent="0.2">
      <c r="C12294" s="555"/>
      <c r="D12294" s="555"/>
      <c r="E12294" s="124" t="str">
        <f>'Enter Data'!$C$61</f>
        <v>Select</v>
      </c>
    </row>
    <row r="12295" spans="3:5" x14ac:dyDescent="0.2">
      <c r="C12295" s="555"/>
      <c r="D12295" s="555"/>
      <c r="E12295" s="124" t="str">
        <f>'Enter Data'!$C$61</f>
        <v>Select</v>
      </c>
    </row>
    <row r="12296" spans="3:5" x14ac:dyDescent="0.2">
      <c r="C12296" s="555"/>
      <c r="D12296" s="555"/>
      <c r="E12296" s="124" t="str">
        <f>'Enter Data'!$C$61</f>
        <v>Select</v>
      </c>
    </row>
    <row r="12297" spans="3:5" x14ac:dyDescent="0.2">
      <c r="C12297" s="555"/>
      <c r="D12297" s="555"/>
      <c r="E12297" s="124" t="str">
        <f>'Enter Data'!$C$61</f>
        <v>Select</v>
      </c>
    </row>
    <row r="12298" spans="3:5" x14ac:dyDescent="0.2">
      <c r="C12298" s="555"/>
      <c r="D12298" s="555"/>
      <c r="E12298" s="124" t="str">
        <f>'Enter Data'!$C$61</f>
        <v>Select</v>
      </c>
    </row>
    <row r="12299" spans="3:5" x14ac:dyDescent="0.2">
      <c r="C12299" s="555"/>
      <c r="D12299" s="555"/>
      <c r="E12299" s="124" t="str">
        <f>'Enter Data'!$C$61</f>
        <v>Select</v>
      </c>
    </row>
    <row r="12300" spans="3:5" x14ac:dyDescent="0.2">
      <c r="C12300" s="555"/>
      <c r="D12300" s="555"/>
      <c r="E12300" s="124" t="str">
        <f>'Enter Data'!$C$61</f>
        <v>Select</v>
      </c>
    </row>
    <row r="12301" spans="3:5" x14ac:dyDescent="0.2">
      <c r="C12301" s="555"/>
      <c r="D12301" s="555"/>
      <c r="E12301" s="124" t="str">
        <f>'Enter Data'!$C$61</f>
        <v>Select</v>
      </c>
    </row>
    <row r="12302" spans="3:5" x14ac:dyDescent="0.2">
      <c r="C12302" s="555"/>
      <c r="D12302" s="555"/>
      <c r="E12302" s="124" t="str">
        <f>'Enter Data'!$C$61</f>
        <v>Select</v>
      </c>
    </row>
    <row r="12303" spans="3:5" x14ac:dyDescent="0.2">
      <c r="C12303" s="555"/>
      <c r="D12303" s="555"/>
      <c r="E12303" s="124" t="str">
        <f>'Enter Data'!$C$61</f>
        <v>Select</v>
      </c>
    </row>
    <row r="12304" spans="3:5" x14ac:dyDescent="0.2">
      <c r="C12304" s="555"/>
      <c r="D12304" s="555"/>
      <c r="E12304" s="124" t="str">
        <f>'Enter Data'!$C$61</f>
        <v>Select</v>
      </c>
    </row>
    <row r="12305" spans="3:5" x14ac:dyDescent="0.2">
      <c r="C12305" s="555"/>
      <c r="D12305" s="555"/>
      <c r="E12305" s="124" t="str">
        <f>'Enter Data'!$C$61</f>
        <v>Select</v>
      </c>
    </row>
    <row r="12306" spans="3:5" x14ac:dyDescent="0.2">
      <c r="C12306" s="555"/>
      <c r="D12306" s="555"/>
      <c r="E12306" s="124" t="str">
        <f>'Enter Data'!$C$61</f>
        <v>Select</v>
      </c>
    </row>
    <row r="12307" spans="3:5" x14ac:dyDescent="0.2">
      <c r="C12307" s="555"/>
      <c r="D12307" s="555"/>
      <c r="E12307" s="124" t="str">
        <f>'Enter Data'!$C$61</f>
        <v>Select</v>
      </c>
    </row>
    <row r="12308" spans="3:5" x14ac:dyDescent="0.2">
      <c r="C12308" s="555"/>
      <c r="D12308" s="555"/>
      <c r="E12308" s="124" t="str">
        <f>'Enter Data'!$C$61</f>
        <v>Select</v>
      </c>
    </row>
    <row r="12309" spans="3:5" x14ac:dyDescent="0.2">
      <c r="C12309" s="555"/>
      <c r="D12309" s="555"/>
      <c r="E12309" s="124" t="str">
        <f>'Enter Data'!$C$61</f>
        <v>Select</v>
      </c>
    </row>
    <row r="12310" spans="3:5" x14ac:dyDescent="0.2">
      <c r="C12310" s="555"/>
      <c r="D12310" s="555"/>
      <c r="E12310" s="124" t="str">
        <f>'Enter Data'!$C$61</f>
        <v>Select</v>
      </c>
    </row>
    <row r="12311" spans="3:5" x14ac:dyDescent="0.2">
      <c r="C12311" s="555"/>
      <c r="D12311" s="555"/>
      <c r="E12311" s="124" t="str">
        <f>'Enter Data'!$C$61</f>
        <v>Select</v>
      </c>
    </row>
    <row r="12312" spans="3:5" x14ac:dyDescent="0.2">
      <c r="C12312" s="555"/>
      <c r="D12312" s="555"/>
      <c r="E12312" s="124" t="str">
        <f>'Enter Data'!$C$61</f>
        <v>Select</v>
      </c>
    </row>
    <row r="12313" spans="3:5" x14ac:dyDescent="0.2">
      <c r="C12313" s="555"/>
      <c r="D12313" s="555"/>
      <c r="E12313" s="124" t="str">
        <f>'Enter Data'!$C$61</f>
        <v>Select</v>
      </c>
    </row>
    <row r="12314" spans="3:5" x14ac:dyDescent="0.2">
      <c r="C12314" s="555"/>
      <c r="D12314" s="555"/>
      <c r="E12314" s="124" t="str">
        <f>'Enter Data'!$C$61</f>
        <v>Select</v>
      </c>
    </row>
    <row r="12315" spans="3:5" x14ac:dyDescent="0.2">
      <c r="C12315" s="555"/>
      <c r="D12315" s="555"/>
      <c r="E12315" s="124" t="str">
        <f>'Enter Data'!$C$61</f>
        <v>Select</v>
      </c>
    </row>
    <row r="12316" spans="3:5" x14ac:dyDescent="0.2">
      <c r="C12316" s="555"/>
      <c r="D12316" s="555"/>
      <c r="E12316" s="124" t="str">
        <f>'Enter Data'!$C$61</f>
        <v>Select</v>
      </c>
    </row>
    <row r="12317" spans="3:5" x14ac:dyDescent="0.2">
      <c r="C12317" s="555"/>
      <c r="D12317" s="555"/>
      <c r="E12317" s="124" t="str">
        <f>'Enter Data'!$C$61</f>
        <v>Select</v>
      </c>
    </row>
    <row r="12318" spans="3:5" x14ac:dyDescent="0.2">
      <c r="C12318" s="555"/>
      <c r="D12318" s="555"/>
      <c r="E12318" s="124" t="str">
        <f>'Enter Data'!$C$61</f>
        <v>Select</v>
      </c>
    </row>
    <row r="12319" spans="3:5" x14ac:dyDescent="0.2">
      <c r="C12319" s="555"/>
      <c r="D12319" s="555"/>
      <c r="E12319" s="124" t="str">
        <f>'Enter Data'!$C$61</f>
        <v>Select</v>
      </c>
    </row>
    <row r="12320" spans="3:5" x14ac:dyDescent="0.2">
      <c r="C12320" s="555"/>
      <c r="D12320" s="555"/>
      <c r="E12320" s="124" t="str">
        <f>'Enter Data'!$C$61</f>
        <v>Select</v>
      </c>
    </row>
    <row r="12321" spans="3:5" x14ac:dyDescent="0.2">
      <c r="C12321" s="555"/>
      <c r="D12321" s="555"/>
      <c r="E12321" s="124" t="str">
        <f>'Enter Data'!$C$61</f>
        <v>Select</v>
      </c>
    </row>
    <row r="12322" spans="3:5" x14ac:dyDescent="0.2">
      <c r="C12322" s="555"/>
      <c r="D12322" s="555"/>
      <c r="E12322" s="124" t="str">
        <f>'Enter Data'!$C$61</f>
        <v>Select</v>
      </c>
    </row>
    <row r="12323" spans="3:5" x14ac:dyDescent="0.2">
      <c r="C12323" s="555"/>
      <c r="D12323" s="555"/>
      <c r="E12323" s="124" t="str">
        <f>'Enter Data'!$C$61</f>
        <v>Select</v>
      </c>
    </row>
    <row r="12324" spans="3:5" x14ac:dyDescent="0.2">
      <c r="C12324" s="555"/>
      <c r="D12324" s="555"/>
      <c r="E12324" s="124" t="str">
        <f>'Enter Data'!$C$61</f>
        <v>Select</v>
      </c>
    </row>
    <row r="12325" spans="3:5" x14ac:dyDescent="0.2">
      <c r="C12325" s="555"/>
      <c r="D12325" s="555"/>
      <c r="E12325" s="124" t="str">
        <f>'Enter Data'!$C$61</f>
        <v>Select</v>
      </c>
    </row>
    <row r="12326" spans="3:5" x14ac:dyDescent="0.2">
      <c r="C12326" s="555"/>
      <c r="D12326" s="555"/>
      <c r="E12326" s="124" t="str">
        <f>'Enter Data'!$C$61</f>
        <v>Select</v>
      </c>
    </row>
    <row r="12327" spans="3:5" x14ac:dyDescent="0.2">
      <c r="C12327" s="555"/>
      <c r="D12327" s="555"/>
      <c r="E12327" s="124" t="str">
        <f>'Enter Data'!$C$61</f>
        <v>Select</v>
      </c>
    </row>
    <row r="12328" spans="3:5" x14ac:dyDescent="0.2">
      <c r="C12328" s="555"/>
      <c r="D12328" s="555"/>
      <c r="E12328" s="124" t="str">
        <f>'Enter Data'!$C$61</f>
        <v>Select</v>
      </c>
    </row>
    <row r="12329" spans="3:5" x14ac:dyDescent="0.2">
      <c r="C12329" s="555"/>
      <c r="D12329" s="555"/>
      <c r="E12329" s="124" t="str">
        <f>'Enter Data'!$C$61</f>
        <v>Select</v>
      </c>
    </row>
    <row r="12330" spans="3:5" x14ac:dyDescent="0.2">
      <c r="C12330" s="555"/>
      <c r="D12330" s="555"/>
      <c r="E12330" s="124" t="str">
        <f>'Enter Data'!$C$61</f>
        <v>Select</v>
      </c>
    </row>
    <row r="12331" spans="3:5" x14ac:dyDescent="0.2">
      <c r="C12331" s="555"/>
      <c r="D12331" s="555"/>
      <c r="E12331" s="124" t="str">
        <f>'Enter Data'!$C$61</f>
        <v>Select</v>
      </c>
    </row>
    <row r="12332" spans="3:5" x14ac:dyDescent="0.2">
      <c r="C12332" s="555"/>
      <c r="D12332" s="555"/>
      <c r="E12332" s="124" t="str">
        <f>'Enter Data'!$C$61</f>
        <v>Select</v>
      </c>
    </row>
    <row r="12333" spans="3:5" x14ac:dyDescent="0.2">
      <c r="C12333" s="555"/>
      <c r="D12333" s="555"/>
      <c r="E12333" s="124" t="str">
        <f>'Enter Data'!$C$61</f>
        <v>Select</v>
      </c>
    </row>
    <row r="12334" spans="3:5" x14ac:dyDescent="0.2">
      <c r="C12334" s="555"/>
      <c r="D12334" s="555"/>
      <c r="E12334" s="124" t="str">
        <f>'Enter Data'!$C$61</f>
        <v>Select</v>
      </c>
    </row>
    <row r="12335" spans="3:5" x14ac:dyDescent="0.2">
      <c r="C12335" s="555"/>
      <c r="D12335" s="555"/>
      <c r="E12335" s="124" t="str">
        <f>'Enter Data'!$C$61</f>
        <v>Select</v>
      </c>
    </row>
    <row r="12336" spans="3:5" x14ac:dyDescent="0.2">
      <c r="C12336" s="555"/>
      <c r="D12336" s="555"/>
      <c r="E12336" s="124" t="str">
        <f>'Enter Data'!$C$61</f>
        <v>Select</v>
      </c>
    </row>
    <row r="12337" spans="3:5" x14ac:dyDescent="0.2">
      <c r="C12337" s="555"/>
      <c r="D12337" s="555"/>
      <c r="E12337" s="124" t="str">
        <f>'Enter Data'!$C$61</f>
        <v>Select</v>
      </c>
    </row>
    <row r="12338" spans="3:5" x14ac:dyDescent="0.2">
      <c r="C12338" s="555"/>
      <c r="D12338" s="555"/>
      <c r="E12338" s="124" t="str">
        <f>'Enter Data'!$C$61</f>
        <v>Select</v>
      </c>
    </row>
    <row r="12339" spans="3:5" x14ac:dyDescent="0.2">
      <c r="C12339" s="555"/>
      <c r="D12339" s="555"/>
      <c r="E12339" s="124" t="str">
        <f>'Enter Data'!$C$61</f>
        <v>Select</v>
      </c>
    </row>
    <row r="12340" spans="3:5" x14ac:dyDescent="0.2">
      <c r="C12340" s="555"/>
      <c r="D12340" s="555"/>
      <c r="E12340" s="124" t="str">
        <f>'Enter Data'!$C$61</f>
        <v>Select</v>
      </c>
    </row>
    <row r="12341" spans="3:5" x14ac:dyDescent="0.2">
      <c r="C12341" s="555"/>
      <c r="D12341" s="555"/>
      <c r="E12341" s="124" t="str">
        <f>'Enter Data'!$C$61</f>
        <v>Select</v>
      </c>
    </row>
    <row r="12342" spans="3:5" x14ac:dyDescent="0.2">
      <c r="C12342" s="555"/>
      <c r="D12342" s="555"/>
      <c r="E12342" s="124" t="str">
        <f>'Enter Data'!$C$61</f>
        <v>Select</v>
      </c>
    </row>
    <row r="12343" spans="3:5" x14ac:dyDescent="0.2">
      <c r="C12343" s="555"/>
      <c r="D12343" s="555"/>
      <c r="E12343" s="124" t="str">
        <f>'Enter Data'!$C$61</f>
        <v>Select</v>
      </c>
    </row>
    <row r="12344" spans="3:5" x14ac:dyDescent="0.2">
      <c r="C12344" s="555"/>
      <c r="D12344" s="555"/>
      <c r="E12344" s="124" t="str">
        <f>'Enter Data'!$C$61</f>
        <v>Select</v>
      </c>
    </row>
    <row r="12345" spans="3:5" x14ac:dyDescent="0.2">
      <c r="C12345" s="555"/>
      <c r="D12345" s="555"/>
      <c r="E12345" s="124" t="str">
        <f>'Enter Data'!$C$61</f>
        <v>Select</v>
      </c>
    </row>
    <row r="12346" spans="3:5" x14ac:dyDescent="0.2">
      <c r="C12346" s="555"/>
      <c r="D12346" s="555"/>
      <c r="E12346" s="124" t="str">
        <f>'Enter Data'!$C$61</f>
        <v>Select</v>
      </c>
    </row>
    <row r="12347" spans="3:5" x14ac:dyDescent="0.2">
      <c r="C12347" s="555"/>
      <c r="D12347" s="555"/>
      <c r="E12347" s="124" t="str">
        <f>'Enter Data'!$C$61</f>
        <v>Select</v>
      </c>
    </row>
    <row r="12348" spans="3:5" x14ac:dyDescent="0.2">
      <c r="C12348" s="555"/>
      <c r="D12348" s="555"/>
      <c r="E12348" s="124" t="str">
        <f>'Enter Data'!$C$61</f>
        <v>Select</v>
      </c>
    </row>
    <row r="12349" spans="3:5" x14ac:dyDescent="0.2">
      <c r="C12349" s="555"/>
      <c r="D12349" s="555"/>
      <c r="E12349" s="124" t="str">
        <f>'Enter Data'!$C$61</f>
        <v>Select</v>
      </c>
    </row>
    <row r="12350" spans="3:5" x14ac:dyDescent="0.2">
      <c r="C12350" s="555"/>
      <c r="D12350" s="555"/>
      <c r="E12350" s="124" t="str">
        <f>'Enter Data'!$C$61</f>
        <v>Select</v>
      </c>
    </row>
    <row r="12351" spans="3:5" x14ac:dyDescent="0.2">
      <c r="C12351" s="555"/>
      <c r="D12351" s="555"/>
      <c r="E12351" s="124" t="str">
        <f>'Enter Data'!$C$61</f>
        <v>Select</v>
      </c>
    </row>
    <row r="12352" spans="3:5" x14ac:dyDescent="0.2">
      <c r="C12352" s="555"/>
      <c r="D12352" s="555"/>
      <c r="E12352" s="124" t="str">
        <f>'Enter Data'!$C$61</f>
        <v>Select</v>
      </c>
    </row>
    <row r="12353" spans="3:5" x14ac:dyDescent="0.2">
      <c r="C12353" s="555"/>
      <c r="D12353" s="555"/>
      <c r="E12353" s="124" t="str">
        <f>'Enter Data'!$C$61</f>
        <v>Select</v>
      </c>
    </row>
    <row r="12354" spans="3:5" x14ac:dyDescent="0.2">
      <c r="C12354" s="555"/>
      <c r="D12354" s="555"/>
      <c r="E12354" s="124" t="str">
        <f>'Enter Data'!$C$61</f>
        <v>Select</v>
      </c>
    </row>
    <row r="12355" spans="3:5" x14ac:dyDescent="0.2">
      <c r="C12355" s="555"/>
      <c r="D12355" s="555"/>
      <c r="E12355" s="124" t="str">
        <f>'Enter Data'!$C$61</f>
        <v>Select</v>
      </c>
    </row>
    <row r="12356" spans="3:5" x14ac:dyDescent="0.2">
      <c r="C12356" s="555"/>
      <c r="D12356" s="555"/>
      <c r="E12356" s="124" t="str">
        <f>'Enter Data'!$C$61</f>
        <v>Select</v>
      </c>
    </row>
    <row r="12357" spans="3:5" x14ac:dyDescent="0.2">
      <c r="C12357" s="555"/>
      <c r="D12357" s="555"/>
      <c r="E12357" s="124" t="str">
        <f>'Enter Data'!$C$61</f>
        <v>Select</v>
      </c>
    </row>
    <row r="12358" spans="3:5" x14ac:dyDescent="0.2">
      <c r="C12358" s="555"/>
      <c r="D12358" s="555"/>
      <c r="E12358" s="124" t="str">
        <f>'Enter Data'!$C$61</f>
        <v>Select</v>
      </c>
    </row>
    <row r="12359" spans="3:5" x14ac:dyDescent="0.2">
      <c r="C12359" s="555"/>
      <c r="D12359" s="555"/>
      <c r="E12359" s="124" t="str">
        <f>'Enter Data'!$C$61</f>
        <v>Select</v>
      </c>
    </row>
    <row r="12360" spans="3:5" x14ac:dyDescent="0.2">
      <c r="C12360" s="555"/>
      <c r="D12360" s="555"/>
      <c r="E12360" s="124" t="str">
        <f>'Enter Data'!$C$61</f>
        <v>Select</v>
      </c>
    </row>
    <row r="12361" spans="3:5" x14ac:dyDescent="0.2">
      <c r="C12361" s="555"/>
      <c r="D12361" s="555"/>
      <c r="E12361" s="124" t="str">
        <f>'Enter Data'!$C$61</f>
        <v>Select</v>
      </c>
    </row>
    <row r="12362" spans="3:5" x14ac:dyDescent="0.2">
      <c r="C12362" s="555"/>
      <c r="D12362" s="555"/>
      <c r="E12362" s="124" t="str">
        <f>'Enter Data'!$C$61</f>
        <v>Select</v>
      </c>
    </row>
    <row r="12363" spans="3:5" x14ac:dyDescent="0.2">
      <c r="C12363" s="555"/>
      <c r="D12363" s="555"/>
      <c r="E12363" s="124" t="str">
        <f>'Enter Data'!$C$61</f>
        <v>Select</v>
      </c>
    </row>
    <row r="12364" spans="3:5" x14ac:dyDescent="0.2">
      <c r="C12364" s="555"/>
      <c r="D12364" s="555"/>
      <c r="E12364" s="124" t="str">
        <f>'Enter Data'!$C$61</f>
        <v>Select</v>
      </c>
    </row>
    <row r="12365" spans="3:5" x14ac:dyDescent="0.2">
      <c r="C12365" s="555"/>
      <c r="D12365" s="555"/>
      <c r="E12365" s="124" t="str">
        <f>'Enter Data'!$C$61</f>
        <v>Select</v>
      </c>
    </row>
    <row r="12366" spans="3:5" x14ac:dyDescent="0.2">
      <c r="C12366" s="555"/>
      <c r="D12366" s="555"/>
      <c r="E12366" s="124" t="str">
        <f>'Enter Data'!$C$61</f>
        <v>Select</v>
      </c>
    </row>
    <row r="12367" spans="3:5" x14ac:dyDescent="0.2">
      <c r="C12367" s="555"/>
      <c r="D12367" s="555"/>
      <c r="E12367" s="124" t="str">
        <f>'Enter Data'!$C$61</f>
        <v>Select</v>
      </c>
    </row>
    <row r="12368" spans="3:5" x14ac:dyDescent="0.2">
      <c r="C12368" s="555"/>
      <c r="D12368" s="555"/>
      <c r="E12368" s="124" t="str">
        <f>'Enter Data'!$C$61</f>
        <v>Select</v>
      </c>
    </row>
    <row r="12369" spans="3:5" x14ac:dyDescent="0.2">
      <c r="C12369" s="555"/>
      <c r="D12369" s="555"/>
      <c r="E12369" s="124" t="str">
        <f>'Enter Data'!$C$61</f>
        <v>Select</v>
      </c>
    </row>
    <row r="12370" spans="3:5" x14ac:dyDescent="0.2">
      <c r="C12370" s="555"/>
      <c r="D12370" s="555"/>
      <c r="E12370" s="124" t="str">
        <f>'Enter Data'!$C$61</f>
        <v>Select</v>
      </c>
    </row>
    <row r="12371" spans="3:5" x14ac:dyDescent="0.2">
      <c r="C12371" s="555"/>
      <c r="D12371" s="555"/>
      <c r="E12371" s="124" t="str">
        <f>'Enter Data'!$C$61</f>
        <v>Select</v>
      </c>
    </row>
    <row r="12372" spans="3:5" x14ac:dyDescent="0.2">
      <c r="C12372" s="555"/>
      <c r="D12372" s="555"/>
      <c r="E12372" s="124" t="str">
        <f>'Enter Data'!$C$61</f>
        <v>Select</v>
      </c>
    </row>
    <row r="12373" spans="3:5" x14ac:dyDescent="0.2">
      <c r="C12373" s="555"/>
      <c r="D12373" s="555"/>
      <c r="E12373" s="124" t="str">
        <f>'Enter Data'!$C$61</f>
        <v>Select</v>
      </c>
    </row>
    <row r="12374" spans="3:5" x14ac:dyDescent="0.2">
      <c r="C12374" s="555"/>
      <c r="D12374" s="555"/>
      <c r="E12374" s="124" t="str">
        <f>'Enter Data'!$C$61</f>
        <v>Select</v>
      </c>
    </row>
    <row r="12375" spans="3:5" x14ac:dyDescent="0.2">
      <c r="C12375" s="555"/>
      <c r="D12375" s="555"/>
      <c r="E12375" s="124" t="str">
        <f>'Enter Data'!$C$61</f>
        <v>Select</v>
      </c>
    </row>
    <row r="12376" spans="3:5" x14ac:dyDescent="0.2">
      <c r="C12376" s="555"/>
      <c r="D12376" s="555"/>
      <c r="E12376" s="124" t="str">
        <f>'Enter Data'!$C$61</f>
        <v>Select</v>
      </c>
    </row>
    <row r="12377" spans="3:5" x14ac:dyDescent="0.2">
      <c r="C12377" s="555"/>
      <c r="D12377" s="555"/>
      <c r="E12377" s="124" t="str">
        <f>'Enter Data'!$C$61</f>
        <v>Select</v>
      </c>
    </row>
    <row r="12378" spans="3:5" x14ac:dyDescent="0.2">
      <c r="C12378" s="555"/>
      <c r="D12378" s="555"/>
      <c r="E12378" s="124" t="str">
        <f>'Enter Data'!$C$61</f>
        <v>Select</v>
      </c>
    </row>
    <row r="12379" spans="3:5" x14ac:dyDescent="0.2">
      <c r="C12379" s="555"/>
      <c r="D12379" s="555"/>
      <c r="E12379" s="124" t="str">
        <f>'Enter Data'!$C$61</f>
        <v>Select</v>
      </c>
    </row>
    <row r="12380" spans="3:5" x14ac:dyDescent="0.2">
      <c r="C12380" s="555"/>
      <c r="D12380" s="555"/>
      <c r="E12380" s="124" t="str">
        <f>'Enter Data'!$C$61</f>
        <v>Select</v>
      </c>
    </row>
    <row r="12381" spans="3:5" x14ac:dyDescent="0.2">
      <c r="C12381" s="555"/>
      <c r="D12381" s="555"/>
      <c r="E12381" s="124" t="str">
        <f>'Enter Data'!$C$61</f>
        <v>Select</v>
      </c>
    </row>
    <row r="12382" spans="3:5" x14ac:dyDescent="0.2">
      <c r="C12382" s="555"/>
      <c r="D12382" s="555"/>
      <c r="E12382" s="124" t="str">
        <f>'Enter Data'!$C$61</f>
        <v>Select</v>
      </c>
    </row>
    <row r="12383" spans="3:5" x14ac:dyDescent="0.2">
      <c r="C12383" s="555"/>
      <c r="D12383" s="555"/>
      <c r="E12383" s="124" t="str">
        <f>'Enter Data'!$C$61</f>
        <v>Select</v>
      </c>
    </row>
    <row r="12384" spans="3:5" x14ac:dyDescent="0.2">
      <c r="C12384" s="555"/>
      <c r="D12384" s="555"/>
      <c r="E12384" s="124" t="str">
        <f>'Enter Data'!$C$61</f>
        <v>Select</v>
      </c>
    </row>
    <row r="12385" spans="3:5" x14ac:dyDescent="0.2">
      <c r="C12385" s="555"/>
      <c r="D12385" s="555"/>
      <c r="E12385" s="124" t="str">
        <f>'Enter Data'!$C$61</f>
        <v>Select</v>
      </c>
    </row>
    <row r="12386" spans="3:5" x14ac:dyDescent="0.2">
      <c r="C12386" s="555"/>
      <c r="D12386" s="555"/>
      <c r="E12386" s="124" t="str">
        <f>'Enter Data'!$C$61</f>
        <v>Select</v>
      </c>
    </row>
    <row r="12387" spans="3:5" x14ac:dyDescent="0.2">
      <c r="C12387" s="555"/>
      <c r="D12387" s="555"/>
      <c r="E12387" s="124" t="str">
        <f>'Enter Data'!$C$61</f>
        <v>Select</v>
      </c>
    </row>
    <row r="12388" spans="3:5" x14ac:dyDescent="0.2">
      <c r="C12388" s="555"/>
      <c r="D12388" s="555"/>
      <c r="E12388" s="124" t="str">
        <f>'Enter Data'!$C$61</f>
        <v>Select</v>
      </c>
    </row>
    <row r="12389" spans="3:5" x14ac:dyDescent="0.2">
      <c r="C12389" s="555"/>
      <c r="D12389" s="555"/>
      <c r="E12389" s="124" t="str">
        <f>'Enter Data'!$C$61</f>
        <v>Select</v>
      </c>
    </row>
    <row r="12390" spans="3:5" x14ac:dyDescent="0.2">
      <c r="C12390" s="555"/>
      <c r="D12390" s="555"/>
      <c r="E12390" s="124" t="str">
        <f>'Enter Data'!$C$61</f>
        <v>Select</v>
      </c>
    </row>
    <row r="12391" spans="3:5" x14ac:dyDescent="0.2">
      <c r="C12391" s="555"/>
      <c r="D12391" s="555"/>
      <c r="E12391" s="124" t="str">
        <f>'Enter Data'!$C$61</f>
        <v>Select</v>
      </c>
    </row>
    <row r="12392" spans="3:5" x14ac:dyDescent="0.2">
      <c r="C12392" s="555"/>
      <c r="D12392" s="555"/>
      <c r="E12392" s="124" t="str">
        <f>'Enter Data'!$C$61</f>
        <v>Select</v>
      </c>
    </row>
    <row r="12393" spans="3:5" x14ac:dyDescent="0.2">
      <c r="C12393" s="555"/>
      <c r="D12393" s="555"/>
      <c r="E12393" s="124" t="str">
        <f>'Enter Data'!$C$61</f>
        <v>Select</v>
      </c>
    </row>
    <row r="12394" spans="3:5" x14ac:dyDescent="0.2">
      <c r="C12394" s="555"/>
      <c r="D12394" s="555"/>
      <c r="E12394" s="124" t="str">
        <f>'Enter Data'!$C$61</f>
        <v>Select</v>
      </c>
    </row>
    <row r="12395" spans="3:5" x14ac:dyDescent="0.2">
      <c r="C12395" s="555"/>
      <c r="D12395" s="555"/>
      <c r="E12395" s="124" t="str">
        <f>'Enter Data'!$C$61</f>
        <v>Select</v>
      </c>
    </row>
    <row r="12396" spans="3:5" x14ac:dyDescent="0.2">
      <c r="C12396" s="555"/>
      <c r="D12396" s="555"/>
      <c r="E12396" s="124" t="str">
        <f>'Enter Data'!$C$61</f>
        <v>Select</v>
      </c>
    </row>
    <row r="12397" spans="3:5" x14ac:dyDescent="0.2">
      <c r="C12397" s="555"/>
      <c r="D12397" s="555"/>
      <c r="E12397" s="124" t="str">
        <f>'Enter Data'!$C$61</f>
        <v>Select</v>
      </c>
    </row>
    <row r="12398" spans="3:5" x14ac:dyDescent="0.2">
      <c r="C12398" s="555"/>
      <c r="D12398" s="555"/>
      <c r="E12398" s="124" t="str">
        <f>'Enter Data'!$C$61</f>
        <v>Select</v>
      </c>
    </row>
    <row r="12399" spans="3:5" x14ac:dyDescent="0.2">
      <c r="C12399" s="555"/>
      <c r="D12399" s="555"/>
      <c r="E12399" s="124" t="str">
        <f>'Enter Data'!$C$61</f>
        <v>Select</v>
      </c>
    </row>
    <row r="12400" spans="3:5" x14ac:dyDescent="0.2">
      <c r="C12400" s="555"/>
      <c r="D12400" s="555"/>
      <c r="E12400" s="124" t="str">
        <f>'Enter Data'!$C$61</f>
        <v>Select</v>
      </c>
    </row>
    <row r="12401" spans="3:5" x14ac:dyDescent="0.2">
      <c r="C12401" s="555"/>
      <c r="D12401" s="555"/>
      <c r="E12401" s="124" t="str">
        <f>'Enter Data'!$C$61</f>
        <v>Select</v>
      </c>
    </row>
    <row r="12402" spans="3:5" x14ac:dyDescent="0.2">
      <c r="C12402" s="555"/>
      <c r="D12402" s="555"/>
      <c r="E12402" s="124" t="str">
        <f>'Enter Data'!$C$61</f>
        <v>Select</v>
      </c>
    </row>
    <row r="12403" spans="3:5" x14ac:dyDescent="0.2">
      <c r="C12403" s="555"/>
      <c r="D12403" s="555"/>
      <c r="E12403" s="124" t="str">
        <f>'Enter Data'!$C$61</f>
        <v>Select</v>
      </c>
    </row>
    <row r="12404" spans="3:5" x14ac:dyDescent="0.2">
      <c r="C12404" s="555"/>
      <c r="D12404" s="555"/>
      <c r="E12404" s="124" t="str">
        <f>'Enter Data'!$C$61</f>
        <v>Select</v>
      </c>
    </row>
    <row r="12405" spans="3:5" x14ac:dyDescent="0.2">
      <c r="C12405" s="555"/>
      <c r="D12405" s="555"/>
      <c r="E12405" s="124" t="str">
        <f>'Enter Data'!$C$61</f>
        <v>Select</v>
      </c>
    </row>
    <row r="12406" spans="3:5" x14ac:dyDescent="0.2">
      <c r="C12406" s="555"/>
      <c r="D12406" s="555"/>
      <c r="E12406" s="124" t="str">
        <f>'Enter Data'!$C$61</f>
        <v>Select</v>
      </c>
    </row>
    <row r="12407" spans="3:5" x14ac:dyDescent="0.2">
      <c r="C12407" s="555"/>
      <c r="D12407" s="555"/>
      <c r="E12407" s="124" t="str">
        <f>'Enter Data'!$C$61</f>
        <v>Select</v>
      </c>
    </row>
    <row r="12408" spans="3:5" x14ac:dyDescent="0.2">
      <c r="C12408" s="555"/>
      <c r="D12408" s="555"/>
      <c r="E12408" s="124" t="str">
        <f>'Enter Data'!$C$61</f>
        <v>Select</v>
      </c>
    </row>
    <row r="12409" spans="3:5" x14ac:dyDescent="0.2">
      <c r="C12409" s="555"/>
      <c r="D12409" s="555"/>
      <c r="E12409" s="124" t="str">
        <f>'Enter Data'!$C$61</f>
        <v>Select</v>
      </c>
    </row>
    <row r="12410" spans="3:5" x14ac:dyDescent="0.2">
      <c r="C12410" s="555"/>
      <c r="D12410" s="555"/>
      <c r="E12410" s="124" t="str">
        <f>'Enter Data'!$C$61</f>
        <v>Select</v>
      </c>
    </row>
    <row r="12411" spans="3:5" x14ac:dyDescent="0.2">
      <c r="C12411" s="555"/>
      <c r="D12411" s="555"/>
      <c r="E12411" s="124" t="str">
        <f>'Enter Data'!$C$61</f>
        <v>Select</v>
      </c>
    </row>
    <row r="12412" spans="3:5" x14ac:dyDescent="0.2">
      <c r="C12412" s="555"/>
      <c r="D12412" s="555"/>
      <c r="E12412" s="124" t="str">
        <f>'Enter Data'!$C$61</f>
        <v>Select</v>
      </c>
    </row>
    <row r="12413" spans="3:5" x14ac:dyDescent="0.2">
      <c r="C12413" s="555"/>
      <c r="D12413" s="555"/>
      <c r="E12413" s="124" t="str">
        <f>'Enter Data'!$C$61</f>
        <v>Select</v>
      </c>
    </row>
    <row r="12414" spans="3:5" x14ac:dyDescent="0.2">
      <c r="C12414" s="555"/>
      <c r="D12414" s="555"/>
      <c r="E12414" s="124" t="str">
        <f>'Enter Data'!$C$61</f>
        <v>Select</v>
      </c>
    </row>
    <row r="12415" spans="3:5" x14ac:dyDescent="0.2">
      <c r="C12415" s="555"/>
      <c r="D12415" s="555"/>
      <c r="E12415" s="124" t="str">
        <f>'Enter Data'!$C$61</f>
        <v>Select</v>
      </c>
    </row>
    <row r="12416" spans="3:5" x14ac:dyDescent="0.2">
      <c r="C12416" s="555"/>
      <c r="D12416" s="555"/>
      <c r="E12416" s="124" t="str">
        <f>'Enter Data'!$C$61</f>
        <v>Select</v>
      </c>
    </row>
    <row r="12417" spans="3:5" x14ac:dyDescent="0.2">
      <c r="C12417" s="555"/>
      <c r="D12417" s="555"/>
      <c r="E12417" s="124" t="str">
        <f>'Enter Data'!$C$61</f>
        <v>Select</v>
      </c>
    </row>
    <row r="12418" spans="3:5" x14ac:dyDescent="0.2">
      <c r="C12418" s="555"/>
      <c r="D12418" s="555"/>
      <c r="E12418" s="124" t="str">
        <f>'Enter Data'!$C$61</f>
        <v>Select</v>
      </c>
    </row>
    <row r="12419" spans="3:5" x14ac:dyDescent="0.2">
      <c r="C12419" s="555"/>
      <c r="D12419" s="555"/>
      <c r="E12419" s="124" t="str">
        <f>'Enter Data'!$C$61</f>
        <v>Select</v>
      </c>
    </row>
    <row r="12420" spans="3:5" x14ac:dyDescent="0.2">
      <c r="C12420" s="555"/>
      <c r="D12420" s="555"/>
      <c r="E12420" s="124" t="str">
        <f>'Enter Data'!$C$61</f>
        <v>Select</v>
      </c>
    </row>
    <row r="12421" spans="3:5" x14ac:dyDescent="0.2">
      <c r="C12421" s="555"/>
      <c r="D12421" s="555"/>
      <c r="E12421" s="124" t="str">
        <f>'Enter Data'!$C$61</f>
        <v>Select</v>
      </c>
    </row>
    <row r="12422" spans="3:5" x14ac:dyDescent="0.2">
      <c r="C12422" s="555"/>
      <c r="D12422" s="555"/>
      <c r="E12422" s="124" t="str">
        <f>'Enter Data'!$C$61</f>
        <v>Select</v>
      </c>
    </row>
    <row r="12423" spans="3:5" x14ac:dyDescent="0.2">
      <c r="C12423" s="555"/>
      <c r="D12423" s="555"/>
      <c r="E12423" s="124" t="str">
        <f>'Enter Data'!$C$61</f>
        <v>Select</v>
      </c>
    </row>
    <row r="12424" spans="3:5" x14ac:dyDescent="0.2">
      <c r="C12424" s="555"/>
      <c r="D12424" s="555"/>
      <c r="E12424" s="124" t="str">
        <f>'Enter Data'!$C$61</f>
        <v>Select</v>
      </c>
    </row>
    <row r="12425" spans="3:5" x14ac:dyDescent="0.2">
      <c r="C12425" s="555"/>
      <c r="D12425" s="555"/>
      <c r="E12425" s="124" t="str">
        <f>'Enter Data'!$C$61</f>
        <v>Select</v>
      </c>
    </row>
    <row r="12426" spans="3:5" x14ac:dyDescent="0.2">
      <c r="C12426" s="555"/>
      <c r="D12426" s="555"/>
      <c r="E12426" s="124" t="str">
        <f>'Enter Data'!$C$61</f>
        <v>Select</v>
      </c>
    </row>
    <row r="12427" spans="3:5" x14ac:dyDescent="0.2">
      <c r="C12427" s="555"/>
      <c r="D12427" s="555"/>
      <c r="E12427" s="124" t="str">
        <f>'Enter Data'!$C$61</f>
        <v>Select</v>
      </c>
    </row>
    <row r="12428" spans="3:5" x14ac:dyDescent="0.2">
      <c r="C12428" s="555"/>
      <c r="D12428" s="555"/>
      <c r="E12428" s="124" t="str">
        <f>'Enter Data'!$C$61</f>
        <v>Select</v>
      </c>
    </row>
    <row r="12429" spans="3:5" x14ac:dyDescent="0.2">
      <c r="C12429" s="555"/>
      <c r="D12429" s="555"/>
      <c r="E12429" s="124" t="str">
        <f>'Enter Data'!$C$61</f>
        <v>Select</v>
      </c>
    </row>
    <row r="12430" spans="3:5" x14ac:dyDescent="0.2">
      <c r="C12430" s="555"/>
      <c r="D12430" s="555"/>
      <c r="E12430" s="124" t="str">
        <f>'Enter Data'!$C$61</f>
        <v>Select</v>
      </c>
    </row>
    <row r="12431" spans="3:5" x14ac:dyDescent="0.2">
      <c r="C12431" s="555"/>
      <c r="D12431" s="555"/>
      <c r="E12431" s="124" t="str">
        <f>'Enter Data'!$C$61</f>
        <v>Select</v>
      </c>
    </row>
    <row r="12432" spans="3:5" x14ac:dyDescent="0.2">
      <c r="C12432" s="555"/>
      <c r="D12432" s="555"/>
      <c r="E12432" s="124" t="str">
        <f>'Enter Data'!$C$61</f>
        <v>Select</v>
      </c>
    </row>
    <row r="12433" spans="3:5" x14ac:dyDescent="0.2">
      <c r="C12433" s="555"/>
      <c r="D12433" s="555"/>
      <c r="E12433" s="124" t="str">
        <f>'Enter Data'!$C$61</f>
        <v>Select</v>
      </c>
    </row>
    <row r="12434" spans="3:5" x14ac:dyDescent="0.2">
      <c r="C12434" s="555"/>
      <c r="D12434" s="555"/>
      <c r="E12434" s="124" t="str">
        <f>'Enter Data'!$C$61</f>
        <v>Select</v>
      </c>
    </row>
    <row r="12435" spans="3:5" x14ac:dyDescent="0.2">
      <c r="C12435" s="555"/>
      <c r="D12435" s="555"/>
      <c r="E12435" s="124" t="str">
        <f>'Enter Data'!$C$61</f>
        <v>Select</v>
      </c>
    </row>
    <row r="12436" spans="3:5" x14ac:dyDescent="0.2">
      <c r="C12436" s="555"/>
      <c r="D12436" s="555"/>
      <c r="E12436" s="124" t="str">
        <f>'Enter Data'!$C$61</f>
        <v>Select</v>
      </c>
    </row>
    <row r="12437" spans="3:5" x14ac:dyDescent="0.2">
      <c r="C12437" s="555"/>
      <c r="D12437" s="555"/>
      <c r="E12437" s="124" t="str">
        <f>'Enter Data'!$C$61</f>
        <v>Select</v>
      </c>
    </row>
    <row r="12438" spans="3:5" x14ac:dyDescent="0.2">
      <c r="C12438" s="555"/>
      <c r="D12438" s="555"/>
      <c r="E12438" s="124" t="str">
        <f>'Enter Data'!$C$61</f>
        <v>Select</v>
      </c>
    </row>
    <row r="12439" spans="3:5" x14ac:dyDescent="0.2">
      <c r="C12439" s="555"/>
      <c r="D12439" s="555"/>
      <c r="E12439" s="124" t="str">
        <f>'Enter Data'!$C$61</f>
        <v>Select</v>
      </c>
    </row>
    <row r="12440" spans="3:5" x14ac:dyDescent="0.2">
      <c r="C12440" s="555"/>
      <c r="D12440" s="555"/>
      <c r="E12440" s="124" t="str">
        <f>'Enter Data'!$C$61</f>
        <v>Select</v>
      </c>
    </row>
    <row r="12441" spans="3:5" x14ac:dyDescent="0.2">
      <c r="C12441" s="555"/>
      <c r="D12441" s="555"/>
      <c r="E12441" s="124" t="str">
        <f>'Enter Data'!$C$61</f>
        <v>Select</v>
      </c>
    </row>
    <row r="12442" spans="3:5" x14ac:dyDescent="0.2">
      <c r="C12442" s="555"/>
      <c r="D12442" s="555"/>
      <c r="E12442" s="124" t="str">
        <f>'Enter Data'!$C$61</f>
        <v>Select</v>
      </c>
    </row>
    <row r="12443" spans="3:5" x14ac:dyDescent="0.2">
      <c r="C12443" s="555"/>
      <c r="D12443" s="555"/>
      <c r="E12443" s="124" t="str">
        <f>'Enter Data'!$C$61</f>
        <v>Select</v>
      </c>
    </row>
    <row r="12444" spans="3:5" x14ac:dyDescent="0.2">
      <c r="C12444" s="555"/>
      <c r="D12444" s="555"/>
      <c r="E12444" s="124" t="str">
        <f>'Enter Data'!$C$61</f>
        <v>Select</v>
      </c>
    </row>
    <row r="12445" spans="3:5" x14ac:dyDescent="0.2">
      <c r="C12445" s="555"/>
      <c r="D12445" s="555"/>
      <c r="E12445" s="124" t="str">
        <f>'Enter Data'!$C$61</f>
        <v>Select</v>
      </c>
    </row>
    <row r="12446" spans="3:5" x14ac:dyDescent="0.2">
      <c r="C12446" s="555"/>
      <c r="D12446" s="555"/>
      <c r="E12446" s="124" t="str">
        <f>'Enter Data'!$C$61</f>
        <v>Select</v>
      </c>
    </row>
    <row r="12447" spans="3:5" x14ac:dyDescent="0.2">
      <c r="C12447" s="555"/>
      <c r="D12447" s="555"/>
      <c r="E12447" s="124" t="str">
        <f>'Enter Data'!$C$61</f>
        <v>Select</v>
      </c>
    </row>
    <row r="12448" spans="3:5" x14ac:dyDescent="0.2">
      <c r="C12448" s="555"/>
      <c r="D12448" s="555"/>
      <c r="E12448" s="124" t="str">
        <f>'Enter Data'!$C$61</f>
        <v>Select</v>
      </c>
    </row>
    <row r="12449" spans="3:5" x14ac:dyDescent="0.2">
      <c r="C12449" s="555"/>
      <c r="D12449" s="555"/>
      <c r="E12449" s="124" t="str">
        <f>'Enter Data'!$C$61</f>
        <v>Select</v>
      </c>
    </row>
    <row r="12450" spans="3:5" x14ac:dyDescent="0.2">
      <c r="C12450" s="555"/>
      <c r="D12450" s="555"/>
      <c r="E12450" s="124" t="str">
        <f>'Enter Data'!$C$61</f>
        <v>Select</v>
      </c>
    </row>
    <row r="12451" spans="3:5" x14ac:dyDescent="0.2">
      <c r="C12451" s="555"/>
      <c r="D12451" s="555"/>
      <c r="E12451" s="124" t="str">
        <f>'Enter Data'!$C$61</f>
        <v>Select</v>
      </c>
    </row>
    <row r="12452" spans="3:5" x14ac:dyDescent="0.2">
      <c r="C12452" s="555"/>
      <c r="D12452" s="555"/>
      <c r="E12452" s="124" t="str">
        <f>'Enter Data'!$C$61</f>
        <v>Select</v>
      </c>
    </row>
    <row r="12453" spans="3:5" x14ac:dyDescent="0.2">
      <c r="C12453" s="555"/>
      <c r="D12453" s="555"/>
      <c r="E12453" s="124" t="str">
        <f>'Enter Data'!$C$61</f>
        <v>Select</v>
      </c>
    </row>
    <row r="12454" spans="3:5" x14ac:dyDescent="0.2">
      <c r="C12454" s="555"/>
      <c r="D12454" s="555"/>
      <c r="E12454" s="124" t="str">
        <f>'Enter Data'!$C$61</f>
        <v>Select</v>
      </c>
    </row>
    <row r="12455" spans="3:5" x14ac:dyDescent="0.2">
      <c r="C12455" s="555"/>
      <c r="D12455" s="555"/>
      <c r="E12455" s="124" t="str">
        <f>'Enter Data'!$C$61</f>
        <v>Select</v>
      </c>
    </row>
    <row r="12456" spans="3:5" x14ac:dyDescent="0.2">
      <c r="C12456" s="555"/>
      <c r="D12456" s="555"/>
      <c r="E12456" s="124" t="str">
        <f>'Enter Data'!$C$61</f>
        <v>Select</v>
      </c>
    </row>
    <row r="12457" spans="3:5" x14ac:dyDescent="0.2">
      <c r="C12457" s="555"/>
      <c r="D12457" s="555"/>
      <c r="E12457" s="124" t="str">
        <f>'Enter Data'!$C$61</f>
        <v>Select</v>
      </c>
    </row>
    <row r="12458" spans="3:5" x14ac:dyDescent="0.2">
      <c r="C12458" s="555"/>
      <c r="D12458" s="555"/>
      <c r="E12458" s="124" t="str">
        <f>'Enter Data'!$C$61</f>
        <v>Select</v>
      </c>
    </row>
    <row r="12459" spans="3:5" x14ac:dyDescent="0.2">
      <c r="C12459" s="555"/>
      <c r="D12459" s="555"/>
      <c r="E12459" s="124" t="str">
        <f>'Enter Data'!$C$61</f>
        <v>Select</v>
      </c>
    </row>
    <row r="12460" spans="3:5" x14ac:dyDescent="0.2">
      <c r="C12460" s="555"/>
      <c r="D12460" s="555"/>
      <c r="E12460" s="124" t="str">
        <f>'Enter Data'!$C$61</f>
        <v>Select</v>
      </c>
    </row>
    <row r="12461" spans="3:5" x14ac:dyDescent="0.2">
      <c r="C12461" s="555"/>
      <c r="D12461" s="555"/>
      <c r="E12461" s="124" t="str">
        <f>'Enter Data'!$C$61</f>
        <v>Select</v>
      </c>
    </row>
    <row r="12462" spans="3:5" x14ac:dyDescent="0.2">
      <c r="C12462" s="555"/>
      <c r="D12462" s="555"/>
      <c r="E12462" s="124" t="str">
        <f>'Enter Data'!$C$61</f>
        <v>Select</v>
      </c>
    </row>
    <row r="12463" spans="3:5" x14ac:dyDescent="0.2">
      <c r="C12463" s="555"/>
      <c r="D12463" s="555"/>
      <c r="E12463" s="124" t="str">
        <f>'Enter Data'!$C$61</f>
        <v>Select</v>
      </c>
    </row>
    <row r="12464" spans="3:5" x14ac:dyDescent="0.2">
      <c r="C12464" s="555"/>
      <c r="D12464" s="555"/>
      <c r="E12464" s="124" t="str">
        <f>'Enter Data'!$C$61</f>
        <v>Select</v>
      </c>
    </row>
    <row r="12465" spans="3:5" x14ac:dyDescent="0.2">
      <c r="C12465" s="555"/>
      <c r="D12465" s="555"/>
      <c r="E12465" s="124" t="str">
        <f>'Enter Data'!$C$61</f>
        <v>Select</v>
      </c>
    </row>
    <row r="12466" spans="3:5" x14ac:dyDescent="0.2">
      <c r="C12466" s="555"/>
      <c r="D12466" s="555"/>
      <c r="E12466" s="124" t="str">
        <f>'Enter Data'!$C$61</f>
        <v>Select</v>
      </c>
    </row>
    <row r="12467" spans="3:5" x14ac:dyDescent="0.2">
      <c r="C12467" s="555"/>
      <c r="D12467" s="555"/>
      <c r="E12467" s="124" t="str">
        <f>'Enter Data'!$C$61</f>
        <v>Select</v>
      </c>
    </row>
    <row r="12468" spans="3:5" x14ac:dyDescent="0.2">
      <c r="C12468" s="555"/>
      <c r="D12468" s="555"/>
      <c r="E12468" s="124" t="str">
        <f>'Enter Data'!$C$61</f>
        <v>Select</v>
      </c>
    </row>
    <row r="12469" spans="3:5" x14ac:dyDescent="0.2">
      <c r="C12469" s="555"/>
      <c r="D12469" s="555"/>
      <c r="E12469" s="124" t="str">
        <f>'Enter Data'!$C$61</f>
        <v>Select</v>
      </c>
    </row>
    <row r="12470" spans="3:5" x14ac:dyDescent="0.2">
      <c r="C12470" s="555"/>
      <c r="D12470" s="555"/>
      <c r="E12470" s="124" t="str">
        <f>'Enter Data'!$C$61</f>
        <v>Select</v>
      </c>
    </row>
    <row r="12471" spans="3:5" x14ac:dyDescent="0.2">
      <c r="C12471" s="555"/>
      <c r="D12471" s="555"/>
      <c r="E12471" s="124" t="str">
        <f>'Enter Data'!$C$61</f>
        <v>Select</v>
      </c>
    </row>
    <row r="12472" spans="3:5" x14ac:dyDescent="0.2">
      <c r="C12472" s="555"/>
      <c r="D12472" s="555"/>
      <c r="E12472" s="124" t="str">
        <f>'Enter Data'!$C$61</f>
        <v>Select</v>
      </c>
    </row>
    <row r="12473" spans="3:5" x14ac:dyDescent="0.2">
      <c r="C12473" s="555"/>
      <c r="D12473" s="555"/>
      <c r="E12473" s="124" t="str">
        <f>'Enter Data'!$C$61</f>
        <v>Select</v>
      </c>
    </row>
    <row r="12474" spans="3:5" x14ac:dyDescent="0.2">
      <c r="C12474" s="555"/>
      <c r="D12474" s="555"/>
      <c r="E12474" s="124" t="str">
        <f>'Enter Data'!$C$61</f>
        <v>Select</v>
      </c>
    </row>
    <row r="12475" spans="3:5" x14ac:dyDescent="0.2">
      <c r="C12475" s="555"/>
      <c r="D12475" s="555"/>
      <c r="E12475" s="124" t="str">
        <f>'Enter Data'!$C$61</f>
        <v>Select</v>
      </c>
    </row>
    <row r="12476" spans="3:5" x14ac:dyDescent="0.2">
      <c r="C12476" s="555"/>
      <c r="D12476" s="555"/>
      <c r="E12476" s="124" t="str">
        <f>'Enter Data'!$C$61</f>
        <v>Select</v>
      </c>
    </row>
    <row r="12477" spans="3:5" x14ac:dyDescent="0.2">
      <c r="C12477" s="555"/>
      <c r="D12477" s="555"/>
      <c r="E12477" s="124" t="str">
        <f>'Enter Data'!$C$61</f>
        <v>Select</v>
      </c>
    </row>
    <row r="12478" spans="3:5" x14ac:dyDescent="0.2">
      <c r="C12478" s="555"/>
      <c r="D12478" s="555"/>
      <c r="E12478" s="124" t="str">
        <f>'Enter Data'!$C$61</f>
        <v>Select</v>
      </c>
    </row>
    <row r="12479" spans="3:5" x14ac:dyDescent="0.2">
      <c r="C12479" s="555"/>
      <c r="D12479" s="555"/>
      <c r="E12479" s="124" t="str">
        <f>'Enter Data'!$C$61</f>
        <v>Select</v>
      </c>
    </row>
    <row r="12480" spans="3:5" x14ac:dyDescent="0.2">
      <c r="C12480" s="555"/>
      <c r="D12480" s="555"/>
      <c r="E12480" s="124" t="str">
        <f>'Enter Data'!$C$61</f>
        <v>Select</v>
      </c>
    </row>
    <row r="12481" spans="3:5" x14ac:dyDescent="0.2">
      <c r="C12481" s="555"/>
      <c r="D12481" s="555"/>
      <c r="E12481" s="124" t="str">
        <f>'Enter Data'!$C$61</f>
        <v>Select</v>
      </c>
    </row>
    <row r="12482" spans="3:5" x14ac:dyDescent="0.2">
      <c r="C12482" s="555"/>
      <c r="D12482" s="555"/>
      <c r="E12482" s="124" t="str">
        <f>'Enter Data'!$C$61</f>
        <v>Select</v>
      </c>
    </row>
    <row r="12483" spans="3:5" x14ac:dyDescent="0.2">
      <c r="C12483" s="555"/>
      <c r="D12483" s="555"/>
      <c r="E12483" s="124" t="str">
        <f>'Enter Data'!$C$61</f>
        <v>Select</v>
      </c>
    </row>
    <row r="12484" spans="3:5" x14ac:dyDescent="0.2">
      <c r="C12484" s="555"/>
      <c r="D12484" s="555"/>
      <c r="E12484" s="124" t="str">
        <f>'Enter Data'!$C$61</f>
        <v>Select</v>
      </c>
    </row>
    <row r="12485" spans="3:5" x14ac:dyDescent="0.2">
      <c r="C12485" s="555"/>
      <c r="D12485" s="555"/>
      <c r="E12485" s="124" t="str">
        <f>'Enter Data'!$C$61</f>
        <v>Select</v>
      </c>
    </row>
    <row r="12486" spans="3:5" x14ac:dyDescent="0.2">
      <c r="C12486" s="555"/>
      <c r="D12486" s="555"/>
      <c r="E12486" s="124" t="str">
        <f>'Enter Data'!$C$61</f>
        <v>Select</v>
      </c>
    </row>
    <row r="12487" spans="3:5" x14ac:dyDescent="0.2">
      <c r="C12487" s="555"/>
      <c r="D12487" s="555"/>
      <c r="E12487" s="124" t="str">
        <f>'Enter Data'!$C$61</f>
        <v>Select</v>
      </c>
    </row>
    <row r="12488" spans="3:5" x14ac:dyDescent="0.2">
      <c r="C12488" s="555"/>
      <c r="D12488" s="555"/>
      <c r="E12488" s="124" t="str">
        <f>'Enter Data'!$C$61</f>
        <v>Select</v>
      </c>
    </row>
    <row r="12489" spans="3:5" x14ac:dyDescent="0.2">
      <c r="C12489" s="555"/>
      <c r="D12489" s="555"/>
      <c r="E12489" s="124" t="str">
        <f>'Enter Data'!$C$61</f>
        <v>Select</v>
      </c>
    </row>
    <row r="12490" spans="3:5" x14ac:dyDescent="0.2">
      <c r="C12490" s="555"/>
      <c r="D12490" s="555"/>
      <c r="E12490" s="124" t="str">
        <f>'Enter Data'!$C$61</f>
        <v>Select</v>
      </c>
    </row>
    <row r="12491" spans="3:5" x14ac:dyDescent="0.2">
      <c r="C12491" s="555"/>
      <c r="D12491" s="555"/>
      <c r="E12491" s="124" t="str">
        <f>'Enter Data'!$C$61</f>
        <v>Select</v>
      </c>
    </row>
    <row r="12492" spans="3:5" x14ac:dyDescent="0.2">
      <c r="C12492" s="555"/>
      <c r="D12492" s="555"/>
      <c r="E12492" s="124" t="str">
        <f>'Enter Data'!$C$61</f>
        <v>Select</v>
      </c>
    </row>
    <row r="12493" spans="3:5" x14ac:dyDescent="0.2">
      <c r="C12493" s="555"/>
      <c r="D12493" s="555"/>
      <c r="E12493" s="124" t="str">
        <f>'Enter Data'!$C$61</f>
        <v>Select</v>
      </c>
    </row>
    <row r="12494" spans="3:5" x14ac:dyDescent="0.2">
      <c r="C12494" s="555"/>
      <c r="D12494" s="555"/>
      <c r="E12494" s="124" t="str">
        <f>'Enter Data'!$C$61</f>
        <v>Select</v>
      </c>
    </row>
    <row r="12495" spans="3:5" x14ac:dyDescent="0.2">
      <c r="C12495" s="555"/>
      <c r="D12495" s="555"/>
      <c r="E12495" s="124" t="str">
        <f>'Enter Data'!$C$61</f>
        <v>Select</v>
      </c>
    </row>
    <row r="12496" spans="3:5" x14ac:dyDescent="0.2">
      <c r="C12496" s="555"/>
      <c r="D12496" s="555"/>
      <c r="E12496" s="124" t="str">
        <f>'Enter Data'!$C$61</f>
        <v>Select</v>
      </c>
    </row>
    <row r="12497" spans="3:5" x14ac:dyDescent="0.2">
      <c r="C12497" s="555"/>
      <c r="D12497" s="555"/>
      <c r="E12497" s="124" t="str">
        <f>'Enter Data'!$C$61</f>
        <v>Select</v>
      </c>
    </row>
    <row r="12498" spans="3:5" x14ac:dyDescent="0.2">
      <c r="C12498" s="555"/>
      <c r="D12498" s="555"/>
      <c r="E12498" s="124" t="str">
        <f>'Enter Data'!$C$61</f>
        <v>Select</v>
      </c>
    </row>
    <row r="12499" spans="3:5" x14ac:dyDescent="0.2">
      <c r="C12499" s="555"/>
      <c r="D12499" s="555"/>
      <c r="E12499" s="124" t="str">
        <f>'Enter Data'!$C$61</f>
        <v>Select</v>
      </c>
    </row>
    <row r="12500" spans="3:5" x14ac:dyDescent="0.2">
      <c r="C12500" s="555"/>
      <c r="D12500" s="555"/>
      <c r="E12500" s="124" t="str">
        <f>'Enter Data'!$C$61</f>
        <v>Select</v>
      </c>
    </row>
    <row r="12501" spans="3:5" x14ac:dyDescent="0.2">
      <c r="C12501" s="555"/>
      <c r="D12501" s="555"/>
      <c r="E12501" s="124" t="str">
        <f>'Enter Data'!$C$61</f>
        <v>Select</v>
      </c>
    </row>
    <row r="12502" spans="3:5" x14ac:dyDescent="0.2">
      <c r="C12502" s="555"/>
      <c r="D12502" s="555"/>
      <c r="E12502" s="124" t="str">
        <f>'Enter Data'!$C$61</f>
        <v>Select</v>
      </c>
    </row>
    <row r="12503" spans="3:5" x14ac:dyDescent="0.2">
      <c r="C12503" s="555"/>
      <c r="D12503" s="555"/>
      <c r="E12503" s="124" t="str">
        <f>'Enter Data'!$C$61</f>
        <v>Select</v>
      </c>
    </row>
    <row r="12504" spans="3:5" x14ac:dyDescent="0.2">
      <c r="C12504" s="555"/>
      <c r="D12504" s="555"/>
      <c r="E12504" s="124" t="str">
        <f>'Enter Data'!$C$61</f>
        <v>Select</v>
      </c>
    </row>
    <row r="12505" spans="3:5" x14ac:dyDescent="0.2">
      <c r="C12505" s="555"/>
      <c r="D12505" s="555"/>
      <c r="E12505" s="124" t="str">
        <f>'Enter Data'!$C$61</f>
        <v>Select</v>
      </c>
    </row>
    <row r="12506" spans="3:5" x14ac:dyDescent="0.2">
      <c r="C12506" s="555"/>
      <c r="D12506" s="555"/>
      <c r="E12506" s="124" t="str">
        <f>'Enter Data'!$C$61</f>
        <v>Select</v>
      </c>
    </row>
    <row r="12507" spans="3:5" x14ac:dyDescent="0.2">
      <c r="C12507" s="555"/>
      <c r="D12507" s="555"/>
      <c r="E12507" s="124" t="str">
        <f>'Enter Data'!$C$61</f>
        <v>Select</v>
      </c>
    </row>
    <row r="12508" spans="3:5" x14ac:dyDescent="0.2">
      <c r="C12508" s="555"/>
      <c r="D12508" s="555"/>
      <c r="E12508" s="124" t="str">
        <f>'Enter Data'!$C$61</f>
        <v>Select</v>
      </c>
    </row>
    <row r="12509" spans="3:5" x14ac:dyDescent="0.2">
      <c r="C12509" s="555"/>
      <c r="D12509" s="555"/>
      <c r="E12509" s="124" t="str">
        <f>'Enter Data'!$C$61</f>
        <v>Select</v>
      </c>
    </row>
    <row r="12510" spans="3:5" x14ac:dyDescent="0.2">
      <c r="C12510" s="555"/>
      <c r="D12510" s="555"/>
      <c r="E12510" s="124" t="str">
        <f>'Enter Data'!$C$61</f>
        <v>Select</v>
      </c>
    </row>
    <row r="12511" spans="3:5" x14ac:dyDescent="0.2">
      <c r="C12511" s="555"/>
      <c r="D12511" s="555"/>
      <c r="E12511" s="124" t="str">
        <f>'Enter Data'!$C$61</f>
        <v>Select</v>
      </c>
    </row>
    <row r="12512" spans="3:5" x14ac:dyDescent="0.2">
      <c r="C12512" s="555"/>
      <c r="D12512" s="555"/>
      <c r="E12512" s="124" t="str">
        <f>'Enter Data'!$C$61</f>
        <v>Select</v>
      </c>
    </row>
    <row r="12513" spans="3:5" x14ac:dyDescent="0.2">
      <c r="C12513" s="555"/>
      <c r="D12513" s="555"/>
      <c r="E12513" s="124" t="str">
        <f>'Enter Data'!$C$61</f>
        <v>Select</v>
      </c>
    </row>
    <row r="12514" spans="3:5" x14ac:dyDescent="0.2">
      <c r="C12514" s="555"/>
      <c r="D12514" s="555"/>
      <c r="E12514" s="124" t="str">
        <f>'Enter Data'!$C$61</f>
        <v>Select</v>
      </c>
    </row>
    <row r="12515" spans="3:5" x14ac:dyDescent="0.2">
      <c r="C12515" s="555"/>
      <c r="D12515" s="555"/>
      <c r="E12515" s="124" t="str">
        <f>'Enter Data'!$C$61</f>
        <v>Select</v>
      </c>
    </row>
    <row r="12516" spans="3:5" x14ac:dyDescent="0.2">
      <c r="C12516" s="555"/>
      <c r="D12516" s="555"/>
      <c r="E12516" s="124" t="str">
        <f>'Enter Data'!$C$61</f>
        <v>Select</v>
      </c>
    </row>
    <row r="12517" spans="3:5" x14ac:dyDescent="0.2">
      <c r="C12517" s="555"/>
      <c r="D12517" s="555"/>
      <c r="E12517" s="124" t="str">
        <f>'Enter Data'!$C$61</f>
        <v>Select</v>
      </c>
    </row>
    <row r="12518" spans="3:5" x14ac:dyDescent="0.2">
      <c r="C12518" s="555"/>
      <c r="D12518" s="555"/>
      <c r="E12518" s="124" t="str">
        <f>'Enter Data'!$C$61</f>
        <v>Select</v>
      </c>
    </row>
    <row r="12519" spans="3:5" x14ac:dyDescent="0.2">
      <c r="C12519" s="555"/>
      <c r="D12519" s="555"/>
      <c r="E12519" s="124" t="str">
        <f>'Enter Data'!$C$61</f>
        <v>Select</v>
      </c>
    </row>
    <row r="12520" spans="3:5" x14ac:dyDescent="0.2">
      <c r="C12520" s="555"/>
      <c r="D12520" s="555"/>
      <c r="E12520" s="124" t="str">
        <f>'Enter Data'!$C$61</f>
        <v>Select</v>
      </c>
    </row>
    <row r="12521" spans="3:5" x14ac:dyDescent="0.2">
      <c r="C12521" s="555"/>
      <c r="D12521" s="555"/>
      <c r="E12521" s="124" t="str">
        <f>'Enter Data'!$C$61</f>
        <v>Select</v>
      </c>
    </row>
    <row r="12522" spans="3:5" x14ac:dyDescent="0.2">
      <c r="C12522" s="555"/>
      <c r="D12522" s="555"/>
      <c r="E12522" s="124" t="str">
        <f>'Enter Data'!$C$61</f>
        <v>Select</v>
      </c>
    </row>
    <row r="12523" spans="3:5" x14ac:dyDescent="0.2">
      <c r="C12523" s="555"/>
      <c r="D12523" s="555"/>
      <c r="E12523" s="124" t="str">
        <f>'Enter Data'!$C$61</f>
        <v>Select</v>
      </c>
    </row>
    <row r="12524" spans="3:5" x14ac:dyDescent="0.2">
      <c r="C12524" s="555"/>
      <c r="D12524" s="555"/>
      <c r="E12524" s="124" t="str">
        <f>'Enter Data'!$C$61</f>
        <v>Select</v>
      </c>
    </row>
    <row r="12525" spans="3:5" x14ac:dyDescent="0.2">
      <c r="C12525" s="555"/>
      <c r="D12525" s="555"/>
      <c r="E12525" s="124" t="str">
        <f>'Enter Data'!$C$61</f>
        <v>Select</v>
      </c>
    </row>
    <row r="12526" spans="3:5" x14ac:dyDescent="0.2">
      <c r="C12526" s="555"/>
      <c r="D12526" s="555"/>
      <c r="E12526" s="124" t="str">
        <f>'Enter Data'!$C$61</f>
        <v>Select</v>
      </c>
    </row>
    <row r="12527" spans="3:5" x14ac:dyDescent="0.2">
      <c r="C12527" s="555"/>
      <c r="D12527" s="555"/>
      <c r="E12527" s="124" t="str">
        <f>'Enter Data'!$C$61</f>
        <v>Select</v>
      </c>
    </row>
    <row r="12528" spans="3:5" x14ac:dyDescent="0.2">
      <c r="C12528" s="555"/>
      <c r="D12528" s="555"/>
      <c r="E12528" s="124" t="str">
        <f>'Enter Data'!$C$61</f>
        <v>Select</v>
      </c>
    </row>
    <row r="12529" spans="3:5" x14ac:dyDescent="0.2">
      <c r="C12529" s="555"/>
      <c r="D12529" s="555"/>
      <c r="E12529" s="124" t="str">
        <f>'Enter Data'!$C$61</f>
        <v>Select</v>
      </c>
    </row>
    <row r="12530" spans="3:5" x14ac:dyDescent="0.2">
      <c r="C12530" s="555"/>
      <c r="D12530" s="555"/>
      <c r="E12530" s="124" t="str">
        <f>'Enter Data'!$C$61</f>
        <v>Select</v>
      </c>
    </row>
    <row r="12531" spans="3:5" x14ac:dyDescent="0.2">
      <c r="C12531" s="555"/>
      <c r="D12531" s="555"/>
      <c r="E12531" s="124" t="str">
        <f>'Enter Data'!$C$61</f>
        <v>Select</v>
      </c>
    </row>
    <row r="12532" spans="3:5" x14ac:dyDescent="0.2">
      <c r="C12532" s="555"/>
      <c r="D12532" s="555"/>
      <c r="E12532" s="124" t="str">
        <f>'Enter Data'!$C$61</f>
        <v>Select</v>
      </c>
    </row>
    <row r="12533" spans="3:5" x14ac:dyDescent="0.2">
      <c r="C12533" s="555"/>
      <c r="D12533" s="555"/>
      <c r="E12533" s="124" t="str">
        <f>'Enter Data'!$C$61</f>
        <v>Select</v>
      </c>
    </row>
    <row r="12534" spans="3:5" x14ac:dyDescent="0.2">
      <c r="C12534" s="555"/>
      <c r="D12534" s="555"/>
      <c r="E12534" s="124" t="str">
        <f>'Enter Data'!$C$61</f>
        <v>Select</v>
      </c>
    </row>
    <row r="12535" spans="3:5" x14ac:dyDescent="0.2">
      <c r="C12535" s="555"/>
      <c r="D12535" s="555"/>
      <c r="E12535" s="124" t="str">
        <f>'Enter Data'!$C$61</f>
        <v>Select</v>
      </c>
    </row>
    <row r="12536" spans="3:5" x14ac:dyDescent="0.2">
      <c r="C12536" s="555"/>
      <c r="D12536" s="555"/>
      <c r="E12536" s="124" t="str">
        <f>'Enter Data'!$C$61</f>
        <v>Select</v>
      </c>
    </row>
    <row r="12537" spans="3:5" x14ac:dyDescent="0.2">
      <c r="C12537" s="555"/>
      <c r="D12537" s="555"/>
      <c r="E12537" s="124" t="str">
        <f>'Enter Data'!$C$61</f>
        <v>Select</v>
      </c>
    </row>
    <row r="12538" spans="3:5" x14ac:dyDescent="0.2">
      <c r="C12538" s="555"/>
      <c r="D12538" s="555"/>
      <c r="E12538" s="124" t="str">
        <f>'Enter Data'!$C$61</f>
        <v>Select</v>
      </c>
    </row>
    <row r="12539" spans="3:5" x14ac:dyDescent="0.2">
      <c r="C12539" s="555"/>
      <c r="D12539" s="555"/>
      <c r="E12539" s="124" t="str">
        <f>'Enter Data'!$C$61</f>
        <v>Select</v>
      </c>
    </row>
    <row r="12540" spans="3:5" x14ac:dyDescent="0.2">
      <c r="C12540" s="555"/>
      <c r="D12540" s="555"/>
      <c r="E12540" s="124" t="str">
        <f>'Enter Data'!$C$61</f>
        <v>Select</v>
      </c>
    </row>
    <row r="12541" spans="3:5" x14ac:dyDescent="0.2">
      <c r="C12541" s="555"/>
      <c r="D12541" s="555"/>
      <c r="E12541" s="124" t="str">
        <f>'Enter Data'!$C$61</f>
        <v>Select</v>
      </c>
    </row>
    <row r="12542" spans="3:5" x14ac:dyDescent="0.2">
      <c r="C12542" s="555"/>
      <c r="D12542" s="555"/>
      <c r="E12542" s="124" t="str">
        <f>'Enter Data'!$C$61</f>
        <v>Select</v>
      </c>
    </row>
    <row r="12543" spans="3:5" x14ac:dyDescent="0.2">
      <c r="C12543" s="555"/>
      <c r="D12543" s="555"/>
      <c r="E12543" s="124" t="str">
        <f>'Enter Data'!$C$61</f>
        <v>Select</v>
      </c>
    </row>
    <row r="12544" spans="3:5" x14ac:dyDescent="0.2">
      <c r="C12544" s="555"/>
      <c r="D12544" s="555"/>
      <c r="E12544" s="124" t="str">
        <f>'Enter Data'!$C$61</f>
        <v>Select</v>
      </c>
    </row>
    <row r="12545" spans="3:5" x14ac:dyDescent="0.2">
      <c r="C12545" s="555"/>
      <c r="D12545" s="555"/>
      <c r="E12545" s="124" t="str">
        <f>'Enter Data'!$C$61</f>
        <v>Select</v>
      </c>
    </row>
    <row r="12546" spans="3:5" x14ac:dyDescent="0.2">
      <c r="C12546" s="555"/>
      <c r="D12546" s="555"/>
      <c r="E12546" s="124" t="str">
        <f>'Enter Data'!$C$61</f>
        <v>Select</v>
      </c>
    </row>
    <row r="12547" spans="3:5" x14ac:dyDescent="0.2">
      <c r="C12547" s="555"/>
      <c r="D12547" s="555"/>
      <c r="E12547" s="124" t="str">
        <f>'Enter Data'!$C$61</f>
        <v>Select</v>
      </c>
    </row>
    <row r="12548" spans="3:5" x14ac:dyDescent="0.2">
      <c r="C12548" s="555"/>
      <c r="D12548" s="555"/>
      <c r="E12548" s="124" t="str">
        <f>'Enter Data'!$C$61</f>
        <v>Select</v>
      </c>
    </row>
    <row r="12549" spans="3:5" x14ac:dyDescent="0.2">
      <c r="C12549" s="555"/>
      <c r="D12549" s="555"/>
      <c r="E12549" s="124" t="str">
        <f>'Enter Data'!$C$61</f>
        <v>Select</v>
      </c>
    </row>
    <row r="12550" spans="3:5" x14ac:dyDescent="0.2">
      <c r="C12550" s="555"/>
      <c r="D12550" s="555"/>
      <c r="E12550" s="124" t="str">
        <f>'Enter Data'!$C$61</f>
        <v>Select</v>
      </c>
    </row>
    <row r="12551" spans="3:5" x14ac:dyDescent="0.2">
      <c r="C12551" s="555"/>
      <c r="D12551" s="555"/>
      <c r="E12551" s="124" t="str">
        <f>'Enter Data'!$C$61</f>
        <v>Select</v>
      </c>
    </row>
    <row r="12552" spans="3:5" x14ac:dyDescent="0.2">
      <c r="C12552" s="555"/>
      <c r="D12552" s="555"/>
      <c r="E12552" s="124" t="str">
        <f>'Enter Data'!$C$61</f>
        <v>Select</v>
      </c>
    </row>
    <row r="12553" spans="3:5" x14ac:dyDescent="0.2">
      <c r="C12553" s="555"/>
      <c r="D12553" s="555"/>
      <c r="E12553" s="124" t="str">
        <f>'Enter Data'!$C$61</f>
        <v>Select</v>
      </c>
    </row>
    <row r="12554" spans="3:5" x14ac:dyDescent="0.2">
      <c r="C12554" s="555"/>
      <c r="D12554" s="555"/>
      <c r="E12554" s="124" t="str">
        <f>'Enter Data'!$C$61</f>
        <v>Select</v>
      </c>
    </row>
    <row r="12555" spans="3:5" x14ac:dyDescent="0.2">
      <c r="C12555" s="555"/>
      <c r="D12555" s="555"/>
      <c r="E12555" s="124" t="str">
        <f>'Enter Data'!$C$61</f>
        <v>Select</v>
      </c>
    </row>
    <row r="12556" spans="3:5" x14ac:dyDescent="0.2">
      <c r="C12556" s="555"/>
      <c r="D12556" s="555"/>
      <c r="E12556" s="124" t="str">
        <f>'Enter Data'!$C$61</f>
        <v>Select</v>
      </c>
    </row>
    <row r="12557" spans="3:5" x14ac:dyDescent="0.2">
      <c r="C12557" s="555"/>
      <c r="D12557" s="555"/>
      <c r="E12557" s="124" t="str">
        <f>'Enter Data'!$C$61</f>
        <v>Select</v>
      </c>
    </row>
    <row r="12558" spans="3:5" x14ac:dyDescent="0.2">
      <c r="C12558" s="555"/>
      <c r="D12558" s="555"/>
      <c r="E12558" s="124" t="str">
        <f>'Enter Data'!$C$61</f>
        <v>Select</v>
      </c>
    </row>
    <row r="12559" spans="3:5" x14ac:dyDescent="0.2">
      <c r="C12559" s="555"/>
      <c r="D12559" s="555"/>
      <c r="E12559" s="124" t="str">
        <f>'Enter Data'!$C$61</f>
        <v>Select</v>
      </c>
    </row>
    <row r="12560" spans="3:5" x14ac:dyDescent="0.2">
      <c r="C12560" s="555"/>
      <c r="D12560" s="555"/>
      <c r="E12560" s="124" t="str">
        <f>'Enter Data'!$C$61</f>
        <v>Select</v>
      </c>
    </row>
    <row r="12561" spans="3:5" x14ac:dyDescent="0.2">
      <c r="C12561" s="555"/>
      <c r="D12561" s="555"/>
      <c r="E12561" s="124" t="str">
        <f>'Enter Data'!$C$61</f>
        <v>Select</v>
      </c>
    </row>
    <row r="12562" spans="3:5" x14ac:dyDescent="0.2">
      <c r="C12562" s="555"/>
      <c r="D12562" s="555"/>
      <c r="E12562" s="124" t="str">
        <f>'Enter Data'!$C$61</f>
        <v>Select</v>
      </c>
    </row>
    <row r="12563" spans="3:5" x14ac:dyDescent="0.2">
      <c r="C12563" s="555"/>
      <c r="D12563" s="555"/>
      <c r="E12563" s="124" t="str">
        <f>'Enter Data'!$C$61</f>
        <v>Select</v>
      </c>
    </row>
    <row r="12564" spans="3:5" x14ac:dyDescent="0.2">
      <c r="C12564" s="555"/>
      <c r="D12564" s="555"/>
      <c r="E12564" s="124" t="str">
        <f>'Enter Data'!$C$61</f>
        <v>Select</v>
      </c>
    </row>
    <row r="12565" spans="3:5" x14ac:dyDescent="0.2">
      <c r="C12565" s="555"/>
      <c r="D12565" s="555"/>
      <c r="E12565" s="124" t="str">
        <f>'Enter Data'!$C$61</f>
        <v>Select</v>
      </c>
    </row>
    <row r="12566" spans="3:5" x14ac:dyDescent="0.2">
      <c r="C12566" s="555"/>
      <c r="D12566" s="555"/>
      <c r="E12566" s="124" t="str">
        <f>'Enter Data'!$C$61</f>
        <v>Select</v>
      </c>
    </row>
    <row r="12567" spans="3:5" x14ac:dyDescent="0.2">
      <c r="C12567" s="555"/>
      <c r="D12567" s="555"/>
      <c r="E12567" s="124" t="str">
        <f>'Enter Data'!$C$61</f>
        <v>Select</v>
      </c>
    </row>
    <row r="12568" spans="3:5" x14ac:dyDescent="0.2">
      <c r="C12568" s="555"/>
      <c r="D12568" s="555"/>
      <c r="E12568" s="124" t="str">
        <f>'Enter Data'!$C$61</f>
        <v>Select</v>
      </c>
    </row>
    <row r="12569" spans="3:5" x14ac:dyDescent="0.2">
      <c r="C12569" s="555"/>
      <c r="D12569" s="555"/>
      <c r="E12569" s="124" t="str">
        <f>'Enter Data'!$C$61</f>
        <v>Select</v>
      </c>
    </row>
    <row r="12570" spans="3:5" x14ac:dyDescent="0.2">
      <c r="C12570" s="555"/>
      <c r="D12570" s="555"/>
      <c r="E12570" s="124" t="str">
        <f>'Enter Data'!$C$61</f>
        <v>Select</v>
      </c>
    </row>
    <row r="12571" spans="3:5" x14ac:dyDescent="0.2">
      <c r="C12571" s="555"/>
      <c r="D12571" s="555"/>
      <c r="E12571" s="124" t="str">
        <f>'Enter Data'!$C$61</f>
        <v>Select</v>
      </c>
    </row>
    <row r="12572" spans="3:5" x14ac:dyDescent="0.2">
      <c r="C12572" s="555"/>
      <c r="D12572" s="555"/>
      <c r="E12572" s="124" t="str">
        <f>'Enter Data'!$C$61</f>
        <v>Select</v>
      </c>
    </row>
    <row r="12573" spans="3:5" x14ac:dyDescent="0.2">
      <c r="C12573" s="555"/>
      <c r="D12573" s="555"/>
      <c r="E12573" s="124" t="str">
        <f>'Enter Data'!$C$61</f>
        <v>Select</v>
      </c>
    </row>
    <row r="12574" spans="3:5" x14ac:dyDescent="0.2">
      <c r="C12574" s="555"/>
      <c r="D12574" s="555"/>
      <c r="E12574" s="124" t="str">
        <f>'Enter Data'!$C$61</f>
        <v>Select</v>
      </c>
    </row>
    <row r="12575" spans="3:5" x14ac:dyDescent="0.2">
      <c r="C12575" s="555"/>
      <c r="D12575" s="555"/>
      <c r="E12575" s="124" t="str">
        <f>'Enter Data'!$C$61</f>
        <v>Select</v>
      </c>
    </row>
    <row r="12576" spans="3:5" x14ac:dyDescent="0.2">
      <c r="C12576" s="555"/>
      <c r="D12576" s="555"/>
      <c r="E12576" s="124" t="str">
        <f>'Enter Data'!$C$61</f>
        <v>Select</v>
      </c>
    </row>
    <row r="12577" spans="3:5" x14ac:dyDescent="0.2">
      <c r="C12577" s="555"/>
      <c r="D12577" s="555"/>
      <c r="E12577" s="124" t="str">
        <f>'Enter Data'!$C$61</f>
        <v>Select</v>
      </c>
    </row>
    <row r="12578" spans="3:5" x14ac:dyDescent="0.2">
      <c r="C12578" s="555"/>
      <c r="D12578" s="555"/>
      <c r="E12578" s="124" t="str">
        <f>'Enter Data'!$C$61</f>
        <v>Select</v>
      </c>
    </row>
    <row r="12579" spans="3:5" x14ac:dyDescent="0.2">
      <c r="C12579" s="555"/>
      <c r="D12579" s="555"/>
      <c r="E12579" s="124" t="str">
        <f>'Enter Data'!$C$61</f>
        <v>Select</v>
      </c>
    </row>
    <row r="12580" spans="3:5" x14ac:dyDescent="0.2">
      <c r="C12580" s="555"/>
      <c r="D12580" s="555"/>
      <c r="E12580" s="124" t="str">
        <f>'Enter Data'!$C$61</f>
        <v>Select</v>
      </c>
    </row>
    <row r="12581" spans="3:5" x14ac:dyDescent="0.2">
      <c r="C12581" s="555"/>
      <c r="D12581" s="555"/>
      <c r="E12581" s="124" t="str">
        <f>'Enter Data'!$C$61</f>
        <v>Select</v>
      </c>
    </row>
    <row r="12582" spans="3:5" x14ac:dyDescent="0.2">
      <c r="C12582" s="555"/>
      <c r="D12582" s="555"/>
      <c r="E12582" s="124" t="str">
        <f>'Enter Data'!$C$61</f>
        <v>Select</v>
      </c>
    </row>
    <row r="12583" spans="3:5" x14ac:dyDescent="0.2">
      <c r="C12583" s="555"/>
      <c r="D12583" s="555"/>
      <c r="E12583" s="124" t="str">
        <f>'Enter Data'!$C$61</f>
        <v>Select</v>
      </c>
    </row>
    <row r="12584" spans="3:5" x14ac:dyDescent="0.2">
      <c r="C12584" s="555"/>
      <c r="D12584" s="555"/>
      <c r="E12584" s="124" t="str">
        <f>'Enter Data'!$C$61</f>
        <v>Select</v>
      </c>
    </row>
    <row r="12585" spans="3:5" x14ac:dyDescent="0.2">
      <c r="C12585" s="555"/>
      <c r="D12585" s="555"/>
      <c r="E12585" s="124" t="str">
        <f>'Enter Data'!$C$61</f>
        <v>Select</v>
      </c>
    </row>
    <row r="12586" spans="3:5" x14ac:dyDescent="0.2">
      <c r="C12586" s="555"/>
      <c r="D12586" s="555"/>
      <c r="E12586" s="124" t="str">
        <f>'Enter Data'!$C$61</f>
        <v>Select</v>
      </c>
    </row>
    <row r="12587" spans="3:5" x14ac:dyDescent="0.2">
      <c r="C12587" s="555"/>
      <c r="D12587" s="555"/>
      <c r="E12587" s="124" t="str">
        <f>'Enter Data'!$C$61</f>
        <v>Select</v>
      </c>
    </row>
    <row r="12588" spans="3:5" x14ac:dyDescent="0.2">
      <c r="C12588" s="555"/>
      <c r="D12588" s="555"/>
      <c r="E12588" s="124" t="str">
        <f>'Enter Data'!$C$61</f>
        <v>Select</v>
      </c>
    </row>
    <row r="12589" spans="3:5" x14ac:dyDescent="0.2">
      <c r="C12589" s="555"/>
      <c r="D12589" s="555"/>
      <c r="E12589" s="124" t="str">
        <f>'Enter Data'!$C$61</f>
        <v>Select</v>
      </c>
    </row>
    <row r="12590" spans="3:5" x14ac:dyDescent="0.2">
      <c r="C12590" s="555"/>
      <c r="D12590" s="555"/>
      <c r="E12590" s="124" t="str">
        <f>'Enter Data'!$C$61</f>
        <v>Select</v>
      </c>
    </row>
    <row r="12591" spans="3:5" x14ac:dyDescent="0.2">
      <c r="C12591" s="555"/>
      <c r="D12591" s="555"/>
      <c r="E12591" s="124" t="str">
        <f>'Enter Data'!$C$61</f>
        <v>Select</v>
      </c>
    </row>
    <row r="12592" spans="3:5" x14ac:dyDescent="0.2">
      <c r="C12592" s="555"/>
      <c r="D12592" s="555"/>
      <c r="E12592" s="124" t="str">
        <f>'Enter Data'!$C$61</f>
        <v>Select</v>
      </c>
    </row>
    <row r="12593" spans="3:5" x14ac:dyDescent="0.2">
      <c r="C12593" s="555"/>
      <c r="D12593" s="555"/>
      <c r="E12593" s="124" t="str">
        <f>'Enter Data'!$C$61</f>
        <v>Select</v>
      </c>
    </row>
    <row r="12594" spans="3:5" x14ac:dyDescent="0.2">
      <c r="C12594" s="555"/>
      <c r="D12594" s="555"/>
      <c r="E12594" s="124" t="str">
        <f>'Enter Data'!$C$61</f>
        <v>Select</v>
      </c>
    </row>
    <row r="12595" spans="3:5" x14ac:dyDescent="0.2">
      <c r="C12595" s="555"/>
      <c r="D12595" s="555"/>
      <c r="E12595" s="124" t="str">
        <f>'Enter Data'!$C$61</f>
        <v>Select</v>
      </c>
    </row>
    <row r="12596" spans="3:5" x14ac:dyDescent="0.2">
      <c r="C12596" s="555"/>
      <c r="D12596" s="555"/>
      <c r="E12596" s="124" t="str">
        <f>'Enter Data'!$C$61</f>
        <v>Select</v>
      </c>
    </row>
    <row r="12597" spans="3:5" x14ac:dyDescent="0.2">
      <c r="C12597" s="555"/>
      <c r="D12597" s="555"/>
      <c r="E12597" s="124" t="str">
        <f>'Enter Data'!$C$61</f>
        <v>Select</v>
      </c>
    </row>
    <row r="12598" spans="3:5" x14ac:dyDescent="0.2">
      <c r="C12598" s="555"/>
      <c r="D12598" s="555"/>
      <c r="E12598" s="124" t="str">
        <f>'Enter Data'!$C$61</f>
        <v>Select</v>
      </c>
    </row>
    <row r="12599" spans="3:5" x14ac:dyDescent="0.2">
      <c r="C12599" s="555"/>
      <c r="D12599" s="555"/>
      <c r="E12599" s="124" t="str">
        <f>'Enter Data'!$C$61</f>
        <v>Select</v>
      </c>
    </row>
    <row r="12600" spans="3:5" x14ac:dyDescent="0.2">
      <c r="C12600" s="555"/>
      <c r="D12600" s="555"/>
      <c r="E12600" s="124" t="str">
        <f>'Enter Data'!$C$61</f>
        <v>Select</v>
      </c>
    </row>
    <row r="12601" spans="3:5" x14ac:dyDescent="0.2">
      <c r="C12601" s="555"/>
      <c r="D12601" s="555"/>
      <c r="E12601" s="124" t="str">
        <f>'Enter Data'!$C$61</f>
        <v>Select</v>
      </c>
    </row>
    <row r="12602" spans="3:5" x14ac:dyDescent="0.2">
      <c r="C12602" s="555"/>
      <c r="D12602" s="555"/>
      <c r="E12602" s="124" t="str">
        <f>'Enter Data'!$C$61</f>
        <v>Select</v>
      </c>
    </row>
    <row r="12603" spans="3:5" x14ac:dyDescent="0.2">
      <c r="C12603" s="555"/>
      <c r="D12603" s="555"/>
      <c r="E12603" s="124" t="str">
        <f>'Enter Data'!$C$61</f>
        <v>Select</v>
      </c>
    </row>
    <row r="12604" spans="3:5" x14ac:dyDescent="0.2">
      <c r="C12604" s="555"/>
      <c r="D12604" s="555"/>
      <c r="E12604" s="124" t="str">
        <f>'Enter Data'!$C$61</f>
        <v>Select</v>
      </c>
    </row>
    <row r="12605" spans="3:5" x14ac:dyDescent="0.2">
      <c r="C12605" s="555"/>
      <c r="D12605" s="555"/>
      <c r="E12605" s="124" t="str">
        <f>'Enter Data'!$C$61</f>
        <v>Select</v>
      </c>
    </row>
    <row r="12606" spans="3:5" x14ac:dyDescent="0.2">
      <c r="C12606" s="555"/>
      <c r="D12606" s="555"/>
      <c r="E12606" s="124" t="str">
        <f>'Enter Data'!$C$61</f>
        <v>Select</v>
      </c>
    </row>
    <row r="12607" spans="3:5" x14ac:dyDescent="0.2">
      <c r="C12607" s="555"/>
      <c r="D12607" s="555"/>
      <c r="E12607" s="124" t="str">
        <f>'Enter Data'!$C$61</f>
        <v>Select</v>
      </c>
    </row>
    <row r="12608" spans="3:5" x14ac:dyDescent="0.2">
      <c r="C12608" s="555"/>
      <c r="D12608" s="555"/>
      <c r="E12608" s="124" t="str">
        <f>'Enter Data'!$C$61</f>
        <v>Select</v>
      </c>
    </row>
    <row r="12609" spans="3:5" x14ac:dyDescent="0.2">
      <c r="C12609" s="555"/>
      <c r="D12609" s="555"/>
      <c r="E12609" s="124" t="str">
        <f>'Enter Data'!$C$61</f>
        <v>Select</v>
      </c>
    </row>
    <row r="12610" spans="3:5" x14ac:dyDescent="0.2">
      <c r="C12610" s="555"/>
      <c r="D12610" s="555"/>
      <c r="E12610" s="124" t="str">
        <f>'Enter Data'!$C$61</f>
        <v>Select</v>
      </c>
    </row>
    <row r="12611" spans="3:5" x14ac:dyDescent="0.2">
      <c r="C12611" s="555"/>
      <c r="D12611" s="555"/>
      <c r="E12611" s="124" t="str">
        <f>'Enter Data'!$C$61</f>
        <v>Select</v>
      </c>
    </row>
    <row r="12612" spans="3:5" x14ac:dyDescent="0.2">
      <c r="C12612" s="555"/>
      <c r="D12612" s="555"/>
      <c r="E12612" s="124" t="str">
        <f>'Enter Data'!$C$61</f>
        <v>Select</v>
      </c>
    </row>
    <row r="12613" spans="3:5" x14ac:dyDescent="0.2">
      <c r="C12613" s="555"/>
      <c r="D12613" s="555"/>
      <c r="E12613" s="124" t="str">
        <f>'Enter Data'!$C$61</f>
        <v>Select</v>
      </c>
    </row>
    <row r="12614" spans="3:5" x14ac:dyDescent="0.2">
      <c r="C12614" s="555"/>
      <c r="D12614" s="555"/>
      <c r="E12614" s="124" t="str">
        <f>'Enter Data'!$C$61</f>
        <v>Select</v>
      </c>
    </row>
    <row r="12615" spans="3:5" x14ac:dyDescent="0.2">
      <c r="C12615" s="555"/>
      <c r="D12615" s="555"/>
      <c r="E12615" s="124" t="str">
        <f>'Enter Data'!$C$61</f>
        <v>Select</v>
      </c>
    </row>
    <row r="12616" spans="3:5" x14ac:dyDescent="0.2">
      <c r="C12616" s="555"/>
      <c r="D12616" s="555"/>
      <c r="E12616" s="124" t="str">
        <f>'Enter Data'!$C$61</f>
        <v>Select</v>
      </c>
    </row>
    <row r="12617" spans="3:5" x14ac:dyDescent="0.2">
      <c r="C12617" s="555"/>
      <c r="D12617" s="555"/>
      <c r="E12617" s="124" t="str">
        <f>'Enter Data'!$C$61</f>
        <v>Select</v>
      </c>
    </row>
    <row r="12618" spans="3:5" x14ac:dyDescent="0.2">
      <c r="C12618" s="555"/>
      <c r="D12618" s="555"/>
      <c r="E12618" s="124" t="str">
        <f>'Enter Data'!$C$61</f>
        <v>Select</v>
      </c>
    </row>
    <row r="12619" spans="3:5" x14ac:dyDescent="0.2">
      <c r="C12619" s="555"/>
      <c r="D12619" s="555"/>
      <c r="E12619" s="124" t="str">
        <f>'Enter Data'!$C$61</f>
        <v>Select</v>
      </c>
    </row>
    <row r="12620" spans="3:5" x14ac:dyDescent="0.2">
      <c r="C12620" s="555"/>
      <c r="D12620" s="555"/>
      <c r="E12620" s="124" t="str">
        <f>'Enter Data'!$C$61</f>
        <v>Select</v>
      </c>
    </row>
    <row r="12621" spans="3:5" x14ac:dyDescent="0.2">
      <c r="C12621" s="555"/>
      <c r="D12621" s="555"/>
      <c r="E12621" s="124" t="str">
        <f>'Enter Data'!$C$61</f>
        <v>Select</v>
      </c>
    </row>
    <row r="12622" spans="3:5" x14ac:dyDescent="0.2">
      <c r="C12622" s="555"/>
      <c r="D12622" s="555"/>
      <c r="E12622" s="124" t="str">
        <f>'Enter Data'!$C$61</f>
        <v>Select</v>
      </c>
    </row>
    <row r="12623" spans="3:5" x14ac:dyDescent="0.2">
      <c r="C12623" s="555"/>
      <c r="D12623" s="555"/>
      <c r="E12623" s="124" t="str">
        <f>'Enter Data'!$C$61</f>
        <v>Select</v>
      </c>
    </row>
    <row r="12624" spans="3:5" x14ac:dyDescent="0.2">
      <c r="C12624" s="555"/>
      <c r="D12624" s="555"/>
      <c r="E12624" s="124" t="str">
        <f>'Enter Data'!$C$61</f>
        <v>Select</v>
      </c>
    </row>
    <row r="12625" spans="3:5" x14ac:dyDescent="0.2">
      <c r="C12625" s="555"/>
      <c r="D12625" s="555"/>
      <c r="E12625" s="124" t="str">
        <f>'Enter Data'!$C$61</f>
        <v>Select</v>
      </c>
    </row>
    <row r="12626" spans="3:5" x14ac:dyDescent="0.2">
      <c r="C12626" s="555"/>
      <c r="D12626" s="555"/>
      <c r="E12626" s="124" t="str">
        <f>'Enter Data'!$C$61</f>
        <v>Select</v>
      </c>
    </row>
    <row r="12627" spans="3:5" x14ac:dyDescent="0.2">
      <c r="C12627" s="555"/>
      <c r="D12627" s="555"/>
      <c r="E12627" s="124" t="str">
        <f>'Enter Data'!$C$61</f>
        <v>Select</v>
      </c>
    </row>
    <row r="12628" spans="3:5" x14ac:dyDescent="0.2">
      <c r="C12628" s="555"/>
      <c r="D12628" s="555"/>
      <c r="E12628" s="124" t="str">
        <f>'Enter Data'!$C$61</f>
        <v>Select</v>
      </c>
    </row>
    <row r="12629" spans="3:5" x14ac:dyDescent="0.2">
      <c r="C12629" s="555"/>
      <c r="D12629" s="555"/>
      <c r="E12629" s="124" t="str">
        <f>'Enter Data'!$C$61</f>
        <v>Select</v>
      </c>
    </row>
    <row r="12630" spans="3:5" x14ac:dyDescent="0.2">
      <c r="C12630" s="555"/>
      <c r="D12630" s="555"/>
      <c r="E12630" s="124" t="str">
        <f>'Enter Data'!$C$61</f>
        <v>Select</v>
      </c>
    </row>
    <row r="12631" spans="3:5" x14ac:dyDescent="0.2">
      <c r="C12631" s="555"/>
      <c r="D12631" s="555"/>
      <c r="E12631" s="124" t="str">
        <f>'Enter Data'!$C$61</f>
        <v>Select</v>
      </c>
    </row>
    <row r="12632" spans="3:5" x14ac:dyDescent="0.2">
      <c r="C12632" s="555"/>
      <c r="D12632" s="555"/>
      <c r="E12632" s="124" t="str">
        <f>'Enter Data'!$C$61</f>
        <v>Select</v>
      </c>
    </row>
    <row r="12633" spans="3:5" x14ac:dyDescent="0.2">
      <c r="C12633" s="555"/>
      <c r="D12633" s="555"/>
      <c r="E12633" s="124" t="str">
        <f>'Enter Data'!$C$61</f>
        <v>Select</v>
      </c>
    </row>
    <row r="12634" spans="3:5" x14ac:dyDescent="0.2">
      <c r="C12634" s="555"/>
      <c r="D12634" s="555"/>
      <c r="E12634" s="124" t="str">
        <f>'Enter Data'!$C$61</f>
        <v>Select</v>
      </c>
    </row>
    <row r="12635" spans="3:5" x14ac:dyDescent="0.2">
      <c r="C12635" s="555"/>
      <c r="D12635" s="555"/>
      <c r="E12635" s="124" t="str">
        <f>'Enter Data'!$C$61</f>
        <v>Select</v>
      </c>
    </row>
    <row r="12636" spans="3:5" x14ac:dyDescent="0.2">
      <c r="C12636" s="555"/>
      <c r="D12636" s="555"/>
      <c r="E12636" s="124" t="str">
        <f>'Enter Data'!$C$61</f>
        <v>Select</v>
      </c>
    </row>
    <row r="12637" spans="3:5" x14ac:dyDescent="0.2">
      <c r="C12637" s="555"/>
      <c r="D12637" s="555"/>
      <c r="E12637" s="124" t="str">
        <f>'Enter Data'!$C$61</f>
        <v>Select</v>
      </c>
    </row>
    <row r="12638" spans="3:5" x14ac:dyDescent="0.2">
      <c r="C12638" s="555"/>
      <c r="D12638" s="555"/>
      <c r="E12638" s="124" t="str">
        <f>'Enter Data'!$C$61</f>
        <v>Select</v>
      </c>
    </row>
    <row r="12639" spans="3:5" x14ac:dyDescent="0.2">
      <c r="C12639" s="555"/>
      <c r="D12639" s="555"/>
      <c r="E12639" s="124" t="str">
        <f>'Enter Data'!$C$61</f>
        <v>Select</v>
      </c>
    </row>
    <row r="12640" spans="3:5" x14ac:dyDescent="0.2">
      <c r="C12640" s="555"/>
      <c r="D12640" s="555"/>
      <c r="E12640" s="124" t="str">
        <f>'Enter Data'!$C$61</f>
        <v>Select</v>
      </c>
    </row>
    <row r="12641" spans="3:5" x14ac:dyDescent="0.2">
      <c r="C12641" s="555"/>
      <c r="D12641" s="555"/>
      <c r="E12641" s="124" t="str">
        <f>'Enter Data'!$C$61</f>
        <v>Select</v>
      </c>
    </row>
    <row r="12642" spans="3:5" x14ac:dyDescent="0.2">
      <c r="C12642" s="555"/>
      <c r="D12642" s="555"/>
      <c r="E12642" s="124" t="str">
        <f>'Enter Data'!$C$61</f>
        <v>Select</v>
      </c>
    </row>
    <row r="12643" spans="3:5" x14ac:dyDescent="0.2">
      <c r="C12643" s="555"/>
      <c r="D12643" s="555"/>
      <c r="E12643" s="124" t="str">
        <f>'Enter Data'!$C$61</f>
        <v>Select</v>
      </c>
    </row>
    <row r="12644" spans="3:5" x14ac:dyDescent="0.2">
      <c r="C12644" s="555"/>
      <c r="D12644" s="555"/>
      <c r="E12644" s="124" t="str">
        <f>'Enter Data'!$C$61</f>
        <v>Select</v>
      </c>
    </row>
    <row r="12645" spans="3:5" x14ac:dyDescent="0.2">
      <c r="C12645" s="555"/>
      <c r="D12645" s="555"/>
      <c r="E12645" s="124" t="str">
        <f>'Enter Data'!$C$61</f>
        <v>Select</v>
      </c>
    </row>
    <row r="12646" spans="3:5" x14ac:dyDescent="0.2">
      <c r="C12646" s="555"/>
      <c r="D12646" s="555"/>
      <c r="E12646" s="124" t="str">
        <f>'Enter Data'!$C$61</f>
        <v>Select</v>
      </c>
    </row>
    <row r="12647" spans="3:5" x14ac:dyDescent="0.2">
      <c r="C12647" s="555"/>
      <c r="D12647" s="555"/>
      <c r="E12647" s="124" t="str">
        <f>'Enter Data'!$C$61</f>
        <v>Select</v>
      </c>
    </row>
    <row r="12648" spans="3:5" x14ac:dyDescent="0.2">
      <c r="C12648" s="555"/>
      <c r="D12648" s="555"/>
      <c r="E12648" s="124" t="str">
        <f>'Enter Data'!$C$61</f>
        <v>Select</v>
      </c>
    </row>
    <row r="12649" spans="3:5" x14ac:dyDescent="0.2">
      <c r="C12649" s="555"/>
      <c r="D12649" s="555"/>
      <c r="E12649" s="124" t="str">
        <f>'Enter Data'!$C$61</f>
        <v>Select</v>
      </c>
    </row>
    <row r="12650" spans="3:5" x14ac:dyDescent="0.2">
      <c r="C12650" s="555"/>
      <c r="D12650" s="555"/>
      <c r="E12650" s="124" t="str">
        <f>'Enter Data'!$C$61</f>
        <v>Select</v>
      </c>
    </row>
    <row r="12651" spans="3:5" x14ac:dyDescent="0.2">
      <c r="C12651" s="555"/>
      <c r="D12651" s="555"/>
      <c r="E12651" s="124" t="str">
        <f>'Enter Data'!$C$61</f>
        <v>Select</v>
      </c>
    </row>
    <row r="12652" spans="3:5" x14ac:dyDescent="0.2">
      <c r="C12652" s="555"/>
      <c r="D12652" s="555"/>
      <c r="E12652" s="124" t="str">
        <f>'Enter Data'!$C$61</f>
        <v>Select</v>
      </c>
    </row>
    <row r="12653" spans="3:5" x14ac:dyDescent="0.2">
      <c r="C12653" s="555"/>
      <c r="D12653" s="555"/>
      <c r="E12653" s="124" t="str">
        <f>'Enter Data'!$C$61</f>
        <v>Select</v>
      </c>
    </row>
    <row r="12654" spans="3:5" x14ac:dyDescent="0.2">
      <c r="C12654" s="555"/>
      <c r="D12654" s="555"/>
      <c r="E12654" s="124" t="str">
        <f>'Enter Data'!$C$61</f>
        <v>Select</v>
      </c>
    </row>
    <row r="12655" spans="3:5" x14ac:dyDescent="0.2">
      <c r="C12655" s="555"/>
      <c r="D12655" s="555"/>
      <c r="E12655" s="124" t="str">
        <f>'Enter Data'!$C$61</f>
        <v>Select</v>
      </c>
    </row>
    <row r="12656" spans="3:5" x14ac:dyDescent="0.2">
      <c r="C12656" s="555"/>
      <c r="D12656" s="555"/>
      <c r="E12656" s="124" t="str">
        <f>'Enter Data'!$C$61</f>
        <v>Select</v>
      </c>
    </row>
    <row r="12657" spans="3:5" x14ac:dyDescent="0.2">
      <c r="C12657" s="555"/>
      <c r="D12657" s="555"/>
      <c r="E12657" s="124" t="str">
        <f>'Enter Data'!$C$61</f>
        <v>Select</v>
      </c>
    </row>
    <row r="12658" spans="3:5" x14ac:dyDescent="0.2">
      <c r="C12658" s="555"/>
      <c r="D12658" s="555"/>
      <c r="E12658" s="124" t="str">
        <f>'Enter Data'!$C$61</f>
        <v>Select</v>
      </c>
    </row>
    <row r="12659" spans="3:5" x14ac:dyDescent="0.2">
      <c r="C12659" s="555"/>
      <c r="D12659" s="555"/>
      <c r="E12659" s="124" t="str">
        <f>'Enter Data'!$C$61</f>
        <v>Select</v>
      </c>
    </row>
    <row r="12660" spans="3:5" x14ac:dyDescent="0.2">
      <c r="C12660" s="555"/>
      <c r="D12660" s="555"/>
      <c r="E12660" s="124" t="str">
        <f>'Enter Data'!$C$61</f>
        <v>Select</v>
      </c>
    </row>
    <row r="12661" spans="3:5" x14ac:dyDescent="0.2">
      <c r="C12661" s="555"/>
      <c r="D12661" s="555"/>
      <c r="E12661" s="124" t="str">
        <f>'Enter Data'!$C$61</f>
        <v>Select</v>
      </c>
    </row>
    <row r="12662" spans="3:5" x14ac:dyDescent="0.2">
      <c r="C12662" s="555"/>
      <c r="D12662" s="555"/>
      <c r="E12662" s="124" t="str">
        <f>'Enter Data'!$C$61</f>
        <v>Select</v>
      </c>
    </row>
    <row r="12663" spans="3:5" x14ac:dyDescent="0.2">
      <c r="C12663" s="555"/>
      <c r="D12663" s="555"/>
      <c r="E12663" s="124" t="str">
        <f>'Enter Data'!$C$61</f>
        <v>Select</v>
      </c>
    </row>
    <row r="12664" spans="3:5" x14ac:dyDescent="0.2">
      <c r="C12664" s="555"/>
      <c r="D12664" s="555"/>
      <c r="E12664" s="124" t="str">
        <f>'Enter Data'!$C$61</f>
        <v>Select</v>
      </c>
    </row>
    <row r="12665" spans="3:5" x14ac:dyDescent="0.2">
      <c r="C12665" s="555"/>
      <c r="D12665" s="555"/>
      <c r="E12665" s="124" t="str">
        <f>'Enter Data'!$C$61</f>
        <v>Select</v>
      </c>
    </row>
    <row r="12666" spans="3:5" x14ac:dyDescent="0.2">
      <c r="C12666" s="555"/>
      <c r="D12666" s="555"/>
      <c r="E12666" s="124" t="str">
        <f>'Enter Data'!$C$61</f>
        <v>Select</v>
      </c>
    </row>
    <row r="12667" spans="3:5" x14ac:dyDescent="0.2">
      <c r="C12667" s="555"/>
      <c r="D12667" s="555"/>
      <c r="E12667" s="124" t="str">
        <f>'Enter Data'!$C$61</f>
        <v>Select</v>
      </c>
    </row>
    <row r="12668" spans="3:5" x14ac:dyDescent="0.2">
      <c r="C12668" s="555"/>
      <c r="D12668" s="555"/>
      <c r="E12668" s="124" t="str">
        <f>'Enter Data'!$C$61</f>
        <v>Select</v>
      </c>
    </row>
    <row r="12669" spans="3:5" x14ac:dyDescent="0.2">
      <c r="C12669" s="555"/>
      <c r="D12669" s="555"/>
      <c r="E12669" s="124" t="str">
        <f>'Enter Data'!$C$61</f>
        <v>Select</v>
      </c>
    </row>
    <row r="12670" spans="3:5" x14ac:dyDescent="0.2">
      <c r="C12670" s="555"/>
      <c r="D12670" s="555"/>
      <c r="E12670" s="124" t="str">
        <f>'Enter Data'!$C$61</f>
        <v>Select</v>
      </c>
    </row>
    <row r="12671" spans="3:5" x14ac:dyDescent="0.2">
      <c r="C12671" s="555"/>
      <c r="D12671" s="555"/>
      <c r="E12671" s="124" t="str">
        <f>'Enter Data'!$C$61</f>
        <v>Select</v>
      </c>
    </row>
    <row r="12672" spans="3:5" x14ac:dyDescent="0.2">
      <c r="C12672" s="555"/>
      <c r="D12672" s="555"/>
      <c r="E12672" s="124" t="str">
        <f>'Enter Data'!$C$61</f>
        <v>Select</v>
      </c>
    </row>
    <row r="12673" spans="3:5" x14ac:dyDescent="0.2">
      <c r="C12673" s="555"/>
      <c r="D12673" s="555"/>
      <c r="E12673" s="124" t="str">
        <f>'Enter Data'!$C$61</f>
        <v>Select</v>
      </c>
    </row>
    <row r="12674" spans="3:5" x14ac:dyDescent="0.2">
      <c r="C12674" s="555"/>
      <c r="D12674" s="555"/>
      <c r="E12674" s="124" t="str">
        <f>'Enter Data'!$C$61</f>
        <v>Select</v>
      </c>
    </row>
    <row r="12675" spans="3:5" x14ac:dyDescent="0.2">
      <c r="C12675" s="555"/>
      <c r="D12675" s="555"/>
      <c r="E12675" s="124" t="str">
        <f>'Enter Data'!$C$61</f>
        <v>Select</v>
      </c>
    </row>
    <row r="12676" spans="3:5" x14ac:dyDescent="0.2">
      <c r="C12676" s="555"/>
      <c r="D12676" s="555"/>
      <c r="E12676" s="124" t="str">
        <f>'Enter Data'!$C$61</f>
        <v>Select</v>
      </c>
    </row>
    <row r="12677" spans="3:5" x14ac:dyDescent="0.2">
      <c r="C12677" s="555"/>
      <c r="D12677" s="555"/>
      <c r="E12677" s="124" t="str">
        <f>'Enter Data'!$C$61</f>
        <v>Select</v>
      </c>
    </row>
    <row r="12678" spans="3:5" x14ac:dyDescent="0.2">
      <c r="C12678" s="555"/>
      <c r="D12678" s="555"/>
      <c r="E12678" s="124" t="str">
        <f>'Enter Data'!$C$61</f>
        <v>Select</v>
      </c>
    </row>
    <row r="12679" spans="3:5" x14ac:dyDescent="0.2">
      <c r="C12679" s="555"/>
      <c r="D12679" s="555"/>
      <c r="E12679" s="124" t="str">
        <f>'Enter Data'!$C$61</f>
        <v>Select</v>
      </c>
    </row>
    <row r="12680" spans="3:5" x14ac:dyDescent="0.2">
      <c r="C12680" s="555"/>
      <c r="D12680" s="555"/>
      <c r="E12680" s="124" t="str">
        <f>'Enter Data'!$C$61</f>
        <v>Select</v>
      </c>
    </row>
    <row r="12681" spans="3:5" x14ac:dyDescent="0.2">
      <c r="C12681" s="555"/>
      <c r="D12681" s="555"/>
      <c r="E12681" s="124" t="str">
        <f>'Enter Data'!$C$61</f>
        <v>Select</v>
      </c>
    </row>
    <row r="12682" spans="3:5" x14ac:dyDescent="0.2">
      <c r="C12682" s="555"/>
      <c r="D12682" s="555"/>
      <c r="E12682" s="124" t="str">
        <f>'Enter Data'!$C$61</f>
        <v>Select</v>
      </c>
    </row>
    <row r="12683" spans="3:5" x14ac:dyDescent="0.2">
      <c r="C12683" s="555"/>
      <c r="D12683" s="555"/>
      <c r="E12683" s="124" t="str">
        <f>'Enter Data'!$C$61</f>
        <v>Select</v>
      </c>
    </row>
    <row r="12684" spans="3:5" x14ac:dyDescent="0.2">
      <c r="C12684" s="555"/>
      <c r="D12684" s="555"/>
      <c r="E12684" s="124" t="str">
        <f>'Enter Data'!$C$61</f>
        <v>Select</v>
      </c>
    </row>
    <row r="12685" spans="3:5" x14ac:dyDescent="0.2">
      <c r="C12685" s="555"/>
      <c r="D12685" s="555"/>
      <c r="E12685" s="124" t="str">
        <f>'Enter Data'!$C$61</f>
        <v>Select</v>
      </c>
    </row>
    <row r="12686" spans="3:5" x14ac:dyDescent="0.2">
      <c r="C12686" s="555"/>
      <c r="D12686" s="555"/>
      <c r="E12686" s="124" t="str">
        <f>'Enter Data'!$C$61</f>
        <v>Select</v>
      </c>
    </row>
    <row r="12687" spans="3:5" x14ac:dyDescent="0.2">
      <c r="C12687" s="555"/>
      <c r="D12687" s="555"/>
      <c r="E12687" s="124" t="str">
        <f>'Enter Data'!$C$61</f>
        <v>Select</v>
      </c>
    </row>
    <row r="12688" spans="3:5" x14ac:dyDescent="0.2">
      <c r="C12688" s="555"/>
      <c r="D12688" s="555"/>
      <c r="E12688" s="124" t="str">
        <f>'Enter Data'!$C$61</f>
        <v>Select</v>
      </c>
    </row>
    <row r="12689" spans="3:5" x14ac:dyDescent="0.2">
      <c r="C12689" s="555"/>
      <c r="D12689" s="555"/>
      <c r="E12689" s="124" t="str">
        <f>'Enter Data'!$C$61</f>
        <v>Select</v>
      </c>
    </row>
    <row r="12690" spans="3:5" x14ac:dyDescent="0.2">
      <c r="C12690" s="555"/>
      <c r="D12690" s="555"/>
      <c r="E12690" s="124" t="str">
        <f>'Enter Data'!$C$61</f>
        <v>Select</v>
      </c>
    </row>
    <row r="12691" spans="3:5" x14ac:dyDescent="0.2">
      <c r="C12691" s="555"/>
      <c r="D12691" s="555"/>
      <c r="E12691" s="124" t="str">
        <f>'Enter Data'!$C$61</f>
        <v>Select</v>
      </c>
    </row>
    <row r="12692" spans="3:5" x14ac:dyDescent="0.2">
      <c r="C12692" s="555"/>
      <c r="D12692" s="555"/>
      <c r="E12692" s="124" t="str">
        <f>'Enter Data'!$C$61</f>
        <v>Select</v>
      </c>
    </row>
    <row r="12693" spans="3:5" x14ac:dyDescent="0.2">
      <c r="C12693" s="555"/>
      <c r="D12693" s="555"/>
      <c r="E12693" s="124" t="str">
        <f>'Enter Data'!$C$61</f>
        <v>Select</v>
      </c>
    </row>
    <row r="12694" spans="3:5" x14ac:dyDescent="0.2">
      <c r="C12694" s="555"/>
      <c r="D12694" s="555"/>
      <c r="E12694" s="124" t="str">
        <f>'Enter Data'!$C$61</f>
        <v>Select</v>
      </c>
    </row>
    <row r="12695" spans="3:5" x14ac:dyDescent="0.2">
      <c r="C12695" s="555"/>
      <c r="D12695" s="555"/>
      <c r="E12695" s="124" t="str">
        <f>'Enter Data'!$C$61</f>
        <v>Select</v>
      </c>
    </row>
    <row r="12696" spans="3:5" x14ac:dyDescent="0.2">
      <c r="C12696" s="555"/>
      <c r="D12696" s="555"/>
      <c r="E12696" s="124" t="str">
        <f>'Enter Data'!$C$61</f>
        <v>Select</v>
      </c>
    </row>
    <row r="12697" spans="3:5" x14ac:dyDescent="0.2">
      <c r="C12697" s="555"/>
      <c r="D12697" s="555"/>
      <c r="E12697" s="124" t="str">
        <f>'Enter Data'!$C$61</f>
        <v>Select</v>
      </c>
    </row>
    <row r="12698" spans="3:5" x14ac:dyDescent="0.2">
      <c r="C12698" s="555"/>
      <c r="D12698" s="555"/>
      <c r="E12698" s="124" t="str">
        <f>'Enter Data'!$C$61</f>
        <v>Select</v>
      </c>
    </row>
    <row r="12699" spans="3:5" x14ac:dyDescent="0.2">
      <c r="C12699" s="555"/>
      <c r="D12699" s="555"/>
      <c r="E12699" s="124" t="str">
        <f>'Enter Data'!$C$61</f>
        <v>Select</v>
      </c>
    </row>
    <row r="12700" spans="3:5" x14ac:dyDescent="0.2">
      <c r="C12700" s="555"/>
      <c r="D12700" s="555"/>
      <c r="E12700" s="124" t="str">
        <f>'Enter Data'!$C$61</f>
        <v>Select</v>
      </c>
    </row>
    <row r="12701" spans="3:5" x14ac:dyDescent="0.2">
      <c r="C12701" s="555"/>
      <c r="D12701" s="555"/>
      <c r="E12701" s="124" t="str">
        <f>'Enter Data'!$C$61</f>
        <v>Select</v>
      </c>
    </row>
    <row r="12702" spans="3:5" x14ac:dyDescent="0.2">
      <c r="C12702" s="555"/>
      <c r="D12702" s="555"/>
      <c r="E12702" s="124" t="str">
        <f>'Enter Data'!$C$61</f>
        <v>Select</v>
      </c>
    </row>
    <row r="12703" spans="3:5" x14ac:dyDescent="0.2">
      <c r="C12703" s="555"/>
      <c r="D12703" s="555"/>
      <c r="E12703" s="124" t="str">
        <f>'Enter Data'!$C$61</f>
        <v>Select</v>
      </c>
    </row>
    <row r="12704" spans="3:5" x14ac:dyDescent="0.2">
      <c r="C12704" s="555"/>
      <c r="D12704" s="555"/>
      <c r="E12704" s="124" t="str">
        <f>'Enter Data'!$C$61</f>
        <v>Select</v>
      </c>
    </row>
    <row r="12705" spans="3:5" x14ac:dyDescent="0.2">
      <c r="C12705" s="555"/>
      <c r="D12705" s="555"/>
      <c r="E12705" s="124" t="str">
        <f>'Enter Data'!$C$61</f>
        <v>Select</v>
      </c>
    </row>
    <row r="12706" spans="3:5" x14ac:dyDescent="0.2">
      <c r="C12706" s="555"/>
      <c r="D12706" s="555"/>
      <c r="E12706" s="124" t="str">
        <f>'Enter Data'!$C$61</f>
        <v>Select</v>
      </c>
    </row>
    <row r="12707" spans="3:5" x14ac:dyDescent="0.2">
      <c r="C12707" s="555"/>
      <c r="D12707" s="555"/>
      <c r="E12707" s="124" t="str">
        <f>'Enter Data'!$C$61</f>
        <v>Select</v>
      </c>
    </row>
    <row r="12708" spans="3:5" x14ac:dyDescent="0.2">
      <c r="C12708" s="555"/>
      <c r="D12708" s="555"/>
      <c r="E12708" s="124" t="str">
        <f>'Enter Data'!$C$61</f>
        <v>Select</v>
      </c>
    </row>
    <row r="12709" spans="3:5" x14ac:dyDescent="0.2">
      <c r="C12709" s="555"/>
      <c r="D12709" s="555"/>
      <c r="E12709" s="124" t="str">
        <f>'Enter Data'!$C$61</f>
        <v>Select</v>
      </c>
    </row>
    <row r="12710" spans="3:5" x14ac:dyDescent="0.2">
      <c r="C12710" s="555"/>
      <c r="D12710" s="555"/>
      <c r="E12710" s="124" t="str">
        <f>'Enter Data'!$C$61</f>
        <v>Select</v>
      </c>
    </row>
    <row r="12711" spans="3:5" x14ac:dyDescent="0.2">
      <c r="C12711" s="555"/>
      <c r="D12711" s="555"/>
      <c r="E12711" s="124" t="str">
        <f>'Enter Data'!$C$61</f>
        <v>Select</v>
      </c>
    </row>
    <row r="12712" spans="3:5" x14ac:dyDescent="0.2">
      <c r="C12712" s="555"/>
      <c r="D12712" s="555"/>
      <c r="E12712" s="124" t="str">
        <f>'Enter Data'!$C$61</f>
        <v>Select</v>
      </c>
    </row>
    <row r="12713" spans="3:5" x14ac:dyDescent="0.2">
      <c r="C12713" s="555"/>
      <c r="D12713" s="555"/>
      <c r="E12713" s="124" t="str">
        <f>'Enter Data'!$C$61</f>
        <v>Select</v>
      </c>
    </row>
    <row r="12714" spans="3:5" x14ac:dyDescent="0.2">
      <c r="C12714" s="555"/>
      <c r="D12714" s="555"/>
      <c r="E12714" s="124" t="str">
        <f>'Enter Data'!$C$61</f>
        <v>Select</v>
      </c>
    </row>
    <row r="12715" spans="3:5" x14ac:dyDescent="0.2">
      <c r="C12715" s="555"/>
      <c r="D12715" s="555"/>
      <c r="E12715" s="124" t="str">
        <f>'Enter Data'!$C$61</f>
        <v>Select</v>
      </c>
    </row>
    <row r="12716" spans="3:5" x14ac:dyDescent="0.2">
      <c r="C12716" s="555"/>
      <c r="D12716" s="555"/>
      <c r="E12716" s="124" t="str">
        <f>'Enter Data'!$C$61</f>
        <v>Select</v>
      </c>
    </row>
    <row r="12717" spans="3:5" x14ac:dyDescent="0.2">
      <c r="C12717" s="555"/>
      <c r="D12717" s="555"/>
      <c r="E12717" s="124" t="str">
        <f>'Enter Data'!$C$61</f>
        <v>Select</v>
      </c>
    </row>
    <row r="12718" spans="3:5" x14ac:dyDescent="0.2">
      <c r="C12718" s="555"/>
      <c r="D12718" s="555"/>
      <c r="E12718" s="124" t="str">
        <f>'Enter Data'!$C$61</f>
        <v>Select</v>
      </c>
    </row>
    <row r="12719" spans="3:5" x14ac:dyDescent="0.2">
      <c r="C12719" s="555"/>
      <c r="D12719" s="555"/>
      <c r="E12719" s="124" t="str">
        <f>'Enter Data'!$C$61</f>
        <v>Select</v>
      </c>
    </row>
    <row r="12720" spans="3:5" x14ac:dyDescent="0.2">
      <c r="C12720" s="555"/>
      <c r="D12720" s="555"/>
      <c r="E12720" s="124" t="str">
        <f>'Enter Data'!$C$61</f>
        <v>Select</v>
      </c>
    </row>
    <row r="12721" spans="3:5" x14ac:dyDescent="0.2">
      <c r="C12721" s="555"/>
      <c r="D12721" s="555"/>
      <c r="E12721" s="124" t="str">
        <f>'Enter Data'!$C$61</f>
        <v>Select</v>
      </c>
    </row>
    <row r="12722" spans="3:5" x14ac:dyDescent="0.2">
      <c r="C12722" s="555"/>
      <c r="D12722" s="555"/>
      <c r="E12722" s="124" t="str">
        <f>'Enter Data'!$C$61</f>
        <v>Select</v>
      </c>
    </row>
    <row r="12723" spans="3:5" x14ac:dyDescent="0.2">
      <c r="C12723" s="555"/>
      <c r="D12723" s="555"/>
      <c r="E12723" s="124" t="str">
        <f>'Enter Data'!$C$61</f>
        <v>Select</v>
      </c>
    </row>
    <row r="12724" spans="3:5" x14ac:dyDescent="0.2">
      <c r="C12724" s="555"/>
      <c r="D12724" s="555"/>
      <c r="E12724" s="124" t="str">
        <f>'Enter Data'!$C$61</f>
        <v>Select</v>
      </c>
    </row>
    <row r="12725" spans="3:5" x14ac:dyDescent="0.2">
      <c r="C12725" s="555"/>
      <c r="D12725" s="555"/>
      <c r="E12725" s="124" t="str">
        <f>'Enter Data'!$C$61</f>
        <v>Select</v>
      </c>
    </row>
    <row r="12726" spans="3:5" x14ac:dyDescent="0.2">
      <c r="C12726" s="555"/>
      <c r="D12726" s="555"/>
      <c r="E12726" s="124" t="str">
        <f>'Enter Data'!$C$61</f>
        <v>Select</v>
      </c>
    </row>
    <row r="12727" spans="3:5" x14ac:dyDescent="0.2">
      <c r="C12727" s="555"/>
      <c r="D12727" s="555"/>
      <c r="E12727" s="124" t="str">
        <f>'Enter Data'!$C$61</f>
        <v>Select</v>
      </c>
    </row>
    <row r="12728" spans="3:5" x14ac:dyDescent="0.2">
      <c r="C12728" s="555"/>
      <c r="D12728" s="555"/>
      <c r="E12728" s="124" t="str">
        <f>'Enter Data'!$C$61</f>
        <v>Select</v>
      </c>
    </row>
    <row r="12729" spans="3:5" x14ac:dyDescent="0.2">
      <c r="C12729" s="555"/>
      <c r="D12729" s="555"/>
      <c r="E12729" s="124" t="str">
        <f>'Enter Data'!$C$61</f>
        <v>Select</v>
      </c>
    </row>
    <row r="12730" spans="3:5" x14ac:dyDescent="0.2">
      <c r="C12730" s="555"/>
      <c r="D12730" s="555"/>
      <c r="E12730" s="124" t="str">
        <f>'Enter Data'!$C$61</f>
        <v>Select</v>
      </c>
    </row>
    <row r="12731" spans="3:5" x14ac:dyDescent="0.2">
      <c r="C12731" s="555"/>
      <c r="D12731" s="555"/>
      <c r="E12731" s="124" t="str">
        <f>'Enter Data'!$C$61</f>
        <v>Select</v>
      </c>
    </row>
    <row r="12732" spans="3:5" x14ac:dyDescent="0.2">
      <c r="C12732" s="555"/>
      <c r="D12732" s="555"/>
      <c r="E12732" s="124" t="str">
        <f>'Enter Data'!$C$61</f>
        <v>Select</v>
      </c>
    </row>
    <row r="12733" spans="3:5" x14ac:dyDescent="0.2">
      <c r="C12733" s="555"/>
      <c r="D12733" s="555"/>
      <c r="E12733" s="124" t="str">
        <f>'Enter Data'!$C$61</f>
        <v>Select</v>
      </c>
    </row>
    <row r="12734" spans="3:5" x14ac:dyDescent="0.2">
      <c r="C12734" s="555"/>
      <c r="D12734" s="555"/>
      <c r="E12734" s="124" t="str">
        <f>'Enter Data'!$C$61</f>
        <v>Select</v>
      </c>
    </row>
    <row r="12735" spans="3:5" x14ac:dyDescent="0.2">
      <c r="C12735" s="555"/>
      <c r="D12735" s="555"/>
      <c r="E12735" s="124" t="str">
        <f>'Enter Data'!$C$61</f>
        <v>Select</v>
      </c>
    </row>
    <row r="12736" spans="3:5" x14ac:dyDescent="0.2">
      <c r="C12736" s="555"/>
      <c r="D12736" s="555"/>
      <c r="E12736" s="124" t="str">
        <f>'Enter Data'!$C$61</f>
        <v>Select</v>
      </c>
    </row>
    <row r="12737" spans="3:5" x14ac:dyDescent="0.2">
      <c r="C12737" s="555"/>
      <c r="D12737" s="555"/>
      <c r="E12737" s="124" t="str">
        <f>'Enter Data'!$C$61</f>
        <v>Select</v>
      </c>
    </row>
    <row r="12738" spans="3:5" x14ac:dyDescent="0.2">
      <c r="C12738" s="555"/>
      <c r="D12738" s="555"/>
      <c r="E12738" s="124" t="str">
        <f>'Enter Data'!$C$61</f>
        <v>Select</v>
      </c>
    </row>
    <row r="12739" spans="3:5" x14ac:dyDescent="0.2">
      <c r="C12739" s="555"/>
      <c r="D12739" s="555"/>
      <c r="E12739" s="124" t="str">
        <f>'Enter Data'!$C$61</f>
        <v>Select</v>
      </c>
    </row>
    <row r="12740" spans="3:5" x14ac:dyDescent="0.2">
      <c r="C12740" s="555"/>
      <c r="D12740" s="555"/>
      <c r="E12740" s="124" t="str">
        <f>'Enter Data'!$C$61</f>
        <v>Select</v>
      </c>
    </row>
    <row r="12741" spans="3:5" x14ac:dyDescent="0.2">
      <c r="C12741" s="555"/>
      <c r="D12741" s="555"/>
      <c r="E12741" s="124" t="str">
        <f>'Enter Data'!$C$61</f>
        <v>Select</v>
      </c>
    </row>
    <row r="12742" spans="3:5" x14ac:dyDescent="0.2">
      <c r="C12742" s="555"/>
      <c r="D12742" s="555"/>
      <c r="E12742" s="124" t="str">
        <f>'Enter Data'!$C$61</f>
        <v>Select</v>
      </c>
    </row>
    <row r="12743" spans="3:5" x14ac:dyDescent="0.2">
      <c r="C12743" s="555"/>
      <c r="D12743" s="555"/>
      <c r="E12743" s="124" t="str">
        <f>'Enter Data'!$C$61</f>
        <v>Select</v>
      </c>
    </row>
    <row r="12744" spans="3:5" x14ac:dyDescent="0.2">
      <c r="C12744" s="555"/>
      <c r="D12744" s="555"/>
      <c r="E12744" s="124" t="str">
        <f>'Enter Data'!$C$61</f>
        <v>Select</v>
      </c>
    </row>
    <row r="12745" spans="3:5" x14ac:dyDescent="0.2">
      <c r="C12745" s="555"/>
      <c r="D12745" s="555"/>
      <c r="E12745" s="124" t="str">
        <f>'Enter Data'!$C$61</f>
        <v>Select</v>
      </c>
    </row>
    <row r="12746" spans="3:5" x14ac:dyDescent="0.2">
      <c r="C12746" s="555"/>
      <c r="D12746" s="555"/>
      <c r="E12746" s="124" t="str">
        <f>'Enter Data'!$C$61</f>
        <v>Select</v>
      </c>
    </row>
    <row r="12747" spans="3:5" x14ac:dyDescent="0.2">
      <c r="C12747" s="555"/>
      <c r="D12747" s="555"/>
      <c r="E12747" s="124" t="str">
        <f>'Enter Data'!$C$61</f>
        <v>Select</v>
      </c>
    </row>
    <row r="12748" spans="3:5" x14ac:dyDescent="0.2">
      <c r="C12748" s="555"/>
      <c r="D12748" s="555"/>
      <c r="E12748" s="124" t="str">
        <f>'Enter Data'!$C$61</f>
        <v>Select</v>
      </c>
    </row>
    <row r="12749" spans="3:5" x14ac:dyDescent="0.2">
      <c r="C12749" s="555"/>
      <c r="D12749" s="555"/>
      <c r="E12749" s="124" t="str">
        <f>'Enter Data'!$C$61</f>
        <v>Select</v>
      </c>
    </row>
    <row r="12750" spans="3:5" x14ac:dyDescent="0.2">
      <c r="C12750" s="555"/>
      <c r="D12750" s="555"/>
      <c r="E12750" s="124" t="str">
        <f>'Enter Data'!$C$61</f>
        <v>Select</v>
      </c>
    </row>
    <row r="12751" spans="3:5" x14ac:dyDescent="0.2">
      <c r="C12751" s="555"/>
      <c r="D12751" s="555"/>
      <c r="E12751" s="124" t="str">
        <f>'Enter Data'!$C$61</f>
        <v>Select</v>
      </c>
    </row>
    <row r="12752" spans="3:5" x14ac:dyDescent="0.2">
      <c r="C12752" s="555"/>
      <c r="D12752" s="555"/>
      <c r="E12752" s="124" t="str">
        <f>'Enter Data'!$C$61</f>
        <v>Select</v>
      </c>
    </row>
    <row r="12753" spans="3:5" x14ac:dyDescent="0.2">
      <c r="C12753" s="555"/>
      <c r="D12753" s="555"/>
      <c r="E12753" s="124" t="str">
        <f>'Enter Data'!$C$61</f>
        <v>Select</v>
      </c>
    </row>
    <row r="12754" spans="3:5" x14ac:dyDescent="0.2">
      <c r="C12754" s="555"/>
      <c r="D12754" s="555"/>
      <c r="E12754" s="124" t="str">
        <f>'Enter Data'!$C$61</f>
        <v>Select</v>
      </c>
    </row>
    <row r="12755" spans="3:5" x14ac:dyDescent="0.2">
      <c r="C12755" s="555"/>
      <c r="D12755" s="555"/>
      <c r="E12755" s="124" t="str">
        <f>'Enter Data'!$C$61</f>
        <v>Select</v>
      </c>
    </row>
    <row r="12756" spans="3:5" x14ac:dyDescent="0.2">
      <c r="C12756" s="555"/>
      <c r="D12756" s="555"/>
      <c r="E12756" s="124" t="str">
        <f>'Enter Data'!$C$61</f>
        <v>Select</v>
      </c>
    </row>
    <row r="12757" spans="3:5" x14ac:dyDescent="0.2">
      <c r="C12757" s="555"/>
      <c r="D12757" s="555"/>
      <c r="E12757" s="124" t="str">
        <f>'Enter Data'!$C$61</f>
        <v>Select</v>
      </c>
    </row>
    <row r="12758" spans="3:5" x14ac:dyDescent="0.2">
      <c r="C12758" s="555"/>
      <c r="D12758" s="555"/>
      <c r="E12758" s="124" t="str">
        <f>'Enter Data'!$C$61</f>
        <v>Select</v>
      </c>
    </row>
    <row r="12759" spans="3:5" x14ac:dyDescent="0.2">
      <c r="C12759" s="555"/>
      <c r="D12759" s="555"/>
      <c r="E12759" s="124" t="str">
        <f>'Enter Data'!$C$61</f>
        <v>Select</v>
      </c>
    </row>
    <row r="12760" spans="3:5" x14ac:dyDescent="0.2">
      <c r="C12760" s="555"/>
      <c r="D12760" s="555"/>
      <c r="E12760" s="124" t="str">
        <f>'Enter Data'!$C$61</f>
        <v>Select</v>
      </c>
    </row>
    <row r="12761" spans="3:5" x14ac:dyDescent="0.2">
      <c r="C12761" s="555"/>
      <c r="D12761" s="555"/>
      <c r="E12761" s="124" t="str">
        <f>'Enter Data'!$C$61</f>
        <v>Select</v>
      </c>
    </row>
    <row r="12762" spans="3:5" x14ac:dyDescent="0.2">
      <c r="C12762" s="555"/>
      <c r="D12762" s="555"/>
      <c r="E12762" s="124" t="str">
        <f>'Enter Data'!$C$61</f>
        <v>Select</v>
      </c>
    </row>
    <row r="12763" spans="3:5" x14ac:dyDescent="0.2">
      <c r="C12763" s="555"/>
      <c r="D12763" s="555"/>
      <c r="E12763" s="124" t="str">
        <f>'Enter Data'!$C$61</f>
        <v>Select</v>
      </c>
    </row>
    <row r="12764" spans="3:5" x14ac:dyDescent="0.2">
      <c r="C12764" s="555"/>
      <c r="D12764" s="555"/>
      <c r="E12764" s="124" t="str">
        <f>'Enter Data'!$C$61</f>
        <v>Select</v>
      </c>
    </row>
    <row r="12765" spans="3:5" x14ac:dyDescent="0.2">
      <c r="C12765" s="555"/>
      <c r="D12765" s="555"/>
      <c r="E12765" s="124" t="str">
        <f>'Enter Data'!$C$61</f>
        <v>Select</v>
      </c>
    </row>
    <row r="12766" spans="3:5" x14ac:dyDescent="0.2">
      <c r="C12766" s="555"/>
      <c r="D12766" s="555"/>
      <c r="E12766" s="124" t="str">
        <f>'Enter Data'!$C$61</f>
        <v>Select</v>
      </c>
    </row>
    <row r="12767" spans="3:5" x14ac:dyDescent="0.2">
      <c r="C12767" s="555"/>
      <c r="D12767" s="555"/>
      <c r="E12767" s="124" t="str">
        <f>'Enter Data'!$C$61</f>
        <v>Select</v>
      </c>
    </row>
    <row r="12768" spans="3:5" x14ac:dyDescent="0.2">
      <c r="C12768" s="555"/>
      <c r="D12768" s="555"/>
      <c r="E12768" s="124" t="str">
        <f>'Enter Data'!$C$61</f>
        <v>Select</v>
      </c>
    </row>
    <row r="12769" spans="3:5" x14ac:dyDescent="0.2">
      <c r="C12769" s="555"/>
      <c r="D12769" s="555"/>
      <c r="E12769" s="124" t="str">
        <f>'Enter Data'!$C$61</f>
        <v>Select</v>
      </c>
    </row>
    <row r="12770" spans="3:5" x14ac:dyDescent="0.2">
      <c r="C12770" s="555"/>
      <c r="D12770" s="555"/>
      <c r="E12770" s="124" t="str">
        <f>'Enter Data'!$C$61</f>
        <v>Select</v>
      </c>
    </row>
    <row r="12771" spans="3:5" x14ac:dyDescent="0.2">
      <c r="C12771" s="555"/>
      <c r="D12771" s="555"/>
      <c r="E12771" s="124" t="str">
        <f>'Enter Data'!$C$61</f>
        <v>Select</v>
      </c>
    </row>
    <row r="12772" spans="3:5" x14ac:dyDescent="0.2">
      <c r="C12772" s="555"/>
      <c r="D12772" s="555"/>
      <c r="E12772" s="124" t="str">
        <f>'Enter Data'!$C$61</f>
        <v>Select</v>
      </c>
    </row>
    <row r="12773" spans="3:5" x14ac:dyDescent="0.2">
      <c r="C12773" s="555"/>
      <c r="D12773" s="555"/>
      <c r="E12773" s="124" t="str">
        <f>'Enter Data'!$C$61</f>
        <v>Select</v>
      </c>
    </row>
    <row r="12774" spans="3:5" x14ac:dyDescent="0.2">
      <c r="C12774" s="555"/>
      <c r="D12774" s="555"/>
      <c r="E12774" s="124" t="str">
        <f>'Enter Data'!$C$61</f>
        <v>Select</v>
      </c>
    </row>
    <row r="12775" spans="3:5" x14ac:dyDescent="0.2">
      <c r="C12775" s="555"/>
      <c r="D12775" s="555"/>
      <c r="E12775" s="124" t="str">
        <f>'Enter Data'!$C$61</f>
        <v>Select</v>
      </c>
    </row>
    <row r="12776" spans="3:5" x14ac:dyDescent="0.2">
      <c r="C12776" s="555"/>
      <c r="D12776" s="555"/>
      <c r="E12776" s="124" t="str">
        <f>'Enter Data'!$C$61</f>
        <v>Select</v>
      </c>
    </row>
    <row r="12777" spans="3:5" x14ac:dyDescent="0.2">
      <c r="C12777" s="555"/>
      <c r="D12777" s="555"/>
      <c r="E12777" s="124" t="str">
        <f>'Enter Data'!$C$61</f>
        <v>Select</v>
      </c>
    </row>
    <row r="12778" spans="3:5" x14ac:dyDescent="0.2">
      <c r="C12778" s="555"/>
      <c r="D12778" s="555"/>
      <c r="E12778" s="124" t="str">
        <f>'Enter Data'!$C$61</f>
        <v>Select</v>
      </c>
    </row>
    <row r="12779" spans="3:5" x14ac:dyDescent="0.2">
      <c r="C12779" s="555"/>
      <c r="D12779" s="555"/>
      <c r="E12779" s="124" t="str">
        <f>'Enter Data'!$C$61</f>
        <v>Select</v>
      </c>
    </row>
    <row r="12780" spans="3:5" x14ac:dyDescent="0.2">
      <c r="C12780" s="555"/>
      <c r="D12780" s="555"/>
      <c r="E12780" s="124" t="str">
        <f>'Enter Data'!$C$61</f>
        <v>Select</v>
      </c>
    </row>
    <row r="12781" spans="3:5" x14ac:dyDescent="0.2">
      <c r="C12781" s="555"/>
      <c r="D12781" s="555"/>
      <c r="E12781" s="124" t="str">
        <f>'Enter Data'!$C$61</f>
        <v>Select</v>
      </c>
    </row>
    <row r="12782" spans="3:5" x14ac:dyDescent="0.2">
      <c r="C12782" s="555"/>
      <c r="D12782" s="555"/>
      <c r="E12782" s="124" t="str">
        <f>'Enter Data'!$C$61</f>
        <v>Select</v>
      </c>
    </row>
    <row r="12783" spans="3:5" x14ac:dyDescent="0.2">
      <c r="C12783" s="555"/>
      <c r="D12783" s="555"/>
      <c r="E12783" s="124" t="str">
        <f>'Enter Data'!$C$61</f>
        <v>Select</v>
      </c>
    </row>
    <row r="12784" spans="3:5" x14ac:dyDescent="0.2">
      <c r="C12784" s="555"/>
      <c r="D12784" s="555"/>
      <c r="E12784" s="124" t="str">
        <f>'Enter Data'!$C$61</f>
        <v>Select</v>
      </c>
    </row>
    <row r="12785" spans="3:5" x14ac:dyDescent="0.2">
      <c r="C12785" s="555"/>
      <c r="D12785" s="555"/>
      <c r="E12785" s="124" t="str">
        <f>'Enter Data'!$C$61</f>
        <v>Select</v>
      </c>
    </row>
    <row r="12786" spans="3:5" x14ac:dyDescent="0.2">
      <c r="C12786" s="555"/>
      <c r="D12786" s="555"/>
      <c r="E12786" s="124" t="str">
        <f>'Enter Data'!$C$61</f>
        <v>Select</v>
      </c>
    </row>
    <row r="12787" spans="3:5" x14ac:dyDescent="0.2">
      <c r="C12787" s="555"/>
      <c r="D12787" s="555"/>
      <c r="E12787" s="124" t="str">
        <f>'Enter Data'!$C$61</f>
        <v>Select</v>
      </c>
    </row>
    <row r="12788" spans="3:5" x14ac:dyDescent="0.2">
      <c r="C12788" s="555"/>
      <c r="D12788" s="555"/>
      <c r="E12788" s="124" t="str">
        <f>'Enter Data'!$C$61</f>
        <v>Select</v>
      </c>
    </row>
    <row r="12789" spans="3:5" x14ac:dyDescent="0.2">
      <c r="C12789" s="555"/>
      <c r="D12789" s="555"/>
      <c r="E12789" s="124" t="str">
        <f>'Enter Data'!$C$61</f>
        <v>Select</v>
      </c>
    </row>
    <row r="12790" spans="3:5" x14ac:dyDescent="0.2">
      <c r="C12790" s="555"/>
      <c r="D12790" s="555"/>
      <c r="E12790" s="124" t="str">
        <f>'Enter Data'!$C$61</f>
        <v>Select</v>
      </c>
    </row>
    <row r="12791" spans="3:5" x14ac:dyDescent="0.2">
      <c r="C12791" s="555"/>
      <c r="D12791" s="555"/>
      <c r="E12791" s="124" t="str">
        <f>'Enter Data'!$C$61</f>
        <v>Select</v>
      </c>
    </row>
    <row r="12792" spans="3:5" x14ac:dyDescent="0.2">
      <c r="C12792" s="555"/>
      <c r="D12792" s="555"/>
      <c r="E12792" s="124" t="str">
        <f>'Enter Data'!$C$61</f>
        <v>Select</v>
      </c>
    </row>
    <row r="12793" spans="3:5" x14ac:dyDescent="0.2">
      <c r="C12793" s="555"/>
      <c r="D12793" s="555"/>
      <c r="E12793" s="124" t="str">
        <f>'Enter Data'!$C$61</f>
        <v>Select</v>
      </c>
    </row>
    <row r="12794" spans="3:5" x14ac:dyDescent="0.2">
      <c r="C12794" s="555"/>
      <c r="D12794" s="555"/>
      <c r="E12794" s="124" t="str">
        <f>'Enter Data'!$C$61</f>
        <v>Select</v>
      </c>
    </row>
    <row r="12795" spans="3:5" x14ac:dyDescent="0.2">
      <c r="C12795" s="555"/>
      <c r="D12795" s="555"/>
      <c r="E12795" s="124" t="str">
        <f>'Enter Data'!$C$61</f>
        <v>Select</v>
      </c>
    </row>
    <row r="12796" spans="3:5" x14ac:dyDescent="0.2">
      <c r="C12796" s="555"/>
      <c r="D12796" s="555"/>
      <c r="E12796" s="124" t="str">
        <f>'Enter Data'!$C$61</f>
        <v>Select</v>
      </c>
    </row>
    <row r="12797" spans="3:5" x14ac:dyDescent="0.2">
      <c r="C12797" s="555"/>
      <c r="D12797" s="555"/>
      <c r="E12797" s="124" t="str">
        <f>'Enter Data'!$C$61</f>
        <v>Select</v>
      </c>
    </row>
    <row r="12798" spans="3:5" x14ac:dyDescent="0.2">
      <c r="C12798" s="555"/>
      <c r="D12798" s="555"/>
      <c r="E12798" s="124" t="str">
        <f>'Enter Data'!$C$61</f>
        <v>Select</v>
      </c>
    </row>
    <row r="12799" spans="3:5" x14ac:dyDescent="0.2">
      <c r="C12799" s="555"/>
      <c r="D12799" s="555"/>
      <c r="E12799" s="124" t="str">
        <f>'Enter Data'!$C$61</f>
        <v>Select</v>
      </c>
    </row>
    <row r="12800" spans="3:5" x14ac:dyDescent="0.2">
      <c r="C12800" s="555"/>
      <c r="D12800" s="555"/>
      <c r="E12800" s="124" t="str">
        <f>'Enter Data'!$C$61</f>
        <v>Select</v>
      </c>
    </row>
    <row r="12801" spans="3:5" x14ac:dyDescent="0.2">
      <c r="C12801" s="555"/>
      <c r="D12801" s="555"/>
      <c r="E12801" s="124" t="str">
        <f>'Enter Data'!$C$61</f>
        <v>Select</v>
      </c>
    </row>
    <row r="12802" spans="3:5" x14ac:dyDescent="0.2">
      <c r="C12802" s="555"/>
      <c r="D12802" s="555"/>
      <c r="E12802" s="124" t="str">
        <f>'Enter Data'!$C$61</f>
        <v>Select</v>
      </c>
    </row>
    <row r="12803" spans="3:5" x14ac:dyDescent="0.2">
      <c r="C12803" s="555"/>
      <c r="D12803" s="555"/>
      <c r="E12803" s="124" t="str">
        <f>'Enter Data'!$C$61</f>
        <v>Select</v>
      </c>
    </row>
    <row r="12804" spans="3:5" x14ac:dyDescent="0.2">
      <c r="C12804" s="555"/>
      <c r="D12804" s="555"/>
      <c r="E12804" s="124" t="str">
        <f>'Enter Data'!$C$61</f>
        <v>Select</v>
      </c>
    </row>
    <row r="12805" spans="3:5" x14ac:dyDescent="0.2">
      <c r="C12805" s="555"/>
      <c r="D12805" s="555"/>
      <c r="E12805" s="124" t="str">
        <f>'Enter Data'!$C$61</f>
        <v>Select</v>
      </c>
    </row>
    <row r="12806" spans="3:5" x14ac:dyDescent="0.2">
      <c r="C12806" s="555"/>
      <c r="D12806" s="555"/>
      <c r="E12806" s="124" t="str">
        <f>'Enter Data'!$C$61</f>
        <v>Select</v>
      </c>
    </row>
    <row r="12807" spans="3:5" x14ac:dyDescent="0.2">
      <c r="C12807" s="555"/>
      <c r="D12807" s="555"/>
      <c r="E12807" s="124" t="str">
        <f>'Enter Data'!$C$61</f>
        <v>Select</v>
      </c>
    </row>
    <row r="12808" spans="3:5" x14ac:dyDescent="0.2">
      <c r="C12808" s="555"/>
      <c r="D12808" s="555"/>
      <c r="E12808" s="124" t="str">
        <f>'Enter Data'!$C$61</f>
        <v>Select</v>
      </c>
    </row>
    <row r="12809" spans="3:5" x14ac:dyDescent="0.2">
      <c r="C12809" s="555"/>
      <c r="D12809" s="555"/>
      <c r="E12809" s="124" t="str">
        <f>'Enter Data'!$C$61</f>
        <v>Select</v>
      </c>
    </row>
    <row r="12810" spans="3:5" x14ac:dyDescent="0.2">
      <c r="C12810" s="555"/>
      <c r="D12810" s="555"/>
      <c r="E12810" s="124" t="str">
        <f>'Enter Data'!$C$61</f>
        <v>Select</v>
      </c>
    </row>
    <row r="12811" spans="3:5" x14ac:dyDescent="0.2">
      <c r="C12811" s="555"/>
      <c r="D12811" s="555"/>
      <c r="E12811" s="124" t="str">
        <f>'Enter Data'!$C$61</f>
        <v>Select</v>
      </c>
    </row>
    <row r="12812" spans="3:5" x14ac:dyDescent="0.2">
      <c r="C12812" s="555"/>
      <c r="D12812" s="555"/>
      <c r="E12812" s="124" t="str">
        <f>'Enter Data'!$C$61</f>
        <v>Select</v>
      </c>
    </row>
    <row r="12813" spans="3:5" x14ac:dyDescent="0.2">
      <c r="C12813" s="555"/>
      <c r="D12813" s="555"/>
      <c r="E12813" s="124" t="str">
        <f>'Enter Data'!$C$61</f>
        <v>Select</v>
      </c>
    </row>
    <row r="12814" spans="3:5" x14ac:dyDescent="0.2">
      <c r="C12814" s="555"/>
      <c r="D12814" s="555"/>
      <c r="E12814" s="124" t="str">
        <f>'Enter Data'!$C$61</f>
        <v>Select</v>
      </c>
    </row>
    <row r="12815" spans="3:5" x14ac:dyDescent="0.2">
      <c r="C12815" s="555"/>
      <c r="D12815" s="555"/>
      <c r="E12815" s="124" t="str">
        <f>'Enter Data'!$C$61</f>
        <v>Select</v>
      </c>
    </row>
    <row r="12816" spans="3:5" x14ac:dyDescent="0.2">
      <c r="C12816" s="555"/>
      <c r="D12816" s="555"/>
      <c r="E12816" s="124" t="str">
        <f>'Enter Data'!$C$61</f>
        <v>Select</v>
      </c>
    </row>
    <row r="12817" spans="3:5" x14ac:dyDescent="0.2">
      <c r="C12817" s="555"/>
      <c r="D12817" s="555"/>
      <c r="E12817" s="124" t="str">
        <f>'Enter Data'!$C$61</f>
        <v>Select</v>
      </c>
    </row>
    <row r="12818" spans="3:5" x14ac:dyDescent="0.2">
      <c r="C12818" s="555"/>
      <c r="D12818" s="555"/>
      <c r="E12818" s="124" t="str">
        <f>'Enter Data'!$C$61</f>
        <v>Select</v>
      </c>
    </row>
    <row r="12819" spans="3:5" x14ac:dyDescent="0.2">
      <c r="C12819" s="555"/>
      <c r="D12819" s="555"/>
      <c r="E12819" s="124" t="str">
        <f>'Enter Data'!$C$61</f>
        <v>Select</v>
      </c>
    </row>
    <row r="12820" spans="3:5" x14ac:dyDescent="0.2">
      <c r="C12820" s="555"/>
      <c r="D12820" s="555"/>
      <c r="E12820" s="124" t="str">
        <f>'Enter Data'!$C$61</f>
        <v>Select</v>
      </c>
    </row>
    <row r="12821" spans="3:5" x14ac:dyDescent="0.2">
      <c r="C12821" s="555"/>
      <c r="D12821" s="555"/>
      <c r="E12821" s="124" t="str">
        <f>'Enter Data'!$C$61</f>
        <v>Select</v>
      </c>
    </row>
    <row r="12822" spans="3:5" x14ac:dyDescent="0.2">
      <c r="C12822" s="555"/>
      <c r="D12822" s="555"/>
      <c r="E12822" s="124" t="str">
        <f>'Enter Data'!$C$61</f>
        <v>Select</v>
      </c>
    </row>
    <row r="12823" spans="3:5" x14ac:dyDescent="0.2">
      <c r="C12823" s="555"/>
      <c r="D12823" s="555"/>
      <c r="E12823" s="124" t="str">
        <f>'Enter Data'!$C$61</f>
        <v>Select</v>
      </c>
    </row>
    <row r="12824" spans="3:5" x14ac:dyDescent="0.2">
      <c r="C12824" s="555"/>
      <c r="D12824" s="555"/>
      <c r="E12824" s="124" t="str">
        <f>'Enter Data'!$C$61</f>
        <v>Select</v>
      </c>
    </row>
    <row r="12825" spans="3:5" x14ac:dyDescent="0.2">
      <c r="C12825" s="555"/>
      <c r="D12825" s="555"/>
      <c r="E12825" s="124" t="str">
        <f>'Enter Data'!$C$61</f>
        <v>Select</v>
      </c>
    </row>
    <row r="12826" spans="3:5" x14ac:dyDescent="0.2">
      <c r="C12826" s="555"/>
      <c r="D12826" s="555"/>
      <c r="E12826" s="124" t="str">
        <f>'Enter Data'!$C$61</f>
        <v>Select</v>
      </c>
    </row>
    <row r="12827" spans="3:5" x14ac:dyDescent="0.2">
      <c r="C12827" s="555"/>
      <c r="D12827" s="555"/>
      <c r="E12827" s="124" t="str">
        <f>'Enter Data'!$C$61</f>
        <v>Select</v>
      </c>
    </row>
    <row r="12828" spans="3:5" x14ac:dyDescent="0.2">
      <c r="C12828" s="555"/>
      <c r="D12828" s="555"/>
      <c r="E12828" s="124" t="str">
        <f>'Enter Data'!$C$61</f>
        <v>Select</v>
      </c>
    </row>
    <row r="12829" spans="3:5" x14ac:dyDescent="0.2">
      <c r="C12829" s="555"/>
      <c r="D12829" s="555"/>
      <c r="E12829" s="124" t="str">
        <f>'Enter Data'!$C$61</f>
        <v>Select</v>
      </c>
    </row>
    <row r="12830" spans="3:5" x14ac:dyDescent="0.2">
      <c r="C12830" s="555"/>
      <c r="D12830" s="555"/>
      <c r="E12830" s="124" t="str">
        <f>'Enter Data'!$C$61</f>
        <v>Select</v>
      </c>
    </row>
    <row r="12831" spans="3:5" x14ac:dyDescent="0.2">
      <c r="C12831" s="555"/>
      <c r="D12831" s="555"/>
      <c r="E12831" s="124" t="str">
        <f>'Enter Data'!$C$61</f>
        <v>Select</v>
      </c>
    </row>
    <row r="12832" spans="3:5" x14ac:dyDescent="0.2">
      <c r="C12832" s="555"/>
      <c r="D12832" s="555"/>
      <c r="E12832" s="124" t="str">
        <f>'Enter Data'!$C$61</f>
        <v>Select</v>
      </c>
    </row>
    <row r="12833" spans="3:5" x14ac:dyDescent="0.2">
      <c r="C12833" s="555"/>
      <c r="D12833" s="555"/>
      <c r="E12833" s="124" t="str">
        <f>'Enter Data'!$C$61</f>
        <v>Select</v>
      </c>
    </row>
    <row r="12834" spans="3:5" x14ac:dyDescent="0.2">
      <c r="C12834" s="555"/>
      <c r="D12834" s="555"/>
      <c r="E12834" s="124" t="str">
        <f>'Enter Data'!$C$61</f>
        <v>Select</v>
      </c>
    </row>
    <row r="12835" spans="3:5" x14ac:dyDescent="0.2">
      <c r="C12835" s="555"/>
      <c r="D12835" s="555"/>
      <c r="E12835" s="124" t="str">
        <f>'Enter Data'!$C$61</f>
        <v>Select</v>
      </c>
    </row>
    <row r="12836" spans="3:5" x14ac:dyDescent="0.2">
      <c r="C12836" s="555"/>
      <c r="D12836" s="555"/>
      <c r="E12836" s="124" t="str">
        <f>'Enter Data'!$C$61</f>
        <v>Select</v>
      </c>
    </row>
    <row r="12837" spans="3:5" x14ac:dyDescent="0.2">
      <c r="C12837" s="555"/>
      <c r="D12837" s="555"/>
      <c r="E12837" s="124" t="str">
        <f>'Enter Data'!$C$61</f>
        <v>Select</v>
      </c>
    </row>
    <row r="12838" spans="3:5" x14ac:dyDescent="0.2">
      <c r="C12838" s="555"/>
      <c r="D12838" s="555"/>
      <c r="E12838" s="124" t="str">
        <f>'Enter Data'!$C$61</f>
        <v>Select</v>
      </c>
    </row>
    <row r="12839" spans="3:5" x14ac:dyDescent="0.2">
      <c r="C12839" s="555"/>
      <c r="D12839" s="555"/>
      <c r="E12839" s="124" t="str">
        <f>'Enter Data'!$C$61</f>
        <v>Select</v>
      </c>
    </row>
    <row r="12840" spans="3:5" x14ac:dyDescent="0.2">
      <c r="C12840" s="555"/>
      <c r="D12840" s="555"/>
      <c r="E12840" s="124" t="str">
        <f>'Enter Data'!$C$61</f>
        <v>Select</v>
      </c>
    </row>
    <row r="12841" spans="3:5" x14ac:dyDescent="0.2">
      <c r="C12841" s="555"/>
      <c r="D12841" s="555"/>
      <c r="E12841" s="124" t="str">
        <f>'Enter Data'!$C$61</f>
        <v>Select</v>
      </c>
    </row>
    <row r="12842" spans="3:5" x14ac:dyDescent="0.2">
      <c r="C12842" s="555"/>
      <c r="D12842" s="555"/>
      <c r="E12842" s="124" t="str">
        <f>'Enter Data'!$C$61</f>
        <v>Select</v>
      </c>
    </row>
    <row r="12843" spans="3:5" x14ac:dyDescent="0.2">
      <c r="C12843" s="555"/>
      <c r="D12843" s="555"/>
      <c r="E12843" s="124" t="str">
        <f>'Enter Data'!$C$61</f>
        <v>Select</v>
      </c>
    </row>
    <row r="12844" spans="3:5" x14ac:dyDescent="0.2">
      <c r="C12844" s="555"/>
      <c r="D12844" s="555"/>
      <c r="E12844" s="124" t="str">
        <f>'Enter Data'!$C$61</f>
        <v>Select</v>
      </c>
    </row>
    <row r="12845" spans="3:5" x14ac:dyDescent="0.2">
      <c r="C12845" s="555"/>
      <c r="D12845" s="555"/>
      <c r="E12845" s="124" t="str">
        <f>'Enter Data'!$C$61</f>
        <v>Select</v>
      </c>
    </row>
    <row r="12846" spans="3:5" x14ac:dyDescent="0.2">
      <c r="C12846" s="555"/>
      <c r="D12846" s="555"/>
      <c r="E12846" s="124" t="str">
        <f>'Enter Data'!$C$61</f>
        <v>Select</v>
      </c>
    </row>
    <row r="12847" spans="3:5" x14ac:dyDescent="0.2">
      <c r="C12847" s="555"/>
      <c r="D12847" s="555"/>
      <c r="E12847" s="124" t="str">
        <f>'Enter Data'!$C$61</f>
        <v>Select</v>
      </c>
    </row>
    <row r="12848" spans="3:5" x14ac:dyDescent="0.2">
      <c r="C12848" s="555"/>
      <c r="D12848" s="555"/>
      <c r="E12848" s="124" t="str">
        <f>'Enter Data'!$C$61</f>
        <v>Select</v>
      </c>
    </row>
    <row r="12849" spans="3:5" x14ac:dyDescent="0.2">
      <c r="C12849" s="555"/>
      <c r="D12849" s="555"/>
      <c r="E12849" s="124" t="str">
        <f>'Enter Data'!$C$61</f>
        <v>Select</v>
      </c>
    </row>
    <row r="12850" spans="3:5" x14ac:dyDescent="0.2">
      <c r="C12850" s="555"/>
      <c r="D12850" s="555"/>
      <c r="E12850" s="124" t="str">
        <f>'Enter Data'!$C$61</f>
        <v>Select</v>
      </c>
    </row>
    <row r="12851" spans="3:5" x14ac:dyDescent="0.2">
      <c r="C12851" s="555"/>
      <c r="D12851" s="555"/>
      <c r="E12851" s="124" t="str">
        <f>'Enter Data'!$C$61</f>
        <v>Select</v>
      </c>
    </row>
    <row r="12852" spans="3:5" x14ac:dyDescent="0.2">
      <c r="C12852" s="555"/>
      <c r="D12852" s="555"/>
      <c r="E12852" s="124" t="str">
        <f>'Enter Data'!$C$61</f>
        <v>Select</v>
      </c>
    </row>
    <row r="12853" spans="3:5" x14ac:dyDescent="0.2">
      <c r="C12853" s="555"/>
      <c r="D12853" s="555"/>
      <c r="E12853" s="124" t="str">
        <f>'Enter Data'!$C$61</f>
        <v>Select</v>
      </c>
    </row>
    <row r="12854" spans="3:5" x14ac:dyDescent="0.2">
      <c r="C12854" s="555"/>
      <c r="D12854" s="555"/>
      <c r="E12854" s="124" t="str">
        <f>'Enter Data'!$C$61</f>
        <v>Select</v>
      </c>
    </row>
    <row r="12855" spans="3:5" x14ac:dyDescent="0.2">
      <c r="C12855" s="555"/>
      <c r="D12855" s="555"/>
      <c r="E12855" s="124" t="str">
        <f>'Enter Data'!$C$61</f>
        <v>Select</v>
      </c>
    </row>
    <row r="12856" spans="3:5" x14ac:dyDescent="0.2">
      <c r="C12856" s="555"/>
      <c r="D12856" s="555"/>
      <c r="E12856" s="124" t="str">
        <f>'Enter Data'!$C$61</f>
        <v>Select</v>
      </c>
    </row>
    <row r="12857" spans="3:5" x14ac:dyDescent="0.2">
      <c r="C12857" s="555"/>
      <c r="D12857" s="555"/>
      <c r="E12857" s="124" t="str">
        <f>'Enter Data'!$C$61</f>
        <v>Select</v>
      </c>
    </row>
    <row r="12858" spans="3:5" x14ac:dyDescent="0.2">
      <c r="C12858" s="555"/>
      <c r="D12858" s="555"/>
      <c r="E12858" s="124" t="str">
        <f>'Enter Data'!$C$61</f>
        <v>Select</v>
      </c>
    </row>
    <row r="12859" spans="3:5" x14ac:dyDescent="0.2">
      <c r="C12859" s="555"/>
      <c r="D12859" s="555"/>
      <c r="E12859" s="124" t="str">
        <f>'Enter Data'!$C$61</f>
        <v>Select</v>
      </c>
    </row>
    <row r="12860" spans="3:5" x14ac:dyDescent="0.2">
      <c r="C12860" s="555"/>
      <c r="D12860" s="555"/>
      <c r="E12860" s="124" t="str">
        <f>'Enter Data'!$C$61</f>
        <v>Select</v>
      </c>
    </row>
    <row r="12861" spans="3:5" x14ac:dyDescent="0.2">
      <c r="C12861" s="555"/>
      <c r="D12861" s="555"/>
      <c r="E12861" s="124" t="str">
        <f>'Enter Data'!$C$61</f>
        <v>Select</v>
      </c>
    </row>
    <row r="12862" spans="3:5" x14ac:dyDescent="0.2">
      <c r="C12862" s="555"/>
      <c r="D12862" s="555"/>
      <c r="E12862" s="124" t="str">
        <f>'Enter Data'!$C$61</f>
        <v>Select</v>
      </c>
    </row>
    <row r="12863" spans="3:5" x14ac:dyDescent="0.2">
      <c r="C12863" s="555"/>
      <c r="D12863" s="555"/>
      <c r="E12863" s="124" t="str">
        <f>'Enter Data'!$C$61</f>
        <v>Select</v>
      </c>
    </row>
    <row r="12864" spans="3:5" x14ac:dyDescent="0.2">
      <c r="C12864" s="555"/>
      <c r="D12864" s="555"/>
      <c r="E12864" s="124" t="str">
        <f>'Enter Data'!$C$61</f>
        <v>Select</v>
      </c>
    </row>
    <row r="12865" spans="3:5" x14ac:dyDescent="0.2">
      <c r="C12865" s="555"/>
      <c r="D12865" s="555"/>
      <c r="E12865" s="124" t="str">
        <f>'Enter Data'!$C$61</f>
        <v>Select</v>
      </c>
    </row>
    <row r="12866" spans="3:5" x14ac:dyDescent="0.2">
      <c r="C12866" s="555"/>
      <c r="D12866" s="555"/>
      <c r="E12866" s="124" t="str">
        <f>'Enter Data'!$C$61</f>
        <v>Select</v>
      </c>
    </row>
    <row r="12867" spans="3:5" x14ac:dyDescent="0.2">
      <c r="C12867" s="555"/>
      <c r="D12867" s="555"/>
      <c r="E12867" s="124" t="str">
        <f>'Enter Data'!$C$61</f>
        <v>Select</v>
      </c>
    </row>
    <row r="12868" spans="3:5" x14ac:dyDescent="0.2">
      <c r="C12868" s="555"/>
      <c r="D12868" s="555"/>
      <c r="E12868" s="124" t="str">
        <f>'Enter Data'!$C$61</f>
        <v>Select</v>
      </c>
    </row>
    <row r="12869" spans="3:5" x14ac:dyDescent="0.2">
      <c r="C12869" s="555"/>
      <c r="D12869" s="555"/>
      <c r="E12869" s="124" t="str">
        <f>'Enter Data'!$C$61</f>
        <v>Select</v>
      </c>
    </row>
    <row r="12870" spans="3:5" x14ac:dyDescent="0.2">
      <c r="C12870" s="555"/>
      <c r="D12870" s="555"/>
      <c r="E12870" s="124" t="str">
        <f>'Enter Data'!$C$61</f>
        <v>Select</v>
      </c>
    </row>
    <row r="12871" spans="3:5" x14ac:dyDescent="0.2">
      <c r="C12871" s="555"/>
      <c r="D12871" s="555"/>
      <c r="E12871" s="124" t="str">
        <f>'Enter Data'!$C$61</f>
        <v>Select</v>
      </c>
    </row>
    <row r="12872" spans="3:5" x14ac:dyDescent="0.2">
      <c r="C12872" s="555"/>
      <c r="D12872" s="555"/>
      <c r="E12872" s="124" t="str">
        <f>'Enter Data'!$C$61</f>
        <v>Select</v>
      </c>
    </row>
    <row r="12873" spans="3:5" x14ac:dyDescent="0.2">
      <c r="C12873" s="555"/>
      <c r="D12873" s="555"/>
      <c r="E12873" s="124" t="str">
        <f>'Enter Data'!$C$61</f>
        <v>Select</v>
      </c>
    </row>
    <row r="12874" spans="3:5" x14ac:dyDescent="0.2">
      <c r="C12874" s="555"/>
      <c r="D12874" s="555"/>
      <c r="E12874" s="124" t="str">
        <f>'Enter Data'!$C$61</f>
        <v>Select</v>
      </c>
    </row>
    <row r="12875" spans="3:5" x14ac:dyDescent="0.2">
      <c r="C12875" s="555"/>
      <c r="D12875" s="555"/>
      <c r="E12875" s="124" t="str">
        <f>'Enter Data'!$C$61</f>
        <v>Select</v>
      </c>
    </row>
    <row r="12876" spans="3:5" x14ac:dyDescent="0.2">
      <c r="C12876" s="555"/>
      <c r="D12876" s="555"/>
      <c r="E12876" s="124" t="str">
        <f>'Enter Data'!$C$61</f>
        <v>Select</v>
      </c>
    </row>
    <row r="12877" spans="3:5" x14ac:dyDescent="0.2">
      <c r="C12877" s="555"/>
      <c r="D12877" s="555"/>
      <c r="E12877" s="124" t="str">
        <f>'Enter Data'!$C$61</f>
        <v>Select</v>
      </c>
    </row>
    <row r="12878" spans="3:5" x14ac:dyDescent="0.2">
      <c r="C12878" s="555"/>
      <c r="D12878" s="555"/>
      <c r="E12878" s="124" t="str">
        <f>'Enter Data'!$C$61</f>
        <v>Select</v>
      </c>
    </row>
    <row r="12879" spans="3:5" x14ac:dyDescent="0.2">
      <c r="C12879" s="555"/>
      <c r="D12879" s="555"/>
      <c r="E12879" s="124" t="str">
        <f>'Enter Data'!$C$61</f>
        <v>Select</v>
      </c>
    </row>
    <row r="12880" spans="3:5" x14ac:dyDescent="0.2">
      <c r="C12880" s="555"/>
      <c r="D12880" s="555"/>
      <c r="E12880" s="124" t="str">
        <f>'Enter Data'!$C$61</f>
        <v>Select</v>
      </c>
    </row>
    <row r="12881" spans="3:5" x14ac:dyDescent="0.2">
      <c r="C12881" s="555"/>
      <c r="D12881" s="555"/>
      <c r="E12881" s="124" t="str">
        <f>'Enter Data'!$C$61</f>
        <v>Select</v>
      </c>
    </row>
    <row r="12882" spans="3:5" x14ac:dyDescent="0.2">
      <c r="C12882" s="555"/>
      <c r="D12882" s="555"/>
      <c r="E12882" s="124" t="str">
        <f>'Enter Data'!$C$61</f>
        <v>Select</v>
      </c>
    </row>
    <row r="12883" spans="3:5" x14ac:dyDescent="0.2">
      <c r="C12883" s="555"/>
      <c r="D12883" s="555"/>
      <c r="E12883" s="124" t="str">
        <f>'Enter Data'!$C$61</f>
        <v>Select</v>
      </c>
    </row>
    <row r="12884" spans="3:5" x14ac:dyDescent="0.2">
      <c r="C12884" s="555"/>
      <c r="D12884" s="555"/>
      <c r="E12884" s="124" t="str">
        <f>'Enter Data'!$C$61</f>
        <v>Select</v>
      </c>
    </row>
    <row r="12885" spans="3:5" x14ac:dyDescent="0.2">
      <c r="C12885" s="555"/>
      <c r="D12885" s="555"/>
      <c r="E12885" s="124" t="str">
        <f>'Enter Data'!$C$61</f>
        <v>Select</v>
      </c>
    </row>
    <row r="12886" spans="3:5" x14ac:dyDescent="0.2">
      <c r="C12886" s="555"/>
      <c r="D12886" s="555"/>
      <c r="E12886" s="124" t="str">
        <f>'Enter Data'!$C$61</f>
        <v>Select</v>
      </c>
    </row>
    <row r="12887" spans="3:5" x14ac:dyDescent="0.2">
      <c r="C12887" s="555"/>
      <c r="D12887" s="555"/>
      <c r="E12887" s="124" t="str">
        <f>'Enter Data'!$C$61</f>
        <v>Select</v>
      </c>
    </row>
    <row r="12888" spans="3:5" x14ac:dyDescent="0.2">
      <c r="C12888" s="555"/>
      <c r="D12888" s="555"/>
      <c r="E12888" s="124" t="str">
        <f>'Enter Data'!$C$61</f>
        <v>Select</v>
      </c>
    </row>
    <row r="12889" spans="3:5" x14ac:dyDescent="0.2">
      <c r="C12889" s="555"/>
      <c r="D12889" s="555"/>
      <c r="E12889" s="124" t="str">
        <f>'Enter Data'!$C$61</f>
        <v>Select</v>
      </c>
    </row>
    <row r="12890" spans="3:5" x14ac:dyDescent="0.2">
      <c r="C12890" s="555"/>
      <c r="D12890" s="555"/>
      <c r="E12890" s="124" t="str">
        <f>'Enter Data'!$C$61</f>
        <v>Select</v>
      </c>
    </row>
    <row r="12891" spans="3:5" x14ac:dyDescent="0.2">
      <c r="C12891" s="555"/>
      <c r="D12891" s="555"/>
      <c r="E12891" s="124" t="str">
        <f>'Enter Data'!$C$61</f>
        <v>Select</v>
      </c>
    </row>
    <row r="12892" spans="3:5" x14ac:dyDescent="0.2">
      <c r="C12892" s="555"/>
      <c r="D12892" s="555"/>
      <c r="E12892" s="124" t="str">
        <f>'Enter Data'!$C$61</f>
        <v>Select</v>
      </c>
    </row>
    <row r="12893" spans="3:5" x14ac:dyDescent="0.2">
      <c r="C12893" s="555"/>
      <c r="D12893" s="555"/>
      <c r="E12893" s="124" t="str">
        <f>'Enter Data'!$C$61</f>
        <v>Select</v>
      </c>
    </row>
    <row r="12894" spans="3:5" x14ac:dyDescent="0.2">
      <c r="C12894" s="555"/>
      <c r="D12894" s="555"/>
      <c r="E12894" s="124" t="str">
        <f>'Enter Data'!$C$61</f>
        <v>Select</v>
      </c>
    </row>
    <row r="12895" spans="3:5" x14ac:dyDescent="0.2">
      <c r="C12895" s="555"/>
      <c r="D12895" s="555"/>
      <c r="E12895" s="124" t="str">
        <f>'Enter Data'!$C$61</f>
        <v>Select</v>
      </c>
    </row>
    <row r="12896" spans="3:5" x14ac:dyDescent="0.2">
      <c r="C12896" s="555"/>
      <c r="D12896" s="555"/>
      <c r="E12896" s="124" t="str">
        <f>'Enter Data'!$C$61</f>
        <v>Select</v>
      </c>
    </row>
    <row r="12897" spans="3:5" x14ac:dyDescent="0.2">
      <c r="C12897" s="555"/>
      <c r="D12897" s="555"/>
      <c r="E12897" s="124" t="str">
        <f>'Enter Data'!$C$61</f>
        <v>Select</v>
      </c>
    </row>
    <row r="12898" spans="3:5" x14ac:dyDescent="0.2">
      <c r="C12898" s="555"/>
      <c r="D12898" s="555"/>
      <c r="E12898" s="124" t="str">
        <f>'Enter Data'!$C$61</f>
        <v>Select</v>
      </c>
    </row>
    <row r="12899" spans="3:5" x14ac:dyDescent="0.2">
      <c r="C12899" s="555"/>
      <c r="D12899" s="555"/>
      <c r="E12899" s="124" t="str">
        <f>'Enter Data'!$C$61</f>
        <v>Select</v>
      </c>
    </row>
    <row r="12900" spans="3:5" x14ac:dyDescent="0.2">
      <c r="C12900" s="555"/>
      <c r="D12900" s="555"/>
      <c r="E12900" s="124" t="str">
        <f>'Enter Data'!$C$61</f>
        <v>Select</v>
      </c>
    </row>
    <row r="12901" spans="3:5" x14ac:dyDescent="0.2">
      <c r="C12901" s="555"/>
      <c r="D12901" s="555"/>
      <c r="E12901" s="124" t="str">
        <f>'Enter Data'!$C$61</f>
        <v>Select</v>
      </c>
    </row>
    <row r="12902" spans="3:5" x14ac:dyDescent="0.2">
      <c r="C12902" s="555"/>
      <c r="D12902" s="555"/>
      <c r="E12902" s="124" t="str">
        <f>'Enter Data'!$C$61</f>
        <v>Select</v>
      </c>
    </row>
    <row r="12903" spans="3:5" x14ac:dyDescent="0.2">
      <c r="C12903" s="555"/>
      <c r="D12903" s="555"/>
      <c r="E12903" s="124" t="str">
        <f>'Enter Data'!$C$61</f>
        <v>Select</v>
      </c>
    </row>
    <row r="12904" spans="3:5" x14ac:dyDescent="0.2">
      <c r="C12904" s="555"/>
      <c r="D12904" s="555"/>
      <c r="E12904" s="124" t="str">
        <f>'Enter Data'!$C$61</f>
        <v>Select</v>
      </c>
    </row>
    <row r="12905" spans="3:5" x14ac:dyDescent="0.2">
      <c r="C12905" s="555"/>
      <c r="D12905" s="555"/>
      <c r="E12905" s="124" t="str">
        <f>'Enter Data'!$C$61</f>
        <v>Select</v>
      </c>
    </row>
    <row r="12906" spans="3:5" x14ac:dyDescent="0.2">
      <c r="C12906" s="555"/>
      <c r="D12906" s="555"/>
      <c r="E12906" s="124" t="str">
        <f>'Enter Data'!$C$61</f>
        <v>Select</v>
      </c>
    </row>
    <row r="12907" spans="3:5" x14ac:dyDescent="0.2">
      <c r="C12907" s="555"/>
      <c r="D12907" s="555"/>
      <c r="E12907" s="124" t="str">
        <f>'Enter Data'!$C$61</f>
        <v>Select</v>
      </c>
    </row>
    <row r="12908" spans="3:5" x14ac:dyDescent="0.2">
      <c r="C12908" s="555"/>
      <c r="D12908" s="555"/>
      <c r="E12908" s="124" t="str">
        <f>'Enter Data'!$C$61</f>
        <v>Select</v>
      </c>
    </row>
    <row r="12909" spans="3:5" x14ac:dyDescent="0.2">
      <c r="C12909" s="555"/>
      <c r="D12909" s="555"/>
      <c r="E12909" s="124" t="str">
        <f>'Enter Data'!$C$61</f>
        <v>Select</v>
      </c>
    </row>
    <row r="12910" spans="3:5" x14ac:dyDescent="0.2">
      <c r="C12910" s="555"/>
      <c r="D12910" s="555"/>
      <c r="E12910" s="124" t="str">
        <f>'Enter Data'!$C$61</f>
        <v>Select</v>
      </c>
    </row>
    <row r="12911" spans="3:5" x14ac:dyDescent="0.2">
      <c r="C12911" s="555"/>
      <c r="D12911" s="555"/>
      <c r="E12911" s="124" t="str">
        <f>'Enter Data'!$C$61</f>
        <v>Select</v>
      </c>
    </row>
    <row r="12912" spans="3:5" x14ac:dyDescent="0.2">
      <c r="C12912" s="555"/>
      <c r="D12912" s="555"/>
      <c r="E12912" s="124" t="str">
        <f>'Enter Data'!$C$61</f>
        <v>Select</v>
      </c>
    </row>
    <row r="12913" spans="3:5" x14ac:dyDescent="0.2">
      <c r="C12913" s="555"/>
      <c r="D12913" s="555"/>
      <c r="E12913" s="124" t="str">
        <f>'Enter Data'!$C$61</f>
        <v>Select</v>
      </c>
    </row>
    <row r="12914" spans="3:5" x14ac:dyDescent="0.2">
      <c r="C12914" s="555"/>
      <c r="D12914" s="555"/>
      <c r="E12914" s="124" t="str">
        <f>'Enter Data'!$C$61</f>
        <v>Select</v>
      </c>
    </row>
    <row r="12915" spans="3:5" x14ac:dyDescent="0.2">
      <c r="C12915" s="555"/>
      <c r="D12915" s="555"/>
      <c r="E12915" s="124" t="str">
        <f>'Enter Data'!$C$61</f>
        <v>Select</v>
      </c>
    </row>
    <row r="12916" spans="3:5" x14ac:dyDescent="0.2">
      <c r="C12916" s="555"/>
      <c r="D12916" s="555"/>
      <c r="E12916" s="124" t="str">
        <f>'Enter Data'!$C$61</f>
        <v>Select</v>
      </c>
    </row>
    <row r="12917" spans="3:5" x14ac:dyDescent="0.2">
      <c r="C12917" s="555"/>
      <c r="D12917" s="555"/>
      <c r="E12917" s="124" t="str">
        <f>'Enter Data'!$C$61</f>
        <v>Select</v>
      </c>
    </row>
    <row r="12918" spans="3:5" x14ac:dyDescent="0.2">
      <c r="C12918" s="555"/>
      <c r="D12918" s="555"/>
      <c r="E12918" s="124" t="str">
        <f>'Enter Data'!$C$61</f>
        <v>Select</v>
      </c>
    </row>
    <row r="12919" spans="3:5" x14ac:dyDescent="0.2">
      <c r="C12919" s="555"/>
      <c r="D12919" s="555"/>
      <c r="E12919" s="124" t="str">
        <f>'Enter Data'!$C$61</f>
        <v>Select</v>
      </c>
    </row>
    <row r="12920" spans="3:5" x14ac:dyDescent="0.2">
      <c r="C12920" s="555"/>
      <c r="D12920" s="555"/>
      <c r="E12920" s="124" t="str">
        <f>'Enter Data'!$C$61</f>
        <v>Select</v>
      </c>
    </row>
    <row r="12921" spans="3:5" x14ac:dyDescent="0.2">
      <c r="C12921" s="555"/>
      <c r="D12921" s="555"/>
      <c r="E12921" s="124" t="str">
        <f>'Enter Data'!$C$61</f>
        <v>Select</v>
      </c>
    </row>
    <row r="12922" spans="3:5" x14ac:dyDescent="0.2">
      <c r="C12922" s="555"/>
      <c r="D12922" s="555"/>
      <c r="E12922" s="124" t="str">
        <f>'Enter Data'!$C$61</f>
        <v>Select</v>
      </c>
    </row>
    <row r="12923" spans="3:5" x14ac:dyDescent="0.2">
      <c r="C12923" s="555"/>
      <c r="D12923" s="555"/>
      <c r="E12923" s="124" t="str">
        <f>'Enter Data'!$C$61</f>
        <v>Select</v>
      </c>
    </row>
    <row r="12924" spans="3:5" x14ac:dyDescent="0.2">
      <c r="C12924" s="555"/>
      <c r="D12924" s="555"/>
      <c r="E12924" s="124" t="str">
        <f>'Enter Data'!$C$61</f>
        <v>Select</v>
      </c>
    </row>
    <row r="12925" spans="3:5" x14ac:dyDescent="0.2">
      <c r="C12925" s="555"/>
      <c r="D12925" s="555"/>
      <c r="E12925" s="124" t="str">
        <f>'Enter Data'!$C$61</f>
        <v>Select</v>
      </c>
    </row>
    <row r="12926" spans="3:5" x14ac:dyDescent="0.2">
      <c r="C12926" s="555"/>
      <c r="D12926" s="555"/>
      <c r="E12926" s="124" t="str">
        <f>'Enter Data'!$C$61</f>
        <v>Select</v>
      </c>
    </row>
    <row r="12927" spans="3:5" x14ac:dyDescent="0.2">
      <c r="C12927" s="555"/>
      <c r="D12927" s="555"/>
      <c r="E12927" s="124" t="str">
        <f>'Enter Data'!$C$61</f>
        <v>Select</v>
      </c>
    </row>
    <row r="12928" spans="3:5" x14ac:dyDescent="0.2">
      <c r="C12928" s="555"/>
      <c r="D12928" s="555"/>
      <c r="E12928" s="124" t="str">
        <f>'Enter Data'!$C$61</f>
        <v>Select</v>
      </c>
    </row>
    <row r="12929" spans="3:5" x14ac:dyDescent="0.2">
      <c r="C12929" s="555"/>
      <c r="D12929" s="555"/>
      <c r="E12929" s="124" t="str">
        <f>'Enter Data'!$C$61</f>
        <v>Select</v>
      </c>
    </row>
    <row r="12930" spans="3:5" x14ac:dyDescent="0.2">
      <c r="C12930" s="555"/>
      <c r="D12930" s="555"/>
      <c r="E12930" s="124" t="str">
        <f>'Enter Data'!$C$61</f>
        <v>Select</v>
      </c>
    </row>
    <row r="12931" spans="3:5" x14ac:dyDescent="0.2">
      <c r="C12931" s="555"/>
      <c r="D12931" s="555"/>
      <c r="E12931" s="124" t="str">
        <f>'Enter Data'!$C$61</f>
        <v>Select</v>
      </c>
    </row>
    <row r="12932" spans="3:5" x14ac:dyDescent="0.2">
      <c r="C12932" s="555"/>
      <c r="D12932" s="555"/>
      <c r="E12932" s="124" t="str">
        <f>'Enter Data'!$C$61</f>
        <v>Select</v>
      </c>
    </row>
    <row r="12933" spans="3:5" x14ac:dyDescent="0.2">
      <c r="C12933" s="555"/>
      <c r="D12933" s="555"/>
      <c r="E12933" s="124" t="str">
        <f>'Enter Data'!$C$61</f>
        <v>Select</v>
      </c>
    </row>
    <row r="12934" spans="3:5" x14ac:dyDescent="0.2">
      <c r="C12934" s="555"/>
      <c r="D12934" s="555"/>
      <c r="E12934" s="124" t="str">
        <f>'Enter Data'!$C$61</f>
        <v>Select</v>
      </c>
    </row>
    <row r="12935" spans="3:5" x14ac:dyDescent="0.2">
      <c r="C12935" s="555"/>
      <c r="D12935" s="555"/>
      <c r="E12935" s="124" t="str">
        <f>'Enter Data'!$C$61</f>
        <v>Select</v>
      </c>
    </row>
    <row r="12936" spans="3:5" x14ac:dyDescent="0.2">
      <c r="C12936" s="555"/>
      <c r="D12936" s="555"/>
      <c r="E12936" s="124" t="str">
        <f>'Enter Data'!$C$61</f>
        <v>Select</v>
      </c>
    </row>
    <row r="12937" spans="3:5" x14ac:dyDescent="0.2">
      <c r="C12937" s="555"/>
      <c r="D12937" s="555"/>
      <c r="E12937" s="124" t="str">
        <f>'Enter Data'!$C$61</f>
        <v>Select</v>
      </c>
    </row>
    <row r="12938" spans="3:5" x14ac:dyDescent="0.2">
      <c r="C12938" s="555"/>
      <c r="D12938" s="555"/>
      <c r="E12938" s="124" t="str">
        <f>'Enter Data'!$C$61</f>
        <v>Select</v>
      </c>
    </row>
    <row r="12939" spans="3:5" x14ac:dyDescent="0.2">
      <c r="C12939" s="555"/>
      <c r="D12939" s="555"/>
      <c r="E12939" s="124" t="str">
        <f>'Enter Data'!$C$61</f>
        <v>Select</v>
      </c>
    </row>
    <row r="12940" spans="3:5" x14ac:dyDescent="0.2">
      <c r="C12940" s="555"/>
      <c r="D12940" s="555"/>
      <c r="E12940" s="124" t="str">
        <f>'Enter Data'!$C$61</f>
        <v>Select</v>
      </c>
    </row>
    <row r="12941" spans="3:5" x14ac:dyDescent="0.2">
      <c r="C12941" s="555"/>
      <c r="D12941" s="555"/>
      <c r="E12941" s="124" t="str">
        <f>'Enter Data'!$C$61</f>
        <v>Select</v>
      </c>
    </row>
    <row r="12942" spans="3:5" x14ac:dyDescent="0.2">
      <c r="C12942" s="555"/>
      <c r="D12942" s="555"/>
      <c r="E12942" s="124" t="str">
        <f>'Enter Data'!$C$61</f>
        <v>Select</v>
      </c>
    </row>
    <row r="12943" spans="3:5" x14ac:dyDescent="0.2">
      <c r="C12943" s="555"/>
      <c r="D12943" s="555"/>
      <c r="E12943" s="124" t="str">
        <f>'Enter Data'!$C$61</f>
        <v>Select</v>
      </c>
    </row>
    <row r="12944" spans="3:5" x14ac:dyDescent="0.2">
      <c r="C12944" s="555"/>
      <c r="D12944" s="555"/>
      <c r="E12944" s="124" t="str">
        <f>'Enter Data'!$C$61</f>
        <v>Select</v>
      </c>
    </row>
    <row r="12945" spans="3:5" x14ac:dyDescent="0.2">
      <c r="C12945" s="555"/>
      <c r="D12945" s="555"/>
      <c r="E12945" s="124" t="str">
        <f>'Enter Data'!$C$61</f>
        <v>Select</v>
      </c>
    </row>
    <row r="12946" spans="3:5" x14ac:dyDescent="0.2">
      <c r="C12946" s="555"/>
      <c r="D12946" s="555"/>
      <c r="E12946" s="124" t="str">
        <f>'Enter Data'!$C$61</f>
        <v>Select</v>
      </c>
    </row>
    <row r="12947" spans="3:5" x14ac:dyDescent="0.2">
      <c r="C12947" s="555"/>
      <c r="D12947" s="555"/>
      <c r="E12947" s="124" t="str">
        <f>'Enter Data'!$C$61</f>
        <v>Select</v>
      </c>
    </row>
    <row r="12948" spans="3:5" x14ac:dyDescent="0.2">
      <c r="C12948" s="555"/>
      <c r="D12948" s="555"/>
      <c r="E12948" s="124" t="str">
        <f>'Enter Data'!$C$61</f>
        <v>Select</v>
      </c>
    </row>
    <row r="12949" spans="3:5" x14ac:dyDescent="0.2">
      <c r="C12949" s="555"/>
      <c r="D12949" s="555"/>
      <c r="E12949" s="124" t="str">
        <f>'Enter Data'!$C$61</f>
        <v>Select</v>
      </c>
    </row>
    <row r="12950" spans="3:5" x14ac:dyDescent="0.2">
      <c r="C12950" s="555"/>
      <c r="D12950" s="555"/>
      <c r="E12950" s="124" t="str">
        <f>'Enter Data'!$C$61</f>
        <v>Select</v>
      </c>
    </row>
    <row r="12951" spans="3:5" x14ac:dyDescent="0.2">
      <c r="C12951" s="555"/>
      <c r="D12951" s="555"/>
      <c r="E12951" s="124" t="str">
        <f>'Enter Data'!$C$61</f>
        <v>Select</v>
      </c>
    </row>
    <row r="12952" spans="3:5" x14ac:dyDescent="0.2">
      <c r="C12952" s="555"/>
      <c r="D12952" s="555"/>
      <c r="E12952" s="124" t="str">
        <f>'Enter Data'!$C$61</f>
        <v>Select</v>
      </c>
    </row>
    <row r="12953" spans="3:5" x14ac:dyDescent="0.2">
      <c r="C12953" s="555"/>
      <c r="D12953" s="555"/>
      <c r="E12953" s="124" t="str">
        <f>'Enter Data'!$C$61</f>
        <v>Select</v>
      </c>
    </row>
    <row r="12954" spans="3:5" x14ac:dyDescent="0.2">
      <c r="C12954" s="555"/>
      <c r="D12954" s="555"/>
      <c r="E12954" s="124" t="str">
        <f>'Enter Data'!$C$61</f>
        <v>Select</v>
      </c>
    </row>
    <row r="12955" spans="3:5" x14ac:dyDescent="0.2">
      <c r="C12955" s="555"/>
      <c r="D12955" s="555"/>
      <c r="E12955" s="124" t="str">
        <f>'Enter Data'!$C$61</f>
        <v>Select</v>
      </c>
    </row>
    <row r="12956" spans="3:5" x14ac:dyDescent="0.2">
      <c r="C12956" s="555"/>
      <c r="D12956" s="555"/>
      <c r="E12956" s="124" t="str">
        <f>'Enter Data'!$C$61</f>
        <v>Select</v>
      </c>
    </row>
    <row r="12957" spans="3:5" x14ac:dyDescent="0.2">
      <c r="C12957" s="555"/>
      <c r="D12957" s="555"/>
      <c r="E12957" s="124" t="str">
        <f>'Enter Data'!$C$61</f>
        <v>Select</v>
      </c>
    </row>
    <row r="12958" spans="3:5" x14ac:dyDescent="0.2">
      <c r="C12958" s="555"/>
      <c r="D12958" s="555"/>
      <c r="E12958" s="124" t="str">
        <f>'Enter Data'!$C$61</f>
        <v>Select</v>
      </c>
    </row>
    <row r="12959" spans="3:5" x14ac:dyDescent="0.2">
      <c r="C12959" s="555"/>
      <c r="D12959" s="555"/>
      <c r="E12959" s="124" t="str">
        <f>'Enter Data'!$C$61</f>
        <v>Select</v>
      </c>
    </row>
    <row r="12960" spans="3:5" x14ac:dyDescent="0.2">
      <c r="C12960" s="555"/>
      <c r="D12960" s="555"/>
      <c r="E12960" s="124" t="str">
        <f>'Enter Data'!$C$61</f>
        <v>Select</v>
      </c>
    </row>
    <row r="12961" spans="3:5" x14ac:dyDescent="0.2">
      <c r="C12961" s="555"/>
      <c r="D12961" s="555"/>
      <c r="E12961" s="124" t="str">
        <f>'Enter Data'!$C$61</f>
        <v>Select</v>
      </c>
    </row>
    <row r="12962" spans="3:5" x14ac:dyDescent="0.2">
      <c r="C12962" s="555"/>
      <c r="D12962" s="555"/>
      <c r="E12962" s="124" t="str">
        <f>'Enter Data'!$C$61</f>
        <v>Select</v>
      </c>
    </row>
    <row r="12963" spans="3:5" x14ac:dyDescent="0.2">
      <c r="C12963" s="555"/>
      <c r="D12963" s="555"/>
      <c r="E12963" s="124" t="str">
        <f>'Enter Data'!$C$61</f>
        <v>Select</v>
      </c>
    </row>
    <row r="12964" spans="3:5" x14ac:dyDescent="0.2">
      <c r="C12964" s="555"/>
      <c r="D12964" s="555"/>
      <c r="E12964" s="124" t="str">
        <f>'Enter Data'!$C$61</f>
        <v>Select</v>
      </c>
    </row>
    <row r="12965" spans="3:5" x14ac:dyDescent="0.2">
      <c r="C12965" s="555"/>
      <c r="D12965" s="555"/>
      <c r="E12965" s="124" t="str">
        <f>'Enter Data'!$C$61</f>
        <v>Select</v>
      </c>
    </row>
    <row r="12966" spans="3:5" x14ac:dyDescent="0.2">
      <c r="C12966" s="555"/>
      <c r="D12966" s="555"/>
      <c r="E12966" s="124" t="str">
        <f>'Enter Data'!$C$61</f>
        <v>Select</v>
      </c>
    </row>
    <row r="12967" spans="3:5" x14ac:dyDescent="0.2">
      <c r="C12967" s="555"/>
      <c r="D12967" s="555"/>
      <c r="E12967" s="124" t="str">
        <f>'Enter Data'!$C$61</f>
        <v>Select</v>
      </c>
    </row>
    <row r="12968" spans="3:5" x14ac:dyDescent="0.2">
      <c r="C12968" s="555"/>
      <c r="D12968" s="555"/>
      <c r="E12968" s="124" t="str">
        <f>'Enter Data'!$C$61</f>
        <v>Select</v>
      </c>
    </row>
    <row r="12969" spans="3:5" x14ac:dyDescent="0.2">
      <c r="C12969" s="555"/>
      <c r="D12969" s="555"/>
      <c r="E12969" s="124" t="str">
        <f>'Enter Data'!$C$61</f>
        <v>Select</v>
      </c>
    </row>
    <row r="12970" spans="3:5" x14ac:dyDescent="0.2">
      <c r="C12970" s="555"/>
      <c r="D12970" s="555"/>
      <c r="E12970" s="124" t="str">
        <f>'Enter Data'!$C$61</f>
        <v>Select</v>
      </c>
    </row>
    <row r="12971" spans="3:5" x14ac:dyDescent="0.2">
      <c r="C12971" s="555"/>
      <c r="D12971" s="555"/>
      <c r="E12971" s="124" t="str">
        <f>'Enter Data'!$C$61</f>
        <v>Select</v>
      </c>
    </row>
    <row r="12972" spans="3:5" x14ac:dyDescent="0.2">
      <c r="C12972" s="555"/>
      <c r="D12972" s="555"/>
      <c r="E12972" s="124" t="str">
        <f>'Enter Data'!$C$61</f>
        <v>Select</v>
      </c>
    </row>
    <row r="12973" spans="3:5" x14ac:dyDescent="0.2">
      <c r="C12973" s="555"/>
      <c r="D12973" s="555"/>
      <c r="E12973" s="124" t="str">
        <f>'Enter Data'!$C$61</f>
        <v>Select</v>
      </c>
    </row>
    <row r="12974" spans="3:5" x14ac:dyDescent="0.2">
      <c r="C12974" s="555"/>
      <c r="D12974" s="555"/>
      <c r="E12974" s="124" t="str">
        <f>'Enter Data'!$C$61</f>
        <v>Select</v>
      </c>
    </row>
    <row r="12975" spans="3:5" x14ac:dyDescent="0.2">
      <c r="C12975" s="555"/>
      <c r="D12975" s="555"/>
      <c r="E12975" s="124" t="str">
        <f>'Enter Data'!$C$61</f>
        <v>Select</v>
      </c>
    </row>
    <row r="12976" spans="3:5" x14ac:dyDescent="0.2">
      <c r="C12976" s="555"/>
      <c r="D12976" s="555"/>
      <c r="E12976" s="124" t="str">
        <f>'Enter Data'!$C$61</f>
        <v>Select</v>
      </c>
    </row>
    <row r="12977" spans="3:5" x14ac:dyDescent="0.2">
      <c r="C12977" s="555"/>
      <c r="D12977" s="555"/>
      <c r="E12977" s="124" t="str">
        <f>'Enter Data'!$C$61</f>
        <v>Select</v>
      </c>
    </row>
    <row r="12978" spans="3:5" x14ac:dyDescent="0.2">
      <c r="C12978" s="555"/>
      <c r="D12978" s="555"/>
      <c r="E12978" s="124" t="str">
        <f>'Enter Data'!$C$61</f>
        <v>Select</v>
      </c>
    </row>
    <row r="12979" spans="3:5" x14ac:dyDescent="0.2">
      <c r="C12979" s="555"/>
      <c r="D12979" s="555"/>
      <c r="E12979" s="124" t="str">
        <f>'Enter Data'!$C$61</f>
        <v>Select</v>
      </c>
    </row>
    <row r="12980" spans="3:5" x14ac:dyDescent="0.2">
      <c r="C12980" s="555"/>
      <c r="D12980" s="555"/>
      <c r="E12980" s="124" t="str">
        <f>'Enter Data'!$C$61</f>
        <v>Select</v>
      </c>
    </row>
    <row r="12981" spans="3:5" x14ac:dyDescent="0.2">
      <c r="C12981" s="555"/>
      <c r="D12981" s="555"/>
      <c r="E12981" s="124" t="str">
        <f>'Enter Data'!$C$61</f>
        <v>Select</v>
      </c>
    </row>
    <row r="12982" spans="3:5" x14ac:dyDescent="0.2">
      <c r="C12982" s="555"/>
      <c r="D12982" s="555"/>
      <c r="E12982" s="124" t="str">
        <f>'Enter Data'!$C$61</f>
        <v>Select</v>
      </c>
    </row>
    <row r="12983" spans="3:5" x14ac:dyDescent="0.2">
      <c r="C12983" s="555"/>
      <c r="D12983" s="555"/>
      <c r="E12983" s="124" t="str">
        <f>'Enter Data'!$C$61</f>
        <v>Select</v>
      </c>
    </row>
    <row r="12984" spans="3:5" x14ac:dyDescent="0.2">
      <c r="C12984" s="555"/>
      <c r="D12984" s="555"/>
      <c r="E12984" s="124" t="str">
        <f>'Enter Data'!$C$61</f>
        <v>Select</v>
      </c>
    </row>
    <row r="12985" spans="3:5" x14ac:dyDescent="0.2">
      <c r="C12985" s="555"/>
      <c r="D12985" s="555"/>
      <c r="E12985" s="124" t="str">
        <f>'Enter Data'!$C$61</f>
        <v>Select</v>
      </c>
    </row>
    <row r="12986" spans="3:5" x14ac:dyDescent="0.2">
      <c r="C12986" s="555"/>
      <c r="D12986" s="555"/>
      <c r="E12986" s="124" t="str">
        <f>'Enter Data'!$C$61</f>
        <v>Select</v>
      </c>
    </row>
    <row r="12987" spans="3:5" x14ac:dyDescent="0.2">
      <c r="C12987" s="555"/>
      <c r="D12987" s="555"/>
      <c r="E12987" s="124" t="str">
        <f>'Enter Data'!$C$61</f>
        <v>Select</v>
      </c>
    </row>
    <row r="12988" spans="3:5" x14ac:dyDescent="0.2">
      <c r="C12988" s="555"/>
      <c r="D12988" s="555"/>
      <c r="E12988" s="124" t="str">
        <f>'Enter Data'!$C$61</f>
        <v>Select</v>
      </c>
    </row>
    <row r="12989" spans="3:5" x14ac:dyDescent="0.2">
      <c r="C12989" s="555"/>
      <c r="D12989" s="555"/>
      <c r="E12989" s="124" t="str">
        <f>'Enter Data'!$C$61</f>
        <v>Select</v>
      </c>
    </row>
    <row r="12990" spans="3:5" x14ac:dyDescent="0.2">
      <c r="C12990" s="555"/>
      <c r="D12990" s="555"/>
      <c r="E12990" s="124" t="str">
        <f>'Enter Data'!$C$61</f>
        <v>Select</v>
      </c>
    </row>
    <row r="12991" spans="3:5" x14ac:dyDescent="0.2">
      <c r="C12991" s="555"/>
      <c r="D12991" s="555"/>
      <c r="E12991" s="124" t="str">
        <f>'Enter Data'!$C$61</f>
        <v>Select</v>
      </c>
    </row>
    <row r="12992" spans="3:5" x14ac:dyDescent="0.2">
      <c r="C12992" s="555"/>
      <c r="D12992" s="555"/>
      <c r="E12992" s="124" t="str">
        <f>'Enter Data'!$C$61</f>
        <v>Select</v>
      </c>
    </row>
    <row r="12993" spans="3:5" x14ac:dyDescent="0.2">
      <c r="C12993" s="555"/>
      <c r="D12993" s="555"/>
      <c r="E12993" s="124" t="str">
        <f>'Enter Data'!$C$61</f>
        <v>Select</v>
      </c>
    </row>
    <row r="12994" spans="3:5" x14ac:dyDescent="0.2">
      <c r="C12994" s="555"/>
      <c r="D12994" s="555"/>
      <c r="E12994" s="124" t="str">
        <f>'Enter Data'!$C$61</f>
        <v>Select</v>
      </c>
    </row>
    <row r="12995" spans="3:5" x14ac:dyDescent="0.2">
      <c r="C12995" s="555"/>
      <c r="D12995" s="555"/>
      <c r="E12995" s="124" t="str">
        <f>'Enter Data'!$C$61</f>
        <v>Select</v>
      </c>
    </row>
    <row r="12996" spans="3:5" x14ac:dyDescent="0.2">
      <c r="C12996" s="555"/>
      <c r="D12996" s="555"/>
      <c r="E12996" s="124" t="str">
        <f>'Enter Data'!$C$61</f>
        <v>Select</v>
      </c>
    </row>
    <row r="12997" spans="3:5" x14ac:dyDescent="0.2">
      <c r="C12997" s="555"/>
      <c r="D12997" s="555"/>
      <c r="E12997" s="124" t="str">
        <f>'Enter Data'!$C$61</f>
        <v>Select</v>
      </c>
    </row>
    <row r="12998" spans="3:5" x14ac:dyDescent="0.2">
      <c r="C12998" s="555"/>
      <c r="D12998" s="555"/>
      <c r="E12998" s="124" t="str">
        <f>'Enter Data'!$C$61</f>
        <v>Select</v>
      </c>
    </row>
    <row r="12999" spans="3:5" x14ac:dyDescent="0.2">
      <c r="C12999" s="555"/>
      <c r="D12999" s="555"/>
      <c r="E12999" s="124" t="str">
        <f>'Enter Data'!$C$61</f>
        <v>Select</v>
      </c>
    </row>
    <row r="13000" spans="3:5" x14ac:dyDescent="0.2">
      <c r="C13000" s="555"/>
      <c r="D13000" s="555"/>
      <c r="E13000" s="124" t="str">
        <f>'Enter Data'!$C$61</f>
        <v>Select</v>
      </c>
    </row>
    <row r="13001" spans="3:5" x14ac:dyDescent="0.2">
      <c r="C13001" s="555"/>
      <c r="D13001" s="555"/>
      <c r="E13001" s="124" t="str">
        <f>'Enter Data'!$C$61</f>
        <v>Select</v>
      </c>
    </row>
    <row r="13002" spans="3:5" x14ac:dyDescent="0.2">
      <c r="C13002" s="555"/>
      <c r="D13002" s="555"/>
      <c r="E13002" s="124" t="str">
        <f>'Enter Data'!$C$61</f>
        <v>Select</v>
      </c>
    </row>
    <row r="13003" spans="3:5" x14ac:dyDescent="0.2">
      <c r="C13003" s="555"/>
      <c r="D13003" s="555"/>
      <c r="E13003" s="124" t="str">
        <f>'Enter Data'!$C$61</f>
        <v>Select</v>
      </c>
    </row>
    <row r="13004" spans="3:5" x14ac:dyDescent="0.2">
      <c r="C13004" s="555"/>
      <c r="D13004" s="555"/>
      <c r="E13004" s="124" t="str">
        <f>'Enter Data'!$C$61</f>
        <v>Select</v>
      </c>
    </row>
    <row r="13005" spans="3:5" x14ac:dyDescent="0.2">
      <c r="C13005" s="555"/>
      <c r="D13005" s="555"/>
      <c r="E13005" s="124" t="str">
        <f>'Enter Data'!$C$61</f>
        <v>Select</v>
      </c>
    </row>
    <row r="13006" spans="3:5" x14ac:dyDescent="0.2">
      <c r="C13006" s="555"/>
      <c r="D13006" s="555"/>
      <c r="E13006" s="124" t="str">
        <f>'Enter Data'!$C$61</f>
        <v>Select</v>
      </c>
    </row>
    <row r="13007" spans="3:5" x14ac:dyDescent="0.2">
      <c r="C13007" s="555"/>
      <c r="D13007" s="555"/>
      <c r="E13007" s="124" t="str">
        <f>'Enter Data'!$C$61</f>
        <v>Select</v>
      </c>
    </row>
    <row r="13008" spans="3:5" x14ac:dyDescent="0.2">
      <c r="C13008" s="555"/>
      <c r="D13008" s="555"/>
      <c r="E13008" s="124" t="str">
        <f>'Enter Data'!$C$61</f>
        <v>Select</v>
      </c>
    </row>
    <row r="13009" spans="3:5" x14ac:dyDescent="0.2">
      <c r="C13009" s="555"/>
      <c r="D13009" s="555"/>
      <c r="E13009" s="124" t="str">
        <f>'Enter Data'!$C$61</f>
        <v>Select</v>
      </c>
    </row>
    <row r="13010" spans="3:5" x14ac:dyDescent="0.2">
      <c r="C13010" s="555"/>
      <c r="D13010" s="555"/>
      <c r="E13010" s="124" t="str">
        <f>'Enter Data'!$C$61</f>
        <v>Select</v>
      </c>
    </row>
    <row r="13011" spans="3:5" x14ac:dyDescent="0.2">
      <c r="C13011" s="555"/>
      <c r="D13011" s="555"/>
      <c r="E13011" s="124" t="str">
        <f>'Enter Data'!$C$61</f>
        <v>Select</v>
      </c>
    </row>
    <row r="13012" spans="3:5" x14ac:dyDescent="0.2">
      <c r="C13012" s="555"/>
      <c r="D13012" s="555"/>
      <c r="E13012" s="124" t="str">
        <f>'Enter Data'!$C$61</f>
        <v>Select</v>
      </c>
    </row>
    <row r="13013" spans="3:5" x14ac:dyDescent="0.2">
      <c r="C13013" s="555"/>
      <c r="D13013" s="555"/>
      <c r="E13013" s="124" t="str">
        <f>'Enter Data'!$C$61</f>
        <v>Select</v>
      </c>
    </row>
    <row r="13014" spans="3:5" x14ac:dyDescent="0.2">
      <c r="C13014" s="555"/>
      <c r="D13014" s="555"/>
      <c r="E13014" s="124" t="str">
        <f>'Enter Data'!$C$61</f>
        <v>Select</v>
      </c>
    </row>
    <row r="13015" spans="3:5" x14ac:dyDescent="0.2">
      <c r="C13015" s="555"/>
      <c r="D13015" s="555"/>
      <c r="E13015" s="124" t="str">
        <f>'Enter Data'!$C$61</f>
        <v>Select</v>
      </c>
    </row>
    <row r="13016" spans="3:5" x14ac:dyDescent="0.2">
      <c r="C13016" s="555"/>
      <c r="D13016" s="555"/>
      <c r="E13016" s="124" t="str">
        <f>'Enter Data'!$C$61</f>
        <v>Select</v>
      </c>
    </row>
    <row r="13017" spans="3:5" x14ac:dyDescent="0.2">
      <c r="C13017" s="555"/>
      <c r="D13017" s="555"/>
      <c r="E13017" s="124" t="str">
        <f>'Enter Data'!$C$61</f>
        <v>Select</v>
      </c>
    </row>
    <row r="13018" spans="3:5" x14ac:dyDescent="0.2">
      <c r="C13018" s="555"/>
      <c r="D13018" s="555"/>
      <c r="E13018" s="124" t="str">
        <f>'Enter Data'!$C$61</f>
        <v>Select</v>
      </c>
    </row>
    <row r="13019" spans="3:5" x14ac:dyDescent="0.2">
      <c r="C13019" s="555"/>
      <c r="D13019" s="555"/>
      <c r="E13019" s="124" t="str">
        <f>'Enter Data'!$C$61</f>
        <v>Select</v>
      </c>
    </row>
    <row r="13020" spans="3:5" x14ac:dyDescent="0.2">
      <c r="C13020" s="555"/>
      <c r="D13020" s="555"/>
      <c r="E13020" s="124" t="str">
        <f>'Enter Data'!$C$61</f>
        <v>Select</v>
      </c>
    </row>
    <row r="13021" spans="3:5" x14ac:dyDescent="0.2">
      <c r="C13021" s="555"/>
      <c r="D13021" s="555"/>
      <c r="E13021" s="124" t="str">
        <f>'Enter Data'!$C$61</f>
        <v>Select</v>
      </c>
    </row>
    <row r="13022" spans="3:5" x14ac:dyDescent="0.2">
      <c r="C13022" s="555"/>
      <c r="D13022" s="555"/>
      <c r="E13022" s="124" t="str">
        <f>'Enter Data'!$C$61</f>
        <v>Select</v>
      </c>
    </row>
    <row r="13023" spans="3:5" x14ac:dyDescent="0.2">
      <c r="C13023" s="555"/>
      <c r="D13023" s="555"/>
      <c r="E13023" s="124" t="str">
        <f>'Enter Data'!$C$61</f>
        <v>Select</v>
      </c>
    </row>
    <row r="13024" spans="3:5" x14ac:dyDescent="0.2">
      <c r="C13024" s="555"/>
      <c r="D13024" s="555"/>
      <c r="E13024" s="124" t="str">
        <f>'Enter Data'!$C$61</f>
        <v>Select</v>
      </c>
    </row>
    <row r="13025" spans="3:5" x14ac:dyDescent="0.2">
      <c r="C13025" s="555"/>
      <c r="D13025" s="555"/>
      <c r="E13025" s="124" t="str">
        <f>'Enter Data'!$C$61</f>
        <v>Select</v>
      </c>
    </row>
    <row r="13026" spans="3:5" x14ac:dyDescent="0.2">
      <c r="C13026" s="555"/>
      <c r="D13026" s="555"/>
      <c r="E13026" s="124" t="str">
        <f>'Enter Data'!$C$61</f>
        <v>Select</v>
      </c>
    </row>
    <row r="13027" spans="3:5" x14ac:dyDescent="0.2">
      <c r="C13027" s="555"/>
      <c r="D13027" s="555"/>
      <c r="E13027" s="124" t="str">
        <f>'Enter Data'!$C$61</f>
        <v>Select</v>
      </c>
    </row>
    <row r="13028" spans="3:5" x14ac:dyDescent="0.2">
      <c r="C13028" s="555"/>
      <c r="D13028" s="555"/>
      <c r="E13028" s="124" t="str">
        <f>'Enter Data'!$C$61</f>
        <v>Select</v>
      </c>
    </row>
    <row r="13029" spans="3:5" x14ac:dyDescent="0.2">
      <c r="C13029" s="555"/>
      <c r="D13029" s="555"/>
      <c r="E13029" s="124" t="str">
        <f>'Enter Data'!$C$61</f>
        <v>Select</v>
      </c>
    </row>
    <row r="13030" spans="3:5" x14ac:dyDescent="0.2">
      <c r="C13030" s="555"/>
      <c r="D13030" s="555"/>
      <c r="E13030" s="124" t="str">
        <f>'Enter Data'!$C$61</f>
        <v>Select</v>
      </c>
    </row>
    <row r="13031" spans="3:5" x14ac:dyDescent="0.2">
      <c r="C13031" s="555"/>
      <c r="D13031" s="555"/>
      <c r="E13031" s="124" t="str">
        <f>'Enter Data'!$C$61</f>
        <v>Select</v>
      </c>
    </row>
    <row r="13032" spans="3:5" x14ac:dyDescent="0.2">
      <c r="C13032" s="555"/>
      <c r="D13032" s="555"/>
      <c r="E13032" s="124" t="str">
        <f>'Enter Data'!$C$61</f>
        <v>Select</v>
      </c>
    </row>
    <row r="13033" spans="3:5" x14ac:dyDescent="0.2">
      <c r="C13033" s="555"/>
      <c r="D13033" s="555"/>
      <c r="E13033" s="124" t="str">
        <f>'Enter Data'!$C$61</f>
        <v>Select</v>
      </c>
    </row>
    <row r="13034" spans="3:5" x14ac:dyDescent="0.2">
      <c r="C13034" s="555"/>
      <c r="D13034" s="555"/>
      <c r="E13034" s="124" t="str">
        <f>'Enter Data'!$C$61</f>
        <v>Select</v>
      </c>
    </row>
    <row r="13035" spans="3:5" x14ac:dyDescent="0.2">
      <c r="C13035" s="555"/>
      <c r="D13035" s="555"/>
      <c r="E13035" s="124" t="str">
        <f>'Enter Data'!$C$61</f>
        <v>Select</v>
      </c>
    </row>
    <row r="13036" spans="3:5" x14ac:dyDescent="0.2">
      <c r="C13036" s="555"/>
      <c r="D13036" s="555"/>
      <c r="E13036" s="124" t="str">
        <f>'Enter Data'!$C$61</f>
        <v>Select</v>
      </c>
    </row>
    <row r="13037" spans="3:5" x14ac:dyDescent="0.2">
      <c r="C13037" s="555"/>
      <c r="D13037" s="555"/>
      <c r="E13037" s="124" t="str">
        <f>'Enter Data'!$C$61</f>
        <v>Select</v>
      </c>
    </row>
    <row r="13038" spans="3:5" x14ac:dyDescent="0.2">
      <c r="C13038" s="555"/>
      <c r="D13038" s="555"/>
      <c r="E13038" s="124" t="str">
        <f>'Enter Data'!$C$61</f>
        <v>Select</v>
      </c>
    </row>
    <row r="13039" spans="3:5" x14ac:dyDescent="0.2">
      <c r="C13039" s="555"/>
      <c r="D13039" s="555"/>
      <c r="E13039" s="124" t="str">
        <f>'Enter Data'!$C$61</f>
        <v>Select</v>
      </c>
    </row>
    <row r="13040" spans="3:5" x14ac:dyDescent="0.2">
      <c r="C13040" s="555"/>
      <c r="D13040" s="555"/>
      <c r="E13040" s="124" t="str">
        <f>'Enter Data'!$C$61</f>
        <v>Select</v>
      </c>
    </row>
    <row r="13041" spans="3:5" x14ac:dyDescent="0.2">
      <c r="C13041" s="555"/>
      <c r="D13041" s="555"/>
      <c r="E13041" s="124" t="str">
        <f>'Enter Data'!$C$61</f>
        <v>Select</v>
      </c>
    </row>
    <row r="13042" spans="3:5" x14ac:dyDescent="0.2">
      <c r="C13042" s="555"/>
      <c r="D13042" s="555"/>
      <c r="E13042" s="124" t="str">
        <f>'Enter Data'!$C$61</f>
        <v>Select</v>
      </c>
    </row>
    <row r="13043" spans="3:5" x14ac:dyDescent="0.2">
      <c r="C13043" s="555"/>
      <c r="D13043" s="555"/>
      <c r="E13043" s="124" t="str">
        <f>'Enter Data'!$C$61</f>
        <v>Select</v>
      </c>
    </row>
    <row r="13044" spans="3:5" x14ac:dyDescent="0.2">
      <c r="C13044" s="555"/>
      <c r="D13044" s="555"/>
      <c r="E13044" s="124" t="str">
        <f>'Enter Data'!$C$61</f>
        <v>Select</v>
      </c>
    </row>
    <row r="13045" spans="3:5" x14ac:dyDescent="0.2">
      <c r="C13045" s="555"/>
      <c r="D13045" s="555"/>
      <c r="E13045" s="124" t="str">
        <f>'Enter Data'!$C$61</f>
        <v>Select</v>
      </c>
    </row>
    <row r="13046" spans="3:5" x14ac:dyDescent="0.2">
      <c r="C13046" s="555"/>
      <c r="D13046" s="555"/>
      <c r="E13046" s="124" t="str">
        <f>'Enter Data'!$C$61</f>
        <v>Select</v>
      </c>
    </row>
    <row r="13047" spans="3:5" x14ac:dyDescent="0.2">
      <c r="C13047" s="555"/>
      <c r="D13047" s="555"/>
      <c r="E13047" s="124" t="str">
        <f>'Enter Data'!$C$61</f>
        <v>Select</v>
      </c>
    </row>
    <row r="13048" spans="3:5" x14ac:dyDescent="0.2">
      <c r="C13048" s="555"/>
      <c r="D13048" s="555"/>
      <c r="E13048" s="124" t="str">
        <f>'Enter Data'!$C$61</f>
        <v>Select</v>
      </c>
    </row>
    <row r="13049" spans="3:5" x14ac:dyDescent="0.2">
      <c r="C13049" s="555"/>
      <c r="D13049" s="555"/>
      <c r="E13049" s="124" t="str">
        <f>'Enter Data'!$C$61</f>
        <v>Select</v>
      </c>
    </row>
    <row r="13050" spans="3:5" x14ac:dyDescent="0.2">
      <c r="C13050" s="555"/>
      <c r="D13050" s="555"/>
      <c r="E13050" s="124" t="str">
        <f>'Enter Data'!$C$61</f>
        <v>Select</v>
      </c>
    </row>
    <row r="13051" spans="3:5" x14ac:dyDescent="0.2">
      <c r="C13051" s="555"/>
      <c r="D13051" s="555"/>
      <c r="E13051" s="124" t="str">
        <f>'Enter Data'!$C$61</f>
        <v>Select</v>
      </c>
    </row>
    <row r="13052" spans="3:5" x14ac:dyDescent="0.2">
      <c r="C13052" s="555"/>
      <c r="D13052" s="555"/>
      <c r="E13052" s="124" t="str">
        <f>'Enter Data'!$C$61</f>
        <v>Select</v>
      </c>
    </row>
    <row r="13053" spans="3:5" x14ac:dyDescent="0.2">
      <c r="C13053" s="555"/>
      <c r="D13053" s="555"/>
      <c r="E13053" s="124" t="str">
        <f>'Enter Data'!$C$61</f>
        <v>Select</v>
      </c>
    </row>
    <row r="13054" spans="3:5" x14ac:dyDescent="0.2">
      <c r="C13054" s="555"/>
      <c r="D13054" s="555"/>
      <c r="E13054" s="124" t="str">
        <f>'Enter Data'!$C$61</f>
        <v>Select</v>
      </c>
    </row>
    <row r="13055" spans="3:5" x14ac:dyDescent="0.2">
      <c r="C13055" s="555"/>
      <c r="D13055" s="555"/>
      <c r="E13055" s="124" t="str">
        <f>'Enter Data'!$C$61</f>
        <v>Select</v>
      </c>
    </row>
    <row r="13056" spans="3:5" x14ac:dyDescent="0.2">
      <c r="C13056" s="555"/>
      <c r="D13056" s="555"/>
      <c r="E13056" s="124" t="str">
        <f>'Enter Data'!$C$61</f>
        <v>Select</v>
      </c>
    </row>
    <row r="13057" spans="3:5" x14ac:dyDescent="0.2">
      <c r="C13057" s="555"/>
      <c r="D13057" s="555"/>
      <c r="E13057" s="124" t="str">
        <f>'Enter Data'!$C$61</f>
        <v>Select</v>
      </c>
    </row>
    <row r="13058" spans="3:5" x14ac:dyDescent="0.2">
      <c r="C13058" s="555"/>
      <c r="D13058" s="555"/>
      <c r="E13058" s="124" t="str">
        <f>'Enter Data'!$C$61</f>
        <v>Select</v>
      </c>
    </row>
    <row r="13059" spans="3:5" x14ac:dyDescent="0.2">
      <c r="C13059" s="555"/>
      <c r="D13059" s="555"/>
      <c r="E13059" s="124" t="str">
        <f>'Enter Data'!$C$61</f>
        <v>Select</v>
      </c>
    </row>
    <row r="13060" spans="3:5" x14ac:dyDescent="0.2">
      <c r="C13060" s="555"/>
      <c r="D13060" s="555"/>
      <c r="E13060" s="124" t="str">
        <f>'Enter Data'!$C$61</f>
        <v>Select</v>
      </c>
    </row>
    <row r="13061" spans="3:5" x14ac:dyDescent="0.2">
      <c r="C13061" s="555"/>
      <c r="D13061" s="555"/>
      <c r="E13061" s="124" t="str">
        <f>'Enter Data'!$C$61</f>
        <v>Select</v>
      </c>
    </row>
    <row r="13062" spans="3:5" x14ac:dyDescent="0.2">
      <c r="C13062" s="555"/>
      <c r="D13062" s="555"/>
      <c r="E13062" s="124" t="str">
        <f>'Enter Data'!$C$61</f>
        <v>Select</v>
      </c>
    </row>
    <row r="13063" spans="3:5" x14ac:dyDescent="0.2">
      <c r="C13063" s="555"/>
      <c r="D13063" s="555"/>
      <c r="E13063" s="124" t="str">
        <f>'Enter Data'!$C$61</f>
        <v>Select</v>
      </c>
    </row>
    <row r="13064" spans="3:5" x14ac:dyDescent="0.2">
      <c r="C13064" s="555"/>
      <c r="D13064" s="555"/>
      <c r="E13064" s="124" t="str">
        <f>'Enter Data'!$C$61</f>
        <v>Select</v>
      </c>
    </row>
    <row r="13065" spans="3:5" x14ac:dyDescent="0.2">
      <c r="C13065" s="555"/>
      <c r="D13065" s="555"/>
      <c r="E13065" s="124" t="str">
        <f>'Enter Data'!$C$61</f>
        <v>Select</v>
      </c>
    </row>
    <row r="13066" spans="3:5" x14ac:dyDescent="0.2">
      <c r="C13066" s="555"/>
      <c r="D13066" s="555"/>
      <c r="E13066" s="124" t="str">
        <f>'Enter Data'!$C$61</f>
        <v>Select</v>
      </c>
    </row>
    <row r="13067" spans="3:5" x14ac:dyDescent="0.2">
      <c r="C13067" s="555"/>
      <c r="D13067" s="555"/>
      <c r="E13067" s="124" t="str">
        <f>'Enter Data'!$C$61</f>
        <v>Select</v>
      </c>
    </row>
    <row r="13068" spans="3:5" x14ac:dyDescent="0.2">
      <c r="C13068" s="555"/>
      <c r="D13068" s="555"/>
      <c r="E13068" s="124" t="str">
        <f>'Enter Data'!$C$61</f>
        <v>Select</v>
      </c>
    </row>
    <row r="13069" spans="3:5" x14ac:dyDescent="0.2">
      <c r="C13069" s="555"/>
      <c r="D13069" s="555"/>
      <c r="E13069" s="124" t="str">
        <f>'Enter Data'!$C$61</f>
        <v>Select</v>
      </c>
    </row>
    <row r="13070" spans="3:5" x14ac:dyDescent="0.2">
      <c r="C13070" s="555"/>
      <c r="D13070" s="555"/>
      <c r="E13070" s="124" t="str">
        <f>'Enter Data'!$C$61</f>
        <v>Select</v>
      </c>
    </row>
    <row r="13071" spans="3:5" x14ac:dyDescent="0.2">
      <c r="C13071" s="555"/>
      <c r="D13071" s="555"/>
      <c r="E13071" s="124" t="str">
        <f>'Enter Data'!$C$61</f>
        <v>Select</v>
      </c>
    </row>
    <row r="13072" spans="3:5" x14ac:dyDescent="0.2">
      <c r="C13072" s="555"/>
      <c r="D13072" s="555"/>
      <c r="E13072" s="124" t="str">
        <f>'Enter Data'!$C$61</f>
        <v>Select</v>
      </c>
    </row>
    <row r="13073" spans="3:5" x14ac:dyDescent="0.2">
      <c r="C13073" s="555"/>
      <c r="D13073" s="555"/>
      <c r="E13073" s="124" t="str">
        <f>'Enter Data'!$C$61</f>
        <v>Select</v>
      </c>
    </row>
    <row r="13074" spans="3:5" x14ac:dyDescent="0.2">
      <c r="C13074" s="555"/>
      <c r="D13074" s="555"/>
      <c r="E13074" s="124" t="str">
        <f>'Enter Data'!$C$61</f>
        <v>Select</v>
      </c>
    </row>
    <row r="13075" spans="3:5" x14ac:dyDescent="0.2">
      <c r="C13075" s="555"/>
      <c r="D13075" s="555"/>
      <c r="E13075" s="124" t="str">
        <f>'Enter Data'!$C$61</f>
        <v>Select</v>
      </c>
    </row>
    <row r="13076" spans="3:5" x14ac:dyDescent="0.2">
      <c r="C13076" s="555"/>
      <c r="D13076" s="555"/>
      <c r="E13076" s="124" t="str">
        <f>'Enter Data'!$C$61</f>
        <v>Select</v>
      </c>
    </row>
    <row r="13077" spans="3:5" x14ac:dyDescent="0.2">
      <c r="C13077" s="555"/>
      <c r="D13077" s="555"/>
      <c r="E13077" s="124" t="str">
        <f>'Enter Data'!$C$61</f>
        <v>Select</v>
      </c>
    </row>
    <row r="13078" spans="3:5" x14ac:dyDescent="0.2">
      <c r="C13078" s="555"/>
      <c r="D13078" s="555"/>
      <c r="E13078" s="124" t="str">
        <f>'Enter Data'!$C$61</f>
        <v>Select</v>
      </c>
    </row>
    <row r="13079" spans="3:5" x14ac:dyDescent="0.2">
      <c r="C13079" s="555"/>
      <c r="D13079" s="555"/>
      <c r="E13079" s="124" t="str">
        <f>'Enter Data'!$C$61</f>
        <v>Select</v>
      </c>
    </row>
    <row r="13080" spans="3:5" x14ac:dyDescent="0.2">
      <c r="C13080" s="555"/>
      <c r="D13080" s="555"/>
      <c r="E13080" s="124" t="str">
        <f>'Enter Data'!$C$61</f>
        <v>Select</v>
      </c>
    </row>
    <row r="13081" spans="3:5" x14ac:dyDescent="0.2">
      <c r="C13081" s="555"/>
      <c r="D13081" s="555"/>
      <c r="E13081" s="124" t="str">
        <f>'Enter Data'!$C$61</f>
        <v>Select</v>
      </c>
    </row>
    <row r="13082" spans="3:5" x14ac:dyDescent="0.2">
      <c r="C13082" s="555"/>
      <c r="D13082" s="555"/>
      <c r="E13082" s="124" t="str">
        <f>'Enter Data'!$C$61</f>
        <v>Select</v>
      </c>
    </row>
    <row r="13083" spans="3:5" x14ac:dyDescent="0.2">
      <c r="C13083" s="555"/>
      <c r="D13083" s="555"/>
      <c r="E13083" s="124" t="str">
        <f>'Enter Data'!$C$61</f>
        <v>Select</v>
      </c>
    </row>
    <row r="13084" spans="3:5" x14ac:dyDescent="0.2">
      <c r="C13084" s="555"/>
      <c r="D13084" s="555"/>
      <c r="E13084" s="124" t="str">
        <f>'Enter Data'!$C$61</f>
        <v>Select</v>
      </c>
    </row>
    <row r="13085" spans="3:5" x14ac:dyDescent="0.2">
      <c r="C13085" s="555"/>
      <c r="D13085" s="555"/>
      <c r="E13085" s="124" t="str">
        <f>'Enter Data'!$C$61</f>
        <v>Select</v>
      </c>
    </row>
    <row r="13086" spans="3:5" x14ac:dyDescent="0.2">
      <c r="C13086" s="555"/>
      <c r="D13086" s="555"/>
      <c r="E13086" s="124" t="str">
        <f>'Enter Data'!$C$61</f>
        <v>Select</v>
      </c>
    </row>
    <row r="13087" spans="3:5" x14ac:dyDescent="0.2">
      <c r="C13087" s="555"/>
      <c r="D13087" s="555"/>
      <c r="E13087" s="124" t="str">
        <f>'Enter Data'!$C$61</f>
        <v>Select</v>
      </c>
    </row>
    <row r="13088" spans="3:5" x14ac:dyDescent="0.2">
      <c r="C13088" s="555"/>
      <c r="D13088" s="555"/>
      <c r="E13088" s="124" t="str">
        <f>'Enter Data'!$C$61</f>
        <v>Select</v>
      </c>
    </row>
    <row r="13089" spans="3:5" x14ac:dyDescent="0.2">
      <c r="C13089" s="555"/>
      <c r="D13089" s="555"/>
      <c r="E13089" s="124" t="str">
        <f>'Enter Data'!$C$61</f>
        <v>Select</v>
      </c>
    </row>
    <row r="13090" spans="3:5" x14ac:dyDescent="0.2">
      <c r="C13090" s="555"/>
      <c r="D13090" s="555"/>
      <c r="E13090" s="124" t="str">
        <f>'Enter Data'!$C$61</f>
        <v>Select</v>
      </c>
    </row>
    <row r="13091" spans="3:5" x14ac:dyDescent="0.2">
      <c r="C13091" s="555"/>
      <c r="D13091" s="555"/>
      <c r="E13091" s="124" t="str">
        <f>'Enter Data'!$C$61</f>
        <v>Select</v>
      </c>
    </row>
    <row r="13092" spans="3:5" x14ac:dyDescent="0.2">
      <c r="C13092" s="555"/>
      <c r="D13092" s="555"/>
      <c r="E13092" s="124" t="str">
        <f>'Enter Data'!$C$61</f>
        <v>Select</v>
      </c>
    </row>
    <row r="13093" spans="3:5" x14ac:dyDescent="0.2">
      <c r="C13093" s="555"/>
      <c r="D13093" s="555"/>
      <c r="E13093" s="124" t="str">
        <f>'Enter Data'!$C$61</f>
        <v>Select</v>
      </c>
    </row>
    <row r="13094" spans="3:5" x14ac:dyDescent="0.2">
      <c r="C13094" s="555"/>
      <c r="D13094" s="555"/>
      <c r="E13094" s="124" t="str">
        <f>'Enter Data'!$C$61</f>
        <v>Select</v>
      </c>
    </row>
    <row r="13095" spans="3:5" x14ac:dyDescent="0.2">
      <c r="C13095" s="555"/>
      <c r="D13095" s="555"/>
      <c r="E13095" s="124" t="str">
        <f>'Enter Data'!$C$61</f>
        <v>Select</v>
      </c>
    </row>
    <row r="13096" spans="3:5" x14ac:dyDescent="0.2">
      <c r="C13096" s="555"/>
      <c r="D13096" s="555"/>
      <c r="E13096" s="124" t="str">
        <f>'Enter Data'!$C$61</f>
        <v>Select</v>
      </c>
    </row>
    <row r="13097" spans="3:5" x14ac:dyDescent="0.2">
      <c r="C13097" s="555"/>
      <c r="D13097" s="555"/>
      <c r="E13097" s="124" t="str">
        <f>'Enter Data'!$C$61</f>
        <v>Select</v>
      </c>
    </row>
    <row r="13098" spans="3:5" x14ac:dyDescent="0.2">
      <c r="C13098" s="555"/>
      <c r="D13098" s="555"/>
      <c r="E13098" s="124" t="str">
        <f>'Enter Data'!$C$61</f>
        <v>Select</v>
      </c>
    </row>
    <row r="13099" spans="3:5" x14ac:dyDescent="0.2">
      <c r="C13099" s="555"/>
      <c r="D13099" s="555"/>
      <c r="E13099" s="124" t="str">
        <f>'Enter Data'!$C$61</f>
        <v>Select</v>
      </c>
    </row>
    <row r="13100" spans="3:5" x14ac:dyDescent="0.2">
      <c r="C13100" s="555"/>
      <c r="D13100" s="555"/>
      <c r="E13100" s="124" t="str">
        <f>'Enter Data'!$C$61</f>
        <v>Select</v>
      </c>
    </row>
    <row r="13101" spans="3:5" x14ac:dyDescent="0.2">
      <c r="C13101" s="555"/>
      <c r="D13101" s="555"/>
      <c r="E13101" s="124" t="str">
        <f>'Enter Data'!$C$61</f>
        <v>Select</v>
      </c>
    </row>
    <row r="13102" spans="3:5" x14ac:dyDescent="0.2">
      <c r="C13102" s="555"/>
      <c r="D13102" s="555"/>
      <c r="E13102" s="124" t="str">
        <f>'Enter Data'!$C$61</f>
        <v>Select</v>
      </c>
    </row>
    <row r="13103" spans="3:5" x14ac:dyDescent="0.2">
      <c r="C13103" s="555"/>
      <c r="D13103" s="555"/>
      <c r="E13103" s="124" t="str">
        <f>'Enter Data'!$C$61</f>
        <v>Select</v>
      </c>
    </row>
    <row r="13104" spans="3:5" x14ac:dyDescent="0.2">
      <c r="C13104" s="555"/>
      <c r="D13104" s="555"/>
      <c r="E13104" s="124" t="str">
        <f>'Enter Data'!$C$61</f>
        <v>Select</v>
      </c>
    </row>
    <row r="13105" spans="3:5" x14ac:dyDescent="0.2">
      <c r="C13105" s="555"/>
      <c r="D13105" s="555"/>
      <c r="E13105" s="124" t="str">
        <f>'Enter Data'!$C$61</f>
        <v>Select</v>
      </c>
    </row>
    <row r="13106" spans="3:5" x14ac:dyDescent="0.2">
      <c r="C13106" s="555"/>
      <c r="D13106" s="555"/>
      <c r="E13106" s="124" t="str">
        <f>'Enter Data'!$C$61</f>
        <v>Select</v>
      </c>
    </row>
    <row r="13107" spans="3:5" x14ac:dyDescent="0.2">
      <c r="C13107" s="555"/>
      <c r="D13107" s="555"/>
      <c r="E13107" s="124" t="str">
        <f>'Enter Data'!$C$61</f>
        <v>Select</v>
      </c>
    </row>
    <row r="13108" spans="3:5" x14ac:dyDescent="0.2">
      <c r="C13108" s="555"/>
      <c r="D13108" s="555"/>
      <c r="E13108" s="124" t="str">
        <f>'Enter Data'!$C$61</f>
        <v>Select</v>
      </c>
    </row>
    <row r="13109" spans="3:5" x14ac:dyDescent="0.2">
      <c r="C13109" s="555"/>
      <c r="D13109" s="555"/>
      <c r="E13109" s="124" t="str">
        <f>'Enter Data'!$C$61</f>
        <v>Select</v>
      </c>
    </row>
    <row r="13110" spans="3:5" x14ac:dyDescent="0.2">
      <c r="C13110" s="555"/>
      <c r="D13110" s="555"/>
      <c r="E13110" s="124" t="str">
        <f>'Enter Data'!$C$61</f>
        <v>Select</v>
      </c>
    </row>
    <row r="13111" spans="3:5" x14ac:dyDescent="0.2">
      <c r="C13111" s="555"/>
      <c r="D13111" s="555"/>
      <c r="E13111" s="124" t="str">
        <f>'Enter Data'!$C$61</f>
        <v>Select</v>
      </c>
    </row>
    <row r="13112" spans="3:5" x14ac:dyDescent="0.2">
      <c r="C13112" s="555"/>
      <c r="D13112" s="555"/>
      <c r="E13112" s="124" t="str">
        <f>'Enter Data'!$C$61</f>
        <v>Select</v>
      </c>
    </row>
    <row r="13113" spans="3:5" x14ac:dyDescent="0.2">
      <c r="C13113" s="555"/>
      <c r="D13113" s="555"/>
      <c r="E13113" s="124" t="str">
        <f>'Enter Data'!$C$61</f>
        <v>Select</v>
      </c>
    </row>
    <row r="13114" spans="3:5" x14ac:dyDescent="0.2">
      <c r="C13114" s="555"/>
      <c r="D13114" s="555"/>
      <c r="E13114" s="124" t="str">
        <f>'Enter Data'!$C$61</f>
        <v>Select</v>
      </c>
    </row>
    <row r="13115" spans="3:5" x14ac:dyDescent="0.2">
      <c r="C13115" s="555"/>
      <c r="D13115" s="555"/>
      <c r="E13115" s="124" t="str">
        <f>'Enter Data'!$C$61</f>
        <v>Select</v>
      </c>
    </row>
    <row r="13116" spans="3:5" x14ac:dyDescent="0.2">
      <c r="C13116" s="555"/>
      <c r="D13116" s="555"/>
      <c r="E13116" s="124" t="str">
        <f>'Enter Data'!$C$61</f>
        <v>Select</v>
      </c>
    </row>
    <row r="13117" spans="3:5" x14ac:dyDescent="0.2">
      <c r="C13117" s="555"/>
      <c r="D13117" s="555"/>
      <c r="E13117" s="124" t="str">
        <f>'Enter Data'!$C$61</f>
        <v>Select</v>
      </c>
    </row>
    <row r="13118" spans="3:5" x14ac:dyDescent="0.2">
      <c r="C13118" s="555"/>
      <c r="D13118" s="555"/>
      <c r="E13118" s="124" t="str">
        <f>'Enter Data'!$C$61</f>
        <v>Select</v>
      </c>
    </row>
    <row r="13119" spans="3:5" x14ac:dyDescent="0.2">
      <c r="C13119" s="555"/>
      <c r="D13119" s="555"/>
      <c r="E13119" s="124" t="str">
        <f>'Enter Data'!$C$61</f>
        <v>Select</v>
      </c>
    </row>
    <row r="13120" spans="3:5" x14ac:dyDescent="0.2">
      <c r="C13120" s="555"/>
      <c r="D13120" s="555"/>
      <c r="E13120" s="124" t="str">
        <f>'Enter Data'!$C$61</f>
        <v>Select</v>
      </c>
    </row>
    <row r="13121" spans="3:5" x14ac:dyDescent="0.2">
      <c r="C13121" s="555"/>
      <c r="D13121" s="555"/>
      <c r="E13121" s="124" t="str">
        <f>'Enter Data'!$C$61</f>
        <v>Select</v>
      </c>
    </row>
    <row r="13122" spans="3:5" x14ac:dyDescent="0.2">
      <c r="C13122" s="555"/>
      <c r="D13122" s="555"/>
      <c r="E13122" s="124" t="str">
        <f>'Enter Data'!$C$61</f>
        <v>Select</v>
      </c>
    </row>
    <row r="13123" spans="3:5" x14ac:dyDescent="0.2">
      <c r="C13123" s="555"/>
      <c r="D13123" s="555"/>
      <c r="E13123" s="124" t="str">
        <f>'Enter Data'!$C$61</f>
        <v>Select</v>
      </c>
    </row>
    <row r="13124" spans="3:5" x14ac:dyDescent="0.2">
      <c r="C13124" s="555"/>
      <c r="D13124" s="555"/>
      <c r="E13124" s="124" t="str">
        <f>'Enter Data'!$C$61</f>
        <v>Select</v>
      </c>
    </row>
    <row r="13125" spans="3:5" x14ac:dyDescent="0.2">
      <c r="C13125" s="555"/>
      <c r="D13125" s="555"/>
      <c r="E13125" s="124" t="str">
        <f>'Enter Data'!$C$61</f>
        <v>Select</v>
      </c>
    </row>
    <row r="13126" spans="3:5" x14ac:dyDescent="0.2">
      <c r="C13126" s="555"/>
      <c r="D13126" s="555"/>
      <c r="E13126" s="124" t="str">
        <f>'Enter Data'!$C$61</f>
        <v>Select</v>
      </c>
    </row>
    <row r="13127" spans="3:5" x14ac:dyDescent="0.2">
      <c r="C13127" s="555"/>
      <c r="D13127" s="555"/>
      <c r="E13127" s="124" t="str">
        <f>'Enter Data'!$C$61</f>
        <v>Select</v>
      </c>
    </row>
    <row r="13128" spans="3:5" x14ac:dyDescent="0.2">
      <c r="C13128" s="555"/>
      <c r="D13128" s="555"/>
      <c r="E13128" s="124" t="str">
        <f>'Enter Data'!$C$61</f>
        <v>Select</v>
      </c>
    </row>
    <row r="13129" spans="3:5" x14ac:dyDescent="0.2">
      <c r="C13129" s="555"/>
      <c r="D13129" s="555"/>
      <c r="E13129" s="124" t="str">
        <f>'Enter Data'!$C$61</f>
        <v>Select</v>
      </c>
    </row>
    <row r="13130" spans="3:5" x14ac:dyDescent="0.2">
      <c r="C13130" s="555"/>
      <c r="D13130" s="555"/>
      <c r="E13130" s="124" t="str">
        <f>'Enter Data'!$C$61</f>
        <v>Select</v>
      </c>
    </row>
    <row r="13131" spans="3:5" x14ac:dyDescent="0.2">
      <c r="C13131" s="555"/>
      <c r="D13131" s="555"/>
      <c r="E13131" s="124" t="str">
        <f>'Enter Data'!$C$61</f>
        <v>Select</v>
      </c>
    </row>
    <row r="13132" spans="3:5" x14ac:dyDescent="0.2">
      <c r="C13132" s="555"/>
      <c r="D13132" s="555"/>
      <c r="E13132" s="124" t="str">
        <f>'Enter Data'!$C$61</f>
        <v>Select</v>
      </c>
    </row>
    <row r="13133" spans="3:5" x14ac:dyDescent="0.2">
      <c r="C13133" s="555"/>
      <c r="D13133" s="555"/>
      <c r="E13133" s="124" t="str">
        <f>'Enter Data'!$C$61</f>
        <v>Select</v>
      </c>
    </row>
    <row r="13134" spans="3:5" x14ac:dyDescent="0.2">
      <c r="C13134" s="555"/>
      <c r="D13134" s="555"/>
      <c r="E13134" s="124" t="str">
        <f>'Enter Data'!$C$61</f>
        <v>Select</v>
      </c>
    </row>
    <row r="13135" spans="3:5" x14ac:dyDescent="0.2">
      <c r="C13135" s="555"/>
      <c r="D13135" s="555"/>
      <c r="E13135" s="124" t="str">
        <f>'Enter Data'!$C$61</f>
        <v>Select</v>
      </c>
    </row>
    <row r="13136" spans="3:5" x14ac:dyDescent="0.2">
      <c r="C13136" s="555"/>
      <c r="D13136" s="555"/>
      <c r="E13136" s="124" t="str">
        <f>'Enter Data'!$C$61</f>
        <v>Select</v>
      </c>
    </row>
    <row r="13137" spans="3:5" x14ac:dyDescent="0.2">
      <c r="C13137" s="555"/>
      <c r="D13137" s="555"/>
      <c r="E13137" s="124" t="str">
        <f>'Enter Data'!$C$61</f>
        <v>Select</v>
      </c>
    </row>
    <row r="13138" spans="3:5" x14ac:dyDescent="0.2">
      <c r="C13138" s="555"/>
      <c r="D13138" s="555"/>
      <c r="E13138" s="124" t="str">
        <f>'Enter Data'!$C$61</f>
        <v>Select</v>
      </c>
    </row>
    <row r="13139" spans="3:5" x14ac:dyDescent="0.2">
      <c r="C13139" s="555"/>
      <c r="D13139" s="555"/>
      <c r="E13139" s="124" t="str">
        <f>'Enter Data'!$C$61</f>
        <v>Select</v>
      </c>
    </row>
    <row r="13140" spans="3:5" x14ac:dyDescent="0.2">
      <c r="C13140" s="555"/>
      <c r="D13140" s="555"/>
      <c r="E13140" s="124" t="str">
        <f>'Enter Data'!$C$61</f>
        <v>Select</v>
      </c>
    </row>
    <row r="13141" spans="3:5" x14ac:dyDescent="0.2">
      <c r="C13141" s="555"/>
      <c r="D13141" s="555"/>
      <c r="E13141" s="124" t="str">
        <f>'Enter Data'!$C$61</f>
        <v>Select</v>
      </c>
    </row>
    <row r="13142" spans="3:5" x14ac:dyDescent="0.2">
      <c r="C13142" s="555"/>
      <c r="D13142" s="555"/>
      <c r="E13142" s="124" t="str">
        <f>'Enter Data'!$C$61</f>
        <v>Select</v>
      </c>
    </row>
    <row r="13143" spans="3:5" x14ac:dyDescent="0.2">
      <c r="C13143" s="555"/>
      <c r="D13143" s="555"/>
      <c r="E13143" s="124" t="str">
        <f>'Enter Data'!$C$61</f>
        <v>Select</v>
      </c>
    </row>
    <row r="13144" spans="3:5" x14ac:dyDescent="0.2">
      <c r="C13144" s="555"/>
      <c r="D13144" s="555"/>
      <c r="E13144" s="124" t="str">
        <f>'Enter Data'!$C$61</f>
        <v>Select</v>
      </c>
    </row>
    <row r="13145" spans="3:5" x14ac:dyDescent="0.2">
      <c r="C13145" s="555"/>
      <c r="D13145" s="555"/>
      <c r="E13145" s="124" t="str">
        <f>'Enter Data'!$C$61</f>
        <v>Select</v>
      </c>
    </row>
    <row r="13146" spans="3:5" x14ac:dyDescent="0.2">
      <c r="C13146" s="555"/>
      <c r="D13146" s="555"/>
      <c r="E13146" s="124" t="str">
        <f>'Enter Data'!$C$61</f>
        <v>Select</v>
      </c>
    </row>
    <row r="13147" spans="3:5" x14ac:dyDescent="0.2">
      <c r="C13147" s="555"/>
      <c r="D13147" s="555"/>
      <c r="E13147" s="124" t="str">
        <f>'Enter Data'!$C$61</f>
        <v>Select</v>
      </c>
    </row>
    <row r="13148" spans="3:5" x14ac:dyDescent="0.2">
      <c r="C13148" s="555"/>
      <c r="D13148" s="555"/>
      <c r="E13148" s="124" t="str">
        <f>'Enter Data'!$C$61</f>
        <v>Select</v>
      </c>
    </row>
    <row r="13149" spans="3:5" x14ac:dyDescent="0.2">
      <c r="C13149" s="555"/>
      <c r="D13149" s="555"/>
      <c r="E13149" s="124" t="str">
        <f>'Enter Data'!$C$61</f>
        <v>Select</v>
      </c>
    </row>
    <row r="13150" spans="3:5" x14ac:dyDescent="0.2">
      <c r="C13150" s="555"/>
      <c r="D13150" s="555"/>
      <c r="E13150" s="124" t="str">
        <f>'Enter Data'!$C$61</f>
        <v>Select</v>
      </c>
    </row>
    <row r="13151" spans="3:5" x14ac:dyDescent="0.2">
      <c r="C13151" s="555"/>
      <c r="D13151" s="555"/>
      <c r="E13151" s="124" t="str">
        <f>'Enter Data'!$C$61</f>
        <v>Select</v>
      </c>
    </row>
    <row r="13152" spans="3:5" x14ac:dyDescent="0.2">
      <c r="C13152" s="555"/>
      <c r="D13152" s="555"/>
      <c r="E13152" s="124" t="str">
        <f>'Enter Data'!$C$61</f>
        <v>Select</v>
      </c>
    </row>
    <row r="13153" spans="3:5" x14ac:dyDescent="0.2">
      <c r="C13153" s="555"/>
      <c r="D13153" s="555"/>
      <c r="E13153" s="124" t="str">
        <f>'Enter Data'!$C$61</f>
        <v>Select</v>
      </c>
    </row>
    <row r="13154" spans="3:5" x14ac:dyDescent="0.2">
      <c r="C13154" s="555"/>
      <c r="D13154" s="555"/>
      <c r="E13154" s="124" t="str">
        <f>'Enter Data'!$C$61</f>
        <v>Select</v>
      </c>
    </row>
    <row r="13155" spans="3:5" x14ac:dyDescent="0.2">
      <c r="C13155" s="555"/>
      <c r="D13155" s="555"/>
      <c r="E13155" s="124" t="str">
        <f>'Enter Data'!$C$61</f>
        <v>Select</v>
      </c>
    </row>
    <row r="13156" spans="3:5" x14ac:dyDescent="0.2">
      <c r="C13156" s="555"/>
      <c r="D13156" s="555"/>
      <c r="E13156" s="124" t="str">
        <f>'Enter Data'!$C$61</f>
        <v>Select</v>
      </c>
    </row>
    <row r="13157" spans="3:5" x14ac:dyDescent="0.2">
      <c r="C13157" s="555"/>
      <c r="D13157" s="555"/>
      <c r="E13157" s="124" t="str">
        <f>'Enter Data'!$C$61</f>
        <v>Select</v>
      </c>
    </row>
    <row r="13158" spans="3:5" x14ac:dyDescent="0.2">
      <c r="C13158" s="555"/>
      <c r="D13158" s="555"/>
      <c r="E13158" s="124" t="str">
        <f>'Enter Data'!$C$61</f>
        <v>Select</v>
      </c>
    </row>
    <row r="13159" spans="3:5" x14ac:dyDescent="0.2">
      <c r="C13159" s="555"/>
      <c r="D13159" s="555"/>
      <c r="E13159" s="124" t="str">
        <f>'Enter Data'!$C$61</f>
        <v>Select</v>
      </c>
    </row>
    <row r="13160" spans="3:5" x14ac:dyDescent="0.2">
      <c r="C13160" s="555"/>
      <c r="D13160" s="555"/>
      <c r="E13160" s="124" t="str">
        <f>'Enter Data'!$C$61</f>
        <v>Select</v>
      </c>
    </row>
    <row r="13161" spans="3:5" x14ac:dyDescent="0.2">
      <c r="C13161" s="555"/>
      <c r="D13161" s="555"/>
      <c r="E13161" s="124" t="str">
        <f>'Enter Data'!$C$61</f>
        <v>Select</v>
      </c>
    </row>
    <row r="13162" spans="3:5" x14ac:dyDescent="0.2">
      <c r="C13162" s="555"/>
      <c r="D13162" s="555"/>
      <c r="E13162" s="124" t="str">
        <f>'Enter Data'!$C$61</f>
        <v>Select</v>
      </c>
    </row>
    <row r="13163" spans="3:5" x14ac:dyDescent="0.2">
      <c r="C13163" s="555"/>
      <c r="D13163" s="555"/>
      <c r="E13163" s="124" t="str">
        <f>'Enter Data'!$C$61</f>
        <v>Select</v>
      </c>
    </row>
    <row r="13164" spans="3:5" x14ac:dyDescent="0.2">
      <c r="C13164" s="555"/>
      <c r="D13164" s="555"/>
      <c r="E13164" s="124" t="str">
        <f>'Enter Data'!$C$61</f>
        <v>Select</v>
      </c>
    </row>
    <row r="13165" spans="3:5" x14ac:dyDescent="0.2">
      <c r="C13165" s="555"/>
      <c r="D13165" s="555"/>
      <c r="E13165" s="124" t="str">
        <f>'Enter Data'!$C$61</f>
        <v>Select</v>
      </c>
    </row>
    <row r="13166" spans="3:5" x14ac:dyDescent="0.2">
      <c r="C13166" s="555"/>
      <c r="D13166" s="555"/>
      <c r="E13166" s="124" t="str">
        <f>'Enter Data'!$C$61</f>
        <v>Select</v>
      </c>
    </row>
    <row r="13167" spans="3:5" x14ac:dyDescent="0.2">
      <c r="C13167" s="555"/>
      <c r="D13167" s="555"/>
      <c r="E13167" s="124" t="str">
        <f>'Enter Data'!$C$61</f>
        <v>Select</v>
      </c>
    </row>
    <row r="13168" spans="3:5" x14ac:dyDescent="0.2">
      <c r="C13168" s="555"/>
      <c r="D13168" s="555"/>
      <c r="E13168" s="124" t="str">
        <f>'Enter Data'!$C$61</f>
        <v>Select</v>
      </c>
    </row>
    <row r="13169" spans="3:5" x14ac:dyDescent="0.2">
      <c r="C13169" s="555"/>
      <c r="D13169" s="555"/>
      <c r="E13169" s="124" t="str">
        <f>'Enter Data'!$C$61</f>
        <v>Select</v>
      </c>
    </row>
    <row r="13170" spans="3:5" x14ac:dyDescent="0.2">
      <c r="C13170" s="555"/>
      <c r="D13170" s="555"/>
      <c r="E13170" s="124" t="str">
        <f>'Enter Data'!$C$61</f>
        <v>Select</v>
      </c>
    </row>
    <row r="13171" spans="3:5" x14ac:dyDescent="0.2">
      <c r="C13171" s="555"/>
      <c r="D13171" s="555"/>
      <c r="E13171" s="124" t="str">
        <f>'Enter Data'!$C$61</f>
        <v>Select</v>
      </c>
    </row>
    <row r="13172" spans="3:5" x14ac:dyDescent="0.2">
      <c r="C13172" s="555"/>
      <c r="D13172" s="555"/>
      <c r="E13172" s="124" t="str">
        <f>'Enter Data'!$C$61</f>
        <v>Select</v>
      </c>
    </row>
    <row r="13173" spans="3:5" x14ac:dyDescent="0.2">
      <c r="C13173" s="555"/>
      <c r="D13173" s="555"/>
      <c r="E13173" s="124" t="str">
        <f>'Enter Data'!$C$61</f>
        <v>Select</v>
      </c>
    </row>
    <row r="13174" spans="3:5" x14ac:dyDescent="0.2">
      <c r="C13174" s="555"/>
      <c r="D13174" s="555"/>
      <c r="E13174" s="124" t="str">
        <f>'Enter Data'!$C$61</f>
        <v>Select</v>
      </c>
    </row>
    <row r="13175" spans="3:5" x14ac:dyDescent="0.2">
      <c r="C13175" s="555"/>
      <c r="D13175" s="555"/>
      <c r="E13175" s="124" t="str">
        <f>'Enter Data'!$C$61</f>
        <v>Select</v>
      </c>
    </row>
    <row r="13176" spans="3:5" x14ac:dyDescent="0.2">
      <c r="C13176" s="555"/>
      <c r="D13176" s="555"/>
      <c r="E13176" s="124" t="str">
        <f>'Enter Data'!$C$61</f>
        <v>Select</v>
      </c>
    </row>
    <row r="13177" spans="3:5" x14ac:dyDescent="0.2">
      <c r="C13177" s="555"/>
      <c r="D13177" s="555"/>
      <c r="E13177" s="124" t="str">
        <f>'Enter Data'!$C$61</f>
        <v>Select</v>
      </c>
    </row>
    <row r="13178" spans="3:5" x14ac:dyDescent="0.2">
      <c r="C13178" s="555"/>
      <c r="D13178" s="555"/>
      <c r="E13178" s="124" t="str">
        <f>'Enter Data'!$C$61</f>
        <v>Select</v>
      </c>
    </row>
    <row r="13179" spans="3:5" x14ac:dyDescent="0.2">
      <c r="C13179" s="555"/>
      <c r="D13179" s="555"/>
      <c r="E13179" s="124" t="str">
        <f>'Enter Data'!$C$61</f>
        <v>Select</v>
      </c>
    </row>
    <row r="13180" spans="3:5" x14ac:dyDescent="0.2">
      <c r="C13180" s="555"/>
      <c r="D13180" s="555"/>
      <c r="E13180" s="124" t="str">
        <f>'Enter Data'!$C$61</f>
        <v>Select</v>
      </c>
    </row>
    <row r="13181" spans="3:5" x14ac:dyDescent="0.2">
      <c r="C13181" s="555"/>
      <c r="D13181" s="555"/>
      <c r="E13181" s="124" t="str">
        <f>'Enter Data'!$C$61</f>
        <v>Select</v>
      </c>
    </row>
    <row r="13182" spans="3:5" x14ac:dyDescent="0.2">
      <c r="C13182" s="555"/>
      <c r="D13182" s="555"/>
      <c r="E13182" s="124" t="str">
        <f>'Enter Data'!$C$61</f>
        <v>Select</v>
      </c>
    </row>
    <row r="13183" spans="3:5" x14ac:dyDescent="0.2">
      <c r="C13183" s="555"/>
      <c r="D13183" s="555"/>
      <c r="E13183" s="124" t="str">
        <f>'Enter Data'!$C$61</f>
        <v>Select</v>
      </c>
    </row>
    <row r="13184" spans="3:5" x14ac:dyDescent="0.2">
      <c r="C13184" s="555"/>
      <c r="D13184" s="555"/>
      <c r="E13184" s="124" t="str">
        <f>'Enter Data'!$C$61</f>
        <v>Select</v>
      </c>
    </row>
    <row r="13185" spans="3:5" x14ac:dyDescent="0.2">
      <c r="C13185" s="555"/>
      <c r="D13185" s="555"/>
      <c r="E13185" s="124" t="str">
        <f>'Enter Data'!$C$61</f>
        <v>Select</v>
      </c>
    </row>
    <row r="13186" spans="3:5" x14ac:dyDescent="0.2">
      <c r="C13186" s="555"/>
      <c r="D13186" s="555"/>
      <c r="E13186" s="124" t="str">
        <f>'Enter Data'!$C$61</f>
        <v>Select</v>
      </c>
    </row>
    <row r="13187" spans="3:5" x14ac:dyDescent="0.2">
      <c r="C13187" s="555"/>
      <c r="D13187" s="555"/>
      <c r="E13187" s="124" t="str">
        <f>'Enter Data'!$C$61</f>
        <v>Select</v>
      </c>
    </row>
    <row r="13188" spans="3:5" x14ac:dyDescent="0.2">
      <c r="C13188" s="555"/>
      <c r="D13188" s="555"/>
      <c r="E13188" s="124" t="str">
        <f>'Enter Data'!$C$61</f>
        <v>Select</v>
      </c>
    </row>
    <row r="13189" spans="3:5" x14ac:dyDescent="0.2">
      <c r="C13189" s="555"/>
      <c r="D13189" s="555"/>
      <c r="E13189" s="124" t="str">
        <f>'Enter Data'!$C$61</f>
        <v>Select</v>
      </c>
    </row>
    <row r="13190" spans="3:5" x14ac:dyDescent="0.2">
      <c r="C13190" s="555"/>
      <c r="D13190" s="555"/>
      <c r="E13190" s="124" t="str">
        <f>'Enter Data'!$C$61</f>
        <v>Select</v>
      </c>
    </row>
    <row r="13191" spans="3:5" x14ac:dyDescent="0.2">
      <c r="C13191" s="555"/>
      <c r="D13191" s="555"/>
      <c r="E13191" s="124" t="str">
        <f>'Enter Data'!$C$61</f>
        <v>Select</v>
      </c>
    </row>
    <row r="13192" spans="3:5" x14ac:dyDescent="0.2">
      <c r="C13192" s="555"/>
      <c r="D13192" s="555"/>
      <c r="E13192" s="124" t="str">
        <f>'Enter Data'!$C$61</f>
        <v>Select</v>
      </c>
    </row>
    <row r="13193" spans="3:5" x14ac:dyDescent="0.2">
      <c r="C13193" s="555"/>
      <c r="D13193" s="555"/>
      <c r="E13193" s="124" t="str">
        <f>'Enter Data'!$C$61</f>
        <v>Select</v>
      </c>
    </row>
    <row r="13194" spans="3:5" x14ac:dyDescent="0.2">
      <c r="C13194" s="555"/>
      <c r="D13194" s="555"/>
      <c r="E13194" s="124" t="str">
        <f>'Enter Data'!$C$61</f>
        <v>Select</v>
      </c>
    </row>
    <row r="13195" spans="3:5" x14ac:dyDescent="0.2">
      <c r="C13195" s="555"/>
      <c r="D13195" s="555"/>
      <c r="E13195" s="124" t="str">
        <f>'Enter Data'!$C$61</f>
        <v>Select</v>
      </c>
    </row>
    <row r="13196" spans="3:5" x14ac:dyDescent="0.2">
      <c r="C13196" s="555"/>
      <c r="D13196" s="555"/>
      <c r="E13196" s="124" t="str">
        <f>'Enter Data'!$C$61</f>
        <v>Select</v>
      </c>
    </row>
    <row r="13197" spans="3:5" x14ac:dyDescent="0.2">
      <c r="C13197" s="555"/>
      <c r="D13197" s="555"/>
      <c r="E13197" s="124" t="str">
        <f>'Enter Data'!$C$61</f>
        <v>Select</v>
      </c>
    </row>
    <row r="13198" spans="3:5" x14ac:dyDescent="0.2">
      <c r="C13198" s="555"/>
      <c r="D13198" s="555"/>
      <c r="E13198" s="124" t="str">
        <f>'Enter Data'!$C$61</f>
        <v>Select</v>
      </c>
    </row>
    <row r="13199" spans="3:5" x14ac:dyDescent="0.2">
      <c r="C13199" s="555"/>
      <c r="D13199" s="555"/>
      <c r="E13199" s="124" t="str">
        <f>'Enter Data'!$C$61</f>
        <v>Select</v>
      </c>
    </row>
    <row r="13200" spans="3:5" x14ac:dyDescent="0.2">
      <c r="C13200" s="555"/>
      <c r="D13200" s="555"/>
      <c r="E13200" s="124" t="str">
        <f>'Enter Data'!$C$61</f>
        <v>Select</v>
      </c>
    </row>
    <row r="13201" spans="3:5" x14ac:dyDescent="0.2">
      <c r="C13201" s="555"/>
      <c r="D13201" s="555"/>
      <c r="E13201" s="124" t="str">
        <f>'Enter Data'!$C$61</f>
        <v>Select</v>
      </c>
    </row>
    <row r="13202" spans="3:5" x14ac:dyDescent="0.2">
      <c r="C13202" s="555"/>
      <c r="D13202" s="555"/>
      <c r="E13202" s="124" t="str">
        <f>'Enter Data'!$C$61</f>
        <v>Select</v>
      </c>
    </row>
    <row r="13203" spans="3:5" x14ac:dyDescent="0.2">
      <c r="C13203" s="555"/>
      <c r="D13203" s="555"/>
      <c r="E13203" s="124" t="str">
        <f>'Enter Data'!$C$61</f>
        <v>Select</v>
      </c>
    </row>
    <row r="13204" spans="3:5" x14ac:dyDescent="0.2">
      <c r="C13204" s="555"/>
      <c r="D13204" s="555"/>
      <c r="E13204" s="124" t="str">
        <f>'Enter Data'!$C$61</f>
        <v>Select</v>
      </c>
    </row>
    <row r="13205" spans="3:5" x14ac:dyDescent="0.2">
      <c r="C13205" s="555"/>
      <c r="D13205" s="555"/>
      <c r="E13205" s="124" t="str">
        <f>'Enter Data'!$C$61</f>
        <v>Select</v>
      </c>
    </row>
    <row r="13206" spans="3:5" x14ac:dyDescent="0.2">
      <c r="C13206" s="555"/>
      <c r="D13206" s="555"/>
      <c r="E13206" s="124" t="str">
        <f>'Enter Data'!$C$61</f>
        <v>Select</v>
      </c>
    </row>
    <row r="13207" spans="3:5" x14ac:dyDescent="0.2">
      <c r="C13207" s="555"/>
      <c r="D13207" s="555"/>
      <c r="E13207" s="124" t="str">
        <f>'Enter Data'!$C$61</f>
        <v>Select</v>
      </c>
    </row>
    <row r="13208" spans="3:5" x14ac:dyDescent="0.2">
      <c r="C13208" s="555"/>
      <c r="D13208" s="555"/>
      <c r="E13208" s="124" t="str">
        <f>'Enter Data'!$C$61</f>
        <v>Select</v>
      </c>
    </row>
    <row r="13209" spans="3:5" x14ac:dyDescent="0.2">
      <c r="C13209" s="555"/>
      <c r="D13209" s="555"/>
      <c r="E13209" s="124" t="str">
        <f>'Enter Data'!$C$61</f>
        <v>Select</v>
      </c>
    </row>
    <row r="13210" spans="3:5" x14ac:dyDescent="0.2">
      <c r="C13210" s="555"/>
      <c r="D13210" s="555"/>
      <c r="E13210" s="124" t="str">
        <f>'Enter Data'!$C$61</f>
        <v>Select</v>
      </c>
    </row>
    <row r="13211" spans="3:5" x14ac:dyDescent="0.2">
      <c r="C13211" s="555"/>
      <c r="D13211" s="555"/>
      <c r="E13211" s="124" t="str">
        <f>'Enter Data'!$C$61</f>
        <v>Select</v>
      </c>
    </row>
    <row r="13212" spans="3:5" x14ac:dyDescent="0.2">
      <c r="C13212" s="555"/>
      <c r="D13212" s="555"/>
      <c r="E13212" s="124" t="str">
        <f>'Enter Data'!$C$61</f>
        <v>Select</v>
      </c>
    </row>
    <row r="13213" spans="3:5" x14ac:dyDescent="0.2">
      <c r="C13213" s="555"/>
      <c r="D13213" s="555"/>
      <c r="E13213" s="124" t="str">
        <f>'Enter Data'!$C$61</f>
        <v>Select</v>
      </c>
    </row>
    <row r="13214" spans="3:5" x14ac:dyDescent="0.2">
      <c r="C13214" s="555"/>
      <c r="D13214" s="555"/>
      <c r="E13214" s="124" t="str">
        <f>'Enter Data'!$C$61</f>
        <v>Select</v>
      </c>
    </row>
    <row r="13215" spans="3:5" x14ac:dyDescent="0.2">
      <c r="C13215" s="555"/>
      <c r="D13215" s="555"/>
      <c r="E13215" s="124" t="str">
        <f>'Enter Data'!$C$61</f>
        <v>Select</v>
      </c>
    </row>
    <row r="13216" spans="3:5" x14ac:dyDescent="0.2">
      <c r="C13216" s="555"/>
      <c r="D13216" s="555"/>
      <c r="E13216" s="124" t="str">
        <f>'Enter Data'!$C$61</f>
        <v>Select</v>
      </c>
    </row>
    <row r="13217" spans="3:5" x14ac:dyDescent="0.2">
      <c r="C13217" s="555"/>
      <c r="D13217" s="555"/>
      <c r="E13217" s="124" t="str">
        <f>'Enter Data'!$C$61</f>
        <v>Select</v>
      </c>
    </row>
    <row r="13218" spans="3:5" x14ac:dyDescent="0.2">
      <c r="C13218" s="555"/>
      <c r="D13218" s="555"/>
      <c r="E13218" s="124" t="str">
        <f>'Enter Data'!$C$61</f>
        <v>Select</v>
      </c>
    </row>
    <row r="13219" spans="3:5" x14ac:dyDescent="0.2">
      <c r="C13219" s="555"/>
      <c r="D13219" s="555"/>
      <c r="E13219" s="124" t="str">
        <f>'Enter Data'!$C$61</f>
        <v>Select</v>
      </c>
    </row>
    <row r="13220" spans="3:5" x14ac:dyDescent="0.2">
      <c r="C13220" s="555"/>
      <c r="D13220" s="555"/>
      <c r="E13220" s="124" t="str">
        <f>'Enter Data'!$C$61</f>
        <v>Select</v>
      </c>
    </row>
    <row r="13221" spans="3:5" x14ac:dyDescent="0.2">
      <c r="C13221" s="555"/>
      <c r="D13221" s="555"/>
      <c r="E13221" s="124" t="str">
        <f>'Enter Data'!$C$61</f>
        <v>Select</v>
      </c>
    </row>
    <row r="13222" spans="3:5" x14ac:dyDescent="0.2">
      <c r="C13222" s="555"/>
      <c r="D13222" s="555"/>
      <c r="E13222" s="124" t="str">
        <f>'Enter Data'!$C$61</f>
        <v>Select</v>
      </c>
    </row>
    <row r="13223" spans="3:5" x14ac:dyDescent="0.2">
      <c r="C13223" s="555"/>
      <c r="D13223" s="555"/>
      <c r="E13223" s="124" t="str">
        <f>'Enter Data'!$C$61</f>
        <v>Select</v>
      </c>
    </row>
    <row r="13224" spans="3:5" x14ac:dyDescent="0.2">
      <c r="C13224" s="555"/>
      <c r="D13224" s="555"/>
      <c r="E13224" s="124" t="str">
        <f>'Enter Data'!$C$61</f>
        <v>Select</v>
      </c>
    </row>
    <row r="13225" spans="3:5" x14ac:dyDescent="0.2">
      <c r="C13225" s="555"/>
      <c r="D13225" s="555"/>
      <c r="E13225" s="124" t="str">
        <f>'Enter Data'!$C$61</f>
        <v>Select</v>
      </c>
    </row>
    <row r="13226" spans="3:5" x14ac:dyDescent="0.2">
      <c r="C13226" s="555"/>
      <c r="D13226" s="555"/>
      <c r="E13226" s="124" t="str">
        <f>'Enter Data'!$C$61</f>
        <v>Select</v>
      </c>
    </row>
    <row r="13227" spans="3:5" x14ac:dyDescent="0.2">
      <c r="C13227" s="555"/>
      <c r="D13227" s="555"/>
      <c r="E13227" s="124" t="str">
        <f>'Enter Data'!$C$61</f>
        <v>Select</v>
      </c>
    </row>
    <row r="13228" spans="3:5" x14ac:dyDescent="0.2">
      <c r="C13228" s="555"/>
      <c r="D13228" s="555"/>
      <c r="E13228" s="124" t="str">
        <f>'Enter Data'!$C$61</f>
        <v>Select</v>
      </c>
    </row>
    <row r="13229" spans="3:5" x14ac:dyDescent="0.2">
      <c r="C13229" s="555"/>
      <c r="D13229" s="555"/>
      <c r="E13229" s="124" t="str">
        <f>'Enter Data'!$C$61</f>
        <v>Select</v>
      </c>
    </row>
    <row r="13230" spans="3:5" x14ac:dyDescent="0.2">
      <c r="C13230" s="555"/>
      <c r="D13230" s="555"/>
      <c r="E13230" s="124" t="str">
        <f>'Enter Data'!$C$61</f>
        <v>Select</v>
      </c>
    </row>
    <row r="13231" spans="3:5" x14ac:dyDescent="0.2">
      <c r="C13231" s="555"/>
      <c r="D13231" s="555"/>
      <c r="E13231" s="124" t="str">
        <f>'Enter Data'!$C$61</f>
        <v>Select</v>
      </c>
    </row>
    <row r="13232" spans="3:5" x14ac:dyDescent="0.2">
      <c r="C13232" s="555"/>
      <c r="D13232" s="555"/>
      <c r="E13232" s="124" t="str">
        <f>'Enter Data'!$C$61</f>
        <v>Select</v>
      </c>
    </row>
    <row r="13233" spans="3:5" x14ac:dyDescent="0.2">
      <c r="C13233" s="555"/>
      <c r="D13233" s="555"/>
      <c r="E13233" s="124" t="str">
        <f>'Enter Data'!$C$61</f>
        <v>Select</v>
      </c>
    </row>
    <row r="13234" spans="3:5" x14ac:dyDescent="0.2">
      <c r="C13234" s="555"/>
      <c r="D13234" s="555"/>
      <c r="E13234" s="124" t="str">
        <f>'Enter Data'!$C$61</f>
        <v>Select</v>
      </c>
    </row>
    <row r="13235" spans="3:5" x14ac:dyDescent="0.2">
      <c r="C13235" s="555"/>
      <c r="D13235" s="555"/>
      <c r="E13235" s="124" t="str">
        <f>'Enter Data'!$C$61</f>
        <v>Select</v>
      </c>
    </row>
    <row r="13236" spans="3:5" x14ac:dyDescent="0.2">
      <c r="C13236" s="555"/>
      <c r="D13236" s="555"/>
      <c r="E13236" s="124" t="str">
        <f>'Enter Data'!$C$61</f>
        <v>Select</v>
      </c>
    </row>
    <row r="13237" spans="3:5" x14ac:dyDescent="0.2">
      <c r="C13237" s="555"/>
      <c r="D13237" s="555"/>
      <c r="E13237" s="124" t="str">
        <f>'Enter Data'!$C$61</f>
        <v>Select</v>
      </c>
    </row>
    <row r="13238" spans="3:5" x14ac:dyDescent="0.2">
      <c r="C13238" s="555"/>
      <c r="D13238" s="555"/>
      <c r="E13238" s="124" t="str">
        <f>'Enter Data'!$C$61</f>
        <v>Select</v>
      </c>
    </row>
    <row r="13239" spans="3:5" x14ac:dyDescent="0.2">
      <c r="C13239" s="555"/>
      <c r="D13239" s="555"/>
      <c r="E13239" s="124" t="str">
        <f>'Enter Data'!$C$61</f>
        <v>Select</v>
      </c>
    </row>
    <row r="13240" spans="3:5" x14ac:dyDescent="0.2">
      <c r="C13240" s="555"/>
      <c r="D13240" s="555"/>
      <c r="E13240" s="124" t="str">
        <f>'Enter Data'!$C$61</f>
        <v>Select</v>
      </c>
    </row>
    <row r="13241" spans="3:5" x14ac:dyDescent="0.2">
      <c r="C13241" s="555"/>
      <c r="D13241" s="555"/>
      <c r="E13241" s="124" t="str">
        <f>'Enter Data'!$C$61</f>
        <v>Select</v>
      </c>
    </row>
    <row r="13242" spans="3:5" x14ac:dyDescent="0.2">
      <c r="C13242" s="555"/>
      <c r="D13242" s="555"/>
      <c r="E13242" s="124" t="str">
        <f>'Enter Data'!$C$61</f>
        <v>Select</v>
      </c>
    </row>
    <row r="13243" spans="3:5" x14ac:dyDescent="0.2">
      <c r="C13243" s="555"/>
      <c r="D13243" s="555"/>
      <c r="E13243" s="124" t="str">
        <f>'Enter Data'!$C$61</f>
        <v>Select</v>
      </c>
    </row>
    <row r="13244" spans="3:5" x14ac:dyDescent="0.2">
      <c r="C13244" s="555"/>
      <c r="D13244" s="555"/>
      <c r="E13244" s="124" t="str">
        <f>'Enter Data'!$C$61</f>
        <v>Select</v>
      </c>
    </row>
    <row r="13245" spans="3:5" x14ac:dyDescent="0.2">
      <c r="C13245" s="555"/>
      <c r="D13245" s="555"/>
      <c r="E13245" s="124" t="str">
        <f>'Enter Data'!$C$61</f>
        <v>Select</v>
      </c>
    </row>
    <row r="13246" spans="3:5" x14ac:dyDescent="0.2">
      <c r="C13246" s="555"/>
      <c r="D13246" s="555"/>
      <c r="E13246" s="124" t="str">
        <f>'Enter Data'!$C$61</f>
        <v>Select</v>
      </c>
    </row>
    <row r="13247" spans="3:5" x14ac:dyDescent="0.2">
      <c r="C13247" s="555"/>
      <c r="D13247" s="555"/>
      <c r="E13247" s="124" t="str">
        <f>'Enter Data'!$C$61</f>
        <v>Select</v>
      </c>
    </row>
    <row r="13248" spans="3:5" x14ac:dyDescent="0.2">
      <c r="C13248" s="555"/>
      <c r="D13248" s="555"/>
      <c r="E13248" s="124" t="str">
        <f>'Enter Data'!$C$61</f>
        <v>Select</v>
      </c>
    </row>
    <row r="13249" spans="3:5" x14ac:dyDescent="0.2">
      <c r="C13249" s="555"/>
      <c r="D13249" s="555"/>
      <c r="E13249" s="124" t="str">
        <f>'Enter Data'!$C$61</f>
        <v>Select</v>
      </c>
    </row>
    <row r="13250" spans="3:5" x14ac:dyDescent="0.2">
      <c r="C13250" s="555"/>
      <c r="D13250" s="555"/>
      <c r="E13250" s="124" t="str">
        <f>'Enter Data'!$C$61</f>
        <v>Select</v>
      </c>
    </row>
    <row r="13251" spans="3:5" x14ac:dyDescent="0.2">
      <c r="C13251" s="555"/>
      <c r="D13251" s="555"/>
      <c r="E13251" s="124" t="str">
        <f>'Enter Data'!$C$61</f>
        <v>Select</v>
      </c>
    </row>
    <row r="13252" spans="3:5" x14ac:dyDescent="0.2">
      <c r="C13252" s="555"/>
      <c r="D13252" s="555"/>
      <c r="E13252" s="124" t="str">
        <f>'Enter Data'!$C$61</f>
        <v>Select</v>
      </c>
    </row>
    <row r="13253" spans="3:5" x14ac:dyDescent="0.2">
      <c r="C13253" s="555"/>
      <c r="D13253" s="555"/>
      <c r="E13253" s="124" t="str">
        <f>'Enter Data'!$C$61</f>
        <v>Select</v>
      </c>
    </row>
    <row r="13254" spans="3:5" x14ac:dyDescent="0.2">
      <c r="C13254" s="555"/>
      <c r="D13254" s="555"/>
      <c r="E13254" s="124" t="str">
        <f>'Enter Data'!$C$61</f>
        <v>Select</v>
      </c>
    </row>
    <row r="13255" spans="3:5" x14ac:dyDescent="0.2">
      <c r="C13255" s="555"/>
      <c r="D13255" s="555"/>
      <c r="E13255" s="124" t="str">
        <f>'Enter Data'!$C$61</f>
        <v>Select</v>
      </c>
    </row>
    <row r="13256" spans="3:5" x14ac:dyDescent="0.2">
      <c r="C13256" s="555"/>
      <c r="D13256" s="555"/>
      <c r="E13256" s="124" t="str">
        <f>'Enter Data'!$C$61</f>
        <v>Select</v>
      </c>
    </row>
    <row r="13257" spans="3:5" x14ac:dyDescent="0.2">
      <c r="C13257" s="555"/>
      <c r="D13257" s="555"/>
      <c r="E13257" s="124" t="str">
        <f>'Enter Data'!$C$61</f>
        <v>Select</v>
      </c>
    </row>
    <row r="13258" spans="3:5" x14ac:dyDescent="0.2">
      <c r="C13258" s="555"/>
      <c r="D13258" s="555"/>
      <c r="E13258" s="124" t="str">
        <f>'Enter Data'!$C$61</f>
        <v>Select</v>
      </c>
    </row>
    <row r="13259" spans="3:5" x14ac:dyDescent="0.2">
      <c r="C13259" s="555"/>
      <c r="D13259" s="555"/>
      <c r="E13259" s="124" t="str">
        <f>'Enter Data'!$C$61</f>
        <v>Select</v>
      </c>
    </row>
    <row r="13260" spans="3:5" x14ac:dyDescent="0.2">
      <c r="C13260" s="555"/>
      <c r="D13260" s="555"/>
      <c r="E13260" s="124" t="str">
        <f>'Enter Data'!$C$61</f>
        <v>Select</v>
      </c>
    </row>
    <row r="13261" spans="3:5" x14ac:dyDescent="0.2">
      <c r="C13261" s="555"/>
      <c r="D13261" s="555"/>
      <c r="E13261" s="124" t="str">
        <f>'Enter Data'!$C$61</f>
        <v>Select</v>
      </c>
    </row>
    <row r="13262" spans="3:5" x14ac:dyDescent="0.2">
      <c r="C13262" s="555"/>
      <c r="D13262" s="555"/>
      <c r="E13262" s="124" t="str">
        <f>'Enter Data'!$C$61</f>
        <v>Select</v>
      </c>
    </row>
    <row r="13263" spans="3:5" x14ac:dyDescent="0.2">
      <c r="C13263" s="555"/>
      <c r="D13263" s="555"/>
      <c r="E13263" s="124" t="str">
        <f>'Enter Data'!$C$61</f>
        <v>Select</v>
      </c>
    </row>
    <row r="13264" spans="3:5" x14ac:dyDescent="0.2">
      <c r="C13264" s="555"/>
      <c r="D13264" s="555"/>
      <c r="E13264" s="124" t="str">
        <f>'Enter Data'!$C$61</f>
        <v>Select</v>
      </c>
    </row>
    <row r="13265" spans="3:5" x14ac:dyDescent="0.2">
      <c r="C13265" s="555"/>
      <c r="D13265" s="555"/>
      <c r="E13265" s="124" t="str">
        <f>'Enter Data'!$C$61</f>
        <v>Select</v>
      </c>
    </row>
    <row r="13266" spans="3:5" x14ac:dyDescent="0.2">
      <c r="C13266" s="555"/>
      <c r="D13266" s="555"/>
      <c r="E13266" s="124" t="str">
        <f>'Enter Data'!$C$61</f>
        <v>Select</v>
      </c>
    </row>
    <row r="13267" spans="3:5" x14ac:dyDescent="0.2">
      <c r="C13267" s="555"/>
      <c r="D13267" s="555"/>
      <c r="E13267" s="124" t="str">
        <f>'Enter Data'!$C$61</f>
        <v>Select</v>
      </c>
    </row>
    <row r="13268" spans="3:5" x14ac:dyDescent="0.2">
      <c r="C13268" s="555"/>
      <c r="D13268" s="555"/>
      <c r="E13268" s="124" t="str">
        <f>'Enter Data'!$C$61</f>
        <v>Select</v>
      </c>
    </row>
    <row r="13269" spans="3:5" x14ac:dyDescent="0.2">
      <c r="C13269" s="555"/>
      <c r="D13269" s="555"/>
      <c r="E13269" s="124" t="str">
        <f>'Enter Data'!$C$61</f>
        <v>Select</v>
      </c>
    </row>
    <row r="13270" spans="3:5" x14ac:dyDescent="0.2">
      <c r="C13270" s="555"/>
      <c r="D13270" s="555"/>
      <c r="E13270" s="124" t="str">
        <f>'Enter Data'!$C$61</f>
        <v>Select</v>
      </c>
    </row>
    <row r="13271" spans="3:5" x14ac:dyDescent="0.2">
      <c r="C13271" s="555"/>
      <c r="D13271" s="555"/>
      <c r="E13271" s="124" t="str">
        <f>'Enter Data'!$C$61</f>
        <v>Select</v>
      </c>
    </row>
    <row r="13272" spans="3:5" x14ac:dyDescent="0.2">
      <c r="C13272" s="555"/>
      <c r="D13272" s="555"/>
      <c r="E13272" s="124" t="str">
        <f>'Enter Data'!$C$61</f>
        <v>Select</v>
      </c>
    </row>
    <row r="13273" spans="3:5" x14ac:dyDescent="0.2">
      <c r="C13273" s="555"/>
      <c r="D13273" s="555"/>
      <c r="E13273" s="124" t="str">
        <f>'Enter Data'!$C$61</f>
        <v>Select</v>
      </c>
    </row>
    <row r="13274" spans="3:5" x14ac:dyDescent="0.2">
      <c r="C13274" s="555"/>
      <c r="D13274" s="555"/>
      <c r="E13274" s="124" t="str">
        <f>'Enter Data'!$C$61</f>
        <v>Select</v>
      </c>
    </row>
    <row r="13275" spans="3:5" x14ac:dyDescent="0.2">
      <c r="C13275" s="555"/>
      <c r="D13275" s="555"/>
      <c r="E13275" s="124" t="str">
        <f>'Enter Data'!$C$61</f>
        <v>Select</v>
      </c>
    </row>
    <row r="13276" spans="3:5" x14ac:dyDescent="0.2">
      <c r="C13276" s="555"/>
      <c r="D13276" s="555"/>
      <c r="E13276" s="124" t="str">
        <f>'Enter Data'!$C$61</f>
        <v>Select</v>
      </c>
    </row>
    <row r="13277" spans="3:5" x14ac:dyDescent="0.2">
      <c r="C13277" s="555"/>
      <c r="D13277" s="555"/>
      <c r="E13277" s="124" t="str">
        <f>'Enter Data'!$C$61</f>
        <v>Select</v>
      </c>
    </row>
    <row r="13278" spans="3:5" x14ac:dyDescent="0.2">
      <c r="C13278" s="555"/>
      <c r="D13278" s="555"/>
      <c r="E13278" s="124" t="str">
        <f>'Enter Data'!$C$61</f>
        <v>Select</v>
      </c>
    </row>
    <row r="13279" spans="3:5" x14ac:dyDescent="0.2">
      <c r="C13279" s="555"/>
      <c r="D13279" s="555"/>
      <c r="E13279" s="124" t="str">
        <f>'Enter Data'!$C$61</f>
        <v>Select</v>
      </c>
    </row>
    <row r="13280" spans="3:5" x14ac:dyDescent="0.2">
      <c r="C13280" s="555"/>
      <c r="D13280" s="555"/>
      <c r="E13280" s="124" t="str">
        <f>'Enter Data'!$C$61</f>
        <v>Select</v>
      </c>
    </row>
    <row r="13281" spans="3:5" x14ac:dyDescent="0.2">
      <c r="C13281" s="555"/>
      <c r="D13281" s="555"/>
      <c r="E13281" s="124" t="str">
        <f>'Enter Data'!$C$61</f>
        <v>Select</v>
      </c>
    </row>
    <row r="13282" spans="3:5" x14ac:dyDescent="0.2">
      <c r="C13282" s="555"/>
      <c r="D13282" s="555"/>
      <c r="E13282" s="124" t="str">
        <f>'Enter Data'!$C$61</f>
        <v>Select</v>
      </c>
    </row>
    <row r="13283" spans="3:5" x14ac:dyDescent="0.2">
      <c r="C13283" s="555"/>
      <c r="D13283" s="555"/>
      <c r="E13283" s="124" t="str">
        <f>'Enter Data'!$C$61</f>
        <v>Select</v>
      </c>
    </row>
    <row r="13284" spans="3:5" x14ac:dyDescent="0.2">
      <c r="C13284" s="555"/>
      <c r="D13284" s="555"/>
      <c r="E13284" s="124" t="str">
        <f>'Enter Data'!$C$61</f>
        <v>Select</v>
      </c>
    </row>
    <row r="13285" spans="3:5" x14ac:dyDescent="0.2">
      <c r="C13285" s="555"/>
      <c r="D13285" s="555"/>
      <c r="E13285" s="124" t="str">
        <f>'Enter Data'!$C$61</f>
        <v>Select</v>
      </c>
    </row>
    <row r="13286" spans="3:5" x14ac:dyDescent="0.2">
      <c r="C13286" s="555"/>
      <c r="D13286" s="555"/>
      <c r="E13286" s="124" t="str">
        <f>'Enter Data'!$C$61</f>
        <v>Select</v>
      </c>
    </row>
    <row r="13287" spans="3:5" x14ac:dyDescent="0.2">
      <c r="C13287" s="555"/>
      <c r="D13287" s="555"/>
      <c r="E13287" s="124" t="str">
        <f>'Enter Data'!$C$61</f>
        <v>Select</v>
      </c>
    </row>
    <row r="13288" spans="3:5" x14ac:dyDescent="0.2">
      <c r="C13288" s="555"/>
      <c r="D13288" s="555"/>
      <c r="E13288" s="124" t="str">
        <f>'Enter Data'!$C$61</f>
        <v>Select</v>
      </c>
    </row>
    <row r="13289" spans="3:5" x14ac:dyDescent="0.2">
      <c r="C13289" s="555"/>
      <c r="D13289" s="555"/>
      <c r="E13289" s="124" t="str">
        <f>'Enter Data'!$C$61</f>
        <v>Select</v>
      </c>
    </row>
    <row r="13290" spans="3:5" x14ac:dyDescent="0.2">
      <c r="C13290" s="555"/>
      <c r="D13290" s="555"/>
      <c r="E13290" s="124" t="str">
        <f>'Enter Data'!$C$61</f>
        <v>Select</v>
      </c>
    </row>
    <row r="13291" spans="3:5" x14ac:dyDescent="0.2">
      <c r="C13291" s="555"/>
      <c r="D13291" s="555"/>
      <c r="E13291" s="124" t="str">
        <f>'Enter Data'!$C$61</f>
        <v>Select</v>
      </c>
    </row>
    <row r="13292" spans="3:5" x14ac:dyDescent="0.2">
      <c r="C13292" s="555"/>
      <c r="D13292" s="555"/>
      <c r="E13292" s="124" t="str">
        <f>'Enter Data'!$C$61</f>
        <v>Select</v>
      </c>
    </row>
    <row r="13293" spans="3:5" x14ac:dyDescent="0.2">
      <c r="C13293" s="555"/>
      <c r="D13293" s="555"/>
      <c r="E13293" s="124" t="str">
        <f>'Enter Data'!$C$61</f>
        <v>Select</v>
      </c>
    </row>
    <row r="13294" spans="3:5" x14ac:dyDescent="0.2">
      <c r="C13294" s="555"/>
      <c r="D13294" s="555"/>
      <c r="E13294" s="124" t="str">
        <f>'Enter Data'!$C$61</f>
        <v>Select</v>
      </c>
    </row>
    <row r="13295" spans="3:5" x14ac:dyDescent="0.2">
      <c r="C13295" s="555"/>
      <c r="D13295" s="555"/>
      <c r="E13295" s="124" t="str">
        <f>'Enter Data'!$C$61</f>
        <v>Select</v>
      </c>
    </row>
    <row r="13296" spans="3:5" x14ac:dyDescent="0.2">
      <c r="C13296" s="555"/>
      <c r="D13296" s="555"/>
      <c r="E13296" s="124" t="str">
        <f>'Enter Data'!$C$61</f>
        <v>Select</v>
      </c>
    </row>
    <row r="13297" spans="3:5" x14ac:dyDescent="0.2">
      <c r="C13297" s="555"/>
      <c r="D13297" s="555"/>
      <c r="E13297" s="124" t="str">
        <f>'Enter Data'!$C$61</f>
        <v>Select</v>
      </c>
    </row>
    <row r="13298" spans="3:5" x14ac:dyDescent="0.2">
      <c r="C13298" s="555"/>
      <c r="D13298" s="555"/>
      <c r="E13298" s="124" t="str">
        <f>'Enter Data'!$C$61</f>
        <v>Select</v>
      </c>
    </row>
    <row r="13299" spans="3:5" x14ac:dyDescent="0.2">
      <c r="C13299" s="555"/>
      <c r="D13299" s="555"/>
      <c r="E13299" s="124" t="str">
        <f>'Enter Data'!$C$61</f>
        <v>Select</v>
      </c>
    </row>
    <row r="13300" spans="3:5" x14ac:dyDescent="0.2">
      <c r="C13300" s="555"/>
      <c r="D13300" s="555"/>
      <c r="E13300" s="124" t="str">
        <f>'Enter Data'!$C$61</f>
        <v>Select</v>
      </c>
    </row>
    <row r="13301" spans="3:5" x14ac:dyDescent="0.2">
      <c r="C13301" s="555"/>
      <c r="D13301" s="555"/>
      <c r="E13301" s="124" t="str">
        <f>'Enter Data'!$C$61</f>
        <v>Select</v>
      </c>
    </row>
    <row r="13302" spans="3:5" x14ac:dyDescent="0.2">
      <c r="C13302" s="555"/>
      <c r="D13302" s="555"/>
      <c r="E13302" s="124" t="str">
        <f>'Enter Data'!$C$61</f>
        <v>Select</v>
      </c>
    </row>
    <row r="13303" spans="3:5" x14ac:dyDescent="0.2">
      <c r="C13303" s="555"/>
      <c r="D13303" s="555"/>
      <c r="E13303" s="124" t="str">
        <f>'Enter Data'!$C$61</f>
        <v>Select</v>
      </c>
    </row>
    <row r="13304" spans="3:5" x14ac:dyDescent="0.2">
      <c r="C13304" s="555"/>
      <c r="D13304" s="555"/>
      <c r="E13304" s="124" t="str">
        <f>'Enter Data'!$C$61</f>
        <v>Select</v>
      </c>
    </row>
    <row r="13305" spans="3:5" x14ac:dyDescent="0.2">
      <c r="C13305" s="555"/>
      <c r="D13305" s="555"/>
      <c r="E13305" s="124" t="str">
        <f>'Enter Data'!$C$61</f>
        <v>Select</v>
      </c>
    </row>
    <row r="13306" spans="3:5" x14ac:dyDescent="0.2">
      <c r="C13306" s="555"/>
      <c r="D13306" s="555"/>
      <c r="E13306" s="124" t="str">
        <f>'Enter Data'!$C$61</f>
        <v>Select</v>
      </c>
    </row>
    <row r="13307" spans="3:5" x14ac:dyDescent="0.2">
      <c r="C13307" s="555"/>
      <c r="D13307" s="555"/>
      <c r="E13307" s="124" t="str">
        <f>'Enter Data'!$C$61</f>
        <v>Select</v>
      </c>
    </row>
    <row r="13308" spans="3:5" x14ac:dyDescent="0.2">
      <c r="C13308" s="555"/>
      <c r="D13308" s="555"/>
      <c r="E13308" s="124" t="str">
        <f>'Enter Data'!$C$61</f>
        <v>Select</v>
      </c>
    </row>
    <row r="13309" spans="3:5" x14ac:dyDescent="0.2">
      <c r="C13309" s="555"/>
      <c r="D13309" s="555"/>
      <c r="E13309" s="124" t="str">
        <f>'Enter Data'!$C$61</f>
        <v>Select</v>
      </c>
    </row>
    <row r="13310" spans="3:5" x14ac:dyDescent="0.2">
      <c r="C13310" s="555"/>
      <c r="D13310" s="555"/>
      <c r="E13310" s="124" t="str">
        <f>'Enter Data'!$C$61</f>
        <v>Select</v>
      </c>
    </row>
    <row r="13311" spans="3:5" x14ac:dyDescent="0.2">
      <c r="C13311" s="555"/>
      <c r="D13311" s="555"/>
      <c r="E13311" s="124" t="str">
        <f>'Enter Data'!$C$61</f>
        <v>Select</v>
      </c>
    </row>
    <row r="13312" spans="3:5" x14ac:dyDescent="0.2">
      <c r="C13312" s="555"/>
      <c r="D13312" s="555"/>
      <c r="E13312" s="124" t="str">
        <f>'Enter Data'!$C$61</f>
        <v>Select</v>
      </c>
    </row>
    <row r="13313" spans="3:5" x14ac:dyDescent="0.2">
      <c r="C13313" s="555"/>
      <c r="D13313" s="555"/>
      <c r="E13313" s="124" t="str">
        <f>'Enter Data'!$C$61</f>
        <v>Select</v>
      </c>
    </row>
    <row r="13314" spans="3:5" x14ac:dyDescent="0.2">
      <c r="C13314" s="555"/>
      <c r="D13314" s="555"/>
      <c r="E13314" s="124" t="str">
        <f>'Enter Data'!$C$61</f>
        <v>Select</v>
      </c>
    </row>
    <row r="13315" spans="3:5" x14ac:dyDescent="0.2">
      <c r="C13315" s="555"/>
      <c r="D13315" s="555"/>
      <c r="E13315" s="124" t="str">
        <f>'Enter Data'!$C$61</f>
        <v>Select</v>
      </c>
    </row>
    <row r="13316" spans="3:5" x14ac:dyDescent="0.2">
      <c r="C13316" s="555"/>
      <c r="D13316" s="555"/>
      <c r="E13316" s="124" t="str">
        <f>'Enter Data'!$C$61</f>
        <v>Select</v>
      </c>
    </row>
    <row r="13317" spans="3:5" x14ac:dyDescent="0.2">
      <c r="C13317" s="555"/>
      <c r="D13317" s="555"/>
      <c r="E13317" s="124" t="str">
        <f>'Enter Data'!$C$61</f>
        <v>Select</v>
      </c>
    </row>
    <row r="13318" spans="3:5" x14ac:dyDescent="0.2">
      <c r="C13318" s="555"/>
      <c r="D13318" s="555"/>
      <c r="E13318" s="124" t="str">
        <f>'Enter Data'!$C$61</f>
        <v>Select</v>
      </c>
    </row>
    <row r="13319" spans="3:5" x14ac:dyDescent="0.2">
      <c r="C13319" s="555"/>
      <c r="D13319" s="555"/>
      <c r="E13319" s="124" t="str">
        <f>'Enter Data'!$C$61</f>
        <v>Select</v>
      </c>
    </row>
    <row r="13320" spans="3:5" x14ac:dyDescent="0.2">
      <c r="C13320" s="555"/>
      <c r="D13320" s="555"/>
      <c r="E13320" s="124" t="str">
        <f>'Enter Data'!$C$61</f>
        <v>Select</v>
      </c>
    </row>
    <row r="13321" spans="3:5" x14ac:dyDescent="0.2">
      <c r="C13321" s="555"/>
      <c r="D13321" s="555"/>
      <c r="E13321" s="124" t="str">
        <f>'Enter Data'!$C$61</f>
        <v>Select</v>
      </c>
    </row>
    <row r="13322" spans="3:5" x14ac:dyDescent="0.2">
      <c r="C13322" s="555"/>
      <c r="D13322" s="555"/>
      <c r="E13322" s="124" t="str">
        <f>'Enter Data'!$C$61</f>
        <v>Select</v>
      </c>
    </row>
    <row r="13323" spans="3:5" x14ac:dyDescent="0.2">
      <c r="C13323" s="555"/>
      <c r="D13323" s="555"/>
      <c r="E13323" s="124" t="str">
        <f>'Enter Data'!$C$61</f>
        <v>Select</v>
      </c>
    </row>
    <row r="13324" spans="3:5" x14ac:dyDescent="0.2">
      <c r="C13324" s="555"/>
      <c r="D13324" s="555"/>
      <c r="E13324" s="124" t="str">
        <f>'Enter Data'!$C$61</f>
        <v>Select</v>
      </c>
    </row>
    <row r="13325" spans="3:5" x14ac:dyDescent="0.2">
      <c r="C13325" s="555"/>
      <c r="D13325" s="555"/>
      <c r="E13325" s="124" t="str">
        <f>'Enter Data'!$C$61</f>
        <v>Select</v>
      </c>
    </row>
    <row r="13326" spans="3:5" x14ac:dyDescent="0.2">
      <c r="C13326" s="555"/>
      <c r="D13326" s="555"/>
      <c r="E13326" s="124" t="str">
        <f>'Enter Data'!$C$61</f>
        <v>Select</v>
      </c>
    </row>
    <row r="13327" spans="3:5" x14ac:dyDescent="0.2">
      <c r="C13327" s="555"/>
      <c r="D13327" s="555"/>
      <c r="E13327" s="124" t="str">
        <f>'Enter Data'!$C$61</f>
        <v>Select</v>
      </c>
    </row>
    <row r="13328" spans="3:5" x14ac:dyDescent="0.2">
      <c r="C13328" s="555"/>
      <c r="D13328" s="555"/>
      <c r="E13328" s="124" t="str">
        <f>'Enter Data'!$C$61</f>
        <v>Select</v>
      </c>
    </row>
    <row r="13329" spans="3:5" x14ac:dyDescent="0.2">
      <c r="C13329" s="555"/>
      <c r="D13329" s="555"/>
      <c r="E13329" s="124" t="str">
        <f>'Enter Data'!$C$61</f>
        <v>Select</v>
      </c>
    </row>
    <row r="13330" spans="3:5" x14ac:dyDescent="0.2">
      <c r="C13330" s="555"/>
      <c r="D13330" s="555"/>
      <c r="E13330" s="124" t="str">
        <f>'Enter Data'!$C$61</f>
        <v>Select</v>
      </c>
    </row>
    <row r="13331" spans="3:5" x14ac:dyDescent="0.2">
      <c r="C13331" s="555"/>
      <c r="D13331" s="555"/>
      <c r="E13331" s="124" t="str">
        <f>'Enter Data'!$C$61</f>
        <v>Select</v>
      </c>
    </row>
    <row r="13332" spans="3:5" x14ac:dyDescent="0.2">
      <c r="C13332" s="555"/>
      <c r="D13332" s="555"/>
      <c r="E13332" s="124" t="str">
        <f>'Enter Data'!$C$61</f>
        <v>Select</v>
      </c>
    </row>
    <row r="13333" spans="3:5" x14ac:dyDescent="0.2">
      <c r="C13333" s="555"/>
      <c r="D13333" s="555"/>
      <c r="E13333" s="124" t="str">
        <f>'Enter Data'!$C$61</f>
        <v>Select</v>
      </c>
    </row>
    <row r="13334" spans="3:5" x14ac:dyDescent="0.2">
      <c r="C13334" s="555"/>
      <c r="D13334" s="555"/>
      <c r="E13334" s="124" t="str">
        <f>'Enter Data'!$C$61</f>
        <v>Select</v>
      </c>
    </row>
    <row r="13335" spans="3:5" x14ac:dyDescent="0.2">
      <c r="C13335" s="555"/>
      <c r="D13335" s="555"/>
      <c r="E13335" s="124" t="str">
        <f>'Enter Data'!$C$61</f>
        <v>Select</v>
      </c>
    </row>
    <row r="13336" spans="3:5" x14ac:dyDescent="0.2">
      <c r="C13336" s="555"/>
      <c r="D13336" s="555"/>
      <c r="E13336" s="124" t="str">
        <f>'Enter Data'!$C$61</f>
        <v>Select</v>
      </c>
    </row>
    <row r="13337" spans="3:5" x14ac:dyDescent="0.2">
      <c r="C13337" s="555"/>
      <c r="D13337" s="555"/>
      <c r="E13337" s="124" t="str">
        <f>'Enter Data'!$C$61</f>
        <v>Select</v>
      </c>
    </row>
    <row r="13338" spans="3:5" x14ac:dyDescent="0.2">
      <c r="C13338" s="555"/>
      <c r="D13338" s="555"/>
      <c r="E13338" s="124" t="str">
        <f>'Enter Data'!$C$61</f>
        <v>Select</v>
      </c>
    </row>
    <row r="13339" spans="3:5" x14ac:dyDescent="0.2">
      <c r="C13339" s="555"/>
      <c r="D13339" s="555"/>
      <c r="E13339" s="124" t="str">
        <f>'Enter Data'!$C$61</f>
        <v>Select</v>
      </c>
    </row>
    <row r="13340" spans="3:5" x14ac:dyDescent="0.2">
      <c r="C13340" s="555"/>
      <c r="D13340" s="555"/>
      <c r="E13340" s="124" t="str">
        <f>'Enter Data'!$C$61</f>
        <v>Select</v>
      </c>
    </row>
    <row r="13341" spans="3:5" x14ac:dyDescent="0.2">
      <c r="C13341" s="555"/>
      <c r="D13341" s="555"/>
      <c r="E13341" s="124" t="str">
        <f>'Enter Data'!$C$61</f>
        <v>Select</v>
      </c>
    </row>
    <row r="13342" spans="3:5" x14ac:dyDescent="0.2">
      <c r="C13342" s="555"/>
      <c r="D13342" s="555"/>
      <c r="E13342" s="124" t="str">
        <f>'Enter Data'!$C$61</f>
        <v>Select</v>
      </c>
    </row>
    <row r="13343" spans="3:5" x14ac:dyDescent="0.2">
      <c r="C13343" s="555"/>
      <c r="D13343" s="555"/>
      <c r="E13343" s="124" t="str">
        <f>'Enter Data'!$C$61</f>
        <v>Select</v>
      </c>
    </row>
    <row r="13344" spans="3:5" x14ac:dyDescent="0.2">
      <c r="C13344" s="555"/>
      <c r="D13344" s="555"/>
      <c r="E13344" s="124" t="str">
        <f>'Enter Data'!$C$61</f>
        <v>Select</v>
      </c>
    </row>
    <row r="13345" spans="3:5" x14ac:dyDescent="0.2">
      <c r="C13345" s="555"/>
      <c r="D13345" s="555"/>
      <c r="E13345" s="124" t="str">
        <f>'Enter Data'!$C$61</f>
        <v>Select</v>
      </c>
    </row>
    <row r="13346" spans="3:5" x14ac:dyDescent="0.2">
      <c r="C13346" s="555"/>
      <c r="D13346" s="555"/>
      <c r="E13346" s="124" t="str">
        <f>'Enter Data'!$C$61</f>
        <v>Select</v>
      </c>
    </row>
    <row r="13347" spans="3:5" x14ac:dyDescent="0.2">
      <c r="C13347" s="555"/>
      <c r="D13347" s="555"/>
      <c r="E13347" s="124" t="str">
        <f>'Enter Data'!$C$61</f>
        <v>Select</v>
      </c>
    </row>
    <row r="13348" spans="3:5" x14ac:dyDescent="0.2">
      <c r="C13348" s="555"/>
      <c r="D13348" s="555"/>
      <c r="E13348" s="124" t="str">
        <f>'Enter Data'!$C$61</f>
        <v>Select</v>
      </c>
    </row>
    <row r="13349" spans="3:5" x14ac:dyDescent="0.2">
      <c r="C13349" s="555"/>
      <c r="D13349" s="555"/>
      <c r="E13349" s="124" t="str">
        <f>'Enter Data'!$C$61</f>
        <v>Select</v>
      </c>
    </row>
    <row r="13350" spans="3:5" x14ac:dyDescent="0.2">
      <c r="C13350" s="555"/>
      <c r="D13350" s="555"/>
      <c r="E13350" s="124" t="str">
        <f>'Enter Data'!$C$61</f>
        <v>Select</v>
      </c>
    </row>
    <row r="13351" spans="3:5" x14ac:dyDescent="0.2">
      <c r="C13351" s="555"/>
      <c r="D13351" s="555"/>
      <c r="E13351" s="124" t="str">
        <f>'Enter Data'!$C$61</f>
        <v>Select</v>
      </c>
    </row>
    <row r="13352" spans="3:5" x14ac:dyDescent="0.2">
      <c r="C13352" s="555"/>
      <c r="D13352" s="555"/>
      <c r="E13352" s="124" t="str">
        <f>'Enter Data'!$C$61</f>
        <v>Select</v>
      </c>
    </row>
    <row r="13353" spans="3:5" x14ac:dyDescent="0.2">
      <c r="C13353" s="555"/>
      <c r="D13353" s="555"/>
      <c r="E13353" s="124" t="str">
        <f>'Enter Data'!$C$61</f>
        <v>Select</v>
      </c>
    </row>
    <row r="13354" spans="3:5" x14ac:dyDescent="0.2">
      <c r="C13354" s="555"/>
      <c r="D13354" s="555"/>
      <c r="E13354" s="124" t="str">
        <f>'Enter Data'!$C$61</f>
        <v>Select</v>
      </c>
    </row>
    <row r="13355" spans="3:5" x14ac:dyDescent="0.2">
      <c r="C13355" s="555"/>
      <c r="D13355" s="555"/>
      <c r="E13355" s="124" t="str">
        <f>'Enter Data'!$C$61</f>
        <v>Select</v>
      </c>
    </row>
    <row r="13356" spans="3:5" x14ac:dyDescent="0.2">
      <c r="C13356" s="555"/>
      <c r="D13356" s="555"/>
      <c r="E13356" s="124" t="str">
        <f>'Enter Data'!$C$61</f>
        <v>Select</v>
      </c>
    </row>
    <row r="13357" spans="3:5" x14ac:dyDescent="0.2">
      <c r="C13357" s="555"/>
      <c r="D13357" s="555"/>
      <c r="E13357" s="124" t="str">
        <f>'Enter Data'!$C$61</f>
        <v>Select</v>
      </c>
    </row>
    <row r="13358" spans="3:5" x14ac:dyDescent="0.2">
      <c r="C13358" s="555"/>
      <c r="D13358" s="555"/>
      <c r="E13358" s="124" t="str">
        <f>'Enter Data'!$C$61</f>
        <v>Select</v>
      </c>
    </row>
    <row r="13359" spans="3:5" x14ac:dyDescent="0.2">
      <c r="C13359" s="555"/>
      <c r="D13359" s="555"/>
      <c r="E13359" s="124" t="str">
        <f>'Enter Data'!$C$61</f>
        <v>Select</v>
      </c>
    </row>
    <row r="13360" spans="3:5" x14ac:dyDescent="0.2">
      <c r="C13360" s="555"/>
      <c r="D13360" s="555"/>
      <c r="E13360" s="124" t="str">
        <f>'Enter Data'!$C$61</f>
        <v>Select</v>
      </c>
    </row>
    <row r="13361" spans="3:5" x14ac:dyDescent="0.2">
      <c r="C13361" s="555"/>
      <c r="D13361" s="555"/>
      <c r="E13361" s="124" t="str">
        <f>'Enter Data'!$C$61</f>
        <v>Select</v>
      </c>
    </row>
    <row r="13362" spans="3:5" x14ac:dyDescent="0.2">
      <c r="C13362" s="555"/>
      <c r="D13362" s="555"/>
      <c r="E13362" s="124" t="str">
        <f>'Enter Data'!$C$61</f>
        <v>Select</v>
      </c>
    </row>
    <row r="13363" spans="3:5" x14ac:dyDescent="0.2">
      <c r="C13363" s="555"/>
      <c r="D13363" s="555"/>
      <c r="E13363" s="124" t="str">
        <f>'Enter Data'!$C$61</f>
        <v>Select</v>
      </c>
    </row>
    <row r="13364" spans="3:5" x14ac:dyDescent="0.2">
      <c r="C13364" s="555"/>
      <c r="D13364" s="555"/>
      <c r="E13364" s="124" t="str">
        <f>'Enter Data'!$C$61</f>
        <v>Select</v>
      </c>
    </row>
    <row r="13365" spans="3:5" x14ac:dyDescent="0.2">
      <c r="C13365" s="555"/>
      <c r="D13365" s="555"/>
      <c r="E13365" s="124" t="str">
        <f>'Enter Data'!$C$61</f>
        <v>Select</v>
      </c>
    </row>
    <row r="13366" spans="3:5" x14ac:dyDescent="0.2">
      <c r="C13366" s="555"/>
      <c r="D13366" s="555"/>
      <c r="E13366" s="124" t="str">
        <f>'Enter Data'!$C$61</f>
        <v>Select</v>
      </c>
    </row>
    <row r="13367" spans="3:5" x14ac:dyDescent="0.2">
      <c r="C13367" s="555"/>
      <c r="D13367" s="555"/>
      <c r="E13367" s="124" t="str">
        <f>'Enter Data'!$C$61</f>
        <v>Select</v>
      </c>
    </row>
    <row r="13368" spans="3:5" x14ac:dyDescent="0.2">
      <c r="C13368" s="555"/>
      <c r="D13368" s="555"/>
      <c r="E13368" s="124" t="str">
        <f>'Enter Data'!$C$61</f>
        <v>Select</v>
      </c>
    </row>
    <row r="13369" spans="3:5" x14ac:dyDescent="0.2">
      <c r="C13369" s="555"/>
      <c r="D13369" s="555"/>
      <c r="E13369" s="124" t="str">
        <f>'Enter Data'!$C$61</f>
        <v>Select</v>
      </c>
    </row>
    <row r="13370" spans="3:5" x14ac:dyDescent="0.2">
      <c r="C13370" s="555"/>
      <c r="D13370" s="555"/>
      <c r="E13370" s="124" t="str">
        <f>'Enter Data'!$C$61</f>
        <v>Select</v>
      </c>
    </row>
    <row r="13371" spans="3:5" x14ac:dyDescent="0.2">
      <c r="C13371" s="555"/>
      <c r="D13371" s="555"/>
      <c r="E13371" s="124" t="str">
        <f>'Enter Data'!$C$61</f>
        <v>Select</v>
      </c>
    </row>
    <row r="13372" spans="3:5" x14ac:dyDescent="0.2">
      <c r="C13372" s="555"/>
      <c r="D13372" s="555"/>
      <c r="E13372" s="124" t="str">
        <f>'Enter Data'!$C$61</f>
        <v>Select</v>
      </c>
    </row>
    <row r="13373" spans="3:5" x14ac:dyDescent="0.2">
      <c r="C13373" s="555"/>
      <c r="D13373" s="555"/>
      <c r="E13373" s="124" t="str">
        <f>'Enter Data'!$C$61</f>
        <v>Select</v>
      </c>
    </row>
    <row r="13374" spans="3:5" x14ac:dyDescent="0.2">
      <c r="C13374" s="555"/>
      <c r="D13374" s="555"/>
      <c r="E13374" s="124" t="str">
        <f>'Enter Data'!$C$61</f>
        <v>Select</v>
      </c>
    </row>
    <row r="13375" spans="3:5" x14ac:dyDescent="0.2">
      <c r="C13375" s="555"/>
      <c r="D13375" s="555"/>
      <c r="E13375" s="124" t="str">
        <f>'Enter Data'!$C$61</f>
        <v>Select</v>
      </c>
    </row>
    <row r="13376" spans="3:5" x14ac:dyDescent="0.2">
      <c r="C13376" s="555"/>
      <c r="D13376" s="555"/>
      <c r="E13376" s="124" t="str">
        <f>'Enter Data'!$C$61</f>
        <v>Select</v>
      </c>
    </row>
    <row r="13377" spans="3:5" x14ac:dyDescent="0.2">
      <c r="C13377" s="555"/>
      <c r="D13377" s="555"/>
      <c r="E13377" s="124" t="str">
        <f>'Enter Data'!$C$61</f>
        <v>Select</v>
      </c>
    </row>
    <row r="13378" spans="3:5" x14ac:dyDescent="0.2">
      <c r="C13378" s="555"/>
      <c r="D13378" s="555"/>
      <c r="E13378" s="124" t="str">
        <f>'Enter Data'!$C$61</f>
        <v>Select</v>
      </c>
    </row>
    <row r="13379" spans="3:5" x14ac:dyDescent="0.2">
      <c r="C13379" s="555"/>
      <c r="D13379" s="555"/>
      <c r="E13379" s="124" t="str">
        <f>'Enter Data'!$C$61</f>
        <v>Select</v>
      </c>
    </row>
    <row r="13380" spans="3:5" x14ac:dyDescent="0.2">
      <c r="C13380" s="555"/>
      <c r="D13380" s="555"/>
      <c r="E13380" s="124" t="str">
        <f>'Enter Data'!$C$61</f>
        <v>Select</v>
      </c>
    </row>
    <row r="13381" spans="3:5" x14ac:dyDescent="0.2">
      <c r="C13381" s="555"/>
      <c r="D13381" s="555"/>
      <c r="E13381" s="124" t="str">
        <f>'Enter Data'!$C$61</f>
        <v>Select</v>
      </c>
    </row>
    <row r="13382" spans="3:5" x14ac:dyDescent="0.2">
      <c r="C13382" s="555"/>
      <c r="D13382" s="555"/>
      <c r="E13382" s="124" t="str">
        <f>'Enter Data'!$C$61</f>
        <v>Select</v>
      </c>
    </row>
    <row r="13383" spans="3:5" x14ac:dyDescent="0.2">
      <c r="C13383" s="555"/>
      <c r="D13383" s="555"/>
      <c r="E13383" s="124" t="str">
        <f>'Enter Data'!$C$61</f>
        <v>Select</v>
      </c>
    </row>
    <row r="13384" spans="3:5" x14ac:dyDescent="0.2">
      <c r="C13384" s="555"/>
      <c r="D13384" s="555"/>
      <c r="E13384" s="124" t="str">
        <f>'Enter Data'!$C$61</f>
        <v>Select</v>
      </c>
    </row>
    <row r="13385" spans="3:5" x14ac:dyDescent="0.2">
      <c r="C13385" s="555"/>
      <c r="D13385" s="555"/>
      <c r="E13385" s="124" t="str">
        <f>'Enter Data'!$C$61</f>
        <v>Select</v>
      </c>
    </row>
    <row r="13386" spans="3:5" x14ac:dyDescent="0.2">
      <c r="C13386" s="555"/>
      <c r="D13386" s="555"/>
      <c r="E13386" s="124" t="str">
        <f>'Enter Data'!$C$61</f>
        <v>Select</v>
      </c>
    </row>
    <row r="13387" spans="3:5" x14ac:dyDescent="0.2">
      <c r="C13387" s="555"/>
      <c r="D13387" s="555"/>
      <c r="E13387" s="124" t="str">
        <f>'Enter Data'!$C$61</f>
        <v>Select</v>
      </c>
    </row>
    <row r="13388" spans="3:5" x14ac:dyDescent="0.2">
      <c r="C13388" s="555"/>
      <c r="D13388" s="555"/>
      <c r="E13388" s="124" t="str">
        <f>'Enter Data'!$C$61</f>
        <v>Select</v>
      </c>
    </row>
    <row r="13389" spans="3:5" x14ac:dyDescent="0.2">
      <c r="C13389" s="555"/>
      <c r="D13389" s="555"/>
      <c r="E13389" s="124" t="str">
        <f>'Enter Data'!$C$61</f>
        <v>Select</v>
      </c>
    </row>
    <row r="13390" spans="3:5" x14ac:dyDescent="0.2">
      <c r="C13390" s="555"/>
      <c r="D13390" s="555"/>
      <c r="E13390" s="124" t="str">
        <f>'Enter Data'!$C$61</f>
        <v>Select</v>
      </c>
    </row>
    <row r="13391" spans="3:5" x14ac:dyDescent="0.2">
      <c r="C13391" s="555"/>
      <c r="D13391" s="555"/>
      <c r="E13391" s="124" t="str">
        <f>'Enter Data'!$C$61</f>
        <v>Select</v>
      </c>
    </row>
    <row r="13392" spans="3:5" x14ac:dyDescent="0.2">
      <c r="C13392" s="555"/>
      <c r="D13392" s="555"/>
      <c r="E13392" s="124" t="str">
        <f>'Enter Data'!$C$61</f>
        <v>Select</v>
      </c>
    </row>
    <row r="13393" spans="3:5" x14ac:dyDescent="0.2">
      <c r="C13393" s="555"/>
      <c r="D13393" s="555"/>
      <c r="E13393" s="124" t="str">
        <f>'Enter Data'!$C$61</f>
        <v>Select</v>
      </c>
    </row>
    <row r="13394" spans="3:5" x14ac:dyDescent="0.2">
      <c r="C13394" s="555"/>
      <c r="D13394" s="555"/>
      <c r="E13394" s="124" t="str">
        <f>'Enter Data'!$C$61</f>
        <v>Select</v>
      </c>
    </row>
    <row r="13395" spans="3:5" x14ac:dyDescent="0.2">
      <c r="C13395" s="555"/>
      <c r="D13395" s="555"/>
      <c r="E13395" s="124" t="str">
        <f>'Enter Data'!$C$61</f>
        <v>Select</v>
      </c>
    </row>
    <row r="13396" spans="3:5" x14ac:dyDescent="0.2">
      <c r="C13396" s="555"/>
      <c r="D13396" s="555"/>
      <c r="E13396" s="124" t="str">
        <f>'Enter Data'!$C$61</f>
        <v>Select</v>
      </c>
    </row>
    <row r="13397" spans="3:5" x14ac:dyDescent="0.2">
      <c r="C13397" s="555"/>
      <c r="D13397" s="555"/>
      <c r="E13397" s="124" t="str">
        <f>'Enter Data'!$C$61</f>
        <v>Select</v>
      </c>
    </row>
    <row r="13398" spans="3:5" x14ac:dyDescent="0.2">
      <c r="C13398" s="555"/>
      <c r="D13398" s="555"/>
      <c r="E13398" s="124" t="str">
        <f>'Enter Data'!$C$61</f>
        <v>Select</v>
      </c>
    </row>
    <row r="13399" spans="3:5" x14ac:dyDescent="0.2">
      <c r="C13399" s="555"/>
      <c r="D13399" s="555"/>
      <c r="E13399" s="124" t="str">
        <f>'Enter Data'!$C$61</f>
        <v>Select</v>
      </c>
    </row>
    <row r="13400" spans="3:5" x14ac:dyDescent="0.2">
      <c r="C13400" s="555"/>
      <c r="D13400" s="555"/>
      <c r="E13400" s="124" t="str">
        <f>'Enter Data'!$C$61</f>
        <v>Select</v>
      </c>
    </row>
    <row r="13401" spans="3:5" x14ac:dyDescent="0.2">
      <c r="C13401" s="555"/>
      <c r="D13401" s="555"/>
      <c r="E13401" s="124" t="str">
        <f>'Enter Data'!$C$61</f>
        <v>Select</v>
      </c>
    </row>
    <row r="13402" spans="3:5" x14ac:dyDescent="0.2">
      <c r="C13402" s="555"/>
      <c r="D13402" s="555"/>
      <c r="E13402" s="124" t="str">
        <f>'Enter Data'!$C$61</f>
        <v>Select</v>
      </c>
    </row>
    <row r="13403" spans="3:5" x14ac:dyDescent="0.2">
      <c r="C13403" s="555"/>
      <c r="D13403" s="555"/>
      <c r="E13403" s="124" t="str">
        <f>'Enter Data'!$C$61</f>
        <v>Select</v>
      </c>
    </row>
    <row r="13404" spans="3:5" x14ac:dyDescent="0.2">
      <c r="C13404" s="555"/>
      <c r="D13404" s="555"/>
      <c r="E13404" s="124" t="str">
        <f>'Enter Data'!$C$61</f>
        <v>Select</v>
      </c>
    </row>
    <row r="13405" spans="3:5" x14ac:dyDescent="0.2">
      <c r="C13405" s="555"/>
      <c r="D13405" s="555"/>
      <c r="E13405" s="124" t="str">
        <f>'Enter Data'!$C$61</f>
        <v>Select</v>
      </c>
    </row>
    <row r="13406" spans="3:5" x14ac:dyDescent="0.2">
      <c r="C13406" s="555"/>
      <c r="D13406" s="555"/>
      <c r="E13406" s="124" t="str">
        <f>'Enter Data'!$C$61</f>
        <v>Select</v>
      </c>
    </row>
    <row r="13407" spans="3:5" x14ac:dyDescent="0.2">
      <c r="C13407" s="555"/>
      <c r="D13407" s="555"/>
      <c r="E13407" s="124" t="str">
        <f>'Enter Data'!$C$61</f>
        <v>Select</v>
      </c>
    </row>
    <row r="13408" spans="3:5" x14ac:dyDescent="0.2">
      <c r="C13408" s="555"/>
      <c r="D13408" s="555"/>
      <c r="E13408" s="124" t="str">
        <f>'Enter Data'!$C$61</f>
        <v>Select</v>
      </c>
    </row>
    <row r="13409" spans="3:5" x14ac:dyDescent="0.2">
      <c r="C13409" s="555"/>
      <c r="D13409" s="555"/>
      <c r="E13409" s="124" t="str">
        <f>'Enter Data'!$C$61</f>
        <v>Select</v>
      </c>
    </row>
    <row r="13410" spans="3:5" x14ac:dyDescent="0.2">
      <c r="C13410" s="555"/>
      <c r="D13410" s="555"/>
      <c r="E13410" s="124" t="str">
        <f>'Enter Data'!$C$61</f>
        <v>Select</v>
      </c>
    </row>
    <row r="13411" spans="3:5" x14ac:dyDescent="0.2">
      <c r="C13411" s="555"/>
      <c r="D13411" s="555"/>
      <c r="E13411" s="124" t="str">
        <f>'Enter Data'!$C$61</f>
        <v>Select</v>
      </c>
    </row>
    <row r="13412" spans="3:5" x14ac:dyDescent="0.2">
      <c r="C13412" s="555"/>
      <c r="D13412" s="555"/>
      <c r="E13412" s="124" t="str">
        <f>'Enter Data'!$C$61</f>
        <v>Select</v>
      </c>
    </row>
    <row r="13413" spans="3:5" x14ac:dyDescent="0.2">
      <c r="C13413" s="555"/>
      <c r="D13413" s="555"/>
      <c r="E13413" s="124" t="str">
        <f>'Enter Data'!$C$61</f>
        <v>Select</v>
      </c>
    </row>
    <row r="13414" spans="3:5" x14ac:dyDescent="0.2">
      <c r="C13414" s="555"/>
      <c r="D13414" s="555"/>
      <c r="E13414" s="124" t="str">
        <f>'Enter Data'!$C$61</f>
        <v>Select</v>
      </c>
    </row>
    <row r="13415" spans="3:5" x14ac:dyDescent="0.2">
      <c r="C13415" s="555"/>
      <c r="D13415" s="555"/>
      <c r="E13415" s="124" t="str">
        <f>'Enter Data'!$C$61</f>
        <v>Select</v>
      </c>
    </row>
    <row r="13416" spans="3:5" x14ac:dyDescent="0.2">
      <c r="C13416" s="555"/>
      <c r="D13416" s="555"/>
      <c r="E13416" s="124" t="str">
        <f>'Enter Data'!$C$61</f>
        <v>Select</v>
      </c>
    </row>
    <row r="13417" spans="3:5" x14ac:dyDescent="0.2">
      <c r="C13417" s="555"/>
      <c r="D13417" s="555"/>
      <c r="E13417" s="124" t="str">
        <f>'Enter Data'!$C$61</f>
        <v>Select</v>
      </c>
    </row>
    <row r="13418" spans="3:5" x14ac:dyDescent="0.2">
      <c r="C13418" s="555"/>
      <c r="D13418" s="555"/>
      <c r="E13418" s="124" t="str">
        <f>'Enter Data'!$C$61</f>
        <v>Select</v>
      </c>
    </row>
    <row r="13419" spans="3:5" x14ac:dyDescent="0.2">
      <c r="C13419" s="555"/>
      <c r="D13419" s="555"/>
      <c r="E13419" s="124" t="str">
        <f>'Enter Data'!$C$61</f>
        <v>Select</v>
      </c>
    </row>
    <row r="13420" spans="3:5" x14ac:dyDescent="0.2">
      <c r="C13420" s="555"/>
      <c r="D13420" s="555"/>
      <c r="E13420" s="124" t="str">
        <f>'Enter Data'!$C$61</f>
        <v>Select</v>
      </c>
    </row>
    <row r="13421" spans="3:5" x14ac:dyDescent="0.2">
      <c r="C13421" s="555"/>
      <c r="D13421" s="555"/>
      <c r="E13421" s="124" t="str">
        <f>'Enter Data'!$C$61</f>
        <v>Select</v>
      </c>
    </row>
    <row r="13422" spans="3:5" x14ac:dyDescent="0.2">
      <c r="C13422" s="555"/>
      <c r="D13422" s="555"/>
      <c r="E13422" s="124" t="str">
        <f>'Enter Data'!$C$61</f>
        <v>Select</v>
      </c>
    </row>
    <row r="13423" spans="3:5" x14ac:dyDescent="0.2">
      <c r="C13423" s="555"/>
      <c r="D13423" s="555"/>
      <c r="E13423" s="124" t="str">
        <f>'Enter Data'!$C$61</f>
        <v>Select</v>
      </c>
    </row>
    <row r="13424" spans="3:5" x14ac:dyDescent="0.2">
      <c r="C13424" s="555"/>
      <c r="D13424" s="555"/>
      <c r="E13424" s="124" t="str">
        <f>'Enter Data'!$C$61</f>
        <v>Select</v>
      </c>
    </row>
    <row r="13425" spans="3:5" x14ac:dyDescent="0.2">
      <c r="C13425" s="555"/>
      <c r="D13425" s="555"/>
      <c r="E13425" s="124" t="str">
        <f>'Enter Data'!$C$61</f>
        <v>Select</v>
      </c>
    </row>
    <row r="13426" spans="3:5" x14ac:dyDescent="0.2">
      <c r="C13426" s="555"/>
      <c r="D13426" s="555"/>
      <c r="E13426" s="124" t="str">
        <f>'Enter Data'!$C$61</f>
        <v>Select</v>
      </c>
    </row>
    <row r="13427" spans="3:5" x14ac:dyDescent="0.2">
      <c r="C13427" s="555"/>
      <c r="D13427" s="555"/>
      <c r="E13427" s="124" t="str">
        <f>'Enter Data'!$C$61</f>
        <v>Select</v>
      </c>
    </row>
    <row r="13428" spans="3:5" x14ac:dyDescent="0.2">
      <c r="C13428" s="555"/>
      <c r="D13428" s="555"/>
      <c r="E13428" s="124" t="str">
        <f>'Enter Data'!$C$61</f>
        <v>Select</v>
      </c>
    </row>
    <row r="13429" spans="3:5" x14ac:dyDescent="0.2">
      <c r="C13429" s="555"/>
      <c r="D13429" s="555"/>
      <c r="E13429" s="124" t="str">
        <f>'Enter Data'!$C$61</f>
        <v>Select</v>
      </c>
    </row>
    <row r="13430" spans="3:5" x14ac:dyDescent="0.2">
      <c r="C13430" s="555"/>
      <c r="D13430" s="555"/>
      <c r="E13430" s="124" t="str">
        <f>'Enter Data'!$C$61</f>
        <v>Select</v>
      </c>
    </row>
    <row r="13431" spans="3:5" x14ac:dyDescent="0.2">
      <c r="C13431" s="555"/>
      <c r="D13431" s="555"/>
      <c r="E13431" s="124" t="str">
        <f>'Enter Data'!$C$61</f>
        <v>Select</v>
      </c>
    </row>
    <row r="13432" spans="3:5" x14ac:dyDescent="0.2">
      <c r="C13432" s="555"/>
      <c r="D13432" s="555"/>
      <c r="E13432" s="124" t="str">
        <f>'Enter Data'!$C$61</f>
        <v>Select</v>
      </c>
    </row>
    <row r="13433" spans="3:5" x14ac:dyDescent="0.2">
      <c r="C13433" s="555"/>
      <c r="D13433" s="555"/>
      <c r="E13433" s="124" t="str">
        <f>'Enter Data'!$C$61</f>
        <v>Select</v>
      </c>
    </row>
    <row r="13434" spans="3:5" x14ac:dyDescent="0.2">
      <c r="C13434" s="555"/>
      <c r="D13434" s="555"/>
      <c r="E13434" s="124" t="str">
        <f>'Enter Data'!$C$61</f>
        <v>Select</v>
      </c>
    </row>
    <row r="13435" spans="3:5" x14ac:dyDescent="0.2">
      <c r="C13435" s="555"/>
      <c r="D13435" s="555"/>
      <c r="E13435" s="124" t="str">
        <f>'Enter Data'!$C$61</f>
        <v>Select</v>
      </c>
    </row>
    <row r="13436" spans="3:5" x14ac:dyDescent="0.2">
      <c r="C13436" s="555"/>
      <c r="D13436" s="555"/>
      <c r="E13436" s="124" t="str">
        <f>'Enter Data'!$C$61</f>
        <v>Select</v>
      </c>
    </row>
    <row r="13437" spans="3:5" x14ac:dyDescent="0.2">
      <c r="C13437" s="555"/>
      <c r="D13437" s="555"/>
      <c r="E13437" s="124" t="str">
        <f>'Enter Data'!$C$61</f>
        <v>Select</v>
      </c>
    </row>
    <row r="13438" spans="3:5" x14ac:dyDescent="0.2">
      <c r="C13438" s="555"/>
      <c r="D13438" s="555"/>
      <c r="E13438" s="124" t="str">
        <f>'Enter Data'!$C$61</f>
        <v>Select</v>
      </c>
    </row>
    <row r="13439" spans="3:5" x14ac:dyDescent="0.2">
      <c r="C13439" s="555"/>
      <c r="D13439" s="555"/>
      <c r="E13439" s="124" t="str">
        <f>'Enter Data'!$C$61</f>
        <v>Select</v>
      </c>
    </row>
    <row r="13440" spans="3:5" x14ac:dyDescent="0.2">
      <c r="C13440" s="555"/>
      <c r="D13440" s="555"/>
      <c r="E13440" s="124" t="str">
        <f>'Enter Data'!$C$61</f>
        <v>Select</v>
      </c>
    </row>
    <row r="13441" spans="3:5" x14ac:dyDescent="0.2">
      <c r="C13441" s="555"/>
      <c r="D13441" s="555"/>
      <c r="E13441" s="124" t="str">
        <f>'Enter Data'!$C$61</f>
        <v>Select</v>
      </c>
    </row>
    <row r="13442" spans="3:5" x14ac:dyDescent="0.2">
      <c r="C13442" s="555"/>
      <c r="D13442" s="555"/>
      <c r="E13442" s="124" t="str">
        <f>'Enter Data'!$C$61</f>
        <v>Select</v>
      </c>
    </row>
    <row r="13443" spans="3:5" x14ac:dyDescent="0.2">
      <c r="C13443" s="555"/>
      <c r="D13443" s="555"/>
      <c r="E13443" s="124" t="str">
        <f>'Enter Data'!$C$61</f>
        <v>Select</v>
      </c>
    </row>
    <row r="13444" spans="3:5" x14ac:dyDescent="0.2">
      <c r="C13444" s="555"/>
      <c r="D13444" s="555"/>
      <c r="E13444" s="124" t="str">
        <f>'Enter Data'!$C$61</f>
        <v>Select</v>
      </c>
    </row>
    <row r="13445" spans="3:5" x14ac:dyDescent="0.2">
      <c r="C13445" s="555"/>
      <c r="D13445" s="555"/>
      <c r="E13445" s="124" t="str">
        <f>'Enter Data'!$C$61</f>
        <v>Select</v>
      </c>
    </row>
    <row r="13446" spans="3:5" x14ac:dyDescent="0.2">
      <c r="C13446" s="555"/>
      <c r="D13446" s="555"/>
      <c r="E13446" s="124" t="str">
        <f>'Enter Data'!$C$61</f>
        <v>Select</v>
      </c>
    </row>
    <row r="13447" spans="3:5" x14ac:dyDescent="0.2">
      <c r="C13447" s="555"/>
      <c r="D13447" s="555"/>
      <c r="E13447" s="124" t="str">
        <f>'Enter Data'!$C$61</f>
        <v>Select</v>
      </c>
    </row>
    <row r="13448" spans="3:5" x14ac:dyDescent="0.2">
      <c r="C13448" s="555"/>
      <c r="D13448" s="555"/>
      <c r="E13448" s="124" t="str">
        <f>'Enter Data'!$C$61</f>
        <v>Select</v>
      </c>
    </row>
    <row r="13449" spans="3:5" x14ac:dyDescent="0.2">
      <c r="C13449" s="555"/>
      <c r="D13449" s="555"/>
      <c r="E13449" s="124" t="str">
        <f>'Enter Data'!$C$61</f>
        <v>Select</v>
      </c>
    </row>
    <row r="13450" spans="3:5" x14ac:dyDescent="0.2">
      <c r="C13450" s="555"/>
      <c r="D13450" s="555"/>
      <c r="E13450" s="124" t="str">
        <f>'Enter Data'!$C$61</f>
        <v>Select</v>
      </c>
    </row>
    <row r="13451" spans="3:5" x14ac:dyDescent="0.2">
      <c r="C13451" s="555"/>
      <c r="D13451" s="555"/>
      <c r="E13451" s="124" t="str">
        <f>'Enter Data'!$C$61</f>
        <v>Select</v>
      </c>
    </row>
    <row r="13452" spans="3:5" x14ac:dyDescent="0.2">
      <c r="C13452" s="555"/>
      <c r="D13452" s="555"/>
      <c r="E13452" s="124" t="str">
        <f>'Enter Data'!$C$61</f>
        <v>Select</v>
      </c>
    </row>
    <row r="13453" spans="3:5" x14ac:dyDescent="0.2">
      <c r="C13453" s="555"/>
      <c r="D13453" s="555"/>
      <c r="E13453" s="124" t="str">
        <f>'Enter Data'!$C$61</f>
        <v>Select</v>
      </c>
    </row>
    <row r="13454" spans="3:5" x14ac:dyDescent="0.2">
      <c r="C13454" s="555"/>
      <c r="D13454" s="555"/>
      <c r="E13454" s="124" t="str">
        <f>'Enter Data'!$C$61</f>
        <v>Select</v>
      </c>
    </row>
    <row r="13455" spans="3:5" x14ac:dyDescent="0.2">
      <c r="C13455" s="555"/>
      <c r="D13455" s="555"/>
      <c r="E13455" s="124" t="str">
        <f>'Enter Data'!$C$61</f>
        <v>Select</v>
      </c>
    </row>
    <row r="13456" spans="3:5" x14ac:dyDescent="0.2">
      <c r="C13456" s="555"/>
      <c r="D13456" s="555"/>
      <c r="E13456" s="124" t="str">
        <f>'Enter Data'!$C$61</f>
        <v>Select</v>
      </c>
    </row>
    <row r="13457" spans="3:5" x14ac:dyDescent="0.2">
      <c r="C13457" s="555"/>
      <c r="D13457" s="555"/>
      <c r="E13457" s="124" t="str">
        <f>'Enter Data'!$C$61</f>
        <v>Select</v>
      </c>
    </row>
    <row r="13458" spans="3:5" x14ac:dyDescent="0.2">
      <c r="C13458" s="555"/>
      <c r="D13458" s="555"/>
      <c r="E13458" s="124" t="str">
        <f>'Enter Data'!$C$61</f>
        <v>Select</v>
      </c>
    </row>
    <row r="13459" spans="3:5" x14ac:dyDescent="0.2">
      <c r="C13459" s="555"/>
      <c r="D13459" s="555"/>
      <c r="E13459" s="124" t="str">
        <f>'Enter Data'!$C$61</f>
        <v>Select</v>
      </c>
    </row>
    <row r="13460" spans="3:5" x14ac:dyDescent="0.2">
      <c r="C13460" s="555"/>
      <c r="D13460" s="555"/>
      <c r="E13460" s="124" t="str">
        <f>'Enter Data'!$C$61</f>
        <v>Select</v>
      </c>
    </row>
    <row r="13461" spans="3:5" x14ac:dyDescent="0.2">
      <c r="C13461" s="555"/>
      <c r="D13461" s="555"/>
      <c r="E13461" s="124" t="str">
        <f>'Enter Data'!$C$61</f>
        <v>Select</v>
      </c>
    </row>
    <row r="13462" spans="3:5" x14ac:dyDescent="0.2">
      <c r="C13462" s="555"/>
      <c r="D13462" s="555"/>
      <c r="E13462" s="124" t="str">
        <f>'Enter Data'!$C$61</f>
        <v>Select</v>
      </c>
    </row>
    <row r="13463" spans="3:5" x14ac:dyDescent="0.2">
      <c r="C13463" s="555"/>
      <c r="D13463" s="555"/>
      <c r="E13463" s="124" t="str">
        <f>'Enter Data'!$C$61</f>
        <v>Select</v>
      </c>
    </row>
    <row r="13464" spans="3:5" x14ac:dyDescent="0.2">
      <c r="C13464" s="555"/>
      <c r="D13464" s="555"/>
      <c r="E13464" s="124" t="str">
        <f>'Enter Data'!$C$61</f>
        <v>Select</v>
      </c>
    </row>
    <row r="13465" spans="3:5" x14ac:dyDescent="0.2">
      <c r="C13465" s="555"/>
      <c r="D13465" s="555"/>
      <c r="E13465" s="124" t="str">
        <f>'Enter Data'!$C$61</f>
        <v>Select</v>
      </c>
    </row>
    <row r="13466" spans="3:5" x14ac:dyDescent="0.2">
      <c r="C13466" s="555"/>
      <c r="D13466" s="555"/>
      <c r="E13466" s="124" t="str">
        <f>'Enter Data'!$C$61</f>
        <v>Select</v>
      </c>
    </row>
    <row r="13467" spans="3:5" x14ac:dyDescent="0.2">
      <c r="C13467" s="555"/>
      <c r="D13467" s="555"/>
      <c r="E13467" s="124" t="str">
        <f>'Enter Data'!$C$61</f>
        <v>Select</v>
      </c>
    </row>
    <row r="13468" spans="3:5" x14ac:dyDescent="0.2">
      <c r="C13468" s="555"/>
      <c r="D13468" s="555"/>
      <c r="E13468" s="124" t="str">
        <f>'Enter Data'!$C$61</f>
        <v>Select</v>
      </c>
    </row>
    <row r="13469" spans="3:5" x14ac:dyDescent="0.2">
      <c r="C13469" s="555"/>
      <c r="D13469" s="555"/>
      <c r="E13469" s="124" t="str">
        <f>'Enter Data'!$C$61</f>
        <v>Select</v>
      </c>
    </row>
    <row r="13470" spans="3:5" x14ac:dyDescent="0.2">
      <c r="C13470" s="555"/>
      <c r="D13470" s="555"/>
      <c r="E13470" s="124" t="str">
        <f>'Enter Data'!$C$61</f>
        <v>Select</v>
      </c>
    </row>
    <row r="13471" spans="3:5" x14ac:dyDescent="0.2">
      <c r="C13471" s="555"/>
      <c r="D13471" s="555"/>
      <c r="E13471" s="124" t="str">
        <f>'Enter Data'!$C$61</f>
        <v>Select</v>
      </c>
    </row>
    <row r="13472" spans="3:5" x14ac:dyDescent="0.2">
      <c r="C13472" s="555"/>
      <c r="D13472" s="555"/>
      <c r="E13472" s="124" t="str">
        <f>'Enter Data'!$C$61</f>
        <v>Select</v>
      </c>
    </row>
    <row r="13473" spans="3:5" x14ac:dyDescent="0.2">
      <c r="C13473" s="555"/>
      <c r="D13473" s="555"/>
      <c r="E13473" s="124" t="str">
        <f>'Enter Data'!$C$61</f>
        <v>Select</v>
      </c>
    </row>
    <row r="13474" spans="3:5" x14ac:dyDescent="0.2">
      <c r="C13474" s="555"/>
      <c r="D13474" s="555"/>
      <c r="E13474" s="124" t="str">
        <f>'Enter Data'!$C$61</f>
        <v>Select</v>
      </c>
    </row>
    <row r="13475" spans="3:5" x14ac:dyDescent="0.2">
      <c r="C13475" s="555"/>
      <c r="D13475" s="555"/>
      <c r="E13475" s="124" t="str">
        <f>'Enter Data'!$C$61</f>
        <v>Select</v>
      </c>
    </row>
    <row r="13476" spans="3:5" x14ac:dyDescent="0.2">
      <c r="C13476" s="555"/>
      <c r="D13476" s="555"/>
      <c r="E13476" s="124" t="str">
        <f>'Enter Data'!$C$61</f>
        <v>Select</v>
      </c>
    </row>
    <row r="13477" spans="3:5" x14ac:dyDescent="0.2">
      <c r="C13477" s="555"/>
      <c r="D13477" s="555"/>
      <c r="E13477" s="124" t="str">
        <f>'Enter Data'!$C$61</f>
        <v>Select</v>
      </c>
    </row>
    <row r="13478" spans="3:5" x14ac:dyDescent="0.2">
      <c r="C13478" s="555"/>
      <c r="D13478" s="555"/>
      <c r="E13478" s="124" t="str">
        <f>'Enter Data'!$C$61</f>
        <v>Select</v>
      </c>
    </row>
    <row r="13479" spans="3:5" x14ac:dyDescent="0.2">
      <c r="C13479" s="555"/>
      <c r="D13479" s="555"/>
      <c r="E13479" s="124" t="str">
        <f>'Enter Data'!$C$61</f>
        <v>Select</v>
      </c>
    </row>
    <row r="13480" spans="3:5" x14ac:dyDescent="0.2">
      <c r="C13480" s="555"/>
      <c r="D13480" s="555"/>
      <c r="E13480" s="124" t="str">
        <f>'Enter Data'!$C$61</f>
        <v>Select</v>
      </c>
    </row>
    <row r="13481" spans="3:5" x14ac:dyDescent="0.2">
      <c r="C13481" s="555"/>
      <c r="D13481" s="555"/>
      <c r="E13481" s="124" t="str">
        <f>'Enter Data'!$C$61</f>
        <v>Select</v>
      </c>
    </row>
    <row r="13482" spans="3:5" x14ac:dyDescent="0.2">
      <c r="C13482" s="555"/>
      <c r="D13482" s="555"/>
      <c r="E13482" s="124" t="str">
        <f>'Enter Data'!$C$61</f>
        <v>Select</v>
      </c>
    </row>
    <row r="13483" spans="3:5" x14ac:dyDescent="0.2">
      <c r="C13483" s="555"/>
      <c r="D13483" s="555"/>
      <c r="E13483" s="124" t="str">
        <f>'Enter Data'!$C$61</f>
        <v>Select</v>
      </c>
    </row>
    <row r="13484" spans="3:5" x14ac:dyDescent="0.2">
      <c r="C13484" s="555"/>
      <c r="D13484" s="555"/>
      <c r="E13484" s="124" t="str">
        <f>'Enter Data'!$C$61</f>
        <v>Select</v>
      </c>
    </row>
    <row r="13485" spans="3:5" x14ac:dyDescent="0.2">
      <c r="C13485" s="555"/>
      <c r="D13485" s="555"/>
      <c r="E13485" s="124" t="str">
        <f>'Enter Data'!$C$61</f>
        <v>Select</v>
      </c>
    </row>
    <row r="13486" spans="3:5" x14ac:dyDescent="0.2">
      <c r="C13486" s="555"/>
      <c r="D13486" s="555"/>
      <c r="E13486" s="124" t="str">
        <f>'Enter Data'!$C$61</f>
        <v>Select</v>
      </c>
    </row>
    <row r="13487" spans="3:5" x14ac:dyDescent="0.2">
      <c r="C13487" s="555"/>
      <c r="D13487" s="555"/>
      <c r="E13487" s="124" t="str">
        <f>'Enter Data'!$C$61</f>
        <v>Select</v>
      </c>
    </row>
    <row r="13488" spans="3:5" x14ac:dyDescent="0.2">
      <c r="C13488" s="555"/>
      <c r="D13488" s="555"/>
      <c r="E13488" s="124" t="str">
        <f>'Enter Data'!$C$61</f>
        <v>Select</v>
      </c>
    </row>
    <row r="13489" spans="3:5" x14ac:dyDescent="0.2">
      <c r="C13489" s="555"/>
      <c r="D13489" s="555"/>
      <c r="E13489" s="124" t="str">
        <f>'Enter Data'!$C$61</f>
        <v>Select</v>
      </c>
    </row>
    <row r="13490" spans="3:5" x14ac:dyDescent="0.2">
      <c r="C13490" s="555"/>
      <c r="D13490" s="555"/>
      <c r="E13490" s="124" t="str">
        <f>'Enter Data'!$C$61</f>
        <v>Select</v>
      </c>
    </row>
    <row r="13491" spans="3:5" x14ac:dyDescent="0.2">
      <c r="C13491" s="555"/>
      <c r="D13491" s="555"/>
      <c r="E13491" s="124" t="str">
        <f>'Enter Data'!$C$61</f>
        <v>Select</v>
      </c>
    </row>
    <row r="13492" spans="3:5" x14ac:dyDescent="0.2">
      <c r="C13492" s="555"/>
      <c r="D13492" s="555"/>
      <c r="E13492" s="124" t="str">
        <f>'Enter Data'!$C$61</f>
        <v>Select</v>
      </c>
    </row>
    <row r="13493" spans="3:5" x14ac:dyDescent="0.2">
      <c r="C13493" s="555"/>
      <c r="D13493" s="555"/>
      <c r="E13493" s="124" t="str">
        <f>'Enter Data'!$C$61</f>
        <v>Select</v>
      </c>
    </row>
    <row r="13494" spans="3:5" x14ac:dyDescent="0.2">
      <c r="C13494" s="555"/>
      <c r="D13494" s="555"/>
      <c r="E13494" s="124" t="str">
        <f>'Enter Data'!$C$61</f>
        <v>Select</v>
      </c>
    </row>
    <row r="13495" spans="3:5" x14ac:dyDescent="0.2">
      <c r="C13495" s="555"/>
      <c r="D13495" s="555"/>
      <c r="E13495" s="124" t="str">
        <f>'Enter Data'!$C$61</f>
        <v>Select</v>
      </c>
    </row>
    <row r="13496" spans="3:5" x14ac:dyDescent="0.2">
      <c r="C13496" s="555"/>
      <c r="D13496" s="555"/>
      <c r="E13496" s="124" t="str">
        <f>'Enter Data'!$C$61</f>
        <v>Select</v>
      </c>
    </row>
    <row r="13497" spans="3:5" x14ac:dyDescent="0.2">
      <c r="C13497" s="555"/>
      <c r="D13497" s="555"/>
      <c r="E13497" s="124" t="str">
        <f>'Enter Data'!$C$61</f>
        <v>Select</v>
      </c>
    </row>
    <row r="13498" spans="3:5" x14ac:dyDescent="0.2">
      <c r="C13498" s="555"/>
      <c r="D13498" s="555"/>
      <c r="E13498" s="124" t="str">
        <f>'Enter Data'!$C$61</f>
        <v>Select</v>
      </c>
    </row>
    <row r="13499" spans="3:5" x14ac:dyDescent="0.2">
      <c r="C13499" s="555"/>
      <c r="D13499" s="555"/>
      <c r="E13499" s="124" t="str">
        <f>'Enter Data'!$C$61</f>
        <v>Select</v>
      </c>
    </row>
    <row r="13500" spans="3:5" x14ac:dyDescent="0.2">
      <c r="C13500" s="555"/>
      <c r="D13500" s="555"/>
      <c r="E13500" s="124" t="str">
        <f>'Enter Data'!$C$61</f>
        <v>Select</v>
      </c>
    </row>
    <row r="13501" spans="3:5" x14ac:dyDescent="0.2">
      <c r="C13501" s="555"/>
      <c r="D13501" s="555"/>
      <c r="E13501" s="124" t="str">
        <f>'Enter Data'!$C$61</f>
        <v>Select</v>
      </c>
    </row>
    <row r="13502" spans="3:5" x14ac:dyDescent="0.2">
      <c r="C13502" s="555"/>
      <c r="D13502" s="555"/>
      <c r="E13502" s="124" t="str">
        <f>'Enter Data'!$C$61</f>
        <v>Select</v>
      </c>
    </row>
    <row r="13503" spans="3:5" x14ac:dyDescent="0.2">
      <c r="C13503" s="555"/>
      <c r="D13503" s="555"/>
      <c r="E13503" s="124" t="str">
        <f>'Enter Data'!$C$61</f>
        <v>Select</v>
      </c>
    </row>
    <row r="13504" spans="3:5" x14ac:dyDescent="0.2">
      <c r="C13504" s="555"/>
      <c r="D13504" s="555"/>
      <c r="E13504" s="124" t="str">
        <f>'Enter Data'!$C$61</f>
        <v>Select</v>
      </c>
    </row>
    <row r="13505" spans="3:5" x14ac:dyDescent="0.2">
      <c r="C13505" s="555"/>
      <c r="D13505" s="555"/>
      <c r="E13505" s="124" t="str">
        <f>'Enter Data'!$C$61</f>
        <v>Select</v>
      </c>
    </row>
    <row r="13506" spans="3:5" x14ac:dyDescent="0.2">
      <c r="C13506" s="555"/>
      <c r="D13506" s="555"/>
      <c r="E13506" s="124" t="str">
        <f>'Enter Data'!$C$61</f>
        <v>Select</v>
      </c>
    </row>
    <row r="13507" spans="3:5" x14ac:dyDescent="0.2">
      <c r="C13507" s="555"/>
      <c r="D13507" s="555"/>
      <c r="E13507" s="124" t="str">
        <f>'Enter Data'!$C$61</f>
        <v>Select</v>
      </c>
    </row>
    <row r="13508" spans="3:5" x14ac:dyDescent="0.2">
      <c r="C13508" s="555"/>
      <c r="D13508" s="555"/>
      <c r="E13508" s="124" t="str">
        <f>'Enter Data'!$C$61</f>
        <v>Select</v>
      </c>
    </row>
    <row r="13509" spans="3:5" x14ac:dyDescent="0.2">
      <c r="C13509" s="555"/>
      <c r="D13509" s="555"/>
      <c r="E13509" s="124" t="str">
        <f>'Enter Data'!$C$61</f>
        <v>Select</v>
      </c>
    </row>
    <row r="13510" spans="3:5" x14ac:dyDescent="0.2">
      <c r="C13510" s="555"/>
      <c r="D13510" s="555"/>
      <c r="E13510" s="124" t="str">
        <f>'Enter Data'!$C$61</f>
        <v>Select</v>
      </c>
    </row>
    <row r="13511" spans="3:5" x14ac:dyDescent="0.2">
      <c r="C13511" s="555"/>
      <c r="D13511" s="555"/>
      <c r="E13511" s="124" t="str">
        <f>'Enter Data'!$C$61</f>
        <v>Select</v>
      </c>
    </row>
    <row r="13512" spans="3:5" x14ac:dyDescent="0.2">
      <c r="C13512" s="555"/>
      <c r="D13512" s="555"/>
      <c r="E13512" s="124" t="str">
        <f>'Enter Data'!$C$61</f>
        <v>Select</v>
      </c>
    </row>
    <row r="13513" spans="3:5" x14ac:dyDescent="0.2">
      <c r="C13513" s="555"/>
      <c r="D13513" s="555"/>
      <c r="E13513" s="124" t="str">
        <f>'Enter Data'!$C$61</f>
        <v>Select</v>
      </c>
    </row>
    <row r="13514" spans="3:5" x14ac:dyDescent="0.2">
      <c r="C13514" s="555"/>
      <c r="D13514" s="555"/>
      <c r="E13514" s="124" t="str">
        <f>'Enter Data'!$C$61</f>
        <v>Select</v>
      </c>
    </row>
    <row r="13515" spans="3:5" x14ac:dyDescent="0.2">
      <c r="C13515" s="555"/>
      <c r="D13515" s="555"/>
      <c r="E13515" s="124" t="str">
        <f>'Enter Data'!$C$61</f>
        <v>Select</v>
      </c>
    </row>
    <row r="13516" spans="3:5" x14ac:dyDescent="0.2">
      <c r="C13516" s="555"/>
      <c r="D13516" s="555"/>
      <c r="E13516" s="124" t="str">
        <f>'Enter Data'!$C$61</f>
        <v>Select</v>
      </c>
    </row>
    <row r="13517" spans="3:5" x14ac:dyDescent="0.2">
      <c r="C13517" s="555"/>
      <c r="D13517" s="555"/>
      <c r="E13517" s="124" t="str">
        <f>'Enter Data'!$C$61</f>
        <v>Select</v>
      </c>
    </row>
    <row r="13518" spans="3:5" x14ac:dyDescent="0.2">
      <c r="C13518" s="555"/>
      <c r="D13518" s="555"/>
      <c r="E13518" s="124" t="str">
        <f>'Enter Data'!$C$61</f>
        <v>Select</v>
      </c>
    </row>
    <row r="13519" spans="3:5" x14ac:dyDescent="0.2">
      <c r="C13519" s="555"/>
      <c r="D13519" s="555"/>
      <c r="E13519" s="124" t="str">
        <f>'Enter Data'!$C$61</f>
        <v>Select</v>
      </c>
    </row>
    <row r="13520" spans="3:5" x14ac:dyDescent="0.2">
      <c r="C13520" s="555"/>
      <c r="D13520" s="555"/>
      <c r="E13520" s="124" t="str">
        <f>'Enter Data'!$C$61</f>
        <v>Select</v>
      </c>
    </row>
    <row r="13521" spans="3:5" x14ac:dyDescent="0.2">
      <c r="C13521" s="555"/>
      <c r="D13521" s="555"/>
      <c r="E13521" s="124" t="str">
        <f>'Enter Data'!$C$61</f>
        <v>Select</v>
      </c>
    </row>
    <row r="13522" spans="3:5" x14ac:dyDescent="0.2">
      <c r="C13522" s="555"/>
      <c r="D13522" s="555"/>
      <c r="E13522" s="124" t="str">
        <f>'Enter Data'!$C$61</f>
        <v>Select</v>
      </c>
    </row>
    <row r="13523" spans="3:5" x14ac:dyDescent="0.2">
      <c r="C13523" s="555"/>
      <c r="D13523" s="555"/>
      <c r="E13523" s="124" t="str">
        <f>'Enter Data'!$C$61</f>
        <v>Select</v>
      </c>
    </row>
    <row r="13524" spans="3:5" x14ac:dyDescent="0.2">
      <c r="C13524" s="555"/>
      <c r="D13524" s="555"/>
      <c r="E13524" s="124" t="str">
        <f>'Enter Data'!$C$61</f>
        <v>Select</v>
      </c>
    </row>
    <row r="13525" spans="3:5" x14ac:dyDescent="0.2">
      <c r="C13525" s="555"/>
      <c r="D13525" s="555"/>
      <c r="E13525" s="124" t="str">
        <f>'Enter Data'!$C$61</f>
        <v>Select</v>
      </c>
    </row>
    <row r="13526" spans="3:5" x14ac:dyDescent="0.2">
      <c r="C13526" s="555"/>
      <c r="D13526" s="555"/>
      <c r="E13526" s="124" t="str">
        <f>'Enter Data'!$C$61</f>
        <v>Select</v>
      </c>
    </row>
    <row r="13527" spans="3:5" x14ac:dyDescent="0.2">
      <c r="C13527" s="555"/>
      <c r="D13527" s="555"/>
      <c r="E13527" s="124" t="str">
        <f>'Enter Data'!$C$61</f>
        <v>Select</v>
      </c>
    </row>
    <row r="13528" spans="3:5" x14ac:dyDescent="0.2">
      <c r="C13528" s="555"/>
      <c r="D13528" s="555"/>
      <c r="E13528" s="124" t="str">
        <f>'Enter Data'!$C$61</f>
        <v>Select</v>
      </c>
    </row>
    <row r="13529" spans="3:5" x14ac:dyDescent="0.2">
      <c r="C13529" s="555"/>
      <c r="D13529" s="555"/>
      <c r="E13529" s="124" t="str">
        <f>'Enter Data'!$C$61</f>
        <v>Select</v>
      </c>
    </row>
    <row r="13530" spans="3:5" x14ac:dyDescent="0.2">
      <c r="C13530" s="555"/>
      <c r="D13530" s="555"/>
      <c r="E13530" s="124" t="str">
        <f>'Enter Data'!$C$61</f>
        <v>Select</v>
      </c>
    </row>
    <row r="13531" spans="3:5" x14ac:dyDescent="0.2">
      <c r="C13531" s="555"/>
      <c r="D13531" s="555"/>
      <c r="E13531" s="124" t="str">
        <f>'Enter Data'!$C$61</f>
        <v>Select</v>
      </c>
    </row>
    <row r="13532" spans="3:5" x14ac:dyDescent="0.2">
      <c r="C13532" s="555"/>
      <c r="D13532" s="555"/>
      <c r="E13532" s="124" t="str">
        <f>'Enter Data'!$C$61</f>
        <v>Select</v>
      </c>
    </row>
    <row r="13533" spans="3:5" x14ac:dyDescent="0.2">
      <c r="C13533" s="555"/>
      <c r="D13533" s="555"/>
      <c r="E13533" s="124" t="str">
        <f>'Enter Data'!$C$61</f>
        <v>Select</v>
      </c>
    </row>
    <row r="13534" spans="3:5" x14ac:dyDescent="0.2">
      <c r="C13534" s="555"/>
      <c r="D13534" s="555"/>
      <c r="E13534" s="124" t="str">
        <f>'Enter Data'!$C$61</f>
        <v>Select</v>
      </c>
    </row>
    <row r="13535" spans="3:5" x14ac:dyDescent="0.2">
      <c r="C13535" s="555"/>
      <c r="D13535" s="555"/>
      <c r="E13535" s="124" t="str">
        <f>'Enter Data'!$C$61</f>
        <v>Select</v>
      </c>
    </row>
    <row r="13536" spans="3:5" x14ac:dyDescent="0.2">
      <c r="C13536" s="555"/>
      <c r="D13536" s="555"/>
      <c r="E13536" s="124" t="str">
        <f>'Enter Data'!$C$61</f>
        <v>Select</v>
      </c>
    </row>
    <row r="13537" spans="3:5" x14ac:dyDescent="0.2">
      <c r="C13537" s="555"/>
      <c r="D13537" s="555"/>
      <c r="E13537" s="124" t="str">
        <f>'Enter Data'!$C$61</f>
        <v>Select</v>
      </c>
    </row>
    <row r="13538" spans="3:5" x14ac:dyDescent="0.2">
      <c r="C13538" s="555"/>
      <c r="D13538" s="555"/>
      <c r="E13538" s="124" t="str">
        <f>'Enter Data'!$C$61</f>
        <v>Select</v>
      </c>
    </row>
    <row r="13539" spans="3:5" x14ac:dyDescent="0.2">
      <c r="C13539" s="555"/>
      <c r="D13539" s="555"/>
      <c r="E13539" s="124" t="str">
        <f>'Enter Data'!$C$61</f>
        <v>Select</v>
      </c>
    </row>
    <row r="13540" spans="3:5" x14ac:dyDescent="0.2">
      <c r="C13540" s="555"/>
      <c r="D13540" s="555"/>
      <c r="E13540" s="124" t="str">
        <f>'Enter Data'!$C$61</f>
        <v>Select</v>
      </c>
    </row>
    <row r="13541" spans="3:5" x14ac:dyDescent="0.2">
      <c r="C13541" s="555"/>
      <c r="D13541" s="555"/>
      <c r="E13541" s="124" t="str">
        <f>'Enter Data'!$C$61</f>
        <v>Select</v>
      </c>
    </row>
    <row r="13542" spans="3:5" x14ac:dyDescent="0.2">
      <c r="C13542" s="555"/>
      <c r="D13542" s="555"/>
      <c r="E13542" s="124" t="str">
        <f>'Enter Data'!$C$61</f>
        <v>Select</v>
      </c>
    </row>
    <row r="13543" spans="3:5" x14ac:dyDescent="0.2">
      <c r="C13543" s="555"/>
      <c r="D13543" s="555"/>
      <c r="E13543" s="124" t="str">
        <f>'Enter Data'!$C$61</f>
        <v>Select</v>
      </c>
    </row>
    <row r="13544" spans="3:5" x14ac:dyDescent="0.2">
      <c r="C13544" s="555"/>
      <c r="D13544" s="555"/>
      <c r="E13544" s="124" t="str">
        <f>'Enter Data'!$C$61</f>
        <v>Select</v>
      </c>
    </row>
    <row r="13545" spans="3:5" x14ac:dyDescent="0.2">
      <c r="C13545" s="555"/>
      <c r="D13545" s="555"/>
      <c r="E13545" s="124" t="str">
        <f>'Enter Data'!$C$61</f>
        <v>Select</v>
      </c>
    </row>
    <row r="13546" spans="3:5" x14ac:dyDescent="0.2">
      <c r="C13546" s="555"/>
      <c r="D13546" s="555"/>
      <c r="E13546" s="124" t="str">
        <f>'Enter Data'!$C$61</f>
        <v>Select</v>
      </c>
    </row>
    <row r="13547" spans="3:5" x14ac:dyDescent="0.2">
      <c r="C13547" s="555"/>
      <c r="D13547" s="555"/>
      <c r="E13547" s="124" t="str">
        <f>'Enter Data'!$C$61</f>
        <v>Select</v>
      </c>
    </row>
    <row r="13548" spans="3:5" x14ac:dyDescent="0.2">
      <c r="C13548" s="555"/>
      <c r="D13548" s="555"/>
      <c r="E13548" s="124" t="str">
        <f>'Enter Data'!$C$61</f>
        <v>Select</v>
      </c>
    </row>
    <row r="13549" spans="3:5" x14ac:dyDescent="0.2">
      <c r="C13549" s="555"/>
      <c r="D13549" s="555"/>
      <c r="E13549" s="124" t="str">
        <f>'Enter Data'!$C$61</f>
        <v>Select</v>
      </c>
    </row>
    <row r="13550" spans="3:5" x14ac:dyDescent="0.2">
      <c r="C13550" s="555"/>
      <c r="D13550" s="555"/>
      <c r="E13550" s="124" t="str">
        <f>'Enter Data'!$C$61</f>
        <v>Select</v>
      </c>
    </row>
    <row r="13551" spans="3:5" x14ac:dyDescent="0.2">
      <c r="C13551" s="555"/>
      <c r="D13551" s="555"/>
      <c r="E13551" s="124" t="str">
        <f>'Enter Data'!$C$61</f>
        <v>Select</v>
      </c>
    </row>
    <row r="13552" spans="3:5" x14ac:dyDescent="0.2">
      <c r="C13552" s="555"/>
      <c r="D13552" s="555"/>
      <c r="E13552" s="124" t="str">
        <f>'Enter Data'!$C$61</f>
        <v>Select</v>
      </c>
    </row>
    <row r="13553" spans="3:5" x14ac:dyDescent="0.2">
      <c r="C13553" s="555"/>
      <c r="D13553" s="555"/>
      <c r="E13553" s="124" t="str">
        <f>'Enter Data'!$C$61</f>
        <v>Select</v>
      </c>
    </row>
    <row r="13554" spans="3:5" x14ac:dyDescent="0.2">
      <c r="C13554" s="555"/>
      <c r="D13554" s="555"/>
      <c r="E13554" s="124" t="str">
        <f>'Enter Data'!$C$61</f>
        <v>Select</v>
      </c>
    </row>
    <row r="13555" spans="3:5" x14ac:dyDescent="0.2">
      <c r="C13555" s="555"/>
      <c r="D13555" s="555"/>
      <c r="E13555" s="124" t="str">
        <f>'Enter Data'!$C$61</f>
        <v>Select</v>
      </c>
    </row>
    <row r="13556" spans="3:5" x14ac:dyDescent="0.2">
      <c r="C13556" s="555"/>
      <c r="D13556" s="555"/>
      <c r="E13556" s="124" t="str">
        <f>'Enter Data'!$C$61</f>
        <v>Select</v>
      </c>
    </row>
    <row r="13557" spans="3:5" x14ac:dyDescent="0.2">
      <c r="C13557" s="555"/>
      <c r="D13557" s="555"/>
      <c r="E13557" s="124" t="str">
        <f>'Enter Data'!$C$61</f>
        <v>Select</v>
      </c>
    </row>
    <row r="13558" spans="3:5" x14ac:dyDescent="0.2">
      <c r="C13558" s="555"/>
      <c r="D13558" s="555"/>
      <c r="E13558" s="124" t="str">
        <f>'Enter Data'!$C$61</f>
        <v>Select</v>
      </c>
    </row>
    <row r="13559" spans="3:5" x14ac:dyDescent="0.2">
      <c r="C13559" s="555"/>
      <c r="D13559" s="555"/>
      <c r="E13559" s="124" t="str">
        <f>'Enter Data'!$C$61</f>
        <v>Select</v>
      </c>
    </row>
    <row r="13560" spans="3:5" x14ac:dyDescent="0.2">
      <c r="C13560" s="555"/>
      <c r="D13560" s="555"/>
      <c r="E13560" s="124" t="str">
        <f>'Enter Data'!$C$61</f>
        <v>Select</v>
      </c>
    </row>
    <row r="13561" spans="3:5" x14ac:dyDescent="0.2">
      <c r="C13561" s="555"/>
      <c r="D13561" s="555"/>
      <c r="E13561" s="124" t="str">
        <f>'Enter Data'!$C$61</f>
        <v>Select</v>
      </c>
    </row>
    <row r="13562" spans="3:5" x14ac:dyDescent="0.2">
      <c r="C13562" s="555"/>
      <c r="D13562" s="555"/>
      <c r="E13562" s="124" t="str">
        <f>'Enter Data'!$C$61</f>
        <v>Select</v>
      </c>
    </row>
    <row r="13563" spans="3:5" x14ac:dyDescent="0.2">
      <c r="C13563" s="555"/>
      <c r="D13563" s="555"/>
      <c r="E13563" s="124" t="str">
        <f>'Enter Data'!$C$61</f>
        <v>Select</v>
      </c>
    </row>
    <row r="13564" spans="3:5" x14ac:dyDescent="0.2">
      <c r="C13564" s="555"/>
      <c r="D13564" s="555"/>
      <c r="E13564" s="124" t="str">
        <f>'Enter Data'!$C$61</f>
        <v>Select</v>
      </c>
    </row>
    <row r="13565" spans="3:5" x14ac:dyDescent="0.2">
      <c r="C13565" s="555"/>
      <c r="D13565" s="555"/>
      <c r="E13565" s="124" t="str">
        <f>'Enter Data'!$C$61</f>
        <v>Select</v>
      </c>
    </row>
    <row r="13566" spans="3:5" x14ac:dyDescent="0.2">
      <c r="C13566" s="555"/>
      <c r="D13566" s="555"/>
      <c r="E13566" s="124" t="str">
        <f>'Enter Data'!$C$61</f>
        <v>Select</v>
      </c>
    </row>
    <row r="13567" spans="3:5" x14ac:dyDescent="0.2">
      <c r="C13567" s="555"/>
      <c r="D13567" s="555"/>
      <c r="E13567" s="124" t="str">
        <f>'Enter Data'!$C$61</f>
        <v>Select</v>
      </c>
    </row>
    <row r="13568" spans="3:5" x14ac:dyDescent="0.2">
      <c r="C13568" s="555"/>
      <c r="D13568" s="555"/>
      <c r="E13568" s="124" t="str">
        <f>'Enter Data'!$C$61</f>
        <v>Select</v>
      </c>
    </row>
    <row r="13569" spans="3:5" x14ac:dyDescent="0.2">
      <c r="C13569" s="555"/>
      <c r="D13569" s="555"/>
      <c r="E13569" s="124" t="str">
        <f>'Enter Data'!$C$61</f>
        <v>Select</v>
      </c>
    </row>
    <row r="13570" spans="3:5" x14ac:dyDescent="0.2">
      <c r="C13570" s="555"/>
      <c r="D13570" s="555"/>
      <c r="E13570" s="124" t="str">
        <f>'Enter Data'!$C$61</f>
        <v>Select</v>
      </c>
    </row>
    <row r="13571" spans="3:5" x14ac:dyDescent="0.2">
      <c r="C13571" s="555"/>
      <c r="D13571" s="555"/>
      <c r="E13571" s="124" t="str">
        <f>'Enter Data'!$C$61</f>
        <v>Select</v>
      </c>
    </row>
    <row r="13572" spans="3:5" x14ac:dyDescent="0.2">
      <c r="C13572" s="555"/>
      <c r="D13572" s="555"/>
      <c r="E13572" s="124" t="str">
        <f>'Enter Data'!$C$61</f>
        <v>Select</v>
      </c>
    </row>
    <row r="13573" spans="3:5" x14ac:dyDescent="0.2">
      <c r="C13573" s="555"/>
      <c r="D13573" s="555"/>
      <c r="E13573" s="124" t="str">
        <f>'Enter Data'!$C$61</f>
        <v>Select</v>
      </c>
    </row>
    <row r="13574" spans="3:5" x14ac:dyDescent="0.2">
      <c r="C13574" s="555"/>
      <c r="D13574" s="555"/>
      <c r="E13574" s="124" t="str">
        <f>'Enter Data'!$C$61</f>
        <v>Select</v>
      </c>
    </row>
    <row r="13575" spans="3:5" x14ac:dyDescent="0.2">
      <c r="C13575" s="555"/>
      <c r="D13575" s="555"/>
      <c r="E13575" s="124" t="str">
        <f>'Enter Data'!$C$61</f>
        <v>Select</v>
      </c>
    </row>
    <row r="13576" spans="3:5" x14ac:dyDescent="0.2">
      <c r="C13576" s="555"/>
      <c r="D13576" s="555"/>
      <c r="E13576" s="124" t="str">
        <f>'Enter Data'!$C$61</f>
        <v>Select</v>
      </c>
    </row>
    <row r="13577" spans="3:5" x14ac:dyDescent="0.2">
      <c r="C13577" s="555"/>
      <c r="D13577" s="555"/>
      <c r="E13577" s="124" t="str">
        <f>'Enter Data'!$C$61</f>
        <v>Select</v>
      </c>
    </row>
    <row r="13578" spans="3:5" x14ac:dyDescent="0.2">
      <c r="C13578" s="555"/>
      <c r="D13578" s="555"/>
      <c r="E13578" s="124" t="str">
        <f>'Enter Data'!$C$61</f>
        <v>Select</v>
      </c>
    </row>
    <row r="13579" spans="3:5" x14ac:dyDescent="0.2">
      <c r="C13579" s="555"/>
      <c r="D13579" s="555"/>
      <c r="E13579" s="124" t="str">
        <f>'Enter Data'!$C$61</f>
        <v>Select</v>
      </c>
    </row>
    <row r="13580" spans="3:5" x14ac:dyDescent="0.2">
      <c r="C13580" s="555"/>
      <c r="D13580" s="555"/>
      <c r="E13580" s="124" t="str">
        <f>'Enter Data'!$C$61</f>
        <v>Select</v>
      </c>
    </row>
    <row r="13581" spans="3:5" x14ac:dyDescent="0.2">
      <c r="C13581" s="555"/>
      <c r="D13581" s="555"/>
      <c r="E13581" s="124" t="str">
        <f>'Enter Data'!$C$61</f>
        <v>Select</v>
      </c>
    </row>
    <row r="13582" spans="3:5" x14ac:dyDescent="0.2">
      <c r="C13582" s="555"/>
      <c r="D13582" s="555"/>
      <c r="E13582" s="124" t="str">
        <f>'Enter Data'!$C$61</f>
        <v>Select</v>
      </c>
    </row>
    <row r="13583" spans="3:5" x14ac:dyDescent="0.2">
      <c r="C13583" s="555"/>
      <c r="D13583" s="555"/>
      <c r="E13583" s="124" t="str">
        <f>'Enter Data'!$C$61</f>
        <v>Select</v>
      </c>
    </row>
    <row r="13584" spans="3:5" x14ac:dyDescent="0.2">
      <c r="C13584" s="555"/>
      <c r="D13584" s="555"/>
      <c r="E13584" s="124" t="str">
        <f>'Enter Data'!$C$61</f>
        <v>Select</v>
      </c>
    </row>
    <row r="13585" spans="3:5" x14ac:dyDescent="0.2">
      <c r="C13585" s="555"/>
      <c r="D13585" s="555"/>
      <c r="E13585" s="124" t="str">
        <f>'Enter Data'!$C$61</f>
        <v>Select</v>
      </c>
    </row>
    <row r="13586" spans="3:5" x14ac:dyDescent="0.2">
      <c r="C13586" s="555"/>
      <c r="D13586" s="555"/>
      <c r="E13586" s="124" t="str">
        <f>'Enter Data'!$C$61</f>
        <v>Select</v>
      </c>
    </row>
    <row r="13587" spans="3:5" x14ac:dyDescent="0.2">
      <c r="C13587" s="555"/>
      <c r="D13587" s="555"/>
      <c r="E13587" s="124" t="str">
        <f>'Enter Data'!$C$61</f>
        <v>Select</v>
      </c>
    </row>
    <row r="13588" spans="3:5" x14ac:dyDescent="0.2">
      <c r="C13588" s="555"/>
      <c r="D13588" s="555"/>
      <c r="E13588" s="124" t="str">
        <f>'Enter Data'!$C$61</f>
        <v>Select</v>
      </c>
    </row>
    <row r="13589" spans="3:5" x14ac:dyDescent="0.2">
      <c r="C13589" s="555"/>
      <c r="D13589" s="555"/>
      <c r="E13589" s="124" t="str">
        <f>'Enter Data'!$C$61</f>
        <v>Select</v>
      </c>
    </row>
    <row r="13590" spans="3:5" x14ac:dyDescent="0.2">
      <c r="C13590" s="555"/>
      <c r="D13590" s="555"/>
      <c r="E13590" s="124" t="str">
        <f>'Enter Data'!$C$61</f>
        <v>Select</v>
      </c>
    </row>
    <row r="13591" spans="3:5" x14ac:dyDescent="0.2">
      <c r="C13591" s="555"/>
      <c r="D13591" s="555"/>
      <c r="E13591" s="124" t="str">
        <f>'Enter Data'!$C$61</f>
        <v>Select</v>
      </c>
    </row>
    <row r="13592" spans="3:5" x14ac:dyDescent="0.2">
      <c r="C13592" s="555"/>
      <c r="D13592" s="555"/>
      <c r="E13592" s="124" t="str">
        <f>'Enter Data'!$C$61</f>
        <v>Select</v>
      </c>
    </row>
    <row r="13593" spans="3:5" x14ac:dyDescent="0.2">
      <c r="C13593" s="555"/>
      <c r="D13593" s="555"/>
      <c r="E13593" s="124" t="str">
        <f>'Enter Data'!$C$61</f>
        <v>Select</v>
      </c>
    </row>
    <row r="13594" spans="3:5" x14ac:dyDescent="0.2">
      <c r="C13594" s="555"/>
      <c r="D13594" s="555"/>
      <c r="E13594" s="124" t="str">
        <f>'Enter Data'!$C$61</f>
        <v>Select</v>
      </c>
    </row>
    <row r="13595" spans="3:5" x14ac:dyDescent="0.2">
      <c r="C13595" s="555"/>
      <c r="D13595" s="555"/>
      <c r="E13595" s="124" t="str">
        <f>'Enter Data'!$C$61</f>
        <v>Select</v>
      </c>
    </row>
    <row r="13596" spans="3:5" x14ac:dyDescent="0.2">
      <c r="C13596" s="555"/>
      <c r="D13596" s="555"/>
      <c r="E13596" s="124" t="str">
        <f>'Enter Data'!$C$61</f>
        <v>Select</v>
      </c>
    </row>
    <row r="13597" spans="3:5" x14ac:dyDescent="0.2">
      <c r="C13597" s="555"/>
      <c r="D13597" s="555"/>
      <c r="E13597" s="124" t="str">
        <f>'Enter Data'!$C$61</f>
        <v>Select</v>
      </c>
    </row>
    <row r="13598" spans="3:5" x14ac:dyDescent="0.2">
      <c r="C13598" s="555"/>
      <c r="D13598" s="555"/>
      <c r="E13598" s="124" t="str">
        <f>'Enter Data'!$C$61</f>
        <v>Select</v>
      </c>
    </row>
    <row r="13599" spans="3:5" x14ac:dyDescent="0.2">
      <c r="C13599" s="555"/>
      <c r="D13599" s="555"/>
      <c r="E13599" s="124" t="str">
        <f>'Enter Data'!$C$61</f>
        <v>Select</v>
      </c>
    </row>
    <row r="13600" spans="3:5" x14ac:dyDescent="0.2">
      <c r="C13600" s="555"/>
      <c r="D13600" s="555"/>
      <c r="E13600" s="124" t="str">
        <f>'Enter Data'!$C$61</f>
        <v>Select</v>
      </c>
    </row>
    <row r="13601" spans="3:5" x14ac:dyDescent="0.2">
      <c r="C13601" s="555"/>
      <c r="D13601" s="555"/>
      <c r="E13601" s="124" t="str">
        <f>'Enter Data'!$C$61</f>
        <v>Select</v>
      </c>
    </row>
    <row r="13602" spans="3:5" x14ac:dyDescent="0.2">
      <c r="C13602" s="555"/>
      <c r="D13602" s="555"/>
      <c r="E13602" s="124" t="str">
        <f>'Enter Data'!$C$61</f>
        <v>Select</v>
      </c>
    </row>
    <row r="13603" spans="3:5" x14ac:dyDescent="0.2">
      <c r="C13603" s="555"/>
      <c r="D13603" s="555"/>
      <c r="E13603" s="124" t="str">
        <f>'Enter Data'!$C$61</f>
        <v>Select</v>
      </c>
    </row>
    <row r="13604" spans="3:5" x14ac:dyDescent="0.2">
      <c r="C13604" s="555"/>
      <c r="D13604" s="555"/>
      <c r="E13604" s="124" t="str">
        <f>'Enter Data'!$C$61</f>
        <v>Select</v>
      </c>
    </row>
    <row r="13605" spans="3:5" x14ac:dyDescent="0.2">
      <c r="C13605" s="555"/>
      <c r="D13605" s="555"/>
      <c r="E13605" s="124" t="str">
        <f>'Enter Data'!$C$61</f>
        <v>Select</v>
      </c>
    </row>
    <row r="13606" spans="3:5" x14ac:dyDescent="0.2">
      <c r="C13606" s="555"/>
      <c r="D13606" s="555"/>
      <c r="E13606" s="124" t="str">
        <f>'Enter Data'!$C$61</f>
        <v>Select</v>
      </c>
    </row>
    <row r="13607" spans="3:5" x14ac:dyDescent="0.2">
      <c r="C13607" s="555"/>
      <c r="D13607" s="555"/>
      <c r="E13607" s="124" t="str">
        <f>'Enter Data'!$C$61</f>
        <v>Select</v>
      </c>
    </row>
    <row r="13608" spans="3:5" x14ac:dyDescent="0.2">
      <c r="C13608" s="555"/>
      <c r="D13608" s="555"/>
      <c r="E13608" s="124" t="str">
        <f>'Enter Data'!$C$61</f>
        <v>Select</v>
      </c>
    </row>
    <row r="13609" spans="3:5" x14ac:dyDescent="0.2">
      <c r="C13609" s="555"/>
      <c r="D13609" s="555"/>
      <c r="E13609" s="124" t="str">
        <f>'Enter Data'!$C$61</f>
        <v>Select</v>
      </c>
    </row>
    <row r="13610" spans="3:5" x14ac:dyDescent="0.2">
      <c r="C13610" s="555"/>
      <c r="D13610" s="555"/>
      <c r="E13610" s="124" t="str">
        <f>'Enter Data'!$C$61</f>
        <v>Select</v>
      </c>
    </row>
    <row r="13611" spans="3:5" x14ac:dyDescent="0.2">
      <c r="C13611" s="555"/>
      <c r="D13611" s="555"/>
      <c r="E13611" s="124" t="str">
        <f>'Enter Data'!$C$61</f>
        <v>Select</v>
      </c>
    </row>
    <row r="13612" spans="3:5" x14ac:dyDescent="0.2">
      <c r="C13612" s="555"/>
      <c r="D13612" s="555"/>
      <c r="E13612" s="124" t="str">
        <f>'Enter Data'!$C$61</f>
        <v>Select</v>
      </c>
    </row>
    <row r="13613" spans="3:5" x14ac:dyDescent="0.2">
      <c r="C13613" s="555"/>
      <c r="D13613" s="555"/>
      <c r="E13613" s="124" t="str">
        <f>'Enter Data'!$C$61</f>
        <v>Select</v>
      </c>
    </row>
    <row r="13614" spans="3:5" x14ac:dyDescent="0.2">
      <c r="C13614" s="555"/>
      <c r="D13614" s="555"/>
      <c r="E13614" s="124" t="str">
        <f>'Enter Data'!$C$61</f>
        <v>Select</v>
      </c>
    </row>
    <row r="13615" spans="3:5" x14ac:dyDescent="0.2">
      <c r="C13615" s="555"/>
      <c r="D13615" s="555"/>
      <c r="E13615" s="124" t="str">
        <f>'Enter Data'!$C$61</f>
        <v>Select</v>
      </c>
    </row>
    <row r="13616" spans="3:5" x14ac:dyDescent="0.2">
      <c r="C13616" s="555"/>
      <c r="D13616" s="555"/>
      <c r="E13616" s="124" t="str">
        <f>'Enter Data'!$C$61</f>
        <v>Select</v>
      </c>
    </row>
    <row r="13617" spans="3:5" x14ac:dyDescent="0.2">
      <c r="C13617" s="555"/>
      <c r="D13617" s="555"/>
      <c r="E13617" s="124" t="str">
        <f>'Enter Data'!$C$61</f>
        <v>Select</v>
      </c>
    </row>
    <row r="13618" spans="3:5" x14ac:dyDescent="0.2">
      <c r="C13618" s="555"/>
      <c r="D13618" s="555"/>
      <c r="E13618" s="124" t="str">
        <f>'Enter Data'!$C$61</f>
        <v>Select</v>
      </c>
    </row>
    <row r="13619" spans="3:5" x14ac:dyDescent="0.2">
      <c r="C13619" s="555"/>
      <c r="D13619" s="555"/>
      <c r="E13619" s="124" t="str">
        <f>'Enter Data'!$C$61</f>
        <v>Select</v>
      </c>
    </row>
    <row r="13620" spans="3:5" x14ac:dyDescent="0.2">
      <c r="C13620" s="555"/>
      <c r="D13620" s="555"/>
      <c r="E13620" s="124" t="str">
        <f>'Enter Data'!$C$61</f>
        <v>Select</v>
      </c>
    </row>
    <row r="13621" spans="3:5" x14ac:dyDescent="0.2">
      <c r="C13621" s="555"/>
      <c r="D13621" s="555"/>
      <c r="E13621" s="124" t="str">
        <f>'Enter Data'!$C$61</f>
        <v>Select</v>
      </c>
    </row>
    <row r="13622" spans="3:5" x14ac:dyDescent="0.2">
      <c r="C13622" s="555"/>
      <c r="D13622" s="555"/>
      <c r="E13622" s="124" t="str">
        <f>'Enter Data'!$C$61</f>
        <v>Select</v>
      </c>
    </row>
    <row r="13623" spans="3:5" x14ac:dyDescent="0.2">
      <c r="C13623" s="555"/>
      <c r="D13623" s="555"/>
      <c r="E13623" s="124" t="str">
        <f>'Enter Data'!$C$61</f>
        <v>Select</v>
      </c>
    </row>
    <row r="13624" spans="3:5" x14ac:dyDescent="0.2">
      <c r="C13624" s="555"/>
      <c r="D13624" s="555"/>
      <c r="E13624" s="124" t="str">
        <f>'Enter Data'!$C$61</f>
        <v>Select</v>
      </c>
    </row>
    <row r="13625" spans="3:5" x14ac:dyDescent="0.2">
      <c r="C13625" s="555"/>
      <c r="D13625" s="555"/>
      <c r="E13625" s="124" t="str">
        <f>'Enter Data'!$C$61</f>
        <v>Select</v>
      </c>
    </row>
    <row r="13626" spans="3:5" x14ac:dyDescent="0.2">
      <c r="C13626" s="555"/>
      <c r="D13626" s="555"/>
      <c r="E13626" s="124" t="str">
        <f>'Enter Data'!$C$61</f>
        <v>Select</v>
      </c>
    </row>
    <row r="13627" spans="3:5" x14ac:dyDescent="0.2">
      <c r="C13627" s="555"/>
      <c r="D13627" s="555"/>
      <c r="E13627" s="124" t="str">
        <f>'Enter Data'!$C$61</f>
        <v>Select</v>
      </c>
    </row>
    <row r="13628" spans="3:5" x14ac:dyDescent="0.2">
      <c r="C13628" s="555"/>
      <c r="D13628" s="555"/>
      <c r="E13628" s="124" t="str">
        <f>'Enter Data'!$C$61</f>
        <v>Select</v>
      </c>
    </row>
    <row r="13629" spans="3:5" x14ac:dyDescent="0.2">
      <c r="C13629" s="555"/>
      <c r="D13629" s="555"/>
      <c r="E13629" s="124" t="str">
        <f>'Enter Data'!$C$61</f>
        <v>Select</v>
      </c>
    </row>
    <row r="13630" spans="3:5" x14ac:dyDescent="0.2">
      <c r="C13630" s="555"/>
      <c r="D13630" s="555"/>
      <c r="E13630" s="124" t="str">
        <f>'Enter Data'!$C$61</f>
        <v>Select</v>
      </c>
    </row>
    <row r="13631" spans="3:5" x14ac:dyDescent="0.2">
      <c r="C13631" s="555"/>
      <c r="D13631" s="555"/>
      <c r="E13631" s="124" t="str">
        <f>'Enter Data'!$C$61</f>
        <v>Select</v>
      </c>
    </row>
    <row r="13632" spans="3:5" x14ac:dyDescent="0.2">
      <c r="C13632" s="555"/>
      <c r="D13632" s="555"/>
      <c r="E13632" s="124" t="str">
        <f>'Enter Data'!$C$61</f>
        <v>Select</v>
      </c>
    </row>
    <row r="13633" spans="3:5" x14ac:dyDescent="0.2">
      <c r="C13633" s="555"/>
      <c r="D13633" s="555"/>
      <c r="E13633" s="124" t="str">
        <f>'Enter Data'!$C$61</f>
        <v>Select</v>
      </c>
    </row>
    <row r="13634" spans="3:5" x14ac:dyDescent="0.2">
      <c r="C13634" s="555"/>
      <c r="D13634" s="555"/>
      <c r="E13634" s="124" t="str">
        <f>'Enter Data'!$C$61</f>
        <v>Select</v>
      </c>
    </row>
    <row r="13635" spans="3:5" x14ac:dyDescent="0.2">
      <c r="C13635" s="555"/>
      <c r="D13635" s="555"/>
      <c r="E13635" s="124" t="str">
        <f>'Enter Data'!$C$61</f>
        <v>Select</v>
      </c>
    </row>
    <row r="13636" spans="3:5" x14ac:dyDescent="0.2">
      <c r="C13636" s="555"/>
      <c r="D13636" s="555"/>
      <c r="E13636" s="124" t="str">
        <f>'Enter Data'!$C$61</f>
        <v>Select</v>
      </c>
    </row>
    <row r="13637" spans="3:5" x14ac:dyDescent="0.2">
      <c r="C13637" s="555"/>
      <c r="D13637" s="555"/>
      <c r="E13637" s="124" t="str">
        <f>'Enter Data'!$C$61</f>
        <v>Select</v>
      </c>
    </row>
    <row r="13638" spans="3:5" x14ac:dyDescent="0.2">
      <c r="C13638" s="555"/>
      <c r="D13638" s="555"/>
      <c r="E13638" s="124" t="str">
        <f>'Enter Data'!$C$61</f>
        <v>Select</v>
      </c>
    </row>
    <row r="13639" spans="3:5" x14ac:dyDescent="0.2">
      <c r="C13639" s="555"/>
      <c r="D13639" s="555"/>
      <c r="E13639" s="124" t="str">
        <f>'Enter Data'!$C$61</f>
        <v>Select</v>
      </c>
    </row>
    <row r="13640" spans="3:5" x14ac:dyDescent="0.2">
      <c r="C13640" s="555"/>
      <c r="D13640" s="555"/>
      <c r="E13640" s="124" t="str">
        <f>'Enter Data'!$C$61</f>
        <v>Select</v>
      </c>
    </row>
    <row r="13641" spans="3:5" x14ac:dyDescent="0.2">
      <c r="C13641" s="555"/>
      <c r="D13641" s="555"/>
      <c r="E13641" s="124" t="str">
        <f>'Enter Data'!$C$61</f>
        <v>Select</v>
      </c>
    </row>
    <row r="13642" spans="3:5" x14ac:dyDescent="0.2">
      <c r="C13642" s="555"/>
      <c r="D13642" s="555"/>
      <c r="E13642" s="124" t="str">
        <f>'Enter Data'!$C$61</f>
        <v>Select</v>
      </c>
    </row>
    <row r="13643" spans="3:5" x14ac:dyDescent="0.2">
      <c r="C13643" s="555"/>
      <c r="D13643" s="555"/>
      <c r="E13643" s="124" t="str">
        <f>'Enter Data'!$C$61</f>
        <v>Select</v>
      </c>
    </row>
    <row r="13644" spans="3:5" x14ac:dyDescent="0.2">
      <c r="C13644" s="555"/>
      <c r="D13644" s="555"/>
      <c r="E13644" s="124" t="str">
        <f>'Enter Data'!$C$61</f>
        <v>Select</v>
      </c>
    </row>
    <row r="13645" spans="3:5" x14ac:dyDescent="0.2">
      <c r="C13645" s="555"/>
      <c r="D13645" s="555"/>
      <c r="E13645" s="124" t="str">
        <f>'Enter Data'!$C$61</f>
        <v>Select</v>
      </c>
    </row>
    <row r="13646" spans="3:5" x14ac:dyDescent="0.2">
      <c r="C13646" s="555"/>
      <c r="D13646" s="555"/>
      <c r="E13646" s="124" t="str">
        <f>'Enter Data'!$C$61</f>
        <v>Select</v>
      </c>
    </row>
    <row r="13647" spans="3:5" x14ac:dyDescent="0.2">
      <c r="C13647" s="555"/>
      <c r="D13647" s="555"/>
      <c r="E13647" s="124" t="str">
        <f>'Enter Data'!$C$61</f>
        <v>Select</v>
      </c>
    </row>
    <row r="13648" spans="3:5" x14ac:dyDescent="0.2">
      <c r="C13648" s="555"/>
      <c r="D13648" s="555"/>
      <c r="E13648" s="124" t="str">
        <f>'Enter Data'!$C$61</f>
        <v>Select</v>
      </c>
    </row>
    <row r="13649" spans="3:5" x14ac:dyDescent="0.2">
      <c r="C13649" s="555"/>
      <c r="D13649" s="555"/>
      <c r="E13649" s="124" t="str">
        <f>'Enter Data'!$C$61</f>
        <v>Select</v>
      </c>
    </row>
    <row r="13650" spans="3:5" x14ac:dyDescent="0.2">
      <c r="C13650" s="555"/>
      <c r="D13650" s="555"/>
      <c r="E13650" s="124" t="str">
        <f>'Enter Data'!$C$61</f>
        <v>Select</v>
      </c>
    </row>
    <row r="13651" spans="3:5" x14ac:dyDescent="0.2">
      <c r="C13651" s="555"/>
      <c r="D13651" s="555"/>
      <c r="E13651" s="124" t="str">
        <f>'Enter Data'!$C$61</f>
        <v>Select</v>
      </c>
    </row>
    <row r="13652" spans="3:5" x14ac:dyDescent="0.2">
      <c r="C13652" s="555"/>
      <c r="D13652" s="555"/>
      <c r="E13652" s="124" t="str">
        <f>'Enter Data'!$C$61</f>
        <v>Select</v>
      </c>
    </row>
    <row r="13653" spans="3:5" x14ac:dyDescent="0.2">
      <c r="C13653" s="555"/>
      <c r="D13653" s="555"/>
      <c r="E13653" s="124" t="str">
        <f>'Enter Data'!$C$61</f>
        <v>Select</v>
      </c>
    </row>
    <row r="13654" spans="3:5" x14ac:dyDescent="0.2">
      <c r="C13654" s="555"/>
      <c r="D13654" s="555"/>
      <c r="E13654" s="124" t="str">
        <f>'Enter Data'!$C$61</f>
        <v>Select</v>
      </c>
    </row>
    <row r="13655" spans="3:5" x14ac:dyDescent="0.2">
      <c r="C13655" s="555"/>
      <c r="D13655" s="555"/>
      <c r="E13655" s="124" t="str">
        <f>'Enter Data'!$C$61</f>
        <v>Select</v>
      </c>
    </row>
    <row r="13656" spans="3:5" x14ac:dyDescent="0.2">
      <c r="C13656" s="555"/>
      <c r="D13656" s="555"/>
      <c r="E13656" s="124" t="str">
        <f>'Enter Data'!$C$61</f>
        <v>Select</v>
      </c>
    </row>
    <row r="13657" spans="3:5" x14ac:dyDescent="0.2">
      <c r="C13657" s="555"/>
      <c r="D13657" s="555"/>
      <c r="E13657" s="124" t="str">
        <f>'Enter Data'!$C$61</f>
        <v>Select</v>
      </c>
    </row>
    <row r="13658" spans="3:5" x14ac:dyDescent="0.2">
      <c r="C13658" s="555"/>
      <c r="D13658" s="555"/>
      <c r="E13658" s="124" t="str">
        <f>'Enter Data'!$C$61</f>
        <v>Select</v>
      </c>
    </row>
    <row r="13659" spans="3:5" x14ac:dyDescent="0.2">
      <c r="C13659" s="555"/>
      <c r="D13659" s="555"/>
      <c r="E13659" s="124" t="str">
        <f>'Enter Data'!$C$61</f>
        <v>Select</v>
      </c>
    </row>
    <row r="13660" spans="3:5" x14ac:dyDescent="0.2">
      <c r="C13660" s="555"/>
      <c r="D13660" s="555"/>
      <c r="E13660" s="124" t="str">
        <f>'Enter Data'!$C$61</f>
        <v>Select</v>
      </c>
    </row>
    <row r="13661" spans="3:5" x14ac:dyDescent="0.2">
      <c r="C13661" s="555"/>
      <c r="D13661" s="555"/>
      <c r="E13661" s="124" t="str">
        <f>'Enter Data'!$C$61</f>
        <v>Select</v>
      </c>
    </row>
    <row r="13662" spans="3:5" x14ac:dyDescent="0.2">
      <c r="C13662" s="555"/>
      <c r="D13662" s="555"/>
      <c r="E13662" s="124" t="str">
        <f>'Enter Data'!$C$61</f>
        <v>Select</v>
      </c>
    </row>
    <row r="13663" spans="3:5" x14ac:dyDescent="0.2">
      <c r="C13663" s="555"/>
      <c r="D13663" s="555"/>
      <c r="E13663" s="124" t="str">
        <f>'Enter Data'!$C$61</f>
        <v>Select</v>
      </c>
    </row>
    <row r="13664" spans="3:5" x14ac:dyDescent="0.2">
      <c r="C13664" s="555"/>
      <c r="D13664" s="555"/>
      <c r="E13664" s="124" t="str">
        <f>'Enter Data'!$C$61</f>
        <v>Select</v>
      </c>
    </row>
    <row r="13665" spans="3:5" x14ac:dyDescent="0.2">
      <c r="C13665" s="555"/>
      <c r="D13665" s="555"/>
      <c r="E13665" s="124" t="str">
        <f>'Enter Data'!$C$61</f>
        <v>Select</v>
      </c>
    </row>
    <row r="13666" spans="3:5" x14ac:dyDescent="0.2">
      <c r="C13666" s="555"/>
      <c r="D13666" s="555"/>
      <c r="E13666" s="124" t="str">
        <f>'Enter Data'!$C$61</f>
        <v>Select</v>
      </c>
    </row>
    <row r="13667" spans="3:5" x14ac:dyDescent="0.2">
      <c r="C13667" s="555"/>
      <c r="D13667" s="555"/>
      <c r="E13667" s="124" t="str">
        <f>'Enter Data'!$C$61</f>
        <v>Select</v>
      </c>
    </row>
    <row r="13668" spans="3:5" x14ac:dyDescent="0.2">
      <c r="C13668" s="555"/>
      <c r="D13668" s="555"/>
      <c r="E13668" s="124" t="str">
        <f>'Enter Data'!$C$61</f>
        <v>Select</v>
      </c>
    </row>
    <row r="13669" spans="3:5" x14ac:dyDescent="0.2">
      <c r="C13669" s="555"/>
      <c r="D13669" s="555"/>
      <c r="E13669" s="124" t="str">
        <f>'Enter Data'!$C$61</f>
        <v>Select</v>
      </c>
    </row>
    <row r="13670" spans="3:5" x14ac:dyDescent="0.2">
      <c r="C13670" s="555"/>
      <c r="D13670" s="555"/>
      <c r="E13670" s="124" t="str">
        <f>'Enter Data'!$C$61</f>
        <v>Select</v>
      </c>
    </row>
    <row r="13671" spans="3:5" x14ac:dyDescent="0.2">
      <c r="C13671" s="555"/>
      <c r="D13671" s="555"/>
      <c r="E13671" s="124" t="str">
        <f>'Enter Data'!$C$61</f>
        <v>Select</v>
      </c>
    </row>
    <row r="13672" spans="3:5" x14ac:dyDescent="0.2">
      <c r="C13672" s="555"/>
      <c r="D13672" s="555"/>
      <c r="E13672" s="124" t="str">
        <f>'Enter Data'!$C$61</f>
        <v>Select</v>
      </c>
    </row>
    <row r="13673" spans="3:5" x14ac:dyDescent="0.2">
      <c r="C13673" s="555"/>
      <c r="D13673" s="555"/>
      <c r="E13673" s="124" t="str">
        <f>'Enter Data'!$C$61</f>
        <v>Select</v>
      </c>
    </row>
    <row r="13674" spans="3:5" x14ac:dyDescent="0.2">
      <c r="C13674" s="555"/>
      <c r="D13674" s="555"/>
      <c r="E13674" s="124" t="str">
        <f>'Enter Data'!$C$61</f>
        <v>Select</v>
      </c>
    </row>
    <row r="13675" spans="3:5" x14ac:dyDescent="0.2">
      <c r="C13675" s="555"/>
      <c r="D13675" s="555"/>
      <c r="E13675" s="124" t="str">
        <f>'Enter Data'!$C$61</f>
        <v>Select</v>
      </c>
    </row>
    <row r="13676" spans="3:5" x14ac:dyDescent="0.2">
      <c r="C13676" s="555"/>
      <c r="D13676" s="555"/>
      <c r="E13676" s="124" t="str">
        <f>'Enter Data'!$C$61</f>
        <v>Select</v>
      </c>
    </row>
    <row r="13677" spans="3:5" x14ac:dyDescent="0.2">
      <c r="C13677" s="555"/>
      <c r="D13677" s="555"/>
      <c r="E13677" s="124" t="str">
        <f>'Enter Data'!$C$61</f>
        <v>Select</v>
      </c>
    </row>
    <row r="13678" spans="3:5" x14ac:dyDescent="0.2">
      <c r="C13678" s="555"/>
      <c r="D13678" s="555"/>
      <c r="E13678" s="124" t="str">
        <f>'Enter Data'!$C$61</f>
        <v>Select</v>
      </c>
    </row>
    <row r="13679" spans="3:5" x14ac:dyDescent="0.2">
      <c r="C13679" s="555"/>
      <c r="D13679" s="555"/>
      <c r="E13679" s="124" t="str">
        <f>'Enter Data'!$C$61</f>
        <v>Select</v>
      </c>
    </row>
    <row r="13680" spans="3:5" x14ac:dyDescent="0.2">
      <c r="C13680" s="555"/>
      <c r="D13680" s="555"/>
      <c r="E13680" s="124" t="str">
        <f>'Enter Data'!$C$61</f>
        <v>Select</v>
      </c>
    </row>
    <row r="13681" spans="3:5" x14ac:dyDescent="0.2">
      <c r="C13681" s="555"/>
      <c r="D13681" s="555"/>
      <c r="E13681" s="124" t="str">
        <f>'Enter Data'!$C$61</f>
        <v>Select</v>
      </c>
    </row>
    <row r="13682" spans="3:5" x14ac:dyDescent="0.2">
      <c r="C13682" s="555"/>
      <c r="D13682" s="555"/>
      <c r="E13682" s="124" t="str">
        <f>'Enter Data'!$C$61</f>
        <v>Select</v>
      </c>
    </row>
    <row r="13683" spans="3:5" x14ac:dyDescent="0.2">
      <c r="C13683" s="555"/>
      <c r="D13683" s="555"/>
      <c r="E13683" s="124" t="str">
        <f>'Enter Data'!$C$61</f>
        <v>Select</v>
      </c>
    </row>
    <row r="13684" spans="3:5" x14ac:dyDescent="0.2">
      <c r="C13684" s="555"/>
      <c r="D13684" s="555"/>
      <c r="E13684" s="124" t="str">
        <f>'Enter Data'!$C$61</f>
        <v>Select</v>
      </c>
    </row>
    <row r="13685" spans="3:5" x14ac:dyDescent="0.2">
      <c r="C13685" s="555"/>
      <c r="D13685" s="555"/>
      <c r="E13685" s="124" t="str">
        <f>'Enter Data'!$C$61</f>
        <v>Select</v>
      </c>
    </row>
    <row r="13686" spans="3:5" x14ac:dyDescent="0.2">
      <c r="C13686" s="555"/>
      <c r="D13686" s="555"/>
      <c r="E13686" s="124" t="str">
        <f>'Enter Data'!$C$61</f>
        <v>Select</v>
      </c>
    </row>
    <row r="13687" spans="3:5" x14ac:dyDescent="0.2">
      <c r="C13687" s="555"/>
      <c r="D13687" s="555"/>
      <c r="E13687" s="124" t="str">
        <f>'Enter Data'!$C$61</f>
        <v>Select</v>
      </c>
    </row>
    <row r="13688" spans="3:5" x14ac:dyDescent="0.2">
      <c r="C13688" s="555"/>
      <c r="D13688" s="555"/>
      <c r="E13688" s="124" t="str">
        <f>'Enter Data'!$C$61</f>
        <v>Select</v>
      </c>
    </row>
    <row r="13689" spans="3:5" x14ac:dyDescent="0.2">
      <c r="C13689" s="555"/>
      <c r="D13689" s="555"/>
      <c r="E13689" s="124" t="str">
        <f>'Enter Data'!$C$61</f>
        <v>Select</v>
      </c>
    </row>
    <row r="13690" spans="3:5" x14ac:dyDescent="0.2">
      <c r="C13690" s="555"/>
      <c r="D13690" s="555"/>
      <c r="E13690" s="124" t="str">
        <f>'Enter Data'!$C$61</f>
        <v>Select</v>
      </c>
    </row>
    <row r="13691" spans="3:5" x14ac:dyDescent="0.2">
      <c r="C13691" s="555"/>
      <c r="D13691" s="555"/>
      <c r="E13691" s="124" t="str">
        <f>'Enter Data'!$C$61</f>
        <v>Select</v>
      </c>
    </row>
    <row r="13692" spans="3:5" x14ac:dyDescent="0.2">
      <c r="C13692" s="555"/>
      <c r="D13692" s="555"/>
      <c r="E13692" s="124" t="str">
        <f>'Enter Data'!$C$61</f>
        <v>Select</v>
      </c>
    </row>
    <row r="13693" spans="3:5" x14ac:dyDescent="0.2">
      <c r="C13693" s="555"/>
      <c r="D13693" s="555"/>
      <c r="E13693" s="124" t="str">
        <f>'Enter Data'!$C$61</f>
        <v>Select</v>
      </c>
    </row>
    <row r="13694" spans="3:5" x14ac:dyDescent="0.2">
      <c r="C13694" s="555"/>
      <c r="D13694" s="555"/>
      <c r="E13694" s="124" t="str">
        <f>'Enter Data'!$C$61</f>
        <v>Select</v>
      </c>
    </row>
    <row r="13695" spans="3:5" x14ac:dyDescent="0.2">
      <c r="C13695" s="555"/>
      <c r="D13695" s="555"/>
      <c r="E13695" s="124" t="str">
        <f>'Enter Data'!$C$61</f>
        <v>Select</v>
      </c>
    </row>
    <row r="13696" spans="3:5" x14ac:dyDescent="0.2">
      <c r="C13696" s="555"/>
      <c r="D13696" s="555"/>
      <c r="E13696" s="124" t="str">
        <f>'Enter Data'!$C$61</f>
        <v>Select</v>
      </c>
    </row>
    <row r="13697" spans="3:5" x14ac:dyDescent="0.2">
      <c r="C13697" s="555"/>
      <c r="D13697" s="555"/>
      <c r="E13697" s="124" t="str">
        <f>'Enter Data'!$C$61</f>
        <v>Select</v>
      </c>
    </row>
    <row r="13698" spans="3:5" x14ac:dyDescent="0.2">
      <c r="C13698" s="555"/>
      <c r="D13698" s="555"/>
      <c r="E13698" s="124" t="str">
        <f>'Enter Data'!$C$61</f>
        <v>Select</v>
      </c>
    </row>
    <row r="13699" spans="3:5" x14ac:dyDescent="0.2">
      <c r="C13699" s="555"/>
      <c r="D13699" s="555"/>
      <c r="E13699" s="124" t="str">
        <f>'Enter Data'!$C$61</f>
        <v>Select</v>
      </c>
    </row>
    <row r="13700" spans="3:5" x14ac:dyDescent="0.2">
      <c r="C13700" s="555"/>
      <c r="D13700" s="555"/>
      <c r="E13700" s="124" t="str">
        <f>'Enter Data'!$C$61</f>
        <v>Select</v>
      </c>
    </row>
    <row r="13701" spans="3:5" x14ac:dyDescent="0.2">
      <c r="C13701" s="555"/>
      <c r="D13701" s="555"/>
      <c r="E13701" s="124" t="str">
        <f>'Enter Data'!$C$61</f>
        <v>Select</v>
      </c>
    </row>
    <row r="13702" spans="3:5" x14ac:dyDescent="0.2">
      <c r="C13702" s="555"/>
      <c r="D13702" s="555"/>
      <c r="E13702" s="124" t="str">
        <f>'Enter Data'!$C$61</f>
        <v>Select</v>
      </c>
    </row>
    <row r="13703" spans="3:5" x14ac:dyDescent="0.2">
      <c r="C13703" s="555"/>
      <c r="D13703" s="555"/>
      <c r="E13703" s="124" t="str">
        <f>'Enter Data'!$C$61</f>
        <v>Select</v>
      </c>
    </row>
    <row r="13704" spans="3:5" x14ac:dyDescent="0.2">
      <c r="C13704" s="555"/>
      <c r="D13704" s="555"/>
      <c r="E13704" s="124" t="str">
        <f>'Enter Data'!$C$61</f>
        <v>Select</v>
      </c>
    </row>
    <row r="13705" spans="3:5" x14ac:dyDescent="0.2">
      <c r="C13705" s="555"/>
      <c r="D13705" s="555"/>
      <c r="E13705" s="124" t="str">
        <f>'Enter Data'!$C$61</f>
        <v>Select</v>
      </c>
    </row>
    <row r="13706" spans="3:5" x14ac:dyDescent="0.2">
      <c r="C13706" s="555"/>
      <c r="D13706" s="555"/>
      <c r="E13706" s="124" t="str">
        <f>'Enter Data'!$C$61</f>
        <v>Select</v>
      </c>
    </row>
    <row r="13707" spans="3:5" x14ac:dyDescent="0.2">
      <c r="C13707" s="555"/>
      <c r="D13707" s="555"/>
      <c r="E13707" s="124" t="str">
        <f>'Enter Data'!$C$61</f>
        <v>Select</v>
      </c>
    </row>
    <row r="13708" spans="3:5" x14ac:dyDescent="0.2">
      <c r="C13708" s="555"/>
      <c r="D13708" s="555"/>
      <c r="E13708" s="124" t="str">
        <f>'Enter Data'!$C$61</f>
        <v>Select</v>
      </c>
    </row>
    <row r="13709" spans="3:5" x14ac:dyDescent="0.2">
      <c r="C13709" s="555"/>
      <c r="D13709" s="555"/>
      <c r="E13709" s="124" t="str">
        <f>'Enter Data'!$C$61</f>
        <v>Select</v>
      </c>
    </row>
    <row r="13710" spans="3:5" x14ac:dyDescent="0.2">
      <c r="C13710" s="555"/>
      <c r="D13710" s="555"/>
      <c r="E13710" s="124" t="str">
        <f>'Enter Data'!$C$61</f>
        <v>Select</v>
      </c>
    </row>
    <row r="13711" spans="3:5" x14ac:dyDescent="0.2">
      <c r="C13711" s="555"/>
      <c r="D13711" s="555"/>
      <c r="E13711" s="124" t="str">
        <f>'Enter Data'!$C$61</f>
        <v>Select</v>
      </c>
    </row>
    <row r="13712" spans="3:5" x14ac:dyDescent="0.2">
      <c r="C13712" s="555"/>
      <c r="D13712" s="555"/>
      <c r="E13712" s="124" t="str">
        <f>'Enter Data'!$C$61</f>
        <v>Select</v>
      </c>
    </row>
    <row r="13713" spans="3:5" x14ac:dyDescent="0.2">
      <c r="C13713" s="555"/>
      <c r="D13713" s="555"/>
      <c r="E13713" s="124" t="str">
        <f>'Enter Data'!$C$61</f>
        <v>Select</v>
      </c>
    </row>
    <row r="13714" spans="3:5" x14ac:dyDescent="0.2">
      <c r="C13714" s="555"/>
      <c r="D13714" s="555"/>
      <c r="E13714" s="124" t="str">
        <f>'Enter Data'!$C$61</f>
        <v>Select</v>
      </c>
    </row>
    <row r="13715" spans="3:5" x14ac:dyDescent="0.2">
      <c r="C13715" s="555"/>
      <c r="D13715" s="555"/>
      <c r="E13715" s="124" t="str">
        <f>'Enter Data'!$C$61</f>
        <v>Select</v>
      </c>
    </row>
    <row r="13716" spans="3:5" x14ac:dyDescent="0.2">
      <c r="C13716" s="555"/>
      <c r="D13716" s="555"/>
      <c r="E13716" s="124" t="str">
        <f>'Enter Data'!$C$61</f>
        <v>Select</v>
      </c>
    </row>
    <row r="13717" spans="3:5" x14ac:dyDescent="0.2">
      <c r="C13717" s="555"/>
      <c r="D13717" s="555"/>
      <c r="E13717" s="124" t="str">
        <f>'Enter Data'!$C$61</f>
        <v>Select</v>
      </c>
    </row>
    <row r="13718" spans="3:5" x14ac:dyDescent="0.2">
      <c r="C13718" s="555"/>
      <c r="D13718" s="555"/>
      <c r="E13718" s="124" t="str">
        <f>'Enter Data'!$C$61</f>
        <v>Select</v>
      </c>
    </row>
    <row r="13719" spans="3:5" x14ac:dyDescent="0.2">
      <c r="C13719" s="555"/>
      <c r="D13719" s="555"/>
      <c r="E13719" s="124" t="str">
        <f>'Enter Data'!$C$61</f>
        <v>Select</v>
      </c>
    </row>
    <row r="13720" spans="3:5" x14ac:dyDescent="0.2">
      <c r="C13720" s="555"/>
      <c r="D13720" s="555"/>
      <c r="E13720" s="124" t="str">
        <f>'Enter Data'!$C$61</f>
        <v>Select</v>
      </c>
    </row>
    <row r="13721" spans="3:5" x14ac:dyDescent="0.2">
      <c r="C13721" s="555"/>
      <c r="D13721" s="555"/>
      <c r="E13721" s="124" t="str">
        <f>'Enter Data'!$C$61</f>
        <v>Select</v>
      </c>
    </row>
    <row r="13722" spans="3:5" x14ac:dyDescent="0.2">
      <c r="C13722" s="555"/>
      <c r="D13722" s="555"/>
      <c r="E13722" s="124" t="str">
        <f>'Enter Data'!$C$61</f>
        <v>Select</v>
      </c>
    </row>
    <row r="13723" spans="3:5" x14ac:dyDescent="0.2">
      <c r="C13723" s="555"/>
      <c r="D13723" s="555"/>
      <c r="E13723" s="124" t="str">
        <f>'Enter Data'!$C$61</f>
        <v>Select</v>
      </c>
    </row>
    <row r="13724" spans="3:5" x14ac:dyDescent="0.2">
      <c r="C13724" s="555"/>
      <c r="D13724" s="555"/>
      <c r="E13724" s="124" t="str">
        <f>'Enter Data'!$C$61</f>
        <v>Select</v>
      </c>
    </row>
    <row r="13725" spans="3:5" x14ac:dyDescent="0.2">
      <c r="C13725" s="555"/>
      <c r="D13725" s="555"/>
      <c r="E13725" s="124" t="str">
        <f>'Enter Data'!$C$61</f>
        <v>Select</v>
      </c>
    </row>
    <row r="13726" spans="3:5" x14ac:dyDescent="0.2">
      <c r="C13726" s="555"/>
      <c r="D13726" s="555"/>
      <c r="E13726" s="124" t="str">
        <f>'Enter Data'!$C$61</f>
        <v>Select</v>
      </c>
    </row>
    <row r="13727" spans="3:5" x14ac:dyDescent="0.2">
      <c r="C13727" s="555"/>
      <c r="D13727" s="555"/>
      <c r="E13727" s="124" t="str">
        <f>'Enter Data'!$C$61</f>
        <v>Select</v>
      </c>
    </row>
    <row r="13728" spans="3:5" x14ac:dyDescent="0.2">
      <c r="C13728" s="555"/>
      <c r="D13728" s="555"/>
      <c r="E13728" s="124" t="str">
        <f>'Enter Data'!$C$61</f>
        <v>Select</v>
      </c>
    </row>
    <row r="13729" spans="3:5" x14ac:dyDescent="0.2">
      <c r="C13729" s="555"/>
      <c r="D13729" s="555"/>
      <c r="E13729" s="124" t="str">
        <f>'Enter Data'!$C$61</f>
        <v>Select</v>
      </c>
    </row>
    <row r="13730" spans="3:5" x14ac:dyDescent="0.2">
      <c r="C13730" s="555"/>
      <c r="D13730" s="555"/>
      <c r="E13730" s="124" t="str">
        <f>'Enter Data'!$C$61</f>
        <v>Select</v>
      </c>
    </row>
    <row r="13731" spans="3:5" x14ac:dyDescent="0.2">
      <c r="C13731" s="555"/>
      <c r="D13731" s="555"/>
      <c r="E13731" s="124" t="str">
        <f>'Enter Data'!$C$61</f>
        <v>Select</v>
      </c>
    </row>
    <row r="13732" spans="3:5" x14ac:dyDescent="0.2">
      <c r="C13732" s="555"/>
      <c r="D13732" s="555"/>
      <c r="E13732" s="124" t="str">
        <f>'Enter Data'!$C$61</f>
        <v>Select</v>
      </c>
    </row>
    <row r="13733" spans="3:5" x14ac:dyDescent="0.2">
      <c r="C13733" s="555"/>
      <c r="D13733" s="555"/>
      <c r="E13733" s="124" t="str">
        <f>'Enter Data'!$C$61</f>
        <v>Select</v>
      </c>
    </row>
    <row r="13734" spans="3:5" x14ac:dyDescent="0.2">
      <c r="C13734" s="555"/>
      <c r="D13734" s="555"/>
      <c r="E13734" s="124" t="str">
        <f>'Enter Data'!$C$61</f>
        <v>Select</v>
      </c>
    </row>
    <row r="13735" spans="3:5" x14ac:dyDescent="0.2">
      <c r="C13735" s="555"/>
      <c r="D13735" s="555"/>
      <c r="E13735" s="124" t="str">
        <f>'Enter Data'!$C$61</f>
        <v>Select</v>
      </c>
    </row>
    <row r="13736" spans="3:5" x14ac:dyDescent="0.2">
      <c r="C13736" s="555"/>
      <c r="D13736" s="555"/>
      <c r="E13736" s="124" t="str">
        <f>'Enter Data'!$C$61</f>
        <v>Select</v>
      </c>
    </row>
    <row r="13737" spans="3:5" x14ac:dyDescent="0.2">
      <c r="C13737" s="555"/>
      <c r="D13737" s="555"/>
      <c r="E13737" s="124" t="str">
        <f>'Enter Data'!$C$61</f>
        <v>Select</v>
      </c>
    </row>
    <row r="13738" spans="3:5" x14ac:dyDescent="0.2">
      <c r="C13738" s="555"/>
      <c r="D13738" s="555"/>
      <c r="E13738" s="124" t="str">
        <f>'Enter Data'!$C$61</f>
        <v>Select</v>
      </c>
    </row>
    <row r="13739" spans="3:5" x14ac:dyDescent="0.2">
      <c r="C13739" s="555"/>
      <c r="D13739" s="555"/>
      <c r="E13739" s="124" t="str">
        <f>'Enter Data'!$C$61</f>
        <v>Select</v>
      </c>
    </row>
    <row r="13740" spans="3:5" x14ac:dyDescent="0.2">
      <c r="C13740" s="555"/>
      <c r="D13740" s="555"/>
      <c r="E13740" s="124" t="str">
        <f>'Enter Data'!$C$61</f>
        <v>Select</v>
      </c>
    </row>
    <row r="13741" spans="3:5" x14ac:dyDescent="0.2">
      <c r="C13741" s="555"/>
      <c r="D13741" s="555"/>
      <c r="E13741" s="124" t="str">
        <f>'Enter Data'!$C$61</f>
        <v>Select</v>
      </c>
    </row>
    <row r="13742" spans="3:5" x14ac:dyDescent="0.2">
      <c r="C13742" s="555"/>
      <c r="D13742" s="555"/>
      <c r="E13742" s="124" t="str">
        <f>'Enter Data'!$C$61</f>
        <v>Select</v>
      </c>
    </row>
    <row r="13743" spans="3:5" x14ac:dyDescent="0.2">
      <c r="C13743" s="555"/>
      <c r="D13743" s="555"/>
      <c r="E13743" s="124" t="str">
        <f>'Enter Data'!$C$61</f>
        <v>Select</v>
      </c>
    </row>
    <row r="13744" spans="3:5" x14ac:dyDescent="0.2">
      <c r="C13744" s="555"/>
      <c r="D13744" s="555"/>
      <c r="E13744" s="124" t="str">
        <f>'Enter Data'!$C$61</f>
        <v>Select</v>
      </c>
    </row>
    <row r="13745" spans="3:5" x14ac:dyDescent="0.2">
      <c r="C13745" s="555"/>
      <c r="D13745" s="555"/>
      <c r="E13745" s="124" t="str">
        <f>'Enter Data'!$C$61</f>
        <v>Select</v>
      </c>
    </row>
    <row r="13746" spans="3:5" x14ac:dyDescent="0.2">
      <c r="C13746" s="555"/>
      <c r="D13746" s="555"/>
      <c r="E13746" s="124" t="str">
        <f>'Enter Data'!$C$61</f>
        <v>Select</v>
      </c>
    </row>
    <row r="13747" spans="3:5" x14ac:dyDescent="0.2">
      <c r="C13747" s="555"/>
      <c r="D13747" s="555"/>
      <c r="E13747" s="124" t="str">
        <f>'Enter Data'!$C$61</f>
        <v>Select</v>
      </c>
    </row>
    <row r="13748" spans="3:5" x14ac:dyDescent="0.2">
      <c r="C13748" s="555"/>
      <c r="D13748" s="555"/>
      <c r="E13748" s="124" t="str">
        <f>'Enter Data'!$C$61</f>
        <v>Select</v>
      </c>
    </row>
    <row r="13749" spans="3:5" x14ac:dyDescent="0.2">
      <c r="C13749" s="555"/>
      <c r="D13749" s="555"/>
      <c r="E13749" s="124" t="str">
        <f>'Enter Data'!$C$61</f>
        <v>Select</v>
      </c>
    </row>
    <row r="13750" spans="3:5" x14ac:dyDescent="0.2">
      <c r="C13750" s="555"/>
      <c r="D13750" s="555"/>
      <c r="E13750" s="124" t="str">
        <f>'Enter Data'!$C$61</f>
        <v>Select</v>
      </c>
    </row>
    <row r="13751" spans="3:5" x14ac:dyDescent="0.2">
      <c r="C13751" s="555"/>
      <c r="D13751" s="555"/>
      <c r="E13751" s="124" t="str">
        <f>'Enter Data'!$C$61</f>
        <v>Select</v>
      </c>
    </row>
    <row r="13752" spans="3:5" x14ac:dyDescent="0.2">
      <c r="C13752" s="555"/>
      <c r="D13752" s="555"/>
      <c r="E13752" s="124" t="str">
        <f>'Enter Data'!$C$61</f>
        <v>Select</v>
      </c>
    </row>
    <row r="13753" spans="3:5" x14ac:dyDescent="0.2">
      <c r="C13753" s="555"/>
      <c r="D13753" s="555"/>
      <c r="E13753" s="124" t="str">
        <f>'Enter Data'!$C$61</f>
        <v>Select</v>
      </c>
    </row>
    <row r="13754" spans="3:5" x14ac:dyDescent="0.2">
      <c r="C13754" s="555"/>
      <c r="D13754" s="555"/>
      <c r="E13754" s="124" t="str">
        <f>'Enter Data'!$C$61</f>
        <v>Select</v>
      </c>
    </row>
    <row r="13755" spans="3:5" x14ac:dyDescent="0.2">
      <c r="C13755" s="555"/>
      <c r="D13755" s="555"/>
      <c r="E13755" s="124" t="str">
        <f>'Enter Data'!$C$61</f>
        <v>Select</v>
      </c>
    </row>
    <row r="13756" spans="3:5" x14ac:dyDescent="0.2">
      <c r="C13756" s="555"/>
      <c r="D13756" s="555"/>
      <c r="E13756" s="124" t="str">
        <f>'Enter Data'!$C$61</f>
        <v>Select</v>
      </c>
    </row>
    <row r="13757" spans="3:5" x14ac:dyDescent="0.2">
      <c r="C13757" s="555"/>
      <c r="D13757" s="555"/>
      <c r="E13757" s="124" t="str">
        <f>'Enter Data'!$C$61</f>
        <v>Select</v>
      </c>
    </row>
    <row r="13758" spans="3:5" x14ac:dyDescent="0.2">
      <c r="C13758" s="555"/>
      <c r="D13758" s="555"/>
      <c r="E13758" s="124" t="str">
        <f>'Enter Data'!$C$61</f>
        <v>Select</v>
      </c>
    </row>
    <row r="13759" spans="3:5" x14ac:dyDescent="0.2">
      <c r="C13759" s="555"/>
      <c r="D13759" s="555"/>
      <c r="E13759" s="124" t="str">
        <f>'Enter Data'!$C$61</f>
        <v>Select</v>
      </c>
    </row>
    <row r="13760" spans="3:5" x14ac:dyDescent="0.2">
      <c r="C13760" s="555"/>
      <c r="D13760" s="555"/>
      <c r="E13760" s="124" t="str">
        <f>'Enter Data'!$C$61</f>
        <v>Select</v>
      </c>
    </row>
    <row r="13761" spans="3:5" x14ac:dyDescent="0.2">
      <c r="C13761" s="555"/>
      <c r="D13761" s="555"/>
      <c r="E13761" s="124" t="str">
        <f>'Enter Data'!$C$61</f>
        <v>Select</v>
      </c>
    </row>
    <row r="13762" spans="3:5" x14ac:dyDescent="0.2">
      <c r="C13762" s="555"/>
      <c r="D13762" s="555"/>
      <c r="E13762" s="124" t="str">
        <f>'Enter Data'!$C$61</f>
        <v>Select</v>
      </c>
    </row>
    <row r="13763" spans="3:5" x14ac:dyDescent="0.2">
      <c r="C13763" s="555"/>
      <c r="D13763" s="555"/>
      <c r="E13763" s="124" t="str">
        <f>'Enter Data'!$C$61</f>
        <v>Select</v>
      </c>
    </row>
    <row r="13764" spans="3:5" x14ac:dyDescent="0.2">
      <c r="C13764" s="555"/>
      <c r="D13764" s="555"/>
      <c r="E13764" s="124" t="str">
        <f>'Enter Data'!$C$61</f>
        <v>Select</v>
      </c>
    </row>
    <row r="13765" spans="3:5" x14ac:dyDescent="0.2">
      <c r="C13765" s="555"/>
      <c r="D13765" s="555"/>
      <c r="E13765" s="124" t="str">
        <f>'Enter Data'!$C$61</f>
        <v>Select</v>
      </c>
    </row>
    <row r="13766" spans="3:5" x14ac:dyDescent="0.2">
      <c r="C13766" s="555"/>
      <c r="D13766" s="555"/>
      <c r="E13766" s="124" t="str">
        <f>'Enter Data'!$C$61</f>
        <v>Select</v>
      </c>
    </row>
    <row r="13767" spans="3:5" x14ac:dyDescent="0.2">
      <c r="C13767" s="555"/>
      <c r="D13767" s="555"/>
      <c r="E13767" s="124" t="str">
        <f>'Enter Data'!$C$61</f>
        <v>Select</v>
      </c>
    </row>
    <row r="13768" spans="3:5" x14ac:dyDescent="0.2">
      <c r="C13768" s="555"/>
      <c r="D13768" s="555"/>
      <c r="E13768" s="124" t="str">
        <f>'Enter Data'!$C$61</f>
        <v>Select</v>
      </c>
    </row>
    <row r="13769" spans="3:5" x14ac:dyDescent="0.2">
      <c r="C13769" s="555"/>
      <c r="D13769" s="555"/>
      <c r="E13769" s="124" t="str">
        <f>'Enter Data'!$C$61</f>
        <v>Select</v>
      </c>
    </row>
    <row r="13770" spans="3:5" x14ac:dyDescent="0.2">
      <c r="C13770" s="555"/>
      <c r="D13770" s="555"/>
      <c r="E13770" s="124" t="str">
        <f>'Enter Data'!$C$61</f>
        <v>Select</v>
      </c>
    </row>
    <row r="13771" spans="3:5" x14ac:dyDescent="0.2">
      <c r="C13771" s="555"/>
      <c r="D13771" s="555"/>
      <c r="E13771" s="124" t="str">
        <f>'Enter Data'!$C$61</f>
        <v>Select</v>
      </c>
    </row>
    <row r="13772" spans="3:5" x14ac:dyDescent="0.2">
      <c r="C13772" s="555"/>
      <c r="D13772" s="555"/>
      <c r="E13772" s="124" t="str">
        <f>'Enter Data'!$C$61</f>
        <v>Select</v>
      </c>
    </row>
    <row r="13773" spans="3:5" x14ac:dyDescent="0.2">
      <c r="C13773" s="555"/>
      <c r="D13773" s="555"/>
      <c r="E13773" s="124" t="str">
        <f>'Enter Data'!$C$61</f>
        <v>Select</v>
      </c>
    </row>
    <row r="13774" spans="3:5" x14ac:dyDescent="0.2">
      <c r="C13774" s="555"/>
      <c r="D13774" s="555"/>
      <c r="E13774" s="124" t="str">
        <f>'Enter Data'!$C$61</f>
        <v>Select</v>
      </c>
    </row>
    <row r="13775" spans="3:5" x14ac:dyDescent="0.2">
      <c r="C13775" s="555"/>
      <c r="D13775" s="555"/>
      <c r="E13775" s="124" t="str">
        <f>'Enter Data'!$C$61</f>
        <v>Select</v>
      </c>
    </row>
    <row r="13776" spans="3:5" x14ac:dyDescent="0.2">
      <c r="C13776" s="555"/>
      <c r="D13776" s="555"/>
      <c r="E13776" s="124" t="str">
        <f>'Enter Data'!$C$61</f>
        <v>Select</v>
      </c>
    </row>
    <row r="13777" spans="3:5" x14ac:dyDescent="0.2">
      <c r="C13777" s="555"/>
      <c r="D13777" s="555"/>
      <c r="E13777" s="124" t="str">
        <f>'Enter Data'!$C$61</f>
        <v>Select</v>
      </c>
    </row>
    <row r="13778" spans="3:5" x14ac:dyDescent="0.2">
      <c r="C13778" s="555"/>
      <c r="D13778" s="555"/>
      <c r="E13778" s="124" t="str">
        <f>'Enter Data'!$C$61</f>
        <v>Select</v>
      </c>
    </row>
    <row r="13779" spans="3:5" x14ac:dyDescent="0.2">
      <c r="C13779" s="555"/>
      <c r="D13779" s="555"/>
      <c r="E13779" s="124" t="str">
        <f>'Enter Data'!$C$61</f>
        <v>Select</v>
      </c>
    </row>
    <row r="13780" spans="3:5" x14ac:dyDescent="0.2">
      <c r="C13780" s="555"/>
      <c r="D13780" s="555"/>
      <c r="E13780" s="124" t="str">
        <f>'Enter Data'!$C$61</f>
        <v>Select</v>
      </c>
    </row>
    <row r="13781" spans="3:5" x14ac:dyDescent="0.2">
      <c r="C13781" s="555"/>
      <c r="D13781" s="555"/>
      <c r="E13781" s="124" t="str">
        <f>'Enter Data'!$C$61</f>
        <v>Select</v>
      </c>
    </row>
    <row r="13782" spans="3:5" x14ac:dyDescent="0.2">
      <c r="C13782" s="555"/>
      <c r="D13782" s="555"/>
      <c r="E13782" s="124" t="str">
        <f>'Enter Data'!$C$61</f>
        <v>Select</v>
      </c>
    </row>
    <row r="13783" spans="3:5" x14ac:dyDescent="0.2">
      <c r="C13783" s="555"/>
      <c r="D13783" s="555"/>
      <c r="E13783" s="124" t="str">
        <f>'Enter Data'!$C$61</f>
        <v>Select</v>
      </c>
    </row>
    <row r="13784" spans="3:5" x14ac:dyDescent="0.2">
      <c r="C13784" s="555"/>
      <c r="D13784" s="555"/>
      <c r="E13784" s="124" t="str">
        <f>'Enter Data'!$C$61</f>
        <v>Select</v>
      </c>
    </row>
    <row r="13785" spans="3:5" x14ac:dyDescent="0.2">
      <c r="C13785" s="555"/>
      <c r="D13785" s="555"/>
      <c r="E13785" s="124" t="str">
        <f>'Enter Data'!$C$61</f>
        <v>Select</v>
      </c>
    </row>
    <row r="13786" spans="3:5" x14ac:dyDescent="0.2">
      <c r="C13786" s="555"/>
      <c r="D13786" s="555"/>
      <c r="E13786" s="124" t="str">
        <f>'Enter Data'!$C$61</f>
        <v>Select</v>
      </c>
    </row>
    <row r="13787" spans="3:5" x14ac:dyDescent="0.2">
      <c r="C13787" s="555"/>
      <c r="D13787" s="555"/>
      <c r="E13787" s="124" t="str">
        <f>'Enter Data'!$C$61</f>
        <v>Select</v>
      </c>
    </row>
    <row r="13788" spans="3:5" x14ac:dyDescent="0.2">
      <c r="C13788" s="555"/>
      <c r="D13788" s="555"/>
      <c r="E13788" s="124" t="str">
        <f>'Enter Data'!$C$61</f>
        <v>Select</v>
      </c>
    </row>
    <row r="13789" spans="3:5" x14ac:dyDescent="0.2">
      <c r="C13789" s="555"/>
      <c r="D13789" s="555"/>
      <c r="E13789" s="124" t="str">
        <f>'Enter Data'!$C$61</f>
        <v>Select</v>
      </c>
    </row>
    <row r="13790" spans="3:5" x14ac:dyDescent="0.2">
      <c r="C13790" s="555"/>
      <c r="D13790" s="555"/>
      <c r="E13790" s="124" t="str">
        <f>'Enter Data'!$C$61</f>
        <v>Select</v>
      </c>
    </row>
    <row r="13791" spans="3:5" x14ac:dyDescent="0.2">
      <c r="C13791" s="555"/>
      <c r="D13791" s="555"/>
      <c r="E13791" s="124" t="str">
        <f>'Enter Data'!$C$61</f>
        <v>Select</v>
      </c>
    </row>
    <row r="13792" spans="3:5" x14ac:dyDescent="0.2">
      <c r="C13792" s="555"/>
      <c r="D13792" s="555"/>
      <c r="E13792" s="124" t="str">
        <f>'Enter Data'!$C$61</f>
        <v>Select</v>
      </c>
    </row>
    <row r="13793" spans="3:5" x14ac:dyDescent="0.2">
      <c r="C13793" s="555"/>
      <c r="D13793" s="555"/>
      <c r="E13793" s="124" t="str">
        <f>'Enter Data'!$C$61</f>
        <v>Select</v>
      </c>
    </row>
    <row r="13794" spans="3:5" x14ac:dyDescent="0.2">
      <c r="C13794" s="555"/>
      <c r="D13794" s="555"/>
      <c r="E13794" s="124" t="str">
        <f>'Enter Data'!$C$61</f>
        <v>Select</v>
      </c>
    </row>
    <row r="13795" spans="3:5" x14ac:dyDescent="0.2">
      <c r="C13795" s="555"/>
      <c r="D13795" s="555"/>
      <c r="E13795" s="124" t="str">
        <f>'Enter Data'!$C$61</f>
        <v>Select</v>
      </c>
    </row>
    <row r="13796" spans="3:5" x14ac:dyDescent="0.2">
      <c r="C13796" s="555"/>
      <c r="D13796" s="555"/>
      <c r="E13796" s="124" t="str">
        <f>'Enter Data'!$C$61</f>
        <v>Select</v>
      </c>
    </row>
    <row r="13797" spans="3:5" x14ac:dyDescent="0.2">
      <c r="C13797" s="555"/>
      <c r="D13797" s="555"/>
      <c r="E13797" s="124" t="str">
        <f>'Enter Data'!$C$61</f>
        <v>Select</v>
      </c>
    </row>
    <row r="13798" spans="3:5" x14ac:dyDescent="0.2">
      <c r="C13798" s="555"/>
      <c r="D13798" s="555"/>
      <c r="E13798" s="124" t="str">
        <f>'Enter Data'!$C$61</f>
        <v>Select</v>
      </c>
    </row>
    <row r="13799" spans="3:5" x14ac:dyDescent="0.2">
      <c r="C13799" s="555"/>
      <c r="D13799" s="555"/>
      <c r="E13799" s="124" t="str">
        <f>'Enter Data'!$C$61</f>
        <v>Select</v>
      </c>
    </row>
    <row r="13800" spans="3:5" x14ac:dyDescent="0.2">
      <c r="C13800" s="555"/>
      <c r="D13800" s="555"/>
      <c r="E13800" s="124" t="str">
        <f>'Enter Data'!$C$61</f>
        <v>Select</v>
      </c>
    </row>
    <row r="13801" spans="3:5" x14ac:dyDescent="0.2">
      <c r="C13801" s="555"/>
      <c r="D13801" s="555"/>
      <c r="E13801" s="124" t="str">
        <f>'Enter Data'!$C$61</f>
        <v>Select</v>
      </c>
    </row>
    <row r="13802" spans="3:5" x14ac:dyDescent="0.2">
      <c r="C13802" s="555"/>
      <c r="D13802" s="555"/>
      <c r="E13802" s="124" t="str">
        <f>'Enter Data'!$C$61</f>
        <v>Select</v>
      </c>
    </row>
    <row r="13803" spans="3:5" x14ac:dyDescent="0.2">
      <c r="C13803" s="555"/>
      <c r="D13803" s="555"/>
      <c r="E13803" s="124" t="str">
        <f>'Enter Data'!$C$61</f>
        <v>Select</v>
      </c>
    </row>
    <row r="13804" spans="3:5" x14ac:dyDescent="0.2">
      <c r="C13804" s="555"/>
      <c r="D13804" s="555"/>
      <c r="E13804" s="124" t="str">
        <f>'Enter Data'!$C$61</f>
        <v>Select</v>
      </c>
    </row>
    <row r="13805" spans="3:5" x14ac:dyDescent="0.2">
      <c r="C13805" s="555"/>
      <c r="D13805" s="555"/>
      <c r="E13805" s="124" t="str">
        <f>'Enter Data'!$C$61</f>
        <v>Select</v>
      </c>
    </row>
    <row r="13806" spans="3:5" x14ac:dyDescent="0.2">
      <c r="C13806" s="555"/>
      <c r="D13806" s="555"/>
      <c r="E13806" s="124" t="str">
        <f>'Enter Data'!$C$61</f>
        <v>Select</v>
      </c>
    </row>
    <row r="13807" spans="3:5" x14ac:dyDescent="0.2">
      <c r="C13807" s="555"/>
      <c r="D13807" s="555"/>
      <c r="E13807" s="124" t="str">
        <f>'Enter Data'!$C$61</f>
        <v>Select</v>
      </c>
    </row>
    <row r="13808" spans="3:5" x14ac:dyDescent="0.2">
      <c r="C13808" s="555"/>
      <c r="D13808" s="555"/>
      <c r="E13808" s="124" t="str">
        <f>'Enter Data'!$C$61</f>
        <v>Select</v>
      </c>
    </row>
    <row r="13809" spans="3:5" x14ac:dyDescent="0.2">
      <c r="C13809" s="555"/>
      <c r="D13809" s="555"/>
      <c r="E13809" s="124" t="str">
        <f>'Enter Data'!$C$61</f>
        <v>Select</v>
      </c>
    </row>
    <row r="13810" spans="3:5" x14ac:dyDescent="0.2">
      <c r="C13810" s="555"/>
      <c r="D13810" s="555"/>
      <c r="E13810" s="124" t="str">
        <f>'Enter Data'!$C$61</f>
        <v>Select</v>
      </c>
    </row>
    <row r="13811" spans="3:5" x14ac:dyDescent="0.2">
      <c r="C13811" s="555"/>
      <c r="D13811" s="555"/>
      <c r="E13811" s="124" t="str">
        <f>'Enter Data'!$C$61</f>
        <v>Select</v>
      </c>
    </row>
    <row r="13812" spans="3:5" x14ac:dyDescent="0.2">
      <c r="C13812" s="555"/>
      <c r="D13812" s="555"/>
      <c r="E13812" s="124" t="str">
        <f>'Enter Data'!$C$61</f>
        <v>Select</v>
      </c>
    </row>
    <row r="13813" spans="3:5" x14ac:dyDescent="0.2">
      <c r="C13813" s="555"/>
      <c r="D13813" s="555"/>
      <c r="E13813" s="124" t="str">
        <f>'Enter Data'!$C$61</f>
        <v>Select</v>
      </c>
    </row>
    <row r="13814" spans="3:5" x14ac:dyDescent="0.2">
      <c r="C13814" s="555"/>
      <c r="D13814" s="555"/>
      <c r="E13814" s="124" t="str">
        <f>'Enter Data'!$C$61</f>
        <v>Select</v>
      </c>
    </row>
    <row r="13815" spans="3:5" x14ac:dyDescent="0.2">
      <c r="C13815" s="555"/>
      <c r="D13815" s="555"/>
      <c r="E13815" s="124" t="str">
        <f>'Enter Data'!$C$61</f>
        <v>Select</v>
      </c>
    </row>
    <row r="13816" spans="3:5" x14ac:dyDescent="0.2">
      <c r="C13816" s="555"/>
      <c r="D13816" s="555"/>
      <c r="E13816" s="124" t="str">
        <f>'Enter Data'!$C$61</f>
        <v>Select</v>
      </c>
    </row>
    <row r="13817" spans="3:5" x14ac:dyDescent="0.2">
      <c r="C13817" s="555"/>
      <c r="D13817" s="555"/>
      <c r="E13817" s="124" t="str">
        <f>'Enter Data'!$C$61</f>
        <v>Select</v>
      </c>
    </row>
    <row r="13818" spans="3:5" x14ac:dyDescent="0.2">
      <c r="C13818" s="555"/>
      <c r="D13818" s="555"/>
      <c r="E13818" s="124" t="str">
        <f>'Enter Data'!$C$61</f>
        <v>Select</v>
      </c>
    </row>
    <row r="13819" spans="3:5" x14ac:dyDescent="0.2">
      <c r="C13819" s="555"/>
      <c r="D13819" s="555"/>
      <c r="E13819" s="124" t="str">
        <f>'Enter Data'!$C$61</f>
        <v>Select</v>
      </c>
    </row>
    <row r="13820" spans="3:5" x14ac:dyDescent="0.2">
      <c r="C13820" s="555"/>
      <c r="D13820" s="555"/>
      <c r="E13820" s="124" t="str">
        <f>'Enter Data'!$C$61</f>
        <v>Select</v>
      </c>
    </row>
    <row r="13821" spans="3:5" x14ac:dyDescent="0.2">
      <c r="C13821" s="555"/>
      <c r="D13821" s="555"/>
      <c r="E13821" s="124" t="str">
        <f>'Enter Data'!$C$61</f>
        <v>Select</v>
      </c>
    </row>
    <row r="13822" spans="3:5" x14ac:dyDescent="0.2">
      <c r="C13822" s="555"/>
      <c r="D13822" s="555"/>
      <c r="E13822" s="124" t="str">
        <f>'Enter Data'!$C$61</f>
        <v>Select</v>
      </c>
    </row>
    <row r="13823" spans="3:5" x14ac:dyDescent="0.2">
      <c r="C13823" s="555"/>
      <c r="D13823" s="555"/>
      <c r="E13823" s="124" t="str">
        <f>'Enter Data'!$C$61</f>
        <v>Select</v>
      </c>
    </row>
    <row r="13824" spans="3:5" x14ac:dyDescent="0.2">
      <c r="C13824" s="555"/>
      <c r="D13824" s="555"/>
      <c r="E13824" s="124" t="str">
        <f>'Enter Data'!$C$61</f>
        <v>Select</v>
      </c>
    </row>
    <row r="13825" spans="3:5" x14ac:dyDescent="0.2">
      <c r="C13825" s="555"/>
      <c r="D13825" s="555"/>
      <c r="E13825" s="124" t="str">
        <f>'Enter Data'!$C$61</f>
        <v>Select</v>
      </c>
    </row>
    <row r="13826" spans="3:5" x14ac:dyDescent="0.2">
      <c r="C13826" s="555"/>
      <c r="D13826" s="555"/>
      <c r="E13826" s="124" t="str">
        <f>'Enter Data'!$C$61</f>
        <v>Select</v>
      </c>
    </row>
    <row r="13827" spans="3:5" x14ac:dyDescent="0.2">
      <c r="C13827" s="555"/>
      <c r="D13827" s="555"/>
      <c r="E13827" s="124" t="str">
        <f>'Enter Data'!$C$61</f>
        <v>Select</v>
      </c>
    </row>
    <row r="13828" spans="3:5" x14ac:dyDescent="0.2">
      <c r="C13828" s="555"/>
      <c r="D13828" s="555"/>
      <c r="E13828" s="124" t="str">
        <f>'Enter Data'!$C$61</f>
        <v>Select</v>
      </c>
    </row>
    <row r="13829" spans="3:5" x14ac:dyDescent="0.2">
      <c r="C13829" s="555"/>
      <c r="D13829" s="555"/>
      <c r="E13829" s="124" t="str">
        <f>'Enter Data'!$C$61</f>
        <v>Select</v>
      </c>
    </row>
    <row r="13830" spans="3:5" x14ac:dyDescent="0.2">
      <c r="C13830" s="555"/>
      <c r="D13830" s="555"/>
      <c r="E13830" s="124" t="str">
        <f>'Enter Data'!$C$61</f>
        <v>Select</v>
      </c>
    </row>
    <row r="13831" spans="3:5" x14ac:dyDescent="0.2">
      <c r="C13831" s="555"/>
      <c r="D13831" s="555"/>
      <c r="E13831" s="124" t="str">
        <f>'Enter Data'!$C$61</f>
        <v>Select</v>
      </c>
    </row>
    <row r="13832" spans="3:5" x14ac:dyDescent="0.2">
      <c r="C13832" s="555"/>
      <c r="D13832" s="555"/>
      <c r="E13832" s="124" t="str">
        <f>'Enter Data'!$C$61</f>
        <v>Select</v>
      </c>
    </row>
    <row r="13833" spans="3:5" x14ac:dyDescent="0.2">
      <c r="C13833" s="555"/>
      <c r="D13833" s="555"/>
      <c r="E13833" s="124" t="str">
        <f>'Enter Data'!$C$61</f>
        <v>Select</v>
      </c>
    </row>
    <row r="13834" spans="3:5" x14ac:dyDescent="0.2">
      <c r="C13834" s="555"/>
      <c r="D13834" s="555"/>
      <c r="E13834" s="124" t="str">
        <f>'Enter Data'!$C$61</f>
        <v>Select</v>
      </c>
    </row>
    <row r="13835" spans="3:5" x14ac:dyDescent="0.2">
      <c r="C13835" s="555"/>
      <c r="D13835" s="555"/>
      <c r="E13835" s="124" t="str">
        <f>'Enter Data'!$C$61</f>
        <v>Select</v>
      </c>
    </row>
    <row r="13836" spans="3:5" x14ac:dyDescent="0.2">
      <c r="C13836" s="555"/>
      <c r="D13836" s="555"/>
      <c r="E13836" s="124" t="str">
        <f>'Enter Data'!$C$61</f>
        <v>Select</v>
      </c>
    </row>
    <row r="13837" spans="3:5" x14ac:dyDescent="0.2">
      <c r="C13837" s="555"/>
      <c r="D13837" s="555"/>
      <c r="E13837" s="124" t="str">
        <f>'Enter Data'!$C$61</f>
        <v>Select</v>
      </c>
    </row>
    <row r="13838" spans="3:5" x14ac:dyDescent="0.2">
      <c r="C13838" s="555"/>
      <c r="D13838" s="555"/>
      <c r="E13838" s="124" t="str">
        <f>'Enter Data'!$C$61</f>
        <v>Select</v>
      </c>
    </row>
    <row r="13839" spans="3:5" x14ac:dyDescent="0.2">
      <c r="C13839" s="555"/>
      <c r="D13839" s="555"/>
      <c r="E13839" s="124" t="str">
        <f>'Enter Data'!$C$61</f>
        <v>Select</v>
      </c>
    </row>
    <row r="13840" spans="3:5" x14ac:dyDescent="0.2">
      <c r="C13840" s="555"/>
      <c r="D13840" s="555"/>
      <c r="E13840" s="124" t="str">
        <f>'Enter Data'!$C$61</f>
        <v>Select</v>
      </c>
    </row>
    <row r="13841" spans="3:5" x14ac:dyDescent="0.2">
      <c r="C13841" s="555"/>
      <c r="D13841" s="555"/>
      <c r="E13841" s="124" t="str">
        <f>'Enter Data'!$C$61</f>
        <v>Select</v>
      </c>
    </row>
    <row r="13842" spans="3:5" x14ac:dyDescent="0.2">
      <c r="C13842" s="555"/>
      <c r="D13842" s="555"/>
      <c r="E13842" s="124" t="str">
        <f>'Enter Data'!$C$61</f>
        <v>Select</v>
      </c>
    </row>
    <row r="13843" spans="3:5" x14ac:dyDescent="0.2">
      <c r="C13843" s="555"/>
      <c r="D13843" s="555"/>
      <c r="E13843" s="124" t="str">
        <f>'Enter Data'!$C$61</f>
        <v>Select</v>
      </c>
    </row>
    <row r="13844" spans="3:5" x14ac:dyDescent="0.2">
      <c r="C13844" s="555"/>
      <c r="D13844" s="555"/>
      <c r="E13844" s="124" t="str">
        <f>'Enter Data'!$C$61</f>
        <v>Select</v>
      </c>
    </row>
    <row r="13845" spans="3:5" x14ac:dyDescent="0.2">
      <c r="C13845" s="555"/>
      <c r="D13845" s="555"/>
      <c r="E13845" s="124" t="str">
        <f>'Enter Data'!$C$61</f>
        <v>Select</v>
      </c>
    </row>
    <row r="13846" spans="3:5" x14ac:dyDescent="0.2">
      <c r="C13846" s="555"/>
      <c r="D13846" s="555"/>
      <c r="E13846" s="124" t="str">
        <f>'Enter Data'!$C$61</f>
        <v>Select</v>
      </c>
    </row>
    <row r="13847" spans="3:5" x14ac:dyDescent="0.2">
      <c r="C13847" s="555"/>
      <c r="D13847" s="555"/>
      <c r="E13847" s="124" t="str">
        <f>'Enter Data'!$C$61</f>
        <v>Select</v>
      </c>
    </row>
    <row r="13848" spans="3:5" x14ac:dyDescent="0.2">
      <c r="C13848" s="555"/>
      <c r="D13848" s="555"/>
      <c r="E13848" s="124" t="str">
        <f>'Enter Data'!$C$61</f>
        <v>Select</v>
      </c>
    </row>
    <row r="13849" spans="3:5" x14ac:dyDescent="0.2">
      <c r="C13849" s="555"/>
      <c r="D13849" s="555"/>
      <c r="E13849" s="124" t="str">
        <f>'Enter Data'!$C$61</f>
        <v>Select</v>
      </c>
    </row>
    <row r="13850" spans="3:5" x14ac:dyDescent="0.2">
      <c r="C13850" s="555"/>
      <c r="D13850" s="555"/>
      <c r="E13850" s="124" t="str">
        <f>'Enter Data'!$C$61</f>
        <v>Select</v>
      </c>
    </row>
    <row r="13851" spans="3:5" x14ac:dyDescent="0.2">
      <c r="C13851" s="555"/>
      <c r="D13851" s="555"/>
      <c r="E13851" s="124" t="str">
        <f>'Enter Data'!$C$61</f>
        <v>Select</v>
      </c>
    </row>
    <row r="13852" spans="3:5" x14ac:dyDescent="0.2">
      <c r="C13852" s="555"/>
      <c r="D13852" s="555"/>
      <c r="E13852" s="124" t="str">
        <f>'Enter Data'!$C$61</f>
        <v>Select</v>
      </c>
    </row>
    <row r="13853" spans="3:5" x14ac:dyDescent="0.2">
      <c r="C13853" s="555"/>
      <c r="D13853" s="555"/>
      <c r="E13853" s="124" t="str">
        <f>'Enter Data'!$C$61</f>
        <v>Select</v>
      </c>
    </row>
    <row r="13854" spans="3:5" x14ac:dyDescent="0.2">
      <c r="C13854" s="555"/>
      <c r="D13854" s="555"/>
      <c r="E13854" s="124" t="str">
        <f>'Enter Data'!$C$61</f>
        <v>Select</v>
      </c>
    </row>
    <row r="13855" spans="3:5" x14ac:dyDescent="0.2">
      <c r="C13855" s="555"/>
      <c r="D13855" s="555"/>
      <c r="E13855" s="124" t="str">
        <f>'Enter Data'!$C$61</f>
        <v>Select</v>
      </c>
    </row>
    <row r="13856" spans="3:5" x14ac:dyDescent="0.2">
      <c r="C13856" s="555"/>
      <c r="D13856" s="555"/>
      <c r="E13856" s="124" t="str">
        <f>'Enter Data'!$C$61</f>
        <v>Select</v>
      </c>
    </row>
    <row r="13857" spans="3:5" x14ac:dyDescent="0.2">
      <c r="C13857" s="555"/>
      <c r="D13857" s="555"/>
      <c r="E13857" s="124" t="str">
        <f>'Enter Data'!$C$61</f>
        <v>Select</v>
      </c>
    </row>
    <row r="13858" spans="3:5" x14ac:dyDescent="0.2">
      <c r="C13858" s="555"/>
      <c r="D13858" s="555"/>
      <c r="E13858" s="124" t="str">
        <f>'Enter Data'!$C$61</f>
        <v>Select</v>
      </c>
    </row>
    <row r="13859" spans="3:5" x14ac:dyDescent="0.2">
      <c r="C13859" s="555"/>
      <c r="D13859" s="555"/>
      <c r="E13859" s="124" t="str">
        <f>'Enter Data'!$C$61</f>
        <v>Select</v>
      </c>
    </row>
    <row r="13860" spans="3:5" x14ac:dyDescent="0.2">
      <c r="C13860" s="555"/>
      <c r="D13860" s="555"/>
      <c r="E13860" s="124" t="str">
        <f>'Enter Data'!$C$61</f>
        <v>Select</v>
      </c>
    </row>
    <row r="13861" spans="3:5" x14ac:dyDescent="0.2">
      <c r="C13861" s="555"/>
      <c r="D13861" s="555"/>
      <c r="E13861" s="124" t="str">
        <f>'Enter Data'!$C$61</f>
        <v>Select</v>
      </c>
    </row>
    <row r="13862" spans="3:5" x14ac:dyDescent="0.2">
      <c r="C13862" s="555"/>
      <c r="D13862" s="555"/>
      <c r="E13862" s="124" t="str">
        <f>'Enter Data'!$C$61</f>
        <v>Select</v>
      </c>
    </row>
    <row r="13863" spans="3:5" x14ac:dyDescent="0.2">
      <c r="C13863" s="555"/>
      <c r="D13863" s="555"/>
      <c r="E13863" s="124" t="str">
        <f>'Enter Data'!$C$61</f>
        <v>Select</v>
      </c>
    </row>
    <row r="13864" spans="3:5" x14ac:dyDescent="0.2">
      <c r="C13864" s="555"/>
      <c r="D13864" s="555"/>
      <c r="E13864" s="124" t="str">
        <f>'Enter Data'!$C$61</f>
        <v>Select</v>
      </c>
    </row>
    <row r="13865" spans="3:5" x14ac:dyDescent="0.2">
      <c r="C13865" s="555"/>
      <c r="D13865" s="555"/>
      <c r="E13865" s="124" t="str">
        <f>'Enter Data'!$C$61</f>
        <v>Select</v>
      </c>
    </row>
    <row r="13866" spans="3:5" x14ac:dyDescent="0.2">
      <c r="C13866" s="555"/>
      <c r="D13866" s="555"/>
      <c r="E13866" s="124" t="str">
        <f>'Enter Data'!$C$61</f>
        <v>Select</v>
      </c>
    </row>
    <row r="13867" spans="3:5" x14ac:dyDescent="0.2">
      <c r="C13867" s="555"/>
      <c r="D13867" s="555"/>
      <c r="E13867" s="124" t="str">
        <f>'Enter Data'!$C$61</f>
        <v>Select</v>
      </c>
    </row>
    <row r="13868" spans="3:5" x14ac:dyDescent="0.2">
      <c r="C13868" s="555"/>
      <c r="D13868" s="555"/>
      <c r="E13868" s="124" t="str">
        <f>'Enter Data'!$C$61</f>
        <v>Select</v>
      </c>
    </row>
    <row r="13869" spans="3:5" x14ac:dyDescent="0.2">
      <c r="C13869" s="555"/>
      <c r="D13869" s="555"/>
      <c r="E13869" s="124" t="str">
        <f>'Enter Data'!$C$61</f>
        <v>Select</v>
      </c>
    </row>
    <row r="13870" spans="3:5" x14ac:dyDescent="0.2">
      <c r="C13870" s="555"/>
      <c r="D13870" s="555"/>
      <c r="E13870" s="124" t="str">
        <f>'Enter Data'!$C$61</f>
        <v>Select</v>
      </c>
    </row>
    <row r="13871" spans="3:5" x14ac:dyDescent="0.2">
      <c r="C13871" s="555"/>
      <c r="D13871" s="555"/>
      <c r="E13871" s="124" t="str">
        <f>'Enter Data'!$C$61</f>
        <v>Select</v>
      </c>
    </row>
    <row r="13872" spans="3:5" x14ac:dyDescent="0.2">
      <c r="C13872" s="555"/>
      <c r="D13872" s="555"/>
      <c r="E13872" s="124" t="str">
        <f>'Enter Data'!$C$61</f>
        <v>Select</v>
      </c>
    </row>
    <row r="13873" spans="3:5" x14ac:dyDescent="0.2">
      <c r="C13873" s="555"/>
      <c r="D13873" s="555"/>
      <c r="E13873" s="124" t="str">
        <f>'Enter Data'!$C$61</f>
        <v>Select</v>
      </c>
    </row>
    <row r="13874" spans="3:5" x14ac:dyDescent="0.2">
      <c r="C13874" s="555"/>
      <c r="D13874" s="555"/>
      <c r="E13874" s="124" t="str">
        <f>'Enter Data'!$C$61</f>
        <v>Select</v>
      </c>
    </row>
    <row r="13875" spans="3:5" x14ac:dyDescent="0.2">
      <c r="C13875" s="555"/>
      <c r="D13875" s="555"/>
      <c r="E13875" s="124" t="str">
        <f>'Enter Data'!$C$61</f>
        <v>Select</v>
      </c>
    </row>
    <row r="13876" spans="3:5" x14ac:dyDescent="0.2">
      <c r="C13876" s="555"/>
      <c r="D13876" s="555"/>
      <c r="E13876" s="124" t="str">
        <f>'Enter Data'!$C$61</f>
        <v>Select</v>
      </c>
    </row>
    <row r="13877" spans="3:5" x14ac:dyDescent="0.2">
      <c r="C13877" s="555"/>
      <c r="D13877" s="555"/>
      <c r="E13877" s="124" t="str">
        <f>'Enter Data'!$C$61</f>
        <v>Select</v>
      </c>
    </row>
    <row r="13878" spans="3:5" x14ac:dyDescent="0.2">
      <c r="C13878" s="555"/>
      <c r="D13878" s="555"/>
      <c r="E13878" s="124" t="str">
        <f>'Enter Data'!$C$61</f>
        <v>Select</v>
      </c>
    </row>
    <row r="13879" spans="3:5" x14ac:dyDescent="0.2">
      <c r="C13879" s="555"/>
      <c r="D13879" s="555"/>
      <c r="E13879" s="124" t="str">
        <f>'Enter Data'!$C$61</f>
        <v>Select</v>
      </c>
    </row>
    <row r="13880" spans="3:5" x14ac:dyDescent="0.2">
      <c r="C13880" s="555"/>
      <c r="D13880" s="555"/>
      <c r="E13880" s="124" t="str">
        <f>'Enter Data'!$C$61</f>
        <v>Select</v>
      </c>
    </row>
    <row r="13881" spans="3:5" x14ac:dyDescent="0.2">
      <c r="C13881" s="555"/>
      <c r="D13881" s="555"/>
      <c r="E13881" s="124" t="str">
        <f>'Enter Data'!$C$61</f>
        <v>Select</v>
      </c>
    </row>
    <row r="13882" spans="3:5" x14ac:dyDescent="0.2">
      <c r="C13882" s="555"/>
      <c r="D13882" s="555"/>
      <c r="E13882" s="124" t="str">
        <f>'Enter Data'!$C$61</f>
        <v>Select</v>
      </c>
    </row>
    <row r="13883" spans="3:5" x14ac:dyDescent="0.2">
      <c r="C13883" s="555"/>
      <c r="D13883" s="555"/>
      <c r="E13883" s="124" t="str">
        <f>'Enter Data'!$C$61</f>
        <v>Select</v>
      </c>
    </row>
    <row r="13884" spans="3:5" x14ac:dyDescent="0.2">
      <c r="C13884" s="555"/>
      <c r="D13884" s="555"/>
      <c r="E13884" s="124" t="str">
        <f>'Enter Data'!$C$61</f>
        <v>Select</v>
      </c>
    </row>
    <row r="13885" spans="3:5" x14ac:dyDescent="0.2">
      <c r="C13885" s="555"/>
      <c r="D13885" s="555"/>
      <c r="E13885" s="124" t="str">
        <f>'Enter Data'!$C$61</f>
        <v>Select</v>
      </c>
    </row>
    <row r="13886" spans="3:5" x14ac:dyDescent="0.2">
      <c r="C13886" s="555"/>
      <c r="D13886" s="555"/>
      <c r="E13886" s="124" t="str">
        <f>'Enter Data'!$C$61</f>
        <v>Select</v>
      </c>
    </row>
    <row r="13887" spans="3:5" x14ac:dyDescent="0.2">
      <c r="C13887" s="555"/>
      <c r="D13887" s="555"/>
      <c r="E13887" s="124" t="str">
        <f>'Enter Data'!$C$61</f>
        <v>Select</v>
      </c>
    </row>
    <row r="13888" spans="3:5" x14ac:dyDescent="0.2">
      <c r="C13888" s="555"/>
      <c r="D13888" s="555"/>
      <c r="E13888" s="124" t="str">
        <f>'Enter Data'!$C$61</f>
        <v>Select</v>
      </c>
    </row>
    <row r="13889" spans="3:5" x14ac:dyDescent="0.2">
      <c r="C13889" s="555"/>
      <c r="D13889" s="555"/>
      <c r="E13889" s="124" t="str">
        <f>'Enter Data'!$C$61</f>
        <v>Select</v>
      </c>
    </row>
    <row r="13890" spans="3:5" x14ac:dyDescent="0.2">
      <c r="C13890" s="555"/>
      <c r="D13890" s="555"/>
      <c r="E13890" s="124" t="str">
        <f>'Enter Data'!$C$61</f>
        <v>Select</v>
      </c>
    </row>
    <row r="13891" spans="3:5" x14ac:dyDescent="0.2">
      <c r="C13891" s="555"/>
      <c r="D13891" s="555"/>
      <c r="E13891" s="124" t="str">
        <f>'Enter Data'!$C$61</f>
        <v>Select</v>
      </c>
    </row>
    <row r="13892" spans="3:5" x14ac:dyDescent="0.2">
      <c r="C13892" s="555"/>
      <c r="D13892" s="555"/>
      <c r="E13892" s="124" t="str">
        <f>'Enter Data'!$C$61</f>
        <v>Select</v>
      </c>
    </row>
    <row r="13893" spans="3:5" x14ac:dyDescent="0.2">
      <c r="C13893" s="555"/>
      <c r="D13893" s="555"/>
      <c r="E13893" s="124" t="str">
        <f>'Enter Data'!$C$61</f>
        <v>Select</v>
      </c>
    </row>
    <row r="13894" spans="3:5" x14ac:dyDescent="0.2">
      <c r="C13894" s="555"/>
      <c r="D13894" s="555"/>
      <c r="E13894" s="124" t="str">
        <f>'Enter Data'!$C$61</f>
        <v>Select</v>
      </c>
    </row>
    <row r="13895" spans="3:5" x14ac:dyDescent="0.2">
      <c r="C13895" s="555"/>
      <c r="D13895" s="555"/>
      <c r="E13895" s="124" t="str">
        <f>'Enter Data'!$C$61</f>
        <v>Select</v>
      </c>
    </row>
    <row r="13896" spans="3:5" x14ac:dyDescent="0.2">
      <c r="C13896" s="555"/>
      <c r="D13896" s="555"/>
      <c r="E13896" s="124" t="str">
        <f>'Enter Data'!$C$61</f>
        <v>Select</v>
      </c>
    </row>
    <row r="13897" spans="3:5" x14ac:dyDescent="0.2">
      <c r="C13897" s="555"/>
      <c r="D13897" s="555"/>
      <c r="E13897" s="124" t="str">
        <f>'Enter Data'!$C$61</f>
        <v>Select</v>
      </c>
    </row>
    <row r="13898" spans="3:5" x14ac:dyDescent="0.2">
      <c r="C13898" s="555"/>
      <c r="D13898" s="555"/>
      <c r="E13898" s="124" t="str">
        <f>'Enter Data'!$C$61</f>
        <v>Select</v>
      </c>
    </row>
    <row r="13899" spans="3:5" x14ac:dyDescent="0.2">
      <c r="C13899" s="555"/>
      <c r="D13899" s="555"/>
      <c r="E13899" s="124" t="str">
        <f>'Enter Data'!$C$61</f>
        <v>Select</v>
      </c>
    </row>
    <row r="13900" spans="3:5" x14ac:dyDescent="0.2">
      <c r="C13900" s="555"/>
      <c r="D13900" s="555"/>
      <c r="E13900" s="124" t="str">
        <f>'Enter Data'!$C$61</f>
        <v>Select</v>
      </c>
    </row>
    <row r="13901" spans="3:5" x14ac:dyDescent="0.2">
      <c r="C13901" s="555"/>
      <c r="D13901" s="555"/>
      <c r="E13901" s="124" t="str">
        <f>'Enter Data'!$C$61</f>
        <v>Select</v>
      </c>
    </row>
    <row r="13902" spans="3:5" x14ac:dyDescent="0.2">
      <c r="C13902" s="555"/>
      <c r="D13902" s="555"/>
      <c r="E13902" s="124" t="str">
        <f>'Enter Data'!$C$61</f>
        <v>Select</v>
      </c>
    </row>
    <row r="13903" spans="3:5" x14ac:dyDescent="0.2">
      <c r="C13903" s="555"/>
      <c r="D13903" s="555"/>
      <c r="E13903" s="124" t="str">
        <f>'Enter Data'!$C$61</f>
        <v>Select</v>
      </c>
    </row>
    <row r="13904" spans="3:5" x14ac:dyDescent="0.2">
      <c r="C13904" s="555"/>
      <c r="D13904" s="555"/>
      <c r="E13904" s="124" t="str">
        <f>'Enter Data'!$C$61</f>
        <v>Select</v>
      </c>
    </row>
    <row r="13905" spans="3:5" x14ac:dyDescent="0.2">
      <c r="C13905" s="555"/>
      <c r="D13905" s="555"/>
      <c r="E13905" s="124" t="str">
        <f>'Enter Data'!$C$61</f>
        <v>Select</v>
      </c>
    </row>
    <row r="13906" spans="3:5" x14ac:dyDescent="0.2">
      <c r="C13906" s="555"/>
      <c r="D13906" s="555"/>
      <c r="E13906" s="124" t="str">
        <f>'Enter Data'!$C$61</f>
        <v>Select</v>
      </c>
    </row>
    <row r="13907" spans="3:5" x14ac:dyDescent="0.2">
      <c r="C13907" s="555"/>
      <c r="D13907" s="555"/>
      <c r="E13907" s="124" t="str">
        <f>'Enter Data'!$C$61</f>
        <v>Select</v>
      </c>
    </row>
    <row r="13908" spans="3:5" x14ac:dyDescent="0.2">
      <c r="C13908" s="555"/>
      <c r="D13908" s="555"/>
      <c r="E13908" s="124" t="str">
        <f>'Enter Data'!$C$61</f>
        <v>Select</v>
      </c>
    </row>
    <row r="13909" spans="3:5" x14ac:dyDescent="0.2">
      <c r="C13909" s="555"/>
      <c r="D13909" s="555"/>
      <c r="E13909" s="124" t="str">
        <f>'Enter Data'!$C$61</f>
        <v>Select</v>
      </c>
    </row>
    <row r="13910" spans="3:5" x14ac:dyDescent="0.2">
      <c r="C13910" s="555"/>
      <c r="D13910" s="555"/>
      <c r="E13910" s="124" t="str">
        <f>'Enter Data'!$C$61</f>
        <v>Select</v>
      </c>
    </row>
    <row r="13911" spans="3:5" x14ac:dyDescent="0.2">
      <c r="C13911" s="555"/>
      <c r="D13911" s="555"/>
      <c r="E13911" s="124" t="str">
        <f>'Enter Data'!$C$61</f>
        <v>Select</v>
      </c>
    </row>
    <row r="13912" spans="3:5" x14ac:dyDescent="0.2">
      <c r="C13912" s="555"/>
      <c r="D13912" s="555"/>
      <c r="E13912" s="124" t="str">
        <f>'Enter Data'!$C$61</f>
        <v>Select</v>
      </c>
    </row>
    <row r="13913" spans="3:5" x14ac:dyDescent="0.2">
      <c r="C13913" s="555"/>
      <c r="D13913" s="555"/>
      <c r="E13913" s="124" t="str">
        <f>'Enter Data'!$C$61</f>
        <v>Select</v>
      </c>
    </row>
    <row r="13914" spans="3:5" x14ac:dyDescent="0.2">
      <c r="C13914" s="555"/>
      <c r="D13914" s="555"/>
      <c r="E13914" s="124" t="str">
        <f>'Enter Data'!$C$61</f>
        <v>Select</v>
      </c>
    </row>
    <row r="13915" spans="3:5" x14ac:dyDescent="0.2">
      <c r="C13915" s="555"/>
      <c r="D13915" s="555"/>
      <c r="E13915" s="124" t="str">
        <f>'Enter Data'!$C$61</f>
        <v>Select</v>
      </c>
    </row>
    <row r="13916" spans="3:5" x14ac:dyDescent="0.2">
      <c r="C13916" s="555"/>
      <c r="D13916" s="555"/>
      <c r="E13916" s="124" t="str">
        <f>'Enter Data'!$C$61</f>
        <v>Select</v>
      </c>
    </row>
    <row r="13917" spans="3:5" x14ac:dyDescent="0.2">
      <c r="C13917" s="555"/>
      <c r="D13917" s="555"/>
      <c r="E13917" s="124" t="str">
        <f>'Enter Data'!$C$61</f>
        <v>Select</v>
      </c>
    </row>
    <row r="13918" spans="3:5" x14ac:dyDescent="0.2">
      <c r="C13918" s="555"/>
      <c r="D13918" s="555"/>
      <c r="E13918" s="124" t="str">
        <f>'Enter Data'!$C$61</f>
        <v>Select</v>
      </c>
    </row>
    <row r="13919" spans="3:5" x14ac:dyDescent="0.2">
      <c r="C13919" s="555"/>
      <c r="D13919" s="555"/>
      <c r="E13919" s="124" t="str">
        <f>'Enter Data'!$C$61</f>
        <v>Select</v>
      </c>
    </row>
    <row r="13920" spans="3:5" x14ac:dyDescent="0.2">
      <c r="C13920" s="555"/>
      <c r="D13920" s="555"/>
      <c r="E13920" s="124" t="str">
        <f>'Enter Data'!$C$61</f>
        <v>Select</v>
      </c>
    </row>
    <row r="13921" spans="3:5" x14ac:dyDescent="0.2">
      <c r="C13921" s="555"/>
      <c r="D13921" s="555"/>
      <c r="E13921" s="124" t="str">
        <f>'Enter Data'!$C$61</f>
        <v>Select</v>
      </c>
    </row>
    <row r="13922" spans="3:5" x14ac:dyDescent="0.2">
      <c r="C13922" s="555"/>
      <c r="D13922" s="555"/>
      <c r="E13922" s="124" t="str">
        <f>'Enter Data'!$C$61</f>
        <v>Select</v>
      </c>
    </row>
    <row r="13923" spans="3:5" x14ac:dyDescent="0.2">
      <c r="C13923" s="555"/>
      <c r="D13923" s="555"/>
      <c r="E13923" s="124" t="str">
        <f>'Enter Data'!$C$61</f>
        <v>Select</v>
      </c>
    </row>
    <row r="13924" spans="3:5" x14ac:dyDescent="0.2">
      <c r="C13924" s="555"/>
      <c r="D13924" s="555"/>
      <c r="E13924" s="124" t="str">
        <f>'Enter Data'!$C$61</f>
        <v>Select</v>
      </c>
    </row>
    <row r="13925" spans="3:5" x14ac:dyDescent="0.2">
      <c r="C13925" s="555"/>
      <c r="D13925" s="555"/>
      <c r="E13925" s="124" t="str">
        <f>'Enter Data'!$C$61</f>
        <v>Select</v>
      </c>
    </row>
    <row r="13926" spans="3:5" x14ac:dyDescent="0.2">
      <c r="C13926" s="555"/>
      <c r="D13926" s="555"/>
      <c r="E13926" s="124" t="str">
        <f>'Enter Data'!$C$61</f>
        <v>Select</v>
      </c>
    </row>
    <row r="13927" spans="3:5" x14ac:dyDescent="0.2">
      <c r="C13927" s="555"/>
      <c r="D13927" s="555"/>
      <c r="E13927" s="124" t="str">
        <f>'Enter Data'!$C$61</f>
        <v>Select</v>
      </c>
    </row>
    <row r="13928" spans="3:5" x14ac:dyDescent="0.2">
      <c r="C13928" s="555"/>
      <c r="D13928" s="555"/>
      <c r="E13928" s="124" t="str">
        <f>'Enter Data'!$C$61</f>
        <v>Select</v>
      </c>
    </row>
    <row r="13929" spans="3:5" x14ac:dyDescent="0.2">
      <c r="C13929" s="555"/>
      <c r="D13929" s="555"/>
      <c r="E13929" s="124" t="str">
        <f>'Enter Data'!$C$61</f>
        <v>Select</v>
      </c>
    </row>
    <row r="13930" spans="3:5" x14ac:dyDescent="0.2">
      <c r="C13930" s="555"/>
      <c r="D13930" s="555"/>
      <c r="E13930" s="124" t="str">
        <f>'Enter Data'!$C$61</f>
        <v>Select</v>
      </c>
    </row>
    <row r="13931" spans="3:5" x14ac:dyDescent="0.2">
      <c r="C13931" s="555"/>
      <c r="D13931" s="555"/>
      <c r="E13931" s="124" t="str">
        <f>'Enter Data'!$C$61</f>
        <v>Select</v>
      </c>
    </row>
    <row r="13932" spans="3:5" x14ac:dyDescent="0.2">
      <c r="C13932" s="555"/>
      <c r="D13932" s="555"/>
      <c r="E13932" s="124" t="str">
        <f>'Enter Data'!$C$61</f>
        <v>Select</v>
      </c>
    </row>
    <row r="13933" spans="3:5" x14ac:dyDescent="0.2">
      <c r="C13933" s="555"/>
      <c r="D13933" s="555"/>
      <c r="E13933" s="124" t="str">
        <f>'Enter Data'!$C$61</f>
        <v>Select</v>
      </c>
    </row>
    <row r="13934" spans="3:5" x14ac:dyDescent="0.2">
      <c r="C13934" s="555"/>
      <c r="D13934" s="555"/>
      <c r="E13934" s="124" t="str">
        <f>'Enter Data'!$C$61</f>
        <v>Select</v>
      </c>
    </row>
    <row r="13935" spans="3:5" x14ac:dyDescent="0.2">
      <c r="C13935" s="555"/>
      <c r="D13935" s="555"/>
      <c r="E13935" s="124" t="str">
        <f>'Enter Data'!$C$61</f>
        <v>Select</v>
      </c>
    </row>
    <row r="13936" spans="3:5" x14ac:dyDescent="0.2">
      <c r="C13936" s="555"/>
      <c r="D13936" s="555"/>
      <c r="E13936" s="124" t="str">
        <f>'Enter Data'!$C$61</f>
        <v>Select</v>
      </c>
    </row>
    <row r="13937" spans="3:5" x14ac:dyDescent="0.2">
      <c r="C13937" s="555"/>
      <c r="D13937" s="555"/>
      <c r="E13937" s="124" t="str">
        <f>'Enter Data'!$C$61</f>
        <v>Select</v>
      </c>
    </row>
    <row r="13938" spans="3:5" x14ac:dyDescent="0.2">
      <c r="C13938" s="555"/>
      <c r="D13938" s="555"/>
      <c r="E13938" s="124" t="str">
        <f>'Enter Data'!$C$61</f>
        <v>Select</v>
      </c>
    </row>
    <row r="13939" spans="3:5" x14ac:dyDescent="0.2">
      <c r="C13939" s="555"/>
      <c r="D13939" s="555"/>
      <c r="E13939" s="124" t="str">
        <f>'Enter Data'!$C$61</f>
        <v>Select</v>
      </c>
    </row>
    <row r="13940" spans="3:5" x14ac:dyDescent="0.2">
      <c r="C13940" s="555"/>
      <c r="D13940" s="555"/>
      <c r="E13940" s="124" t="str">
        <f>'Enter Data'!$C$61</f>
        <v>Select</v>
      </c>
    </row>
    <row r="13941" spans="3:5" x14ac:dyDescent="0.2">
      <c r="C13941" s="555"/>
      <c r="D13941" s="555"/>
      <c r="E13941" s="124" t="str">
        <f>'Enter Data'!$C$61</f>
        <v>Select</v>
      </c>
    </row>
    <row r="13942" spans="3:5" x14ac:dyDescent="0.2">
      <c r="C13942" s="555"/>
      <c r="D13942" s="555"/>
      <c r="E13942" s="124" t="str">
        <f>'Enter Data'!$C$61</f>
        <v>Select</v>
      </c>
    </row>
    <row r="13943" spans="3:5" x14ac:dyDescent="0.2">
      <c r="C13943" s="555"/>
      <c r="D13943" s="555"/>
      <c r="E13943" s="124" t="str">
        <f>'Enter Data'!$C$61</f>
        <v>Select</v>
      </c>
    </row>
    <row r="13944" spans="3:5" x14ac:dyDescent="0.2">
      <c r="C13944" s="555"/>
      <c r="D13944" s="555"/>
      <c r="E13944" s="124" t="str">
        <f>'Enter Data'!$C$61</f>
        <v>Select</v>
      </c>
    </row>
    <row r="13945" spans="3:5" x14ac:dyDescent="0.2">
      <c r="C13945" s="555"/>
      <c r="D13945" s="555"/>
      <c r="E13945" s="124" t="str">
        <f>'Enter Data'!$C$61</f>
        <v>Select</v>
      </c>
    </row>
    <row r="13946" spans="3:5" x14ac:dyDescent="0.2">
      <c r="C13946" s="555"/>
      <c r="D13946" s="555"/>
      <c r="E13946" s="124" t="str">
        <f>'Enter Data'!$C$61</f>
        <v>Select</v>
      </c>
    </row>
    <row r="13947" spans="3:5" x14ac:dyDescent="0.2">
      <c r="C13947" s="555"/>
      <c r="D13947" s="555"/>
      <c r="E13947" s="124" t="str">
        <f>'Enter Data'!$C$61</f>
        <v>Select</v>
      </c>
    </row>
    <row r="13948" spans="3:5" x14ac:dyDescent="0.2">
      <c r="C13948" s="555"/>
      <c r="D13948" s="555"/>
      <c r="E13948" s="124" t="str">
        <f>'Enter Data'!$C$61</f>
        <v>Select</v>
      </c>
    </row>
    <row r="13949" spans="3:5" x14ac:dyDescent="0.2">
      <c r="C13949" s="555"/>
      <c r="D13949" s="555"/>
      <c r="E13949" s="124" t="str">
        <f>'Enter Data'!$C$61</f>
        <v>Select</v>
      </c>
    </row>
    <row r="13950" spans="3:5" x14ac:dyDescent="0.2">
      <c r="C13950" s="555"/>
      <c r="D13950" s="555"/>
      <c r="E13950" s="124" t="str">
        <f>'Enter Data'!$C$61</f>
        <v>Select</v>
      </c>
    </row>
    <row r="13951" spans="3:5" x14ac:dyDescent="0.2">
      <c r="C13951" s="555"/>
      <c r="D13951" s="555"/>
      <c r="E13951" s="124" t="str">
        <f>'Enter Data'!$C$61</f>
        <v>Select</v>
      </c>
    </row>
    <row r="13952" spans="3:5" x14ac:dyDescent="0.2">
      <c r="C13952" s="555"/>
      <c r="D13952" s="555"/>
      <c r="E13952" s="124" t="str">
        <f>'Enter Data'!$C$61</f>
        <v>Select</v>
      </c>
    </row>
    <row r="13953" spans="3:5" x14ac:dyDescent="0.2">
      <c r="C13953" s="555"/>
      <c r="D13953" s="555"/>
      <c r="E13953" s="124" t="str">
        <f>'Enter Data'!$C$61</f>
        <v>Select</v>
      </c>
    </row>
    <row r="13954" spans="3:5" x14ac:dyDescent="0.2">
      <c r="C13954" s="555"/>
      <c r="D13954" s="555"/>
      <c r="E13954" s="124" t="str">
        <f>'Enter Data'!$C$61</f>
        <v>Select</v>
      </c>
    </row>
    <row r="13955" spans="3:5" x14ac:dyDescent="0.2">
      <c r="C13955" s="555"/>
      <c r="D13955" s="555"/>
      <c r="E13955" s="124" t="str">
        <f>'Enter Data'!$C$61</f>
        <v>Select</v>
      </c>
    </row>
    <row r="13956" spans="3:5" x14ac:dyDescent="0.2">
      <c r="C13956" s="555"/>
      <c r="D13956" s="555"/>
      <c r="E13956" s="124" t="str">
        <f>'Enter Data'!$C$61</f>
        <v>Select</v>
      </c>
    </row>
    <row r="13957" spans="3:5" x14ac:dyDescent="0.2">
      <c r="C13957" s="555"/>
      <c r="D13957" s="555"/>
      <c r="E13957" s="124" t="str">
        <f>'Enter Data'!$C$61</f>
        <v>Select</v>
      </c>
    </row>
    <row r="13958" spans="3:5" x14ac:dyDescent="0.2">
      <c r="C13958" s="555"/>
      <c r="D13958" s="555"/>
      <c r="E13958" s="124" t="str">
        <f>'Enter Data'!$C$61</f>
        <v>Select</v>
      </c>
    </row>
    <row r="13959" spans="3:5" x14ac:dyDescent="0.2">
      <c r="C13959" s="555"/>
      <c r="D13959" s="555"/>
      <c r="E13959" s="124" t="str">
        <f>'Enter Data'!$C$61</f>
        <v>Select</v>
      </c>
    </row>
    <row r="13960" spans="3:5" x14ac:dyDescent="0.2">
      <c r="C13960" s="555"/>
      <c r="D13960" s="555"/>
      <c r="E13960" s="124" t="str">
        <f>'Enter Data'!$C$61</f>
        <v>Select</v>
      </c>
    </row>
    <row r="13961" spans="3:5" x14ac:dyDescent="0.2">
      <c r="C13961" s="555"/>
      <c r="D13961" s="555"/>
      <c r="E13961" s="124" t="str">
        <f>'Enter Data'!$C$61</f>
        <v>Select</v>
      </c>
    </row>
    <row r="13962" spans="3:5" x14ac:dyDescent="0.2">
      <c r="C13962" s="555"/>
      <c r="D13962" s="555"/>
      <c r="E13962" s="124" t="str">
        <f>'Enter Data'!$C$61</f>
        <v>Select</v>
      </c>
    </row>
    <row r="13963" spans="3:5" x14ac:dyDescent="0.2">
      <c r="C13963" s="555"/>
      <c r="D13963" s="555"/>
      <c r="E13963" s="124" t="str">
        <f>'Enter Data'!$C$61</f>
        <v>Select</v>
      </c>
    </row>
    <row r="13964" spans="3:5" x14ac:dyDescent="0.2">
      <c r="C13964" s="555"/>
      <c r="D13964" s="555"/>
      <c r="E13964" s="124" t="str">
        <f>'Enter Data'!$C$61</f>
        <v>Select</v>
      </c>
    </row>
    <row r="13965" spans="3:5" x14ac:dyDescent="0.2">
      <c r="C13965" s="555"/>
      <c r="D13965" s="555"/>
      <c r="E13965" s="124" t="str">
        <f>'Enter Data'!$C$61</f>
        <v>Select</v>
      </c>
    </row>
    <row r="13966" spans="3:5" x14ac:dyDescent="0.2">
      <c r="C13966" s="555"/>
      <c r="D13966" s="555"/>
      <c r="E13966" s="124" t="str">
        <f>'Enter Data'!$C$61</f>
        <v>Select</v>
      </c>
    </row>
    <row r="13967" spans="3:5" x14ac:dyDescent="0.2">
      <c r="C13967" s="555"/>
      <c r="D13967" s="555"/>
      <c r="E13967" s="124" t="str">
        <f>'Enter Data'!$C$61</f>
        <v>Select</v>
      </c>
    </row>
    <row r="13968" spans="3:5" x14ac:dyDescent="0.2">
      <c r="C13968" s="555"/>
      <c r="D13968" s="555"/>
      <c r="E13968" s="124" t="str">
        <f>'Enter Data'!$C$61</f>
        <v>Select</v>
      </c>
    </row>
    <row r="13969" spans="3:5" x14ac:dyDescent="0.2">
      <c r="C13969" s="555"/>
      <c r="D13969" s="555"/>
      <c r="E13969" s="124" t="str">
        <f>'Enter Data'!$C$61</f>
        <v>Select</v>
      </c>
    </row>
    <row r="13970" spans="3:5" x14ac:dyDescent="0.2">
      <c r="C13970" s="555"/>
      <c r="D13970" s="555"/>
      <c r="E13970" s="124" t="str">
        <f>'Enter Data'!$C$61</f>
        <v>Select</v>
      </c>
    </row>
    <row r="13971" spans="3:5" x14ac:dyDescent="0.2">
      <c r="C13971" s="555"/>
      <c r="D13971" s="555"/>
      <c r="E13971" s="124" t="str">
        <f>'Enter Data'!$C$61</f>
        <v>Select</v>
      </c>
    </row>
    <row r="13972" spans="3:5" x14ac:dyDescent="0.2">
      <c r="C13972" s="555"/>
      <c r="D13972" s="555"/>
      <c r="E13972" s="124" t="str">
        <f>'Enter Data'!$C$61</f>
        <v>Select</v>
      </c>
    </row>
    <row r="13973" spans="3:5" x14ac:dyDescent="0.2">
      <c r="C13973" s="555"/>
      <c r="D13973" s="555"/>
      <c r="E13973" s="124" t="str">
        <f>'Enter Data'!$C$61</f>
        <v>Select</v>
      </c>
    </row>
    <row r="13974" spans="3:5" x14ac:dyDescent="0.2">
      <c r="C13974" s="555"/>
      <c r="D13974" s="555"/>
      <c r="E13974" s="124" t="str">
        <f>'Enter Data'!$C$61</f>
        <v>Select</v>
      </c>
    </row>
    <row r="13975" spans="3:5" x14ac:dyDescent="0.2">
      <c r="C13975" s="555"/>
      <c r="D13975" s="555"/>
      <c r="E13975" s="124" t="str">
        <f>'Enter Data'!$C$61</f>
        <v>Select</v>
      </c>
    </row>
    <row r="13976" spans="3:5" x14ac:dyDescent="0.2">
      <c r="C13976" s="555"/>
      <c r="D13976" s="555"/>
      <c r="E13976" s="124" t="str">
        <f>'Enter Data'!$C$61</f>
        <v>Select</v>
      </c>
    </row>
    <row r="13977" spans="3:5" x14ac:dyDescent="0.2">
      <c r="C13977" s="555"/>
      <c r="D13977" s="555"/>
      <c r="E13977" s="124" t="str">
        <f>'Enter Data'!$C$61</f>
        <v>Select</v>
      </c>
    </row>
    <row r="13978" spans="3:5" x14ac:dyDescent="0.2">
      <c r="C13978" s="555"/>
      <c r="D13978" s="555"/>
      <c r="E13978" s="124" t="str">
        <f>'Enter Data'!$C$61</f>
        <v>Select</v>
      </c>
    </row>
    <row r="13979" spans="3:5" x14ac:dyDescent="0.2">
      <c r="C13979" s="555"/>
      <c r="D13979" s="555"/>
      <c r="E13979" s="124" t="str">
        <f>'Enter Data'!$C$61</f>
        <v>Select</v>
      </c>
    </row>
    <row r="13980" spans="3:5" x14ac:dyDescent="0.2">
      <c r="C13980" s="555"/>
      <c r="D13980" s="555"/>
      <c r="E13980" s="124" t="str">
        <f>'Enter Data'!$C$61</f>
        <v>Select</v>
      </c>
    </row>
    <row r="13981" spans="3:5" x14ac:dyDescent="0.2">
      <c r="C13981" s="555"/>
      <c r="D13981" s="555"/>
      <c r="E13981" s="124" t="str">
        <f>'Enter Data'!$C$61</f>
        <v>Select</v>
      </c>
    </row>
    <row r="13982" spans="3:5" x14ac:dyDescent="0.2">
      <c r="C13982" s="555"/>
      <c r="D13982" s="555"/>
      <c r="E13982" s="124" t="str">
        <f>'Enter Data'!$C$61</f>
        <v>Select</v>
      </c>
    </row>
    <row r="13983" spans="3:5" x14ac:dyDescent="0.2">
      <c r="C13983" s="555"/>
      <c r="D13983" s="555"/>
      <c r="E13983" s="124" t="str">
        <f>'Enter Data'!$C$61</f>
        <v>Select</v>
      </c>
    </row>
    <row r="13984" spans="3:5" x14ac:dyDescent="0.2">
      <c r="C13984" s="555"/>
      <c r="D13984" s="555"/>
      <c r="E13984" s="124" t="str">
        <f>'Enter Data'!$C$61</f>
        <v>Select</v>
      </c>
    </row>
    <row r="13985" spans="3:5" x14ac:dyDescent="0.2">
      <c r="C13985" s="555"/>
      <c r="D13985" s="555"/>
      <c r="E13985" s="124" t="str">
        <f>'Enter Data'!$C$61</f>
        <v>Select</v>
      </c>
    </row>
    <row r="13986" spans="3:5" x14ac:dyDescent="0.2">
      <c r="C13986" s="555"/>
      <c r="D13986" s="555"/>
      <c r="E13986" s="124" t="str">
        <f>'Enter Data'!$C$61</f>
        <v>Select</v>
      </c>
    </row>
    <row r="13987" spans="3:5" x14ac:dyDescent="0.2">
      <c r="C13987" s="555"/>
      <c r="D13987" s="555"/>
      <c r="E13987" s="124" t="str">
        <f>'Enter Data'!$C$61</f>
        <v>Select</v>
      </c>
    </row>
    <row r="13988" spans="3:5" x14ac:dyDescent="0.2">
      <c r="C13988" s="555"/>
      <c r="D13988" s="555"/>
      <c r="E13988" s="124" t="str">
        <f>'Enter Data'!$C$61</f>
        <v>Select</v>
      </c>
    </row>
    <row r="13989" spans="3:5" x14ac:dyDescent="0.2">
      <c r="C13989" s="555"/>
      <c r="D13989" s="555"/>
      <c r="E13989" s="124" t="str">
        <f>'Enter Data'!$C$61</f>
        <v>Select</v>
      </c>
    </row>
    <row r="13990" spans="3:5" x14ac:dyDescent="0.2">
      <c r="C13990" s="555"/>
      <c r="D13990" s="555"/>
      <c r="E13990" s="124" t="str">
        <f>'Enter Data'!$C$61</f>
        <v>Select</v>
      </c>
    </row>
    <row r="13991" spans="3:5" x14ac:dyDescent="0.2">
      <c r="C13991" s="555"/>
      <c r="D13991" s="555"/>
      <c r="E13991" s="124" t="str">
        <f>'Enter Data'!$C$61</f>
        <v>Select</v>
      </c>
    </row>
    <row r="13992" spans="3:5" x14ac:dyDescent="0.2">
      <c r="C13992" s="555"/>
      <c r="D13992" s="555"/>
      <c r="E13992" s="124" t="str">
        <f>'Enter Data'!$C$61</f>
        <v>Select</v>
      </c>
    </row>
    <row r="13993" spans="3:5" x14ac:dyDescent="0.2">
      <c r="C13993" s="555"/>
      <c r="D13993" s="555"/>
      <c r="E13993" s="124" t="str">
        <f>'Enter Data'!$C$61</f>
        <v>Select</v>
      </c>
    </row>
    <row r="13994" spans="3:5" x14ac:dyDescent="0.2">
      <c r="C13994" s="555"/>
      <c r="D13994" s="555"/>
      <c r="E13994" s="124" t="str">
        <f>'Enter Data'!$C$61</f>
        <v>Select</v>
      </c>
    </row>
    <row r="13995" spans="3:5" x14ac:dyDescent="0.2">
      <c r="C13995" s="555"/>
      <c r="D13995" s="555"/>
      <c r="E13995" s="124" t="str">
        <f>'Enter Data'!$C$61</f>
        <v>Select</v>
      </c>
    </row>
    <row r="13996" spans="3:5" x14ac:dyDescent="0.2">
      <c r="C13996" s="555"/>
      <c r="D13996" s="555"/>
      <c r="E13996" s="124" t="str">
        <f>'Enter Data'!$C$61</f>
        <v>Select</v>
      </c>
    </row>
    <row r="13997" spans="3:5" x14ac:dyDescent="0.2">
      <c r="C13997" s="555"/>
      <c r="D13997" s="555"/>
      <c r="E13997" s="124" t="str">
        <f>'Enter Data'!$C$61</f>
        <v>Select</v>
      </c>
    </row>
    <row r="13998" spans="3:5" x14ac:dyDescent="0.2">
      <c r="C13998" s="555"/>
      <c r="D13998" s="555"/>
      <c r="E13998" s="124" t="str">
        <f>'Enter Data'!$C$61</f>
        <v>Select</v>
      </c>
    </row>
    <row r="13999" spans="3:5" x14ac:dyDescent="0.2">
      <c r="C13999" s="555"/>
      <c r="D13999" s="555"/>
      <c r="E13999" s="124" t="str">
        <f>'Enter Data'!$C$61</f>
        <v>Select</v>
      </c>
    </row>
    <row r="14000" spans="3:5" x14ac:dyDescent="0.2">
      <c r="C14000" s="555"/>
      <c r="D14000" s="555"/>
      <c r="E14000" s="124" t="str">
        <f>'Enter Data'!$C$61</f>
        <v>Select</v>
      </c>
    </row>
    <row r="14001" spans="3:5" x14ac:dyDescent="0.2">
      <c r="C14001" s="555"/>
      <c r="D14001" s="555"/>
      <c r="E14001" s="124" t="str">
        <f>'Enter Data'!$C$61</f>
        <v>Select</v>
      </c>
    </row>
    <row r="14002" spans="3:5" x14ac:dyDescent="0.2">
      <c r="C14002" s="555"/>
      <c r="D14002" s="555"/>
      <c r="E14002" s="124" t="str">
        <f>'Enter Data'!$C$61</f>
        <v>Select</v>
      </c>
    </row>
    <row r="14003" spans="3:5" x14ac:dyDescent="0.2">
      <c r="C14003" s="555"/>
      <c r="D14003" s="555"/>
      <c r="E14003" s="124" t="str">
        <f>'Enter Data'!$C$61</f>
        <v>Select</v>
      </c>
    </row>
    <row r="14004" spans="3:5" x14ac:dyDescent="0.2">
      <c r="C14004" s="555"/>
      <c r="D14004" s="555"/>
      <c r="E14004" s="124" t="str">
        <f>'Enter Data'!$C$61</f>
        <v>Select</v>
      </c>
    </row>
    <row r="14005" spans="3:5" x14ac:dyDescent="0.2">
      <c r="C14005" s="555"/>
      <c r="D14005" s="555"/>
      <c r="E14005" s="124" t="str">
        <f>'Enter Data'!$C$61</f>
        <v>Select</v>
      </c>
    </row>
    <row r="14006" spans="3:5" x14ac:dyDescent="0.2">
      <c r="C14006" s="555"/>
      <c r="D14006" s="555"/>
      <c r="E14006" s="124" t="str">
        <f>'Enter Data'!$C$61</f>
        <v>Select</v>
      </c>
    </row>
    <row r="14007" spans="3:5" x14ac:dyDescent="0.2">
      <c r="C14007" s="555"/>
      <c r="D14007" s="555"/>
      <c r="E14007" s="124" t="str">
        <f>'Enter Data'!$C$61</f>
        <v>Select</v>
      </c>
    </row>
    <row r="14008" spans="3:5" x14ac:dyDescent="0.2">
      <c r="C14008" s="555"/>
      <c r="D14008" s="555"/>
      <c r="E14008" s="124" t="str">
        <f>'Enter Data'!$C$61</f>
        <v>Select</v>
      </c>
    </row>
    <row r="14009" spans="3:5" x14ac:dyDescent="0.2">
      <c r="C14009" s="555"/>
      <c r="D14009" s="555"/>
      <c r="E14009" s="124" t="str">
        <f>'Enter Data'!$C$61</f>
        <v>Select</v>
      </c>
    </row>
    <row r="14010" spans="3:5" x14ac:dyDescent="0.2">
      <c r="C14010" s="555"/>
      <c r="D14010" s="555"/>
      <c r="E14010" s="124" t="str">
        <f>'Enter Data'!$C$61</f>
        <v>Select</v>
      </c>
    </row>
    <row r="14011" spans="3:5" x14ac:dyDescent="0.2">
      <c r="C14011" s="555"/>
      <c r="D14011" s="555"/>
      <c r="E14011" s="124" t="str">
        <f>'Enter Data'!$C$61</f>
        <v>Select</v>
      </c>
    </row>
    <row r="14012" spans="3:5" x14ac:dyDescent="0.2">
      <c r="C14012" s="555"/>
      <c r="D14012" s="555"/>
      <c r="E14012" s="124" t="str">
        <f>'Enter Data'!$C$61</f>
        <v>Select</v>
      </c>
    </row>
    <row r="14013" spans="3:5" x14ac:dyDescent="0.2">
      <c r="C14013" s="555"/>
      <c r="D14013" s="555"/>
      <c r="E14013" s="124" t="str">
        <f>'Enter Data'!$C$61</f>
        <v>Select</v>
      </c>
    </row>
    <row r="14014" spans="3:5" x14ac:dyDescent="0.2">
      <c r="C14014" s="555"/>
      <c r="D14014" s="555"/>
      <c r="E14014" s="124" t="str">
        <f>'Enter Data'!$C$61</f>
        <v>Select</v>
      </c>
    </row>
    <row r="14015" spans="3:5" x14ac:dyDescent="0.2">
      <c r="C14015" s="555"/>
      <c r="D14015" s="555"/>
      <c r="E14015" s="124" t="str">
        <f>'Enter Data'!$C$61</f>
        <v>Select</v>
      </c>
    </row>
    <row r="14016" spans="3:5" x14ac:dyDescent="0.2">
      <c r="C14016" s="555"/>
      <c r="D14016" s="555"/>
      <c r="E14016" s="124" t="str">
        <f>'Enter Data'!$C$61</f>
        <v>Select</v>
      </c>
    </row>
    <row r="14017" spans="3:5" x14ac:dyDescent="0.2">
      <c r="C14017" s="555"/>
      <c r="D14017" s="555"/>
      <c r="E14017" s="124" t="str">
        <f>'Enter Data'!$C$61</f>
        <v>Select</v>
      </c>
    </row>
    <row r="14018" spans="3:5" x14ac:dyDescent="0.2">
      <c r="C14018" s="555"/>
      <c r="D14018" s="555"/>
      <c r="E14018" s="124" t="str">
        <f>'Enter Data'!$C$61</f>
        <v>Select</v>
      </c>
    </row>
    <row r="14019" spans="3:5" x14ac:dyDescent="0.2">
      <c r="C14019" s="555"/>
      <c r="D14019" s="555"/>
      <c r="E14019" s="124" t="str">
        <f>'Enter Data'!$C$61</f>
        <v>Select</v>
      </c>
    </row>
    <row r="14020" spans="3:5" x14ac:dyDescent="0.2">
      <c r="C14020" s="555"/>
      <c r="D14020" s="555"/>
      <c r="E14020" s="124" t="str">
        <f>'Enter Data'!$C$61</f>
        <v>Select</v>
      </c>
    </row>
    <row r="14021" spans="3:5" x14ac:dyDescent="0.2">
      <c r="C14021" s="555"/>
      <c r="D14021" s="555"/>
      <c r="E14021" s="124" t="str">
        <f>'Enter Data'!$C$61</f>
        <v>Select</v>
      </c>
    </row>
    <row r="14022" spans="3:5" x14ac:dyDescent="0.2">
      <c r="C14022" s="555"/>
      <c r="D14022" s="555"/>
      <c r="E14022" s="124" t="str">
        <f>'Enter Data'!$C$61</f>
        <v>Select</v>
      </c>
    </row>
    <row r="14023" spans="3:5" x14ac:dyDescent="0.2">
      <c r="C14023" s="555"/>
      <c r="D14023" s="555"/>
      <c r="E14023" s="124" t="str">
        <f>'Enter Data'!$C$61</f>
        <v>Select</v>
      </c>
    </row>
    <row r="14024" spans="3:5" x14ac:dyDescent="0.2">
      <c r="C14024" s="555"/>
      <c r="D14024" s="555"/>
      <c r="E14024" s="124" t="str">
        <f>'Enter Data'!$C$61</f>
        <v>Select</v>
      </c>
    </row>
    <row r="14025" spans="3:5" x14ac:dyDescent="0.2">
      <c r="C14025" s="555"/>
      <c r="D14025" s="555"/>
      <c r="E14025" s="124" t="str">
        <f>'Enter Data'!$C$61</f>
        <v>Select</v>
      </c>
    </row>
    <row r="14026" spans="3:5" x14ac:dyDescent="0.2">
      <c r="C14026" s="555"/>
      <c r="D14026" s="555"/>
      <c r="E14026" s="124" t="str">
        <f>'Enter Data'!$C$61</f>
        <v>Select</v>
      </c>
    </row>
    <row r="14027" spans="3:5" x14ac:dyDescent="0.2">
      <c r="C14027" s="555"/>
      <c r="D14027" s="555"/>
      <c r="E14027" s="124" t="str">
        <f>'Enter Data'!$C$61</f>
        <v>Select</v>
      </c>
    </row>
    <row r="14028" spans="3:5" x14ac:dyDescent="0.2">
      <c r="C14028" s="555"/>
      <c r="D14028" s="555"/>
      <c r="E14028" s="124" t="str">
        <f>'Enter Data'!$C$61</f>
        <v>Select</v>
      </c>
    </row>
    <row r="14029" spans="3:5" x14ac:dyDescent="0.2">
      <c r="C14029" s="555"/>
      <c r="D14029" s="555"/>
      <c r="E14029" s="124" t="str">
        <f>'Enter Data'!$C$61</f>
        <v>Select</v>
      </c>
    </row>
    <row r="14030" spans="3:5" x14ac:dyDescent="0.2">
      <c r="C14030" s="555"/>
      <c r="D14030" s="555"/>
      <c r="E14030" s="124" t="str">
        <f>'Enter Data'!$C$61</f>
        <v>Select</v>
      </c>
    </row>
    <row r="14031" spans="3:5" x14ac:dyDescent="0.2">
      <c r="C14031" s="555"/>
      <c r="D14031" s="555"/>
      <c r="E14031" s="124" t="str">
        <f>'Enter Data'!$C$61</f>
        <v>Select</v>
      </c>
    </row>
    <row r="14032" spans="3:5" x14ac:dyDescent="0.2">
      <c r="C14032" s="555"/>
      <c r="D14032" s="555"/>
      <c r="E14032" s="124" t="str">
        <f>'Enter Data'!$C$61</f>
        <v>Select</v>
      </c>
    </row>
    <row r="14033" spans="3:5" x14ac:dyDescent="0.2">
      <c r="C14033" s="555"/>
      <c r="D14033" s="555"/>
      <c r="E14033" s="124" t="str">
        <f>'Enter Data'!$C$61</f>
        <v>Select</v>
      </c>
    </row>
    <row r="14034" spans="3:5" x14ac:dyDescent="0.2">
      <c r="C14034" s="555"/>
      <c r="D14034" s="555"/>
      <c r="E14034" s="124" t="str">
        <f>'Enter Data'!$C$61</f>
        <v>Select</v>
      </c>
    </row>
    <row r="14035" spans="3:5" x14ac:dyDescent="0.2">
      <c r="C14035" s="555"/>
      <c r="D14035" s="555"/>
      <c r="E14035" s="124" t="str">
        <f>'Enter Data'!$C$61</f>
        <v>Select</v>
      </c>
    </row>
    <row r="14036" spans="3:5" x14ac:dyDescent="0.2">
      <c r="C14036" s="555"/>
      <c r="D14036" s="555"/>
      <c r="E14036" s="124" t="str">
        <f>'Enter Data'!$C$61</f>
        <v>Select</v>
      </c>
    </row>
    <row r="14037" spans="3:5" x14ac:dyDescent="0.2">
      <c r="C14037" s="555"/>
      <c r="D14037" s="555"/>
      <c r="E14037" s="124" t="str">
        <f>'Enter Data'!$C$61</f>
        <v>Select</v>
      </c>
    </row>
    <row r="14038" spans="3:5" x14ac:dyDescent="0.2">
      <c r="C14038" s="555"/>
      <c r="D14038" s="555"/>
      <c r="E14038" s="124" t="str">
        <f>'Enter Data'!$C$61</f>
        <v>Select</v>
      </c>
    </row>
    <row r="14039" spans="3:5" x14ac:dyDescent="0.2">
      <c r="C14039" s="555"/>
      <c r="D14039" s="555"/>
      <c r="E14039" s="124" t="str">
        <f>'Enter Data'!$C$61</f>
        <v>Select</v>
      </c>
    </row>
    <row r="14040" spans="3:5" x14ac:dyDescent="0.2">
      <c r="C14040" s="555"/>
      <c r="D14040" s="555"/>
      <c r="E14040" s="124" t="str">
        <f>'Enter Data'!$C$61</f>
        <v>Select</v>
      </c>
    </row>
    <row r="14041" spans="3:5" x14ac:dyDescent="0.2">
      <c r="C14041" s="555"/>
      <c r="D14041" s="555"/>
      <c r="E14041" s="124" t="str">
        <f>'Enter Data'!$C$61</f>
        <v>Select</v>
      </c>
    </row>
    <row r="14042" spans="3:5" x14ac:dyDescent="0.2">
      <c r="C14042" s="555"/>
      <c r="D14042" s="555"/>
      <c r="E14042" s="124" t="str">
        <f>'Enter Data'!$C$61</f>
        <v>Select</v>
      </c>
    </row>
    <row r="14043" spans="3:5" x14ac:dyDescent="0.2">
      <c r="C14043" s="555"/>
      <c r="D14043" s="555"/>
      <c r="E14043" s="124" t="str">
        <f>'Enter Data'!$C$61</f>
        <v>Select</v>
      </c>
    </row>
    <row r="14044" spans="3:5" x14ac:dyDescent="0.2">
      <c r="C14044" s="555"/>
      <c r="D14044" s="555"/>
      <c r="E14044" s="124" t="str">
        <f>'Enter Data'!$C$61</f>
        <v>Select</v>
      </c>
    </row>
    <row r="14045" spans="3:5" x14ac:dyDescent="0.2">
      <c r="C14045" s="555"/>
      <c r="D14045" s="555"/>
      <c r="E14045" s="124" t="str">
        <f>'Enter Data'!$C$61</f>
        <v>Select</v>
      </c>
    </row>
    <row r="14046" spans="3:5" x14ac:dyDescent="0.2">
      <c r="C14046" s="555"/>
      <c r="D14046" s="555"/>
      <c r="E14046" s="124" t="str">
        <f>'Enter Data'!$C$61</f>
        <v>Select</v>
      </c>
    </row>
    <row r="14047" spans="3:5" x14ac:dyDescent="0.2">
      <c r="C14047" s="555"/>
      <c r="D14047" s="555"/>
      <c r="E14047" s="124" t="str">
        <f>'Enter Data'!$C$61</f>
        <v>Select</v>
      </c>
    </row>
    <row r="14048" spans="3:5" x14ac:dyDescent="0.2">
      <c r="C14048" s="555"/>
      <c r="D14048" s="555"/>
      <c r="E14048" s="124" t="str">
        <f>'Enter Data'!$C$61</f>
        <v>Select</v>
      </c>
    </row>
    <row r="14049" spans="3:5" x14ac:dyDescent="0.2">
      <c r="C14049" s="555"/>
      <c r="D14049" s="555"/>
      <c r="E14049" s="124" t="str">
        <f>'Enter Data'!$C$61</f>
        <v>Select</v>
      </c>
    </row>
    <row r="14050" spans="3:5" x14ac:dyDescent="0.2">
      <c r="C14050" s="555"/>
      <c r="D14050" s="555"/>
      <c r="E14050" s="124" t="str">
        <f>'Enter Data'!$C$61</f>
        <v>Select</v>
      </c>
    </row>
    <row r="14051" spans="3:5" x14ac:dyDescent="0.2">
      <c r="C14051" s="555"/>
      <c r="D14051" s="555"/>
      <c r="E14051" s="124" t="str">
        <f>'Enter Data'!$C$61</f>
        <v>Select</v>
      </c>
    </row>
    <row r="14052" spans="3:5" x14ac:dyDescent="0.2">
      <c r="C14052" s="555"/>
      <c r="D14052" s="555"/>
      <c r="E14052" s="124" t="str">
        <f>'Enter Data'!$C$61</f>
        <v>Select</v>
      </c>
    </row>
    <row r="14053" spans="3:5" x14ac:dyDescent="0.2">
      <c r="C14053" s="555"/>
      <c r="D14053" s="555"/>
      <c r="E14053" s="124" t="str">
        <f>'Enter Data'!$C$61</f>
        <v>Select</v>
      </c>
    </row>
    <row r="14054" spans="3:5" x14ac:dyDescent="0.2">
      <c r="C14054" s="555"/>
      <c r="D14054" s="555"/>
      <c r="E14054" s="124" t="str">
        <f>'Enter Data'!$C$61</f>
        <v>Select</v>
      </c>
    </row>
    <row r="14055" spans="3:5" x14ac:dyDescent="0.2">
      <c r="C14055" s="555"/>
      <c r="D14055" s="555"/>
      <c r="E14055" s="124" t="str">
        <f>'Enter Data'!$C$61</f>
        <v>Select</v>
      </c>
    </row>
    <row r="14056" spans="3:5" x14ac:dyDescent="0.2">
      <c r="C14056" s="555"/>
      <c r="D14056" s="555"/>
      <c r="E14056" s="124" t="str">
        <f>'Enter Data'!$C$61</f>
        <v>Select</v>
      </c>
    </row>
    <row r="14057" spans="3:5" x14ac:dyDescent="0.2">
      <c r="C14057" s="555"/>
      <c r="D14057" s="555"/>
      <c r="E14057" s="124" t="str">
        <f>'Enter Data'!$C$61</f>
        <v>Select</v>
      </c>
    </row>
    <row r="14058" spans="3:5" x14ac:dyDescent="0.2">
      <c r="C14058" s="555"/>
      <c r="D14058" s="555"/>
      <c r="E14058" s="124" t="str">
        <f>'Enter Data'!$C$61</f>
        <v>Select</v>
      </c>
    </row>
    <row r="14059" spans="3:5" x14ac:dyDescent="0.2">
      <c r="C14059" s="555"/>
      <c r="D14059" s="555"/>
      <c r="E14059" s="124" t="str">
        <f>'Enter Data'!$C$61</f>
        <v>Select</v>
      </c>
    </row>
    <row r="14060" spans="3:5" x14ac:dyDescent="0.2">
      <c r="C14060" s="555"/>
      <c r="D14060" s="555"/>
      <c r="E14060" s="124" t="str">
        <f>'Enter Data'!$C$61</f>
        <v>Select</v>
      </c>
    </row>
    <row r="14061" spans="3:5" x14ac:dyDescent="0.2">
      <c r="C14061" s="555"/>
      <c r="D14061" s="555"/>
      <c r="E14061" s="124" t="str">
        <f>'Enter Data'!$C$61</f>
        <v>Select</v>
      </c>
    </row>
    <row r="14062" spans="3:5" x14ac:dyDescent="0.2">
      <c r="C14062" s="555"/>
      <c r="D14062" s="555"/>
      <c r="E14062" s="124" t="str">
        <f>'Enter Data'!$C$61</f>
        <v>Select</v>
      </c>
    </row>
    <row r="14063" spans="3:5" x14ac:dyDescent="0.2">
      <c r="C14063" s="555"/>
      <c r="D14063" s="555"/>
      <c r="E14063" s="124" t="str">
        <f>'Enter Data'!$C$61</f>
        <v>Select</v>
      </c>
    </row>
    <row r="14064" spans="3:5" x14ac:dyDescent="0.2">
      <c r="C14064" s="555"/>
      <c r="D14064" s="555"/>
      <c r="E14064" s="124" t="str">
        <f>'Enter Data'!$C$61</f>
        <v>Select</v>
      </c>
    </row>
    <row r="14065" spans="3:5" x14ac:dyDescent="0.2">
      <c r="C14065" s="555"/>
      <c r="D14065" s="555"/>
      <c r="E14065" s="124" t="str">
        <f>'Enter Data'!$C$61</f>
        <v>Select</v>
      </c>
    </row>
    <row r="14066" spans="3:5" x14ac:dyDescent="0.2">
      <c r="C14066" s="555"/>
      <c r="D14066" s="555"/>
      <c r="E14066" s="124" t="str">
        <f>'Enter Data'!$C$61</f>
        <v>Select</v>
      </c>
    </row>
    <row r="14067" spans="3:5" x14ac:dyDescent="0.2">
      <c r="C14067" s="555"/>
      <c r="D14067" s="555"/>
      <c r="E14067" s="124" t="str">
        <f>'Enter Data'!$C$61</f>
        <v>Select</v>
      </c>
    </row>
    <row r="14068" spans="3:5" x14ac:dyDescent="0.2">
      <c r="C14068" s="555"/>
      <c r="D14068" s="555"/>
      <c r="E14068" s="124" t="str">
        <f>'Enter Data'!$C$61</f>
        <v>Select</v>
      </c>
    </row>
    <row r="14069" spans="3:5" x14ac:dyDescent="0.2">
      <c r="C14069" s="555"/>
      <c r="D14069" s="555"/>
      <c r="E14069" s="124" t="str">
        <f>'Enter Data'!$C$61</f>
        <v>Select</v>
      </c>
    </row>
    <row r="14070" spans="3:5" x14ac:dyDescent="0.2">
      <c r="C14070" s="555"/>
      <c r="D14070" s="555"/>
      <c r="E14070" s="124" t="str">
        <f>'Enter Data'!$C$61</f>
        <v>Select</v>
      </c>
    </row>
    <row r="14071" spans="3:5" x14ac:dyDescent="0.2">
      <c r="C14071" s="555"/>
      <c r="D14071" s="555"/>
      <c r="E14071" s="124" t="str">
        <f>'Enter Data'!$C$61</f>
        <v>Select</v>
      </c>
    </row>
    <row r="14072" spans="3:5" x14ac:dyDescent="0.2">
      <c r="C14072" s="555"/>
      <c r="D14072" s="555"/>
      <c r="E14072" s="124" t="str">
        <f>'Enter Data'!$C$61</f>
        <v>Select</v>
      </c>
    </row>
    <row r="14073" spans="3:5" x14ac:dyDescent="0.2">
      <c r="C14073" s="555"/>
      <c r="D14073" s="555"/>
      <c r="E14073" s="124" t="str">
        <f>'Enter Data'!$C$61</f>
        <v>Select</v>
      </c>
    </row>
    <row r="14074" spans="3:5" x14ac:dyDescent="0.2">
      <c r="C14074" s="555"/>
      <c r="D14074" s="555"/>
      <c r="E14074" s="124" t="str">
        <f>'Enter Data'!$C$61</f>
        <v>Select</v>
      </c>
    </row>
    <row r="14075" spans="3:5" x14ac:dyDescent="0.2">
      <c r="C14075" s="555"/>
      <c r="D14075" s="555"/>
      <c r="E14075" s="124" t="str">
        <f>'Enter Data'!$C$61</f>
        <v>Select</v>
      </c>
    </row>
    <row r="14076" spans="3:5" x14ac:dyDescent="0.2">
      <c r="C14076" s="555"/>
      <c r="D14076" s="555"/>
      <c r="E14076" s="124" t="str">
        <f>'Enter Data'!$C$61</f>
        <v>Select</v>
      </c>
    </row>
    <row r="14077" spans="3:5" x14ac:dyDescent="0.2">
      <c r="C14077" s="555"/>
      <c r="D14077" s="555"/>
      <c r="E14077" s="124" t="str">
        <f>'Enter Data'!$C$61</f>
        <v>Select</v>
      </c>
    </row>
    <row r="14078" spans="3:5" x14ac:dyDescent="0.2">
      <c r="C14078" s="555"/>
      <c r="D14078" s="555"/>
      <c r="E14078" s="124" t="str">
        <f>'Enter Data'!$C$61</f>
        <v>Select</v>
      </c>
    </row>
    <row r="14079" spans="3:5" x14ac:dyDescent="0.2">
      <c r="C14079" s="555"/>
      <c r="D14079" s="555"/>
      <c r="E14079" s="124" t="str">
        <f>'Enter Data'!$C$61</f>
        <v>Select</v>
      </c>
    </row>
    <row r="14080" spans="3:5" x14ac:dyDescent="0.2">
      <c r="C14080" s="555"/>
      <c r="D14080" s="555"/>
      <c r="E14080" s="124" t="str">
        <f>'Enter Data'!$C$61</f>
        <v>Select</v>
      </c>
    </row>
    <row r="14081" spans="3:5" x14ac:dyDescent="0.2">
      <c r="C14081" s="555"/>
      <c r="D14081" s="555"/>
      <c r="E14081" s="124" t="str">
        <f>'Enter Data'!$C$61</f>
        <v>Select</v>
      </c>
    </row>
    <row r="14082" spans="3:5" x14ac:dyDescent="0.2">
      <c r="C14082" s="555"/>
      <c r="D14082" s="555"/>
      <c r="E14082" s="124" t="str">
        <f>'Enter Data'!$C$61</f>
        <v>Select</v>
      </c>
    </row>
    <row r="14083" spans="3:5" x14ac:dyDescent="0.2">
      <c r="C14083" s="555"/>
      <c r="D14083" s="555"/>
      <c r="E14083" s="124" t="str">
        <f>'Enter Data'!$C$61</f>
        <v>Select</v>
      </c>
    </row>
    <row r="14084" spans="3:5" x14ac:dyDescent="0.2">
      <c r="C14084" s="555"/>
      <c r="D14084" s="555"/>
      <c r="E14084" s="124" t="str">
        <f>'Enter Data'!$C$61</f>
        <v>Select</v>
      </c>
    </row>
    <row r="14085" spans="3:5" x14ac:dyDescent="0.2">
      <c r="C14085" s="555"/>
      <c r="D14085" s="555"/>
      <c r="E14085" s="124" t="str">
        <f>'Enter Data'!$C$61</f>
        <v>Select</v>
      </c>
    </row>
    <row r="14086" spans="3:5" x14ac:dyDescent="0.2">
      <c r="C14086" s="555"/>
      <c r="D14086" s="555"/>
      <c r="E14086" s="124" t="str">
        <f>'Enter Data'!$C$61</f>
        <v>Select</v>
      </c>
    </row>
    <row r="14087" spans="3:5" x14ac:dyDescent="0.2">
      <c r="C14087" s="555"/>
      <c r="D14087" s="555"/>
      <c r="E14087" s="124" t="str">
        <f>'Enter Data'!$C$61</f>
        <v>Select</v>
      </c>
    </row>
    <row r="14088" spans="3:5" x14ac:dyDescent="0.2">
      <c r="C14088" s="555"/>
      <c r="D14088" s="555"/>
      <c r="E14088" s="124" t="str">
        <f>'Enter Data'!$C$61</f>
        <v>Select</v>
      </c>
    </row>
    <row r="14089" spans="3:5" x14ac:dyDescent="0.2">
      <c r="C14089" s="555"/>
      <c r="D14089" s="555"/>
      <c r="E14089" s="124" t="str">
        <f>'Enter Data'!$C$61</f>
        <v>Select</v>
      </c>
    </row>
    <row r="14090" spans="3:5" x14ac:dyDescent="0.2">
      <c r="C14090" s="555"/>
      <c r="D14090" s="555"/>
      <c r="E14090" s="124" t="str">
        <f>'Enter Data'!$C$61</f>
        <v>Select</v>
      </c>
    </row>
    <row r="14091" spans="3:5" x14ac:dyDescent="0.2">
      <c r="C14091" s="555"/>
      <c r="D14091" s="555"/>
      <c r="E14091" s="124" t="str">
        <f>'Enter Data'!$C$61</f>
        <v>Select</v>
      </c>
    </row>
    <row r="14092" spans="3:5" x14ac:dyDescent="0.2">
      <c r="C14092" s="555"/>
      <c r="D14092" s="555"/>
      <c r="E14092" s="124" t="str">
        <f>'Enter Data'!$C$61</f>
        <v>Select</v>
      </c>
    </row>
    <row r="14093" spans="3:5" x14ac:dyDescent="0.2">
      <c r="C14093" s="555"/>
      <c r="D14093" s="555"/>
      <c r="E14093" s="124" t="str">
        <f>'Enter Data'!$C$61</f>
        <v>Select</v>
      </c>
    </row>
    <row r="14094" spans="3:5" x14ac:dyDescent="0.2">
      <c r="C14094" s="555"/>
      <c r="D14094" s="555"/>
      <c r="E14094" s="124" t="str">
        <f>'Enter Data'!$C$61</f>
        <v>Select</v>
      </c>
    </row>
    <row r="14095" spans="3:5" x14ac:dyDescent="0.2">
      <c r="C14095" s="555"/>
      <c r="D14095" s="555"/>
      <c r="E14095" s="124" t="str">
        <f>'Enter Data'!$C$61</f>
        <v>Select</v>
      </c>
    </row>
    <row r="14096" spans="3:5" x14ac:dyDescent="0.2">
      <c r="C14096" s="555"/>
      <c r="D14096" s="555"/>
      <c r="E14096" s="124" t="str">
        <f>'Enter Data'!$C$61</f>
        <v>Select</v>
      </c>
    </row>
    <row r="14097" spans="3:5" x14ac:dyDescent="0.2">
      <c r="C14097" s="555"/>
      <c r="D14097" s="555"/>
      <c r="E14097" s="124" t="str">
        <f>'Enter Data'!$C$61</f>
        <v>Select</v>
      </c>
    </row>
    <row r="14098" spans="3:5" x14ac:dyDescent="0.2">
      <c r="C14098" s="555"/>
      <c r="D14098" s="555"/>
      <c r="E14098" s="124" t="str">
        <f>'Enter Data'!$C$61</f>
        <v>Select</v>
      </c>
    </row>
    <row r="14099" spans="3:5" x14ac:dyDescent="0.2">
      <c r="C14099" s="555"/>
      <c r="D14099" s="555"/>
      <c r="E14099" s="124" t="str">
        <f>'Enter Data'!$C$61</f>
        <v>Select</v>
      </c>
    </row>
    <row r="14100" spans="3:5" x14ac:dyDescent="0.2">
      <c r="C14100" s="555"/>
      <c r="D14100" s="555"/>
      <c r="E14100" s="124" t="str">
        <f>'Enter Data'!$C$61</f>
        <v>Select</v>
      </c>
    </row>
    <row r="14101" spans="3:5" x14ac:dyDescent="0.2">
      <c r="C14101" s="555"/>
      <c r="D14101" s="555"/>
      <c r="E14101" s="124" t="str">
        <f>'Enter Data'!$C$61</f>
        <v>Select</v>
      </c>
    </row>
    <row r="14102" spans="3:5" x14ac:dyDescent="0.2">
      <c r="C14102" s="555"/>
      <c r="D14102" s="555"/>
      <c r="E14102" s="124" t="str">
        <f>'Enter Data'!$C$61</f>
        <v>Select</v>
      </c>
    </row>
    <row r="14103" spans="3:5" x14ac:dyDescent="0.2">
      <c r="C14103" s="555"/>
      <c r="D14103" s="555"/>
      <c r="E14103" s="124" t="str">
        <f>'Enter Data'!$C$61</f>
        <v>Select</v>
      </c>
    </row>
    <row r="14104" spans="3:5" x14ac:dyDescent="0.2">
      <c r="C14104" s="555"/>
      <c r="D14104" s="555"/>
      <c r="E14104" s="124" t="str">
        <f>'Enter Data'!$C$61</f>
        <v>Select</v>
      </c>
    </row>
    <row r="14105" spans="3:5" x14ac:dyDescent="0.2">
      <c r="C14105" s="555"/>
      <c r="D14105" s="555"/>
      <c r="E14105" s="124" t="str">
        <f>'Enter Data'!$C$61</f>
        <v>Select</v>
      </c>
    </row>
    <row r="14106" spans="3:5" x14ac:dyDescent="0.2">
      <c r="C14106" s="555"/>
      <c r="D14106" s="555"/>
      <c r="E14106" s="124" t="str">
        <f>'Enter Data'!$C$61</f>
        <v>Select</v>
      </c>
    </row>
    <row r="14107" spans="3:5" x14ac:dyDescent="0.2">
      <c r="C14107" s="555"/>
      <c r="D14107" s="555"/>
      <c r="E14107" s="124" t="str">
        <f>'Enter Data'!$C$61</f>
        <v>Select</v>
      </c>
    </row>
    <row r="14108" spans="3:5" x14ac:dyDescent="0.2">
      <c r="C14108" s="555"/>
      <c r="D14108" s="555"/>
      <c r="E14108" s="124" t="str">
        <f>'Enter Data'!$C$61</f>
        <v>Select</v>
      </c>
    </row>
    <row r="14109" spans="3:5" x14ac:dyDescent="0.2">
      <c r="C14109" s="555"/>
      <c r="D14109" s="555"/>
      <c r="E14109" s="124" t="str">
        <f>'Enter Data'!$C$61</f>
        <v>Select</v>
      </c>
    </row>
    <row r="14110" spans="3:5" x14ac:dyDescent="0.2">
      <c r="C14110" s="555"/>
      <c r="D14110" s="555"/>
      <c r="E14110" s="124" t="str">
        <f>'Enter Data'!$C$61</f>
        <v>Select</v>
      </c>
    </row>
    <row r="14111" spans="3:5" x14ac:dyDescent="0.2">
      <c r="C14111" s="555"/>
      <c r="D14111" s="555"/>
      <c r="E14111" s="124" t="str">
        <f>'Enter Data'!$C$61</f>
        <v>Select</v>
      </c>
    </row>
    <row r="14112" spans="3:5" x14ac:dyDescent="0.2">
      <c r="C14112" s="555"/>
      <c r="D14112" s="555"/>
      <c r="E14112" s="124" t="str">
        <f>'Enter Data'!$C$61</f>
        <v>Select</v>
      </c>
    </row>
    <row r="14113" spans="3:5" x14ac:dyDescent="0.2">
      <c r="C14113" s="555"/>
      <c r="D14113" s="555"/>
      <c r="E14113" s="124" t="str">
        <f>'Enter Data'!$C$61</f>
        <v>Select</v>
      </c>
    </row>
    <row r="14114" spans="3:5" x14ac:dyDescent="0.2">
      <c r="C14114" s="555"/>
      <c r="D14114" s="555"/>
      <c r="E14114" s="124" t="str">
        <f>'Enter Data'!$C$61</f>
        <v>Select</v>
      </c>
    </row>
    <row r="14115" spans="3:5" x14ac:dyDescent="0.2">
      <c r="C14115" s="555"/>
      <c r="D14115" s="555"/>
      <c r="E14115" s="124" t="str">
        <f>'Enter Data'!$C$61</f>
        <v>Select</v>
      </c>
    </row>
    <row r="14116" spans="3:5" x14ac:dyDescent="0.2">
      <c r="C14116" s="555"/>
      <c r="D14116" s="555"/>
      <c r="E14116" s="124" t="str">
        <f>'Enter Data'!$C$61</f>
        <v>Select</v>
      </c>
    </row>
    <row r="14117" spans="3:5" x14ac:dyDescent="0.2">
      <c r="C14117" s="555"/>
      <c r="D14117" s="555"/>
      <c r="E14117" s="124" t="str">
        <f>'Enter Data'!$C$61</f>
        <v>Select</v>
      </c>
    </row>
    <row r="14118" spans="3:5" x14ac:dyDescent="0.2">
      <c r="C14118" s="555"/>
      <c r="D14118" s="555"/>
      <c r="E14118" s="124" t="str">
        <f>'Enter Data'!$C$61</f>
        <v>Select</v>
      </c>
    </row>
    <row r="14119" spans="3:5" x14ac:dyDescent="0.2">
      <c r="C14119" s="555"/>
      <c r="D14119" s="555"/>
      <c r="E14119" s="124" t="str">
        <f>'Enter Data'!$C$61</f>
        <v>Select</v>
      </c>
    </row>
    <row r="14120" spans="3:5" x14ac:dyDescent="0.2">
      <c r="C14120" s="555"/>
      <c r="D14120" s="555"/>
      <c r="E14120" s="124" t="str">
        <f>'Enter Data'!$C$61</f>
        <v>Select</v>
      </c>
    </row>
    <row r="14121" spans="3:5" x14ac:dyDescent="0.2">
      <c r="C14121" s="555"/>
      <c r="D14121" s="555"/>
      <c r="E14121" s="124" t="str">
        <f>'Enter Data'!$C$61</f>
        <v>Select</v>
      </c>
    </row>
    <row r="14122" spans="3:5" x14ac:dyDescent="0.2">
      <c r="C14122" s="555"/>
      <c r="D14122" s="555"/>
      <c r="E14122" s="124" t="str">
        <f>'Enter Data'!$C$61</f>
        <v>Select</v>
      </c>
    </row>
    <row r="14123" spans="3:5" x14ac:dyDescent="0.2">
      <c r="C14123" s="555"/>
      <c r="D14123" s="555"/>
      <c r="E14123" s="124" t="str">
        <f>'Enter Data'!$C$61</f>
        <v>Select</v>
      </c>
    </row>
    <row r="14124" spans="3:5" x14ac:dyDescent="0.2">
      <c r="C14124" s="555"/>
      <c r="D14124" s="555"/>
      <c r="E14124" s="124" t="str">
        <f>'Enter Data'!$C$61</f>
        <v>Select</v>
      </c>
    </row>
    <row r="14125" spans="3:5" x14ac:dyDescent="0.2">
      <c r="C14125" s="555"/>
      <c r="D14125" s="555"/>
      <c r="E14125" s="124" t="str">
        <f>'Enter Data'!$C$61</f>
        <v>Select</v>
      </c>
    </row>
    <row r="14126" spans="3:5" x14ac:dyDescent="0.2">
      <c r="C14126" s="555"/>
      <c r="D14126" s="555"/>
      <c r="E14126" s="124" t="str">
        <f>'Enter Data'!$C$61</f>
        <v>Select</v>
      </c>
    </row>
    <row r="14127" spans="3:5" x14ac:dyDescent="0.2">
      <c r="C14127" s="555"/>
      <c r="D14127" s="555"/>
      <c r="E14127" s="124" t="str">
        <f>'Enter Data'!$C$61</f>
        <v>Select</v>
      </c>
    </row>
    <row r="14128" spans="3:5" x14ac:dyDescent="0.2">
      <c r="C14128" s="555"/>
      <c r="D14128" s="555"/>
      <c r="E14128" s="124" t="str">
        <f>'Enter Data'!$C$61</f>
        <v>Select</v>
      </c>
    </row>
    <row r="14129" spans="3:5" x14ac:dyDescent="0.2">
      <c r="C14129" s="555"/>
      <c r="D14129" s="555"/>
      <c r="E14129" s="124" t="str">
        <f>'Enter Data'!$C$61</f>
        <v>Select</v>
      </c>
    </row>
    <row r="14130" spans="3:5" x14ac:dyDescent="0.2">
      <c r="C14130" s="555"/>
      <c r="D14130" s="555"/>
      <c r="E14130" s="124" t="str">
        <f>'Enter Data'!$C$61</f>
        <v>Select</v>
      </c>
    </row>
    <row r="14131" spans="3:5" x14ac:dyDescent="0.2">
      <c r="C14131" s="555"/>
      <c r="D14131" s="555"/>
      <c r="E14131" s="124" t="str">
        <f>'Enter Data'!$C$61</f>
        <v>Select</v>
      </c>
    </row>
    <row r="14132" spans="3:5" x14ac:dyDescent="0.2">
      <c r="C14132" s="555"/>
      <c r="D14132" s="555"/>
      <c r="E14132" s="124" t="str">
        <f>'Enter Data'!$C$61</f>
        <v>Select</v>
      </c>
    </row>
    <row r="14133" spans="3:5" x14ac:dyDescent="0.2">
      <c r="C14133" s="555"/>
      <c r="D14133" s="555"/>
      <c r="E14133" s="124" t="str">
        <f>'Enter Data'!$C$61</f>
        <v>Select</v>
      </c>
    </row>
    <row r="14134" spans="3:5" x14ac:dyDescent="0.2">
      <c r="C14134" s="555"/>
      <c r="D14134" s="555"/>
      <c r="E14134" s="124" t="str">
        <f>'Enter Data'!$C$61</f>
        <v>Select</v>
      </c>
    </row>
    <row r="14135" spans="3:5" x14ac:dyDescent="0.2">
      <c r="C14135" s="555"/>
      <c r="D14135" s="555"/>
      <c r="E14135" s="124" t="str">
        <f>'Enter Data'!$C$61</f>
        <v>Select</v>
      </c>
    </row>
    <row r="14136" spans="3:5" x14ac:dyDescent="0.2">
      <c r="C14136" s="555"/>
      <c r="D14136" s="555"/>
      <c r="E14136" s="124" t="str">
        <f>'Enter Data'!$C$61</f>
        <v>Select</v>
      </c>
    </row>
    <row r="14137" spans="3:5" x14ac:dyDescent="0.2">
      <c r="C14137" s="555"/>
      <c r="D14137" s="555"/>
      <c r="E14137" s="124" t="str">
        <f>'Enter Data'!$C$61</f>
        <v>Select</v>
      </c>
    </row>
    <row r="14138" spans="3:5" x14ac:dyDescent="0.2">
      <c r="C14138" s="555"/>
      <c r="D14138" s="555"/>
      <c r="E14138" s="124" t="str">
        <f>'Enter Data'!$C$61</f>
        <v>Select</v>
      </c>
    </row>
    <row r="14139" spans="3:5" x14ac:dyDescent="0.2">
      <c r="C14139" s="555"/>
      <c r="D14139" s="555"/>
      <c r="E14139" s="124" t="str">
        <f>'Enter Data'!$C$61</f>
        <v>Select</v>
      </c>
    </row>
    <row r="14140" spans="3:5" x14ac:dyDescent="0.2">
      <c r="C14140" s="555"/>
      <c r="D14140" s="555"/>
      <c r="E14140" s="124" t="str">
        <f>'Enter Data'!$C$61</f>
        <v>Select</v>
      </c>
    </row>
    <row r="14141" spans="3:5" x14ac:dyDescent="0.2">
      <c r="C14141" s="555"/>
      <c r="D14141" s="555"/>
      <c r="E14141" s="124" t="str">
        <f>'Enter Data'!$C$61</f>
        <v>Select</v>
      </c>
    </row>
    <row r="14142" spans="3:5" x14ac:dyDescent="0.2">
      <c r="C14142" s="555"/>
      <c r="D14142" s="555"/>
      <c r="E14142" s="124" t="str">
        <f>'Enter Data'!$C$61</f>
        <v>Select</v>
      </c>
    </row>
    <row r="14143" spans="3:5" x14ac:dyDescent="0.2">
      <c r="C14143" s="555"/>
      <c r="D14143" s="555"/>
      <c r="E14143" s="124" t="str">
        <f>'Enter Data'!$C$61</f>
        <v>Select</v>
      </c>
    </row>
    <row r="14144" spans="3:5" x14ac:dyDescent="0.2">
      <c r="C14144" s="555"/>
      <c r="D14144" s="555"/>
      <c r="E14144" s="124" t="str">
        <f>'Enter Data'!$C$61</f>
        <v>Select</v>
      </c>
    </row>
    <row r="14145" spans="3:5" x14ac:dyDescent="0.2">
      <c r="C14145" s="555"/>
      <c r="D14145" s="555"/>
      <c r="E14145" s="124" t="str">
        <f>'Enter Data'!$C$61</f>
        <v>Select</v>
      </c>
    </row>
    <row r="14146" spans="3:5" x14ac:dyDescent="0.2">
      <c r="C14146" s="555"/>
      <c r="D14146" s="555"/>
      <c r="E14146" s="124" t="str">
        <f>'Enter Data'!$C$61</f>
        <v>Select</v>
      </c>
    </row>
    <row r="14147" spans="3:5" x14ac:dyDescent="0.2">
      <c r="C14147" s="555"/>
      <c r="D14147" s="555"/>
      <c r="E14147" s="124" t="str">
        <f>'Enter Data'!$C$61</f>
        <v>Select</v>
      </c>
    </row>
    <row r="14148" spans="3:5" x14ac:dyDescent="0.2">
      <c r="C14148" s="555"/>
      <c r="D14148" s="555"/>
      <c r="E14148" s="124" t="str">
        <f>'Enter Data'!$C$61</f>
        <v>Select</v>
      </c>
    </row>
    <row r="14149" spans="3:5" x14ac:dyDescent="0.2">
      <c r="C14149" s="555"/>
      <c r="D14149" s="555"/>
      <c r="E14149" s="124" t="str">
        <f>'Enter Data'!$C$61</f>
        <v>Select</v>
      </c>
    </row>
    <row r="14150" spans="3:5" x14ac:dyDescent="0.2">
      <c r="C14150" s="555"/>
      <c r="D14150" s="555"/>
      <c r="E14150" s="124" t="str">
        <f>'Enter Data'!$C$61</f>
        <v>Select</v>
      </c>
    </row>
    <row r="14151" spans="3:5" x14ac:dyDescent="0.2">
      <c r="C14151" s="555"/>
      <c r="D14151" s="555"/>
      <c r="E14151" s="124" t="str">
        <f>'Enter Data'!$C$61</f>
        <v>Select</v>
      </c>
    </row>
    <row r="14152" spans="3:5" x14ac:dyDescent="0.2">
      <c r="C14152" s="555"/>
      <c r="D14152" s="555"/>
      <c r="E14152" s="124" t="str">
        <f>'Enter Data'!$C$61</f>
        <v>Select</v>
      </c>
    </row>
    <row r="14153" spans="3:5" x14ac:dyDescent="0.2">
      <c r="C14153" s="555"/>
      <c r="D14153" s="555"/>
      <c r="E14153" s="124" t="str">
        <f>'Enter Data'!$C$61</f>
        <v>Select</v>
      </c>
    </row>
    <row r="14154" spans="3:5" x14ac:dyDescent="0.2">
      <c r="C14154" s="555"/>
      <c r="D14154" s="555"/>
      <c r="E14154" s="124" t="str">
        <f>'Enter Data'!$C$61</f>
        <v>Select</v>
      </c>
    </row>
    <row r="14155" spans="3:5" x14ac:dyDescent="0.2">
      <c r="C14155" s="555"/>
      <c r="D14155" s="555"/>
      <c r="E14155" s="124" t="str">
        <f>'Enter Data'!$C$61</f>
        <v>Select</v>
      </c>
    </row>
    <row r="14156" spans="3:5" x14ac:dyDescent="0.2">
      <c r="C14156" s="555"/>
      <c r="D14156" s="555"/>
      <c r="E14156" s="124" t="str">
        <f>'Enter Data'!$C$61</f>
        <v>Select</v>
      </c>
    </row>
    <row r="14157" spans="3:5" x14ac:dyDescent="0.2">
      <c r="C14157" s="555"/>
      <c r="D14157" s="555"/>
      <c r="E14157" s="124" t="str">
        <f>'Enter Data'!$C$61</f>
        <v>Select</v>
      </c>
    </row>
    <row r="14158" spans="3:5" x14ac:dyDescent="0.2">
      <c r="C14158" s="555"/>
      <c r="D14158" s="555"/>
      <c r="E14158" s="124" t="str">
        <f>'Enter Data'!$C$61</f>
        <v>Select</v>
      </c>
    </row>
    <row r="14159" spans="3:5" x14ac:dyDescent="0.2">
      <c r="C14159" s="555"/>
      <c r="D14159" s="555"/>
      <c r="E14159" s="124" t="str">
        <f>'Enter Data'!$C$61</f>
        <v>Select</v>
      </c>
    </row>
    <row r="14160" spans="3:5" x14ac:dyDescent="0.2">
      <c r="C14160" s="555"/>
      <c r="D14160" s="555"/>
      <c r="E14160" s="124" t="str">
        <f>'Enter Data'!$C$61</f>
        <v>Select</v>
      </c>
    </row>
    <row r="14161" spans="3:5" x14ac:dyDescent="0.2">
      <c r="C14161" s="555"/>
      <c r="D14161" s="555"/>
      <c r="E14161" s="124" t="str">
        <f>'Enter Data'!$C$61</f>
        <v>Select</v>
      </c>
    </row>
    <row r="14162" spans="3:5" x14ac:dyDescent="0.2">
      <c r="C14162" s="555"/>
      <c r="D14162" s="555"/>
      <c r="E14162" s="124" t="str">
        <f>'Enter Data'!$C$61</f>
        <v>Select</v>
      </c>
    </row>
    <row r="14163" spans="3:5" x14ac:dyDescent="0.2">
      <c r="C14163" s="555"/>
      <c r="D14163" s="555"/>
      <c r="E14163" s="124" t="str">
        <f>'Enter Data'!$C$61</f>
        <v>Select</v>
      </c>
    </row>
    <row r="14164" spans="3:5" x14ac:dyDescent="0.2">
      <c r="C14164" s="555"/>
      <c r="D14164" s="555"/>
      <c r="E14164" s="124" t="str">
        <f>'Enter Data'!$C$61</f>
        <v>Select</v>
      </c>
    </row>
    <row r="14165" spans="3:5" x14ac:dyDescent="0.2">
      <c r="C14165" s="555"/>
      <c r="D14165" s="555"/>
      <c r="E14165" s="124" t="str">
        <f>'Enter Data'!$C$61</f>
        <v>Select</v>
      </c>
    </row>
    <row r="14166" spans="3:5" x14ac:dyDescent="0.2">
      <c r="C14166" s="555"/>
      <c r="D14166" s="555"/>
      <c r="E14166" s="124" t="str">
        <f>'Enter Data'!$C$61</f>
        <v>Select</v>
      </c>
    </row>
    <row r="14167" spans="3:5" x14ac:dyDescent="0.2">
      <c r="C14167" s="555"/>
      <c r="D14167" s="555"/>
      <c r="E14167" s="124" t="str">
        <f>'Enter Data'!$C$61</f>
        <v>Select</v>
      </c>
    </row>
    <row r="14168" spans="3:5" x14ac:dyDescent="0.2">
      <c r="C14168" s="555"/>
      <c r="D14168" s="555"/>
      <c r="E14168" s="124" t="str">
        <f>'Enter Data'!$C$61</f>
        <v>Select</v>
      </c>
    </row>
    <row r="14169" spans="3:5" x14ac:dyDescent="0.2">
      <c r="C14169" s="555"/>
      <c r="D14169" s="555"/>
      <c r="E14169" s="124" t="str">
        <f>'Enter Data'!$C$61</f>
        <v>Select</v>
      </c>
    </row>
    <row r="14170" spans="3:5" x14ac:dyDescent="0.2">
      <c r="C14170" s="555"/>
      <c r="D14170" s="555"/>
      <c r="E14170" s="124" t="str">
        <f>'Enter Data'!$C$61</f>
        <v>Select</v>
      </c>
    </row>
    <row r="14171" spans="3:5" x14ac:dyDescent="0.2">
      <c r="C14171" s="555"/>
      <c r="D14171" s="555"/>
      <c r="E14171" s="124" t="str">
        <f>'Enter Data'!$C$61</f>
        <v>Select</v>
      </c>
    </row>
    <row r="14172" spans="3:5" x14ac:dyDescent="0.2">
      <c r="C14172" s="555"/>
      <c r="D14172" s="555"/>
      <c r="E14172" s="124" t="str">
        <f>'Enter Data'!$C$61</f>
        <v>Select</v>
      </c>
    </row>
    <row r="14173" spans="3:5" x14ac:dyDescent="0.2">
      <c r="C14173" s="555"/>
      <c r="D14173" s="555"/>
      <c r="E14173" s="124" t="str">
        <f>'Enter Data'!$C$61</f>
        <v>Select</v>
      </c>
    </row>
    <row r="14174" spans="3:5" x14ac:dyDescent="0.2">
      <c r="C14174" s="555"/>
      <c r="D14174" s="555"/>
      <c r="E14174" s="124" t="str">
        <f>'Enter Data'!$C$61</f>
        <v>Select</v>
      </c>
    </row>
    <row r="14175" spans="3:5" x14ac:dyDescent="0.2">
      <c r="C14175" s="555"/>
      <c r="D14175" s="555"/>
      <c r="E14175" s="124" t="str">
        <f>'Enter Data'!$C$61</f>
        <v>Select</v>
      </c>
    </row>
    <row r="14176" spans="3:5" x14ac:dyDescent="0.2">
      <c r="C14176" s="555"/>
      <c r="D14176" s="555"/>
      <c r="E14176" s="124" t="str">
        <f>'Enter Data'!$C$61</f>
        <v>Select</v>
      </c>
    </row>
    <row r="14177" spans="3:5" x14ac:dyDescent="0.2">
      <c r="C14177" s="555"/>
      <c r="D14177" s="555"/>
      <c r="E14177" s="124" t="str">
        <f>'Enter Data'!$C$61</f>
        <v>Select</v>
      </c>
    </row>
    <row r="14178" spans="3:5" x14ac:dyDescent="0.2">
      <c r="C14178" s="555"/>
      <c r="D14178" s="555"/>
      <c r="E14178" s="124" t="str">
        <f>'Enter Data'!$C$61</f>
        <v>Select</v>
      </c>
    </row>
    <row r="14179" spans="3:5" x14ac:dyDescent="0.2">
      <c r="C14179" s="555"/>
      <c r="D14179" s="555"/>
      <c r="E14179" s="124" t="str">
        <f>'Enter Data'!$C$61</f>
        <v>Select</v>
      </c>
    </row>
    <row r="14180" spans="3:5" x14ac:dyDescent="0.2">
      <c r="C14180" s="555"/>
      <c r="D14180" s="555"/>
      <c r="E14180" s="124" t="str">
        <f>'Enter Data'!$C$61</f>
        <v>Select</v>
      </c>
    </row>
    <row r="14181" spans="3:5" x14ac:dyDescent="0.2">
      <c r="C14181" s="555"/>
      <c r="D14181" s="555"/>
      <c r="E14181" s="124" t="str">
        <f>'Enter Data'!$C$61</f>
        <v>Select</v>
      </c>
    </row>
    <row r="14182" spans="3:5" x14ac:dyDescent="0.2">
      <c r="C14182" s="555"/>
      <c r="D14182" s="555"/>
      <c r="E14182" s="124" t="str">
        <f>'Enter Data'!$C$61</f>
        <v>Select</v>
      </c>
    </row>
    <row r="14183" spans="3:5" x14ac:dyDescent="0.2">
      <c r="C14183" s="555"/>
      <c r="D14183" s="555"/>
      <c r="E14183" s="124" t="str">
        <f>'Enter Data'!$C$61</f>
        <v>Select</v>
      </c>
    </row>
    <row r="14184" spans="3:5" x14ac:dyDescent="0.2">
      <c r="C14184" s="555"/>
      <c r="D14184" s="555"/>
      <c r="E14184" s="124" t="str">
        <f>'Enter Data'!$C$61</f>
        <v>Select</v>
      </c>
    </row>
    <row r="14185" spans="3:5" x14ac:dyDescent="0.2">
      <c r="C14185" s="555"/>
      <c r="D14185" s="555"/>
      <c r="E14185" s="124" t="str">
        <f>'Enter Data'!$C$61</f>
        <v>Select</v>
      </c>
    </row>
    <row r="14186" spans="3:5" x14ac:dyDescent="0.2">
      <c r="C14186" s="555"/>
      <c r="D14186" s="555"/>
      <c r="E14186" s="124" t="str">
        <f>'Enter Data'!$C$61</f>
        <v>Select</v>
      </c>
    </row>
    <row r="14187" spans="3:5" x14ac:dyDescent="0.2">
      <c r="C14187" s="555"/>
      <c r="D14187" s="555"/>
      <c r="E14187" s="124" t="str">
        <f>'Enter Data'!$C$61</f>
        <v>Select</v>
      </c>
    </row>
    <row r="14188" spans="3:5" x14ac:dyDescent="0.2">
      <c r="C14188" s="555"/>
      <c r="D14188" s="555"/>
      <c r="E14188" s="124" t="str">
        <f>'Enter Data'!$C$61</f>
        <v>Select</v>
      </c>
    </row>
    <row r="14189" spans="3:5" x14ac:dyDescent="0.2">
      <c r="C14189" s="555"/>
      <c r="D14189" s="555"/>
      <c r="E14189" s="124" t="str">
        <f>'Enter Data'!$C$61</f>
        <v>Select</v>
      </c>
    </row>
    <row r="14190" spans="3:5" x14ac:dyDescent="0.2">
      <c r="C14190" s="555"/>
      <c r="D14190" s="555"/>
      <c r="E14190" s="124" t="str">
        <f>'Enter Data'!$C$61</f>
        <v>Select</v>
      </c>
    </row>
    <row r="14191" spans="3:5" x14ac:dyDescent="0.2">
      <c r="C14191" s="555"/>
      <c r="D14191" s="555"/>
      <c r="E14191" s="124" t="str">
        <f>'Enter Data'!$C$61</f>
        <v>Select</v>
      </c>
    </row>
    <row r="14192" spans="3:5" x14ac:dyDescent="0.2">
      <c r="C14192" s="555"/>
      <c r="D14192" s="555"/>
      <c r="E14192" s="124" t="str">
        <f>'Enter Data'!$C$61</f>
        <v>Select</v>
      </c>
    </row>
    <row r="14193" spans="3:5" x14ac:dyDescent="0.2">
      <c r="C14193" s="555"/>
      <c r="D14193" s="555"/>
      <c r="E14193" s="124" t="str">
        <f>'Enter Data'!$C$61</f>
        <v>Select</v>
      </c>
    </row>
    <row r="14194" spans="3:5" x14ac:dyDescent="0.2">
      <c r="C14194" s="555"/>
      <c r="D14194" s="555"/>
      <c r="E14194" s="124" t="str">
        <f>'Enter Data'!$C$61</f>
        <v>Select</v>
      </c>
    </row>
    <row r="14195" spans="3:5" x14ac:dyDescent="0.2">
      <c r="C14195" s="555"/>
      <c r="D14195" s="555"/>
      <c r="E14195" s="124" t="str">
        <f>'Enter Data'!$C$61</f>
        <v>Select</v>
      </c>
    </row>
    <row r="14196" spans="3:5" x14ac:dyDescent="0.2">
      <c r="C14196" s="555"/>
      <c r="D14196" s="555"/>
      <c r="E14196" s="124" t="str">
        <f>'Enter Data'!$C$61</f>
        <v>Select</v>
      </c>
    </row>
    <row r="14197" spans="3:5" x14ac:dyDescent="0.2">
      <c r="C14197" s="555"/>
      <c r="D14197" s="555"/>
      <c r="E14197" s="124" t="str">
        <f>'Enter Data'!$C$61</f>
        <v>Select</v>
      </c>
    </row>
    <row r="14198" spans="3:5" x14ac:dyDescent="0.2">
      <c r="C14198" s="555"/>
      <c r="D14198" s="555"/>
      <c r="E14198" s="124" t="str">
        <f>'Enter Data'!$C$61</f>
        <v>Select</v>
      </c>
    </row>
    <row r="14199" spans="3:5" x14ac:dyDescent="0.2">
      <c r="C14199" s="555"/>
      <c r="D14199" s="555"/>
      <c r="E14199" s="124" t="str">
        <f>'Enter Data'!$C$61</f>
        <v>Select</v>
      </c>
    </row>
    <row r="14200" spans="3:5" x14ac:dyDescent="0.2">
      <c r="C14200" s="555"/>
      <c r="D14200" s="555"/>
      <c r="E14200" s="124" t="str">
        <f>'Enter Data'!$C$61</f>
        <v>Select</v>
      </c>
    </row>
    <row r="14201" spans="3:5" x14ac:dyDescent="0.2">
      <c r="C14201" s="555"/>
      <c r="D14201" s="555"/>
      <c r="E14201" s="124" t="str">
        <f>'Enter Data'!$C$61</f>
        <v>Select</v>
      </c>
    </row>
    <row r="14202" spans="3:5" x14ac:dyDescent="0.2">
      <c r="C14202" s="555"/>
      <c r="D14202" s="555"/>
      <c r="E14202" s="124" t="str">
        <f>'Enter Data'!$C$61</f>
        <v>Select</v>
      </c>
    </row>
    <row r="14203" spans="3:5" x14ac:dyDescent="0.2">
      <c r="C14203" s="555"/>
      <c r="D14203" s="555"/>
      <c r="E14203" s="124" t="str">
        <f>'Enter Data'!$C$61</f>
        <v>Select</v>
      </c>
    </row>
    <row r="14204" spans="3:5" x14ac:dyDescent="0.2">
      <c r="C14204" s="555"/>
      <c r="D14204" s="555"/>
      <c r="E14204" s="124" t="str">
        <f>'Enter Data'!$C$61</f>
        <v>Select</v>
      </c>
    </row>
    <row r="14205" spans="3:5" x14ac:dyDescent="0.2">
      <c r="C14205" s="555"/>
      <c r="D14205" s="555"/>
      <c r="E14205" s="124" t="str">
        <f>'Enter Data'!$C$61</f>
        <v>Select</v>
      </c>
    </row>
    <row r="14206" spans="3:5" x14ac:dyDescent="0.2">
      <c r="C14206" s="555"/>
      <c r="D14206" s="555"/>
      <c r="E14206" s="124" t="str">
        <f>'Enter Data'!$C$61</f>
        <v>Select</v>
      </c>
    </row>
    <row r="14207" spans="3:5" x14ac:dyDescent="0.2">
      <c r="C14207" s="555"/>
      <c r="D14207" s="555"/>
      <c r="E14207" s="124" t="str">
        <f>'Enter Data'!$C$61</f>
        <v>Select</v>
      </c>
    </row>
    <row r="14208" spans="3:5" x14ac:dyDescent="0.2">
      <c r="C14208" s="555"/>
      <c r="D14208" s="555"/>
      <c r="E14208" s="124" t="str">
        <f>'Enter Data'!$C$61</f>
        <v>Select</v>
      </c>
    </row>
    <row r="14209" spans="3:5" x14ac:dyDescent="0.2">
      <c r="C14209" s="555"/>
      <c r="D14209" s="555"/>
      <c r="E14209" s="124" t="str">
        <f>'Enter Data'!$C$61</f>
        <v>Select</v>
      </c>
    </row>
    <row r="14210" spans="3:5" x14ac:dyDescent="0.2">
      <c r="C14210" s="555"/>
      <c r="D14210" s="555"/>
      <c r="E14210" s="124" t="str">
        <f>'Enter Data'!$C$61</f>
        <v>Select</v>
      </c>
    </row>
    <row r="14211" spans="3:5" x14ac:dyDescent="0.2">
      <c r="C14211" s="555"/>
      <c r="D14211" s="555"/>
      <c r="E14211" s="124" t="str">
        <f>'Enter Data'!$C$61</f>
        <v>Select</v>
      </c>
    </row>
    <row r="14212" spans="3:5" x14ac:dyDescent="0.2">
      <c r="C14212" s="555"/>
      <c r="D14212" s="555"/>
      <c r="E14212" s="124" t="str">
        <f>'Enter Data'!$C$61</f>
        <v>Select</v>
      </c>
    </row>
    <row r="14213" spans="3:5" x14ac:dyDescent="0.2">
      <c r="C14213" s="555"/>
      <c r="D14213" s="555"/>
      <c r="E14213" s="124" t="str">
        <f>'Enter Data'!$C$61</f>
        <v>Select</v>
      </c>
    </row>
    <row r="14214" spans="3:5" x14ac:dyDescent="0.2">
      <c r="C14214" s="555"/>
      <c r="D14214" s="555"/>
      <c r="E14214" s="124" t="str">
        <f>'Enter Data'!$C$61</f>
        <v>Select</v>
      </c>
    </row>
    <row r="14215" spans="3:5" x14ac:dyDescent="0.2">
      <c r="C14215" s="555"/>
      <c r="D14215" s="555"/>
      <c r="E14215" s="124" t="str">
        <f>'Enter Data'!$C$61</f>
        <v>Select</v>
      </c>
    </row>
    <row r="14216" spans="3:5" x14ac:dyDescent="0.2">
      <c r="C14216" s="555"/>
      <c r="D14216" s="555"/>
      <c r="E14216" s="124" t="str">
        <f>'Enter Data'!$C$61</f>
        <v>Select</v>
      </c>
    </row>
    <row r="14217" spans="3:5" x14ac:dyDescent="0.2">
      <c r="C14217" s="555"/>
      <c r="D14217" s="555"/>
      <c r="E14217" s="124" t="str">
        <f>'Enter Data'!$C$61</f>
        <v>Select</v>
      </c>
    </row>
    <row r="14218" spans="3:5" x14ac:dyDescent="0.2">
      <c r="C14218" s="555"/>
      <c r="D14218" s="555"/>
      <c r="E14218" s="124" t="str">
        <f>'Enter Data'!$C$61</f>
        <v>Select</v>
      </c>
    </row>
    <row r="14219" spans="3:5" x14ac:dyDescent="0.2">
      <c r="C14219" s="555"/>
      <c r="D14219" s="555"/>
      <c r="E14219" s="124" t="str">
        <f>'Enter Data'!$C$61</f>
        <v>Select</v>
      </c>
    </row>
    <row r="14220" spans="3:5" x14ac:dyDescent="0.2">
      <c r="C14220" s="555"/>
      <c r="D14220" s="555"/>
      <c r="E14220" s="124" t="str">
        <f>'Enter Data'!$C$61</f>
        <v>Select</v>
      </c>
    </row>
    <row r="14221" spans="3:5" x14ac:dyDescent="0.2">
      <c r="C14221" s="555"/>
      <c r="D14221" s="555"/>
      <c r="E14221" s="124" t="str">
        <f>'Enter Data'!$C$61</f>
        <v>Select</v>
      </c>
    </row>
    <row r="14222" spans="3:5" x14ac:dyDescent="0.2">
      <c r="C14222" s="555"/>
      <c r="D14222" s="555"/>
      <c r="E14222" s="124" t="str">
        <f>'Enter Data'!$C$61</f>
        <v>Select</v>
      </c>
    </row>
    <row r="14223" spans="3:5" x14ac:dyDescent="0.2">
      <c r="C14223" s="555"/>
      <c r="D14223" s="555"/>
      <c r="E14223" s="124" t="str">
        <f>'Enter Data'!$C$61</f>
        <v>Select</v>
      </c>
    </row>
    <row r="14224" spans="3:5" x14ac:dyDescent="0.2">
      <c r="C14224" s="555"/>
      <c r="D14224" s="555"/>
      <c r="E14224" s="124" t="str">
        <f>'Enter Data'!$C$61</f>
        <v>Select</v>
      </c>
    </row>
    <row r="14225" spans="3:5" x14ac:dyDescent="0.2">
      <c r="C14225" s="555"/>
      <c r="D14225" s="555"/>
      <c r="E14225" s="124" t="str">
        <f>'Enter Data'!$C$61</f>
        <v>Select</v>
      </c>
    </row>
    <row r="14226" spans="3:5" x14ac:dyDescent="0.2">
      <c r="C14226" s="555"/>
      <c r="D14226" s="555"/>
      <c r="E14226" s="124" t="str">
        <f>'Enter Data'!$C$61</f>
        <v>Select</v>
      </c>
    </row>
    <row r="14227" spans="3:5" x14ac:dyDescent="0.2">
      <c r="C14227" s="555"/>
      <c r="D14227" s="555"/>
      <c r="E14227" s="124" t="str">
        <f>'Enter Data'!$C$61</f>
        <v>Select</v>
      </c>
    </row>
    <row r="14228" spans="3:5" x14ac:dyDescent="0.2">
      <c r="C14228" s="555"/>
      <c r="D14228" s="555"/>
      <c r="E14228" s="124" t="str">
        <f>'Enter Data'!$C$61</f>
        <v>Select</v>
      </c>
    </row>
    <row r="14229" spans="3:5" x14ac:dyDescent="0.2">
      <c r="C14229" s="555"/>
      <c r="D14229" s="555"/>
      <c r="E14229" s="124" t="str">
        <f>'Enter Data'!$C$61</f>
        <v>Select</v>
      </c>
    </row>
    <row r="14230" spans="3:5" x14ac:dyDescent="0.2">
      <c r="C14230" s="555"/>
      <c r="D14230" s="555"/>
      <c r="E14230" s="124" t="str">
        <f>'Enter Data'!$C$61</f>
        <v>Select</v>
      </c>
    </row>
    <row r="14231" spans="3:5" x14ac:dyDescent="0.2">
      <c r="C14231" s="555"/>
      <c r="D14231" s="555"/>
      <c r="E14231" s="124" t="str">
        <f>'Enter Data'!$C$61</f>
        <v>Select</v>
      </c>
    </row>
    <row r="14232" spans="3:5" x14ac:dyDescent="0.2">
      <c r="C14232" s="555"/>
      <c r="D14232" s="555"/>
      <c r="E14232" s="124" t="str">
        <f>'Enter Data'!$C$61</f>
        <v>Select</v>
      </c>
    </row>
    <row r="14233" spans="3:5" x14ac:dyDescent="0.2">
      <c r="C14233" s="555"/>
      <c r="D14233" s="555"/>
      <c r="E14233" s="124" t="str">
        <f>'Enter Data'!$C$61</f>
        <v>Select</v>
      </c>
    </row>
    <row r="14234" spans="3:5" x14ac:dyDescent="0.2">
      <c r="C14234" s="555"/>
      <c r="D14234" s="555"/>
      <c r="E14234" s="124" t="str">
        <f>'Enter Data'!$C$61</f>
        <v>Select</v>
      </c>
    </row>
    <row r="14235" spans="3:5" x14ac:dyDescent="0.2">
      <c r="C14235" s="555"/>
      <c r="D14235" s="555"/>
      <c r="E14235" s="124" t="str">
        <f>'Enter Data'!$C$61</f>
        <v>Select</v>
      </c>
    </row>
    <row r="14236" spans="3:5" x14ac:dyDescent="0.2">
      <c r="C14236" s="555"/>
      <c r="D14236" s="555"/>
      <c r="E14236" s="124" t="str">
        <f>'Enter Data'!$C$61</f>
        <v>Select</v>
      </c>
    </row>
    <row r="14237" spans="3:5" x14ac:dyDescent="0.2">
      <c r="C14237" s="555"/>
      <c r="D14237" s="555"/>
      <c r="E14237" s="124" t="str">
        <f>'Enter Data'!$C$61</f>
        <v>Select</v>
      </c>
    </row>
    <row r="14238" spans="3:5" x14ac:dyDescent="0.2">
      <c r="C14238" s="555"/>
      <c r="D14238" s="555"/>
      <c r="E14238" s="124" t="str">
        <f>'Enter Data'!$C$61</f>
        <v>Select</v>
      </c>
    </row>
    <row r="14239" spans="3:5" x14ac:dyDescent="0.2">
      <c r="C14239" s="555"/>
      <c r="D14239" s="555"/>
      <c r="E14239" s="124" t="str">
        <f>'Enter Data'!$C$61</f>
        <v>Select</v>
      </c>
    </row>
    <row r="14240" spans="3:5" x14ac:dyDescent="0.2">
      <c r="C14240" s="555"/>
      <c r="D14240" s="555"/>
      <c r="E14240" s="124" t="str">
        <f>'Enter Data'!$C$61</f>
        <v>Select</v>
      </c>
    </row>
    <row r="14241" spans="3:5" x14ac:dyDescent="0.2">
      <c r="C14241" s="555"/>
      <c r="D14241" s="555"/>
      <c r="E14241" s="124" t="str">
        <f>'Enter Data'!$C$61</f>
        <v>Select</v>
      </c>
    </row>
    <row r="14242" spans="3:5" x14ac:dyDescent="0.2">
      <c r="C14242" s="555"/>
      <c r="D14242" s="555"/>
      <c r="E14242" s="124" t="str">
        <f>'Enter Data'!$C$61</f>
        <v>Select</v>
      </c>
    </row>
    <row r="14243" spans="3:5" x14ac:dyDescent="0.2">
      <c r="C14243" s="555"/>
      <c r="D14243" s="555"/>
      <c r="E14243" s="124" t="str">
        <f>'Enter Data'!$C$61</f>
        <v>Select</v>
      </c>
    </row>
    <row r="14244" spans="3:5" x14ac:dyDescent="0.2">
      <c r="C14244" s="555"/>
      <c r="D14244" s="555"/>
      <c r="E14244" s="124" t="str">
        <f>'Enter Data'!$C$61</f>
        <v>Select</v>
      </c>
    </row>
    <row r="14245" spans="3:5" x14ac:dyDescent="0.2">
      <c r="C14245" s="555"/>
      <c r="D14245" s="555"/>
      <c r="E14245" s="124" t="str">
        <f>'Enter Data'!$C$61</f>
        <v>Select</v>
      </c>
    </row>
    <row r="14246" spans="3:5" x14ac:dyDescent="0.2">
      <c r="C14246" s="555"/>
      <c r="D14246" s="555"/>
      <c r="E14246" s="124" t="str">
        <f>'Enter Data'!$C$61</f>
        <v>Select</v>
      </c>
    </row>
    <row r="14247" spans="3:5" x14ac:dyDescent="0.2">
      <c r="C14247" s="555"/>
      <c r="D14247" s="555"/>
      <c r="E14247" s="124" t="str">
        <f>'Enter Data'!$C$61</f>
        <v>Select</v>
      </c>
    </row>
    <row r="14248" spans="3:5" x14ac:dyDescent="0.2">
      <c r="C14248" s="555"/>
      <c r="D14248" s="555"/>
      <c r="E14248" s="124" t="str">
        <f>'Enter Data'!$C$61</f>
        <v>Select</v>
      </c>
    </row>
    <row r="14249" spans="3:5" x14ac:dyDescent="0.2">
      <c r="C14249" s="555"/>
      <c r="D14249" s="555"/>
      <c r="E14249" s="124" t="str">
        <f>'Enter Data'!$C$61</f>
        <v>Select</v>
      </c>
    </row>
    <row r="14250" spans="3:5" x14ac:dyDescent="0.2">
      <c r="C14250" s="555"/>
      <c r="D14250" s="555"/>
      <c r="E14250" s="124" t="str">
        <f>'Enter Data'!$C$61</f>
        <v>Select</v>
      </c>
    </row>
    <row r="14251" spans="3:5" x14ac:dyDescent="0.2">
      <c r="C14251" s="555"/>
      <c r="D14251" s="555"/>
      <c r="E14251" s="124" t="str">
        <f>'Enter Data'!$C$61</f>
        <v>Select</v>
      </c>
    </row>
    <row r="14252" spans="3:5" x14ac:dyDescent="0.2">
      <c r="C14252" s="555"/>
      <c r="D14252" s="555"/>
      <c r="E14252" s="124" t="str">
        <f>'Enter Data'!$C$61</f>
        <v>Select</v>
      </c>
    </row>
    <row r="14253" spans="3:5" x14ac:dyDescent="0.2">
      <c r="C14253" s="555"/>
      <c r="D14253" s="555"/>
      <c r="E14253" s="124" t="str">
        <f>'Enter Data'!$C$61</f>
        <v>Select</v>
      </c>
    </row>
    <row r="14254" spans="3:5" x14ac:dyDescent="0.2">
      <c r="C14254" s="555"/>
      <c r="D14254" s="555"/>
      <c r="E14254" s="124" t="str">
        <f>'Enter Data'!$C$61</f>
        <v>Select</v>
      </c>
    </row>
    <row r="14255" spans="3:5" x14ac:dyDescent="0.2">
      <c r="C14255" s="555"/>
      <c r="D14255" s="555"/>
      <c r="E14255" s="124" t="str">
        <f>'Enter Data'!$C$61</f>
        <v>Select</v>
      </c>
    </row>
    <row r="14256" spans="3:5" x14ac:dyDescent="0.2">
      <c r="C14256" s="555"/>
      <c r="D14256" s="555"/>
      <c r="E14256" s="124" t="str">
        <f>'Enter Data'!$C$61</f>
        <v>Select</v>
      </c>
    </row>
    <row r="14257" spans="3:5" x14ac:dyDescent="0.2">
      <c r="C14257" s="555"/>
      <c r="D14257" s="555"/>
      <c r="E14257" s="124" t="str">
        <f>'Enter Data'!$C$61</f>
        <v>Select</v>
      </c>
    </row>
    <row r="14258" spans="3:5" x14ac:dyDescent="0.2">
      <c r="C14258" s="555"/>
      <c r="D14258" s="555"/>
      <c r="E14258" s="124" t="str">
        <f>'Enter Data'!$C$61</f>
        <v>Select</v>
      </c>
    </row>
    <row r="14259" spans="3:5" x14ac:dyDescent="0.2">
      <c r="C14259" s="555"/>
      <c r="D14259" s="555"/>
      <c r="E14259" s="124" t="str">
        <f>'Enter Data'!$C$61</f>
        <v>Select</v>
      </c>
    </row>
    <row r="14260" spans="3:5" x14ac:dyDescent="0.2">
      <c r="C14260" s="555"/>
      <c r="D14260" s="555"/>
      <c r="E14260" s="124" t="str">
        <f>'Enter Data'!$C$61</f>
        <v>Select</v>
      </c>
    </row>
    <row r="14261" spans="3:5" x14ac:dyDescent="0.2">
      <c r="C14261" s="555"/>
      <c r="D14261" s="555"/>
      <c r="E14261" s="124" t="str">
        <f>'Enter Data'!$C$61</f>
        <v>Select</v>
      </c>
    </row>
    <row r="14262" spans="3:5" x14ac:dyDescent="0.2">
      <c r="C14262" s="555"/>
      <c r="D14262" s="555"/>
      <c r="E14262" s="124" t="str">
        <f>'Enter Data'!$C$61</f>
        <v>Select</v>
      </c>
    </row>
    <row r="14263" spans="3:5" x14ac:dyDescent="0.2">
      <c r="C14263" s="555"/>
      <c r="D14263" s="555"/>
      <c r="E14263" s="124" t="str">
        <f>'Enter Data'!$C$61</f>
        <v>Select</v>
      </c>
    </row>
    <row r="14264" spans="3:5" x14ac:dyDescent="0.2">
      <c r="C14264" s="555"/>
      <c r="D14264" s="555"/>
      <c r="E14264" s="124" t="str">
        <f>'Enter Data'!$C$61</f>
        <v>Select</v>
      </c>
    </row>
    <row r="14265" spans="3:5" x14ac:dyDescent="0.2">
      <c r="C14265" s="555"/>
      <c r="D14265" s="555"/>
      <c r="E14265" s="124" t="str">
        <f>'Enter Data'!$C$61</f>
        <v>Select</v>
      </c>
    </row>
    <row r="14266" spans="3:5" x14ac:dyDescent="0.2">
      <c r="C14266" s="555"/>
      <c r="D14266" s="555"/>
      <c r="E14266" s="124" t="str">
        <f>'Enter Data'!$C$61</f>
        <v>Select</v>
      </c>
    </row>
    <row r="14267" spans="3:5" x14ac:dyDescent="0.2">
      <c r="C14267" s="555"/>
      <c r="D14267" s="555"/>
      <c r="E14267" s="124" t="str">
        <f>'Enter Data'!$C$61</f>
        <v>Select</v>
      </c>
    </row>
    <row r="14268" spans="3:5" x14ac:dyDescent="0.2">
      <c r="C14268" s="555"/>
      <c r="D14268" s="555"/>
      <c r="E14268" s="124" t="str">
        <f>'Enter Data'!$C$61</f>
        <v>Select</v>
      </c>
    </row>
    <row r="14269" spans="3:5" x14ac:dyDescent="0.2">
      <c r="C14269" s="555"/>
      <c r="D14269" s="555"/>
      <c r="E14269" s="124" t="str">
        <f>'Enter Data'!$C$61</f>
        <v>Select</v>
      </c>
    </row>
    <row r="14270" spans="3:5" x14ac:dyDescent="0.2">
      <c r="C14270" s="555"/>
      <c r="D14270" s="555"/>
      <c r="E14270" s="124" t="str">
        <f>'Enter Data'!$C$61</f>
        <v>Select</v>
      </c>
    </row>
    <row r="14271" spans="3:5" x14ac:dyDescent="0.2">
      <c r="C14271" s="555"/>
      <c r="D14271" s="555"/>
      <c r="E14271" s="124" t="str">
        <f>'Enter Data'!$C$61</f>
        <v>Select</v>
      </c>
    </row>
    <row r="14272" spans="3:5" x14ac:dyDescent="0.2">
      <c r="C14272" s="555"/>
      <c r="D14272" s="555"/>
      <c r="E14272" s="124" t="str">
        <f>'Enter Data'!$C$61</f>
        <v>Select</v>
      </c>
    </row>
    <row r="14273" spans="3:5" x14ac:dyDescent="0.2">
      <c r="C14273" s="555"/>
      <c r="D14273" s="555"/>
      <c r="E14273" s="124" t="str">
        <f>'Enter Data'!$C$61</f>
        <v>Select</v>
      </c>
    </row>
    <row r="14274" spans="3:5" x14ac:dyDescent="0.2">
      <c r="C14274" s="555"/>
      <c r="D14274" s="555"/>
      <c r="E14274" s="124" t="str">
        <f>'Enter Data'!$C$61</f>
        <v>Select</v>
      </c>
    </row>
    <row r="14275" spans="3:5" x14ac:dyDescent="0.2">
      <c r="C14275" s="555"/>
      <c r="D14275" s="555"/>
      <c r="E14275" s="124" t="str">
        <f>'Enter Data'!$C$61</f>
        <v>Select</v>
      </c>
    </row>
    <row r="14276" spans="3:5" x14ac:dyDescent="0.2">
      <c r="C14276" s="555"/>
      <c r="D14276" s="555"/>
      <c r="E14276" s="124" t="str">
        <f>'Enter Data'!$C$61</f>
        <v>Select</v>
      </c>
    </row>
    <row r="14277" spans="3:5" x14ac:dyDescent="0.2">
      <c r="C14277" s="555"/>
      <c r="D14277" s="555"/>
      <c r="E14277" s="124" t="str">
        <f>'Enter Data'!$C$61</f>
        <v>Select</v>
      </c>
    </row>
    <row r="14278" spans="3:5" x14ac:dyDescent="0.2">
      <c r="C14278" s="555"/>
      <c r="D14278" s="555"/>
      <c r="E14278" s="124" t="str">
        <f>'Enter Data'!$C$61</f>
        <v>Select</v>
      </c>
    </row>
    <row r="14279" spans="3:5" x14ac:dyDescent="0.2">
      <c r="C14279" s="555"/>
      <c r="D14279" s="555"/>
      <c r="E14279" s="124" t="str">
        <f>'Enter Data'!$C$61</f>
        <v>Select</v>
      </c>
    </row>
    <row r="14280" spans="3:5" x14ac:dyDescent="0.2">
      <c r="C14280" s="555"/>
      <c r="D14280" s="555"/>
      <c r="E14280" s="124" t="str">
        <f>'Enter Data'!$C$61</f>
        <v>Select</v>
      </c>
    </row>
    <row r="14281" spans="3:5" x14ac:dyDescent="0.2">
      <c r="C14281" s="555"/>
      <c r="D14281" s="555"/>
      <c r="E14281" s="124" t="str">
        <f>'Enter Data'!$C$61</f>
        <v>Select</v>
      </c>
    </row>
    <row r="14282" spans="3:5" x14ac:dyDescent="0.2">
      <c r="C14282" s="555"/>
      <c r="D14282" s="555"/>
      <c r="E14282" s="124" t="str">
        <f>'Enter Data'!$C$61</f>
        <v>Select</v>
      </c>
    </row>
    <row r="14283" spans="3:5" x14ac:dyDescent="0.2">
      <c r="C14283" s="555"/>
      <c r="D14283" s="555"/>
      <c r="E14283" s="124" t="str">
        <f>'Enter Data'!$C$61</f>
        <v>Select</v>
      </c>
    </row>
    <row r="14284" spans="3:5" x14ac:dyDescent="0.2">
      <c r="C14284" s="555"/>
      <c r="D14284" s="555"/>
      <c r="E14284" s="124" t="str">
        <f>'Enter Data'!$C$61</f>
        <v>Select</v>
      </c>
    </row>
    <row r="14285" spans="3:5" x14ac:dyDescent="0.2">
      <c r="C14285" s="555"/>
      <c r="D14285" s="555"/>
      <c r="E14285" s="124" t="str">
        <f>'Enter Data'!$C$61</f>
        <v>Select</v>
      </c>
    </row>
    <row r="14286" spans="3:5" x14ac:dyDescent="0.2">
      <c r="C14286" s="555"/>
      <c r="D14286" s="555"/>
      <c r="E14286" s="124" t="str">
        <f>'Enter Data'!$C$61</f>
        <v>Select</v>
      </c>
    </row>
    <row r="14287" spans="3:5" x14ac:dyDescent="0.2">
      <c r="C14287" s="555"/>
      <c r="D14287" s="555"/>
      <c r="E14287" s="124" t="str">
        <f>'Enter Data'!$C$61</f>
        <v>Select</v>
      </c>
    </row>
    <row r="14288" spans="3:5" x14ac:dyDescent="0.2">
      <c r="C14288" s="555"/>
      <c r="D14288" s="555"/>
      <c r="E14288" s="124" t="str">
        <f>'Enter Data'!$C$61</f>
        <v>Select</v>
      </c>
    </row>
    <row r="14289" spans="3:5" x14ac:dyDescent="0.2">
      <c r="C14289" s="555"/>
      <c r="D14289" s="555"/>
      <c r="E14289" s="124" t="str">
        <f>'Enter Data'!$C$61</f>
        <v>Select</v>
      </c>
    </row>
    <row r="14290" spans="3:5" x14ac:dyDescent="0.2">
      <c r="C14290" s="555"/>
      <c r="D14290" s="555"/>
      <c r="E14290" s="124" t="str">
        <f>'Enter Data'!$C$61</f>
        <v>Select</v>
      </c>
    </row>
    <row r="14291" spans="3:5" x14ac:dyDescent="0.2">
      <c r="C14291" s="555"/>
      <c r="D14291" s="555"/>
      <c r="E14291" s="124" t="str">
        <f>'Enter Data'!$C$61</f>
        <v>Select</v>
      </c>
    </row>
    <row r="14292" spans="3:5" x14ac:dyDescent="0.2">
      <c r="C14292" s="555"/>
      <c r="D14292" s="555"/>
      <c r="E14292" s="124" t="str">
        <f>'Enter Data'!$C$61</f>
        <v>Select</v>
      </c>
    </row>
    <row r="14293" spans="3:5" x14ac:dyDescent="0.2">
      <c r="C14293" s="555"/>
      <c r="D14293" s="555"/>
      <c r="E14293" s="124" t="str">
        <f>'Enter Data'!$C$61</f>
        <v>Select</v>
      </c>
    </row>
    <row r="14294" spans="3:5" x14ac:dyDescent="0.2">
      <c r="C14294" s="555"/>
      <c r="D14294" s="555"/>
      <c r="E14294" s="124" t="str">
        <f>'Enter Data'!$C$61</f>
        <v>Select</v>
      </c>
    </row>
    <row r="14295" spans="3:5" x14ac:dyDescent="0.2">
      <c r="C14295" s="555"/>
      <c r="D14295" s="555"/>
      <c r="E14295" s="124" t="str">
        <f>'Enter Data'!$C$61</f>
        <v>Select</v>
      </c>
    </row>
    <row r="14296" spans="3:5" x14ac:dyDescent="0.2">
      <c r="C14296" s="555"/>
      <c r="D14296" s="555"/>
      <c r="E14296" s="124" t="str">
        <f>'Enter Data'!$C$61</f>
        <v>Select</v>
      </c>
    </row>
    <row r="14297" spans="3:5" x14ac:dyDescent="0.2">
      <c r="C14297" s="555"/>
      <c r="D14297" s="555"/>
      <c r="E14297" s="124" t="str">
        <f>'Enter Data'!$C$61</f>
        <v>Select</v>
      </c>
    </row>
    <row r="14298" spans="3:5" x14ac:dyDescent="0.2">
      <c r="C14298" s="555"/>
      <c r="D14298" s="555"/>
      <c r="E14298" s="124" t="str">
        <f>'Enter Data'!$C$61</f>
        <v>Select</v>
      </c>
    </row>
    <row r="14299" spans="3:5" x14ac:dyDescent="0.2">
      <c r="C14299" s="555"/>
      <c r="D14299" s="555"/>
      <c r="E14299" s="124" t="str">
        <f>'Enter Data'!$C$61</f>
        <v>Select</v>
      </c>
    </row>
    <row r="14300" spans="3:5" x14ac:dyDescent="0.2">
      <c r="C14300" s="555"/>
      <c r="D14300" s="555"/>
      <c r="E14300" s="124" t="str">
        <f>'Enter Data'!$C$61</f>
        <v>Select</v>
      </c>
    </row>
    <row r="14301" spans="3:5" x14ac:dyDescent="0.2">
      <c r="C14301" s="555"/>
      <c r="D14301" s="555"/>
      <c r="E14301" s="124" t="str">
        <f>'Enter Data'!$C$61</f>
        <v>Select</v>
      </c>
    </row>
    <row r="14302" spans="3:5" x14ac:dyDescent="0.2">
      <c r="C14302" s="555"/>
      <c r="D14302" s="555"/>
      <c r="E14302" s="124" t="str">
        <f>'Enter Data'!$C$61</f>
        <v>Select</v>
      </c>
    </row>
    <row r="14303" spans="3:5" x14ac:dyDescent="0.2">
      <c r="C14303" s="555"/>
      <c r="D14303" s="555"/>
      <c r="E14303" s="124" t="str">
        <f>'Enter Data'!$C$61</f>
        <v>Select</v>
      </c>
    </row>
    <row r="14304" spans="3:5" x14ac:dyDescent="0.2">
      <c r="C14304" s="555"/>
      <c r="D14304" s="555"/>
      <c r="E14304" s="124" t="str">
        <f>'Enter Data'!$C$61</f>
        <v>Select</v>
      </c>
    </row>
    <row r="14305" spans="3:5" x14ac:dyDescent="0.2">
      <c r="C14305" s="555"/>
      <c r="D14305" s="555"/>
      <c r="E14305" s="124" t="str">
        <f>'Enter Data'!$C$61</f>
        <v>Select</v>
      </c>
    </row>
    <row r="14306" spans="3:5" x14ac:dyDescent="0.2">
      <c r="C14306" s="555"/>
      <c r="D14306" s="555"/>
      <c r="E14306" s="124" t="str">
        <f>'Enter Data'!$C$61</f>
        <v>Select</v>
      </c>
    </row>
    <row r="14307" spans="3:5" x14ac:dyDescent="0.2">
      <c r="C14307" s="555"/>
      <c r="D14307" s="555"/>
      <c r="E14307" s="124" t="str">
        <f>'Enter Data'!$C$61</f>
        <v>Select</v>
      </c>
    </row>
    <row r="14308" spans="3:5" x14ac:dyDescent="0.2">
      <c r="C14308" s="555"/>
      <c r="D14308" s="555"/>
      <c r="E14308" s="124" t="str">
        <f>'Enter Data'!$C$61</f>
        <v>Select</v>
      </c>
    </row>
    <row r="14309" spans="3:5" x14ac:dyDescent="0.2">
      <c r="C14309" s="555"/>
      <c r="D14309" s="555"/>
      <c r="E14309" s="124" t="str">
        <f>'Enter Data'!$C$61</f>
        <v>Select</v>
      </c>
    </row>
    <row r="14310" spans="3:5" x14ac:dyDescent="0.2">
      <c r="C14310" s="555"/>
      <c r="D14310" s="555"/>
      <c r="E14310" s="124" t="str">
        <f>'Enter Data'!$C$61</f>
        <v>Select</v>
      </c>
    </row>
    <row r="14311" spans="3:5" x14ac:dyDescent="0.2">
      <c r="C14311" s="555"/>
      <c r="D14311" s="555"/>
      <c r="E14311" s="124" t="str">
        <f>'Enter Data'!$C$61</f>
        <v>Select</v>
      </c>
    </row>
    <row r="14312" spans="3:5" x14ac:dyDescent="0.2">
      <c r="C14312" s="555"/>
      <c r="D14312" s="555"/>
      <c r="E14312" s="124" t="str">
        <f>'Enter Data'!$C$61</f>
        <v>Select</v>
      </c>
    </row>
    <row r="14313" spans="3:5" x14ac:dyDescent="0.2">
      <c r="C14313" s="555"/>
      <c r="D14313" s="555"/>
      <c r="E14313" s="124" t="str">
        <f>'Enter Data'!$C$61</f>
        <v>Select</v>
      </c>
    </row>
    <row r="14314" spans="3:5" x14ac:dyDescent="0.2">
      <c r="C14314" s="555"/>
      <c r="D14314" s="555"/>
      <c r="E14314" s="124" t="str">
        <f>'Enter Data'!$C$61</f>
        <v>Select</v>
      </c>
    </row>
    <row r="14315" spans="3:5" x14ac:dyDescent="0.2">
      <c r="C14315" s="555"/>
      <c r="D14315" s="555"/>
      <c r="E14315" s="124" t="str">
        <f>'Enter Data'!$C$61</f>
        <v>Select</v>
      </c>
    </row>
    <row r="14316" spans="3:5" x14ac:dyDescent="0.2">
      <c r="C14316" s="555"/>
      <c r="D14316" s="555"/>
      <c r="E14316" s="124" t="str">
        <f>'Enter Data'!$C$61</f>
        <v>Select</v>
      </c>
    </row>
    <row r="14317" spans="3:5" x14ac:dyDescent="0.2">
      <c r="C14317" s="555"/>
      <c r="D14317" s="555"/>
      <c r="E14317" s="124" t="str">
        <f>'Enter Data'!$C$61</f>
        <v>Select</v>
      </c>
    </row>
    <row r="14318" spans="3:5" x14ac:dyDescent="0.2">
      <c r="C14318" s="555"/>
      <c r="D14318" s="555"/>
      <c r="E14318" s="124" t="str">
        <f>'Enter Data'!$C$61</f>
        <v>Select</v>
      </c>
    </row>
    <row r="14319" spans="3:5" x14ac:dyDescent="0.2">
      <c r="C14319" s="555"/>
      <c r="D14319" s="555"/>
      <c r="E14319" s="124" t="str">
        <f>'Enter Data'!$C$61</f>
        <v>Select</v>
      </c>
    </row>
    <row r="14320" spans="3:5" x14ac:dyDescent="0.2">
      <c r="C14320" s="555"/>
      <c r="D14320" s="555"/>
      <c r="E14320" s="124" t="str">
        <f>'Enter Data'!$C$61</f>
        <v>Select</v>
      </c>
    </row>
    <row r="14321" spans="3:5" x14ac:dyDescent="0.2">
      <c r="C14321" s="555"/>
      <c r="D14321" s="555"/>
      <c r="E14321" s="124" t="str">
        <f>'Enter Data'!$C$61</f>
        <v>Select</v>
      </c>
    </row>
    <row r="14322" spans="3:5" x14ac:dyDescent="0.2">
      <c r="C14322" s="555"/>
      <c r="D14322" s="555"/>
      <c r="E14322" s="124" t="str">
        <f>'Enter Data'!$C$61</f>
        <v>Select</v>
      </c>
    </row>
    <row r="14323" spans="3:5" x14ac:dyDescent="0.2">
      <c r="C14323" s="555"/>
      <c r="D14323" s="555"/>
      <c r="E14323" s="124" t="str">
        <f>'Enter Data'!$C$61</f>
        <v>Select</v>
      </c>
    </row>
    <row r="14324" spans="3:5" x14ac:dyDescent="0.2">
      <c r="C14324" s="555"/>
      <c r="D14324" s="555"/>
      <c r="E14324" s="124" t="str">
        <f>'Enter Data'!$C$61</f>
        <v>Select</v>
      </c>
    </row>
    <row r="14325" spans="3:5" x14ac:dyDescent="0.2">
      <c r="C14325" s="555"/>
      <c r="D14325" s="555"/>
      <c r="E14325" s="124" t="str">
        <f>'Enter Data'!$C$61</f>
        <v>Select</v>
      </c>
    </row>
    <row r="14326" spans="3:5" x14ac:dyDescent="0.2">
      <c r="C14326" s="555"/>
      <c r="D14326" s="555"/>
      <c r="E14326" s="124" t="str">
        <f>'Enter Data'!$C$61</f>
        <v>Select</v>
      </c>
    </row>
    <row r="14327" spans="3:5" x14ac:dyDescent="0.2">
      <c r="C14327" s="555"/>
      <c r="D14327" s="555"/>
      <c r="E14327" s="124" t="str">
        <f>'Enter Data'!$C$61</f>
        <v>Select</v>
      </c>
    </row>
    <row r="14328" spans="3:5" x14ac:dyDescent="0.2">
      <c r="C14328" s="555"/>
      <c r="D14328" s="555"/>
      <c r="E14328" s="124" t="str">
        <f>'Enter Data'!$C$61</f>
        <v>Select</v>
      </c>
    </row>
    <row r="14329" spans="3:5" x14ac:dyDescent="0.2">
      <c r="C14329" s="555"/>
      <c r="D14329" s="555"/>
      <c r="E14329" s="124" t="str">
        <f>'Enter Data'!$C$61</f>
        <v>Select</v>
      </c>
    </row>
    <row r="14330" spans="3:5" x14ac:dyDescent="0.2">
      <c r="C14330" s="555"/>
      <c r="D14330" s="555"/>
      <c r="E14330" s="124" t="str">
        <f>'Enter Data'!$C$61</f>
        <v>Select</v>
      </c>
    </row>
    <row r="14331" spans="3:5" x14ac:dyDescent="0.2">
      <c r="C14331" s="555"/>
      <c r="D14331" s="555"/>
      <c r="E14331" s="124" t="str">
        <f>'Enter Data'!$C$61</f>
        <v>Select</v>
      </c>
    </row>
    <row r="14332" spans="3:5" x14ac:dyDescent="0.2">
      <c r="C14332" s="555"/>
      <c r="D14332" s="555"/>
      <c r="E14332" s="124" t="str">
        <f>'Enter Data'!$C$61</f>
        <v>Select</v>
      </c>
    </row>
    <row r="14333" spans="3:5" x14ac:dyDescent="0.2">
      <c r="C14333" s="555"/>
      <c r="D14333" s="555"/>
      <c r="E14333" s="124" t="str">
        <f>'Enter Data'!$C$61</f>
        <v>Select</v>
      </c>
    </row>
    <row r="14334" spans="3:5" x14ac:dyDescent="0.2">
      <c r="C14334" s="555"/>
      <c r="D14334" s="555"/>
      <c r="E14334" s="124" t="str">
        <f>'Enter Data'!$C$61</f>
        <v>Select</v>
      </c>
    </row>
    <row r="14335" spans="3:5" x14ac:dyDescent="0.2">
      <c r="C14335" s="555"/>
      <c r="D14335" s="555"/>
      <c r="E14335" s="124" t="str">
        <f>'Enter Data'!$C$61</f>
        <v>Select</v>
      </c>
    </row>
    <row r="14336" spans="3:5" x14ac:dyDescent="0.2">
      <c r="C14336" s="555"/>
      <c r="D14336" s="555"/>
      <c r="E14336" s="124" t="str">
        <f>'Enter Data'!$C$61</f>
        <v>Select</v>
      </c>
    </row>
    <row r="14337" spans="3:5" x14ac:dyDescent="0.2">
      <c r="C14337" s="555"/>
      <c r="D14337" s="555"/>
      <c r="E14337" s="124" t="str">
        <f>'Enter Data'!$C$61</f>
        <v>Select</v>
      </c>
    </row>
    <row r="14338" spans="3:5" x14ac:dyDescent="0.2">
      <c r="C14338" s="555"/>
      <c r="D14338" s="555"/>
      <c r="E14338" s="124" t="str">
        <f>'Enter Data'!$C$61</f>
        <v>Select</v>
      </c>
    </row>
    <row r="14339" spans="3:5" x14ac:dyDescent="0.2">
      <c r="C14339" s="555"/>
      <c r="D14339" s="555"/>
      <c r="E14339" s="124" t="str">
        <f>'Enter Data'!$C$61</f>
        <v>Select</v>
      </c>
    </row>
    <row r="14340" spans="3:5" x14ac:dyDescent="0.2">
      <c r="C14340" s="555"/>
      <c r="D14340" s="555"/>
      <c r="E14340" s="124" t="str">
        <f>'Enter Data'!$C$61</f>
        <v>Select</v>
      </c>
    </row>
    <row r="14341" spans="3:5" x14ac:dyDescent="0.2">
      <c r="C14341" s="555"/>
      <c r="D14341" s="555"/>
      <c r="E14341" s="124" t="str">
        <f>'Enter Data'!$C$61</f>
        <v>Select</v>
      </c>
    </row>
    <row r="14342" spans="3:5" x14ac:dyDescent="0.2">
      <c r="C14342" s="555"/>
      <c r="D14342" s="555"/>
      <c r="E14342" s="124" t="str">
        <f>'Enter Data'!$C$61</f>
        <v>Select</v>
      </c>
    </row>
    <row r="14343" spans="3:5" x14ac:dyDescent="0.2">
      <c r="C14343" s="555"/>
      <c r="D14343" s="555"/>
      <c r="E14343" s="124" t="str">
        <f>'Enter Data'!$C$61</f>
        <v>Select</v>
      </c>
    </row>
    <row r="14344" spans="3:5" x14ac:dyDescent="0.2">
      <c r="C14344" s="555"/>
      <c r="D14344" s="555"/>
      <c r="E14344" s="124" t="str">
        <f>'Enter Data'!$C$61</f>
        <v>Select</v>
      </c>
    </row>
    <row r="14345" spans="3:5" x14ac:dyDescent="0.2">
      <c r="C14345" s="555"/>
      <c r="D14345" s="555"/>
      <c r="E14345" s="124" t="str">
        <f>'Enter Data'!$C$61</f>
        <v>Select</v>
      </c>
    </row>
    <row r="14346" spans="3:5" x14ac:dyDescent="0.2">
      <c r="C14346" s="555"/>
      <c r="D14346" s="555"/>
      <c r="E14346" s="124" t="str">
        <f>'Enter Data'!$C$61</f>
        <v>Select</v>
      </c>
    </row>
    <row r="14347" spans="3:5" x14ac:dyDescent="0.2">
      <c r="C14347" s="555"/>
      <c r="D14347" s="555"/>
      <c r="E14347" s="124" t="str">
        <f>'Enter Data'!$C$61</f>
        <v>Select</v>
      </c>
    </row>
    <row r="14348" spans="3:5" x14ac:dyDescent="0.2">
      <c r="C14348" s="555"/>
      <c r="D14348" s="555"/>
      <c r="E14348" s="124" t="str">
        <f>'Enter Data'!$C$61</f>
        <v>Select</v>
      </c>
    </row>
    <row r="14349" spans="3:5" x14ac:dyDescent="0.2">
      <c r="C14349" s="555"/>
      <c r="D14349" s="555"/>
      <c r="E14349" s="124" t="str">
        <f>'Enter Data'!$C$61</f>
        <v>Select</v>
      </c>
    </row>
    <row r="14350" spans="3:5" x14ac:dyDescent="0.2">
      <c r="C14350" s="555"/>
      <c r="D14350" s="555"/>
      <c r="E14350" s="124" t="str">
        <f>'Enter Data'!$C$61</f>
        <v>Select</v>
      </c>
    </row>
    <row r="14351" spans="3:5" x14ac:dyDescent="0.2">
      <c r="C14351" s="555"/>
      <c r="D14351" s="555"/>
      <c r="E14351" s="124" t="str">
        <f>'Enter Data'!$C$61</f>
        <v>Select</v>
      </c>
    </row>
    <row r="14352" spans="3:5" x14ac:dyDescent="0.2">
      <c r="C14352" s="555"/>
      <c r="D14352" s="555"/>
      <c r="E14352" s="124" t="str">
        <f>'Enter Data'!$C$61</f>
        <v>Select</v>
      </c>
    </row>
    <row r="14353" spans="3:5" x14ac:dyDescent="0.2">
      <c r="C14353" s="555"/>
      <c r="D14353" s="555"/>
      <c r="E14353" s="124" t="str">
        <f>'Enter Data'!$C$61</f>
        <v>Select</v>
      </c>
    </row>
    <row r="14354" spans="3:5" x14ac:dyDescent="0.2">
      <c r="C14354" s="555"/>
      <c r="D14354" s="555"/>
      <c r="E14354" s="124" t="str">
        <f>'Enter Data'!$C$61</f>
        <v>Select</v>
      </c>
    </row>
    <row r="14355" spans="3:5" x14ac:dyDescent="0.2">
      <c r="C14355" s="555"/>
      <c r="D14355" s="555"/>
      <c r="E14355" s="124" t="str">
        <f>'Enter Data'!$C$61</f>
        <v>Select</v>
      </c>
    </row>
    <row r="14356" spans="3:5" x14ac:dyDescent="0.2">
      <c r="C14356" s="555"/>
      <c r="D14356" s="555"/>
      <c r="E14356" s="124" t="str">
        <f>'Enter Data'!$C$61</f>
        <v>Select</v>
      </c>
    </row>
    <row r="14357" spans="3:5" x14ac:dyDescent="0.2">
      <c r="C14357" s="555"/>
      <c r="D14357" s="555"/>
      <c r="E14357" s="124" t="str">
        <f>'Enter Data'!$C$61</f>
        <v>Select</v>
      </c>
    </row>
    <row r="14358" spans="3:5" x14ac:dyDescent="0.2">
      <c r="C14358" s="555"/>
      <c r="D14358" s="555"/>
      <c r="E14358" s="124" t="str">
        <f>'Enter Data'!$C$61</f>
        <v>Select</v>
      </c>
    </row>
    <row r="14359" spans="3:5" x14ac:dyDescent="0.2">
      <c r="C14359" s="555"/>
      <c r="D14359" s="555"/>
      <c r="E14359" s="124" t="str">
        <f>'Enter Data'!$C$61</f>
        <v>Select</v>
      </c>
    </row>
    <row r="14360" spans="3:5" x14ac:dyDescent="0.2">
      <c r="C14360" s="555"/>
      <c r="D14360" s="555"/>
      <c r="E14360" s="124" t="str">
        <f>'Enter Data'!$C$61</f>
        <v>Select</v>
      </c>
    </row>
    <row r="14361" spans="3:5" x14ac:dyDescent="0.2">
      <c r="C14361" s="555"/>
      <c r="D14361" s="555"/>
      <c r="E14361" s="124" t="str">
        <f>'Enter Data'!$C$61</f>
        <v>Select</v>
      </c>
    </row>
    <row r="14362" spans="3:5" x14ac:dyDescent="0.2">
      <c r="C14362" s="555"/>
      <c r="D14362" s="555"/>
      <c r="E14362" s="124" t="str">
        <f>'Enter Data'!$C$61</f>
        <v>Select</v>
      </c>
    </row>
    <row r="14363" spans="3:5" x14ac:dyDescent="0.2">
      <c r="C14363" s="555"/>
      <c r="D14363" s="555"/>
      <c r="E14363" s="124" t="str">
        <f>'Enter Data'!$C$61</f>
        <v>Select</v>
      </c>
    </row>
    <row r="14364" spans="3:5" x14ac:dyDescent="0.2">
      <c r="C14364" s="555"/>
      <c r="D14364" s="555"/>
      <c r="E14364" s="124" t="str">
        <f>'Enter Data'!$C$61</f>
        <v>Select</v>
      </c>
    </row>
    <row r="14365" spans="3:5" x14ac:dyDescent="0.2">
      <c r="C14365" s="555"/>
      <c r="D14365" s="555"/>
      <c r="E14365" s="124" t="str">
        <f>'Enter Data'!$C$61</f>
        <v>Select</v>
      </c>
    </row>
    <row r="14366" spans="3:5" x14ac:dyDescent="0.2">
      <c r="C14366" s="555"/>
      <c r="D14366" s="555"/>
      <c r="E14366" s="124" t="str">
        <f>'Enter Data'!$C$61</f>
        <v>Select</v>
      </c>
    </row>
    <row r="14367" spans="3:5" x14ac:dyDescent="0.2">
      <c r="C14367" s="555"/>
      <c r="D14367" s="555"/>
      <c r="E14367" s="124" t="str">
        <f>'Enter Data'!$C$61</f>
        <v>Select</v>
      </c>
    </row>
    <row r="14368" spans="3:5" x14ac:dyDescent="0.2">
      <c r="C14368" s="555"/>
      <c r="D14368" s="555"/>
      <c r="E14368" s="124" t="str">
        <f>'Enter Data'!$C$61</f>
        <v>Select</v>
      </c>
    </row>
    <row r="14369" spans="3:5" x14ac:dyDescent="0.2">
      <c r="C14369" s="555"/>
      <c r="D14369" s="555"/>
      <c r="E14369" s="124" t="str">
        <f>'Enter Data'!$C$61</f>
        <v>Select</v>
      </c>
    </row>
    <row r="14370" spans="3:5" x14ac:dyDescent="0.2">
      <c r="C14370" s="555"/>
      <c r="D14370" s="555"/>
      <c r="E14370" s="124" t="str">
        <f>'Enter Data'!$C$61</f>
        <v>Select</v>
      </c>
    </row>
    <row r="14371" spans="3:5" x14ac:dyDescent="0.2">
      <c r="C14371" s="555"/>
      <c r="D14371" s="555"/>
      <c r="E14371" s="124" t="str">
        <f>'Enter Data'!$C$61</f>
        <v>Select</v>
      </c>
    </row>
    <row r="14372" spans="3:5" x14ac:dyDescent="0.2">
      <c r="C14372" s="555"/>
      <c r="D14372" s="555"/>
      <c r="E14372" s="124" t="str">
        <f>'Enter Data'!$C$61</f>
        <v>Select</v>
      </c>
    </row>
    <row r="14373" spans="3:5" x14ac:dyDescent="0.2">
      <c r="C14373" s="555"/>
      <c r="D14373" s="555"/>
      <c r="E14373" s="124" t="str">
        <f>'Enter Data'!$C$61</f>
        <v>Select</v>
      </c>
    </row>
    <row r="14374" spans="3:5" x14ac:dyDescent="0.2">
      <c r="C14374" s="555"/>
      <c r="D14374" s="555"/>
      <c r="E14374" s="124" t="str">
        <f>'Enter Data'!$C$61</f>
        <v>Select</v>
      </c>
    </row>
    <row r="14375" spans="3:5" x14ac:dyDescent="0.2">
      <c r="C14375" s="555"/>
      <c r="D14375" s="555"/>
      <c r="E14375" s="124" t="str">
        <f>'Enter Data'!$C$61</f>
        <v>Select</v>
      </c>
    </row>
    <row r="14376" spans="3:5" x14ac:dyDescent="0.2">
      <c r="C14376" s="555"/>
      <c r="D14376" s="555"/>
      <c r="E14376" s="124" t="str">
        <f>'Enter Data'!$C$61</f>
        <v>Select</v>
      </c>
    </row>
    <row r="14377" spans="3:5" x14ac:dyDescent="0.2">
      <c r="C14377" s="555"/>
      <c r="D14377" s="555"/>
      <c r="E14377" s="124" t="str">
        <f>'Enter Data'!$C$61</f>
        <v>Select</v>
      </c>
    </row>
    <row r="14378" spans="3:5" x14ac:dyDescent="0.2">
      <c r="C14378" s="555"/>
      <c r="D14378" s="555"/>
      <c r="E14378" s="124" t="str">
        <f>'Enter Data'!$C$61</f>
        <v>Select</v>
      </c>
    </row>
    <row r="14379" spans="3:5" x14ac:dyDescent="0.2">
      <c r="C14379" s="555"/>
      <c r="D14379" s="555"/>
      <c r="E14379" s="124" t="str">
        <f>'Enter Data'!$C$61</f>
        <v>Select</v>
      </c>
    </row>
    <row r="14380" spans="3:5" x14ac:dyDescent="0.2">
      <c r="C14380" s="555"/>
      <c r="D14380" s="555"/>
      <c r="E14380" s="124" t="str">
        <f>'Enter Data'!$C$61</f>
        <v>Select</v>
      </c>
    </row>
    <row r="14381" spans="3:5" x14ac:dyDescent="0.2">
      <c r="C14381" s="555"/>
      <c r="D14381" s="555"/>
      <c r="E14381" s="124" t="str">
        <f>'Enter Data'!$C$61</f>
        <v>Select</v>
      </c>
    </row>
    <row r="14382" spans="3:5" x14ac:dyDescent="0.2">
      <c r="C14382" s="555"/>
      <c r="D14382" s="555"/>
      <c r="E14382" s="124" t="str">
        <f>'Enter Data'!$C$61</f>
        <v>Select</v>
      </c>
    </row>
    <row r="14383" spans="3:5" x14ac:dyDescent="0.2">
      <c r="C14383" s="555"/>
      <c r="D14383" s="555"/>
      <c r="E14383" s="124" t="str">
        <f>'Enter Data'!$C$61</f>
        <v>Select</v>
      </c>
    </row>
    <row r="14384" spans="3:5" x14ac:dyDescent="0.2">
      <c r="C14384" s="555"/>
      <c r="D14384" s="555"/>
      <c r="E14384" s="124" t="str">
        <f>'Enter Data'!$C$61</f>
        <v>Select</v>
      </c>
    </row>
    <row r="14385" spans="3:5" x14ac:dyDescent="0.2">
      <c r="C14385" s="555"/>
      <c r="D14385" s="555"/>
      <c r="E14385" s="124" t="str">
        <f>'Enter Data'!$C$61</f>
        <v>Select</v>
      </c>
    </row>
    <row r="14386" spans="3:5" x14ac:dyDescent="0.2">
      <c r="C14386" s="555"/>
      <c r="D14386" s="555"/>
      <c r="E14386" s="124" t="str">
        <f>'Enter Data'!$C$61</f>
        <v>Select</v>
      </c>
    </row>
    <row r="14387" spans="3:5" x14ac:dyDescent="0.2">
      <c r="C14387" s="555"/>
      <c r="D14387" s="555"/>
      <c r="E14387" s="124" t="str">
        <f>'Enter Data'!$C$61</f>
        <v>Select</v>
      </c>
    </row>
    <row r="14388" spans="3:5" x14ac:dyDescent="0.2">
      <c r="C14388" s="555"/>
      <c r="D14388" s="555"/>
      <c r="E14388" s="124" t="str">
        <f>'Enter Data'!$C$61</f>
        <v>Select</v>
      </c>
    </row>
    <row r="14389" spans="3:5" x14ac:dyDescent="0.2">
      <c r="C14389" s="555"/>
      <c r="D14389" s="555"/>
      <c r="E14389" s="124" t="str">
        <f>'Enter Data'!$C$61</f>
        <v>Select</v>
      </c>
    </row>
    <row r="14390" spans="3:5" x14ac:dyDescent="0.2">
      <c r="C14390" s="555"/>
      <c r="D14390" s="555"/>
      <c r="E14390" s="124" t="str">
        <f>'Enter Data'!$C$61</f>
        <v>Select</v>
      </c>
    </row>
    <row r="14391" spans="3:5" x14ac:dyDescent="0.2">
      <c r="C14391" s="555"/>
      <c r="D14391" s="555"/>
      <c r="E14391" s="124" t="str">
        <f>'Enter Data'!$C$61</f>
        <v>Select</v>
      </c>
    </row>
    <row r="14392" spans="3:5" x14ac:dyDescent="0.2">
      <c r="C14392" s="555"/>
      <c r="D14392" s="555"/>
      <c r="E14392" s="124" t="str">
        <f>'Enter Data'!$C$61</f>
        <v>Select</v>
      </c>
    </row>
    <row r="14393" spans="3:5" x14ac:dyDescent="0.2">
      <c r="C14393" s="555"/>
      <c r="D14393" s="555"/>
      <c r="E14393" s="124" t="str">
        <f>'Enter Data'!$C$61</f>
        <v>Select</v>
      </c>
    </row>
    <row r="14394" spans="3:5" x14ac:dyDescent="0.2">
      <c r="C14394" s="555"/>
      <c r="D14394" s="555"/>
      <c r="E14394" s="124" t="str">
        <f>'Enter Data'!$C$61</f>
        <v>Select</v>
      </c>
    </row>
    <row r="14395" spans="3:5" x14ac:dyDescent="0.2">
      <c r="C14395" s="555"/>
      <c r="D14395" s="555"/>
      <c r="E14395" s="124" t="str">
        <f>'Enter Data'!$C$61</f>
        <v>Select</v>
      </c>
    </row>
    <row r="14396" spans="3:5" x14ac:dyDescent="0.2">
      <c r="C14396" s="555"/>
      <c r="D14396" s="555"/>
      <c r="E14396" s="124" t="str">
        <f>'Enter Data'!$C$61</f>
        <v>Select</v>
      </c>
    </row>
    <row r="14397" spans="3:5" x14ac:dyDescent="0.2">
      <c r="C14397" s="555"/>
      <c r="D14397" s="555"/>
      <c r="E14397" s="124" t="str">
        <f>'Enter Data'!$C$61</f>
        <v>Select</v>
      </c>
    </row>
    <row r="14398" spans="3:5" x14ac:dyDescent="0.2">
      <c r="C14398" s="555"/>
      <c r="D14398" s="555"/>
      <c r="E14398" s="124" t="str">
        <f>'Enter Data'!$C$61</f>
        <v>Select</v>
      </c>
    </row>
    <row r="14399" spans="3:5" x14ac:dyDescent="0.2">
      <c r="C14399" s="555"/>
      <c r="D14399" s="555"/>
      <c r="E14399" s="124" t="str">
        <f>'Enter Data'!$C$61</f>
        <v>Select</v>
      </c>
    </row>
    <row r="14400" spans="3:5" x14ac:dyDescent="0.2">
      <c r="C14400" s="555"/>
      <c r="D14400" s="555"/>
      <c r="E14400" s="124" t="str">
        <f>'Enter Data'!$C$61</f>
        <v>Select</v>
      </c>
    </row>
    <row r="14401" spans="3:5" x14ac:dyDescent="0.2">
      <c r="C14401" s="555"/>
      <c r="D14401" s="555"/>
      <c r="E14401" s="124" t="str">
        <f>'Enter Data'!$C$61</f>
        <v>Select</v>
      </c>
    </row>
    <row r="14402" spans="3:5" x14ac:dyDescent="0.2">
      <c r="C14402" s="555"/>
      <c r="D14402" s="555"/>
      <c r="E14402" s="124" t="str">
        <f>'Enter Data'!$C$61</f>
        <v>Select</v>
      </c>
    </row>
    <row r="14403" spans="3:5" x14ac:dyDescent="0.2">
      <c r="C14403" s="555"/>
      <c r="D14403" s="555"/>
      <c r="E14403" s="124" t="str">
        <f>'Enter Data'!$C$61</f>
        <v>Select</v>
      </c>
    </row>
    <row r="14404" spans="3:5" x14ac:dyDescent="0.2">
      <c r="C14404" s="555"/>
      <c r="D14404" s="555"/>
      <c r="E14404" s="124" t="str">
        <f>'Enter Data'!$C$61</f>
        <v>Select</v>
      </c>
    </row>
    <row r="14405" spans="3:5" x14ac:dyDescent="0.2">
      <c r="C14405" s="555"/>
      <c r="D14405" s="555"/>
      <c r="E14405" s="124" t="str">
        <f>'Enter Data'!$C$61</f>
        <v>Select</v>
      </c>
    </row>
    <row r="14406" spans="3:5" x14ac:dyDescent="0.2">
      <c r="C14406" s="555"/>
      <c r="D14406" s="555"/>
      <c r="E14406" s="124" t="str">
        <f>'Enter Data'!$C$61</f>
        <v>Select</v>
      </c>
    </row>
    <row r="14407" spans="3:5" x14ac:dyDescent="0.2">
      <c r="C14407" s="555"/>
      <c r="D14407" s="555"/>
      <c r="E14407" s="124" t="str">
        <f>'Enter Data'!$C$61</f>
        <v>Select</v>
      </c>
    </row>
    <row r="14408" spans="3:5" x14ac:dyDescent="0.2">
      <c r="C14408" s="555"/>
      <c r="D14408" s="555"/>
      <c r="E14408" s="124" t="str">
        <f>'Enter Data'!$C$61</f>
        <v>Select</v>
      </c>
    </row>
    <row r="14409" spans="3:5" x14ac:dyDescent="0.2">
      <c r="C14409" s="555"/>
      <c r="D14409" s="555"/>
      <c r="E14409" s="124" t="str">
        <f>'Enter Data'!$C$61</f>
        <v>Select</v>
      </c>
    </row>
    <row r="14410" spans="3:5" x14ac:dyDescent="0.2">
      <c r="C14410" s="555"/>
      <c r="D14410" s="555"/>
      <c r="E14410" s="124" t="str">
        <f>'Enter Data'!$C$61</f>
        <v>Select</v>
      </c>
    </row>
    <row r="14411" spans="3:5" x14ac:dyDescent="0.2">
      <c r="C14411" s="555"/>
      <c r="D14411" s="555"/>
      <c r="E14411" s="124" t="str">
        <f>'Enter Data'!$C$61</f>
        <v>Select</v>
      </c>
    </row>
    <row r="14412" spans="3:5" x14ac:dyDescent="0.2">
      <c r="C14412" s="555"/>
      <c r="D14412" s="555"/>
      <c r="E14412" s="124" t="str">
        <f>'Enter Data'!$C$61</f>
        <v>Select</v>
      </c>
    </row>
    <row r="14413" spans="3:5" x14ac:dyDescent="0.2">
      <c r="C14413" s="555"/>
      <c r="D14413" s="555"/>
      <c r="E14413" s="124" t="str">
        <f>'Enter Data'!$C$61</f>
        <v>Select</v>
      </c>
    </row>
    <row r="14414" spans="3:5" x14ac:dyDescent="0.2">
      <c r="C14414" s="555"/>
      <c r="D14414" s="555"/>
      <c r="E14414" s="124" t="str">
        <f>'Enter Data'!$C$61</f>
        <v>Select</v>
      </c>
    </row>
    <row r="14415" spans="3:5" x14ac:dyDescent="0.2">
      <c r="C14415" s="555"/>
      <c r="D14415" s="555"/>
      <c r="E14415" s="124" t="str">
        <f>'Enter Data'!$C$61</f>
        <v>Select</v>
      </c>
    </row>
    <row r="14416" spans="3:5" x14ac:dyDescent="0.2">
      <c r="C14416" s="555"/>
      <c r="D14416" s="555"/>
      <c r="E14416" s="124" t="str">
        <f>'Enter Data'!$C$61</f>
        <v>Select</v>
      </c>
    </row>
    <row r="14417" spans="3:5" x14ac:dyDescent="0.2">
      <c r="C14417" s="555"/>
      <c r="D14417" s="555"/>
      <c r="E14417" s="124" t="str">
        <f>'Enter Data'!$C$61</f>
        <v>Select</v>
      </c>
    </row>
    <row r="14418" spans="3:5" x14ac:dyDescent="0.2">
      <c r="C14418" s="555"/>
      <c r="D14418" s="555"/>
      <c r="E14418" s="124" t="str">
        <f>'Enter Data'!$C$61</f>
        <v>Select</v>
      </c>
    </row>
    <row r="14419" spans="3:5" x14ac:dyDescent="0.2">
      <c r="C14419" s="555"/>
      <c r="D14419" s="555"/>
      <c r="E14419" s="124" t="str">
        <f>'Enter Data'!$C$61</f>
        <v>Select</v>
      </c>
    </row>
    <row r="14420" spans="3:5" x14ac:dyDescent="0.2">
      <c r="C14420" s="555"/>
      <c r="D14420" s="555"/>
      <c r="E14420" s="124" t="str">
        <f>'Enter Data'!$C$61</f>
        <v>Select</v>
      </c>
    </row>
    <row r="14421" spans="3:5" x14ac:dyDescent="0.2">
      <c r="C14421" s="555"/>
      <c r="D14421" s="555"/>
      <c r="E14421" s="124" t="str">
        <f>'Enter Data'!$C$61</f>
        <v>Select</v>
      </c>
    </row>
    <row r="14422" spans="3:5" x14ac:dyDescent="0.2">
      <c r="C14422" s="555"/>
      <c r="D14422" s="555"/>
      <c r="E14422" s="124" t="str">
        <f>'Enter Data'!$C$61</f>
        <v>Select</v>
      </c>
    </row>
    <row r="14423" spans="3:5" x14ac:dyDescent="0.2">
      <c r="C14423" s="555"/>
      <c r="D14423" s="555"/>
      <c r="E14423" s="124" t="str">
        <f>'Enter Data'!$C$61</f>
        <v>Select</v>
      </c>
    </row>
    <row r="14424" spans="3:5" x14ac:dyDescent="0.2">
      <c r="C14424" s="555"/>
      <c r="D14424" s="555"/>
      <c r="E14424" s="124" t="str">
        <f>'Enter Data'!$C$61</f>
        <v>Select</v>
      </c>
    </row>
    <row r="14425" spans="3:5" x14ac:dyDescent="0.2">
      <c r="C14425" s="555"/>
      <c r="D14425" s="555"/>
      <c r="E14425" s="124" t="str">
        <f>'Enter Data'!$C$61</f>
        <v>Select</v>
      </c>
    </row>
    <row r="14426" spans="3:5" x14ac:dyDescent="0.2">
      <c r="C14426" s="555"/>
      <c r="D14426" s="555"/>
      <c r="E14426" s="124" t="str">
        <f>'Enter Data'!$C$61</f>
        <v>Select</v>
      </c>
    </row>
    <row r="14427" spans="3:5" x14ac:dyDescent="0.2">
      <c r="C14427" s="555"/>
      <c r="D14427" s="555"/>
      <c r="E14427" s="124" t="str">
        <f>'Enter Data'!$C$61</f>
        <v>Select</v>
      </c>
    </row>
    <row r="14428" spans="3:5" x14ac:dyDescent="0.2">
      <c r="C14428" s="555"/>
      <c r="D14428" s="555"/>
      <c r="E14428" s="124" t="str">
        <f>'Enter Data'!$C$61</f>
        <v>Select</v>
      </c>
    </row>
    <row r="14429" spans="3:5" x14ac:dyDescent="0.2">
      <c r="C14429" s="555"/>
      <c r="D14429" s="555"/>
      <c r="E14429" s="124" t="str">
        <f>'Enter Data'!$C$61</f>
        <v>Select</v>
      </c>
    </row>
    <row r="14430" spans="3:5" x14ac:dyDescent="0.2">
      <c r="C14430" s="555"/>
      <c r="D14430" s="555"/>
      <c r="E14430" s="124" t="str">
        <f>'Enter Data'!$C$61</f>
        <v>Select</v>
      </c>
    </row>
    <row r="14431" spans="3:5" x14ac:dyDescent="0.2">
      <c r="C14431" s="555"/>
      <c r="D14431" s="555"/>
      <c r="E14431" s="124" t="str">
        <f>'Enter Data'!$C$61</f>
        <v>Select</v>
      </c>
    </row>
    <row r="14432" spans="3:5" x14ac:dyDescent="0.2">
      <c r="C14432" s="555"/>
      <c r="D14432" s="555"/>
      <c r="E14432" s="124" t="str">
        <f>'Enter Data'!$C$61</f>
        <v>Select</v>
      </c>
    </row>
    <row r="14433" spans="3:5" x14ac:dyDescent="0.2">
      <c r="C14433" s="555"/>
      <c r="D14433" s="555"/>
      <c r="E14433" s="124" t="str">
        <f>'Enter Data'!$C$61</f>
        <v>Select</v>
      </c>
    </row>
    <row r="14434" spans="3:5" x14ac:dyDescent="0.2">
      <c r="C14434" s="555"/>
      <c r="D14434" s="555"/>
      <c r="E14434" s="124" t="str">
        <f>'Enter Data'!$C$61</f>
        <v>Select</v>
      </c>
    </row>
    <row r="14435" spans="3:5" x14ac:dyDescent="0.2">
      <c r="C14435" s="555"/>
      <c r="D14435" s="555"/>
      <c r="E14435" s="124" t="str">
        <f>'Enter Data'!$C$61</f>
        <v>Select</v>
      </c>
    </row>
    <row r="14436" spans="3:5" x14ac:dyDescent="0.2">
      <c r="C14436" s="555"/>
      <c r="D14436" s="555"/>
      <c r="E14436" s="124" t="str">
        <f>'Enter Data'!$C$61</f>
        <v>Select</v>
      </c>
    </row>
    <row r="14437" spans="3:5" x14ac:dyDescent="0.2">
      <c r="C14437" s="555"/>
      <c r="D14437" s="555"/>
      <c r="E14437" s="124" t="str">
        <f>'Enter Data'!$C$61</f>
        <v>Select</v>
      </c>
    </row>
    <row r="14438" spans="3:5" x14ac:dyDescent="0.2">
      <c r="C14438" s="555"/>
      <c r="D14438" s="555"/>
      <c r="E14438" s="124" t="str">
        <f>'Enter Data'!$C$61</f>
        <v>Select</v>
      </c>
    </row>
    <row r="14439" spans="3:5" x14ac:dyDescent="0.2">
      <c r="C14439" s="555"/>
      <c r="D14439" s="555"/>
      <c r="E14439" s="124" t="str">
        <f>'Enter Data'!$C$61</f>
        <v>Select</v>
      </c>
    </row>
    <row r="14440" spans="3:5" x14ac:dyDescent="0.2">
      <c r="C14440" s="555"/>
      <c r="D14440" s="555"/>
      <c r="E14440" s="124" t="str">
        <f>'Enter Data'!$C$61</f>
        <v>Select</v>
      </c>
    </row>
    <row r="14441" spans="3:5" x14ac:dyDescent="0.2">
      <c r="C14441" s="555"/>
      <c r="D14441" s="555"/>
      <c r="E14441" s="124" t="str">
        <f>'Enter Data'!$C$61</f>
        <v>Select</v>
      </c>
    </row>
    <row r="14442" spans="3:5" x14ac:dyDescent="0.2">
      <c r="C14442" s="555"/>
      <c r="D14442" s="555"/>
      <c r="E14442" s="124" t="str">
        <f>'Enter Data'!$C$61</f>
        <v>Select</v>
      </c>
    </row>
    <row r="14443" spans="3:5" x14ac:dyDescent="0.2">
      <c r="C14443" s="555"/>
      <c r="D14443" s="555"/>
      <c r="E14443" s="124" t="str">
        <f>'Enter Data'!$C$61</f>
        <v>Select</v>
      </c>
    </row>
    <row r="14444" spans="3:5" x14ac:dyDescent="0.2">
      <c r="C14444" s="555"/>
      <c r="D14444" s="555"/>
      <c r="E14444" s="124" t="str">
        <f>'Enter Data'!$C$61</f>
        <v>Select</v>
      </c>
    </row>
    <row r="14445" spans="3:5" x14ac:dyDescent="0.2">
      <c r="C14445" s="555"/>
      <c r="D14445" s="555"/>
      <c r="E14445" s="124" t="str">
        <f>'Enter Data'!$C$61</f>
        <v>Select</v>
      </c>
    </row>
    <row r="14446" spans="3:5" x14ac:dyDescent="0.2">
      <c r="C14446" s="555"/>
      <c r="D14446" s="555"/>
      <c r="E14446" s="124" t="str">
        <f>'Enter Data'!$C$61</f>
        <v>Select</v>
      </c>
    </row>
    <row r="14447" spans="3:5" x14ac:dyDescent="0.2">
      <c r="C14447" s="555"/>
      <c r="D14447" s="555"/>
      <c r="E14447" s="124" t="str">
        <f>'Enter Data'!$C$61</f>
        <v>Select</v>
      </c>
    </row>
    <row r="14448" spans="3:5" x14ac:dyDescent="0.2">
      <c r="C14448" s="555"/>
      <c r="D14448" s="555"/>
      <c r="E14448" s="124" t="str">
        <f>'Enter Data'!$C$61</f>
        <v>Select</v>
      </c>
    </row>
    <row r="14449" spans="3:5" x14ac:dyDescent="0.2">
      <c r="C14449" s="555"/>
      <c r="D14449" s="555"/>
      <c r="E14449" s="124" t="str">
        <f>'Enter Data'!$C$61</f>
        <v>Select</v>
      </c>
    </row>
    <row r="14450" spans="3:5" x14ac:dyDescent="0.2">
      <c r="C14450" s="555"/>
      <c r="D14450" s="555"/>
      <c r="E14450" s="124" t="str">
        <f>'Enter Data'!$C$61</f>
        <v>Select</v>
      </c>
    </row>
    <row r="14451" spans="3:5" x14ac:dyDescent="0.2">
      <c r="C14451" s="555"/>
      <c r="D14451" s="555"/>
      <c r="E14451" s="124" t="str">
        <f>'Enter Data'!$C$61</f>
        <v>Select</v>
      </c>
    </row>
    <row r="14452" spans="3:5" x14ac:dyDescent="0.2">
      <c r="C14452" s="555"/>
      <c r="D14452" s="555"/>
      <c r="E14452" s="124" t="str">
        <f>'Enter Data'!$C$61</f>
        <v>Select</v>
      </c>
    </row>
    <row r="14453" spans="3:5" x14ac:dyDescent="0.2">
      <c r="C14453" s="555"/>
      <c r="D14453" s="555"/>
      <c r="E14453" s="124" t="str">
        <f>'Enter Data'!$C$61</f>
        <v>Select</v>
      </c>
    </row>
    <row r="14454" spans="3:5" x14ac:dyDescent="0.2">
      <c r="C14454" s="555"/>
      <c r="D14454" s="555"/>
      <c r="E14454" s="124" t="str">
        <f>'Enter Data'!$C$61</f>
        <v>Select</v>
      </c>
    </row>
    <row r="14455" spans="3:5" x14ac:dyDescent="0.2">
      <c r="C14455" s="555"/>
      <c r="D14455" s="555"/>
      <c r="E14455" s="124" t="str">
        <f>'Enter Data'!$C$61</f>
        <v>Select</v>
      </c>
    </row>
    <row r="14456" spans="3:5" x14ac:dyDescent="0.2">
      <c r="C14456" s="555"/>
      <c r="D14456" s="555"/>
      <c r="E14456" s="124" t="str">
        <f>'Enter Data'!$C$61</f>
        <v>Select</v>
      </c>
    </row>
    <row r="14457" spans="3:5" x14ac:dyDescent="0.2">
      <c r="C14457" s="555"/>
      <c r="D14457" s="555"/>
      <c r="E14457" s="124" t="str">
        <f>'Enter Data'!$C$61</f>
        <v>Select</v>
      </c>
    </row>
    <row r="14458" spans="3:5" x14ac:dyDescent="0.2">
      <c r="C14458" s="555"/>
      <c r="D14458" s="555"/>
      <c r="E14458" s="124" t="str">
        <f>'Enter Data'!$C$61</f>
        <v>Select</v>
      </c>
    </row>
    <row r="14459" spans="3:5" x14ac:dyDescent="0.2">
      <c r="C14459" s="555"/>
      <c r="D14459" s="555"/>
      <c r="E14459" s="124" t="str">
        <f>'Enter Data'!$C$61</f>
        <v>Select</v>
      </c>
    </row>
    <row r="14460" spans="3:5" x14ac:dyDescent="0.2">
      <c r="C14460" s="555"/>
      <c r="D14460" s="555"/>
      <c r="E14460" s="124" t="str">
        <f>'Enter Data'!$C$61</f>
        <v>Select</v>
      </c>
    </row>
    <row r="14461" spans="3:5" x14ac:dyDescent="0.2">
      <c r="C14461" s="555"/>
      <c r="D14461" s="555"/>
      <c r="E14461" s="124" t="str">
        <f>'Enter Data'!$C$61</f>
        <v>Select</v>
      </c>
    </row>
    <row r="14462" spans="3:5" x14ac:dyDescent="0.2">
      <c r="C14462" s="555"/>
      <c r="D14462" s="555"/>
      <c r="E14462" s="124" t="str">
        <f>'Enter Data'!$C$61</f>
        <v>Select</v>
      </c>
    </row>
    <row r="14463" spans="3:5" x14ac:dyDescent="0.2">
      <c r="C14463" s="555"/>
      <c r="D14463" s="555"/>
      <c r="E14463" s="124" t="str">
        <f>'Enter Data'!$C$61</f>
        <v>Select</v>
      </c>
    </row>
    <row r="14464" spans="3:5" x14ac:dyDescent="0.2">
      <c r="C14464" s="555"/>
      <c r="D14464" s="555"/>
      <c r="E14464" s="124" t="str">
        <f>'Enter Data'!$C$61</f>
        <v>Select</v>
      </c>
    </row>
    <row r="14465" spans="3:5" x14ac:dyDescent="0.2">
      <c r="C14465" s="555"/>
      <c r="D14465" s="555"/>
      <c r="E14465" s="124" t="str">
        <f>'Enter Data'!$C$61</f>
        <v>Select</v>
      </c>
    </row>
    <row r="14466" spans="3:5" x14ac:dyDescent="0.2">
      <c r="C14466" s="555"/>
      <c r="D14466" s="555"/>
      <c r="E14466" s="124" t="str">
        <f>'Enter Data'!$C$61</f>
        <v>Select</v>
      </c>
    </row>
    <row r="14467" spans="3:5" x14ac:dyDescent="0.2">
      <c r="C14467" s="555"/>
      <c r="D14467" s="555"/>
      <c r="E14467" s="124" t="str">
        <f>'Enter Data'!$C$61</f>
        <v>Select</v>
      </c>
    </row>
    <row r="14468" spans="3:5" x14ac:dyDescent="0.2">
      <c r="C14468" s="555"/>
      <c r="D14468" s="555"/>
      <c r="E14468" s="124" t="str">
        <f>'Enter Data'!$C$61</f>
        <v>Select</v>
      </c>
    </row>
    <row r="14469" spans="3:5" x14ac:dyDescent="0.2">
      <c r="C14469" s="555"/>
      <c r="D14469" s="555"/>
      <c r="E14469" s="124" t="str">
        <f>'Enter Data'!$C$61</f>
        <v>Select</v>
      </c>
    </row>
    <row r="14470" spans="3:5" x14ac:dyDescent="0.2">
      <c r="C14470" s="555"/>
      <c r="D14470" s="555"/>
      <c r="E14470" s="124" t="str">
        <f>'Enter Data'!$C$61</f>
        <v>Select</v>
      </c>
    </row>
    <row r="14471" spans="3:5" x14ac:dyDescent="0.2">
      <c r="C14471" s="555"/>
      <c r="D14471" s="555"/>
      <c r="E14471" s="124" t="str">
        <f>'Enter Data'!$C$61</f>
        <v>Select</v>
      </c>
    </row>
    <row r="14472" spans="3:5" x14ac:dyDescent="0.2">
      <c r="C14472" s="555"/>
      <c r="D14472" s="555"/>
      <c r="E14472" s="124" t="str">
        <f>'Enter Data'!$C$61</f>
        <v>Select</v>
      </c>
    </row>
    <row r="14473" spans="3:5" x14ac:dyDescent="0.2">
      <c r="C14473" s="555"/>
      <c r="D14473" s="555"/>
      <c r="E14473" s="124" t="str">
        <f>'Enter Data'!$C$61</f>
        <v>Select</v>
      </c>
    </row>
    <row r="14474" spans="3:5" x14ac:dyDescent="0.2">
      <c r="C14474" s="555"/>
      <c r="D14474" s="555"/>
      <c r="E14474" s="124" t="str">
        <f>'Enter Data'!$C$61</f>
        <v>Select</v>
      </c>
    </row>
    <row r="14475" spans="3:5" x14ac:dyDescent="0.2">
      <c r="C14475" s="555"/>
      <c r="D14475" s="555"/>
      <c r="E14475" s="124" t="str">
        <f>'Enter Data'!$C$61</f>
        <v>Select</v>
      </c>
    </row>
    <row r="14476" spans="3:5" x14ac:dyDescent="0.2">
      <c r="C14476" s="555"/>
      <c r="D14476" s="555"/>
      <c r="E14476" s="124" t="str">
        <f>'Enter Data'!$C$61</f>
        <v>Select</v>
      </c>
    </row>
    <row r="14477" spans="3:5" x14ac:dyDescent="0.2">
      <c r="C14477" s="555"/>
      <c r="D14477" s="555"/>
      <c r="E14477" s="124" t="str">
        <f>'Enter Data'!$C$61</f>
        <v>Select</v>
      </c>
    </row>
    <row r="14478" spans="3:5" x14ac:dyDescent="0.2">
      <c r="C14478" s="555"/>
      <c r="D14478" s="555"/>
      <c r="E14478" s="124" t="str">
        <f>'Enter Data'!$C$61</f>
        <v>Select</v>
      </c>
    </row>
    <row r="14479" spans="3:5" x14ac:dyDescent="0.2">
      <c r="C14479" s="555"/>
      <c r="D14479" s="555"/>
      <c r="E14479" s="124" t="str">
        <f>'Enter Data'!$C$61</f>
        <v>Select</v>
      </c>
    </row>
    <row r="14480" spans="3:5" x14ac:dyDescent="0.2">
      <c r="C14480" s="555"/>
      <c r="D14480" s="555"/>
      <c r="E14480" s="124" t="str">
        <f>'Enter Data'!$C$61</f>
        <v>Select</v>
      </c>
    </row>
    <row r="14481" spans="3:5" x14ac:dyDescent="0.2">
      <c r="C14481" s="555"/>
      <c r="D14481" s="555"/>
      <c r="E14481" s="124" t="str">
        <f>'Enter Data'!$C$61</f>
        <v>Select</v>
      </c>
    </row>
    <row r="14482" spans="3:5" x14ac:dyDescent="0.2">
      <c r="C14482" s="555"/>
      <c r="D14482" s="555"/>
      <c r="E14482" s="124" t="str">
        <f>'Enter Data'!$C$61</f>
        <v>Select</v>
      </c>
    </row>
    <row r="14483" spans="3:5" x14ac:dyDescent="0.2">
      <c r="C14483" s="555"/>
      <c r="D14483" s="555"/>
      <c r="E14483" s="124" t="str">
        <f>'Enter Data'!$C$61</f>
        <v>Select</v>
      </c>
    </row>
    <row r="14484" spans="3:5" x14ac:dyDescent="0.2">
      <c r="C14484" s="555"/>
      <c r="D14484" s="555"/>
      <c r="E14484" s="124" t="str">
        <f>'Enter Data'!$C$61</f>
        <v>Select</v>
      </c>
    </row>
    <row r="14485" spans="3:5" x14ac:dyDescent="0.2">
      <c r="C14485" s="555"/>
      <c r="D14485" s="555"/>
      <c r="E14485" s="124" t="str">
        <f>'Enter Data'!$C$61</f>
        <v>Select</v>
      </c>
    </row>
    <row r="14486" spans="3:5" x14ac:dyDescent="0.2">
      <c r="C14486" s="555"/>
      <c r="D14486" s="555"/>
      <c r="E14486" s="124" t="str">
        <f>'Enter Data'!$C$61</f>
        <v>Select</v>
      </c>
    </row>
    <row r="14487" spans="3:5" x14ac:dyDescent="0.2">
      <c r="C14487" s="555"/>
      <c r="D14487" s="555"/>
      <c r="E14487" s="124" t="str">
        <f>'Enter Data'!$C$61</f>
        <v>Select</v>
      </c>
    </row>
    <row r="14488" spans="3:5" x14ac:dyDescent="0.2">
      <c r="C14488" s="555"/>
      <c r="D14488" s="555"/>
      <c r="E14488" s="124" t="str">
        <f>'Enter Data'!$C$61</f>
        <v>Select</v>
      </c>
    </row>
    <row r="14489" spans="3:5" x14ac:dyDescent="0.2">
      <c r="C14489" s="555"/>
      <c r="D14489" s="555"/>
      <c r="E14489" s="124" t="str">
        <f>'Enter Data'!$C$61</f>
        <v>Select</v>
      </c>
    </row>
    <row r="14490" spans="3:5" x14ac:dyDescent="0.2">
      <c r="C14490" s="555"/>
      <c r="D14490" s="555"/>
      <c r="E14490" s="124" t="str">
        <f>'Enter Data'!$C$61</f>
        <v>Select</v>
      </c>
    </row>
    <row r="14491" spans="3:5" x14ac:dyDescent="0.2">
      <c r="C14491" s="555"/>
      <c r="D14491" s="555"/>
      <c r="E14491" s="124" t="str">
        <f>'Enter Data'!$C$61</f>
        <v>Select</v>
      </c>
    </row>
    <row r="14492" spans="3:5" x14ac:dyDescent="0.2">
      <c r="C14492" s="555"/>
      <c r="D14492" s="555"/>
      <c r="E14492" s="124" t="str">
        <f>'Enter Data'!$C$61</f>
        <v>Select</v>
      </c>
    </row>
    <row r="14493" spans="3:5" x14ac:dyDescent="0.2">
      <c r="C14493" s="555"/>
      <c r="D14493" s="555"/>
      <c r="E14493" s="124" t="str">
        <f>'Enter Data'!$C$61</f>
        <v>Select</v>
      </c>
    </row>
    <row r="14494" spans="3:5" x14ac:dyDescent="0.2">
      <c r="C14494" s="555"/>
      <c r="D14494" s="555"/>
      <c r="E14494" s="124" t="str">
        <f>'Enter Data'!$C$61</f>
        <v>Select</v>
      </c>
    </row>
    <row r="14495" spans="3:5" x14ac:dyDescent="0.2">
      <c r="C14495" s="555"/>
      <c r="D14495" s="555"/>
      <c r="E14495" s="124" t="str">
        <f>'Enter Data'!$C$61</f>
        <v>Select</v>
      </c>
    </row>
    <row r="14496" spans="3:5" x14ac:dyDescent="0.2">
      <c r="C14496" s="555"/>
      <c r="D14496" s="555"/>
      <c r="E14496" s="124" t="str">
        <f>'Enter Data'!$C$61</f>
        <v>Select</v>
      </c>
    </row>
    <row r="14497" spans="3:5" x14ac:dyDescent="0.2">
      <c r="C14497" s="555"/>
      <c r="D14497" s="555"/>
      <c r="E14497" s="124" t="str">
        <f>'Enter Data'!$C$61</f>
        <v>Select</v>
      </c>
    </row>
    <row r="14498" spans="3:5" x14ac:dyDescent="0.2">
      <c r="C14498" s="555"/>
      <c r="D14498" s="555"/>
      <c r="E14498" s="124" t="str">
        <f>'Enter Data'!$C$61</f>
        <v>Select</v>
      </c>
    </row>
    <row r="14499" spans="3:5" x14ac:dyDescent="0.2">
      <c r="C14499" s="555"/>
      <c r="D14499" s="555"/>
      <c r="E14499" s="124" t="str">
        <f>'Enter Data'!$C$61</f>
        <v>Select</v>
      </c>
    </row>
    <row r="14500" spans="3:5" x14ac:dyDescent="0.2">
      <c r="C14500" s="555"/>
      <c r="D14500" s="555"/>
      <c r="E14500" s="124" t="str">
        <f>'Enter Data'!$C$61</f>
        <v>Select</v>
      </c>
    </row>
    <row r="14501" spans="3:5" x14ac:dyDescent="0.2">
      <c r="C14501" s="555"/>
      <c r="D14501" s="555"/>
      <c r="E14501" s="124" t="str">
        <f>'Enter Data'!$C$61</f>
        <v>Select</v>
      </c>
    </row>
    <row r="14502" spans="3:5" x14ac:dyDescent="0.2">
      <c r="C14502" s="555"/>
      <c r="D14502" s="555"/>
      <c r="E14502" s="124" t="str">
        <f>'Enter Data'!$C$61</f>
        <v>Select</v>
      </c>
    </row>
    <row r="14503" spans="3:5" x14ac:dyDescent="0.2">
      <c r="C14503" s="555"/>
      <c r="D14503" s="555"/>
      <c r="E14503" s="124" t="str">
        <f>'Enter Data'!$C$61</f>
        <v>Select</v>
      </c>
    </row>
    <row r="14504" spans="3:5" x14ac:dyDescent="0.2">
      <c r="C14504" s="555"/>
      <c r="D14504" s="555"/>
      <c r="E14504" s="124" t="str">
        <f>'Enter Data'!$C$61</f>
        <v>Select</v>
      </c>
    </row>
    <row r="14505" spans="3:5" x14ac:dyDescent="0.2">
      <c r="C14505" s="555"/>
      <c r="D14505" s="555"/>
      <c r="E14505" s="124" t="str">
        <f>'Enter Data'!$C$61</f>
        <v>Select</v>
      </c>
    </row>
    <row r="14506" spans="3:5" x14ac:dyDescent="0.2">
      <c r="C14506" s="555"/>
      <c r="D14506" s="555"/>
      <c r="E14506" s="124" t="str">
        <f>'Enter Data'!$C$61</f>
        <v>Select</v>
      </c>
    </row>
    <row r="14507" spans="3:5" x14ac:dyDescent="0.2">
      <c r="C14507" s="555"/>
      <c r="D14507" s="555"/>
      <c r="E14507" s="124" t="str">
        <f>'Enter Data'!$C$61</f>
        <v>Select</v>
      </c>
    </row>
    <row r="14508" spans="3:5" x14ac:dyDescent="0.2">
      <c r="C14508" s="555"/>
      <c r="D14508" s="555"/>
      <c r="E14508" s="124" t="str">
        <f>'Enter Data'!$C$61</f>
        <v>Select</v>
      </c>
    </row>
    <row r="14509" spans="3:5" x14ac:dyDescent="0.2">
      <c r="C14509" s="555"/>
      <c r="D14509" s="555"/>
      <c r="E14509" s="124" t="str">
        <f>'Enter Data'!$C$61</f>
        <v>Select</v>
      </c>
    </row>
    <row r="14510" spans="3:5" x14ac:dyDescent="0.2">
      <c r="C14510" s="555"/>
      <c r="D14510" s="555"/>
      <c r="E14510" s="124" t="str">
        <f>'Enter Data'!$C$61</f>
        <v>Select</v>
      </c>
    </row>
    <row r="14511" spans="3:5" x14ac:dyDescent="0.2">
      <c r="C14511" s="555"/>
      <c r="D14511" s="555"/>
      <c r="E14511" s="124" t="str">
        <f>'Enter Data'!$C$61</f>
        <v>Select</v>
      </c>
    </row>
    <row r="14512" spans="3:5" x14ac:dyDescent="0.2">
      <c r="C14512" s="555"/>
      <c r="D14512" s="555"/>
      <c r="E14512" s="124" t="str">
        <f>'Enter Data'!$C$61</f>
        <v>Select</v>
      </c>
    </row>
    <row r="14513" spans="3:5" x14ac:dyDescent="0.2">
      <c r="C14513" s="555"/>
      <c r="D14513" s="555"/>
      <c r="E14513" s="124" t="str">
        <f>'Enter Data'!$C$61</f>
        <v>Select</v>
      </c>
    </row>
    <row r="14514" spans="3:5" x14ac:dyDescent="0.2">
      <c r="C14514" s="555"/>
      <c r="D14514" s="555"/>
      <c r="E14514" s="124" t="str">
        <f>'Enter Data'!$C$61</f>
        <v>Select</v>
      </c>
    </row>
    <row r="14515" spans="3:5" x14ac:dyDescent="0.2">
      <c r="C14515" s="555"/>
      <c r="D14515" s="555"/>
      <c r="E14515" s="124" t="str">
        <f>'Enter Data'!$C$61</f>
        <v>Select</v>
      </c>
    </row>
    <row r="14516" spans="3:5" x14ac:dyDescent="0.2">
      <c r="C14516" s="555"/>
      <c r="D14516" s="555"/>
      <c r="E14516" s="124" t="str">
        <f>'Enter Data'!$C$61</f>
        <v>Select</v>
      </c>
    </row>
    <row r="14517" spans="3:5" x14ac:dyDescent="0.2">
      <c r="C14517" s="555"/>
      <c r="D14517" s="555"/>
      <c r="E14517" s="124" t="str">
        <f>'Enter Data'!$C$61</f>
        <v>Select</v>
      </c>
    </row>
    <row r="14518" spans="3:5" x14ac:dyDescent="0.2">
      <c r="C14518" s="555"/>
      <c r="D14518" s="555"/>
      <c r="E14518" s="124" t="str">
        <f>'Enter Data'!$C$61</f>
        <v>Select</v>
      </c>
    </row>
    <row r="14519" spans="3:5" x14ac:dyDescent="0.2">
      <c r="C14519" s="555"/>
      <c r="D14519" s="555"/>
      <c r="E14519" s="124" t="str">
        <f>'Enter Data'!$C$61</f>
        <v>Select</v>
      </c>
    </row>
    <row r="14520" spans="3:5" x14ac:dyDescent="0.2">
      <c r="C14520" s="555"/>
      <c r="D14520" s="555"/>
      <c r="E14520" s="124" t="str">
        <f>'Enter Data'!$C$61</f>
        <v>Select</v>
      </c>
    </row>
    <row r="14521" spans="3:5" x14ac:dyDescent="0.2">
      <c r="C14521" s="555"/>
      <c r="D14521" s="555"/>
      <c r="E14521" s="124" t="str">
        <f>'Enter Data'!$C$61</f>
        <v>Select</v>
      </c>
    </row>
    <row r="14522" spans="3:5" x14ac:dyDescent="0.2">
      <c r="C14522" s="555"/>
      <c r="D14522" s="555"/>
      <c r="E14522" s="124" t="str">
        <f>'Enter Data'!$C$61</f>
        <v>Select</v>
      </c>
    </row>
    <row r="14523" spans="3:5" x14ac:dyDescent="0.2">
      <c r="C14523" s="555"/>
      <c r="D14523" s="555"/>
      <c r="E14523" s="124" t="str">
        <f>'Enter Data'!$C$61</f>
        <v>Select</v>
      </c>
    </row>
    <row r="14524" spans="3:5" x14ac:dyDescent="0.2">
      <c r="C14524" s="555"/>
      <c r="D14524" s="555"/>
      <c r="E14524" s="124" t="str">
        <f>'Enter Data'!$C$61</f>
        <v>Select</v>
      </c>
    </row>
    <row r="14525" spans="3:5" x14ac:dyDescent="0.2">
      <c r="C14525" s="555"/>
      <c r="D14525" s="555"/>
      <c r="E14525" s="124" t="str">
        <f>'Enter Data'!$C$61</f>
        <v>Select</v>
      </c>
    </row>
    <row r="14526" spans="3:5" x14ac:dyDescent="0.2">
      <c r="C14526" s="555"/>
      <c r="D14526" s="555"/>
      <c r="E14526" s="124" t="str">
        <f>'Enter Data'!$C$61</f>
        <v>Select</v>
      </c>
    </row>
    <row r="14527" spans="3:5" x14ac:dyDescent="0.2">
      <c r="C14527" s="555"/>
      <c r="D14527" s="555"/>
      <c r="E14527" s="124" t="str">
        <f>'Enter Data'!$C$61</f>
        <v>Select</v>
      </c>
    </row>
    <row r="14528" spans="3:5" x14ac:dyDescent="0.2">
      <c r="C14528" s="555"/>
      <c r="D14528" s="555"/>
      <c r="E14528" s="124" t="str">
        <f>'Enter Data'!$C$61</f>
        <v>Select</v>
      </c>
    </row>
    <row r="14529" spans="3:5" x14ac:dyDescent="0.2">
      <c r="C14529" s="555"/>
      <c r="D14529" s="555"/>
      <c r="E14529" s="124" t="str">
        <f>'Enter Data'!$C$61</f>
        <v>Select</v>
      </c>
    </row>
    <row r="14530" spans="3:5" x14ac:dyDescent="0.2">
      <c r="C14530" s="555"/>
      <c r="D14530" s="555"/>
      <c r="E14530" s="124" t="str">
        <f>'Enter Data'!$C$61</f>
        <v>Select</v>
      </c>
    </row>
    <row r="14531" spans="3:5" x14ac:dyDescent="0.2">
      <c r="C14531" s="555"/>
      <c r="D14531" s="555"/>
      <c r="E14531" s="124" t="str">
        <f>'Enter Data'!$C$61</f>
        <v>Select</v>
      </c>
    </row>
    <row r="14532" spans="3:5" x14ac:dyDescent="0.2">
      <c r="C14532" s="555"/>
      <c r="D14532" s="555"/>
      <c r="E14532" s="124" t="str">
        <f>'Enter Data'!$C$61</f>
        <v>Select</v>
      </c>
    </row>
    <row r="14533" spans="3:5" x14ac:dyDescent="0.2">
      <c r="C14533" s="555"/>
      <c r="D14533" s="555"/>
      <c r="E14533" s="124" t="str">
        <f>'Enter Data'!$C$61</f>
        <v>Select</v>
      </c>
    </row>
    <row r="14534" spans="3:5" x14ac:dyDescent="0.2">
      <c r="C14534" s="555"/>
      <c r="D14534" s="555"/>
      <c r="E14534" s="124" t="str">
        <f>'Enter Data'!$C$61</f>
        <v>Select</v>
      </c>
    </row>
    <row r="14535" spans="3:5" x14ac:dyDescent="0.2">
      <c r="C14535" s="555"/>
      <c r="D14535" s="555"/>
      <c r="E14535" s="124" t="str">
        <f>'Enter Data'!$C$61</f>
        <v>Select</v>
      </c>
    </row>
    <row r="14536" spans="3:5" x14ac:dyDescent="0.2">
      <c r="C14536" s="555"/>
      <c r="D14536" s="555"/>
      <c r="E14536" s="124" t="str">
        <f>'Enter Data'!$C$61</f>
        <v>Select</v>
      </c>
    </row>
    <row r="14537" spans="3:5" x14ac:dyDescent="0.2">
      <c r="C14537" s="555"/>
      <c r="D14537" s="555"/>
      <c r="E14537" s="124" t="str">
        <f>'Enter Data'!$C$61</f>
        <v>Select</v>
      </c>
    </row>
    <row r="14538" spans="3:5" x14ac:dyDescent="0.2">
      <c r="C14538" s="555"/>
      <c r="D14538" s="555"/>
      <c r="E14538" s="124" t="str">
        <f>'Enter Data'!$C$61</f>
        <v>Select</v>
      </c>
    </row>
    <row r="14539" spans="3:5" x14ac:dyDescent="0.2">
      <c r="C14539" s="555"/>
      <c r="D14539" s="555"/>
      <c r="E14539" s="124" t="str">
        <f>'Enter Data'!$C$61</f>
        <v>Select</v>
      </c>
    </row>
    <row r="14540" spans="3:5" x14ac:dyDescent="0.2">
      <c r="C14540" s="555"/>
      <c r="D14540" s="555"/>
      <c r="E14540" s="124" t="str">
        <f>'Enter Data'!$C$61</f>
        <v>Select</v>
      </c>
    </row>
    <row r="14541" spans="3:5" x14ac:dyDescent="0.2">
      <c r="C14541" s="555"/>
      <c r="D14541" s="555"/>
      <c r="E14541" s="124" t="str">
        <f>'Enter Data'!$C$61</f>
        <v>Select</v>
      </c>
    </row>
    <row r="14542" spans="3:5" x14ac:dyDescent="0.2">
      <c r="C14542" s="555"/>
      <c r="D14542" s="555"/>
      <c r="E14542" s="124" t="str">
        <f>'Enter Data'!$C$61</f>
        <v>Select</v>
      </c>
    </row>
    <row r="14543" spans="3:5" x14ac:dyDescent="0.2">
      <c r="C14543" s="555"/>
      <c r="D14543" s="555"/>
      <c r="E14543" s="124" t="str">
        <f>'Enter Data'!$C$61</f>
        <v>Select</v>
      </c>
    </row>
    <row r="14544" spans="3:5" x14ac:dyDescent="0.2">
      <c r="C14544" s="555"/>
      <c r="D14544" s="555"/>
      <c r="E14544" s="124" t="str">
        <f>'Enter Data'!$C$61</f>
        <v>Select</v>
      </c>
    </row>
    <row r="14545" spans="3:5" x14ac:dyDescent="0.2">
      <c r="C14545" s="555"/>
      <c r="D14545" s="555"/>
      <c r="E14545" s="124" t="str">
        <f>'Enter Data'!$C$61</f>
        <v>Select</v>
      </c>
    </row>
    <row r="14546" spans="3:5" x14ac:dyDescent="0.2">
      <c r="C14546" s="555"/>
      <c r="D14546" s="555"/>
      <c r="E14546" s="124" t="str">
        <f>'Enter Data'!$C$61</f>
        <v>Select</v>
      </c>
    </row>
    <row r="14547" spans="3:5" x14ac:dyDescent="0.2">
      <c r="C14547" s="555"/>
      <c r="D14547" s="555"/>
      <c r="E14547" s="124" t="str">
        <f>'Enter Data'!$C$61</f>
        <v>Select</v>
      </c>
    </row>
    <row r="14548" spans="3:5" x14ac:dyDescent="0.2">
      <c r="C14548" s="555"/>
      <c r="D14548" s="555"/>
      <c r="E14548" s="124" t="str">
        <f>'Enter Data'!$C$61</f>
        <v>Select</v>
      </c>
    </row>
    <row r="14549" spans="3:5" x14ac:dyDescent="0.2">
      <c r="C14549" s="555"/>
      <c r="D14549" s="555"/>
      <c r="E14549" s="124" t="str">
        <f>'Enter Data'!$C$61</f>
        <v>Select</v>
      </c>
    </row>
    <row r="14550" spans="3:5" x14ac:dyDescent="0.2">
      <c r="C14550" s="555"/>
      <c r="D14550" s="555"/>
      <c r="E14550" s="124" t="str">
        <f>'Enter Data'!$C$61</f>
        <v>Select</v>
      </c>
    </row>
    <row r="14551" spans="3:5" x14ac:dyDescent="0.2">
      <c r="C14551" s="555"/>
      <c r="D14551" s="555"/>
      <c r="E14551" s="124" t="str">
        <f>'Enter Data'!$C$61</f>
        <v>Select</v>
      </c>
    </row>
    <row r="14552" spans="3:5" x14ac:dyDescent="0.2">
      <c r="C14552" s="555"/>
      <c r="D14552" s="555"/>
      <c r="E14552" s="124" t="str">
        <f>'Enter Data'!$C$61</f>
        <v>Select</v>
      </c>
    </row>
    <row r="14553" spans="3:5" x14ac:dyDescent="0.2">
      <c r="C14553" s="555"/>
      <c r="D14553" s="555"/>
      <c r="E14553" s="124" t="str">
        <f>'Enter Data'!$C$61</f>
        <v>Select</v>
      </c>
    </row>
    <row r="14554" spans="3:5" x14ac:dyDescent="0.2">
      <c r="C14554" s="555"/>
      <c r="D14554" s="555"/>
      <c r="E14554" s="124" t="str">
        <f>'Enter Data'!$C$61</f>
        <v>Select</v>
      </c>
    </row>
    <row r="14555" spans="3:5" x14ac:dyDescent="0.2">
      <c r="C14555" s="555"/>
      <c r="D14555" s="555"/>
      <c r="E14555" s="124" t="str">
        <f>'Enter Data'!$C$61</f>
        <v>Select</v>
      </c>
    </row>
    <row r="14556" spans="3:5" x14ac:dyDescent="0.2">
      <c r="C14556" s="555"/>
      <c r="D14556" s="555"/>
      <c r="E14556" s="124" t="str">
        <f>'Enter Data'!$C$61</f>
        <v>Select</v>
      </c>
    </row>
    <row r="14557" spans="3:5" x14ac:dyDescent="0.2">
      <c r="C14557" s="555"/>
      <c r="D14557" s="555"/>
      <c r="E14557" s="124" t="str">
        <f>'Enter Data'!$C$61</f>
        <v>Select</v>
      </c>
    </row>
    <row r="14558" spans="3:5" x14ac:dyDescent="0.2">
      <c r="C14558" s="555"/>
      <c r="D14558" s="555"/>
      <c r="E14558" s="124" t="str">
        <f>'Enter Data'!$C$61</f>
        <v>Select</v>
      </c>
    </row>
    <row r="14559" spans="3:5" x14ac:dyDescent="0.2">
      <c r="C14559" s="555"/>
      <c r="D14559" s="555"/>
      <c r="E14559" s="124" t="str">
        <f>'Enter Data'!$C$61</f>
        <v>Select</v>
      </c>
    </row>
    <row r="14560" spans="3:5" x14ac:dyDescent="0.2">
      <c r="C14560" s="555"/>
      <c r="D14560" s="555"/>
      <c r="E14560" s="124" t="str">
        <f>'Enter Data'!$C$61</f>
        <v>Select</v>
      </c>
    </row>
    <row r="14561" spans="3:5" x14ac:dyDescent="0.2">
      <c r="C14561" s="555"/>
      <c r="D14561" s="555"/>
      <c r="E14561" s="124" t="str">
        <f>'Enter Data'!$C$61</f>
        <v>Select</v>
      </c>
    </row>
    <row r="14562" spans="3:5" x14ac:dyDescent="0.2">
      <c r="C14562" s="555"/>
      <c r="D14562" s="555"/>
      <c r="E14562" s="124" t="str">
        <f>'Enter Data'!$C$61</f>
        <v>Select</v>
      </c>
    </row>
    <row r="14563" spans="3:5" x14ac:dyDescent="0.2">
      <c r="C14563" s="555"/>
      <c r="D14563" s="555"/>
      <c r="E14563" s="124" t="str">
        <f>'Enter Data'!$C$61</f>
        <v>Select</v>
      </c>
    </row>
    <row r="14564" spans="3:5" x14ac:dyDescent="0.2">
      <c r="C14564" s="555"/>
      <c r="D14564" s="555"/>
      <c r="E14564" s="124" t="str">
        <f>'Enter Data'!$C$61</f>
        <v>Select</v>
      </c>
    </row>
    <row r="14565" spans="3:5" x14ac:dyDescent="0.2">
      <c r="C14565" s="555"/>
      <c r="D14565" s="555"/>
      <c r="E14565" s="124" t="str">
        <f>'Enter Data'!$C$61</f>
        <v>Select</v>
      </c>
    </row>
    <row r="14566" spans="3:5" x14ac:dyDescent="0.2">
      <c r="C14566" s="555"/>
      <c r="D14566" s="555"/>
      <c r="E14566" s="124" t="str">
        <f>'Enter Data'!$C$61</f>
        <v>Select</v>
      </c>
    </row>
    <row r="14567" spans="3:5" x14ac:dyDescent="0.2">
      <c r="C14567" s="555"/>
      <c r="D14567" s="555"/>
      <c r="E14567" s="124" t="str">
        <f>'Enter Data'!$C$61</f>
        <v>Select</v>
      </c>
    </row>
    <row r="14568" spans="3:5" x14ac:dyDescent="0.2">
      <c r="C14568" s="555"/>
      <c r="D14568" s="555"/>
      <c r="E14568" s="124" t="str">
        <f>'Enter Data'!$C$61</f>
        <v>Select</v>
      </c>
    </row>
    <row r="14569" spans="3:5" x14ac:dyDescent="0.2">
      <c r="C14569" s="555"/>
      <c r="D14569" s="555"/>
      <c r="E14569" s="124" t="str">
        <f>'Enter Data'!$C$61</f>
        <v>Select</v>
      </c>
    </row>
    <row r="14570" spans="3:5" x14ac:dyDescent="0.2">
      <c r="C14570" s="555"/>
      <c r="D14570" s="555"/>
      <c r="E14570" s="124" t="str">
        <f>'Enter Data'!$C$61</f>
        <v>Select</v>
      </c>
    </row>
    <row r="14571" spans="3:5" x14ac:dyDescent="0.2">
      <c r="C14571" s="555"/>
      <c r="D14571" s="555"/>
      <c r="E14571" s="124" t="str">
        <f>'Enter Data'!$C$61</f>
        <v>Select</v>
      </c>
    </row>
    <row r="14572" spans="3:5" x14ac:dyDescent="0.2">
      <c r="C14572" s="555"/>
      <c r="D14572" s="555"/>
      <c r="E14572" s="124" t="str">
        <f>'Enter Data'!$C$61</f>
        <v>Select</v>
      </c>
    </row>
    <row r="14573" spans="3:5" x14ac:dyDescent="0.2">
      <c r="C14573" s="555"/>
      <c r="D14573" s="555"/>
      <c r="E14573" s="124" t="str">
        <f>'Enter Data'!$C$61</f>
        <v>Select</v>
      </c>
    </row>
    <row r="14574" spans="3:5" x14ac:dyDescent="0.2">
      <c r="C14574" s="555"/>
      <c r="D14574" s="555"/>
      <c r="E14574" s="124" t="str">
        <f>'Enter Data'!$C$61</f>
        <v>Select</v>
      </c>
    </row>
    <row r="14575" spans="3:5" x14ac:dyDescent="0.2">
      <c r="C14575" s="555"/>
      <c r="D14575" s="555"/>
      <c r="E14575" s="124" t="str">
        <f>'Enter Data'!$C$61</f>
        <v>Select</v>
      </c>
    </row>
    <row r="14576" spans="3:5" x14ac:dyDescent="0.2">
      <c r="C14576" s="555"/>
      <c r="D14576" s="555"/>
      <c r="E14576" s="124" t="str">
        <f>'Enter Data'!$C$61</f>
        <v>Select</v>
      </c>
    </row>
    <row r="14577" spans="3:5" x14ac:dyDescent="0.2">
      <c r="C14577" s="555"/>
      <c r="D14577" s="555"/>
      <c r="E14577" s="124" t="str">
        <f>'Enter Data'!$C$61</f>
        <v>Select</v>
      </c>
    </row>
    <row r="14578" spans="3:5" x14ac:dyDescent="0.2">
      <c r="C14578" s="555"/>
      <c r="D14578" s="555"/>
      <c r="E14578" s="124" t="str">
        <f>'Enter Data'!$C$61</f>
        <v>Select</v>
      </c>
    </row>
    <row r="14579" spans="3:5" x14ac:dyDescent="0.2">
      <c r="C14579" s="555"/>
      <c r="D14579" s="555"/>
      <c r="E14579" s="124" t="str">
        <f>'Enter Data'!$C$61</f>
        <v>Select</v>
      </c>
    </row>
    <row r="14580" spans="3:5" x14ac:dyDescent="0.2">
      <c r="C14580" s="555"/>
      <c r="D14580" s="555"/>
      <c r="E14580" s="124" t="str">
        <f>'Enter Data'!$C$61</f>
        <v>Select</v>
      </c>
    </row>
    <row r="14581" spans="3:5" x14ac:dyDescent="0.2">
      <c r="C14581" s="555"/>
      <c r="D14581" s="555"/>
      <c r="E14581" s="124" t="str">
        <f>'Enter Data'!$C$61</f>
        <v>Select</v>
      </c>
    </row>
    <row r="14582" spans="3:5" x14ac:dyDescent="0.2">
      <c r="C14582" s="555"/>
      <c r="D14582" s="555"/>
      <c r="E14582" s="124" t="str">
        <f>'Enter Data'!$C$61</f>
        <v>Select</v>
      </c>
    </row>
    <row r="14583" spans="3:5" x14ac:dyDescent="0.2">
      <c r="C14583" s="555"/>
      <c r="D14583" s="555"/>
      <c r="E14583" s="124" t="str">
        <f>'Enter Data'!$C$61</f>
        <v>Select</v>
      </c>
    </row>
    <row r="14584" spans="3:5" x14ac:dyDescent="0.2">
      <c r="C14584" s="555"/>
      <c r="D14584" s="555"/>
      <c r="E14584" s="124" t="str">
        <f>'Enter Data'!$C$61</f>
        <v>Select</v>
      </c>
    </row>
    <row r="14585" spans="3:5" x14ac:dyDescent="0.2">
      <c r="C14585" s="555"/>
      <c r="D14585" s="555"/>
      <c r="E14585" s="124" t="str">
        <f>'Enter Data'!$C$61</f>
        <v>Select</v>
      </c>
    </row>
    <row r="14586" spans="3:5" x14ac:dyDescent="0.2">
      <c r="C14586" s="555"/>
      <c r="D14586" s="555"/>
      <c r="E14586" s="124" t="str">
        <f>'Enter Data'!$C$61</f>
        <v>Select</v>
      </c>
    </row>
    <row r="14587" spans="3:5" x14ac:dyDescent="0.2">
      <c r="C14587" s="555"/>
      <c r="D14587" s="555"/>
      <c r="E14587" s="124" t="str">
        <f>'Enter Data'!$C$61</f>
        <v>Select</v>
      </c>
    </row>
    <row r="14588" spans="3:5" x14ac:dyDescent="0.2">
      <c r="C14588" s="555"/>
      <c r="D14588" s="555"/>
      <c r="E14588" s="124" t="str">
        <f>'Enter Data'!$C$61</f>
        <v>Select</v>
      </c>
    </row>
    <row r="14589" spans="3:5" x14ac:dyDescent="0.2">
      <c r="C14589" s="555"/>
      <c r="D14589" s="555"/>
      <c r="E14589" s="124" t="str">
        <f>'Enter Data'!$C$61</f>
        <v>Select</v>
      </c>
    </row>
    <row r="14590" spans="3:5" x14ac:dyDescent="0.2">
      <c r="C14590" s="555"/>
      <c r="D14590" s="555"/>
      <c r="E14590" s="124" t="str">
        <f>'Enter Data'!$C$61</f>
        <v>Select</v>
      </c>
    </row>
    <row r="14591" spans="3:5" x14ac:dyDescent="0.2">
      <c r="C14591" s="555"/>
      <c r="D14591" s="555"/>
      <c r="E14591" s="124" t="str">
        <f>'Enter Data'!$C$61</f>
        <v>Select</v>
      </c>
    </row>
    <row r="14592" spans="3:5" x14ac:dyDescent="0.2">
      <c r="C14592" s="555"/>
      <c r="D14592" s="555"/>
      <c r="E14592" s="124" t="str">
        <f>'Enter Data'!$C$61</f>
        <v>Select</v>
      </c>
    </row>
    <row r="14593" spans="3:5" x14ac:dyDescent="0.2">
      <c r="C14593" s="555"/>
      <c r="D14593" s="555"/>
      <c r="E14593" s="124" t="str">
        <f>'Enter Data'!$C$61</f>
        <v>Select</v>
      </c>
    </row>
    <row r="14594" spans="3:5" x14ac:dyDescent="0.2">
      <c r="C14594" s="555"/>
      <c r="D14594" s="555"/>
      <c r="E14594" s="124" t="str">
        <f>'Enter Data'!$C$61</f>
        <v>Select</v>
      </c>
    </row>
    <row r="14595" spans="3:5" x14ac:dyDescent="0.2">
      <c r="C14595" s="555"/>
      <c r="D14595" s="555"/>
      <c r="E14595" s="124" t="str">
        <f>'Enter Data'!$C$61</f>
        <v>Select</v>
      </c>
    </row>
    <row r="14596" spans="3:5" x14ac:dyDescent="0.2">
      <c r="C14596" s="555"/>
      <c r="D14596" s="555"/>
      <c r="E14596" s="124" t="str">
        <f>'Enter Data'!$C$61</f>
        <v>Select</v>
      </c>
    </row>
    <row r="14597" spans="3:5" x14ac:dyDescent="0.2">
      <c r="C14597" s="555"/>
      <c r="D14597" s="555"/>
      <c r="E14597" s="124" t="str">
        <f>'Enter Data'!$C$61</f>
        <v>Select</v>
      </c>
    </row>
    <row r="14598" spans="3:5" x14ac:dyDescent="0.2">
      <c r="C14598" s="555"/>
      <c r="D14598" s="555"/>
      <c r="E14598" s="124" t="str">
        <f>'Enter Data'!$C$61</f>
        <v>Select</v>
      </c>
    </row>
    <row r="14599" spans="3:5" x14ac:dyDescent="0.2">
      <c r="C14599" s="555"/>
      <c r="D14599" s="555"/>
      <c r="E14599" s="124" t="str">
        <f>'Enter Data'!$C$61</f>
        <v>Select</v>
      </c>
    </row>
    <row r="14600" spans="3:5" x14ac:dyDescent="0.2">
      <c r="C14600" s="555"/>
      <c r="D14600" s="555"/>
      <c r="E14600" s="124" t="str">
        <f>'Enter Data'!$C$61</f>
        <v>Select</v>
      </c>
    </row>
    <row r="14601" spans="3:5" x14ac:dyDescent="0.2">
      <c r="C14601" s="555"/>
      <c r="D14601" s="555"/>
      <c r="E14601" s="124" t="str">
        <f>'Enter Data'!$C$61</f>
        <v>Select</v>
      </c>
    </row>
    <row r="14602" spans="3:5" x14ac:dyDescent="0.2">
      <c r="C14602" s="555"/>
      <c r="D14602" s="555"/>
      <c r="E14602" s="124" t="str">
        <f>'Enter Data'!$C$61</f>
        <v>Select</v>
      </c>
    </row>
    <row r="14603" spans="3:5" x14ac:dyDescent="0.2">
      <c r="C14603" s="555"/>
      <c r="D14603" s="555"/>
      <c r="E14603" s="124" t="str">
        <f>'Enter Data'!$C$61</f>
        <v>Select</v>
      </c>
    </row>
    <row r="14604" spans="3:5" x14ac:dyDescent="0.2">
      <c r="C14604" s="555"/>
      <c r="D14604" s="555"/>
      <c r="E14604" s="124" t="str">
        <f>'Enter Data'!$C$61</f>
        <v>Select</v>
      </c>
    </row>
    <row r="14605" spans="3:5" x14ac:dyDescent="0.2">
      <c r="C14605" s="555"/>
      <c r="D14605" s="555"/>
      <c r="E14605" s="124" t="str">
        <f>'Enter Data'!$C$61</f>
        <v>Select</v>
      </c>
    </row>
    <row r="14606" spans="3:5" x14ac:dyDescent="0.2">
      <c r="C14606" s="555"/>
      <c r="D14606" s="555"/>
      <c r="E14606" s="124" t="str">
        <f>'Enter Data'!$C$61</f>
        <v>Select</v>
      </c>
    </row>
    <row r="14607" spans="3:5" x14ac:dyDescent="0.2">
      <c r="C14607" s="555"/>
      <c r="D14607" s="555"/>
      <c r="E14607" s="124" t="str">
        <f>'Enter Data'!$C$61</f>
        <v>Select</v>
      </c>
    </row>
    <row r="14608" spans="3:5" x14ac:dyDescent="0.2">
      <c r="C14608" s="555"/>
      <c r="D14608" s="555"/>
      <c r="E14608" s="124" t="str">
        <f>'Enter Data'!$C$61</f>
        <v>Select</v>
      </c>
    </row>
    <row r="14609" spans="3:5" x14ac:dyDescent="0.2">
      <c r="C14609" s="555"/>
      <c r="D14609" s="555"/>
      <c r="E14609" s="124" t="str">
        <f>'Enter Data'!$C$61</f>
        <v>Select</v>
      </c>
    </row>
    <row r="14610" spans="3:5" x14ac:dyDescent="0.2">
      <c r="C14610" s="555"/>
      <c r="D14610" s="555"/>
      <c r="E14610" s="124" t="str">
        <f>'Enter Data'!$C$61</f>
        <v>Select</v>
      </c>
    </row>
    <row r="14611" spans="3:5" x14ac:dyDescent="0.2">
      <c r="C14611" s="555"/>
      <c r="D14611" s="555"/>
      <c r="E14611" s="124" t="str">
        <f>'Enter Data'!$C$61</f>
        <v>Select</v>
      </c>
    </row>
    <row r="14612" spans="3:5" x14ac:dyDescent="0.2">
      <c r="C14612" s="555"/>
      <c r="D14612" s="555"/>
      <c r="E14612" s="124" t="str">
        <f>'Enter Data'!$C$61</f>
        <v>Select</v>
      </c>
    </row>
    <row r="14613" spans="3:5" x14ac:dyDescent="0.2">
      <c r="C14613" s="555"/>
      <c r="D14613" s="555"/>
      <c r="E14613" s="124" t="str">
        <f>'Enter Data'!$C$61</f>
        <v>Select</v>
      </c>
    </row>
    <row r="14614" spans="3:5" x14ac:dyDescent="0.2">
      <c r="C14614" s="555"/>
      <c r="D14614" s="555"/>
      <c r="E14614" s="124" t="str">
        <f>'Enter Data'!$C$61</f>
        <v>Select</v>
      </c>
    </row>
    <row r="14615" spans="3:5" x14ac:dyDescent="0.2">
      <c r="C14615" s="555"/>
      <c r="D14615" s="555"/>
      <c r="E14615" s="124" t="str">
        <f>'Enter Data'!$C$61</f>
        <v>Select</v>
      </c>
    </row>
    <row r="14616" spans="3:5" x14ac:dyDescent="0.2">
      <c r="C14616" s="555"/>
      <c r="D14616" s="555"/>
      <c r="E14616" s="124" t="str">
        <f>'Enter Data'!$C$61</f>
        <v>Select</v>
      </c>
    </row>
    <row r="14617" spans="3:5" x14ac:dyDescent="0.2">
      <c r="C14617" s="555"/>
      <c r="D14617" s="555"/>
      <c r="E14617" s="124" t="str">
        <f>'Enter Data'!$C$61</f>
        <v>Select</v>
      </c>
    </row>
    <row r="14618" spans="3:5" x14ac:dyDescent="0.2">
      <c r="C14618" s="555"/>
      <c r="D14618" s="555"/>
      <c r="E14618" s="124" t="str">
        <f>'Enter Data'!$C$61</f>
        <v>Select</v>
      </c>
    </row>
    <row r="14619" spans="3:5" x14ac:dyDescent="0.2">
      <c r="C14619" s="555"/>
      <c r="D14619" s="555"/>
      <c r="E14619" s="124" t="str">
        <f>'Enter Data'!$C$61</f>
        <v>Select</v>
      </c>
    </row>
    <row r="14620" spans="3:5" x14ac:dyDescent="0.2">
      <c r="C14620" s="555"/>
      <c r="D14620" s="555"/>
      <c r="E14620" s="124" t="str">
        <f>'Enter Data'!$C$61</f>
        <v>Select</v>
      </c>
    </row>
    <row r="14621" spans="3:5" x14ac:dyDescent="0.2">
      <c r="C14621" s="555"/>
      <c r="D14621" s="555"/>
      <c r="E14621" s="124" t="str">
        <f>'Enter Data'!$C$61</f>
        <v>Select</v>
      </c>
    </row>
    <row r="14622" spans="3:5" x14ac:dyDescent="0.2">
      <c r="C14622" s="555"/>
      <c r="D14622" s="555"/>
      <c r="E14622" s="124" t="str">
        <f>'Enter Data'!$C$61</f>
        <v>Select</v>
      </c>
    </row>
    <row r="14623" spans="3:5" x14ac:dyDescent="0.2">
      <c r="C14623" s="555"/>
      <c r="D14623" s="555"/>
      <c r="E14623" s="124" t="str">
        <f>'Enter Data'!$C$61</f>
        <v>Select</v>
      </c>
    </row>
    <row r="14624" spans="3:5" x14ac:dyDescent="0.2">
      <c r="C14624" s="555"/>
      <c r="D14624" s="555"/>
      <c r="E14624" s="124" t="str">
        <f>'Enter Data'!$C$61</f>
        <v>Select</v>
      </c>
    </row>
    <row r="14625" spans="3:5" x14ac:dyDescent="0.2">
      <c r="C14625" s="555"/>
      <c r="D14625" s="555"/>
      <c r="E14625" s="124" t="str">
        <f>'Enter Data'!$C$61</f>
        <v>Select</v>
      </c>
    </row>
    <row r="14626" spans="3:5" x14ac:dyDescent="0.2">
      <c r="C14626" s="555"/>
      <c r="D14626" s="555"/>
      <c r="E14626" s="124" t="str">
        <f>'Enter Data'!$C$61</f>
        <v>Select</v>
      </c>
    </row>
    <row r="14627" spans="3:5" x14ac:dyDescent="0.2">
      <c r="C14627" s="555"/>
      <c r="D14627" s="555"/>
      <c r="E14627" s="124" t="str">
        <f>'Enter Data'!$C$61</f>
        <v>Select</v>
      </c>
    </row>
    <row r="14628" spans="3:5" x14ac:dyDescent="0.2">
      <c r="C14628" s="555"/>
      <c r="D14628" s="555"/>
      <c r="E14628" s="124" t="str">
        <f>'Enter Data'!$C$61</f>
        <v>Select</v>
      </c>
    </row>
    <row r="14629" spans="3:5" x14ac:dyDescent="0.2">
      <c r="C14629" s="555"/>
      <c r="D14629" s="555"/>
      <c r="E14629" s="124" t="str">
        <f>'Enter Data'!$C$61</f>
        <v>Select</v>
      </c>
    </row>
    <row r="14630" spans="3:5" x14ac:dyDescent="0.2">
      <c r="C14630" s="555"/>
      <c r="D14630" s="555"/>
      <c r="E14630" s="124" t="str">
        <f>'Enter Data'!$C$61</f>
        <v>Select</v>
      </c>
    </row>
    <row r="14631" spans="3:5" x14ac:dyDescent="0.2">
      <c r="C14631" s="555"/>
      <c r="D14631" s="555"/>
      <c r="E14631" s="124" t="str">
        <f>'Enter Data'!$C$61</f>
        <v>Select</v>
      </c>
    </row>
    <row r="14632" spans="3:5" x14ac:dyDescent="0.2">
      <c r="C14632" s="555"/>
      <c r="D14632" s="555"/>
      <c r="E14632" s="124" t="str">
        <f>'Enter Data'!$C$61</f>
        <v>Select</v>
      </c>
    </row>
    <row r="14633" spans="3:5" x14ac:dyDescent="0.2">
      <c r="C14633" s="555"/>
      <c r="D14633" s="555"/>
      <c r="E14633" s="124" t="str">
        <f>'Enter Data'!$C$61</f>
        <v>Select</v>
      </c>
    </row>
    <row r="14634" spans="3:5" x14ac:dyDescent="0.2">
      <c r="C14634" s="555"/>
      <c r="D14634" s="555"/>
      <c r="E14634" s="124" t="str">
        <f>'Enter Data'!$C$61</f>
        <v>Select</v>
      </c>
    </row>
    <row r="14635" spans="3:5" x14ac:dyDescent="0.2">
      <c r="C14635" s="555"/>
      <c r="D14635" s="555"/>
      <c r="E14635" s="124" t="str">
        <f>'Enter Data'!$C$61</f>
        <v>Select</v>
      </c>
    </row>
    <row r="14636" spans="3:5" x14ac:dyDescent="0.2">
      <c r="C14636" s="555"/>
      <c r="D14636" s="555"/>
      <c r="E14636" s="124" t="str">
        <f>'Enter Data'!$C$61</f>
        <v>Select</v>
      </c>
    </row>
    <row r="14637" spans="3:5" x14ac:dyDescent="0.2">
      <c r="C14637" s="555"/>
      <c r="D14637" s="555"/>
      <c r="E14637" s="124" t="str">
        <f>'Enter Data'!$C$61</f>
        <v>Select</v>
      </c>
    </row>
    <row r="14638" spans="3:5" x14ac:dyDescent="0.2">
      <c r="C14638" s="555"/>
      <c r="D14638" s="555"/>
      <c r="E14638" s="124" t="str">
        <f>'Enter Data'!$C$61</f>
        <v>Select</v>
      </c>
    </row>
    <row r="14639" spans="3:5" x14ac:dyDescent="0.2">
      <c r="C14639" s="555"/>
      <c r="D14639" s="555"/>
      <c r="E14639" s="124" t="str">
        <f>'Enter Data'!$C$61</f>
        <v>Select</v>
      </c>
    </row>
    <row r="14640" spans="3:5" x14ac:dyDescent="0.2">
      <c r="C14640" s="555"/>
      <c r="D14640" s="555"/>
      <c r="E14640" s="124" t="str">
        <f>'Enter Data'!$C$61</f>
        <v>Select</v>
      </c>
    </row>
    <row r="14641" spans="3:5" x14ac:dyDescent="0.2">
      <c r="C14641" s="555"/>
      <c r="D14641" s="555"/>
      <c r="E14641" s="124" t="str">
        <f>'Enter Data'!$C$61</f>
        <v>Select</v>
      </c>
    </row>
    <row r="14642" spans="3:5" x14ac:dyDescent="0.2">
      <c r="C14642" s="555"/>
      <c r="D14642" s="555"/>
      <c r="E14642" s="124" t="str">
        <f>'Enter Data'!$C$61</f>
        <v>Select</v>
      </c>
    </row>
    <row r="14643" spans="3:5" x14ac:dyDescent="0.2">
      <c r="C14643" s="555"/>
      <c r="D14643" s="555"/>
      <c r="E14643" s="124" t="str">
        <f>'Enter Data'!$C$61</f>
        <v>Select</v>
      </c>
    </row>
    <row r="14644" spans="3:5" x14ac:dyDescent="0.2">
      <c r="C14644" s="555"/>
      <c r="D14644" s="555"/>
      <c r="E14644" s="124" t="str">
        <f>'Enter Data'!$C$61</f>
        <v>Select</v>
      </c>
    </row>
    <row r="14645" spans="3:5" x14ac:dyDescent="0.2">
      <c r="C14645" s="555"/>
      <c r="D14645" s="555"/>
      <c r="E14645" s="124" t="str">
        <f>'Enter Data'!$C$61</f>
        <v>Select</v>
      </c>
    </row>
    <row r="14646" spans="3:5" x14ac:dyDescent="0.2">
      <c r="C14646" s="555"/>
      <c r="D14646" s="555"/>
      <c r="E14646" s="124" t="str">
        <f>'Enter Data'!$C$61</f>
        <v>Select</v>
      </c>
    </row>
    <row r="14647" spans="3:5" x14ac:dyDescent="0.2">
      <c r="C14647" s="555"/>
      <c r="D14647" s="555"/>
      <c r="E14647" s="124" t="str">
        <f>'Enter Data'!$C$61</f>
        <v>Select</v>
      </c>
    </row>
    <row r="14648" spans="3:5" x14ac:dyDescent="0.2">
      <c r="C14648" s="555"/>
      <c r="D14648" s="555"/>
      <c r="E14648" s="124" t="str">
        <f>'Enter Data'!$C$61</f>
        <v>Select</v>
      </c>
    </row>
    <row r="14649" spans="3:5" x14ac:dyDescent="0.2">
      <c r="C14649" s="555"/>
      <c r="D14649" s="555"/>
      <c r="E14649" s="124" t="str">
        <f>'Enter Data'!$C$61</f>
        <v>Select</v>
      </c>
    </row>
    <row r="14650" spans="3:5" x14ac:dyDescent="0.2">
      <c r="C14650" s="555"/>
      <c r="D14650" s="555"/>
      <c r="E14650" s="124" t="str">
        <f>'Enter Data'!$C$61</f>
        <v>Select</v>
      </c>
    </row>
    <row r="14651" spans="3:5" x14ac:dyDescent="0.2">
      <c r="C14651" s="555"/>
      <c r="D14651" s="555"/>
      <c r="E14651" s="124" t="str">
        <f>'Enter Data'!$C$61</f>
        <v>Select</v>
      </c>
    </row>
    <row r="14652" spans="3:5" x14ac:dyDescent="0.2">
      <c r="C14652" s="555"/>
      <c r="D14652" s="555"/>
      <c r="E14652" s="124" t="str">
        <f>'Enter Data'!$C$61</f>
        <v>Select</v>
      </c>
    </row>
    <row r="14653" spans="3:5" x14ac:dyDescent="0.2">
      <c r="C14653" s="555"/>
      <c r="D14653" s="555"/>
      <c r="E14653" s="124" t="str">
        <f>'Enter Data'!$C$61</f>
        <v>Select</v>
      </c>
    </row>
    <row r="14654" spans="3:5" x14ac:dyDescent="0.2">
      <c r="C14654" s="555"/>
      <c r="D14654" s="555"/>
      <c r="E14654" s="124" t="str">
        <f>'Enter Data'!$C$61</f>
        <v>Select</v>
      </c>
    </row>
    <row r="14655" spans="3:5" x14ac:dyDescent="0.2">
      <c r="C14655" s="555"/>
      <c r="D14655" s="555"/>
      <c r="E14655" s="124" t="str">
        <f>'Enter Data'!$C$61</f>
        <v>Select</v>
      </c>
    </row>
    <row r="14656" spans="3:5" x14ac:dyDescent="0.2">
      <c r="C14656" s="555"/>
      <c r="D14656" s="555"/>
      <c r="E14656" s="124" t="str">
        <f>'Enter Data'!$C$61</f>
        <v>Select</v>
      </c>
    </row>
    <row r="14657" spans="3:5" x14ac:dyDescent="0.2">
      <c r="C14657" s="555"/>
      <c r="D14657" s="555"/>
      <c r="E14657" s="124" t="str">
        <f>'Enter Data'!$C$61</f>
        <v>Select</v>
      </c>
    </row>
    <row r="14658" spans="3:5" x14ac:dyDescent="0.2">
      <c r="C14658" s="555"/>
      <c r="D14658" s="555"/>
      <c r="E14658" s="124" t="str">
        <f>'Enter Data'!$C$61</f>
        <v>Select</v>
      </c>
    </row>
    <row r="14659" spans="3:5" x14ac:dyDescent="0.2">
      <c r="C14659" s="555"/>
      <c r="D14659" s="555"/>
      <c r="E14659" s="124" t="str">
        <f>'Enter Data'!$C$61</f>
        <v>Select</v>
      </c>
    </row>
    <row r="14660" spans="3:5" x14ac:dyDescent="0.2">
      <c r="C14660" s="555"/>
      <c r="D14660" s="555"/>
      <c r="E14660" s="124" t="str">
        <f>'Enter Data'!$C$61</f>
        <v>Select</v>
      </c>
    </row>
    <row r="14661" spans="3:5" x14ac:dyDescent="0.2">
      <c r="C14661" s="555"/>
      <c r="D14661" s="555"/>
      <c r="E14661" s="124" t="str">
        <f>'Enter Data'!$C$61</f>
        <v>Select</v>
      </c>
    </row>
    <row r="14662" spans="3:5" x14ac:dyDescent="0.2">
      <c r="C14662" s="555"/>
      <c r="D14662" s="555"/>
      <c r="E14662" s="124" t="str">
        <f>'Enter Data'!$C$61</f>
        <v>Select</v>
      </c>
    </row>
    <row r="14663" spans="3:5" x14ac:dyDescent="0.2">
      <c r="C14663" s="555"/>
      <c r="D14663" s="555"/>
      <c r="E14663" s="124" t="str">
        <f>'Enter Data'!$C$61</f>
        <v>Select</v>
      </c>
    </row>
    <row r="14664" spans="3:5" x14ac:dyDescent="0.2">
      <c r="C14664" s="555"/>
      <c r="D14664" s="555"/>
      <c r="E14664" s="124" t="str">
        <f>'Enter Data'!$C$61</f>
        <v>Select</v>
      </c>
    </row>
    <row r="14665" spans="3:5" x14ac:dyDescent="0.2">
      <c r="C14665" s="555"/>
      <c r="D14665" s="555"/>
      <c r="E14665" s="124" t="str">
        <f>'Enter Data'!$C$61</f>
        <v>Select</v>
      </c>
    </row>
    <row r="14666" spans="3:5" x14ac:dyDescent="0.2">
      <c r="C14666" s="555"/>
      <c r="D14666" s="555"/>
      <c r="E14666" s="124" t="str">
        <f>'Enter Data'!$C$61</f>
        <v>Select</v>
      </c>
    </row>
    <row r="14667" spans="3:5" x14ac:dyDescent="0.2">
      <c r="C14667" s="555"/>
      <c r="D14667" s="555"/>
      <c r="E14667" s="124" t="str">
        <f>'Enter Data'!$C$61</f>
        <v>Select</v>
      </c>
    </row>
    <row r="14668" spans="3:5" x14ac:dyDescent="0.2">
      <c r="C14668" s="555"/>
      <c r="D14668" s="555"/>
      <c r="E14668" s="124" t="str">
        <f>'Enter Data'!$C$61</f>
        <v>Select</v>
      </c>
    </row>
    <row r="14669" spans="3:5" x14ac:dyDescent="0.2">
      <c r="C14669" s="555"/>
      <c r="D14669" s="555"/>
      <c r="E14669" s="124" t="str">
        <f>'Enter Data'!$C$61</f>
        <v>Select</v>
      </c>
    </row>
    <row r="14670" spans="3:5" x14ac:dyDescent="0.2">
      <c r="C14670" s="555"/>
      <c r="D14670" s="555"/>
      <c r="E14670" s="124" t="str">
        <f>'Enter Data'!$C$61</f>
        <v>Select</v>
      </c>
    </row>
    <row r="14671" spans="3:5" x14ac:dyDescent="0.2">
      <c r="C14671" s="555"/>
      <c r="D14671" s="555"/>
      <c r="E14671" s="124" t="str">
        <f>'Enter Data'!$C$61</f>
        <v>Select</v>
      </c>
    </row>
    <row r="14672" spans="3:5" x14ac:dyDescent="0.2">
      <c r="C14672" s="555"/>
      <c r="D14672" s="555"/>
      <c r="E14672" s="124" t="str">
        <f>'Enter Data'!$C$61</f>
        <v>Select</v>
      </c>
    </row>
    <row r="14673" spans="3:5" x14ac:dyDescent="0.2">
      <c r="C14673" s="555"/>
      <c r="D14673" s="555"/>
      <c r="E14673" s="124" t="str">
        <f>'Enter Data'!$C$61</f>
        <v>Select</v>
      </c>
    </row>
    <row r="14674" spans="3:5" x14ac:dyDescent="0.2">
      <c r="C14674" s="555"/>
      <c r="D14674" s="555"/>
      <c r="E14674" s="124" t="str">
        <f>'Enter Data'!$C$61</f>
        <v>Select</v>
      </c>
    </row>
    <row r="14675" spans="3:5" x14ac:dyDescent="0.2">
      <c r="C14675" s="555"/>
      <c r="D14675" s="555"/>
      <c r="E14675" s="124" t="str">
        <f>'Enter Data'!$C$61</f>
        <v>Select</v>
      </c>
    </row>
    <row r="14676" spans="3:5" x14ac:dyDescent="0.2">
      <c r="C14676" s="555"/>
      <c r="D14676" s="555"/>
      <c r="E14676" s="124" t="str">
        <f>'Enter Data'!$C$61</f>
        <v>Select</v>
      </c>
    </row>
    <row r="14677" spans="3:5" x14ac:dyDescent="0.2">
      <c r="C14677" s="555"/>
      <c r="D14677" s="555"/>
      <c r="E14677" s="124" t="str">
        <f>'Enter Data'!$C$61</f>
        <v>Select</v>
      </c>
    </row>
    <row r="14678" spans="3:5" x14ac:dyDescent="0.2">
      <c r="C14678" s="555"/>
      <c r="D14678" s="555"/>
      <c r="E14678" s="124" t="str">
        <f>'Enter Data'!$C$61</f>
        <v>Select</v>
      </c>
    </row>
    <row r="14679" spans="3:5" x14ac:dyDescent="0.2">
      <c r="C14679" s="555"/>
      <c r="D14679" s="555"/>
      <c r="E14679" s="124" t="str">
        <f>'Enter Data'!$C$61</f>
        <v>Select</v>
      </c>
    </row>
    <row r="14680" spans="3:5" x14ac:dyDescent="0.2">
      <c r="C14680" s="555"/>
      <c r="D14680" s="555"/>
      <c r="E14680" s="124" t="str">
        <f>'Enter Data'!$C$61</f>
        <v>Select</v>
      </c>
    </row>
    <row r="14681" spans="3:5" x14ac:dyDescent="0.2">
      <c r="C14681" s="555"/>
      <c r="D14681" s="555"/>
      <c r="E14681" s="124" t="str">
        <f>'Enter Data'!$C$61</f>
        <v>Select</v>
      </c>
    </row>
    <row r="14682" spans="3:5" x14ac:dyDescent="0.2">
      <c r="C14682" s="555"/>
      <c r="D14682" s="555"/>
      <c r="E14682" s="124" t="str">
        <f>'Enter Data'!$C$61</f>
        <v>Select</v>
      </c>
    </row>
    <row r="14683" spans="3:5" x14ac:dyDescent="0.2">
      <c r="C14683" s="555"/>
      <c r="D14683" s="555"/>
      <c r="E14683" s="124" t="str">
        <f>'Enter Data'!$C$61</f>
        <v>Select</v>
      </c>
    </row>
    <row r="14684" spans="3:5" x14ac:dyDescent="0.2">
      <c r="C14684" s="555"/>
      <c r="D14684" s="555"/>
      <c r="E14684" s="124" t="str">
        <f>'Enter Data'!$C$61</f>
        <v>Select</v>
      </c>
    </row>
    <row r="14685" spans="3:5" x14ac:dyDescent="0.2">
      <c r="C14685" s="555"/>
      <c r="D14685" s="555"/>
      <c r="E14685" s="124" t="str">
        <f>'Enter Data'!$C$61</f>
        <v>Select</v>
      </c>
    </row>
    <row r="14686" spans="3:5" x14ac:dyDescent="0.2">
      <c r="C14686" s="555"/>
      <c r="D14686" s="555"/>
      <c r="E14686" s="124" t="str">
        <f>'Enter Data'!$C$61</f>
        <v>Select</v>
      </c>
    </row>
    <row r="14687" spans="3:5" x14ac:dyDescent="0.2">
      <c r="C14687" s="555"/>
      <c r="D14687" s="555"/>
      <c r="E14687" s="124" t="str">
        <f>'Enter Data'!$C$61</f>
        <v>Select</v>
      </c>
    </row>
    <row r="14688" spans="3:5" x14ac:dyDescent="0.2">
      <c r="C14688" s="555"/>
      <c r="D14688" s="555"/>
      <c r="E14688" s="124" t="str">
        <f>'Enter Data'!$C$61</f>
        <v>Select</v>
      </c>
    </row>
    <row r="14689" spans="3:5" x14ac:dyDescent="0.2">
      <c r="C14689" s="555"/>
      <c r="D14689" s="555"/>
      <c r="E14689" s="124" t="str">
        <f>'Enter Data'!$C$61</f>
        <v>Select</v>
      </c>
    </row>
    <row r="14690" spans="3:5" x14ac:dyDescent="0.2">
      <c r="C14690" s="555"/>
      <c r="D14690" s="555"/>
      <c r="E14690" s="124" t="str">
        <f>'Enter Data'!$C$61</f>
        <v>Select</v>
      </c>
    </row>
    <row r="14691" spans="3:5" x14ac:dyDescent="0.2">
      <c r="C14691" s="555"/>
      <c r="D14691" s="555"/>
      <c r="E14691" s="124" t="str">
        <f>'Enter Data'!$C$61</f>
        <v>Select</v>
      </c>
    </row>
    <row r="14692" spans="3:5" x14ac:dyDescent="0.2">
      <c r="C14692" s="555"/>
      <c r="D14692" s="555"/>
      <c r="E14692" s="124" t="str">
        <f>'Enter Data'!$C$61</f>
        <v>Select</v>
      </c>
    </row>
    <row r="14693" spans="3:5" x14ac:dyDescent="0.2">
      <c r="C14693" s="555"/>
      <c r="D14693" s="555"/>
      <c r="E14693" s="124" t="str">
        <f>'Enter Data'!$C$61</f>
        <v>Select</v>
      </c>
    </row>
    <row r="14694" spans="3:5" x14ac:dyDescent="0.2">
      <c r="C14694" s="555"/>
      <c r="D14694" s="555"/>
      <c r="E14694" s="124" t="str">
        <f>'Enter Data'!$C$61</f>
        <v>Select</v>
      </c>
    </row>
    <row r="14695" spans="3:5" x14ac:dyDescent="0.2">
      <c r="C14695" s="555"/>
      <c r="D14695" s="555"/>
      <c r="E14695" s="124" t="str">
        <f>'Enter Data'!$C$61</f>
        <v>Select</v>
      </c>
    </row>
    <row r="14696" spans="3:5" x14ac:dyDescent="0.2">
      <c r="C14696" s="555"/>
      <c r="D14696" s="555"/>
      <c r="E14696" s="124" t="str">
        <f>'Enter Data'!$C$61</f>
        <v>Select</v>
      </c>
    </row>
    <row r="14697" spans="3:5" x14ac:dyDescent="0.2">
      <c r="C14697" s="555"/>
      <c r="D14697" s="555"/>
      <c r="E14697" s="124" t="str">
        <f>'Enter Data'!$C$61</f>
        <v>Select</v>
      </c>
    </row>
    <row r="14698" spans="3:5" x14ac:dyDescent="0.2">
      <c r="C14698" s="555"/>
      <c r="D14698" s="555"/>
      <c r="E14698" s="124" t="str">
        <f>'Enter Data'!$C$61</f>
        <v>Select</v>
      </c>
    </row>
    <row r="14699" spans="3:5" x14ac:dyDescent="0.2">
      <c r="C14699" s="555"/>
      <c r="D14699" s="555"/>
      <c r="E14699" s="124" t="str">
        <f>'Enter Data'!$C$61</f>
        <v>Select</v>
      </c>
    </row>
    <row r="14700" spans="3:5" x14ac:dyDescent="0.2">
      <c r="C14700" s="555"/>
      <c r="D14700" s="555"/>
      <c r="E14700" s="124" t="str">
        <f>'Enter Data'!$C$61</f>
        <v>Select</v>
      </c>
    </row>
    <row r="14701" spans="3:5" x14ac:dyDescent="0.2">
      <c r="C14701" s="555"/>
      <c r="D14701" s="555"/>
      <c r="E14701" s="124" t="str">
        <f>'Enter Data'!$C$61</f>
        <v>Select</v>
      </c>
    </row>
    <row r="14702" spans="3:5" x14ac:dyDescent="0.2">
      <c r="C14702" s="555"/>
      <c r="D14702" s="555"/>
      <c r="E14702" s="124" t="str">
        <f>'Enter Data'!$C$61</f>
        <v>Select</v>
      </c>
    </row>
    <row r="14703" spans="3:5" x14ac:dyDescent="0.2">
      <c r="C14703" s="555"/>
      <c r="D14703" s="555"/>
      <c r="E14703" s="124" t="str">
        <f>'Enter Data'!$C$61</f>
        <v>Select</v>
      </c>
    </row>
    <row r="14704" spans="3:5" x14ac:dyDescent="0.2">
      <c r="C14704" s="555"/>
      <c r="D14704" s="555"/>
      <c r="E14704" s="124" t="str">
        <f>'Enter Data'!$C$61</f>
        <v>Select</v>
      </c>
    </row>
    <row r="14705" spans="3:5" x14ac:dyDescent="0.2">
      <c r="C14705" s="555"/>
      <c r="D14705" s="555"/>
      <c r="E14705" s="124" t="str">
        <f>'Enter Data'!$C$61</f>
        <v>Select</v>
      </c>
    </row>
    <row r="14706" spans="3:5" x14ac:dyDescent="0.2">
      <c r="C14706" s="555"/>
      <c r="D14706" s="555"/>
      <c r="E14706" s="124" t="str">
        <f>'Enter Data'!$C$61</f>
        <v>Select</v>
      </c>
    </row>
    <row r="14707" spans="3:5" x14ac:dyDescent="0.2">
      <c r="C14707" s="555"/>
      <c r="D14707" s="555"/>
      <c r="E14707" s="124" t="str">
        <f>'Enter Data'!$C$61</f>
        <v>Select</v>
      </c>
    </row>
    <row r="14708" spans="3:5" x14ac:dyDescent="0.2">
      <c r="C14708" s="555"/>
      <c r="D14708" s="555"/>
      <c r="E14708" s="124" t="str">
        <f>'Enter Data'!$C$61</f>
        <v>Select</v>
      </c>
    </row>
    <row r="14709" spans="3:5" x14ac:dyDescent="0.2">
      <c r="C14709" s="555"/>
      <c r="D14709" s="555"/>
      <c r="E14709" s="124" t="str">
        <f>'Enter Data'!$C$61</f>
        <v>Select</v>
      </c>
    </row>
    <row r="14710" spans="3:5" x14ac:dyDescent="0.2">
      <c r="C14710" s="555"/>
      <c r="D14710" s="555"/>
      <c r="E14710" s="124" t="str">
        <f>'Enter Data'!$C$61</f>
        <v>Select</v>
      </c>
    </row>
    <row r="14711" spans="3:5" x14ac:dyDescent="0.2">
      <c r="C14711" s="555"/>
      <c r="D14711" s="555"/>
      <c r="E14711" s="124" t="str">
        <f>'Enter Data'!$C$61</f>
        <v>Select</v>
      </c>
    </row>
    <row r="14712" spans="3:5" x14ac:dyDescent="0.2">
      <c r="C14712" s="555"/>
      <c r="D14712" s="555"/>
      <c r="E14712" s="124" t="str">
        <f>'Enter Data'!$C$61</f>
        <v>Select</v>
      </c>
    </row>
    <row r="14713" spans="3:5" x14ac:dyDescent="0.2">
      <c r="C14713" s="555"/>
      <c r="D14713" s="555"/>
      <c r="E14713" s="124" t="str">
        <f>'Enter Data'!$C$61</f>
        <v>Select</v>
      </c>
    </row>
    <row r="14714" spans="3:5" x14ac:dyDescent="0.2">
      <c r="C14714" s="555"/>
      <c r="D14714" s="555"/>
      <c r="E14714" s="124" t="str">
        <f>'Enter Data'!$C$61</f>
        <v>Select</v>
      </c>
    </row>
    <row r="14715" spans="3:5" x14ac:dyDescent="0.2">
      <c r="C14715" s="555"/>
      <c r="D14715" s="555"/>
      <c r="E14715" s="124" t="str">
        <f>'Enter Data'!$C$61</f>
        <v>Select</v>
      </c>
    </row>
    <row r="14716" spans="3:5" x14ac:dyDescent="0.2">
      <c r="C14716" s="555"/>
      <c r="D14716" s="555"/>
      <c r="E14716" s="124" t="str">
        <f>'Enter Data'!$C$61</f>
        <v>Select</v>
      </c>
    </row>
    <row r="14717" spans="3:5" x14ac:dyDescent="0.2">
      <c r="C14717" s="555"/>
      <c r="D14717" s="555"/>
      <c r="E14717" s="124" t="str">
        <f>'Enter Data'!$C$61</f>
        <v>Select</v>
      </c>
    </row>
    <row r="14718" spans="3:5" x14ac:dyDescent="0.2">
      <c r="C14718" s="555"/>
      <c r="D14718" s="555"/>
      <c r="E14718" s="124" t="str">
        <f>'Enter Data'!$C$61</f>
        <v>Select</v>
      </c>
    </row>
    <row r="14719" spans="3:5" x14ac:dyDescent="0.2">
      <c r="C14719" s="555"/>
      <c r="D14719" s="555"/>
      <c r="E14719" s="124" t="str">
        <f>'Enter Data'!$C$61</f>
        <v>Select</v>
      </c>
    </row>
    <row r="14720" spans="3:5" x14ac:dyDescent="0.2">
      <c r="C14720" s="555"/>
      <c r="D14720" s="555"/>
      <c r="E14720" s="124" t="str">
        <f>'Enter Data'!$C$61</f>
        <v>Select</v>
      </c>
    </row>
    <row r="14721" spans="3:5" x14ac:dyDescent="0.2">
      <c r="C14721" s="555"/>
      <c r="D14721" s="555"/>
      <c r="E14721" s="124" t="str">
        <f>'Enter Data'!$C$61</f>
        <v>Select</v>
      </c>
    </row>
    <row r="14722" spans="3:5" x14ac:dyDescent="0.2">
      <c r="C14722" s="555"/>
      <c r="D14722" s="555"/>
      <c r="E14722" s="124" t="str">
        <f>'Enter Data'!$C$61</f>
        <v>Select</v>
      </c>
    </row>
    <row r="14723" spans="3:5" x14ac:dyDescent="0.2">
      <c r="C14723" s="555"/>
      <c r="D14723" s="555"/>
      <c r="E14723" s="124" t="str">
        <f>'Enter Data'!$C$61</f>
        <v>Select</v>
      </c>
    </row>
    <row r="14724" spans="3:5" x14ac:dyDescent="0.2">
      <c r="C14724" s="555"/>
      <c r="D14724" s="555"/>
      <c r="E14724" s="124" t="str">
        <f>'Enter Data'!$C$61</f>
        <v>Select</v>
      </c>
    </row>
    <row r="14725" spans="3:5" x14ac:dyDescent="0.2">
      <c r="C14725" s="555"/>
      <c r="D14725" s="555"/>
      <c r="E14725" s="124" t="str">
        <f>'Enter Data'!$C$61</f>
        <v>Select</v>
      </c>
    </row>
    <row r="14726" spans="3:5" x14ac:dyDescent="0.2">
      <c r="C14726" s="555"/>
      <c r="D14726" s="555"/>
      <c r="E14726" s="124" t="str">
        <f>'Enter Data'!$C$61</f>
        <v>Select</v>
      </c>
    </row>
    <row r="14727" spans="3:5" x14ac:dyDescent="0.2">
      <c r="C14727" s="555"/>
      <c r="D14727" s="555"/>
      <c r="E14727" s="124" t="str">
        <f>'Enter Data'!$C$61</f>
        <v>Select</v>
      </c>
    </row>
    <row r="14728" spans="3:5" x14ac:dyDescent="0.2">
      <c r="C14728" s="555"/>
      <c r="D14728" s="555"/>
      <c r="E14728" s="124" t="str">
        <f>'Enter Data'!$C$61</f>
        <v>Select</v>
      </c>
    </row>
    <row r="14729" spans="3:5" x14ac:dyDescent="0.2">
      <c r="C14729" s="555"/>
      <c r="D14729" s="555"/>
      <c r="E14729" s="124" t="str">
        <f>'Enter Data'!$C$61</f>
        <v>Select</v>
      </c>
    </row>
    <row r="14730" spans="3:5" x14ac:dyDescent="0.2">
      <c r="C14730" s="555"/>
      <c r="D14730" s="555"/>
      <c r="E14730" s="124" t="str">
        <f>'Enter Data'!$C$61</f>
        <v>Select</v>
      </c>
    </row>
    <row r="14731" spans="3:5" x14ac:dyDescent="0.2">
      <c r="C14731" s="555"/>
      <c r="D14731" s="555"/>
      <c r="E14731" s="124" t="str">
        <f>'Enter Data'!$C$61</f>
        <v>Select</v>
      </c>
    </row>
    <row r="14732" spans="3:5" x14ac:dyDescent="0.2">
      <c r="C14732" s="555"/>
      <c r="D14732" s="555"/>
      <c r="E14732" s="124" t="str">
        <f>'Enter Data'!$C$61</f>
        <v>Select</v>
      </c>
    </row>
    <row r="14733" spans="3:5" x14ac:dyDescent="0.2">
      <c r="C14733" s="555"/>
      <c r="D14733" s="555"/>
      <c r="E14733" s="124" t="str">
        <f>'Enter Data'!$C$61</f>
        <v>Select</v>
      </c>
    </row>
    <row r="14734" spans="3:5" x14ac:dyDescent="0.2">
      <c r="C14734" s="555"/>
      <c r="D14734" s="555"/>
      <c r="E14734" s="124" t="str">
        <f>'Enter Data'!$C$61</f>
        <v>Select</v>
      </c>
    </row>
    <row r="14735" spans="3:5" x14ac:dyDescent="0.2">
      <c r="C14735" s="555"/>
      <c r="D14735" s="555"/>
      <c r="E14735" s="124" t="str">
        <f>'Enter Data'!$C$61</f>
        <v>Select</v>
      </c>
    </row>
    <row r="14736" spans="3:5" x14ac:dyDescent="0.2">
      <c r="C14736" s="555"/>
      <c r="D14736" s="555"/>
      <c r="E14736" s="124" t="str">
        <f>'Enter Data'!$C$61</f>
        <v>Select</v>
      </c>
    </row>
    <row r="14737" spans="3:5" x14ac:dyDescent="0.2">
      <c r="C14737" s="555"/>
      <c r="D14737" s="555"/>
      <c r="E14737" s="124" t="str">
        <f>'Enter Data'!$C$61</f>
        <v>Select</v>
      </c>
    </row>
    <row r="14738" spans="3:5" x14ac:dyDescent="0.2">
      <c r="C14738" s="555"/>
      <c r="D14738" s="555"/>
      <c r="E14738" s="124" t="str">
        <f>'Enter Data'!$C$61</f>
        <v>Select</v>
      </c>
    </row>
    <row r="14739" spans="3:5" x14ac:dyDescent="0.2">
      <c r="C14739" s="555"/>
      <c r="D14739" s="555"/>
      <c r="E14739" s="124" t="str">
        <f>'Enter Data'!$C$61</f>
        <v>Select</v>
      </c>
    </row>
    <row r="14740" spans="3:5" x14ac:dyDescent="0.2">
      <c r="C14740" s="555"/>
      <c r="D14740" s="555"/>
      <c r="E14740" s="124" t="str">
        <f>'Enter Data'!$C$61</f>
        <v>Select</v>
      </c>
    </row>
    <row r="14741" spans="3:5" x14ac:dyDescent="0.2">
      <c r="C14741" s="555"/>
      <c r="D14741" s="555"/>
      <c r="E14741" s="124" t="str">
        <f>'Enter Data'!$C$61</f>
        <v>Select</v>
      </c>
    </row>
    <row r="14742" spans="3:5" x14ac:dyDescent="0.2">
      <c r="C14742" s="555"/>
      <c r="D14742" s="555"/>
      <c r="E14742" s="124" t="str">
        <f>'Enter Data'!$C$61</f>
        <v>Select</v>
      </c>
    </row>
    <row r="14743" spans="3:5" x14ac:dyDescent="0.2">
      <c r="C14743" s="555"/>
      <c r="D14743" s="555"/>
      <c r="E14743" s="124" t="str">
        <f>'Enter Data'!$C$61</f>
        <v>Select</v>
      </c>
    </row>
    <row r="14744" spans="3:5" x14ac:dyDescent="0.2">
      <c r="C14744" s="555"/>
      <c r="D14744" s="555"/>
      <c r="E14744" s="124" t="str">
        <f>'Enter Data'!$C$61</f>
        <v>Select</v>
      </c>
    </row>
    <row r="14745" spans="3:5" x14ac:dyDescent="0.2">
      <c r="C14745" s="555"/>
      <c r="D14745" s="555"/>
      <c r="E14745" s="124" t="str">
        <f>'Enter Data'!$C$61</f>
        <v>Select</v>
      </c>
    </row>
    <row r="14746" spans="3:5" x14ac:dyDescent="0.2">
      <c r="C14746" s="555"/>
      <c r="D14746" s="555"/>
      <c r="E14746" s="124" t="str">
        <f>'Enter Data'!$C$61</f>
        <v>Select</v>
      </c>
    </row>
    <row r="14747" spans="3:5" x14ac:dyDescent="0.2">
      <c r="C14747" s="555"/>
      <c r="D14747" s="555"/>
      <c r="E14747" s="124" t="str">
        <f>'Enter Data'!$C$61</f>
        <v>Select</v>
      </c>
    </row>
    <row r="14748" spans="3:5" x14ac:dyDescent="0.2">
      <c r="C14748" s="555"/>
      <c r="D14748" s="555"/>
      <c r="E14748" s="124" t="str">
        <f>'Enter Data'!$C$61</f>
        <v>Select</v>
      </c>
    </row>
    <row r="14749" spans="3:5" x14ac:dyDescent="0.2">
      <c r="C14749" s="555"/>
      <c r="D14749" s="555"/>
      <c r="E14749" s="124" t="str">
        <f>'Enter Data'!$C$61</f>
        <v>Select</v>
      </c>
    </row>
    <row r="14750" spans="3:5" x14ac:dyDescent="0.2">
      <c r="C14750" s="555"/>
      <c r="D14750" s="555"/>
      <c r="E14750" s="124" t="str">
        <f>'Enter Data'!$C$61</f>
        <v>Select</v>
      </c>
    </row>
    <row r="14751" spans="3:5" x14ac:dyDescent="0.2">
      <c r="C14751" s="555"/>
      <c r="D14751" s="555"/>
      <c r="E14751" s="124" t="str">
        <f>'Enter Data'!$C$61</f>
        <v>Select</v>
      </c>
    </row>
    <row r="14752" spans="3:5" x14ac:dyDescent="0.2">
      <c r="C14752" s="555"/>
      <c r="D14752" s="555"/>
      <c r="E14752" s="124" t="str">
        <f>'Enter Data'!$C$61</f>
        <v>Select</v>
      </c>
    </row>
    <row r="14753" spans="3:5" x14ac:dyDescent="0.2">
      <c r="C14753" s="555"/>
      <c r="D14753" s="555"/>
      <c r="E14753" s="124" t="str">
        <f>'Enter Data'!$C$61</f>
        <v>Select</v>
      </c>
    </row>
    <row r="14754" spans="3:5" x14ac:dyDescent="0.2">
      <c r="C14754" s="555"/>
      <c r="D14754" s="555"/>
      <c r="E14754" s="124" t="str">
        <f>'Enter Data'!$C$61</f>
        <v>Select</v>
      </c>
    </row>
    <row r="14755" spans="3:5" x14ac:dyDescent="0.2">
      <c r="C14755" s="555"/>
      <c r="D14755" s="555"/>
      <c r="E14755" s="124" t="str">
        <f>'Enter Data'!$C$61</f>
        <v>Select</v>
      </c>
    </row>
    <row r="14756" spans="3:5" x14ac:dyDescent="0.2">
      <c r="C14756" s="555"/>
      <c r="D14756" s="555"/>
      <c r="E14756" s="124" t="str">
        <f>'Enter Data'!$C$61</f>
        <v>Select</v>
      </c>
    </row>
    <row r="14757" spans="3:5" x14ac:dyDescent="0.2">
      <c r="C14757" s="555"/>
      <c r="D14757" s="555"/>
      <c r="E14757" s="124" t="str">
        <f>'Enter Data'!$C$61</f>
        <v>Select</v>
      </c>
    </row>
    <row r="14758" spans="3:5" x14ac:dyDescent="0.2">
      <c r="C14758" s="555"/>
      <c r="D14758" s="555"/>
      <c r="E14758" s="124" t="str">
        <f>'Enter Data'!$C$61</f>
        <v>Select</v>
      </c>
    </row>
    <row r="14759" spans="3:5" x14ac:dyDescent="0.2">
      <c r="C14759" s="555"/>
      <c r="D14759" s="555"/>
      <c r="E14759" s="124" t="str">
        <f>'Enter Data'!$C$61</f>
        <v>Select</v>
      </c>
    </row>
    <row r="14760" spans="3:5" x14ac:dyDescent="0.2">
      <c r="C14760" s="555"/>
      <c r="D14760" s="555"/>
      <c r="E14760" s="124" t="str">
        <f>'Enter Data'!$C$61</f>
        <v>Select</v>
      </c>
    </row>
    <row r="14761" spans="3:5" x14ac:dyDescent="0.2">
      <c r="C14761" s="555"/>
      <c r="D14761" s="555"/>
      <c r="E14761" s="124" t="str">
        <f>'Enter Data'!$C$61</f>
        <v>Select</v>
      </c>
    </row>
    <row r="14762" spans="3:5" x14ac:dyDescent="0.2">
      <c r="C14762" s="555"/>
      <c r="D14762" s="555"/>
      <c r="E14762" s="124" t="str">
        <f>'Enter Data'!$C$61</f>
        <v>Select</v>
      </c>
    </row>
    <row r="14763" spans="3:5" x14ac:dyDescent="0.2">
      <c r="C14763" s="555"/>
      <c r="D14763" s="555"/>
      <c r="E14763" s="124" t="str">
        <f>'Enter Data'!$C$61</f>
        <v>Select</v>
      </c>
    </row>
    <row r="14764" spans="3:5" x14ac:dyDescent="0.2">
      <c r="C14764" s="555"/>
      <c r="D14764" s="555"/>
      <c r="E14764" s="124" t="str">
        <f>'Enter Data'!$C$61</f>
        <v>Select</v>
      </c>
    </row>
    <row r="14765" spans="3:5" x14ac:dyDescent="0.2">
      <c r="C14765" s="555"/>
      <c r="D14765" s="555"/>
      <c r="E14765" s="124" t="str">
        <f>'Enter Data'!$C$61</f>
        <v>Select</v>
      </c>
    </row>
    <row r="14766" spans="3:5" x14ac:dyDescent="0.2">
      <c r="C14766" s="555"/>
      <c r="D14766" s="555"/>
      <c r="E14766" s="124" t="str">
        <f>'Enter Data'!$C$61</f>
        <v>Select</v>
      </c>
    </row>
    <row r="14767" spans="3:5" x14ac:dyDescent="0.2">
      <c r="C14767" s="555"/>
      <c r="D14767" s="555"/>
      <c r="E14767" s="124" t="str">
        <f>'Enter Data'!$C$61</f>
        <v>Select</v>
      </c>
    </row>
    <row r="14768" spans="3:5" x14ac:dyDescent="0.2">
      <c r="C14768" s="555"/>
      <c r="D14768" s="555"/>
      <c r="E14768" s="124" t="str">
        <f>'Enter Data'!$C$61</f>
        <v>Select</v>
      </c>
    </row>
    <row r="14769" spans="3:5" x14ac:dyDescent="0.2">
      <c r="C14769" s="555"/>
      <c r="D14769" s="555"/>
      <c r="E14769" s="124" t="str">
        <f>'Enter Data'!$C$61</f>
        <v>Select</v>
      </c>
    </row>
    <row r="14770" spans="3:5" x14ac:dyDescent="0.2">
      <c r="C14770" s="555"/>
      <c r="D14770" s="555"/>
      <c r="E14770" s="124" t="str">
        <f>'Enter Data'!$C$61</f>
        <v>Select</v>
      </c>
    </row>
    <row r="14771" spans="3:5" x14ac:dyDescent="0.2">
      <c r="C14771" s="555"/>
      <c r="D14771" s="555"/>
      <c r="E14771" s="124" t="str">
        <f>'Enter Data'!$C$61</f>
        <v>Select</v>
      </c>
    </row>
    <row r="14772" spans="3:5" x14ac:dyDescent="0.2">
      <c r="C14772" s="555"/>
      <c r="D14772" s="555"/>
      <c r="E14772" s="124" t="str">
        <f>'Enter Data'!$C$61</f>
        <v>Select</v>
      </c>
    </row>
    <row r="14773" spans="3:5" x14ac:dyDescent="0.2">
      <c r="C14773" s="555"/>
      <c r="D14773" s="555"/>
      <c r="E14773" s="124" t="str">
        <f>'Enter Data'!$C$61</f>
        <v>Select</v>
      </c>
    </row>
    <row r="14774" spans="3:5" x14ac:dyDescent="0.2">
      <c r="C14774" s="555"/>
      <c r="D14774" s="555"/>
      <c r="E14774" s="124" t="str">
        <f>'Enter Data'!$C$61</f>
        <v>Select</v>
      </c>
    </row>
    <row r="14775" spans="3:5" x14ac:dyDescent="0.2">
      <c r="C14775" s="555"/>
      <c r="D14775" s="555"/>
      <c r="E14775" s="124" t="str">
        <f>'Enter Data'!$C$61</f>
        <v>Select</v>
      </c>
    </row>
    <row r="14776" spans="3:5" x14ac:dyDescent="0.2">
      <c r="C14776" s="555"/>
      <c r="D14776" s="555"/>
      <c r="E14776" s="124" t="str">
        <f>'Enter Data'!$C$61</f>
        <v>Select</v>
      </c>
    </row>
    <row r="14777" spans="3:5" x14ac:dyDescent="0.2">
      <c r="C14777" s="555"/>
      <c r="D14777" s="555"/>
      <c r="E14777" s="124" t="str">
        <f>'Enter Data'!$C$61</f>
        <v>Select</v>
      </c>
    </row>
    <row r="14778" spans="3:5" x14ac:dyDescent="0.2">
      <c r="C14778" s="555"/>
      <c r="D14778" s="555"/>
      <c r="E14778" s="124" t="str">
        <f>'Enter Data'!$C$61</f>
        <v>Select</v>
      </c>
    </row>
    <row r="14779" spans="3:5" x14ac:dyDescent="0.2">
      <c r="C14779" s="555"/>
      <c r="D14779" s="555"/>
      <c r="E14779" s="124" t="str">
        <f>'Enter Data'!$C$61</f>
        <v>Select</v>
      </c>
    </row>
    <row r="14780" spans="3:5" x14ac:dyDescent="0.2">
      <c r="C14780" s="555"/>
      <c r="D14780" s="555"/>
      <c r="E14780" s="124" t="str">
        <f>'Enter Data'!$C$61</f>
        <v>Select</v>
      </c>
    </row>
    <row r="14781" spans="3:5" x14ac:dyDescent="0.2">
      <c r="C14781" s="555"/>
      <c r="D14781" s="555"/>
      <c r="E14781" s="124" t="str">
        <f>'Enter Data'!$C$61</f>
        <v>Select</v>
      </c>
    </row>
    <row r="14782" spans="3:5" x14ac:dyDescent="0.2">
      <c r="C14782" s="555"/>
      <c r="D14782" s="555"/>
      <c r="E14782" s="124" t="str">
        <f>'Enter Data'!$C$61</f>
        <v>Select</v>
      </c>
    </row>
    <row r="14783" spans="3:5" x14ac:dyDescent="0.2">
      <c r="C14783" s="555"/>
      <c r="D14783" s="555"/>
      <c r="E14783" s="124" t="str">
        <f>'Enter Data'!$C$61</f>
        <v>Select</v>
      </c>
    </row>
    <row r="14784" spans="3:5" x14ac:dyDescent="0.2">
      <c r="C14784" s="555"/>
      <c r="D14784" s="555"/>
      <c r="E14784" s="124" t="str">
        <f>'Enter Data'!$C$61</f>
        <v>Select</v>
      </c>
    </row>
    <row r="14785" spans="3:5" x14ac:dyDescent="0.2">
      <c r="C14785" s="555"/>
      <c r="D14785" s="555"/>
      <c r="E14785" s="124" t="str">
        <f>'Enter Data'!$C$61</f>
        <v>Select</v>
      </c>
    </row>
    <row r="14786" spans="3:5" x14ac:dyDescent="0.2">
      <c r="C14786" s="555"/>
      <c r="D14786" s="555"/>
      <c r="E14786" s="124" t="str">
        <f>'Enter Data'!$C$61</f>
        <v>Select</v>
      </c>
    </row>
    <row r="14787" spans="3:5" x14ac:dyDescent="0.2">
      <c r="C14787" s="555"/>
      <c r="D14787" s="555"/>
      <c r="E14787" s="124" t="str">
        <f>'Enter Data'!$C$61</f>
        <v>Select</v>
      </c>
    </row>
    <row r="14788" spans="3:5" x14ac:dyDescent="0.2">
      <c r="C14788" s="555"/>
      <c r="D14788" s="555"/>
      <c r="E14788" s="124" t="str">
        <f>'Enter Data'!$C$61</f>
        <v>Select</v>
      </c>
    </row>
    <row r="14789" spans="3:5" x14ac:dyDescent="0.2">
      <c r="C14789" s="555"/>
      <c r="D14789" s="555"/>
      <c r="E14789" s="124" t="str">
        <f>'Enter Data'!$C$61</f>
        <v>Select</v>
      </c>
    </row>
    <row r="14790" spans="3:5" x14ac:dyDescent="0.2">
      <c r="C14790" s="555"/>
      <c r="D14790" s="555"/>
      <c r="E14790" s="124" t="str">
        <f>'Enter Data'!$C$61</f>
        <v>Select</v>
      </c>
    </row>
    <row r="14791" spans="3:5" x14ac:dyDescent="0.2">
      <c r="C14791" s="555"/>
      <c r="D14791" s="555"/>
      <c r="E14791" s="124" t="str">
        <f>'Enter Data'!$C$61</f>
        <v>Select</v>
      </c>
    </row>
    <row r="14792" spans="3:5" x14ac:dyDescent="0.2">
      <c r="C14792" s="555"/>
      <c r="D14792" s="555"/>
      <c r="E14792" s="124" t="str">
        <f>'Enter Data'!$C$61</f>
        <v>Select</v>
      </c>
    </row>
    <row r="14793" spans="3:5" x14ac:dyDescent="0.2">
      <c r="C14793" s="555"/>
      <c r="D14793" s="555"/>
      <c r="E14793" s="124" t="str">
        <f>'Enter Data'!$C$61</f>
        <v>Select</v>
      </c>
    </row>
    <row r="14794" spans="3:5" x14ac:dyDescent="0.2">
      <c r="C14794" s="555"/>
      <c r="D14794" s="555"/>
      <c r="E14794" s="124" t="str">
        <f>'Enter Data'!$C$61</f>
        <v>Select</v>
      </c>
    </row>
    <row r="14795" spans="3:5" x14ac:dyDescent="0.2">
      <c r="C14795" s="555"/>
      <c r="D14795" s="555"/>
      <c r="E14795" s="124" t="str">
        <f>'Enter Data'!$C$61</f>
        <v>Select</v>
      </c>
    </row>
    <row r="14796" spans="3:5" x14ac:dyDescent="0.2">
      <c r="C14796" s="555"/>
      <c r="D14796" s="555"/>
      <c r="E14796" s="124" t="str">
        <f>'Enter Data'!$C$61</f>
        <v>Select</v>
      </c>
    </row>
    <row r="14797" spans="3:5" x14ac:dyDescent="0.2">
      <c r="C14797" s="555"/>
      <c r="D14797" s="555"/>
      <c r="E14797" s="124" t="str">
        <f>'Enter Data'!$C$61</f>
        <v>Select</v>
      </c>
    </row>
    <row r="14798" spans="3:5" x14ac:dyDescent="0.2">
      <c r="C14798" s="555"/>
      <c r="D14798" s="555"/>
      <c r="E14798" s="124" t="str">
        <f>'Enter Data'!$C$61</f>
        <v>Select</v>
      </c>
    </row>
    <row r="14799" spans="3:5" x14ac:dyDescent="0.2">
      <c r="C14799" s="555"/>
      <c r="D14799" s="555"/>
      <c r="E14799" s="124" t="str">
        <f>'Enter Data'!$C$61</f>
        <v>Select</v>
      </c>
    </row>
    <row r="14800" spans="3:5" x14ac:dyDescent="0.2">
      <c r="C14800" s="555"/>
      <c r="D14800" s="555"/>
      <c r="E14800" s="124" t="str">
        <f>'Enter Data'!$C$61</f>
        <v>Select</v>
      </c>
    </row>
    <row r="14801" spans="3:5" x14ac:dyDescent="0.2">
      <c r="C14801" s="555"/>
      <c r="D14801" s="555"/>
      <c r="E14801" s="124" t="str">
        <f>'Enter Data'!$C$61</f>
        <v>Select</v>
      </c>
    </row>
    <row r="14802" spans="3:5" x14ac:dyDescent="0.2">
      <c r="C14802" s="555"/>
      <c r="D14802" s="555"/>
      <c r="E14802" s="124" t="str">
        <f>'Enter Data'!$C$61</f>
        <v>Select</v>
      </c>
    </row>
    <row r="14803" spans="3:5" x14ac:dyDescent="0.2">
      <c r="C14803" s="555"/>
      <c r="D14803" s="555"/>
      <c r="E14803" s="124" t="str">
        <f>'Enter Data'!$C$61</f>
        <v>Select</v>
      </c>
    </row>
    <row r="14804" spans="3:5" x14ac:dyDescent="0.2">
      <c r="C14804" s="555"/>
      <c r="D14804" s="555"/>
      <c r="E14804" s="124" t="str">
        <f>'Enter Data'!$C$61</f>
        <v>Select</v>
      </c>
    </row>
    <row r="14805" spans="3:5" x14ac:dyDescent="0.2">
      <c r="C14805" s="555"/>
      <c r="D14805" s="555"/>
      <c r="E14805" s="124" t="str">
        <f>'Enter Data'!$C$61</f>
        <v>Select</v>
      </c>
    </row>
    <row r="14806" spans="3:5" x14ac:dyDescent="0.2">
      <c r="C14806" s="555"/>
      <c r="D14806" s="555"/>
      <c r="E14806" s="124" t="str">
        <f>'Enter Data'!$C$61</f>
        <v>Select</v>
      </c>
    </row>
    <row r="14807" spans="3:5" x14ac:dyDescent="0.2">
      <c r="C14807" s="555"/>
      <c r="D14807" s="555"/>
      <c r="E14807" s="124" t="str">
        <f>'Enter Data'!$C$61</f>
        <v>Select</v>
      </c>
    </row>
    <row r="14808" spans="3:5" x14ac:dyDescent="0.2">
      <c r="C14808" s="555"/>
      <c r="D14808" s="555"/>
      <c r="E14808" s="124" t="str">
        <f>'Enter Data'!$C$61</f>
        <v>Select</v>
      </c>
    </row>
    <row r="14809" spans="3:5" x14ac:dyDescent="0.2">
      <c r="C14809" s="555"/>
      <c r="D14809" s="555"/>
      <c r="E14809" s="124" t="str">
        <f>'Enter Data'!$C$61</f>
        <v>Select</v>
      </c>
    </row>
    <row r="14810" spans="3:5" x14ac:dyDescent="0.2">
      <c r="C14810" s="555"/>
      <c r="D14810" s="555"/>
      <c r="E14810" s="124" t="str">
        <f>'Enter Data'!$C$61</f>
        <v>Select</v>
      </c>
    </row>
    <row r="14811" spans="3:5" x14ac:dyDescent="0.2">
      <c r="C14811" s="555"/>
      <c r="D14811" s="555"/>
      <c r="E14811" s="124" t="str">
        <f>'Enter Data'!$C$61</f>
        <v>Select</v>
      </c>
    </row>
    <row r="14812" spans="3:5" x14ac:dyDescent="0.2">
      <c r="C14812" s="555"/>
      <c r="D14812" s="555"/>
      <c r="E14812" s="124" t="str">
        <f>'Enter Data'!$C$61</f>
        <v>Select</v>
      </c>
    </row>
    <row r="14813" spans="3:5" x14ac:dyDescent="0.2">
      <c r="C14813" s="555"/>
      <c r="D14813" s="555"/>
      <c r="E14813" s="124" t="str">
        <f>'Enter Data'!$C$61</f>
        <v>Select</v>
      </c>
    </row>
    <row r="14814" spans="3:5" x14ac:dyDescent="0.2">
      <c r="C14814" s="555"/>
      <c r="D14814" s="555"/>
      <c r="E14814" s="124" t="str">
        <f>'Enter Data'!$C$61</f>
        <v>Select</v>
      </c>
    </row>
    <row r="14815" spans="3:5" x14ac:dyDescent="0.2">
      <c r="C14815" s="555"/>
      <c r="D14815" s="555"/>
      <c r="E14815" s="124" t="str">
        <f>'Enter Data'!$C$61</f>
        <v>Select</v>
      </c>
    </row>
    <row r="14816" spans="3:5" x14ac:dyDescent="0.2">
      <c r="C14816" s="555"/>
      <c r="D14816" s="555"/>
      <c r="E14816" s="124" t="str">
        <f>'Enter Data'!$C$61</f>
        <v>Select</v>
      </c>
    </row>
    <row r="14817" spans="3:5" x14ac:dyDescent="0.2">
      <c r="C14817" s="555"/>
      <c r="D14817" s="555"/>
      <c r="E14817" s="124" t="str">
        <f>'Enter Data'!$C$61</f>
        <v>Select</v>
      </c>
    </row>
    <row r="14818" spans="3:5" x14ac:dyDescent="0.2">
      <c r="C14818" s="555"/>
      <c r="D14818" s="555"/>
      <c r="E14818" s="124" t="str">
        <f>'Enter Data'!$C$61</f>
        <v>Select</v>
      </c>
    </row>
    <row r="14819" spans="3:5" x14ac:dyDescent="0.2">
      <c r="C14819" s="555"/>
      <c r="D14819" s="555"/>
      <c r="E14819" s="124" t="str">
        <f>'Enter Data'!$C$61</f>
        <v>Select</v>
      </c>
    </row>
    <row r="14820" spans="3:5" x14ac:dyDescent="0.2">
      <c r="C14820" s="555"/>
      <c r="D14820" s="555"/>
      <c r="E14820" s="124" t="str">
        <f>'Enter Data'!$C$61</f>
        <v>Select</v>
      </c>
    </row>
    <row r="14821" spans="3:5" x14ac:dyDescent="0.2">
      <c r="C14821" s="555"/>
      <c r="D14821" s="555"/>
      <c r="E14821" s="124" t="str">
        <f>'Enter Data'!$C$61</f>
        <v>Select</v>
      </c>
    </row>
    <row r="14822" spans="3:5" x14ac:dyDescent="0.2">
      <c r="C14822" s="555"/>
      <c r="D14822" s="555"/>
      <c r="E14822" s="124" t="str">
        <f>'Enter Data'!$C$61</f>
        <v>Select</v>
      </c>
    </row>
    <row r="14823" spans="3:5" x14ac:dyDescent="0.2">
      <c r="C14823" s="555"/>
      <c r="D14823" s="555"/>
      <c r="E14823" s="124" t="str">
        <f>'Enter Data'!$C$61</f>
        <v>Select</v>
      </c>
    </row>
    <row r="14824" spans="3:5" x14ac:dyDescent="0.2">
      <c r="C14824" s="555"/>
      <c r="D14824" s="555"/>
      <c r="E14824" s="124" t="str">
        <f>'Enter Data'!$C$61</f>
        <v>Select</v>
      </c>
    </row>
    <row r="14825" spans="3:5" x14ac:dyDescent="0.2">
      <c r="C14825" s="555"/>
      <c r="D14825" s="555"/>
      <c r="E14825" s="124" t="str">
        <f>'Enter Data'!$C$61</f>
        <v>Select</v>
      </c>
    </row>
    <row r="14826" spans="3:5" x14ac:dyDescent="0.2">
      <c r="C14826" s="555"/>
      <c r="D14826" s="555"/>
      <c r="E14826" s="124" t="str">
        <f>'Enter Data'!$C$61</f>
        <v>Select</v>
      </c>
    </row>
    <row r="14827" spans="3:5" x14ac:dyDescent="0.2">
      <c r="C14827" s="555"/>
      <c r="D14827" s="555"/>
      <c r="E14827" s="124" t="str">
        <f>'Enter Data'!$C$61</f>
        <v>Select</v>
      </c>
    </row>
    <row r="14828" spans="3:5" x14ac:dyDescent="0.2">
      <c r="C14828" s="555"/>
      <c r="D14828" s="555"/>
      <c r="E14828" s="124" t="str">
        <f>'Enter Data'!$C$61</f>
        <v>Select</v>
      </c>
    </row>
    <row r="14829" spans="3:5" x14ac:dyDescent="0.2">
      <c r="C14829" s="555"/>
      <c r="D14829" s="555"/>
      <c r="E14829" s="124" t="str">
        <f>'Enter Data'!$C$61</f>
        <v>Select</v>
      </c>
    </row>
    <row r="14830" spans="3:5" x14ac:dyDescent="0.2">
      <c r="C14830" s="555"/>
      <c r="D14830" s="555"/>
      <c r="E14830" s="124" t="str">
        <f>'Enter Data'!$C$61</f>
        <v>Select</v>
      </c>
    </row>
    <row r="14831" spans="3:5" x14ac:dyDescent="0.2">
      <c r="C14831" s="555"/>
      <c r="D14831" s="555"/>
      <c r="E14831" s="124" t="str">
        <f>'Enter Data'!$C$61</f>
        <v>Select</v>
      </c>
    </row>
    <row r="14832" spans="3:5" x14ac:dyDescent="0.2">
      <c r="C14832" s="555"/>
      <c r="D14832" s="555"/>
      <c r="E14832" s="124" t="str">
        <f>'Enter Data'!$C$61</f>
        <v>Select</v>
      </c>
    </row>
    <row r="14833" spans="3:5" x14ac:dyDescent="0.2">
      <c r="C14833" s="555"/>
      <c r="D14833" s="555"/>
      <c r="E14833" s="124" t="str">
        <f>'Enter Data'!$C$61</f>
        <v>Select</v>
      </c>
    </row>
    <row r="14834" spans="3:5" x14ac:dyDescent="0.2">
      <c r="C14834" s="555"/>
      <c r="D14834" s="555"/>
      <c r="E14834" s="124" t="str">
        <f>'Enter Data'!$C$61</f>
        <v>Select</v>
      </c>
    </row>
    <row r="14835" spans="3:5" x14ac:dyDescent="0.2">
      <c r="C14835" s="555"/>
      <c r="D14835" s="555"/>
      <c r="E14835" s="124" t="str">
        <f>'Enter Data'!$C$61</f>
        <v>Select</v>
      </c>
    </row>
    <row r="14836" spans="3:5" x14ac:dyDescent="0.2">
      <c r="C14836" s="555"/>
      <c r="D14836" s="555"/>
      <c r="E14836" s="124" t="str">
        <f>'Enter Data'!$C$61</f>
        <v>Select</v>
      </c>
    </row>
    <row r="14837" spans="3:5" x14ac:dyDescent="0.2">
      <c r="C14837" s="555"/>
      <c r="D14837" s="555"/>
      <c r="E14837" s="124" t="str">
        <f>'Enter Data'!$C$61</f>
        <v>Select</v>
      </c>
    </row>
    <row r="14838" spans="3:5" x14ac:dyDescent="0.2">
      <c r="C14838" s="555"/>
      <c r="D14838" s="555"/>
      <c r="E14838" s="124" t="str">
        <f>'Enter Data'!$C$61</f>
        <v>Select</v>
      </c>
    </row>
    <row r="14839" spans="3:5" x14ac:dyDescent="0.2">
      <c r="C14839" s="555"/>
      <c r="D14839" s="555"/>
      <c r="E14839" s="124" t="str">
        <f>'Enter Data'!$C$61</f>
        <v>Select</v>
      </c>
    </row>
    <row r="14840" spans="3:5" x14ac:dyDescent="0.2">
      <c r="C14840" s="555"/>
      <c r="D14840" s="555"/>
      <c r="E14840" s="124" t="str">
        <f>'Enter Data'!$C$61</f>
        <v>Select</v>
      </c>
    </row>
    <row r="14841" spans="3:5" x14ac:dyDescent="0.2">
      <c r="C14841" s="555"/>
      <c r="D14841" s="555"/>
      <c r="E14841" s="124" t="str">
        <f>'Enter Data'!$C$61</f>
        <v>Select</v>
      </c>
    </row>
    <row r="14842" spans="3:5" x14ac:dyDescent="0.2">
      <c r="C14842" s="555"/>
      <c r="D14842" s="555"/>
      <c r="E14842" s="124" t="str">
        <f>'Enter Data'!$C$61</f>
        <v>Select</v>
      </c>
    </row>
    <row r="14843" spans="3:5" x14ac:dyDescent="0.2">
      <c r="C14843" s="555"/>
      <c r="D14843" s="555"/>
      <c r="E14843" s="124" t="str">
        <f>'Enter Data'!$C$61</f>
        <v>Select</v>
      </c>
    </row>
    <row r="14844" spans="3:5" x14ac:dyDescent="0.2">
      <c r="C14844" s="555"/>
      <c r="D14844" s="555"/>
      <c r="E14844" s="124" t="str">
        <f>'Enter Data'!$C$61</f>
        <v>Select</v>
      </c>
    </row>
    <row r="14845" spans="3:5" x14ac:dyDescent="0.2">
      <c r="C14845" s="555"/>
      <c r="D14845" s="555"/>
      <c r="E14845" s="124" t="str">
        <f>'Enter Data'!$C$61</f>
        <v>Select</v>
      </c>
    </row>
    <row r="14846" spans="3:5" x14ac:dyDescent="0.2">
      <c r="C14846" s="555"/>
      <c r="D14846" s="555"/>
      <c r="E14846" s="124" t="str">
        <f>'Enter Data'!$C$61</f>
        <v>Select</v>
      </c>
    </row>
    <row r="14847" spans="3:5" x14ac:dyDescent="0.2">
      <c r="C14847" s="555"/>
      <c r="D14847" s="555"/>
      <c r="E14847" s="124" t="str">
        <f>'Enter Data'!$C$61</f>
        <v>Select</v>
      </c>
    </row>
    <row r="14848" spans="3:5" x14ac:dyDescent="0.2">
      <c r="C14848" s="555"/>
      <c r="D14848" s="555"/>
      <c r="E14848" s="124" t="str">
        <f>'Enter Data'!$C$61</f>
        <v>Select</v>
      </c>
    </row>
    <row r="14849" spans="3:5" x14ac:dyDescent="0.2">
      <c r="C14849" s="555"/>
      <c r="D14849" s="555"/>
      <c r="E14849" s="124" t="str">
        <f>'Enter Data'!$C$61</f>
        <v>Select</v>
      </c>
    </row>
    <row r="14850" spans="3:5" x14ac:dyDescent="0.2">
      <c r="C14850" s="555"/>
      <c r="D14850" s="555"/>
      <c r="E14850" s="124" t="str">
        <f>'Enter Data'!$C$61</f>
        <v>Select</v>
      </c>
    </row>
    <row r="14851" spans="3:5" x14ac:dyDescent="0.2">
      <c r="C14851" s="555"/>
      <c r="D14851" s="555"/>
      <c r="E14851" s="124" t="str">
        <f>'Enter Data'!$C$61</f>
        <v>Select</v>
      </c>
    </row>
    <row r="14852" spans="3:5" x14ac:dyDescent="0.2">
      <c r="C14852" s="555"/>
      <c r="D14852" s="555"/>
      <c r="E14852" s="124" t="str">
        <f>'Enter Data'!$C$61</f>
        <v>Select</v>
      </c>
    </row>
    <row r="14853" spans="3:5" x14ac:dyDescent="0.2">
      <c r="C14853" s="555"/>
      <c r="D14853" s="555"/>
      <c r="E14853" s="124" t="str">
        <f>'Enter Data'!$C$61</f>
        <v>Select</v>
      </c>
    </row>
    <row r="14854" spans="3:5" x14ac:dyDescent="0.2">
      <c r="C14854" s="555"/>
      <c r="D14854" s="555"/>
      <c r="E14854" s="124" t="str">
        <f>'Enter Data'!$C$61</f>
        <v>Select</v>
      </c>
    </row>
    <row r="14855" spans="3:5" x14ac:dyDescent="0.2">
      <c r="C14855" s="555"/>
      <c r="D14855" s="555"/>
      <c r="E14855" s="124" t="str">
        <f>'Enter Data'!$C$61</f>
        <v>Select</v>
      </c>
    </row>
    <row r="14856" spans="3:5" x14ac:dyDescent="0.2">
      <c r="C14856" s="555"/>
      <c r="D14856" s="555"/>
      <c r="E14856" s="124" t="str">
        <f>'Enter Data'!$C$61</f>
        <v>Select</v>
      </c>
    </row>
    <row r="14857" spans="3:5" x14ac:dyDescent="0.2">
      <c r="C14857" s="555"/>
      <c r="D14857" s="555"/>
      <c r="E14857" s="124" t="str">
        <f>'Enter Data'!$C$61</f>
        <v>Select</v>
      </c>
    </row>
    <row r="14858" spans="3:5" x14ac:dyDescent="0.2">
      <c r="C14858" s="555"/>
      <c r="D14858" s="555"/>
      <c r="E14858" s="124" t="str">
        <f>'Enter Data'!$C$61</f>
        <v>Select</v>
      </c>
    </row>
    <row r="14859" spans="3:5" x14ac:dyDescent="0.2">
      <c r="C14859" s="555"/>
      <c r="D14859" s="555"/>
      <c r="E14859" s="124" t="str">
        <f>'Enter Data'!$C$61</f>
        <v>Select</v>
      </c>
    </row>
    <row r="14860" spans="3:5" x14ac:dyDescent="0.2">
      <c r="C14860" s="555"/>
      <c r="D14860" s="555"/>
      <c r="E14860" s="124" t="str">
        <f>'Enter Data'!$C$61</f>
        <v>Select</v>
      </c>
    </row>
    <row r="14861" spans="3:5" x14ac:dyDescent="0.2">
      <c r="C14861" s="555"/>
      <c r="D14861" s="555"/>
      <c r="E14861" s="124" t="str">
        <f>'Enter Data'!$C$61</f>
        <v>Select</v>
      </c>
    </row>
    <row r="14862" spans="3:5" x14ac:dyDescent="0.2">
      <c r="C14862" s="555"/>
      <c r="D14862" s="555"/>
      <c r="E14862" s="124" t="str">
        <f>'Enter Data'!$C$61</f>
        <v>Select</v>
      </c>
    </row>
    <row r="14863" spans="3:5" x14ac:dyDescent="0.2">
      <c r="C14863" s="555"/>
      <c r="D14863" s="555"/>
      <c r="E14863" s="124" t="str">
        <f>'Enter Data'!$C$61</f>
        <v>Select</v>
      </c>
    </row>
    <row r="14864" spans="3:5" x14ac:dyDescent="0.2">
      <c r="C14864" s="555"/>
      <c r="D14864" s="555"/>
      <c r="E14864" s="124" t="str">
        <f>'Enter Data'!$C$61</f>
        <v>Select</v>
      </c>
    </row>
    <row r="14865" spans="3:5" x14ac:dyDescent="0.2">
      <c r="C14865" s="555"/>
      <c r="D14865" s="555"/>
      <c r="E14865" s="124" t="str">
        <f>'Enter Data'!$C$61</f>
        <v>Select</v>
      </c>
    </row>
    <row r="14866" spans="3:5" x14ac:dyDescent="0.2">
      <c r="C14866" s="555"/>
      <c r="D14866" s="555"/>
      <c r="E14866" s="124" t="str">
        <f>'Enter Data'!$C$61</f>
        <v>Select</v>
      </c>
    </row>
    <row r="14867" spans="3:5" x14ac:dyDescent="0.2">
      <c r="C14867" s="555"/>
      <c r="D14867" s="555"/>
      <c r="E14867" s="124" t="str">
        <f>'Enter Data'!$C$61</f>
        <v>Select</v>
      </c>
    </row>
    <row r="14868" spans="3:5" x14ac:dyDescent="0.2">
      <c r="C14868" s="555"/>
      <c r="D14868" s="555"/>
      <c r="E14868" s="124" t="str">
        <f>'Enter Data'!$C$61</f>
        <v>Select</v>
      </c>
    </row>
    <row r="14869" spans="3:5" x14ac:dyDescent="0.2">
      <c r="C14869" s="555"/>
      <c r="D14869" s="555"/>
      <c r="E14869" s="124" t="str">
        <f>'Enter Data'!$C$61</f>
        <v>Select</v>
      </c>
    </row>
    <row r="14870" spans="3:5" x14ac:dyDescent="0.2">
      <c r="C14870" s="555"/>
      <c r="D14870" s="555"/>
      <c r="E14870" s="124" t="str">
        <f>'Enter Data'!$C$61</f>
        <v>Select</v>
      </c>
    </row>
    <row r="14871" spans="3:5" x14ac:dyDescent="0.2">
      <c r="C14871" s="555"/>
      <c r="D14871" s="555"/>
      <c r="E14871" s="124" t="str">
        <f>'Enter Data'!$C$61</f>
        <v>Select</v>
      </c>
    </row>
    <row r="14872" spans="3:5" x14ac:dyDescent="0.2">
      <c r="C14872" s="555"/>
      <c r="D14872" s="555"/>
      <c r="E14872" s="124" t="str">
        <f>'Enter Data'!$C$61</f>
        <v>Select</v>
      </c>
    </row>
    <row r="14873" spans="3:5" x14ac:dyDescent="0.2">
      <c r="C14873" s="555"/>
      <c r="D14873" s="555"/>
      <c r="E14873" s="124" t="str">
        <f>'Enter Data'!$C$61</f>
        <v>Select</v>
      </c>
    </row>
    <row r="14874" spans="3:5" x14ac:dyDescent="0.2">
      <c r="C14874" s="555"/>
      <c r="D14874" s="555"/>
      <c r="E14874" s="124" t="str">
        <f>'Enter Data'!$C$61</f>
        <v>Select</v>
      </c>
    </row>
    <row r="14875" spans="3:5" x14ac:dyDescent="0.2">
      <c r="C14875" s="555"/>
      <c r="D14875" s="555"/>
      <c r="E14875" s="124" t="str">
        <f>'Enter Data'!$C$61</f>
        <v>Select</v>
      </c>
    </row>
    <row r="14876" spans="3:5" x14ac:dyDescent="0.2">
      <c r="C14876" s="555"/>
      <c r="D14876" s="555"/>
      <c r="E14876" s="124" t="str">
        <f>'Enter Data'!$C$61</f>
        <v>Select</v>
      </c>
    </row>
    <row r="14877" spans="3:5" x14ac:dyDescent="0.2">
      <c r="C14877" s="555"/>
      <c r="D14877" s="555"/>
      <c r="E14877" s="124" t="str">
        <f>'Enter Data'!$C$61</f>
        <v>Select</v>
      </c>
    </row>
    <row r="14878" spans="3:5" x14ac:dyDescent="0.2">
      <c r="C14878" s="555"/>
      <c r="D14878" s="555"/>
      <c r="E14878" s="124" t="str">
        <f>'Enter Data'!$C$61</f>
        <v>Select</v>
      </c>
    </row>
    <row r="14879" spans="3:5" x14ac:dyDescent="0.2">
      <c r="C14879" s="555"/>
      <c r="D14879" s="555"/>
      <c r="E14879" s="124" t="str">
        <f>'Enter Data'!$C$61</f>
        <v>Select</v>
      </c>
    </row>
    <row r="14880" spans="3:5" x14ac:dyDescent="0.2">
      <c r="C14880" s="555"/>
      <c r="D14880" s="555"/>
      <c r="E14880" s="124" t="str">
        <f>'Enter Data'!$C$61</f>
        <v>Select</v>
      </c>
    </row>
    <row r="14881" spans="3:5" x14ac:dyDescent="0.2">
      <c r="C14881" s="555"/>
      <c r="D14881" s="555"/>
      <c r="E14881" s="124" t="str">
        <f>'Enter Data'!$C$61</f>
        <v>Select</v>
      </c>
    </row>
    <row r="14882" spans="3:5" x14ac:dyDescent="0.2">
      <c r="C14882" s="555"/>
      <c r="D14882" s="555"/>
      <c r="E14882" s="124" t="str">
        <f>'Enter Data'!$C$61</f>
        <v>Select</v>
      </c>
    </row>
    <row r="14883" spans="3:5" x14ac:dyDescent="0.2">
      <c r="C14883" s="555"/>
      <c r="D14883" s="555"/>
      <c r="E14883" s="124" t="str">
        <f>'Enter Data'!$C$61</f>
        <v>Select</v>
      </c>
    </row>
    <row r="14884" spans="3:5" x14ac:dyDescent="0.2">
      <c r="C14884" s="555"/>
      <c r="D14884" s="555"/>
      <c r="E14884" s="124" t="str">
        <f>'Enter Data'!$C$61</f>
        <v>Select</v>
      </c>
    </row>
    <row r="14885" spans="3:5" x14ac:dyDescent="0.2">
      <c r="C14885" s="555"/>
      <c r="D14885" s="555"/>
      <c r="E14885" s="124" t="str">
        <f>'Enter Data'!$C$61</f>
        <v>Select</v>
      </c>
    </row>
    <row r="14886" spans="3:5" x14ac:dyDescent="0.2">
      <c r="C14886" s="555"/>
      <c r="D14886" s="555"/>
      <c r="E14886" s="124" t="str">
        <f>'Enter Data'!$C$61</f>
        <v>Select</v>
      </c>
    </row>
    <row r="14887" spans="3:5" x14ac:dyDescent="0.2">
      <c r="C14887" s="555"/>
      <c r="D14887" s="555"/>
      <c r="E14887" s="124" t="str">
        <f>'Enter Data'!$C$61</f>
        <v>Select</v>
      </c>
    </row>
    <row r="14888" spans="3:5" x14ac:dyDescent="0.2">
      <c r="C14888" s="555"/>
      <c r="D14888" s="555"/>
      <c r="E14888" s="124" t="str">
        <f>'Enter Data'!$C$61</f>
        <v>Select</v>
      </c>
    </row>
    <row r="14889" spans="3:5" x14ac:dyDescent="0.2">
      <c r="C14889" s="555"/>
      <c r="D14889" s="555"/>
      <c r="E14889" s="124" t="str">
        <f>'Enter Data'!$C$61</f>
        <v>Select</v>
      </c>
    </row>
    <row r="14890" spans="3:5" x14ac:dyDescent="0.2">
      <c r="C14890" s="555"/>
      <c r="D14890" s="555"/>
      <c r="E14890" s="124" t="str">
        <f>'Enter Data'!$C$61</f>
        <v>Select</v>
      </c>
    </row>
    <row r="14891" spans="3:5" x14ac:dyDescent="0.2">
      <c r="C14891" s="555"/>
      <c r="D14891" s="555"/>
      <c r="E14891" s="124" t="str">
        <f>'Enter Data'!$C$61</f>
        <v>Select</v>
      </c>
    </row>
    <row r="14892" spans="3:5" x14ac:dyDescent="0.2">
      <c r="C14892" s="555"/>
      <c r="D14892" s="555"/>
      <c r="E14892" s="124" t="str">
        <f>'Enter Data'!$C$61</f>
        <v>Select</v>
      </c>
    </row>
    <row r="14893" spans="3:5" x14ac:dyDescent="0.2">
      <c r="C14893" s="555"/>
      <c r="D14893" s="555"/>
      <c r="E14893" s="124" t="str">
        <f>'Enter Data'!$C$61</f>
        <v>Select</v>
      </c>
    </row>
    <row r="14894" spans="3:5" x14ac:dyDescent="0.2">
      <c r="C14894" s="555"/>
      <c r="D14894" s="555"/>
      <c r="E14894" s="124" t="str">
        <f>'Enter Data'!$C$61</f>
        <v>Select</v>
      </c>
    </row>
    <row r="14895" spans="3:5" x14ac:dyDescent="0.2">
      <c r="C14895" s="555"/>
      <c r="D14895" s="555"/>
      <c r="E14895" s="124" t="str">
        <f>'Enter Data'!$C$61</f>
        <v>Select</v>
      </c>
    </row>
    <row r="14896" spans="3:5" x14ac:dyDescent="0.2">
      <c r="C14896" s="555"/>
      <c r="D14896" s="555"/>
      <c r="E14896" s="124" t="str">
        <f>'Enter Data'!$C$61</f>
        <v>Select</v>
      </c>
    </row>
    <row r="14897" spans="3:5" x14ac:dyDescent="0.2">
      <c r="C14897" s="555"/>
      <c r="D14897" s="555"/>
      <c r="E14897" s="124" t="str">
        <f>'Enter Data'!$C$61</f>
        <v>Select</v>
      </c>
    </row>
    <row r="14898" spans="3:5" x14ac:dyDescent="0.2">
      <c r="C14898" s="555"/>
      <c r="D14898" s="555"/>
      <c r="E14898" s="124" t="str">
        <f>'Enter Data'!$C$61</f>
        <v>Select</v>
      </c>
    </row>
    <row r="14899" spans="3:5" x14ac:dyDescent="0.2">
      <c r="C14899" s="555"/>
      <c r="D14899" s="555"/>
      <c r="E14899" s="124" t="str">
        <f>'Enter Data'!$C$61</f>
        <v>Select</v>
      </c>
    </row>
    <row r="14900" spans="3:5" x14ac:dyDescent="0.2">
      <c r="C14900" s="555"/>
      <c r="D14900" s="555"/>
      <c r="E14900" s="124" t="str">
        <f>'Enter Data'!$C$61</f>
        <v>Select</v>
      </c>
    </row>
    <row r="14901" spans="3:5" x14ac:dyDescent="0.2">
      <c r="C14901" s="555"/>
      <c r="D14901" s="555"/>
      <c r="E14901" s="124" t="str">
        <f>'Enter Data'!$C$61</f>
        <v>Select</v>
      </c>
    </row>
    <row r="14902" spans="3:5" x14ac:dyDescent="0.2">
      <c r="C14902" s="555"/>
      <c r="D14902" s="555"/>
      <c r="E14902" s="124" t="str">
        <f>'Enter Data'!$C$61</f>
        <v>Select</v>
      </c>
    </row>
    <row r="14903" spans="3:5" x14ac:dyDescent="0.2">
      <c r="C14903" s="555"/>
      <c r="D14903" s="555"/>
      <c r="E14903" s="124" t="str">
        <f>'Enter Data'!$C$61</f>
        <v>Select</v>
      </c>
    </row>
    <row r="14904" spans="3:5" x14ac:dyDescent="0.2">
      <c r="C14904" s="555"/>
      <c r="D14904" s="555"/>
      <c r="E14904" s="124" t="str">
        <f>'Enter Data'!$C$61</f>
        <v>Select</v>
      </c>
    </row>
    <row r="14905" spans="3:5" x14ac:dyDescent="0.2">
      <c r="C14905" s="555"/>
      <c r="D14905" s="555"/>
      <c r="E14905" s="124" t="str">
        <f>'Enter Data'!$C$61</f>
        <v>Select</v>
      </c>
    </row>
    <row r="14906" spans="3:5" x14ac:dyDescent="0.2">
      <c r="C14906" s="555"/>
      <c r="D14906" s="555"/>
      <c r="E14906" s="124" t="str">
        <f>'Enter Data'!$C$61</f>
        <v>Select</v>
      </c>
    </row>
    <row r="14907" spans="3:5" x14ac:dyDescent="0.2">
      <c r="C14907" s="555"/>
      <c r="D14907" s="555"/>
      <c r="E14907" s="124" t="str">
        <f>'Enter Data'!$C$61</f>
        <v>Select</v>
      </c>
    </row>
    <row r="14908" spans="3:5" x14ac:dyDescent="0.2">
      <c r="C14908" s="555"/>
      <c r="D14908" s="555"/>
      <c r="E14908" s="124" t="str">
        <f>'Enter Data'!$C$61</f>
        <v>Select</v>
      </c>
    </row>
    <row r="14909" spans="3:5" x14ac:dyDescent="0.2">
      <c r="C14909" s="555"/>
      <c r="D14909" s="555"/>
      <c r="E14909" s="124" t="str">
        <f>'Enter Data'!$C$61</f>
        <v>Select</v>
      </c>
    </row>
    <row r="14910" spans="3:5" x14ac:dyDescent="0.2">
      <c r="C14910" s="555"/>
      <c r="D14910" s="555"/>
      <c r="E14910" s="124" t="str">
        <f>'Enter Data'!$C$61</f>
        <v>Select</v>
      </c>
    </row>
    <row r="14911" spans="3:5" x14ac:dyDescent="0.2">
      <c r="C14911" s="555"/>
      <c r="D14911" s="555"/>
      <c r="E14911" s="124" t="str">
        <f>'Enter Data'!$C$61</f>
        <v>Select</v>
      </c>
    </row>
    <row r="14912" spans="3:5" x14ac:dyDescent="0.2">
      <c r="C14912" s="555"/>
      <c r="D14912" s="555"/>
      <c r="E14912" s="124" t="str">
        <f>'Enter Data'!$C$61</f>
        <v>Select</v>
      </c>
    </row>
    <row r="14913" spans="3:5" x14ac:dyDescent="0.2">
      <c r="C14913" s="555"/>
      <c r="D14913" s="555"/>
      <c r="E14913" s="124" t="str">
        <f>'Enter Data'!$C$61</f>
        <v>Select</v>
      </c>
    </row>
    <row r="14914" spans="3:5" x14ac:dyDescent="0.2">
      <c r="C14914" s="555"/>
      <c r="D14914" s="555"/>
      <c r="E14914" s="124" t="str">
        <f>'Enter Data'!$C$61</f>
        <v>Select</v>
      </c>
    </row>
    <row r="14915" spans="3:5" x14ac:dyDescent="0.2">
      <c r="C14915" s="555"/>
      <c r="D14915" s="555"/>
      <c r="E14915" s="124" t="str">
        <f>'Enter Data'!$C$61</f>
        <v>Select</v>
      </c>
    </row>
    <row r="14916" spans="3:5" x14ac:dyDescent="0.2">
      <c r="C14916" s="555"/>
      <c r="D14916" s="555"/>
      <c r="E14916" s="124" t="str">
        <f>'Enter Data'!$C$61</f>
        <v>Select</v>
      </c>
    </row>
    <row r="14917" spans="3:5" x14ac:dyDescent="0.2">
      <c r="C14917" s="555"/>
      <c r="D14917" s="555"/>
      <c r="E14917" s="124" t="str">
        <f>'Enter Data'!$C$61</f>
        <v>Select</v>
      </c>
    </row>
    <row r="14918" spans="3:5" x14ac:dyDescent="0.2">
      <c r="C14918" s="555"/>
      <c r="D14918" s="555"/>
      <c r="E14918" s="124" t="str">
        <f>'Enter Data'!$C$61</f>
        <v>Select</v>
      </c>
    </row>
    <row r="14919" spans="3:5" x14ac:dyDescent="0.2">
      <c r="C14919" s="555"/>
      <c r="D14919" s="555"/>
      <c r="E14919" s="124" t="str">
        <f>'Enter Data'!$C$61</f>
        <v>Select</v>
      </c>
    </row>
    <row r="14920" spans="3:5" x14ac:dyDescent="0.2">
      <c r="C14920" s="555"/>
      <c r="D14920" s="555"/>
      <c r="E14920" s="124" t="str">
        <f>'Enter Data'!$C$61</f>
        <v>Select</v>
      </c>
    </row>
    <row r="14921" spans="3:5" x14ac:dyDescent="0.2">
      <c r="C14921" s="555"/>
      <c r="D14921" s="555"/>
      <c r="E14921" s="124" t="str">
        <f>'Enter Data'!$C$61</f>
        <v>Select</v>
      </c>
    </row>
    <row r="14922" spans="3:5" x14ac:dyDescent="0.2">
      <c r="C14922" s="555"/>
      <c r="D14922" s="555"/>
      <c r="E14922" s="124" t="str">
        <f>'Enter Data'!$C$61</f>
        <v>Select</v>
      </c>
    </row>
    <row r="14923" spans="3:5" x14ac:dyDescent="0.2">
      <c r="C14923" s="555"/>
      <c r="D14923" s="555"/>
      <c r="E14923" s="124" t="str">
        <f>'Enter Data'!$C$61</f>
        <v>Select</v>
      </c>
    </row>
    <row r="14924" spans="3:5" x14ac:dyDescent="0.2">
      <c r="C14924" s="555"/>
      <c r="D14924" s="555"/>
      <c r="E14924" s="124" t="str">
        <f>'Enter Data'!$C$61</f>
        <v>Select</v>
      </c>
    </row>
    <row r="14925" spans="3:5" x14ac:dyDescent="0.2">
      <c r="C14925" s="555"/>
      <c r="D14925" s="555"/>
      <c r="E14925" s="124" t="str">
        <f>'Enter Data'!$C$61</f>
        <v>Select</v>
      </c>
    </row>
    <row r="14926" spans="3:5" x14ac:dyDescent="0.2">
      <c r="C14926" s="555"/>
      <c r="D14926" s="555"/>
      <c r="E14926" s="124" t="str">
        <f>'Enter Data'!$C$61</f>
        <v>Select</v>
      </c>
    </row>
    <row r="14927" spans="3:5" x14ac:dyDescent="0.2">
      <c r="C14927" s="555"/>
      <c r="D14927" s="555"/>
      <c r="E14927" s="124" t="str">
        <f>'Enter Data'!$C$61</f>
        <v>Select</v>
      </c>
    </row>
    <row r="14928" spans="3:5" x14ac:dyDescent="0.2">
      <c r="C14928" s="555"/>
      <c r="D14928" s="555"/>
      <c r="E14928" s="124" t="str">
        <f>'Enter Data'!$C$61</f>
        <v>Select</v>
      </c>
    </row>
    <row r="14929" spans="3:5" x14ac:dyDescent="0.2">
      <c r="C14929" s="555"/>
      <c r="D14929" s="555"/>
      <c r="E14929" s="124" t="str">
        <f>'Enter Data'!$C$61</f>
        <v>Select</v>
      </c>
    </row>
    <row r="14930" spans="3:5" x14ac:dyDescent="0.2">
      <c r="C14930" s="555"/>
      <c r="D14930" s="555"/>
      <c r="E14930" s="124" t="str">
        <f>'Enter Data'!$C$61</f>
        <v>Select</v>
      </c>
    </row>
    <row r="14931" spans="3:5" x14ac:dyDescent="0.2">
      <c r="C14931" s="555"/>
      <c r="D14931" s="555"/>
      <c r="E14931" s="124" t="str">
        <f>'Enter Data'!$C$61</f>
        <v>Select</v>
      </c>
    </row>
    <row r="14932" spans="3:5" x14ac:dyDescent="0.2">
      <c r="C14932" s="555"/>
      <c r="D14932" s="555"/>
      <c r="E14932" s="124" t="str">
        <f>'Enter Data'!$C$61</f>
        <v>Select</v>
      </c>
    </row>
    <row r="14933" spans="3:5" x14ac:dyDescent="0.2">
      <c r="C14933" s="555"/>
      <c r="D14933" s="555"/>
      <c r="E14933" s="124" t="str">
        <f>'Enter Data'!$C$61</f>
        <v>Select</v>
      </c>
    </row>
    <row r="14934" spans="3:5" x14ac:dyDescent="0.2">
      <c r="C14934" s="555"/>
      <c r="D14934" s="555"/>
      <c r="E14934" s="124" t="str">
        <f>'Enter Data'!$C$61</f>
        <v>Select</v>
      </c>
    </row>
    <row r="14935" spans="3:5" x14ac:dyDescent="0.2">
      <c r="C14935" s="555"/>
      <c r="D14935" s="555"/>
      <c r="E14935" s="124" t="str">
        <f>'Enter Data'!$C$61</f>
        <v>Select</v>
      </c>
    </row>
    <row r="14936" spans="3:5" x14ac:dyDescent="0.2">
      <c r="C14936" s="555"/>
      <c r="D14936" s="555"/>
      <c r="E14936" s="124" t="str">
        <f>'Enter Data'!$C$61</f>
        <v>Select</v>
      </c>
    </row>
    <row r="14937" spans="3:5" x14ac:dyDescent="0.2">
      <c r="C14937" s="555"/>
      <c r="D14937" s="555"/>
      <c r="E14937" s="124" t="str">
        <f>'Enter Data'!$C$61</f>
        <v>Select</v>
      </c>
    </row>
    <row r="14938" spans="3:5" x14ac:dyDescent="0.2">
      <c r="C14938" s="555"/>
      <c r="D14938" s="555"/>
      <c r="E14938" s="124" t="str">
        <f>'Enter Data'!$C$61</f>
        <v>Select</v>
      </c>
    </row>
    <row r="14939" spans="3:5" x14ac:dyDescent="0.2">
      <c r="C14939" s="555"/>
      <c r="D14939" s="555"/>
      <c r="E14939" s="124" t="str">
        <f>'Enter Data'!$C$61</f>
        <v>Select</v>
      </c>
    </row>
    <row r="14940" spans="3:5" x14ac:dyDescent="0.2">
      <c r="C14940" s="555"/>
      <c r="D14940" s="555"/>
      <c r="E14940" s="124" t="str">
        <f>'Enter Data'!$C$61</f>
        <v>Select</v>
      </c>
    </row>
    <row r="14941" spans="3:5" x14ac:dyDescent="0.2">
      <c r="C14941" s="555"/>
      <c r="D14941" s="555"/>
      <c r="E14941" s="124" t="str">
        <f>'Enter Data'!$C$61</f>
        <v>Select</v>
      </c>
    </row>
    <row r="14942" spans="3:5" x14ac:dyDescent="0.2">
      <c r="C14942" s="555"/>
      <c r="D14942" s="555"/>
      <c r="E14942" s="124" t="str">
        <f>'Enter Data'!$C$61</f>
        <v>Select</v>
      </c>
    </row>
    <row r="14943" spans="3:5" x14ac:dyDescent="0.2">
      <c r="C14943" s="555"/>
      <c r="D14943" s="555"/>
      <c r="E14943" s="124" t="str">
        <f>'Enter Data'!$C$61</f>
        <v>Select</v>
      </c>
    </row>
    <row r="14944" spans="3:5" x14ac:dyDescent="0.2">
      <c r="C14944" s="555"/>
      <c r="D14944" s="555"/>
      <c r="E14944" s="124" t="str">
        <f>'Enter Data'!$C$61</f>
        <v>Select</v>
      </c>
    </row>
    <row r="14945" spans="3:5" x14ac:dyDescent="0.2">
      <c r="C14945" s="555"/>
      <c r="D14945" s="555"/>
      <c r="E14945" s="124" t="str">
        <f>'Enter Data'!$C$61</f>
        <v>Select</v>
      </c>
    </row>
    <row r="14946" spans="3:5" x14ac:dyDescent="0.2">
      <c r="C14946" s="555"/>
      <c r="D14946" s="555"/>
      <c r="E14946" s="124" t="str">
        <f>'Enter Data'!$C$61</f>
        <v>Select</v>
      </c>
    </row>
    <row r="14947" spans="3:5" x14ac:dyDescent="0.2">
      <c r="C14947" s="555"/>
      <c r="D14947" s="555"/>
      <c r="E14947" s="124" t="str">
        <f>'Enter Data'!$C$61</f>
        <v>Select</v>
      </c>
    </row>
    <row r="14948" spans="3:5" x14ac:dyDescent="0.2">
      <c r="C14948" s="555"/>
      <c r="D14948" s="555"/>
      <c r="E14948" s="124" t="str">
        <f>'Enter Data'!$C$61</f>
        <v>Select</v>
      </c>
    </row>
    <row r="14949" spans="3:5" x14ac:dyDescent="0.2">
      <c r="C14949" s="555"/>
      <c r="D14949" s="555"/>
      <c r="E14949" s="124" t="str">
        <f>'Enter Data'!$C$61</f>
        <v>Select</v>
      </c>
    </row>
    <row r="14950" spans="3:5" x14ac:dyDescent="0.2">
      <c r="C14950" s="555"/>
      <c r="D14950" s="555"/>
      <c r="E14950" s="124" t="str">
        <f>'Enter Data'!$C$61</f>
        <v>Select</v>
      </c>
    </row>
    <row r="14951" spans="3:5" x14ac:dyDescent="0.2">
      <c r="C14951" s="555"/>
      <c r="D14951" s="555"/>
      <c r="E14951" s="124" t="str">
        <f>'Enter Data'!$C$61</f>
        <v>Select</v>
      </c>
    </row>
    <row r="14952" spans="3:5" x14ac:dyDescent="0.2">
      <c r="C14952" s="555"/>
      <c r="D14952" s="555"/>
      <c r="E14952" s="124" t="str">
        <f>'Enter Data'!$C$61</f>
        <v>Select</v>
      </c>
    </row>
    <row r="14953" spans="3:5" x14ac:dyDescent="0.2">
      <c r="C14953" s="555"/>
      <c r="D14953" s="555"/>
      <c r="E14953" s="124" t="str">
        <f>'Enter Data'!$C$61</f>
        <v>Select</v>
      </c>
    </row>
    <row r="14954" spans="3:5" x14ac:dyDescent="0.2">
      <c r="C14954" s="555"/>
      <c r="D14954" s="555"/>
      <c r="E14954" s="124" t="str">
        <f>'Enter Data'!$C$61</f>
        <v>Select</v>
      </c>
    </row>
    <row r="14955" spans="3:5" x14ac:dyDescent="0.2">
      <c r="C14955" s="555"/>
      <c r="D14955" s="555"/>
      <c r="E14955" s="124" t="str">
        <f>'Enter Data'!$C$61</f>
        <v>Select</v>
      </c>
    </row>
    <row r="14956" spans="3:5" x14ac:dyDescent="0.2">
      <c r="C14956" s="555"/>
      <c r="D14956" s="555"/>
      <c r="E14956" s="124" t="str">
        <f>'Enter Data'!$C$61</f>
        <v>Select</v>
      </c>
    </row>
    <row r="14957" spans="3:5" x14ac:dyDescent="0.2">
      <c r="C14957" s="555"/>
      <c r="D14957" s="555"/>
      <c r="E14957" s="124" t="str">
        <f>'Enter Data'!$C$61</f>
        <v>Select</v>
      </c>
    </row>
    <row r="14958" spans="3:5" x14ac:dyDescent="0.2">
      <c r="C14958" s="555"/>
      <c r="D14958" s="555"/>
      <c r="E14958" s="124" t="str">
        <f>'Enter Data'!$C$61</f>
        <v>Select</v>
      </c>
    </row>
    <row r="14959" spans="3:5" x14ac:dyDescent="0.2">
      <c r="C14959" s="555"/>
      <c r="D14959" s="555"/>
      <c r="E14959" s="124" t="str">
        <f>'Enter Data'!$C$61</f>
        <v>Select</v>
      </c>
    </row>
    <row r="14960" spans="3:5" x14ac:dyDescent="0.2">
      <c r="C14960" s="555"/>
      <c r="D14960" s="555"/>
      <c r="E14960" s="124" t="str">
        <f>'Enter Data'!$C$61</f>
        <v>Select</v>
      </c>
    </row>
    <row r="14961" spans="3:5" x14ac:dyDescent="0.2">
      <c r="C14961" s="555"/>
      <c r="D14961" s="555"/>
      <c r="E14961" s="124" t="str">
        <f>'Enter Data'!$C$61</f>
        <v>Select</v>
      </c>
    </row>
    <row r="14962" spans="3:5" x14ac:dyDescent="0.2">
      <c r="C14962" s="555"/>
      <c r="D14962" s="555"/>
      <c r="E14962" s="124" t="str">
        <f>'Enter Data'!$C$61</f>
        <v>Select</v>
      </c>
    </row>
    <row r="14963" spans="3:5" x14ac:dyDescent="0.2">
      <c r="C14963" s="555"/>
      <c r="D14963" s="555"/>
      <c r="E14963" s="124" t="str">
        <f>'Enter Data'!$C$61</f>
        <v>Select</v>
      </c>
    </row>
    <row r="14964" spans="3:5" x14ac:dyDescent="0.2">
      <c r="C14964" s="555"/>
      <c r="D14964" s="555"/>
      <c r="E14964" s="124" t="str">
        <f>'Enter Data'!$C$61</f>
        <v>Select</v>
      </c>
    </row>
    <row r="14965" spans="3:5" x14ac:dyDescent="0.2">
      <c r="C14965" s="555"/>
      <c r="D14965" s="555"/>
      <c r="E14965" s="124" t="str">
        <f>'Enter Data'!$C$61</f>
        <v>Select</v>
      </c>
    </row>
    <row r="14966" spans="3:5" x14ac:dyDescent="0.2">
      <c r="C14966" s="555"/>
      <c r="D14966" s="555"/>
      <c r="E14966" s="124" t="str">
        <f>'Enter Data'!$C$61</f>
        <v>Select</v>
      </c>
    </row>
    <row r="14967" spans="3:5" x14ac:dyDescent="0.2">
      <c r="C14967" s="555"/>
      <c r="D14967" s="555"/>
      <c r="E14967" s="124" t="str">
        <f>'Enter Data'!$C$61</f>
        <v>Select</v>
      </c>
    </row>
    <row r="14968" spans="3:5" x14ac:dyDescent="0.2">
      <c r="C14968" s="555"/>
      <c r="D14968" s="555"/>
      <c r="E14968" s="124" t="str">
        <f>'Enter Data'!$C$61</f>
        <v>Select</v>
      </c>
    </row>
    <row r="14969" spans="3:5" x14ac:dyDescent="0.2">
      <c r="C14969" s="555"/>
      <c r="D14969" s="555"/>
      <c r="E14969" s="124" t="str">
        <f>'Enter Data'!$C$61</f>
        <v>Select</v>
      </c>
    </row>
    <row r="14970" spans="3:5" x14ac:dyDescent="0.2">
      <c r="C14970" s="555"/>
      <c r="D14970" s="555"/>
      <c r="E14970" s="124" t="str">
        <f>'Enter Data'!$C$61</f>
        <v>Select</v>
      </c>
    </row>
    <row r="14971" spans="3:5" x14ac:dyDescent="0.2">
      <c r="C14971" s="555"/>
      <c r="D14971" s="555"/>
      <c r="E14971" s="124" t="str">
        <f>'Enter Data'!$C$61</f>
        <v>Select</v>
      </c>
    </row>
    <row r="14972" spans="3:5" x14ac:dyDescent="0.2">
      <c r="C14972" s="555"/>
      <c r="D14972" s="555"/>
      <c r="E14972" s="124" t="str">
        <f>'Enter Data'!$C$61</f>
        <v>Select</v>
      </c>
    </row>
    <row r="14973" spans="3:5" x14ac:dyDescent="0.2">
      <c r="C14973" s="555"/>
      <c r="D14973" s="555"/>
      <c r="E14973" s="124" t="str">
        <f>'Enter Data'!$C$61</f>
        <v>Select</v>
      </c>
    </row>
    <row r="14974" spans="3:5" x14ac:dyDescent="0.2">
      <c r="C14974" s="555"/>
      <c r="D14974" s="555"/>
      <c r="E14974" s="124" t="str">
        <f>'Enter Data'!$C$61</f>
        <v>Select</v>
      </c>
    </row>
    <row r="14975" spans="3:5" x14ac:dyDescent="0.2">
      <c r="C14975" s="555"/>
      <c r="D14975" s="555"/>
      <c r="E14975" s="124" t="str">
        <f>'Enter Data'!$C$61</f>
        <v>Select</v>
      </c>
    </row>
    <row r="14976" spans="3:5" x14ac:dyDescent="0.2">
      <c r="C14976" s="555"/>
      <c r="D14976" s="555"/>
      <c r="E14976" s="124" t="str">
        <f>'Enter Data'!$C$61</f>
        <v>Select</v>
      </c>
    </row>
    <row r="14977" spans="3:5" x14ac:dyDescent="0.2">
      <c r="C14977" s="555"/>
      <c r="D14977" s="555"/>
      <c r="E14977" s="124" t="str">
        <f>'Enter Data'!$C$61</f>
        <v>Select</v>
      </c>
    </row>
    <row r="14978" spans="3:5" x14ac:dyDescent="0.2">
      <c r="C14978" s="555"/>
      <c r="D14978" s="555"/>
      <c r="E14978" s="124" t="str">
        <f>'Enter Data'!$C$61</f>
        <v>Select</v>
      </c>
    </row>
    <row r="14979" spans="3:5" x14ac:dyDescent="0.2">
      <c r="C14979" s="555"/>
      <c r="D14979" s="555"/>
      <c r="E14979" s="124" t="str">
        <f>'Enter Data'!$C$61</f>
        <v>Select</v>
      </c>
    </row>
    <row r="14980" spans="3:5" x14ac:dyDescent="0.2">
      <c r="C14980" s="555"/>
      <c r="D14980" s="555"/>
      <c r="E14980" s="124" t="str">
        <f>'Enter Data'!$C$61</f>
        <v>Select</v>
      </c>
    </row>
    <row r="14981" spans="3:5" x14ac:dyDescent="0.2">
      <c r="C14981" s="555"/>
      <c r="D14981" s="555"/>
      <c r="E14981" s="124" t="str">
        <f>'Enter Data'!$C$61</f>
        <v>Select</v>
      </c>
    </row>
    <row r="14982" spans="3:5" x14ac:dyDescent="0.2">
      <c r="C14982" s="555"/>
      <c r="D14982" s="555"/>
      <c r="E14982" s="124" t="str">
        <f>'Enter Data'!$C$61</f>
        <v>Select</v>
      </c>
    </row>
    <row r="14983" spans="3:5" x14ac:dyDescent="0.2">
      <c r="C14983" s="555"/>
      <c r="D14983" s="555"/>
      <c r="E14983" s="124" t="str">
        <f>'Enter Data'!$C$61</f>
        <v>Select</v>
      </c>
    </row>
    <row r="14984" spans="3:5" x14ac:dyDescent="0.2">
      <c r="C14984" s="555"/>
      <c r="D14984" s="555"/>
      <c r="E14984" s="124" t="str">
        <f>'Enter Data'!$C$61</f>
        <v>Select</v>
      </c>
    </row>
    <row r="14985" spans="3:5" x14ac:dyDescent="0.2">
      <c r="C14985" s="555"/>
      <c r="D14985" s="555"/>
      <c r="E14985" s="124" t="str">
        <f>'Enter Data'!$C$61</f>
        <v>Select</v>
      </c>
    </row>
    <row r="14986" spans="3:5" x14ac:dyDescent="0.2">
      <c r="C14986" s="555"/>
      <c r="D14986" s="555"/>
      <c r="E14986" s="124" t="str">
        <f>'Enter Data'!$C$61</f>
        <v>Select</v>
      </c>
    </row>
    <row r="14987" spans="3:5" x14ac:dyDescent="0.2">
      <c r="C14987" s="555"/>
      <c r="D14987" s="555"/>
      <c r="E14987" s="124" t="str">
        <f>'Enter Data'!$C$61</f>
        <v>Select</v>
      </c>
    </row>
    <row r="14988" spans="3:5" x14ac:dyDescent="0.2">
      <c r="C14988" s="555"/>
      <c r="D14988" s="555"/>
      <c r="E14988" s="124" t="str">
        <f>'Enter Data'!$C$61</f>
        <v>Select</v>
      </c>
    </row>
    <row r="14989" spans="3:5" x14ac:dyDescent="0.2">
      <c r="C14989" s="555"/>
      <c r="D14989" s="555"/>
      <c r="E14989" s="124" t="str">
        <f>'Enter Data'!$C$61</f>
        <v>Select</v>
      </c>
    </row>
    <row r="14990" spans="3:5" x14ac:dyDescent="0.2">
      <c r="C14990" s="555"/>
      <c r="D14990" s="555"/>
      <c r="E14990" s="124" t="str">
        <f>'Enter Data'!$C$61</f>
        <v>Select</v>
      </c>
    </row>
    <row r="14991" spans="3:5" x14ac:dyDescent="0.2">
      <c r="C14991" s="555"/>
      <c r="D14991" s="555"/>
      <c r="E14991" s="124" t="str">
        <f>'Enter Data'!$C$61</f>
        <v>Select</v>
      </c>
    </row>
    <row r="14992" spans="3:5" x14ac:dyDescent="0.2">
      <c r="C14992" s="555"/>
      <c r="D14992" s="555"/>
      <c r="E14992" s="124" t="str">
        <f>'Enter Data'!$C$61</f>
        <v>Select</v>
      </c>
    </row>
    <row r="14993" spans="3:5" x14ac:dyDescent="0.2">
      <c r="C14993" s="555"/>
      <c r="D14993" s="555"/>
      <c r="E14993" s="124" t="str">
        <f>'Enter Data'!$C$61</f>
        <v>Select</v>
      </c>
    </row>
    <row r="14994" spans="3:5" x14ac:dyDescent="0.2">
      <c r="C14994" s="555"/>
      <c r="D14994" s="555"/>
      <c r="E14994" s="124" t="str">
        <f>'Enter Data'!$C$61</f>
        <v>Select</v>
      </c>
    </row>
    <row r="14995" spans="3:5" x14ac:dyDescent="0.2">
      <c r="C14995" s="555"/>
      <c r="D14995" s="555"/>
      <c r="E14995" s="124" t="str">
        <f>'Enter Data'!$C$61</f>
        <v>Select</v>
      </c>
    </row>
    <row r="14996" spans="3:5" x14ac:dyDescent="0.2">
      <c r="C14996" s="555"/>
      <c r="D14996" s="555"/>
      <c r="E14996" s="124" t="str">
        <f>'Enter Data'!$C$61</f>
        <v>Select</v>
      </c>
    </row>
    <row r="14997" spans="3:5" x14ac:dyDescent="0.2">
      <c r="C14997" s="555"/>
      <c r="D14997" s="555"/>
      <c r="E14997" s="124" t="str">
        <f>'Enter Data'!$C$61</f>
        <v>Select</v>
      </c>
    </row>
    <row r="14998" spans="3:5" x14ac:dyDescent="0.2">
      <c r="C14998" s="555"/>
      <c r="D14998" s="555"/>
      <c r="E14998" s="124" t="str">
        <f>'Enter Data'!$C$61</f>
        <v>Select</v>
      </c>
    </row>
    <row r="14999" spans="3:5" x14ac:dyDescent="0.2">
      <c r="C14999" s="555"/>
      <c r="D14999" s="555"/>
      <c r="E14999" s="124" t="str">
        <f>'Enter Data'!$C$61</f>
        <v>Select</v>
      </c>
    </row>
    <row r="15000" spans="3:5" x14ac:dyDescent="0.2">
      <c r="C15000" s="555"/>
      <c r="D15000" s="555"/>
      <c r="E15000" s="124" t="str">
        <f>'Enter Data'!$C$61</f>
        <v>Select</v>
      </c>
    </row>
    <row r="15001" spans="3:5" x14ac:dyDescent="0.2">
      <c r="C15001" s="555"/>
      <c r="D15001" s="555"/>
      <c r="E15001" s="124" t="str">
        <f>'Enter Data'!$C$61</f>
        <v>Select</v>
      </c>
    </row>
    <row r="15002" spans="3:5" x14ac:dyDescent="0.2">
      <c r="C15002" s="555"/>
      <c r="D15002" s="555"/>
      <c r="E15002" s="124" t="str">
        <f>'Enter Data'!$C$61</f>
        <v>Select</v>
      </c>
    </row>
    <row r="15003" spans="3:5" x14ac:dyDescent="0.2">
      <c r="C15003" s="555"/>
      <c r="D15003" s="555"/>
      <c r="E15003" s="124" t="str">
        <f>'Enter Data'!$C$61</f>
        <v>Select</v>
      </c>
    </row>
    <row r="15004" spans="3:5" x14ac:dyDescent="0.2">
      <c r="C15004" s="555"/>
      <c r="D15004" s="555"/>
      <c r="E15004" s="124" t="str">
        <f>'Enter Data'!$C$61</f>
        <v>Select</v>
      </c>
    </row>
    <row r="15005" spans="3:5" x14ac:dyDescent="0.2">
      <c r="C15005" s="555"/>
      <c r="D15005" s="555"/>
      <c r="E15005" s="124" t="str">
        <f>'Enter Data'!$C$61</f>
        <v>Select</v>
      </c>
    </row>
    <row r="15006" spans="3:5" x14ac:dyDescent="0.2">
      <c r="C15006" s="555"/>
      <c r="D15006" s="555"/>
      <c r="E15006" s="124" t="str">
        <f>'Enter Data'!$C$61</f>
        <v>Select</v>
      </c>
    </row>
    <row r="15007" spans="3:5" x14ac:dyDescent="0.2">
      <c r="C15007" s="555"/>
      <c r="D15007" s="555"/>
      <c r="E15007" s="124" t="str">
        <f>'Enter Data'!$C$61</f>
        <v>Select</v>
      </c>
    </row>
    <row r="15008" spans="3:5" x14ac:dyDescent="0.2">
      <c r="C15008" s="555"/>
      <c r="D15008" s="555"/>
      <c r="E15008" s="124" t="str">
        <f>'Enter Data'!$C$61</f>
        <v>Select</v>
      </c>
    </row>
    <row r="15009" spans="3:5" x14ac:dyDescent="0.2">
      <c r="C15009" s="555"/>
      <c r="D15009" s="555"/>
      <c r="E15009" s="124" t="str">
        <f>'Enter Data'!$C$61</f>
        <v>Select</v>
      </c>
    </row>
    <row r="15010" spans="3:5" x14ac:dyDescent="0.2">
      <c r="C15010" s="555"/>
      <c r="D15010" s="555"/>
      <c r="E15010" s="124" t="str">
        <f>'Enter Data'!$C$61</f>
        <v>Select</v>
      </c>
    </row>
    <row r="15011" spans="3:5" x14ac:dyDescent="0.2">
      <c r="C15011" s="555"/>
      <c r="D15011" s="555"/>
      <c r="E15011" s="124" t="str">
        <f>'Enter Data'!$C$61</f>
        <v>Select</v>
      </c>
    </row>
    <row r="15012" spans="3:5" x14ac:dyDescent="0.2">
      <c r="C15012" s="555"/>
      <c r="D15012" s="555"/>
      <c r="E15012" s="124" t="str">
        <f>'Enter Data'!$C$61</f>
        <v>Select</v>
      </c>
    </row>
    <row r="15013" spans="3:5" x14ac:dyDescent="0.2">
      <c r="C15013" s="555"/>
      <c r="D15013" s="555"/>
      <c r="E15013" s="124" t="str">
        <f>'Enter Data'!$C$61</f>
        <v>Select</v>
      </c>
    </row>
    <row r="15014" spans="3:5" x14ac:dyDescent="0.2">
      <c r="C15014" s="555"/>
      <c r="D15014" s="555"/>
      <c r="E15014" s="124" t="str">
        <f>'Enter Data'!$C$61</f>
        <v>Select</v>
      </c>
    </row>
    <row r="15015" spans="3:5" x14ac:dyDescent="0.2">
      <c r="C15015" s="555"/>
      <c r="D15015" s="555"/>
      <c r="E15015" s="124" t="str">
        <f>'Enter Data'!$C$61</f>
        <v>Select</v>
      </c>
    </row>
    <row r="15016" spans="3:5" x14ac:dyDescent="0.2">
      <c r="C15016" s="555"/>
      <c r="D15016" s="555"/>
      <c r="E15016" s="124" t="str">
        <f>'Enter Data'!$C$61</f>
        <v>Select</v>
      </c>
    </row>
    <row r="15017" spans="3:5" x14ac:dyDescent="0.2">
      <c r="C15017" s="555"/>
      <c r="D15017" s="555"/>
      <c r="E15017" s="124" t="str">
        <f>'Enter Data'!$C$61</f>
        <v>Select</v>
      </c>
    </row>
    <row r="15018" spans="3:5" x14ac:dyDescent="0.2">
      <c r="C15018" s="555"/>
      <c r="D15018" s="555"/>
      <c r="E15018" s="124" t="str">
        <f>'Enter Data'!$C$61</f>
        <v>Select</v>
      </c>
    </row>
    <row r="15019" spans="3:5" x14ac:dyDescent="0.2">
      <c r="C15019" s="555"/>
      <c r="D15019" s="555"/>
      <c r="E15019" s="124" t="str">
        <f>'Enter Data'!$C$61</f>
        <v>Select</v>
      </c>
    </row>
    <row r="15020" spans="3:5" x14ac:dyDescent="0.2">
      <c r="C15020" s="555"/>
      <c r="D15020" s="555"/>
      <c r="E15020" s="124" t="str">
        <f>'Enter Data'!$C$61</f>
        <v>Select</v>
      </c>
    </row>
    <row r="15021" spans="3:5" x14ac:dyDescent="0.2">
      <c r="C15021" s="555"/>
      <c r="D15021" s="555"/>
      <c r="E15021" s="124" t="str">
        <f>'Enter Data'!$C$61</f>
        <v>Select</v>
      </c>
    </row>
    <row r="15022" spans="3:5" x14ac:dyDescent="0.2">
      <c r="C15022" s="555"/>
      <c r="D15022" s="555"/>
      <c r="E15022" s="124" t="str">
        <f>'Enter Data'!$C$61</f>
        <v>Select</v>
      </c>
    </row>
    <row r="15023" spans="3:5" x14ac:dyDescent="0.2">
      <c r="C15023" s="555"/>
      <c r="D15023" s="555"/>
      <c r="E15023" s="124" t="str">
        <f>'Enter Data'!$C$61</f>
        <v>Select</v>
      </c>
    </row>
    <row r="15024" spans="3:5" x14ac:dyDescent="0.2">
      <c r="C15024" s="555"/>
      <c r="D15024" s="555"/>
      <c r="E15024" s="124" t="str">
        <f>'Enter Data'!$C$61</f>
        <v>Select</v>
      </c>
    </row>
    <row r="15025" spans="3:5" x14ac:dyDescent="0.2">
      <c r="C15025" s="555"/>
      <c r="D15025" s="555"/>
      <c r="E15025" s="124" t="str">
        <f>'Enter Data'!$C$61</f>
        <v>Select</v>
      </c>
    </row>
    <row r="15026" spans="3:5" x14ac:dyDescent="0.2">
      <c r="C15026" s="555"/>
      <c r="D15026" s="555"/>
      <c r="E15026" s="124" t="str">
        <f>'Enter Data'!$C$61</f>
        <v>Select</v>
      </c>
    </row>
    <row r="15027" spans="3:5" x14ac:dyDescent="0.2">
      <c r="C15027" s="555"/>
      <c r="D15027" s="555"/>
      <c r="E15027" s="124" t="str">
        <f>'Enter Data'!$C$61</f>
        <v>Select</v>
      </c>
    </row>
    <row r="15028" spans="3:5" x14ac:dyDescent="0.2">
      <c r="C15028" s="555"/>
      <c r="D15028" s="555"/>
      <c r="E15028" s="124" t="str">
        <f>'Enter Data'!$C$61</f>
        <v>Select</v>
      </c>
    </row>
    <row r="15029" spans="3:5" x14ac:dyDescent="0.2">
      <c r="C15029" s="555"/>
      <c r="D15029" s="555"/>
      <c r="E15029" s="124" t="str">
        <f>'Enter Data'!$C$61</f>
        <v>Select</v>
      </c>
    </row>
    <row r="15030" spans="3:5" x14ac:dyDescent="0.2">
      <c r="C15030" s="555"/>
      <c r="D15030" s="555"/>
      <c r="E15030" s="124" t="str">
        <f>'Enter Data'!$C$61</f>
        <v>Select</v>
      </c>
    </row>
    <row r="15031" spans="3:5" x14ac:dyDescent="0.2">
      <c r="C15031" s="555"/>
      <c r="D15031" s="555"/>
      <c r="E15031" s="124" t="str">
        <f>'Enter Data'!$C$61</f>
        <v>Select</v>
      </c>
    </row>
    <row r="15032" spans="3:5" x14ac:dyDescent="0.2">
      <c r="C15032" s="555"/>
      <c r="D15032" s="555"/>
      <c r="E15032" s="124" t="str">
        <f>'Enter Data'!$C$61</f>
        <v>Select</v>
      </c>
    </row>
    <row r="15033" spans="3:5" x14ac:dyDescent="0.2">
      <c r="C15033" s="555"/>
      <c r="D15033" s="555"/>
      <c r="E15033" s="124" t="str">
        <f>'Enter Data'!$C$61</f>
        <v>Select</v>
      </c>
    </row>
    <row r="15034" spans="3:5" x14ac:dyDescent="0.2">
      <c r="C15034" s="555"/>
      <c r="D15034" s="555"/>
      <c r="E15034" s="124" t="str">
        <f>'Enter Data'!$C$61</f>
        <v>Select</v>
      </c>
    </row>
    <row r="15035" spans="3:5" x14ac:dyDescent="0.2">
      <c r="C15035" s="555"/>
      <c r="D15035" s="555"/>
      <c r="E15035" s="124" t="str">
        <f>'Enter Data'!$C$61</f>
        <v>Select</v>
      </c>
    </row>
    <row r="15036" spans="3:5" x14ac:dyDescent="0.2">
      <c r="C15036" s="555"/>
      <c r="D15036" s="555"/>
      <c r="E15036" s="124" t="str">
        <f>'Enter Data'!$C$61</f>
        <v>Select</v>
      </c>
    </row>
    <row r="15037" spans="3:5" x14ac:dyDescent="0.2">
      <c r="C15037" s="555"/>
      <c r="D15037" s="555"/>
      <c r="E15037" s="124" t="str">
        <f>'Enter Data'!$C$61</f>
        <v>Select</v>
      </c>
    </row>
    <row r="15038" spans="3:5" x14ac:dyDescent="0.2">
      <c r="C15038" s="555"/>
      <c r="D15038" s="555"/>
      <c r="E15038" s="124" t="str">
        <f>'Enter Data'!$C$61</f>
        <v>Select</v>
      </c>
    </row>
    <row r="15039" spans="3:5" x14ac:dyDescent="0.2">
      <c r="C15039" s="555"/>
      <c r="D15039" s="555"/>
      <c r="E15039" s="124" t="str">
        <f>'Enter Data'!$C$61</f>
        <v>Select</v>
      </c>
    </row>
    <row r="15040" spans="3:5" x14ac:dyDescent="0.2">
      <c r="C15040" s="555"/>
      <c r="D15040" s="555"/>
      <c r="E15040" s="124" t="str">
        <f>'Enter Data'!$C$61</f>
        <v>Select</v>
      </c>
    </row>
    <row r="15041" spans="3:5" x14ac:dyDescent="0.2">
      <c r="C15041" s="555"/>
      <c r="D15041" s="555"/>
      <c r="E15041" s="124" t="str">
        <f>'Enter Data'!$C$61</f>
        <v>Select</v>
      </c>
    </row>
    <row r="15042" spans="3:5" x14ac:dyDescent="0.2">
      <c r="C15042" s="555"/>
      <c r="D15042" s="555"/>
      <c r="E15042" s="124" t="str">
        <f>'Enter Data'!$C$61</f>
        <v>Select</v>
      </c>
    </row>
    <row r="15043" spans="3:5" x14ac:dyDescent="0.2">
      <c r="C15043" s="555"/>
      <c r="D15043" s="555"/>
      <c r="E15043" s="124" t="str">
        <f>'Enter Data'!$C$61</f>
        <v>Select</v>
      </c>
    </row>
    <row r="15044" spans="3:5" x14ac:dyDescent="0.2">
      <c r="C15044" s="555"/>
      <c r="D15044" s="555"/>
      <c r="E15044" s="124" t="str">
        <f>'Enter Data'!$C$61</f>
        <v>Select</v>
      </c>
    </row>
    <row r="15045" spans="3:5" x14ac:dyDescent="0.2">
      <c r="C15045" s="555"/>
      <c r="D15045" s="555"/>
      <c r="E15045" s="124" t="str">
        <f>'Enter Data'!$C$61</f>
        <v>Select</v>
      </c>
    </row>
    <row r="15046" spans="3:5" x14ac:dyDescent="0.2">
      <c r="C15046" s="555"/>
      <c r="D15046" s="555"/>
      <c r="E15046" s="124" t="str">
        <f>'Enter Data'!$C$61</f>
        <v>Select</v>
      </c>
    </row>
    <row r="15047" spans="3:5" x14ac:dyDescent="0.2">
      <c r="C15047" s="555"/>
      <c r="D15047" s="555"/>
      <c r="E15047" s="124" t="str">
        <f>'Enter Data'!$C$61</f>
        <v>Select</v>
      </c>
    </row>
    <row r="15048" spans="3:5" x14ac:dyDescent="0.2">
      <c r="C15048" s="555"/>
      <c r="D15048" s="555"/>
      <c r="E15048" s="124" t="str">
        <f>'Enter Data'!$C$61</f>
        <v>Select</v>
      </c>
    </row>
    <row r="15049" spans="3:5" x14ac:dyDescent="0.2">
      <c r="C15049" s="555"/>
      <c r="D15049" s="555"/>
      <c r="E15049" s="124" t="str">
        <f>'Enter Data'!$C$61</f>
        <v>Select</v>
      </c>
    </row>
    <row r="15050" spans="3:5" x14ac:dyDescent="0.2">
      <c r="C15050" s="555"/>
      <c r="D15050" s="555"/>
      <c r="E15050" s="124" t="str">
        <f>'Enter Data'!$C$61</f>
        <v>Select</v>
      </c>
    </row>
    <row r="15051" spans="3:5" x14ac:dyDescent="0.2">
      <c r="C15051" s="555"/>
      <c r="D15051" s="555"/>
      <c r="E15051" s="124" t="str">
        <f>'Enter Data'!$C$61</f>
        <v>Select</v>
      </c>
    </row>
    <row r="15052" spans="3:5" x14ac:dyDescent="0.2">
      <c r="C15052" s="555"/>
      <c r="D15052" s="555"/>
      <c r="E15052" s="124" t="str">
        <f>'Enter Data'!$C$61</f>
        <v>Select</v>
      </c>
    </row>
    <row r="15053" spans="3:5" x14ac:dyDescent="0.2">
      <c r="C15053" s="555"/>
      <c r="D15053" s="555"/>
      <c r="E15053" s="124" t="str">
        <f>'Enter Data'!$C$61</f>
        <v>Select</v>
      </c>
    </row>
    <row r="15054" spans="3:5" x14ac:dyDescent="0.2">
      <c r="C15054" s="555"/>
      <c r="D15054" s="555"/>
      <c r="E15054" s="124" t="str">
        <f>'Enter Data'!$C$61</f>
        <v>Select</v>
      </c>
    </row>
    <row r="15055" spans="3:5" x14ac:dyDescent="0.2">
      <c r="C15055" s="555"/>
      <c r="D15055" s="555"/>
      <c r="E15055" s="124" t="str">
        <f>'Enter Data'!$C$61</f>
        <v>Select</v>
      </c>
    </row>
    <row r="15056" spans="3:5" x14ac:dyDescent="0.2">
      <c r="C15056" s="555"/>
      <c r="D15056" s="555"/>
      <c r="E15056" s="124" t="str">
        <f>'Enter Data'!$C$61</f>
        <v>Select</v>
      </c>
    </row>
    <row r="15057" spans="3:5" x14ac:dyDescent="0.2">
      <c r="C15057" s="555"/>
      <c r="D15057" s="555"/>
      <c r="E15057" s="124" t="str">
        <f>'Enter Data'!$C$61</f>
        <v>Select</v>
      </c>
    </row>
    <row r="15058" spans="3:5" x14ac:dyDescent="0.2">
      <c r="C15058" s="555"/>
      <c r="D15058" s="555"/>
      <c r="E15058" s="124" t="str">
        <f>'Enter Data'!$C$61</f>
        <v>Select</v>
      </c>
    </row>
    <row r="15059" spans="3:5" x14ac:dyDescent="0.2">
      <c r="C15059" s="555"/>
      <c r="D15059" s="555"/>
      <c r="E15059" s="124" t="str">
        <f>'Enter Data'!$C$61</f>
        <v>Select</v>
      </c>
    </row>
    <row r="15060" spans="3:5" x14ac:dyDescent="0.2">
      <c r="C15060" s="555"/>
      <c r="D15060" s="555"/>
      <c r="E15060" s="124" t="str">
        <f>'Enter Data'!$C$61</f>
        <v>Select</v>
      </c>
    </row>
    <row r="15061" spans="3:5" x14ac:dyDescent="0.2">
      <c r="C15061" s="555"/>
      <c r="D15061" s="555"/>
      <c r="E15061" s="124" t="str">
        <f>'Enter Data'!$C$61</f>
        <v>Select</v>
      </c>
    </row>
    <row r="15062" spans="3:5" x14ac:dyDescent="0.2">
      <c r="C15062" s="555"/>
      <c r="D15062" s="555"/>
      <c r="E15062" s="124" t="str">
        <f>'Enter Data'!$C$61</f>
        <v>Select</v>
      </c>
    </row>
    <row r="15063" spans="3:5" x14ac:dyDescent="0.2">
      <c r="C15063" s="555"/>
      <c r="D15063" s="555"/>
      <c r="E15063" s="124" t="str">
        <f>'Enter Data'!$C$61</f>
        <v>Select</v>
      </c>
    </row>
    <row r="15064" spans="3:5" x14ac:dyDescent="0.2">
      <c r="C15064" s="555"/>
      <c r="D15064" s="555"/>
      <c r="E15064" s="124" t="str">
        <f>'Enter Data'!$C$61</f>
        <v>Select</v>
      </c>
    </row>
    <row r="15065" spans="3:5" x14ac:dyDescent="0.2">
      <c r="C15065" s="555"/>
      <c r="D15065" s="555"/>
      <c r="E15065" s="124" t="str">
        <f>'Enter Data'!$C$61</f>
        <v>Select</v>
      </c>
    </row>
    <row r="15066" spans="3:5" x14ac:dyDescent="0.2">
      <c r="C15066" s="555"/>
      <c r="D15066" s="555"/>
      <c r="E15066" s="124" t="str">
        <f>'Enter Data'!$C$61</f>
        <v>Select</v>
      </c>
    </row>
    <row r="15067" spans="3:5" x14ac:dyDescent="0.2">
      <c r="C15067" s="555"/>
      <c r="D15067" s="555"/>
      <c r="E15067" s="124" t="str">
        <f>'Enter Data'!$C$61</f>
        <v>Select</v>
      </c>
    </row>
    <row r="15068" spans="3:5" x14ac:dyDescent="0.2">
      <c r="C15068" s="555"/>
      <c r="D15068" s="555"/>
      <c r="E15068" s="124" t="str">
        <f>'Enter Data'!$C$61</f>
        <v>Select</v>
      </c>
    </row>
    <row r="15069" spans="3:5" x14ac:dyDescent="0.2">
      <c r="C15069" s="555"/>
      <c r="D15069" s="555"/>
      <c r="E15069" s="124" t="str">
        <f>'Enter Data'!$C$61</f>
        <v>Select</v>
      </c>
    </row>
    <row r="15070" spans="3:5" x14ac:dyDescent="0.2">
      <c r="C15070" s="555"/>
      <c r="D15070" s="555"/>
      <c r="E15070" s="124" t="str">
        <f>'Enter Data'!$C$61</f>
        <v>Select</v>
      </c>
    </row>
    <row r="15071" spans="3:5" x14ac:dyDescent="0.2">
      <c r="C15071" s="555"/>
      <c r="D15071" s="555"/>
      <c r="E15071" s="124" t="str">
        <f>'Enter Data'!$C$61</f>
        <v>Select</v>
      </c>
    </row>
    <row r="15072" spans="3:5" x14ac:dyDescent="0.2">
      <c r="C15072" s="555"/>
      <c r="D15072" s="555"/>
      <c r="E15072" s="124" t="str">
        <f>'Enter Data'!$C$61</f>
        <v>Select</v>
      </c>
    </row>
    <row r="15073" spans="3:5" x14ac:dyDescent="0.2">
      <c r="C15073" s="555"/>
      <c r="D15073" s="555"/>
      <c r="E15073" s="124" t="str">
        <f>'Enter Data'!$C$61</f>
        <v>Select</v>
      </c>
    </row>
    <row r="15074" spans="3:5" x14ac:dyDescent="0.2">
      <c r="C15074" s="555"/>
      <c r="D15074" s="555"/>
      <c r="E15074" s="124" t="str">
        <f>'Enter Data'!$C$61</f>
        <v>Select</v>
      </c>
    </row>
    <row r="15075" spans="3:5" x14ac:dyDescent="0.2">
      <c r="C15075" s="555"/>
      <c r="D15075" s="555"/>
      <c r="E15075" s="124" t="str">
        <f>'Enter Data'!$C$61</f>
        <v>Select</v>
      </c>
    </row>
    <row r="15076" spans="3:5" x14ac:dyDescent="0.2">
      <c r="C15076" s="555"/>
      <c r="D15076" s="555"/>
      <c r="E15076" s="124" t="str">
        <f>'Enter Data'!$C$61</f>
        <v>Select</v>
      </c>
    </row>
    <row r="15077" spans="3:5" x14ac:dyDescent="0.2">
      <c r="C15077" s="555"/>
      <c r="D15077" s="555"/>
      <c r="E15077" s="124" t="str">
        <f>'Enter Data'!$C$61</f>
        <v>Select</v>
      </c>
    </row>
    <row r="15078" spans="3:5" x14ac:dyDescent="0.2">
      <c r="C15078" s="555"/>
      <c r="D15078" s="555"/>
      <c r="E15078" s="124" t="str">
        <f>'Enter Data'!$C$61</f>
        <v>Select</v>
      </c>
    </row>
    <row r="15079" spans="3:5" x14ac:dyDescent="0.2">
      <c r="C15079" s="555"/>
      <c r="D15079" s="555"/>
      <c r="E15079" s="124" t="str">
        <f>'Enter Data'!$C$61</f>
        <v>Select</v>
      </c>
    </row>
    <row r="15080" spans="3:5" x14ac:dyDescent="0.2">
      <c r="C15080" s="555"/>
      <c r="D15080" s="555"/>
      <c r="E15080" s="124" t="str">
        <f>'Enter Data'!$C$61</f>
        <v>Select</v>
      </c>
    </row>
    <row r="15081" spans="3:5" x14ac:dyDescent="0.2">
      <c r="C15081" s="555"/>
      <c r="D15081" s="555"/>
      <c r="E15081" s="124" t="str">
        <f>'Enter Data'!$C$61</f>
        <v>Select</v>
      </c>
    </row>
    <row r="15082" spans="3:5" x14ac:dyDescent="0.2">
      <c r="C15082" s="555"/>
      <c r="D15082" s="555"/>
      <c r="E15082" s="124" t="str">
        <f>'Enter Data'!$C$61</f>
        <v>Select</v>
      </c>
    </row>
    <row r="15083" spans="3:5" x14ac:dyDescent="0.2">
      <c r="C15083" s="555"/>
      <c r="D15083" s="555"/>
      <c r="E15083" s="124" t="str">
        <f>'Enter Data'!$C$61</f>
        <v>Select</v>
      </c>
    </row>
    <row r="15084" spans="3:5" x14ac:dyDescent="0.2">
      <c r="C15084" s="555"/>
      <c r="D15084" s="555"/>
      <c r="E15084" s="124" t="str">
        <f>'Enter Data'!$C$61</f>
        <v>Select</v>
      </c>
    </row>
    <row r="15085" spans="3:5" x14ac:dyDescent="0.2">
      <c r="C15085" s="555"/>
      <c r="D15085" s="555"/>
      <c r="E15085" s="124" t="str">
        <f>'Enter Data'!$C$61</f>
        <v>Select</v>
      </c>
    </row>
    <row r="15086" spans="3:5" x14ac:dyDescent="0.2">
      <c r="C15086" s="555"/>
      <c r="D15086" s="555"/>
      <c r="E15086" s="124" t="str">
        <f>'Enter Data'!$C$61</f>
        <v>Select</v>
      </c>
    </row>
    <row r="15087" spans="3:5" x14ac:dyDescent="0.2">
      <c r="C15087" s="555"/>
      <c r="D15087" s="555"/>
      <c r="E15087" s="124" t="str">
        <f>'Enter Data'!$C$61</f>
        <v>Select</v>
      </c>
    </row>
    <row r="15088" spans="3:5" x14ac:dyDescent="0.2">
      <c r="C15088" s="555"/>
      <c r="D15088" s="555"/>
      <c r="E15088" s="124" t="str">
        <f>'Enter Data'!$C$61</f>
        <v>Select</v>
      </c>
    </row>
    <row r="15089" spans="3:5" x14ac:dyDescent="0.2">
      <c r="C15089" s="555"/>
      <c r="D15089" s="555"/>
      <c r="E15089" s="124" t="str">
        <f>'Enter Data'!$C$61</f>
        <v>Select</v>
      </c>
    </row>
    <row r="15090" spans="3:5" x14ac:dyDescent="0.2">
      <c r="C15090" s="555"/>
      <c r="D15090" s="555"/>
      <c r="E15090" s="124" t="str">
        <f>'Enter Data'!$C$61</f>
        <v>Select</v>
      </c>
    </row>
    <row r="15091" spans="3:5" x14ac:dyDescent="0.2">
      <c r="C15091" s="555"/>
      <c r="D15091" s="555"/>
      <c r="E15091" s="124" t="str">
        <f>'Enter Data'!$C$61</f>
        <v>Select</v>
      </c>
    </row>
    <row r="15092" spans="3:5" x14ac:dyDescent="0.2">
      <c r="C15092" s="555"/>
      <c r="D15092" s="555"/>
      <c r="E15092" s="124" t="str">
        <f>'Enter Data'!$C$61</f>
        <v>Select</v>
      </c>
    </row>
    <row r="15093" spans="3:5" x14ac:dyDescent="0.2">
      <c r="C15093" s="555"/>
      <c r="D15093" s="555"/>
      <c r="E15093" s="124" t="str">
        <f>'Enter Data'!$C$61</f>
        <v>Select</v>
      </c>
    </row>
    <row r="15094" spans="3:5" x14ac:dyDescent="0.2">
      <c r="C15094" s="555"/>
      <c r="D15094" s="555"/>
      <c r="E15094" s="124" t="str">
        <f>'Enter Data'!$C$61</f>
        <v>Select</v>
      </c>
    </row>
    <row r="15095" spans="3:5" x14ac:dyDescent="0.2">
      <c r="C15095" s="555"/>
      <c r="D15095" s="555"/>
      <c r="E15095" s="124" t="str">
        <f>'Enter Data'!$C$61</f>
        <v>Select</v>
      </c>
    </row>
    <row r="15096" spans="3:5" x14ac:dyDescent="0.2">
      <c r="C15096" s="555"/>
      <c r="D15096" s="555"/>
      <c r="E15096" s="124" t="str">
        <f>'Enter Data'!$C$61</f>
        <v>Select</v>
      </c>
    </row>
    <row r="15097" spans="3:5" x14ac:dyDescent="0.2">
      <c r="C15097" s="555"/>
      <c r="D15097" s="555"/>
      <c r="E15097" s="124" t="str">
        <f>'Enter Data'!$C$61</f>
        <v>Select</v>
      </c>
    </row>
    <row r="15098" spans="3:5" x14ac:dyDescent="0.2">
      <c r="C15098" s="555"/>
      <c r="D15098" s="555"/>
      <c r="E15098" s="124" t="str">
        <f>'Enter Data'!$C$61</f>
        <v>Select</v>
      </c>
    </row>
    <row r="15099" spans="3:5" x14ac:dyDescent="0.2">
      <c r="C15099" s="555"/>
      <c r="D15099" s="555"/>
      <c r="E15099" s="124" t="str">
        <f>'Enter Data'!$C$61</f>
        <v>Select</v>
      </c>
    </row>
    <row r="15100" spans="3:5" x14ac:dyDescent="0.2">
      <c r="C15100" s="555"/>
      <c r="D15100" s="555"/>
      <c r="E15100" s="124" t="str">
        <f>'Enter Data'!$C$61</f>
        <v>Select</v>
      </c>
    </row>
    <row r="15101" spans="3:5" x14ac:dyDescent="0.2">
      <c r="C15101" s="555"/>
      <c r="D15101" s="555"/>
      <c r="E15101" s="124" t="str">
        <f>'Enter Data'!$C$61</f>
        <v>Select</v>
      </c>
    </row>
    <row r="15102" spans="3:5" x14ac:dyDescent="0.2">
      <c r="C15102" s="555"/>
      <c r="D15102" s="555"/>
      <c r="E15102" s="124" t="str">
        <f>'Enter Data'!$C$61</f>
        <v>Select</v>
      </c>
    </row>
    <row r="15103" spans="3:5" x14ac:dyDescent="0.2">
      <c r="C15103" s="555"/>
      <c r="D15103" s="555"/>
      <c r="E15103" s="124" t="str">
        <f>'Enter Data'!$C$61</f>
        <v>Select</v>
      </c>
    </row>
    <row r="15104" spans="3:5" x14ac:dyDescent="0.2">
      <c r="C15104" s="555"/>
      <c r="D15104" s="555"/>
      <c r="E15104" s="124" t="str">
        <f>'Enter Data'!$C$61</f>
        <v>Select</v>
      </c>
    </row>
    <row r="15105" spans="3:5" x14ac:dyDescent="0.2">
      <c r="C15105" s="555"/>
      <c r="D15105" s="555"/>
      <c r="E15105" s="124" t="str">
        <f>'Enter Data'!$C$61</f>
        <v>Select</v>
      </c>
    </row>
    <row r="15106" spans="3:5" x14ac:dyDescent="0.2">
      <c r="C15106" s="555"/>
      <c r="D15106" s="555"/>
      <c r="E15106" s="124" t="str">
        <f>'Enter Data'!$C$61</f>
        <v>Select</v>
      </c>
    </row>
    <row r="15107" spans="3:5" x14ac:dyDescent="0.2">
      <c r="C15107" s="555"/>
      <c r="D15107" s="555"/>
      <c r="E15107" s="124" t="str">
        <f>'Enter Data'!$C$61</f>
        <v>Select</v>
      </c>
    </row>
    <row r="15108" spans="3:5" x14ac:dyDescent="0.2">
      <c r="C15108" s="555"/>
      <c r="D15108" s="555"/>
      <c r="E15108" s="124" t="str">
        <f>'Enter Data'!$C$61</f>
        <v>Select</v>
      </c>
    </row>
    <row r="15109" spans="3:5" x14ac:dyDescent="0.2">
      <c r="C15109" s="555"/>
      <c r="D15109" s="555"/>
      <c r="E15109" s="124" t="str">
        <f>'Enter Data'!$C$61</f>
        <v>Select</v>
      </c>
    </row>
    <row r="15110" spans="3:5" x14ac:dyDescent="0.2">
      <c r="C15110" s="555"/>
      <c r="D15110" s="555"/>
      <c r="E15110" s="124" t="str">
        <f>'Enter Data'!$C$61</f>
        <v>Select</v>
      </c>
    </row>
    <row r="15111" spans="3:5" x14ac:dyDescent="0.2">
      <c r="C15111" s="555"/>
      <c r="D15111" s="555"/>
      <c r="E15111" s="124" t="str">
        <f>'Enter Data'!$C$61</f>
        <v>Select</v>
      </c>
    </row>
    <row r="15112" spans="3:5" x14ac:dyDescent="0.2">
      <c r="C15112" s="555"/>
      <c r="D15112" s="555"/>
      <c r="E15112" s="124" t="str">
        <f>'Enter Data'!$C$61</f>
        <v>Select</v>
      </c>
    </row>
    <row r="15113" spans="3:5" x14ac:dyDescent="0.2">
      <c r="C15113" s="555"/>
      <c r="D15113" s="555"/>
      <c r="E15113" s="124" t="str">
        <f>'Enter Data'!$C$61</f>
        <v>Select</v>
      </c>
    </row>
    <row r="15114" spans="3:5" x14ac:dyDescent="0.2">
      <c r="C15114" s="555"/>
      <c r="D15114" s="555"/>
      <c r="E15114" s="124" t="str">
        <f>'Enter Data'!$C$61</f>
        <v>Select</v>
      </c>
    </row>
    <row r="15115" spans="3:5" x14ac:dyDescent="0.2">
      <c r="C15115" s="555"/>
      <c r="D15115" s="555"/>
      <c r="E15115" s="124" t="str">
        <f>'Enter Data'!$C$61</f>
        <v>Select</v>
      </c>
    </row>
    <row r="15116" spans="3:5" x14ac:dyDescent="0.2">
      <c r="C15116" s="555"/>
      <c r="D15116" s="555"/>
      <c r="E15116" s="124" t="str">
        <f>'Enter Data'!$C$61</f>
        <v>Select</v>
      </c>
    </row>
    <row r="15117" spans="3:5" x14ac:dyDescent="0.2">
      <c r="C15117" s="555"/>
      <c r="D15117" s="555"/>
      <c r="E15117" s="124" t="str">
        <f>'Enter Data'!$C$61</f>
        <v>Select</v>
      </c>
    </row>
    <row r="15118" spans="3:5" x14ac:dyDescent="0.2">
      <c r="C15118" s="555"/>
      <c r="D15118" s="555"/>
      <c r="E15118" s="124" t="str">
        <f>'Enter Data'!$C$61</f>
        <v>Select</v>
      </c>
    </row>
    <row r="15119" spans="3:5" x14ac:dyDescent="0.2">
      <c r="C15119" s="555"/>
      <c r="D15119" s="555"/>
      <c r="E15119" s="124" t="str">
        <f>'Enter Data'!$C$61</f>
        <v>Select</v>
      </c>
    </row>
    <row r="15120" spans="3:5" x14ac:dyDescent="0.2">
      <c r="C15120" s="555"/>
      <c r="D15120" s="555"/>
      <c r="E15120" s="124" t="str">
        <f>'Enter Data'!$C$61</f>
        <v>Select</v>
      </c>
    </row>
    <row r="15121" spans="3:5" x14ac:dyDescent="0.2">
      <c r="C15121" s="555"/>
      <c r="D15121" s="555"/>
      <c r="E15121" s="124" t="str">
        <f>'Enter Data'!$C$61</f>
        <v>Select</v>
      </c>
    </row>
    <row r="15122" spans="3:5" x14ac:dyDescent="0.2">
      <c r="C15122" s="555"/>
      <c r="D15122" s="555"/>
      <c r="E15122" s="124" t="str">
        <f>'Enter Data'!$C$61</f>
        <v>Select</v>
      </c>
    </row>
    <row r="15123" spans="3:5" x14ac:dyDescent="0.2">
      <c r="C15123" s="555"/>
      <c r="D15123" s="555"/>
      <c r="E15123" s="124" t="str">
        <f>'Enter Data'!$C$61</f>
        <v>Select</v>
      </c>
    </row>
    <row r="15124" spans="3:5" x14ac:dyDescent="0.2">
      <c r="C15124" s="555"/>
      <c r="D15124" s="555"/>
      <c r="E15124" s="124" t="str">
        <f>'Enter Data'!$C$61</f>
        <v>Select</v>
      </c>
    </row>
    <row r="15125" spans="3:5" x14ac:dyDescent="0.2">
      <c r="C15125" s="555"/>
      <c r="D15125" s="555"/>
      <c r="E15125" s="124" t="str">
        <f>'Enter Data'!$C$61</f>
        <v>Select</v>
      </c>
    </row>
    <row r="15126" spans="3:5" x14ac:dyDescent="0.2">
      <c r="C15126" s="555"/>
      <c r="D15126" s="555"/>
      <c r="E15126" s="124" t="str">
        <f>'Enter Data'!$C$61</f>
        <v>Select</v>
      </c>
    </row>
    <row r="15127" spans="3:5" x14ac:dyDescent="0.2">
      <c r="C15127" s="555"/>
      <c r="D15127" s="555"/>
      <c r="E15127" s="124" t="str">
        <f>'Enter Data'!$C$61</f>
        <v>Select</v>
      </c>
    </row>
    <row r="15128" spans="3:5" x14ac:dyDescent="0.2">
      <c r="C15128" s="555"/>
      <c r="D15128" s="555"/>
      <c r="E15128" s="124" t="str">
        <f>'Enter Data'!$C$61</f>
        <v>Select</v>
      </c>
    </row>
    <row r="15129" spans="3:5" x14ac:dyDescent="0.2">
      <c r="C15129" s="555"/>
      <c r="D15129" s="555"/>
      <c r="E15129" s="124" t="str">
        <f>'Enter Data'!$C$61</f>
        <v>Select</v>
      </c>
    </row>
    <row r="15130" spans="3:5" x14ac:dyDescent="0.2">
      <c r="C15130" s="555"/>
      <c r="D15130" s="555"/>
      <c r="E15130" s="124" t="str">
        <f>'Enter Data'!$C$61</f>
        <v>Select</v>
      </c>
    </row>
    <row r="15131" spans="3:5" x14ac:dyDescent="0.2">
      <c r="C15131" s="555"/>
      <c r="D15131" s="555"/>
      <c r="E15131" s="124" t="str">
        <f>'Enter Data'!$C$61</f>
        <v>Select</v>
      </c>
    </row>
    <row r="15132" spans="3:5" x14ac:dyDescent="0.2">
      <c r="C15132" s="555"/>
      <c r="D15132" s="555"/>
      <c r="E15132" s="124" t="str">
        <f>'Enter Data'!$C$61</f>
        <v>Select</v>
      </c>
    </row>
    <row r="15133" spans="3:5" x14ac:dyDescent="0.2">
      <c r="C15133" s="555"/>
      <c r="D15133" s="555"/>
      <c r="E15133" s="124" t="str">
        <f>'Enter Data'!$C$61</f>
        <v>Select</v>
      </c>
    </row>
    <row r="15134" spans="3:5" x14ac:dyDescent="0.2">
      <c r="C15134" s="555"/>
      <c r="D15134" s="555"/>
      <c r="E15134" s="124" t="str">
        <f>'Enter Data'!$C$61</f>
        <v>Select</v>
      </c>
    </row>
    <row r="15135" spans="3:5" x14ac:dyDescent="0.2">
      <c r="C15135" s="555"/>
      <c r="D15135" s="555"/>
      <c r="E15135" s="124" t="str">
        <f>'Enter Data'!$C$61</f>
        <v>Select</v>
      </c>
    </row>
    <row r="15136" spans="3:5" x14ac:dyDescent="0.2">
      <c r="C15136" s="555"/>
      <c r="D15136" s="555"/>
      <c r="E15136" s="124" t="str">
        <f>'Enter Data'!$C$61</f>
        <v>Select</v>
      </c>
    </row>
    <row r="15137" spans="3:5" x14ac:dyDescent="0.2">
      <c r="C15137" s="555"/>
      <c r="D15137" s="555"/>
      <c r="E15137" s="124" t="str">
        <f>'Enter Data'!$C$61</f>
        <v>Select</v>
      </c>
    </row>
    <row r="15138" spans="3:5" x14ac:dyDescent="0.2">
      <c r="C15138" s="555"/>
      <c r="D15138" s="555"/>
      <c r="E15138" s="124" t="str">
        <f>'Enter Data'!$C$61</f>
        <v>Select</v>
      </c>
    </row>
    <row r="15139" spans="3:5" x14ac:dyDescent="0.2">
      <c r="C15139" s="555"/>
      <c r="D15139" s="555"/>
      <c r="E15139" s="124" t="str">
        <f>'Enter Data'!$C$61</f>
        <v>Select</v>
      </c>
    </row>
    <row r="15140" spans="3:5" x14ac:dyDescent="0.2">
      <c r="C15140" s="555"/>
      <c r="D15140" s="555"/>
      <c r="E15140" s="124" t="str">
        <f>'Enter Data'!$C$61</f>
        <v>Select</v>
      </c>
    </row>
    <row r="15141" spans="3:5" x14ac:dyDescent="0.2">
      <c r="C15141" s="555"/>
      <c r="D15141" s="555"/>
      <c r="E15141" s="124" t="str">
        <f>'Enter Data'!$C$61</f>
        <v>Select</v>
      </c>
    </row>
    <row r="15142" spans="3:5" x14ac:dyDescent="0.2">
      <c r="C15142" s="555"/>
      <c r="D15142" s="555"/>
      <c r="E15142" s="124" t="str">
        <f>'Enter Data'!$C$61</f>
        <v>Select</v>
      </c>
    </row>
    <row r="15143" spans="3:5" x14ac:dyDescent="0.2">
      <c r="C15143" s="555"/>
      <c r="D15143" s="555"/>
      <c r="E15143" s="124" t="str">
        <f>'Enter Data'!$C$61</f>
        <v>Select</v>
      </c>
    </row>
    <row r="15144" spans="3:5" x14ac:dyDescent="0.2">
      <c r="C15144" s="555"/>
      <c r="D15144" s="555"/>
      <c r="E15144" s="124" t="str">
        <f>'Enter Data'!$C$61</f>
        <v>Select</v>
      </c>
    </row>
    <row r="15145" spans="3:5" x14ac:dyDescent="0.2">
      <c r="C15145" s="555"/>
      <c r="D15145" s="555"/>
      <c r="E15145" s="124" t="str">
        <f>'Enter Data'!$C$61</f>
        <v>Select</v>
      </c>
    </row>
    <row r="15146" spans="3:5" x14ac:dyDescent="0.2">
      <c r="C15146" s="555"/>
      <c r="D15146" s="555"/>
      <c r="E15146" s="124" t="str">
        <f>'Enter Data'!$C$61</f>
        <v>Select</v>
      </c>
    </row>
    <row r="15147" spans="3:5" x14ac:dyDescent="0.2">
      <c r="C15147" s="555"/>
      <c r="D15147" s="555"/>
      <c r="E15147" s="124" t="str">
        <f>'Enter Data'!$C$61</f>
        <v>Select</v>
      </c>
    </row>
    <row r="15148" spans="3:5" x14ac:dyDescent="0.2">
      <c r="C15148" s="555"/>
      <c r="D15148" s="555"/>
      <c r="E15148" s="124" t="str">
        <f>'Enter Data'!$C$61</f>
        <v>Select</v>
      </c>
    </row>
    <row r="15149" spans="3:5" x14ac:dyDescent="0.2">
      <c r="C15149" s="555"/>
      <c r="D15149" s="555"/>
      <c r="E15149" s="124" t="str">
        <f>'Enter Data'!$C$61</f>
        <v>Select</v>
      </c>
    </row>
    <row r="15150" spans="3:5" x14ac:dyDescent="0.2">
      <c r="C15150" s="555"/>
      <c r="D15150" s="555"/>
      <c r="E15150" s="124" t="str">
        <f>'Enter Data'!$C$61</f>
        <v>Select</v>
      </c>
    </row>
    <row r="15151" spans="3:5" x14ac:dyDescent="0.2">
      <c r="C15151" s="555"/>
      <c r="D15151" s="555"/>
      <c r="E15151" s="124" t="str">
        <f>'Enter Data'!$C$61</f>
        <v>Select</v>
      </c>
    </row>
    <row r="15152" spans="3:5" x14ac:dyDescent="0.2">
      <c r="C15152" s="555"/>
      <c r="D15152" s="555"/>
      <c r="E15152" s="124" t="str">
        <f>'Enter Data'!$C$61</f>
        <v>Select</v>
      </c>
    </row>
    <row r="15153" spans="3:5" x14ac:dyDescent="0.2">
      <c r="C15153" s="555"/>
      <c r="D15153" s="555"/>
      <c r="E15153" s="124" t="str">
        <f>'Enter Data'!$C$61</f>
        <v>Select</v>
      </c>
    </row>
    <row r="15154" spans="3:5" x14ac:dyDescent="0.2">
      <c r="C15154" s="555"/>
      <c r="D15154" s="555"/>
      <c r="E15154" s="124" t="str">
        <f>'Enter Data'!$C$61</f>
        <v>Select</v>
      </c>
    </row>
    <row r="15155" spans="3:5" x14ac:dyDescent="0.2">
      <c r="C15155" s="555"/>
      <c r="D15155" s="555"/>
      <c r="E15155" s="124" t="str">
        <f>'Enter Data'!$C$61</f>
        <v>Select</v>
      </c>
    </row>
    <row r="15156" spans="3:5" x14ac:dyDescent="0.2">
      <c r="C15156" s="555"/>
      <c r="D15156" s="555"/>
      <c r="E15156" s="124" t="str">
        <f>'Enter Data'!$C$61</f>
        <v>Select</v>
      </c>
    </row>
    <row r="15157" spans="3:5" x14ac:dyDescent="0.2">
      <c r="C15157" s="555"/>
      <c r="D15157" s="555"/>
      <c r="E15157" s="124" t="str">
        <f>'Enter Data'!$C$61</f>
        <v>Select</v>
      </c>
    </row>
    <row r="15158" spans="3:5" x14ac:dyDescent="0.2">
      <c r="C15158" s="555"/>
      <c r="D15158" s="555"/>
      <c r="E15158" s="124" t="str">
        <f>'Enter Data'!$C$61</f>
        <v>Select</v>
      </c>
    </row>
    <row r="15159" spans="3:5" x14ac:dyDescent="0.2">
      <c r="C15159" s="555"/>
      <c r="D15159" s="555"/>
      <c r="E15159" s="124" t="str">
        <f>'Enter Data'!$C$61</f>
        <v>Select</v>
      </c>
    </row>
    <row r="15160" spans="3:5" x14ac:dyDescent="0.2">
      <c r="C15160" s="555"/>
      <c r="D15160" s="555"/>
      <c r="E15160" s="124" t="str">
        <f>'Enter Data'!$C$61</f>
        <v>Select</v>
      </c>
    </row>
    <row r="15161" spans="3:5" x14ac:dyDescent="0.2">
      <c r="C15161" s="555"/>
      <c r="D15161" s="555"/>
      <c r="E15161" s="124" t="str">
        <f>'Enter Data'!$C$61</f>
        <v>Select</v>
      </c>
    </row>
    <row r="15162" spans="3:5" x14ac:dyDescent="0.2">
      <c r="C15162" s="555"/>
      <c r="D15162" s="555"/>
      <c r="E15162" s="124" t="str">
        <f>'Enter Data'!$C$61</f>
        <v>Select</v>
      </c>
    </row>
    <row r="15163" spans="3:5" x14ac:dyDescent="0.2">
      <c r="C15163" s="555"/>
      <c r="D15163" s="555"/>
      <c r="E15163" s="124" t="str">
        <f>'Enter Data'!$C$61</f>
        <v>Select</v>
      </c>
    </row>
    <row r="15164" spans="3:5" x14ac:dyDescent="0.2">
      <c r="C15164" s="555"/>
      <c r="D15164" s="555"/>
      <c r="E15164" s="124" t="str">
        <f>'Enter Data'!$C$61</f>
        <v>Select</v>
      </c>
    </row>
    <row r="15165" spans="3:5" x14ac:dyDescent="0.2">
      <c r="C15165" s="555"/>
      <c r="D15165" s="555"/>
      <c r="E15165" s="124" t="str">
        <f>'Enter Data'!$C$61</f>
        <v>Select</v>
      </c>
    </row>
    <row r="15166" spans="3:5" x14ac:dyDescent="0.2">
      <c r="C15166" s="555"/>
      <c r="D15166" s="555"/>
      <c r="E15166" s="124" t="str">
        <f>'Enter Data'!$C$61</f>
        <v>Select</v>
      </c>
    </row>
    <row r="15167" spans="3:5" x14ac:dyDescent="0.2">
      <c r="C15167" s="555"/>
      <c r="D15167" s="555"/>
      <c r="E15167" s="124" t="str">
        <f>'Enter Data'!$C$61</f>
        <v>Select</v>
      </c>
    </row>
    <row r="15168" spans="3:5" x14ac:dyDescent="0.2">
      <c r="C15168" s="555"/>
      <c r="D15168" s="555"/>
      <c r="E15168" s="124" t="str">
        <f>'Enter Data'!$C$61</f>
        <v>Select</v>
      </c>
    </row>
    <row r="15169" spans="3:5" x14ac:dyDescent="0.2">
      <c r="C15169" s="555"/>
      <c r="D15169" s="555"/>
      <c r="E15169" s="124" t="str">
        <f>'Enter Data'!$C$61</f>
        <v>Select</v>
      </c>
    </row>
    <row r="15170" spans="3:5" x14ac:dyDescent="0.2">
      <c r="C15170" s="555"/>
      <c r="D15170" s="555"/>
      <c r="E15170" s="124" t="str">
        <f>'Enter Data'!$C$61</f>
        <v>Select</v>
      </c>
    </row>
    <row r="15171" spans="3:5" x14ac:dyDescent="0.2">
      <c r="C15171" s="555"/>
      <c r="D15171" s="555"/>
      <c r="E15171" s="124" t="str">
        <f>'Enter Data'!$C$61</f>
        <v>Select</v>
      </c>
    </row>
    <row r="15172" spans="3:5" x14ac:dyDescent="0.2">
      <c r="C15172" s="555"/>
      <c r="D15172" s="555"/>
      <c r="E15172" s="124" t="str">
        <f>'Enter Data'!$C$61</f>
        <v>Select</v>
      </c>
    </row>
    <row r="15173" spans="3:5" x14ac:dyDescent="0.2">
      <c r="C15173" s="555"/>
      <c r="D15173" s="555"/>
      <c r="E15173" s="124" t="str">
        <f>'Enter Data'!$C$61</f>
        <v>Select</v>
      </c>
    </row>
    <row r="15174" spans="3:5" x14ac:dyDescent="0.2">
      <c r="C15174" s="555"/>
      <c r="D15174" s="555"/>
      <c r="E15174" s="124" t="str">
        <f>'Enter Data'!$C$61</f>
        <v>Select</v>
      </c>
    </row>
    <row r="15175" spans="3:5" x14ac:dyDescent="0.2">
      <c r="C15175" s="555"/>
      <c r="D15175" s="555"/>
      <c r="E15175" s="124" t="str">
        <f>'Enter Data'!$C$61</f>
        <v>Select</v>
      </c>
    </row>
    <row r="15176" spans="3:5" x14ac:dyDescent="0.2">
      <c r="C15176" s="555"/>
      <c r="D15176" s="555"/>
      <c r="E15176" s="124" t="str">
        <f>'Enter Data'!$C$61</f>
        <v>Select</v>
      </c>
    </row>
    <row r="15177" spans="3:5" x14ac:dyDescent="0.2">
      <c r="C15177" s="555"/>
      <c r="D15177" s="555"/>
      <c r="E15177" s="124" t="str">
        <f>'Enter Data'!$C$61</f>
        <v>Select</v>
      </c>
    </row>
    <row r="15178" spans="3:5" x14ac:dyDescent="0.2">
      <c r="C15178" s="555"/>
      <c r="D15178" s="555"/>
      <c r="E15178" s="124" t="str">
        <f>'Enter Data'!$C$61</f>
        <v>Select</v>
      </c>
    </row>
    <row r="15179" spans="3:5" x14ac:dyDescent="0.2">
      <c r="C15179" s="555"/>
      <c r="D15179" s="555"/>
      <c r="E15179" s="124" t="str">
        <f>'Enter Data'!$C$61</f>
        <v>Select</v>
      </c>
    </row>
    <row r="15180" spans="3:5" x14ac:dyDescent="0.2">
      <c r="C15180" s="555"/>
      <c r="D15180" s="555"/>
      <c r="E15180" s="124" t="str">
        <f>'Enter Data'!$C$61</f>
        <v>Select</v>
      </c>
    </row>
    <row r="15181" spans="3:5" x14ac:dyDescent="0.2">
      <c r="C15181" s="555"/>
      <c r="D15181" s="555"/>
      <c r="E15181" s="124" t="str">
        <f>'Enter Data'!$C$61</f>
        <v>Select</v>
      </c>
    </row>
    <row r="15182" spans="3:5" x14ac:dyDescent="0.2">
      <c r="C15182" s="555"/>
      <c r="D15182" s="555"/>
      <c r="E15182" s="124" t="str">
        <f>'Enter Data'!$C$61</f>
        <v>Select</v>
      </c>
    </row>
    <row r="15183" spans="3:5" x14ac:dyDescent="0.2">
      <c r="C15183" s="555"/>
      <c r="D15183" s="555"/>
      <c r="E15183" s="124" t="str">
        <f>'Enter Data'!$C$61</f>
        <v>Select</v>
      </c>
    </row>
    <row r="15184" spans="3:5" x14ac:dyDescent="0.2">
      <c r="C15184" s="555"/>
      <c r="D15184" s="555"/>
      <c r="E15184" s="124" t="str">
        <f>'Enter Data'!$C$61</f>
        <v>Select</v>
      </c>
    </row>
    <row r="15185" spans="3:5" x14ac:dyDescent="0.2">
      <c r="C15185" s="555"/>
      <c r="D15185" s="555"/>
      <c r="E15185" s="124" t="str">
        <f>'Enter Data'!$C$61</f>
        <v>Select</v>
      </c>
    </row>
    <row r="15186" spans="3:5" x14ac:dyDescent="0.2">
      <c r="C15186" s="555"/>
      <c r="D15186" s="555"/>
      <c r="E15186" s="124" t="str">
        <f>'Enter Data'!$C$61</f>
        <v>Select</v>
      </c>
    </row>
    <row r="15187" spans="3:5" x14ac:dyDescent="0.2">
      <c r="C15187" s="555"/>
      <c r="D15187" s="555"/>
      <c r="E15187" s="124" t="str">
        <f>'Enter Data'!$C$61</f>
        <v>Select</v>
      </c>
    </row>
    <row r="15188" spans="3:5" x14ac:dyDescent="0.2">
      <c r="C15188" s="555"/>
      <c r="D15188" s="555"/>
      <c r="E15188" s="124" t="str">
        <f>'Enter Data'!$C$61</f>
        <v>Select</v>
      </c>
    </row>
    <row r="15189" spans="3:5" x14ac:dyDescent="0.2">
      <c r="C15189" s="555"/>
      <c r="D15189" s="555"/>
      <c r="E15189" s="124" t="str">
        <f>'Enter Data'!$C$61</f>
        <v>Select</v>
      </c>
    </row>
    <row r="15190" spans="3:5" x14ac:dyDescent="0.2">
      <c r="C15190" s="555"/>
      <c r="D15190" s="555"/>
      <c r="E15190" s="124" t="str">
        <f>'Enter Data'!$C$61</f>
        <v>Select</v>
      </c>
    </row>
    <row r="15191" spans="3:5" x14ac:dyDescent="0.2">
      <c r="C15191" s="555"/>
      <c r="D15191" s="555"/>
      <c r="E15191" s="124" t="str">
        <f>'Enter Data'!$C$61</f>
        <v>Select</v>
      </c>
    </row>
    <row r="15192" spans="3:5" x14ac:dyDescent="0.2">
      <c r="C15192" s="555"/>
      <c r="D15192" s="555"/>
      <c r="E15192" s="124" t="str">
        <f>'Enter Data'!$C$61</f>
        <v>Select</v>
      </c>
    </row>
    <row r="15193" spans="3:5" x14ac:dyDescent="0.2">
      <c r="C15193" s="555"/>
      <c r="D15193" s="555"/>
      <c r="E15193" s="124" t="str">
        <f>'Enter Data'!$C$61</f>
        <v>Select</v>
      </c>
    </row>
    <row r="15194" spans="3:5" x14ac:dyDescent="0.2">
      <c r="C15194" s="555"/>
      <c r="D15194" s="555"/>
      <c r="E15194" s="124" t="str">
        <f>'Enter Data'!$C$61</f>
        <v>Select</v>
      </c>
    </row>
    <row r="15195" spans="3:5" x14ac:dyDescent="0.2">
      <c r="C15195" s="555"/>
      <c r="D15195" s="555"/>
      <c r="E15195" s="124" t="str">
        <f>'Enter Data'!$C$61</f>
        <v>Select</v>
      </c>
    </row>
    <row r="15196" spans="3:5" x14ac:dyDescent="0.2">
      <c r="C15196" s="555"/>
      <c r="D15196" s="555"/>
      <c r="E15196" s="124" t="str">
        <f>'Enter Data'!$C$61</f>
        <v>Select</v>
      </c>
    </row>
    <row r="15197" spans="3:5" x14ac:dyDescent="0.2">
      <c r="C15197" s="555"/>
      <c r="D15197" s="555"/>
      <c r="E15197" s="124" t="str">
        <f>'Enter Data'!$C$61</f>
        <v>Select</v>
      </c>
    </row>
    <row r="15198" spans="3:5" x14ac:dyDescent="0.2">
      <c r="C15198" s="555"/>
      <c r="D15198" s="555"/>
      <c r="E15198" s="124" t="str">
        <f>'Enter Data'!$C$61</f>
        <v>Select</v>
      </c>
    </row>
    <row r="15199" spans="3:5" x14ac:dyDescent="0.2">
      <c r="C15199" s="555"/>
      <c r="D15199" s="555"/>
      <c r="E15199" s="124" t="str">
        <f>'Enter Data'!$C$61</f>
        <v>Select</v>
      </c>
    </row>
    <row r="15200" spans="3:5" x14ac:dyDescent="0.2">
      <c r="C15200" s="555"/>
      <c r="D15200" s="555"/>
      <c r="E15200" s="124" t="str">
        <f>'Enter Data'!$C$61</f>
        <v>Select</v>
      </c>
    </row>
    <row r="15201" spans="3:5" x14ac:dyDescent="0.2">
      <c r="C15201" s="555"/>
      <c r="D15201" s="555"/>
      <c r="E15201" s="124" t="str">
        <f>'Enter Data'!$C$61</f>
        <v>Select</v>
      </c>
    </row>
    <row r="15202" spans="3:5" x14ac:dyDescent="0.2">
      <c r="C15202" s="555"/>
      <c r="D15202" s="555"/>
      <c r="E15202" s="124" t="str">
        <f>'Enter Data'!$C$61</f>
        <v>Select</v>
      </c>
    </row>
    <row r="15203" spans="3:5" x14ac:dyDescent="0.2">
      <c r="C15203" s="555"/>
      <c r="D15203" s="555"/>
      <c r="E15203" s="124" t="str">
        <f>'Enter Data'!$C$61</f>
        <v>Select</v>
      </c>
    </row>
    <row r="15204" spans="3:5" x14ac:dyDescent="0.2">
      <c r="C15204" s="555"/>
      <c r="D15204" s="555"/>
      <c r="E15204" s="124" t="str">
        <f>'Enter Data'!$C$61</f>
        <v>Select</v>
      </c>
    </row>
    <row r="15205" spans="3:5" x14ac:dyDescent="0.2">
      <c r="C15205" s="555"/>
      <c r="D15205" s="555"/>
      <c r="E15205" s="124" t="str">
        <f>'Enter Data'!$C$61</f>
        <v>Select</v>
      </c>
    </row>
    <row r="15206" spans="3:5" x14ac:dyDescent="0.2">
      <c r="C15206" s="555"/>
      <c r="D15206" s="555"/>
      <c r="E15206" s="124" t="str">
        <f>'Enter Data'!$C$61</f>
        <v>Select</v>
      </c>
    </row>
    <row r="15207" spans="3:5" x14ac:dyDescent="0.2">
      <c r="C15207" s="555"/>
      <c r="D15207" s="555"/>
      <c r="E15207" s="124" t="str">
        <f>'Enter Data'!$C$61</f>
        <v>Select</v>
      </c>
    </row>
    <row r="15208" spans="3:5" x14ac:dyDescent="0.2">
      <c r="C15208" s="555"/>
      <c r="D15208" s="555"/>
      <c r="E15208" s="124" t="str">
        <f>'Enter Data'!$C$61</f>
        <v>Select</v>
      </c>
    </row>
    <row r="15209" spans="3:5" x14ac:dyDescent="0.2">
      <c r="C15209" s="555"/>
      <c r="D15209" s="555"/>
      <c r="E15209" s="124" t="str">
        <f>'Enter Data'!$C$61</f>
        <v>Select</v>
      </c>
    </row>
    <row r="15210" spans="3:5" x14ac:dyDescent="0.2">
      <c r="C15210" s="555"/>
      <c r="D15210" s="555"/>
      <c r="E15210" s="124" t="str">
        <f>'Enter Data'!$C$61</f>
        <v>Select</v>
      </c>
    </row>
    <row r="15211" spans="3:5" x14ac:dyDescent="0.2">
      <c r="C15211" s="555"/>
      <c r="D15211" s="555"/>
      <c r="E15211" s="124" t="str">
        <f>'Enter Data'!$C$61</f>
        <v>Select</v>
      </c>
    </row>
    <row r="15212" spans="3:5" x14ac:dyDescent="0.2">
      <c r="C15212" s="555"/>
      <c r="D15212" s="555"/>
      <c r="E15212" s="124" t="str">
        <f>'Enter Data'!$C$61</f>
        <v>Select</v>
      </c>
    </row>
    <row r="15213" spans="3:5" x14ac:dyDescent="0.2">
      <c r="C15213" s="555"/>
      <c r="D15213" s="555"/>
      <c r="E15213" s="124" t="str">
        <f>'Enter Data'!$C$61</f>
        <v>Select</v>
      </c>
    </row>
    <row r="15214" spans="3:5" x14ac:dyDescent="0.2">
      <c r="C15214" s="555"/>
      <c r="D15214" s="555"/>
      <c r="E15214" s="124" t="str">
        <f>'Enter Data'!$C$61</f>
        <v>Select</v>
      </c>
    </row>
    <row r="15215" spans="3:5" x14ac:dyDescent="0.2">
      <c r="C15215" s="555"/>
      <c r="D15215" s="555"/>
      <c r="E15215" s="124" t="str">
        <f>'Enter Data'!$C$61</f>
        <v>Select</v>
      </c>
    </row>
    <row r="15216" spans="3:5" x14ac:dyDescent="0.2">
      <c r="C15216" s="555"/>
      <c r="D15216" s="555"/>
      <c r="E15216" s="124" t="str">
        <f>'Enter Data'!$C$61</f>
        <v>Select</v>
      </c>
    </row>
    <row r="15217" spans="3:5" x14ac:dyDescent="0.2">
      <c r="C15217" s="555"/>
      <c r="D15217" s="555"/>
      <c r="E15217" s="124" t="str">
        <f>'Enter Data'!$C$61</f>
        <v>Select</v>
      </c>
    </row>
    <row r="15218" spans="3:5" x14ac:dyDescent="0.2">
      <c r="C15218" s="555"/>
      <c r="D15218" s="555"/>
      <c r="E15218" s="124" t="str">
        <f>'Enter Data'!$C$61</f>
        <v>Select</v>
      </c>
    </row>
    <row r="15219" spans="3:5" x14ac:dyDescent="0.2">
      <c r="C15219" s="555"/>
      <c r="D15219" s="555"/>
      <c r="E15219" s="124" t="str">
        <f>'Enter Data'!$C$61</f>
        <v>Select</v>
      </c>
    </row>
    <row r="15220" spans="3:5" x14ac:dyDescent="0.2">
      <c r="C15220" s="555"/>
      <c r="D15220" s="555"/>
      <c r="E15220" s="124" t="str">
        <f>'Enter Data'!$C$61</f>
        <v>Select</v>
      </c>
    </row>
    <row r="15221" spans="3:5" x14ac:dyDescent="0.2">
      <c r="C15221" s="555"/>
      <c r="D15221" s="555"/>
      <c r="E15221" s="124" t="str">
        <f>'Enter Data'!$C$61</f>
        <v>Select</v>
      </c>
    </row>
    <row r="15222" spans="3:5" x14ac:dyDescent="0.2">
      <c r="C15222" s="555"/>
      <c r="D15222" s="555"/>
      <c r="E15222" s="124" t="str">
        <f>'Enter Data'!$C$61</f>
        <v>Select</v>
      </c>
    </row>
    <row r="15223" spans="3:5" x14ac:dyDescent="0.2">
      <c r="C15223" s="555"/>
      <c r="D15223" s="555"/>
      <c r="E15223" s="124" t="str">
        <f>'Enter Data'!$C$61</f>
        <v>Select</v>
      </c>
    </row>
    <row r="15224" spans="3:5" x14ac:dyDescent="0.2">
      <c r="C15224" s="555"/>
      <c r="D15224" s="555"/>
      <c r="E15224" s="124" t="str">
        <f>'Enter Data'!$C$61</f>
        <v>Select</v>
      </c>
    </row>
    <row r="15225" spans="3:5" x14ac:dyDescent="0.2">
      <c r="C15225" s="555"/>
      <c r="D15225" s="555"/>
      <c r="E15225" s="124" t="str">
        <f>'Enter Data'!$C$61</f>
        <v>Select</v>
      </c>
    </row>
    <row r="15226" spans="3:5" x14ac:dyDescent="0.2">
      <c r="C15226" s="555"/>
      <c r="D15226" s="555"/>
      <c r="E15226" s="124" t="str">
        <f>'Enter Data'!$C$61</f>
        <v>Select</v>
      </c>
    </row>
    <row r="15227" spans="3:5" x14ac:dyDescent="0.2">
      <c r="C15227" s="555"/>
      <c r="D15227" s="555"/>
      <c r="E15227" s="124" t="str">
        <f>'Enter Data'!$C$61</f>
        <v>Select</v>
      </c>
    </row>
    <row r="15228" spans="3:5" x14ac:dyDescent="0.2">
      <c r="C15228" s="555"/>
      <c r="D15228" s="555"/>
      <c r="E15228" s="124" t="str">
        <f>'Enter Data'!$C$61</f>
        <v>Select</v>
      </c>
    </row>
    <row r="15229" spans="3:5" x14ac:dyDescent="0.2">
      <c r="C15229" s="555"/>
      <c r="D15229" s="555"/>
      <c r="E15229" s="124" t="str">
        <f>'Enter Data'!$C$61</f>
        <v>Select</v>
      </c>
    </row>
    <row r="15230" spans="3:5" x14ac:dyDescent="0.2">
      <c r="C15230" s="555"/>
      <c r="D15230" s="555"/>
      <c r="E15230" s="124" t="str">
        <f>'Enter Data'!$C$61</f>
        <v>Select</v>
      </c>
    </row>
    <row r="15231" spans="3:5" x14ac:dyDescent="0.2">
      <c r="C15231" s="555"/>
      <c r="D15231" s="555"/>
      <c r="E15231" s="124" t="str">
        <f>'Enter Data'!$C$61</f>
        <v>Select</v>
      </c>
    </row>
    <row r="15232" spans="3:5" x14ac:dyDescent="0.2">
      <c r="C15232" s="555"/>
      <c r="D15232" s="555"/>
      <c r="E15232" s="124" t="str">
        <f>'Enter Data'!$C$61</f>
        <v>Select</v>
      </c>
    </row>
    <row r="15233" spans="3:5" x14ac:dyDescent="0.2">
      <c r="C15233" s="555"/>
      <c r="D15233" s="555"/>
      <c r="E15233" s="124" t="str">
        <f>'Enter Data'!$C$61</f>
        <v>Select</v>
      </c>
    </row>
    <row r="15234" spans="3:5" x14ac:dyDescent="0.2">
      <c r="C15234" s="555"/>
      <c r="D15234" s="555"/>
      <c r="E15234" s="124" t="str">
        <f>'Enter Data'!$C$61</f>
        <v>Select</v>
      </c>
    </row>
    <row r="15235" spans="3:5" x14ac:dyDescent="0.2">
      <c r="C15235" s="555"/>
      <c r="D15235" s="555"/>
      <c r="E15235" s="124" t="str">
        <f>'Enter Data'!$C$61</f>
        <v>Select</v>
      </c>
    </row>
    <row r="15236" spans="3:5" x14ac:dyDescent="0.2">
      <c r="C15236" s="555"/>
      <c r="D15236" s="555"/>
      <c r="E15236" s="124" t="str">
        <f>'Enter Data'!$C$61</f>
        <v>Select</v>
      </c>
    </row>
    <row r="15237" spans="3:5" x14ac:dyDescent="0.2">
      <c r="C15237" s="555"/>
      <c r="D15237" s="555"/>
      <c r="E15237" s="124" t="str">
        <f>'Enter Data'!$C$61</f>
        <v>Select</v>
      </c>
    </row>
    <row r="15238" spans="3:5" x14ac:dyDescent="0.2">
      <c r="C15238" s="555"/>
      <c r="D15238" s="555"/>
      <c r="E15238" s="124" t="str">
        <f>'Enter Data'!$C$61</f>
        <v>Select</v>
      </c>
    </row>
    <row r="15239" spans="3:5" x14ac:dyDescent="0.2">
      <c r="C15239" s="555"/>
      <c r="D15239" s="555"/>
      <c r="E15239" s="124" t="str">
        <f>'Enter Data'!$C$61</f>
        <v>Select</v>
      </c>
    </row>
    <row r="15240" spans="3:5" x14ac:dyDescent="0.2">
      <c r="C15240" s="555"/>
      <c r="D15240" s="555"/>
      <c r="E15240" s="124" t="str">
        <f>'Enter Data'!$C$61</f>
        <v>Select</v>
      </c>
    </row>
    <row r="15241" spans="3:5" x14ac:dyDescent="0.2">
      <c r="C15241" s="555"/>
      <c r="D15241" s="555"/>
      <c r="E15241" s="124" t="str">
        <f>'Enter Data'!$C$61</f>
        <v>Select</v>
      </c>
    </row>
    <row r="15242" spans="3:5" x14ac:dyDescent="0.2">
      <c r="C15242" s="555"/>
      <c r="D15242" s="555"/>
      <c r="E15242" s="124" t="str">
        <f>'Enter Data'!$C$61</f>
        <v>Select</v>
      </c>
    </row>
    <row r="15243" spans="3:5" x14ac:dyDescent="0.2">
      <c r="C15243" s="555"/>
      <c r="D15243" s="555"/>
      <c r="E15243" s="124" t="str">
        <f>'Enter Data'!$C$61</f>
        <v>Select</v>
      </c>
    </row>
    <row r="15244" spans="3:5" x14ac:dyDescent="0.2">
      <c r="C15244" s="555"/>
      <c r="D15244" s="555"/>
      <c r="E15244" s="124" t="str">
        <f>'Enter Data'!$C$61</f>
        <v>Select</v>
      </c>
    </row>
    <row r="15245" spans="3:5" x14ac:dyDescent="0.2">
      <c r="C15245" s="555"/>
      <c r="D15245" s="555"/>
      <c r="E15245" s="124" t="str">
        <f>'Enter Data'!$C$61</f>
        <v>Select</v>
      </c>
    </row>
    <row r="15246" spans="3:5" x14ac:dyDescent="0.2">
      <c r="C15246" s="555"/>
      <c r="D15246" s="555"/>
      <c r="E15246" s="124" t="str">
        <f>'Enter Data'!$C$61</f>
        <v>Select</v>
      </c>
    </row>
    <row r="15247" spans="3:5" x14ac:dyDescent="0.2">
      <c r="C15247" s="555"/>
      <c r="D15247" s="555"/>
      <c r="E15247" s="124" t="str">
        <f>'Enter Data'!$C$61</f>
        <v>Select</v>
      </c>
    </row>
    <row r="15248" spans="3:5" x14ac:dyDescent="0.2">
      <c r="C15248" s="555"/>
      <c r="D15248" s="555"/>
      <c r="E15248" s="124" t="str">
        <f>'Enter Data'!$C$61</f>
        <v>Select</v>
      </c>
    </row>
    <row r="15249" spans="3:5" x14ac:dyDescent="0.2">
      <c r="C15249" s="555"/>
      <c r="D15249" s="555"/>
      <c r="E15249" s="124" t="str">
        <f>'Enter Data'!$C$61</f>
        <v>Select</v>
      </c>
    </row>
    <row r="15250" spans="3:5" x14ac:dyDescent="0.2">
      <c r="C15250" s="555"/>
      <c r="D15250" s="555"/>
      <c r="E15250" s="124" t="str">
        <f>'Enter Data'!$C$61</f>
        <v>Select</v>
      </c>
    </row>
    <row r="15251" spans="3:5" x14ac:dyDescent="0.2">
      <c r="C15251" s="555"/>
      <c r="D15251" s="555"/>
      <c r="E15251" s="124" t="str">
        <f>'Enter Data'!$C$61</f>
        <v>Select</v>
      </c>
    </row>
    <row r="15252" spans="3:5" x14ac:dyDescent="0.2">
      <c r="C15252" s="555"/>
      <c r="D15252" s="555"/>
      <c r="E15252" s="124" t="str">
        <f>'Enter Data'!$C$61</f>
        <v>Select</v>
      </c>
    </row>
    <row r="15253" spans="3:5" x14ac:dyDescent="0.2">
      <c r="C15253" s="555"/>
      <c r="D15253" s="555"/>
      <c r="E15253" s="124" t="str">
        <f>'Enter Data'!$C$61</f>
        <v>Select</v>
      </c>
    </row>
    <row r="15254" spans="3:5" x14ac:dyDescent="0.2">
      <c r="C15254" s="555"/>
      <c r="D15254" s="555"/>
      <c r="E15254" s="124" t="str">
        <f>'Enter Data'!$C$61</f>
        <v>Select</v>
      </c>
    </row>
    <row r="15255" spans="3:5" x14ac:dyDescent="0.2">
      <c r="C15255" s="555"/>
      <c r="D15255" s="555"/>
      <c r="E15255" s="124" t="str">
        <f>'Enter Data'!$C$61</f>
        <v>Select</v>
      </c>
    </row>
    <row r="15256" spans="3:5" x14ac:dyDescent="0.2">
      <c r="C15256" s="555"/>
      <c r="D15256" s="555"/>
      <c r="E15256" s="124" t="str">
        <f>'Enter Data'!$C$61</f>
        <v>Select</v>
      </c>
    </row>
    <row r="15257" spans="3:5" x14ac:dyDescent="0.2">
      <c r="C15257" s="555"/>
      <c r="D15257" s="555"/>
      <c r="E15257" s="124" t="str">
        <f>'Enter Data'!$C$61</f>
        <v>Select</v>
      </c>
    </row>
    <row r="15258" spans="3:5" x14ac:dyDescent="0.2">
      <c r="C15258" s="555"/>
      <c r="D15258" s="555"/>
      <c r="E15258" s="124" t="str">
        <f>'Enter Data'!$C$61</f>
        <v>Select</v>
      </c>
    </row>
    <row r="15259" spans="3:5" x14ac:dyDescent="0.2">
      <c r="C15259" s="555"/>
      <c r="D15259" s="555"/>
      <c r="E15259" s="124" t="str">
        <f>'Enter Data'!$C$61</f>
        <v>Select</v>
      </c>
    </row>
    <row r="15260" spans="3:5" x14ac:dyDescent="0.2">
      <c r="C15260" s="555"/>
      <c r="D15260" s="555"/>
      <c r="E15260" s="124" t="str">
        <f>'Enter Data'!$C$61</f>
        <v>Select</v>
      </c>
    </row>
    <row r="15261" spans="3:5" x14ac:dyDescent="0.2">
      <c r="C15261" s="555"/>
      <c r="D15261" s="555"/>
      <c r="E15261" s="124" t="str">
        <f>'Enter Data'!$C$61</f>
        <v>Select</v>
      </c>
    </row>
    <row r="15262" spans="3:5" x14ac:dyDescent="0.2">
      <c r="C15262" s="555"/>
      <c r="D15262" s="555"/>
      <c r="E15262" s="124" t="str">
        <f>'Enter Data'!$C$61</f>
        <v>Select</v>
      </c>
    </row>
    <row r="15263" spans="3:5" x14ac:dyDescent="0.2">
      <c r="C15263" s="555"/>
      <c r="D15263" s="555"/>
      <c r="E15263" s="124" t="str">
        <f>'Enter Data'!$C$61</f>
        <v>Select</v>
      </c>
    </row>
    <row r="15264" spans="3:5" x14ac:dyDescent="0.2">
      <c r="C15264" s="555"/>
      <c r="D15264" s="555"/>
      <c r="E15264" s="124" t="str">
        <f>'Enter Data'!$C$61</f>
        <v>Select</v>
      </c>
    </row>
    <row r="15265" spans="3:5" x14ac:dyDescent="0.2">
      <c r="C15265" s="555"/>
      <c r="D15265" s="555"/>
      <c r="E15265" s="124" t="str">
        <f>'Enter Data'!$C$61</f>
        <v>Select</v>
      </c>
    </row>
    <row r="15266" spans="3:5" x14ac:dyDescent="0.2">
      <c r="C15266" s="555"/>
      <c r="D15266" s="555"/>
      <c r="E15266" s="124" t="str">
        <f>'Enter Data'!$C$61</f>
        <v>Select</v>
      </c>
    </row>
    <row r="15267" spans="3:5" x14ac:dyDescent="0.2">
      <c r="C15267" s="555"/>
      <c r="D15267" s="555"/>
      <c r="E15267" s="124" t="str">
        <f>'Enter Data'!$C$61</f>
        <v>Select</v>
      </c>
    </row>
    <row r="15268" spans="3:5" x14ac:dyDescent="0.2">
      <c r="C15268" s="555"/>
      <c r="D15268" s="555"/>
      <c r="E15268" s="124" t="str">
        <f>'Enter Data'!$C$61</f>
        <v>Select</v>
      </c>
    </row>
    <row r="15269" spans="3:5" x14ac:dyDescent="0.2">
      <c r="C15269" s="555"/>
      <c r="D15269" s="555"/>
      <c r="E15269" s="124" t="str">
        <f>'Enter Data'!$C$61</f>
        <v>Select</v>
      </c>
    </row>
    <row r="15270" spans="3:5" x14ac:dyDescent="0.2">
      <c r="C15270" s="555"/>
      <c r="D15270" s="555"/>
      <c r="E15270" s="124" t="str">
        <f>'Enter Data'!$C$61</f>
        <v>Select</v>
      </c>
    </row>
    <row r="15271" spans="3:5" x14ac:dyDescent="0.2">
      <c r="C15271" s="555"/>
      <c r="D15271" s="555"/>
      <c r="E15271" s="124" t="str">
        <f>'Enter Data'!$C$61</f>
        <v>Select</v>
      </c>
    </row>
    <row r="15272" spans="3:5" x14ac:dyDescent="0.2">
      <c r="C15272" s="555"/>
      <c r="D15272" s="555"/>
      <c r="E15272" s="124" t="str">
        <f>'Enter Data'!$C$61</f>
        <v>Select</v>
      </c>
    </row>
    <row r="15273" spans="3:5" x14ac:dyDescent="0.2">
      <c r="C15273" s="555"/>
      <c r="D15273" s="555"/>
      <c r="E15273" s="124" t="str">
        <f>'Enter Data'!$C$61</f>
        <v>Select</v>
      </c>
    </row>
    <row r="15274" spans="3:5" x14ac:dyDescent="0.2">
      <c r="C15274" s="555"/>
      <c r="D15274" s="555"/>
      <c r="E15274" s="124" t="str">
        <f>'Enter Data'!$C$61</f>
        <v>Select</v>
      </c>
    </row>
    <row r="15275" spans="3:5" x14ac:dyDescent="0.2">
      <c r="C15275" s="555"/>
      <c r="D15275" s="555"/>
      <c r="E15275" s="124" t="str">
        <f>'Enter Data'!$C$61</f>
        <v>Select</v>
      </c>
    </row>
    <row r="15276" spans="3:5" x14ac:dyDescent="0.2">
      <c r="C15276" s="555"/>
      <c r="D15276" s="555"/>
      <c r="E15276" s="124" t="str">
        <f>'Enter Data'!$C$61</f>
        <v>Select</v>
      </c>
    </row>
    <row r="15277" spans="3:5" x14ac:dyDescent="0.2">
      <c r="C15277" s="555"/>
      <c r="D15277" s="555"/>
      <c r="E15277" s="124" t="str">
        <f>'Enter Data'!$C$61</f>
        <v>Select</v>
      </c>
    </row>
    <row r="15278" spans="3:5" x14ac:dyDescent="0.2">
      <c r="C15278" s="555"/>
      <c r="D15278" s="555"/>
      <c r="E15278" s="124" t="str">
        <f>'Enter Data'!$C$61</f>
        <v>Select</v>
      </c>
    </row>
    <row r="15279" spans="3:5" x14ac:dyDescent="0.2">
      <c r="C15279" s="555"/>
      <c r="D15279" s="555"/>
      <c r="E15279" s="124" t="str">
        <f>'Enter Data'!$C$61</f>
        <v>Select</v>
      </c>
    </row>
    <row r="15280" spans="3:5" x14ac:dyDescent="0.2">
      <c r="C15280" s="555"/>
      <c r="D15280" s="555"/>
      <c r="E15280" s="124" t="str">
        <f>'Enter Data'!$C$61</f>
        <v>Select</v>
      </c>
    </row>
    <row r="15281" spans="3:5" x14ac:dyDescent="0.2">
      <c r="C15281" s="555"/>
      <c r="D15281" s="555"/>
      <c r="E15281" s="124" t="str">
        <f>'Enter Data'!$C$61</f>
        <v>Select</v>
      </c>
    </row>
    <row r="15282" spans="3:5" x14ac:dyDescent="0.2">
      <c r="C15282" s="555"/>
      <c r="D15282" s="555"/>
      <c r="E15282" s="124" t="str">
        <f>'Enter Data'!$C$61</f>
        <v>Select</v>
      </c>
    </row>
    <row r="15283" spans="3:5" x14ac:dyDescent="0.2">
      <c r="C15283" s="555"/>
      <c r="D15283" s="555"/>
      <c r="E15283" s="124" t="str">
        <f>'Enter Data'!$C$61</f>
        <v>Select</v>
      </c>
    </row>
    <row r="15284" spans="3:5" x14ac:dyDescent="0.2">
      <c r="C15284" s="555"/>
      <c r="D15284" s="555"/>
      <c r="E15284" s="124" t="str">
        <f>'Enter Data'!$C$61</f>
        <v>Select</v>
      </c>
    </row>
    <row r="15285" spans="3:5" x14ac:dyDescent="0.2">
      <c r="C15285" s="555"/>
      <c r="D15285" s="555"/>
      <c r="E15285" s="124" t="str">
        <f>'Enter Data'!$C$61</f>
        <v>Select</v>
      </c>
    </row>
    <row r="15286" spans="3:5" x14ac:dyDescent="0.2">
      <c r="C15286" s="555"/>
      <c r="D15286" s="555"/>
      <c r="E15286" s="124" t="str">
        <f>'Enter Data'!$C$61</f>
        <v>Select</v>
      </c>
    </row>
    <row r="15287" spans="3:5" x14ac:dyDescent="0.2">
      <c r="C15287" s="555"/>
      <c r="D15287" s="555"/>
      <c r="E15287" s="124" t="str">
        <f>'Enter Data'!$C$61</f>
        <v>Select</v>
      </c>
    </row>
    <row r="15288" spans="3:5" x14ac:dyDescent="0.2">
      <c r="C15288" s="555"/>
      <c r="D15288" s="555"/>
      <c r="E15288" s="124" t="str">
        <f>'Enter Data'!$C$61</f>
        <v>Select</v>
      </c>
    </row>
    <row r="15289" spans="3:5" x14ac:dyDescent="0.2">
      <c r="C15289" s="555"/>
      <c r="D15289" s="555"/>
      <c r="E15289" s="124" t="str">
        <f>'Enter Data'!$C$61</f>
        <v>Select</v>
      </c>
    </row>
    <row r="15290" spans="3:5" x14ac:dyDescent="0.2">
      <c r="C15290" s="555"/>
      <c r="D15290" s="555"/>
      <c r="E15290" s="124" t="str">
        <f>'Enter Data'!$C$61</f>
        <v>Select</v>
      </c>
    </row>
    <row r="15291" spans="3:5" x14ac:dyDescent="0.2">
      <c r="C15291" s="555"/>
      <c r="D15291" s="555"/>
      <c r="E15291" s="124" t="str">
        <f>'Enter Data'!$C$61</f>
        <v>Select</v>
      </c>
    </row>
    <row r="15292" spans="3:5" x14ac:dyDescent="0.2">
      <c r="C15292" s="555"/>
      <c r="D15292" s="555"/>
      <c r="E15292" s="124" t="str">
        <f>'Enter Data'!$C$61</f>
        <v>Select</v>
      </c>
    </row>
    <row r="15293" spans="3:5" x14ac:dyDescent="0.2">
      <c r="C15293" s="555"/>
      <c r="D15293" s="555"/>
      <c r="E15293" s="124" t="str">
        <f>'Enter Data'!$C$61</f>
        <v>Select</v>
      </c>
    </row>
    <row r="15294" spans="3:5" x14ac:dyDescent="0.2">
      <c r="C15294" s="555"/>
      <c r="D15294" s="555"/>
      <c r="E15294" s="124" t="str">
        <f>'Enter Data'!$C$61</f>
        <v>Select</v>
      </c>
    </row>
    <row r="15295" spans="3:5" x14ac:dyDescent="0.2">
      <c r="C15295" s="555"/>
      <c r="D15295" s="555"/>
      <c r="E15295" s="124" t="str">
        <f>'Enter Data'!$C$61</f>
        <v>Select</v>
      </c>
    </row>
    <row r="15296" spans="3:5" x14ac:dyDescent="0.2">
      <c r="C15296" s="555"/>
      <c r="D15296" s="555"/>
      <c r="E15296" s="124" t="str">
        <f>'Enter Data'!$C$61</f>
        <v>Select</v>
      </c>
    </row>
    <row r="15297" spans="3:5" x14ac:dyDescent="0.2">
      <c r="C15297" s="555"/>
      <c r="D15297" s="555"/>
      <c r="E15297" s="124" t="str">
        <f>'Enter Data'!$C$61</f>
        <v>Select</v>
      </c>
    </row>
    <row r="15298" spans="3:5" x14ac:dyDescent="0.2">
      <c r="C15298" s="555"/>
      <c r="D15298" s="555"/>
      <c r="E15298" s="124" t="str">
        <f>'Enter Data'!$C$61</f>
        <v>Select</v>
      </c>
    </row>
    <row r="15299" spans="3:5" x14ac:dyDescent="0.2">
      <c r="C15299" s="555"/>
      <c r="D15299" s="555"/>
      <c r="E15299" s="124" t="str">
        <f>'Enter Data'!$C$61</f>
        <v>Select</v>
      </c>
    </row>
    <row r="15300" spans="3:5" x14ac:dyDescent="0.2">
      <c r="C15300" s="555"/>
      <c r="D15300" s="555"/>
      <c r="E15300" s="124" t="str">
        <f>'Enter Data'!$C$61</f>
        <v>Select</v>
      </c>
    </row>
    <row r="15301" spans="3:5" x14ac:dyDescent="0.2">
      <c r="C15301" s="555"/>
      <c r="D15301" s="555"/>
      <c r="E15301" s="124" t="str">
        <f>'Enter Data'!$C$61</f>
        <v>Select</v>
      </c>
    </row>
    <row r="15302" spans="3:5" x14ac:dyDescent="0.2">
      <c r="C15302" s="555"/>
      <c r="D15302" s="555"/>
      <c r="E15302" s="124" t="str">
        <f>'Enter Data'!$C$61</f>
        <v>Select</v>
      </c>
    </row>
    <row r="15303" spans="3:5" x14ac:dyDescent="0.2">
      <c r="C15303" s="555"/>
      <c r="D15303" s="555"/>
      <c r="E15303" s="124" t="str">
        <f>'Enter Data'!$C$61</f>
        <v>Select</v>
      </c>
    </row>
    <row r="15304" spans="3:5" x14ac:dyDescent="0.2">
      <c r="C15304" s="555"/>
      <c r="D15304" s="555"/>
      <c r="E15304" s="124" t="str">
        <f>'Enter Data'!$C$61</f>
        <v>Select</v>
      </c>
    </row>
    <row r="15305" spans="3:5" x14ac:dyDescent="0.2">
      <c r="C15305" s="555"/>
      <c r="D15305" s="555"/>
      <c r="E15305" s="124" t="str">
        <f>'Enter Data'!$C$61</f>
        <v>Select</v>
      </c>
    </row>
    <row r="15306" spans="3:5" x14ac:dyDescent="0.2">
      <c r="C15306" s="555"/>
      <c r="D15306" s="555"/>
      <c r="E15306" s="124" t="str">
        <f>'Enter Data'!$C$61</f>
        <v>Select</v>
      </c>
    </row>
    <row r="15307" spans="3:5" x14ac:dyDescent="0.2">
      <c r="C15307" s="555"/>
      <c r="D15307" s="555"/>
      <c r="E15307" s="124" t="str">
        <f>'Enter Data'!$C$61</f>
        <v>Select</v>
      </c>
    </row>
    <row r="15308" spans="3:5" x14ac:dyDescent="0.2">
      <c r="C15308" s="555"/>
      <c r="D15308" s="555"/>
      <c r="E15308" s="124" t="str">
        <f>'Enter Data'!$C$61</f>
        <v>Select</v>
      </c>
    </row>
    <row r="15309" spans="3:5" x14ac:dyDescent="0.2">
      <c r="C15309" s="555"/>
      <c r="D15309" s="555"/>
      <c r="E15309" s="124" t="str">
        <f>'Enter Data'!$C$61</f>
        <v>Select</v>
      </c>
    </row>
    <row r="15310" spans="3:5" x14ac:dyDescent="0.2">
      <c r="C15310" s="555"/>
      <c r="D15310" s="555"/>
      <c r="E15310" s="124" t="str">
        <f>'Enter Data'!$C$61</f>
        <v>Select</v>
      </c>
    </row>
    <row r="15311" spans="3:5" x14ac:dyDescent="0.2">
      <c r="C15311" s="555"/>
      <c r="D15311" s="555"/>
      <c r="E15311" s="124" t="str">
        <f>'Enter Data'!$C$61</f>
        <v>Select</v>
      </c>
    </row>
    <row r="15312" spans="3:5" x14ac:dyDescent="0.2">
      <c r="C15312" s="555"/>
      <c r="D15312" s="555"/>
      <c r="E15312" s="124" t="str">
        <f>'Enter Data'!$C$61</f>
        <v>Select</v>
      </c>
    </row>
    <row r="15313" spans="3:5" x14ac:dyDescent="0.2">
      <c r="C15313" s="555"/>
      <c r="D15313" s="555"/>
      <c r="E15313" s="124" t="str">
        <f>'Enter Data'!$C$61</f>
        <v>Select</v>
      </c>
    </row>
    <row r="15314" spans="3:5" x14ac:dyDescent="0.2">
      <c r="C15314" s="555"/>
      <c r="D15314" s="555"/>
      <c r="E15314" s="124" t="str">
        <f>'Enter Data'!$C$61</f>
        <v>Select</v>
      </c>
    </row>
    <row r="15315" spans="3:5" x14ac:dyDescent="0.2">
      <c r="C15315" s="555"/>
      <c r="D15315" s="555"/>
      <c r="E15315" s="124" t="str">
        <f>'Enter Data'!$C$61</f>
        <v>Select</v>
      </c>
    </row>
    <row r="15316" spans="3:5" x14ac:dyDescent="0.2">
      <c r="C15316" s="555"/>
      <c r="D15316" s="555"/>
      <c r="E15316" s="124" t="str">
        <f>'Enter Data'!$C$61</f>
        <v>Select</v>
      </c>
    </row>
    <row r="15317" spans="3:5" x14ac:dyDescent="0.2">
      <c r="C15317" s="555"/>
      <c r="D15317" s="555"/>
      <c r="E15317" s="124" t="str">
        <f>'Enter Data'!$C$61</f>
        <v>Select</v>
      </c>
    </row>
    <row r="15318" spans="3:5" x14ac:dyDescent="0.2">
      <c r="C15318" s="555"/>
      <c r="D15318" s="555"/>
      <c r="E15318" s="124" t="str">
        <f>'Enter Data'!$C$61</f>
        <v>Select</v>
      </c>
    </row>
    <row r="15319" spans="3:5" x14ac:dyDescent="0.2">
      <c r="C15319" s="555"/>
      <c r="D15319" s="555"/>
      <c r="E15319" s="124" t="str">
        <f>'Enter Data'!$C$61</f>
        <v>Select</v>
      </c>
    </row>
    <row r="15320" spans="3:5" x14ac:dyDescent="0.2">
      <c r="C15320" s="555"/>
      <c r="D15320" s="555"/>
      <c r="E15320" s="124" t="str">
        <f>'Enter Data'!$C$61</f>
        <v>Select</v>
      </c>
    </row>
    <row r="15321" spans="3:5" x14ac:dyDescent="0.2">
      <c r="C15321" s="555"/>
      <c r="D15321" s="555"/>
      <c r="E15321" s="124" t="str">
        <f>'Enter Data'!$C$61</f>
        <v>Select</v>
      </c>
    </row>
    <row r="15322" spans="3:5" x14ac:dyDescent="0.2">
      <c r="C15322" s="555"/>
      <c r="D15322" s="555"/>
      <c r="E15322" s="124" t="str">
        <f>'Enter Data'!$C$61</f>
        <v>Select</v>
      </c>
    </row>
    <row r="15323" spans="3:5" x14ac:dyDescent="0.2">
      <c r="C15323" s="555"/>
      <c r="D15323" s="555"/>
      <c r="E15323" s="124" t="str">
        <f>'Enter Data'!$C$61</f>
        <v>Select</v>
      </c>
    </row>
    <row r="15324" spans="3:5" x14ac:dyDescent="0.2">
      <c r="C15324" s="555"/>
      <c r="D15324" s="555"/>
      <c r="E15324" s="124" t="str">
        <f>'Enter Data'!$C$61</f>
        <v>Select</v>
      </c>
    </row>
    <row r="15325" spans="3:5" x14ac:dyDescent="0.2">
      <c r="C15325" s="555"/>
      <c r="D15325" s="555"/>
      <c r="E15325" s="124" t="str">
        <f>'Enter Data'!$C$61</f>
        <v>Select</v>
      </c>
    </row>
    <row r="15326" spans="3:5" x14ac:dyDescent="0.2">
      <c r="C15326" s="555"/>
      <c r="D15326" s="555"/>
      <c r="E15326" s="124" t="str">
        <f>'Enter Data'!$C$61</f>
        <v>Select</v>
      </c>
    </row>
    <row r="15327" spans="3:5" x14ac:dyDescent="0.2">
      <c r="C15327" s="555"/>
      <c r="D15327" s="555"/>
      <c r="E15327" s="124" t="str">
        <f>'Enter Data'!$C$61</f>
        <v>Select</v>
      </c>
    </row>
    <row r="15328" spans="3:5" x14ac:dyDescent="0.2">
      <c r="C15328" s="555"/>
      <c r="D15328" s="555"/>
      <c r="E15328" s="124" t="str">
        <f>'Enter Data'!$C$61</f>
        <v>Select</v>
      </c>
    </row>
    <row r="15329" spans="3:5" x14ac:dyDescent="0.2">
      <c r="C15329" s="555"/>
      <c r="D15329" s="555"/>
      <c r="E15329" s="124" t="str">
        <f>'Enter Data'!$C$61</f>
        <v>Select</v>
      </c>
    </row>
    <row r="15330" spans="3:5" x14ac:dyDescent="0.2">
      <c r="C15330" s="555"/>
      <c r="D15330" s="555"/>
      <c r="E15330" s="124" t="str">
        <f>'Enter Data'!$C$61</f>
        <v>Select</v>
      </c>
    </row>
    <row r="15331" spans="3:5" x14ac:dyDescent="0.2">
      <c r="C15331" s="555"/>
      <c r="D15331" s="555"/>
      <c r="E15331" s="124" t="str">
        <f>'Enter Data'!$C$61</f>
        <v>Select</v>
      </c>
    </row>
    <row r="15332" spans="3:5" x14ac:dyDescent="0.2">
      <c r="C15332" s="555"/>
      <c r="D15332" s="555"/>
      <c r="E15332" s="124" t="str">
        <f>'Enter Data'!$C$61</f>
        <v>Select</v>
      </c>
    </row>
    <row r="15333" spans="3:5" x14ac:dyDescent="0.2">
      <c r="C15333" s="555"/>
      <c r="D15333" s="555"/>
      <c r="E15333" s="124" t="str">
        <f>'Enter Data'!$C$61</f>
        <v>Select</v>
      </c>
    </row>
    <row r="15334" spans="3:5" x14ac:dyDescent="0.2">
      <c r="C15334" s="555"/>
      <c r="D15334" s="555"/>
      <c r="E15334" s="124" t="str">
        <f>'Enter Data'!$C$61</f>
        <v>Select</v>
      </c>
    </row>
    <row r="15335" spans="3:5" x14ac:dyDescent="0.2">
      <c r="C15335" s="555"/>
      <c r="D15335" s="555"/>
      <c r="E15335" s="124" t="str">
        <f>'Enter Data'!$C$61</f>
        <v>Select</v>
      </c>
    </row>
    <row r="15336" spans="3:5" x14ac:dyDescent="0.2">
      <c r="C15336" s="555"/>
      <c r="D15336" s="555"/>
      <c r="E15336" s="124" t="str">
        <f>'Enter Data'!$C$61</f>
        <v>Select</v>
      </c>
    </row>
    <row r="15337" spans="3:5" x14ac:dyDescent="0.2">
      <c r="C15337" s="555"/>
      <c r="D15337" s="555"/>
      <c r="E15337" s="124" t="str">
        <f>'Enter Data'!$C$61</f>
        <v>Select</v>
      </c>
    </row>
    <row r="15338" spans="3:5" x14ac:dyDescent="0.2">
      <c r="C15338" s="555"/>
      <c r="D15338" s="555"/>
      <c r="E15338" s="124" t="str">
        <f>'Enter Data'!$C$61</f>
        <v>Select</v>
      </c>
    </row>
    <row r="15339" spans="3:5" x14ac:dyDescent="0.2">
      <c r="C15339" s="555"/>
      <c r="D15339" s="555"/>
      <c r="E15339" s="124" t="str">
        <f>'Enter Data'!$C$61</f>
        <v>Select</v>
      </c>
    </row>
    <row r="15340" spans="3:5" x14ac:dyDescent="0.2">
      <c r="C15340" s="555"/>
      <c r="D15340" s="555"/>
      <c r="E15340" s="124" t="str">
        <f>'Enter Data'!$C$61</f>
        <v>Select</v>
      </c>
    </row>
    <row r="15341" spans="3:5" x14ac:dyDescent="0.2">
      <c r="C15341" s="555"/>
      <c r="D15341" s="555"/>
      <c r="E15341" s="124" t="str">
        <f>'Enter Data'!$C$61</f>
        <v>Select</v>
      </c>
    </row>
    <row r="15342" spans="3:5" x14ac:dyDescent="0.2">
      <c r="C15342" s="555"/>
      <c r="D15342" s="555"/>
      <c r="E15342" s="124" t="str">
        <f>'Enter Data'!$C$61</f>
        <v>Select</v>
      </c>
    </row>
    <row r="15343" spans="3:5" x14ac:dyDescent="0.2">
      <c r="C15343" s="555"/>
      <c r="D15343" s="555"/>
      <c r="E15343" s="124" t="str">
        <f>'Enter Data'!$C$61</f>
        <v>Select</v>
      </c>
    </row>
    <row r="15344" spans="3:5" x14ac:dyDescent="0.2">
      <c r="C15344" s="555"/>
      <c r="D15344" s="555"/>
      <c r="E15344" s="124" t="str">
        <f>'Enter Data'!$C$61</f>
        <v>Select</v>
      </c>
    </row>
    <row r="15345" spans="3:5" x14ac:dyDescent="0.2">
      <c r="C15345" s="555"/>
      <c r="D15345" s="555"/>
      <c r="E15345" s="124" t="str">
        <f>'Enter Data'!$C$61</f>
        <v>Select</v>
      </c>
    </row>
    <row r="15346" spans="3:5" x14ac:dyDescent="0.2">
      <c r="C15346" s="555"/>
      <c r="D15346" s="555"/>
      <c r="E15346" s="124" t="str">
        <f>'Enter Data'!$C$61</f>
        <v>Select</v>
      </c>
    </row>
    <row r="15347" spans="3:5" x14ac:dyDescent="0.2">
      <c r="C15347" s="555"/>
      <c r="D15347" s="555"/>
      <c r="E15347" s="124" t="str">
        <f>'Enter Data'!$C$61</f>
        <v>Select</v>
      </c>
    </row>
    <row r="15348" spans="3:5" x14ac:dyDescent="0.2">
      <c r="C15348" s="555"/>
      <c r="D15348" s="555"/>
      <c r="E15348" s="124" t="str">
        <f>'Enter Data'!$C$61</f>
        <v>Select</v>
      </c>
    </row>
    <row r="15349" spans="3:5" x14ac:dyDescent="0.2">
      <c r="C15349" s="555"/>
      <c r="D15349" s="555"/>
      <c r="E15349" s="124" t="str">
        <f>'Enter Data'!$C$61</f>
        <v>Select</v>
      </c>
    </row>
    <row r="15350" spans="3:5" x14ac:dyDescent="0.2">
      <c r="C15350" s="555"/>
      <c r="D15350" s="555"/>
      <c r="E15350" s="124" t="str">
        <f>'Enter Data'!$C$61</f>
        <v>Select</v>
      </c>
    </row>
    <row r="15351" spans="3:5" x14ac:dyDescent="0.2">
      <c r="C15351" s="555"/>
      <c r="D15351" s="555"/>
      <c r="E15351" s="124" t="str">
        <f>'Enter Data'!$C$61</f>
        <v>Select</v>
      </c>
    </row>
    <row r="15352" spans="3:5" x14ac:dyDescent="0.2">
      <c r="C15352" s="555"/>
      <c r="D15352" s="555"/>
      <c r="E15352" s="124" t="str">
        <f>'Enter Data'!$C$61</f>
        <v>Select</v>
      </c>
    </row>
    <row r="15353" spans="3:5" x14ac:dyDescent="0.2">
      <c r="C15353" s="555"/>
      <c r="D15353" s="555"/>
      <c r="E15353" s="124" t="str">
        <f>'Enter Data'!$C$61</f>
        <v>Select</v>
      </c>
    </row>
    <row r="15354" spans="3:5" x14ac:dyDescent="0.2">
      <c r="C15354" s="555"/>
      <c r="D15354" s="555"/>
      <c r="E15354" s="124" t="str">
        <f>'Enter Data'!$C$61</f>
        <v>Select</v>
      </c>
    </row>
    <row r="15355" spans="3:5" x14ac:dyDescent="0.2">
      <c r="C15355" s="555"/>
      <c r="D15355" s="555"/>
      <c r="E15355" s="124" t="str">
        <f>'Enter Data'!$C$61</f>
        <v>Select</v>
      </c>
    </row>
    <row r="15356" spans="3:5" x14ac:dyDescent="0.2">
      <c r="C15356" s="555"/>
      <c r="D15356" s="555"/>
      <c r="E15356" s="124" t="str">
        <f>'Enter Data'!$C$61</f>
        <v>Select</v>
      </c>
    </row>
    <row r="15357" spans="3:5" x14ac:dyDescent="0.2">
      <c r="C15357" s="555"/>
      <c r="D15357" s="555"/>
      <c r="E15357" s="124" t="str">
        <f>'Enter Data'!$C$61</f>
        <v>Select</v>
      </c>
    </row>
    <row r="15358" spans="3:5" x14ac:dyDescent="0.2">
      <c r="C15358" s="555"/>
      <c r="D15358" s="555"/>
      <c r="E15358" s="124" t="str">
        <f>'Enter Data'!$C$61</f>
        <v>Select</v>
      </c>
    </row>
    <row r="15359" spans="3:5" x14ac:dyDescent="0.2">
      <c r="C15359" s="555"/>
      <c r="D15359" s="555"/>
      <c r="E15359" s="124" t="str">
        <f>'Enter Data'!$C$61</f>
        <v>Select</v>
      </c>
    </row>
    <row r="15360" spans="3:5" x14ac:dyDescent="0.2">
      <c r="C15360" s="555"/>
      <c r="D15360" s="555"/>
      <c r="E15360" s="124" t="str">
        <f>'Enter Data'!$C$61</f>
        <v>Select</v>
      </c>
    </row>
    <row r="15361" spans="3:5" x14ac:dyDescent="0.2">
      <c r="C15361" s="555"/>
      <c r="D15361" s="555"/>
      <c r="E15361" s="124" t="str">
        <f>'Enter Data'!$C$61</f>
        <v>Select</v>
      </c>
    </row>
    <row r="15362" spans="3:5" x14ac:dyDescent="0.2">
      <c r="C15362" s="555"/>
      <c r="D15362" s="555"/>
      <c r="E15362" s="124" t="str">
        <f>'Enter Data'!$C$61</f>
        <v>Select</v>
      </c>
    </row>
    <row r="15363" spans="3:5" x14ac:dyDescent="0.2">
      <c r="C15363" s="555"/>
      <c r="D15363" s="555"/>
      <c r="E15363" s="124" t="str">
        <f>'Enter Data'!$C$61</f>
        <v>Select</v>
      </c>
    </row>
    <row r="15364" spans="3:5" x14ac:dyDescent="0.2">
      <c r="C15364" s="555"/>
      <c r="D15364" s="555"/>
      <c r="E15364" s="124" t="str">
        <f>'Enter Data'!$C$61</f>
        <v>Select</v>
      </c>
    </row>
    <row r="15365" spans="3:5" x14ac:dyDescent="0.2">
      <c r="C15365" s="555"/>
      <c r="D15365" s="555"/>
      <c r="E15365" s="124" t="str">
        <f>'Enter Data'!$C$61</f>
        <v>Select</v>
      </c>
    </row>
    <row r="15366" spans="3:5" x14ac:dyDescent="0.2">
      <c r="C15366" s="555"/>
      <c r="D15366" s="555"/>
      <c r="E15366" s="124" t="str">
        <f>'Enter Data'!$C$61</f>
        <v>Select</v>
      </c>
    </row>
    <row r="15367" spans="3:5" x14ac:dyDescent="0.2">
      <c r="C15367" s="555"/>
      <c r="D15367" s="555"/>
      <c r="E15367" s="124" t="str">
        <f>'Enter Data'!$C$61</f>
        <v>Select</v>
      </c>
    </row>
    <row r="15368" spans="3:5" x14ac:dyDescent="0.2">
      <c r="C15368" s="555"/>
      <c r="D15368" s="555"/>
      <c r="E15368" s="124" t="str">
        <f>'Enter Data'!$C$61</f>
        <v>Select</v>
      </c>
    </row>
    <row r="15369" spans="3:5" x14ac:dyDescent="0.2">
      <c r="C15369" s="555"/>
      <c r="D15369" s="555"/>
      <c r="E15369" s="124" t="str">
        <f>'Enter Data'!$C$61</f>
        <v>Select</v>
      </c>
    </row>
    <row r="15370" spans="3:5" x14ac:dyDescent="0.2">
      <c r="C15370" s="555"/>
      <c r="D15370" s="555"/>
      <c r="E15370" s="124" t="str">
        <f>'Enter Data'!$C$61</f>
        <v>Select</v>
      </c>
    </row>
    <row r="15371" spans="3:5" x14ac:dyDescent="0.2">
      <c r="C15371" s="555"/>
      <c r="D15371" s="555"/>
      <c r="E15371" s="124" t="str">
        <f>'Enter Data'!$C$61</f>
        <v>Select</v>
      </c>
    </row>
    <row r="15372" spans="3:5" x14ac:dyDescent="0.2">
      <c r="C15372" s="555"/>
      <c r="D15372" s="555"/>
      <c r="E15372" s="124" t="str">
        <f>'Enter Data'!$C$61</f>
        <v>Select</v>
      </c>
    </row>
    <row r="15373" spans="3:5" x14ac:dyDescent="0.2">
      <c r="C15373" s="555"/>
      <c r="D15373" s="555"/>
      <c r="E15373" s="124" t="str">
        <f>'Enter Data'!$C$61</f>
        <v>Select</v>
      </c>
    </row>
    <row r="15374" spans="3:5" x14ac:dyDescent="0.2">
      <c r="C15374" s="555"/>
      <c r="D15374" s="555"/>
      <c r="E15374" s="124" t="str">
        <f>'Enter Data'!$C$61</f>
        <v>Select</v>
      </c>
    </row>
    <row r="15375" spans="3:5" x14ac:dyDescent="0.2">
      <c r="C15375" s="555"/>
      <c r="D15375" s="555"/>
      <c r="E15375" s="124" t="str">
        <f>'Enter Data'!$C$61</f>
        <v>Select</v>
      </c>
    </row>
    <row r="15376" spans="3:5" x14ac:dyDescent="0.2">
      <c r="C15376" s="555"/>
      <c r="D15376" s="555"/>
      <c r="E15376" s="124" t="str">
        <f>'Enter Data'!$C$61</f>
        <v>Select</v>
      </c>
    </row>
    <row r="15377" spans="3:5" x14ac:dyDescent="0.2">
      <c r="C15377" s="555"/>
      <c r="D15377" s="555"/>
      <c r="E15377" s="124" t="str">
        <f>'Enter Data'!$C$61</f>
        <v>Select</v>
      </c>
    </row>
    <row r="15378" spans="3:5" x14ac:dyDescent="0.2">
      <c r="C15378" s="555"/>
      <c r="D15378" s="555"/>
      <c r="E15378" s="124" t="str">
        <f>'Enter Data'!$C$61</f>
        <v>Select</v>
      </c>
    </row>
    <row r="15379" spans="3:5" x14ac:dyDescent="0.2">
      <c r="C15379" s="555"/>
      <c r="D15379" s="555"/>
      <c r="E15379" s="124" t="str">
        <f>'Enter Data'!$C$61</f>
        <v>Select</v>
      </c>
    </row>
    <row r="15380" spans="3:5" x14ac:dyDescent="0.2">
      <c r="C15380" s="555"/>
      <c r="D15380" s="555"/>
      <c r="E15380" s="124" t="str">
        <f>'Enter Data'!$C$61</f>
        <v>Select</v>
      </c>
    </row>
    <row r="15381" spans="3:5" x14ac:dyDescent="0.2">
      <c r="C15381" s="555"/>
      <c r="D15381" s="555"/>
      <c r="E15381" s="124" t="str">
        <f>'Enter Data'!$C$61</f>
        <v>Select</v>
      </c>
    </row>
    <row r="15382" spans="3:5" x14ac:dyDescent="0.2">
      <c r="C15382" s="555"/>
      <c r="D15382" s="555"/>
      <c r="E15382" s="124" t="str">
        <f>'Enter Data'!$C$61</f>
        <v>Select</v>
      </c>
    </row>
    <row r="15383" spans="3:5" x14ac:dyDescent="0.2">
      <c r="C15383" s="555"/>
      <c r="D15383" s="555"/>
      <c r="E15383" s="124" t="str">
        <f>'Enter Data'!$C$61</f>
        <v>Select</v>
      </c>
    </row>
    <row r="15384" spans="3:5" x14ac:dyDescent="0.2">
      <c r="C15384" s="555"/>
      <c r="D15384" s="555"/>
      <c r="E15384" s="124" t="str">
        <f>'Enter Data'!$C$61</f>
        <v>Select</v>
      </c>
    </row>
    <row r="15385" spans="3:5" x14ac:dyDescent="0.2">
      <c r="C15385" s="555"/>
      <c r="D15385" s="555"/>
      <c r="E15385" s="124" t="str">
        <f>'Enter Data'!$C$61</f>
        <v>Select</v>
      </c>
    </row>
    <row r="15386" spans="3:5" x14ac:dyDescent="0.2">
      <c r="C15386" s="555"/>
      <c r="D15386" s="555"/>
      <c r="E15386" s="124" t="str">
        <f>'Enter Data'!$C$61</f>
        <v>Select</v>
      </c>
    </row>
    <row r="15387" spans="3:5" x14ac:dyDescent="0.2">
      <c r="C15387" s="555"/>
      <c r="D15387" s="555"/>
      <c r="E15387" s="124" t="str">
        <f>'Enter Data'!$C$61</f>
        <v>Select</v>
      </c>
    </row>
    <row r="15388" spans="3:5" x14ac:dyDescent="0.2">
      <c r="C15388" s="555"/>
      <c r="D15388" s="555"/>
      <c r="E15388" s="124" t="str">
        <f>'Enter Data'!$C$61</f>
        <v>Select</v>
      </c>
    </row>
    <row r="15389" spans="3:5" x14ac:dyDescent="0.2">
      <c r="C15389" s="555"/>
      <c r="D15389" s="555"/>
      <c r="E15389" s="124" t="str">
        <f>'Enter Data'!$C$61</f>
        <v>Select</v>
      </c>
    </row>
    <row r="15390" spans="3:5" x14ac:dyDescent="0.2">
      <c r="C15390" s="555"/>
      <c r="D15390" s="555"/>
      <c r="E15390" s="124" t="str">
        <f>'Enter Data'!$C$61</f>
        <v>Select</v>
      </c>
    </row>
    <row r="15391" spans="3:5" x14ac:dyDescent="0.2">
      <c r="C15391" s="555"/>
      <c r="D15391" s="555"/>
      <c r="E15391" s="124" t="str">
        <f>'Enter Data'!$C$61</f>
        <v>Select</v>
      </c>
    </row>
    <row r="15392" spans="3:5" x14ac:dyDescent="0.2">
      <c r="C15392" s="555"/>
      <c r="D15392" s="555"/>
      <c r="E15392" s="124" t="str">
        <f>'Enter Data'!$C$61</f>
        <v>Select</v>
      </c>
    </row>
    <row r="15393" spans="3:5" x14ac:dyDescent="0.2">
      <c r="C15393" s="555"/>
      <c r="D15393" s="555"/>
      <c r="E15393" s="124" t="str">
        <f>'Enter Data'!$C$61</f>
        <v>Select</v>
      </c>
    </row>
    <row r="15394" spans="3:5" x14ac:dyDescent="0.2">
      <c r="C15394" s="555"/>
      <c r="D15394" s="555"/>
      <c r="E15394" s="124" t="str">
        <f>'Enter Data'!$C$61</f>
        <v>Select</v>
      </c>
    </row>
    <row r="15395" spans="3:5" x14ac:dyDescent="0.2">
      <c r="C15395" s="555"/>
      <c r="D15395" s="555"/>
      <c r="E15395" s="124" t="str">
        <f>'Enter Data'!$C$61</f>
        <v>Select</v>
      </c>
    </row>
    <row r="15396" spans="3:5" x14ac:dyDescent="0.2">
      <c r="C15396" s="555"/>
      <c r="D15396" s="555"/>
      <c r="E15396" s="124" t="str">
        <f>'Enter Data'!$C$61</f>
        <v>Select</v>
      </c>
    </row>
    <row r="15397" spans="3:5" x14ac:dyDescent="0.2">
      <c r="C15397" s="555"/>
      <c r="D15397" s="555"/>
      <c r="E15397" s="124" t="str">
        <f>'Enter Data'!$C$61</f>
        <v>Select</v>
      </c>
    </row>
    <row r="15398" spans="3:5" x14ac:dyDescent="0.2">
      <c r="C15398" s="555"/>
      <c r="D15398" s="555"/>
      <c r="E15398" s="124" t="str">
        <f>'Enter Data'!$C$61</f>
        <v>Select</v>
      </c>
    </row>
    <row r="15399" spans="3:5" x14ac:dyDescent="0.2">
      <c r="C15399" s="555"/>
      <c r="D15399" s="555"/>
      <c r="E15399" s="124" t="str">
        <f>'Enter Data'!$C$61</f>
        <v>Select</v>
      </c>
    </row>
    <row r="15400" spans="3:5" x14ac:dyDescent="0.2">
      <c r="C15400" s="555"/>
      <c r="D15400" s="555"/>
      <c r="E15400" s="124" t="str">
        <f>'Enter Data'!$C$61</f>
        <v>Select</v>
      </c>
    </row>
    <row r="15401" spans="3:5" x14ac:dyDescent="0.2">
      <c r="C15401" s="555"/>
      <c r="D15401" s="555"/>
      <c r="E15401" s="124" t="str">
        <f>'Enter Data'!$C$61</f>
        <v>Select</v>
      </c>
    </row>
    <row r="15402" spans="3:5" x14ac:dyDescent="0.2">
      <c r="C15402" s="555"/>
      <c r="D15402" s="555"/>
      <c r="E15402" s="124" t="str">
        <f>'Enter Data'!$C$61</f>
        <v>Select</v>
      </c>
    </row>
    <row r="15403" spans="3:5" x14ac:dyDescent="0.2">
      <c r="C15403" s="555"/>
      <c r="D15403" s="555"/>
      <c r="E15403" s="124" t="str">
        <f>'Enter Data'!$C$61</f>
        <v>Select</v>
      </c>
    </row>
    <row r="15404" spans="3:5" x14ac:dyDescent="0.2">
      <c r="C15404" s="555"/>
      <c r="D15404" s="555"/>
      <c r="E15404" s="124" t="str">
        <f>'Enter Data'!$C$61</f>
        <v>Select</v>
      </c>
    </row>
    <row r="15405" spans="3:5" x14ac:dyDescent="0.2">
      <c r="C15405" s="555"/>
      <c r="D15405" s="555"/>
      <c r="E15405" s="124" t="str">
        <f>'Enter Data'!$C$61</f>
        <v>Select</v>
      </c>
    </row>
    <row r="15406" spans="3:5" x14ac:dyDescent="0.2">
      <c r="C15406" s="555"/>
      <c r="D15406" s="555"/>
      <c r="E15406" s="124" t="str">
        <f>'Enter Data'!$C$61</f>
        <v>Select</v>
      </c>
    </row>
    <row r="15407" spans="3:5" x14ac:dyDescent="0.2">
      <c r="C15407" s="555"/>
      <c r="D15407" s="555"/>
      <c r="E15407" s="124" t="str">
        <f>'Enter Data'!$C$61</f>
        <v>Select</v>
      </c>
    </row>
    <row r="15408" spans="3:5" x14ac:dyDescent="0.2">
      <c r="C15408" s="555"/>
      <c r="D15408" s="555"/>
      <c r="E15408" s="124" t="str">
        <f>'Enter Data'!$C$61</f>
        <v>Select</v>
      </c>
    </row>
    <row r="15409" spans="3:5" x14ac:dyDescent="0.2">
      <c r="C15409" s="555"/>
      <c r="D15409" s="555"/>
      <c r="E15409" s="124" t="str">
        <f>'Enter Data'!$C$61</f>
        <v>Select</v>
      </c>
    </row>
    <row r="15410" spans="3:5" x14ac:dyDescent="0.2">
      <c r="C15410" s="555"/>
      <c r="D15410" s="555"/>
      <c r="E15410" s="124" t="str">
        <f>'Enter Data'!$C$61</f>
        <v>Select</v>
      </c>
    </row>
    <row r="15411" spans="3:5" x14ac:dyDescent="0.2">
      <c r="C15411" s="555"/>
      <c r="D15411" s="555"/>
      <c r="E15411" s="124" t="str">
        <f>'Enter Data'!$C$61</f>
        <v>Select</v>
      </c>
    </row>
    <row r="15412" spans="3:5" x14ac:dyDescent="0.2">
      <c r="C15412" s="555"/>
      <c r="D15412" s="555"/>
      <c r="E15412" s="124" t="str">
        <f>'Enter Data'!$C$61</f>
        <v>Select</v>
      </c>
    </row>
    <row r="15413" spans="3:5" x14ac:dyDescent="0.2">
      <c r="C15413" s="555"/>
      <c r="D15413" s="555"/>
      <c r="E15413" s="124" t="str">
        <f>'Enter Data'!$C$61</f>
        <v>Select</v>
      </c>
    </row>
    <row r="15414" spans="3:5" x14ac:dyDescent="0.2">
      <c r="C15414" s="555"/>
      <c r="D15414" s="555"/>
      <c r="E15414" s="124" t="str">
        <f>'Enter Data'!$C$61</f>
        <v>Select</v>
      </c>
    </row>
    <row r="15415" spans="3:5" x14ac:dyDescent="0.2">
      <c r="C15415" s="555"/>
      <c r="D15415" s="555"/>
      <c r="E15415" s="124" t="str">
        <f>'Enter Data'!$C$61</f>
        <v>Select</v>
      </c>
    </row>
    <row r="15416" spans="3:5" x14ac:dyDescent="0.2">
      <c r="C15416" s="555"/>
      <c r="D15416" s="555"/>
      <c r="E15416" s="124" t="str">
        <f>'Enter Data'!$C$61</f>
        <v>Select</v>
      </c>
    </row>
    <row r="15417" spans="3:5" x14ac:dyDescent="0.2">
      <c r="C15417" s="555"/>
      <c r="D15417" s="555"/>
      <c r="E15417" s="124" t="str">
        <f>'Enter Data'!$C$61</f>
        <v>Select</v>
      </c>
    </row>
    <row r="15418" spans="3:5" x14ac:dyDescent="0.2">
      <c r="C15418" s="555"/>
      <c r="D15418" s="555"/>
      <c r="E15418" s="124" t="str">
        <f>'Enter Data'!$C$61</f>
        <v>Select</v>
      </c>
    </row>
    <row r="15419" spans="3:5" x14ac:dyDescent="0.2">
      <c r="C15419" s="555"/>
      <c r="D15419" s="555"/>
      <c r="E15419" s="124" t="str">
        <f>'Enter Data'!$C$61</f>
        <v>Select</v>
      </c>
    </row>
    <row r="15420" spans="3:5" x14ac:dyDescent="0.2">
      <c r="C15420" s="555"/>
      <c r="D15420" s="555"/>
      <c r="E15420" s="124" t="str">
        <f>'Enter Data'!$C$61</f>
        <v>Select</v>
      </c>
    </row>
    <row r="15421" spans="3:5" x14ac:dyDescent="0.2">
      <c r="C15421" s="555"/>
      <c r="D15421" s="555"/>
      <c r="E15421" s="124" t="str">
        <f>'Enter Data'!$C$61</f>
        <v>Select</v>
      </c>
    </row>
    <row r="15422" spans="3:5" x14ac:dyDescent="0.2">
      <c r="C15422" s="555"/>
      <c r="D15422" s="555"/>
      <c r="E15422" s="124" t="str">
        <f>'Enter Data'!$C$61</f>
        <v>Select</v>
      </c>
    </row>
    <row r="15423" spans="3:5" x14ac:dyDescent="0.2">
      <c r="C15423" s="555"/>
      <c r="D15423" s="555"/>
      <c r="E15423" s="124" t="str">
        <f>'Enter Data'!$C$61</f>
        <v>Select</v>
      </c>
    </row>
    <row r="15424" spans="3:5" x14ac:dyDescent="0.2">
      <c r="C15424" s="555"/>
      <c r="D15424" s="555"/>
      <c r="E15424" s="124" t="str">
        <f>'Enter Data'!$C$61</f>
        <v>Select</v>
      </c>
    </row>
    <row r="15425" spans="3:5" x14ac:dyDescent="0.2">
      <c r="C15425" s="555"/>
      <c r="D15425" s="555"/>
      <c r="E15425" s="124" t="str">
        <f>'Enter Data'!$C$61</f>
        <v>Select</v>
      </c>
    </row>
    <row r="15426" spans="3:5" x14ac:dyDescent="0.2">
      <c r="C15426" s="555"/>
      <c r="D15426" s="555"/>
      <c r="E15426" s="124" t="str">
        <f>'Enter Data'!$C$61</f>
        <v>Select</v>
      </c>
    </row>
    <row r="15427" spans="3:5" x14ac:dyDescent="0.2">
      <c r="C15427" s="555"/>
      <c r="D15427" s="555"/>
      <c r="E15427" s="124" t="str">
        <f>'Enter Data'!$C$61</f>
        <v>Select</v>
      </c>
    </row>
    <row r="15428" spans="3:5" x14ac:dyDescent="0.2">
      <c r="C15428" s="555"/>
      <c r="D15428" s="555"/>
      <c r="E15428" s="124" t="str">
        <f>'Enter Data'!$C$61</f>
        <v>Select</v>
      </c>
    </row>
    <row r="15429" spans="3:5" x14ac:dyDescent="0.2">
      <c r="C15429" s="555"/>
      <c r="D15429" s="555"/>
      <c r="E15429" s="124" t="str">
        <f>'Enter Data'!$C$61</f>
        <v>Select</v>
      </c>
    </row>
    <row r="15430" spans="3:5" x14ac:dyDescent="0.2">
      <c r="C15430" s="555"/>
      <c r="D15430" s="555"/>
      <c r="E15430" s="124" t="str">
        <f>'Enter Data'!$C$61</f>
        <v>Select</v>
      </c>
    </row>
    <row r="15431" spans="3:5" x14ac:dyDescent="0.2">
      <c r="C15431" s="555"/>
      <c r="D15431" s="555"/>
      <c r="E15431" s="124" t="str">
        <f>'Enter Data'!$C$61</f>
        <v>Select</v>
      </c>
    </row>
    <row r="15432" spans="3:5" x14ac:dyDescent="0.2">
      <c r="C15432" s="555"/>
      <c r="D15432" s="555"/>
      <c r="E15432" s="124" t="str">
        <f>'Enter Data'!$C$61</f>
        <v>Select</v>
      </c>
    </row>
    <row r="15433" spans="3:5" x14ac:dyDescent="0.2">
      <c r="C15433" s="555"/>
      <c r="D15433" s="555"/>
      <c r="E15433" s="124" t="str">
        <f>'Enter Data'!$C$61</f>
        <v>Select</v>
      </c>
    </row>
    <row r="15434" spans="3:5" x14ac:dyDescent="0.2">
      <c r="C15434" s="555"/>
      <c r="D15434" s="555"/>
      <c r="E15434" s="124" t="str">
        <f>'Enter Data'!$C$61</f>
        <v>Select</v>
      </c>
    </row>
    <row r="15435" spans="3:5" x14ac:dyDescent="0.2">
      <c r="C15435" s="555"/>
      <c r="D15435" s="555"/>
      <c r="E15435" s="124" t="str">
        <f>'Enter Data'!$C$61</f>
        <v>Select</v>
      </c>
    </row>
    <row r="15436" spans="3:5" x14ac:dyDescent="0.2">
      <c r="C15436" s="555"/>
      <c r="D15436" s="555"/>
      <c r="E15436" s="124" t="str">
        <f>'Enter Data'!$C$61</f>
        <v>Select</v>
      </c>
    </row>
    <row r="15437" spans="3:5" x14ac:dyDescent="0.2">
      <c r="C15437" s="555"/>
      <c r="D15437" s="555"/>
      <c r="E15437" s="124" t="str">
        <f>'Enter Data'!$C$61</f>
        <v>Select</v>
      </c>
    </row>
    <row r="15438" spans="3:5" x14ac:dyDescent="0.2">
      <c r="C15438" s="555"/>
      <c r="D15438" s="555"/>
      <c r="E15438" s="124" t="str">
        <f>'Enter Data'!$C$61</f>
        <v>Select</v>
      </c>
    </row>
    <row r="15439" spans="3:5" x14ac:dyDescent="0.2">
      <c r="C15439" s="555"/>
      <c r="D15439" s="555"/>
      <c r="E15439" s="124" t="str">
        <f>'Enter Data'!$C$61</f>
        <v>Select</v>
      </c>
    </row>
    <row r="15440" spans="3:5" x14ac:dyDescent="0.2">
      <c r="C15440" s="555"/>
      <c r="D15440" s="555"/>
      <c r="E15440" s="124" t="str">
        <f>'Enter Data'!$C$61</f>
        <v>Select</v>
      </c>
    </row>
    <row r="15441" spans="3:5" x14ac:dyDescent="0.2">
      <c r="C15441" s="555"/>
      <c r="D15441" s="555"/>
      <c r="E15441" s="124" t="str">
        <f>'Enter Data'!$C$61</f>
        <v>Select</v>
      </c>
    </row>
    <row r="15442" spans="3:5" x14ac:dyDescent="0.2">
      <c r="C15442" s="555"/>
      <c r="D15442" s="555"/>
      <c r="E15442" s="124" t="str">
        <f>'Enter Data'!$C$61</f>
        <v>Select</v>
      </c>
    </row>
    <row r="15443" spans="3:5" x14ac:dyDescent="0.2">
      <c r="C15443" s="555"/>
      <c r="D15443" s="555"/>
      <c r="E15443" s="124" t="str">
        <f>'Enter Data'!$C$61</f>
        <v>Select</v>
      </c>
    </row>
    <row r="15444" spans="3:5" x14ac:dyDescent="0.2">
      <c r="C15444" s="555"/>
      <c r="D15444" s="555"/>
      <c r="E15444" s="124" t="str">
        <f>'Enter Data'!$C$61</f>
        <v>Select</v>
      </c>
    </row>
    <row r="15445" spans="3:5" x14ac:dyDescent="0.2">
      <c r="C15445" s="555"/>
      <c r="D15445" s="555"/>
      <c r="E15445" s="124" t="str">
        <f>'Enter Data'!$C$61</f>
        <v>Select</v>
      </c>
    </row>
    <row r="15446" spans="3:5" x14ac:dyDescent="0.2">
      <c r="C15446" s="555"/>
      <c r="D15446" s="555"/>
      <c r="E15446" s="124" t="str">
        <f>'Enter Data'!$C$61</f>
        <v>Select</v>
      </c>
    </row>
    <row r="15447" spans="3:5" x14ac:dyDescent="0.2">
      <c r="C15447" s="555"/>
      <c r="D15447" s="555"/>
      <c r="E15447" s="124" t="str">
        <f>'Enter Data'!$C$61</f>
        <v>Select</v>
      </c>
    </row>
    <row r="15448" spans="3:5" x14ac:dyDescent="0.2">
      <c r="C15448" s="555"/>
      <c r="D15448" s="555"/>
      <c r="E15448" s="124" t="str">
        <f>'Enter Data'!$C$61</f>
        <v>Select</v>
      </c>
    </row>
    <row r="15449" spans="3:5" x14ac:dyDescent="0.2">
      <c r="C15449" s="555"/>
      <c r="D15449" s="555"/>
      <c r="E15449" s="124" t="str">
        <f>'Enter Data'!$C$61</f>
        <v>Select</v>
      </c>
    </row>
    <row r="15450" spans="3:5" x14ac:dyDescent="0.2">
      <c r="C15450" s="555"/>
      <c r="D15450" s="555"/>
      <c r="E15450" s="124" t="str">
        <f>'Enter Data'!$C$61</f>
        <v>Select</v>
      </c>
    </row>
    <row r="15451" spans="3:5" x14ac:dyDescent="0.2">
      <c r="C15451" s="555"/>
      <c r="D15451" s="555"/>
      <c r="E15451" s="124" t="str">
        <f>'Enter Data'!$C$61</f>
        <v>Select</v>
      </c>
    </row>
    <row r="15452" spans="3:5" x14ac:dyDescent="0.2">
      <c r="C15452" s="555"/>
      <c r="D15452" s="555"/>
      <c r="E15452" s="124" t="str">
        <f>'Enter Data'!$C$61</f>
        <v>Select</v>
      </c>
    </row>
    <row r="15453" spans="3:5" x14ac:dyDescent="0.2">
      <c r="C15453" s="555"/>
      <c r="D15453" s="555"/>
      <c r="E15453" s="124" t="str">
        <f>'Enter Data'!$C$61</f>
        <v>Select</v>
      </c>
    </row>
    <row r="15454" spans="3:5" x14ac:dyDescent="0.2">
      <c r="C15454" s="555"/>
      <c r="D15454" s="555"/>
      <c r="E15454" s="124" t="str">
        <f>'Enter Data'!$C$61</f>
        <v>Select</v>
      </c>
    </row>
    <row r="15455" spans="3:5" x14ac:dyDescent="0.2">
      <c r="C15455" s="555"/>
      <c r="D15455" s="555"/>
      <c r="E15455" s="124" t="str">
        <f>'Enter Data'!$C$61</f>
        <v>Select</v>
      </c>
    </row>
    <row r="15456" spans="3:5" x14ac:dyDescent="0.2">
      <c r="C15456" s="555"/>
      <c r="D15456" s="555"/>
      <c r="E15456" s="124" t="str">
        <f>'Enter Data'!$C$61</f>
        <v>Select</v>
      </c>
    </row>
    <row r="15457" spans="3:5" x14ac:dyDescent="0.2">
      <c r="C15457" s="555"/>
      <c r="D15457" s="555"/>
      <c r="E15457" s="124" t="str">
        <f>'Enter Data'!$C$61</f>
        <v>Select</v>
      </c>
    </row>
    <row r="15458" spans="3:5" x14ac:dyDescent="0.2">
      <c r="C15458" s="555"/>
      <c r="D15458" s="555"/>
      <c r="E15458" s="124" t="str">
        <f>'Enter Data'!$C$61</f>
        <v>Select</v>
      </c>
    </row>
    <row r="15459" spans="3:5" x14ac:dyDescent="0.2">
      <c r="C15459" s="555"/>
      <c r="D15459" s="555"/>
      <c r="E15459" s="124" t="str">
        <f>'Enter Data'!$C$61</f>
        <v>Select</v>
      </c>
    </row>
    <row r="15460" spans="3:5" x14ac:dyDescent="0.2">
      <c r="C15460" s="555"/>
      <c r="D15460" s="555"/>
      <c r="E15460" s="124" t="str">
        <f>'Enter Data'!$C$61</f>
        <v>Select</v>
      </c>
    </row>
    <row r="15461" spans="3:5" x14ac:dyDescent="0.2">
      <c r="C15461" s="555"/>
      <c r="D15461" s="555"/>
      <c r="E15461" s="124" t="str">
        <f>'Enter Data'!$C$61</f>
        <v>Select</v>
      </c>
    </row>
    <row r="15462" spans="3:5" x14ac:dyDescent="0.2">
      <c r="C15462" s="555"/>
      <c r="D15462" s="555"/>
      <c r="E15462" s="124" t="str">
        <f>'Enter Data'!$C$61</f>
        <v>Select</v>
      </c>
    </row>
    <row r="15463" spans="3:5" x14ac:dyDescent="0.2">
      <c r="C15463" s="555"/>
      <c r="D15463" s="555"/>
      <c r="E15463" s="124" t="str">
        <f>'Enter Data'!$C$61</f>
        <v>Select</v>
      </c>
    </row>
    <row r="15464" spans="3:5" x14ac:dyDescent="0.2">
      <c r="C15464" s="555"/>
      <c r="D15464" s="555"/>
      <c r="E15464" s="124" t="str">
        <f>'Enter Data'!$C$61</f>
        <v>Select</v>
      </c>
    </row>
    <row r="15465" spans="3:5" x14ac:dyDescent="0.2">
      <c r="C15465" s="555"/>
      <c r="D15465" s="555"/>
      <c r="E15465" s="124" t="str">
        <f>'Enter Data'!$C$61</f>
        <v>Select</v>
      </c>
    </row>
    <row r="15466" spans="3:5" x14ac:dyDescent="0.2">
      <c r="C15466" s="555"/>
      <c r="D15466" s="555"/>
      <c r="E15466" s="124" t="str">
        <f>'Enter Data'!$C$61</f>
        <v>Select</v>
      </c>
    </row>
    <row r="15467" spans="3:5" x14ac:dyDescent="0.2">
      <c r="C15467" s="555"/>
      <c r="D15467" s="555"/>
      <c r="E15467" s="124" t="str">
        <f>'Enter Data'!$C$61</f>
        <v>Select</v>
      </c>
    </row>
    <row r="15468" spans="3:5" x14ac:dyDescent="0.2">
      <c r="C15468" s="555"/>
      <c r="D15468" s="555"/>
      <c r="E15468" s="124" t="str">
        <f>'Enter Data'!$C$61</f>
        <v>Select</v>
      </c>
    </row>
    <row r="15469" spans="3:5" x14ac:dyDescent="0.2">
      <c r="C15469" s="555"/>
      <c r="D15469" s="555"/>
      <c r="E15469" s="124" t="str">
        <f>'Enter Data'!$C$61</f>
        <v>Select</v>
      </c>
    </row>
    <row r="15470" spans="3:5" x14ac:dyDescent="0.2">
      <c r="C15470" s="555"/>
      <c r="D15470" s="555"/>
      <c r="E15470" s="124" t="str">
        <f>'Enter Data'!$C$61</f>
        <v>Select</v>
      </c>
    </row>
    <row r="15471" spans="3:5" x14ac:dyDescent="0.2">
      <c r="C15471" s="555"/>
      <c r="D15471" s="555"/>
      <c r="E15471" s="124" t="str">
        <f>'Enter Data'!$C$61</f>
        <v>Select</v>
      </c>
    </row>
    <row r="15472" spans="3:5" x14ac:dyDescent="0.2">
      <c r="C15472" s="555"/>
      <c r="D15472" s="555"/>
      <c r="E15472" s="124" t="str">
        <f>'Enter Data'!$C$61</f>
        <v>Select</v>
      </c>
    </row>
    <row r="15473" spans="3:5" x14ac:dyDescent="0.2">
      <c r="C15473" s="555"/>
      <c r="D15473" s="555"/>
      <c r="E15473" s="124" t="str">
        <f>'Enter Data'!$C$61</f>
        <v>Select</v>
      </c>
    </row>
    <row r="15474" spans="3:5" x14ac:dyDescent="0.2">
      <c r="C15474" s="555"/>
      <c r="D15474" s="555"/>
      <c r="E15474" s="124" t="str">
        <f>'Enter Data'!$C$61</f>
        <v>Select</v>
      </c>
    </row>
    <row r="15475" spans="3:5" x14ac:dyDescent="0.2">
      <c r="C15475" s="555"/>
      <c r="D15475" s="555"/>
      <c r="E15475" s="124" t="str">
        <f>'Enter Data'!$C$61</f>
        <v>Select</v>
      </c>
    </row>
    <row r="15476" spans="3:5" x14ac:dyDescent="0.2">
      <c r="C15476" s="555"/>
      <c r="D15476" s="555"/>
      <c r="E15476" s="124" t="str">
        <f>'Enter Data'!$C$61</f>
        <v>Select</v>
      </c>
    </row>
    <row r="15477" spans="3:5" x14ac:dyDescent="0.2">
      <c r="C15477" s="555"/>
      <c r="D15477" s="555"/>
      <c r="E15477" s="124" t="str">
        <f>'Enter Data'!$C$61</f>
        <v>Select</v>
      </c>
    </row>
    <row r="15478" spans="3:5" x14ac:dyDescent="0.2">
      <c r="C15478" s="555"/>
      <c r="D15478" s="555"/>
      <c r="E15478" s="124" t="str">
        <f>'Enter Data'!$C$61</f>
        <v>Select</v>
      </c>
    </row>
    <row r="15479" spans="3:5" x14ac:dyDescent="0.2">
      <c r="C15479" s="555"/>
      <c r="D15479" s="555"/>
      <c r="E15479" s="124" t="str">
        <f>'Enter Data'!$C$61</f>
        <v>Select</v>
      </c>
    </row>
    <row r="15480" spans="3:5" x14ac:dyDescent="0.2">
      <c r="C15480" s="555"/>
      <c r="D15480" s="555"/>
      <c r="E15480" s="124" t="str">
        <f>'Enter Data'!$C$61</f>
        <v>Select</v>
      </c>
    </row>
    <row r="15481" spans="3:5" x14ac:dyDescent="0.2">
      <c r="C15481" s="555"/>
      <c r="D15481" s="555"/>
      <c r="E15481" s="124" t="str">
        <f>'Enter Data'!$C$61</f>
        <v>Select</v>
      </c>
    </row>
    <row r="15482" spans="3:5" x14ac:dyDescent="0.2">
      <c r="C15482" s="555"/>
      <c r="D15482" s="555"/>
      <c r="E15482" s="124" t="str">
        <f>'Enter Data'!$C$61</f>
        <v>Select</v>
      </c>
    </row>
    <row r="15483" spans="3:5" x14ac:dyDescent="0.2">
      <c r="C15483" s="555"/>
      <c r="D15483" s="555"/>
      <c r="E15483" s="124" t="str">
        <f>'Enter Data'!$C$61</f>
        <v>Select</v>
      </c>
    </row>
    <row r="15484" spans="3:5" x14ac:dyDescent="0.2">
      <c r="C15484" s="555"/>
      <c r="D15484" s="555"/>
      <c r="E15484" s="124" t="str">
        <f>'Enter Data'!$C$61</f>
        <v>Select</v>
      </c>
    </row>
    <row r="15485" spans="3:5" x14ac:dyDescent="0.2">
      <c r="C15485" s="555"/>
      <c r="D15485" s="555"/>
      <c r="E15485" s="124" t="str">
        <f>'Enter Data'!$C$61</f>
        <v>Select</v>
      </c>
    </row>
    <row r="15486" spans="3:5" x14ac:dyDescent="0.2">
      <c r="C15486" s="555"/>
      <c r="D15486" s="555"/>
      <c r="E15486" s="124" t="str">
        <f>'Enter Data'!$C$61</f>
        <v>Select</v>
      </c>
    </row>
    <row r="15487" spans="3:5" x14ac:dyDescent="0.2">
      <c r="C15487" s="555"/>
      <c r="D15487" s="555"/>
      <c r="E15487" s="124" t="str">
        <f>'Enter Data'!$C$61</f>
        <v>Select</v>
      </c>
    </row>
    <row r="15488" spans="3:5" x14ac:dyDescent="0.2">
      <c r="C15488" s="555"/>
      <c r="D15488" s="555"/>
      <c r="E15488" s="124" t="str">
        <f>'Enter Data'!$C$61</f>
        <v>Select</v>
      </c>
    </row>
    <row r="15489" spans="3:5" x14ac:dyDescent="0.2">
      <c r="C15489" s="555"/>
      <c r="D15489" s="555"/>
      <c r="E15489" s="124" t="str">
        <f>'Enter Data'!$C$61</f>
        <v>Select</v>
      </c>
    </row>
    <row r="15490" spans="3:5" x14ac:dyDescent="0.2">
      <c r="C15490" s="555"/>
      <c r="D15490" s="555"/>
      <c r="E15490" s="124" t="str">
        <f>'Enter Data'!$C$61</f>
        <v>Select</v>
      </c>
    </row>
    <row r="15491" spans="3:5" x14ac:dyDescent="0.2">
      <c r="C15491" s="555"/>
      <c r="D15491" s="555"/>
      <c r="E15491" s="124" t="str">
        <f>'Enter Data'!$C$61</f>
        <v>Select</v>
      </c>
    </row>
    <row r="15492" spans="3:5" x14ac:dyDescent="0.2">
      <c r="C15492" s="555"/>
      <c r="D15492" s="555"/>
      <c r="E15492" s="124" t="str">
        <f>'Enter Data'!$C$61</f>
        <v>Select</v>
      </c>
    </row>
    <row r="15493" spans="3:5" x14ac:dyDescent="0.2">
      <c r="C15493" s="555"/>
      <c r="D15493" s="555"/>
      <c r="E15493" s="124" t="str">
        <f>'Enter Data'!$C$61</f>
        <v>Select</v>
      </c>
    </row>
    <row r="15494" spans="3:5" x14ac:dyDescent="0.2">
      <c r="C15494" s="555"/>
      <c r="D15494" s="555"/>
      <c r="E15494" s="124" t="str">
        <f>'Enter Data'!$C$61</f>
        <v>Select</v>
      </c>
    </row>
    <row r="15495" spans="3:5" x14ac:dyDescent="0.2">
      <c r="C15495" s="555"/>
      <c r="D15495" s="555"/>
      <c r="E15495" s="124" t="str">
        <f>'Enter Data'!$C$61</f>
        <v>Select</v>
      </c>
    </row>
    <row r="15496" spans="3:5" x14ac:dyDescent="0.2">
      <c r="C15496" s="555"/>
      <c r="D15496" s="555"/>
      <c r="E15496" s="124" t="str">
        <f>'Enter Data'!$C$61</f>
        <v>Select</v>
      </c>
    </row>
    <row r="15497" spans="3:5" x14ac:dyDescent="0.2">
      <c r="C15497" s="555"/>
      <c r="D15497" s="555"/>
      <c r="E15497" s="124" t="str">
        <f>'Enter Data'!$C$61</f>
        <v>Select</v>
      </c>
    </row>
    <row r="15498" spans="3:5" x14ac:dyDescent="0.2">
      <c r="C15498" s="555"/>
      <c r="D15498" s="555"/>
      <c r="E15498" s="124" t="str">
        <f>'Enter Data'!$C$61</f>
        <v>Select</v>
      </c>
    </row>
    <row r="15499" spans="3:5" x14ac:dyDescent="0.2">
      <c r="C15499" s="555"/>
      <c r="D15499" s="555"/>
      <c r="E15499" s="124" t="str">
        <f>'Enter Data'!$C$61</f>
        <v>Select</v>
      </c>
    </row>
    <row r="15500" spans="3:5" x14ac:dyDescent="0.2">
      <c r="C15500" s="555"/>
      <c r="D15500" s="555"/>
      <c r="E15500" s="124" t="str">
        <f>'Enter Data'!$C$61</f>
        <v>Select</v>
      </c>
    </row>
    <row r="15501" spans="3:5" x14ac:dyDescent="0.2">
      <c r="C15501" s="555"/>
      <c r="D15501" s="555"/>
      <c r="E15501" s="124" t="str">
        <f>'Enter Data'!$C$61</f>
        <v>Select</v>
      </c>
    </row>
    <row r="15502" spans="3:5" x14ac:dyDescent="0.2">
      <c r="C15502" s="555"/>
      <c r="D15502" s="555"/>
      <c r="E15502" s="124" t="str">
        <f>'Enter Data'!$C$61</f>
        <v>Select</v>
      </c>
    </row>
    <row r="15503" spans="3:5" x14ac:dyDescent="0.2">
      <c r="C15503" s="555"/>
      <c r="D15503" s="555"/>
      <c r="E15503" s="124" t="str">
        <f>'Enter Data'!$C$61</f>
        <v>Select</v>
      </c>
    </row>
    <row r="15504" spans="3:5" x14ac:dyDescent="0.2">
      <c r="C15504" s="555"/>
      <c r="D15504" s="555"/>
      <c r="E15504" s="124" t="str">
        <f>'Enter Data'!$C$61</f>
        <v>Select</v>
      </c>
    </row>
    <row r="15505" spans="3:5" x14ac:dyDescent="0.2">
      <c r="C15505" s="555"/>
      <c r="D15505" s="555"/>
      <c r="E15505" s="124" t="str">
        <f>'Enter Data'!$C$61</f>
        <v>Select</v>
      </c>
    </row>
    <row r="15506" spans="3:5" x14ac:dyDescent="0.2">
      <c r="C15506" s="555"/>
      <c r="D15506" s="555"/>
      <c r="E15506" s="124" t="str">
        <f>'Enter Data'!$C$61</f>
        <v>Select</v>
      </c>
    </row>
    <row r="15507" spans="3:5" x14ac:dyDescent="0.2">
      <c r="C15507" s="555"/>
      <c r="D15507" s="555"/>
      <c r="E15507" s="124" t="str">
        <f>'Enter Data'!$C$61</f>
        <v>Select</v>
      </c>
    </row>
    <row r="15508" spans="3:5" x14ac:dyDescent="0.2">
      <c r="C15508" s="555"/>
      <c r="D15508" s="555"/>
      <c r="E15508" s="124" t="str">
        <f>'Enter Data'!$C$61</f>
        <v>Select</v>
      </c>
    </row>
    <row r="15509" spans="3:5" x14ac:dyDescent="0.2">
      <c r="C15509" s="555"/>
      <c r="D15509" s="555"/>
      <c r="E15509" s="124" t="str">
        <f>'Enter Data'!$C$61</f>
        <v>Select</v>
      </c>
    </row>
    <row r="15510" spans="3:5" x14ac:dyDescent="0.2">
      <c r="C15510" s="555"/>
      <c r="D15510" s="555"/>
      <c r="E15510" s="124" t="str">
        <f>'Enter Data'!$C$61</f>
        <v>Select</v>
      </c>
    </row>
    <row r="15511" spans="3:5" x14ac:dyDescent="0.2">
      <c r="C15511" s="555"/>
      <c r="D15511" s="555"/>
      <c r="E15511" s="124" t="str">
        <f>'Enter Data'!$C$61</f>
        <v>Select</v>
      </c>
    </row>
    <row r="15512" spans="3:5" x14ac:dyDescent="0.2">
      <c r="C15512" s="555"/>
      <c r="D15512" s="555"/>
      <c r="E15512" s="124" t="str">
        <f>'Enter Data'!$C$61</f>
        <v>Select</v>
      </c>
    </row>
    <row r="15513" spans="3:5" x14ac:dyDescent="0.2">
      <c r="C15513" s="555"/>
      <c r="D15513" s="555"/>
      <c r="E15513" s="124" t="str">
        <f>'Enter Data'!$C$61</f>
        <v>Select</v>
      </c>
    </row>
    <row r="15514" spans="3:5" x14ac:dyDescent="0.2">
      <c r="C15514" s="555"/>
      <c r="D15514" s="555"/>
      <c r="E15514" s="124" t="str">
        <f>'Enter Data'!$C$61</f>
        <v>Select</v>
      </c>
    </row>
    <row r="15515" spans="3:5" x14ac:dyDescent="0.2">
      <c r="C15515" s="555"/>
      <c r="D15515" s="555"/>
      <c r="E15515" s="124" t="str">
        <f>'Enter Data'!$C$61</f>
        <v>Select</v>
      </c>
    </row>
    <row r="15516" spans="3:5" x14ac:dyDescent="0.2">
      <c r="C15516" s="555"/>
      <c r="D15516" s="555"/>
      <c r="E15516" s="124" t="str">
        <f>'Enter Data'!$C$61</f>
        <v>Select</v>
      </c>
    </row>
    <row r="15517" spans="3:5" x14ac:dyDescent="0.2">
      <c r="C15517" s="555"/>
      <c r="D15517" s="555"/>
      <c r="E15517" s="124" t="str">
        <f>'Enter Data'!$C$61</f>
        <v>Select</v>
      </c>
    </row>
    <row r="15518" spans="3:5" x14ac:dyDescent="0.2">
      <c r="C15518" s="555"/>
      <c r="D15518" s="555"/>
      <c r="E15518" s="124" t="str">
        <f>'Enter Data'!$C$61</f>
        <v>Select</v>
      </c>
    </row>
    <row r="15519" spans="3:5" x14ac:dyDescent="0.2">
      <c r="C15519" s="555"/>
      <c r="D15519" s="555"/>
      <c r="E15519" s="124" t="str">
        <f>'Enter Data'!$C$61</f>
        <v>Select</v>
      </c>
    </row>
    <row r="15520" spans="3:5" x14ac:dyDescent="0.2">
      <c r="C15520" s="555"/>
      <c r="D15520" s="555"/>
      <c r="E15520" s="124" t="str">
        <f>'Enter Data'!$C$61</f>
        <v>Select</v>
      </c>
    </row>
    <row r="15521" spans="3:5" x14ac:dyDescent="0.2">
      <c r="C15521" s="555"/>
      <c r="D15521" s="555"/>
      <c r="E15521" s="124" t="str">
        <f>'Enter Data'!$C$61</f>
        <v>Select</v>
      </c>
    </row>
    <row r="15522" spans="3:5" x14ac:dyDescent="0.2">
      <c r="C15522" s="555"/>
      <c r="D15522" s="555"/>
      <c r="E15522" s="124" t="str">
        <f>'Enter Data'!$C$61</f>
        <v>Select</v>
      </c>
    </row>
    <row r="15523" spans="3:5" x14ac:dyDescent="0.2">
      <c r="C15523" s="555"/>
      <c r="D15523" s="555"/>
      <c r="E15523" s="124" t="str">
        <f>'Enter Data'!$C$61</f>
        <v>Select</v>
      </c>
    </row>
    <row r="15524" spans="3:5" x14ac:dyDescent="0.2">
      <c r="C15524" s="555"/>
      <c r="D15524" s="555"/>
      <c r="E15524" s="124" t="str">
        <f>'Enter Data'!$C$61</f>
        <v>Select</v>
      </c>
    </row>
    <row r="15525" spans="3:5" x14ac:dyDescent="0.2">
      <c r="C15525" s="555"/>
      <c r="D15525" s="555"/>
      <c r="E15525" s="124" t="str">
        <f>'Enter Data'!$C$61</f>
        <v>Select</v>
      </c>
    </row>
    <row r="15526" spans="3:5" x14ac:dyDescent="0.2">
      <c r="C15526" s="555"/>
      <c r="D15526" s="555"/>
      <c r="E15526" s="124" t="str">
        <f>'Enter Data'!$C$61</f>
        <v>Select</v>
      </c>
    </row>
    <row r="15527" spans="3:5" x14ac:dyDescent="0.2">
      <c r="C15527" s="555"/>
      <c r="D15527" s="555"/>
      <c r="E15527" s="124" t="str">
        <f>'Enter Data'!$C$61</f>
        <v>Select</v>
      </c>
    </row>
    <row r="15528" spans="3:5" x14ac:dyDescent="0.2">
      <c r="C15528" s="555"/>
      <c r="D15528" s="555"/>
      <c r="E15528" s="124" t="str">
        <f>'Enter Data'!$C$61</f>
        <v>Select</v>
      </c>
    </row>
    <row r="15529" spans="3:5" x14ac:dyDescent="0.2">
      <c r="C15529" s="555"/>
      <c r="D15529" s="555"/>
      <c r="E15529" s="124" t="str">
        <f>'Enter Data'!$C$61</f>
        <v>Select</v>
      </c>
    </row>
    <row r="15530" spans="3:5" x14ac:dyDescent="0.2">
      <c r="C15530" s="555"/>
      <c r="D15530" s="555"/>
      <c r="E15530" s="124" t="str">
        <f>'Enter Data'!$C$61</f>
        <v>Select</v>
      </c>
    </row>
    <row r="15531" spans="3:5" x14ac:dyDescent="0.2">
      <c r="C15531" s="555"/>
      <c r="D15531" s="555"/>
      <c r="E15531" s="124" t="str">
        <f>'Enter Data'!$C$61</f>
        <v>Select</v>
      </c>
    </row>
    <row r="15532" spans="3:5" x14ac:dyDescent="0.2">
      <c r="C15532" s="555"/>
      <c r="D15532" s="555"/>
      <c r="E15532" s="124" t="str">
        <f>'Enter Data'!$C$61</f>
        <v>Select</v>
      </c>
    </row>
    <row r="15533" spans="3:5" x14ac:dyDescent="0.2">
      <c r="C15533" s="555"/>
      <c r="D15533" s="555"/>
      <c r="E15533" s="124" t="str">
        <f>'Enter Data'!$C$61</f>
        <v>Select</v>
      </c>
    </row>
    <row r="15534" spans="3:5" x14ac:dyDescent="0.2">
      <c r="C15534" s="555"/>
      <c r="D15534" s="555"/>
      <c r="E15534" s="124" t="str">
        <f>'Enter Data'!$C$61</f>
        <v>Select</v>
      </c>
    </row>
    <row r="15535" spans="3:5" x14ac:dyDescent="0.2">
      <c r="C15535" s="555"/>
      <c r="D15535" s="555"/>
      <c r="E15535" s="124" t="str">
        <f>'Enter Data'!$C$61</f>
        <v>Select</v>
      </c>
    </row>
    <row r="15536" spans="3:5" x14ac:dyDescent="0.2">
      <c r="C15536" s="555"/>
      <c r="D15536" s="555"/>
      <c r="E15536" s="124" t="str">
        <f>'Enter Data'!$C$61</f>
        <v>Select</v>
      </c>
    </row>
    <row r="15537" spans="3:5" x14ac:dyDescent="0.2">
      <c r="C15537" s="555"/>
      <c r="D15537" s="555"/>
      <c r="E15537" s="124" t="str">
        <f>'Enter Data'!$C$61</f>
        <v>Select</v>
      </c>
    </row>
    <row r="15538" spans="3:5" x14ac:dyDescent="0.2">
      <c r="C15538" s="555"/>
      <c r="D15538" s="555"/>
      <c r="E15538" s="124" t="str">
        <f>'Enter Data'!$C$61</f>
        <v>Select</v>
      </c>
    </row>
    <row r="15539" spans="3:5" x14ac:dyDescent="0.2">
      <c r="C15539" s="555"/>
      <c r="D15539" s="555"/>
      <c r="E15539" s="124" t="str">
        <f>'Enter Data'!$C$61</f>
        <v>Select</v>
      </c>
    </row>
    <row r="15540" spans="3:5" x14ac:dyDescent="0.2">
      <c r="C15540" s="555"/>
      <c r="D15540" s="555"/>
      <c r="E15540" s="124" t="str">
        <f>'Enter Data'!$C$61</f>
        <v>Select</v>
      </c>
    </row>
    <row r="15541" spans="3:5" x14ac:dyDescent="0.2">
      <c r="C15541" s="555"/>
      <c r="D15541" s="555"/>
      <c r="E15541" s="124" t="str">
        <f>'Enter Data'!$C$61</f>
        <v>Select</v>
      </c>
    </row>
    <row r="15542" spans="3:5" x14ac:dyDescent="0.2">
      <c r="C15542" s="555"/>
      <c r="D15542" s="555"/>
      <c r="E15542" s="124" t="str">
        <f>'Enter Data'!$C$61</f>
        <v>Select</v>
      </c>
    </row>
    <row r="15543" spans="3:5" x14ac:dyDescent="0.2">
      <c r="C15543" s="555"/>
      <c r="D15543" s="555"/>
      <c r="E15543" s="124" t="str">
        <f>'Enter Data'!$C$61</f>
        <v>Select</v>
      </c>
    </row>
    <row r="15544" spans="3:5" x14ac:dyDescent="0.2">
      <c r="C15544" s="555"/>
      <c r="D15544" s="555"/>
      <c r="E15544" s="124" t="str">
        <f>'Enter Data'!$C$61</f>
        <v>Select</v>
      </c>
    </row>
    <row r="15545" spans="3:5" x14ac:dyDescent="0.2">
      <c r="C15545" s="555"/>
      <c r="D15545" s="555"/>
      <c r="E15545" s="124" t="str">
        <f>'Enter Data'!$C$61</f>
        <v>Select</v>
      </c>
    </row>
    <row r="15546" spans="3:5" x14ac:dyDescent="0.2">
      <c r="C15546" s="555"/>
      <c r="D15546" s="555"/>
      <c r="E15546" s="124" t="str">
        <f>'Enter Data'!$C$61</f>
        <v>Select</v>
      </c>
    </row>
    <row r="15547" spans="3:5" x14ac:dyDescent="0.2">
      <c r="C15547" s="555"/>
      <c r="D15547" s="555"/>
      <c r="E15547" s="124" t="str">
        <f>'Enter Data'!$C$61</f>
        <v>Select</v>
      </c>
    </row>
    <row r="15548" spans="3:5" x14ac:dyDescent="0.2">
      <c r="C15548" s="555"/>
      <c r="D15548" s="555"/>
      <c r="E15548" s="124" t="str">
        <f>'Enter Data'!$C$61</f>
        <v>Select</v>
      </c>
    </row>
    <row r="15549" spans="3:5" x14ac:dyDescent="0.2">
      <c r="C15549" s="555"/>
      <c r="D15549" s="555"/>
      <c r="E15549" s="124" t="str">
        <f>'Enter Data'!$C$61</f>
        <v>Select</v>
      </c>
    </row>
    <row r="15550" spans="3:5" x14ac:dyDescent="0.2">
      <c r="C15550" s="555"/>
      <c r="D15550" s="555"/>
      <c r="E15550" s="124" t="str">
        <f>'Enter Data'!$C$61</f>
        <v>Select</v>
      </c>
    </row>
    <row r="15551" spans="3:5" x14ac:dyDescent="0.2">
      <c r="C15551" s="555"/>
      <c r="D15551" s="555"/>
      <c r="E15551" s="124" t="str">
        <f>'Enter Data'!$C$61</f>
        <v>Select</v>
      </c>
    </row>
    <row r="15552" spans="3:5" x14ac:dyDescent="0.2">
      <c r="C15552" s="555"/>
      <c r="D15552" s="555"/>
      <c r="E15552" s="124" t="str">
        <f>'Enter Data'!$C$61</f>
        <v>Select</v>
      </c>
    </row>
    <row r="15553" spans="3:5" x14ac:dyDescent="0.2">
      <c r="C15553" s="555"/>
      <c r="D15553" s="555"/>
      <c r="E15553" s="124" t="str">
        <f>'Enter Data'!$C$61</f>
        <v>Select</v>
      </c>
    </row>
    <row r="15554" spans="3:5" x14ac:dyDescent="0.2">
      <c r="C15554" s="555"/>
      <c r="D15554" s="555"/>
      <c r="E15554" s="124" t="str">
        <f>'Enter Data'!$C$61</f>
        <v>Select</v>
      </c>
    </row>
    <row r="15555" spans="3:5" x14ac:dyDescent="0.2">
      <c r="C15555" s="555"/>
      <c r="D15555" s="555"/>
      <c r="E15555" s="124" t="str">
        <f>'Enter Data'!$C$61</f>
        <v>Select</v>
      </c>
    </row>
    <row r="15556" spans="3:5" x14ac:dyDescent="0.2">
      <c r="C15556" s="555"/>
      <c r="D15556" s="555"/>
      <c r="E15556" s="124" t="str">
        <f>'Enter Data'!$C$61</f>
        <v>Select</v>
      </c>
    </row>
    <row r="15557" spans="3:5" x14ac:dyDescent="0.2">
      <c r="C15557" s="555"/>
      <c r="D15557" s="555"/>
      <c r="E15557" s="124" t="str">
        <f>'Enter Data'!$C$61</f>
        <v>Select</v>
      </c>
    </row>
    <row r="15558" spans="3:5" x14ac:dyDescent="0.2">
      <c r="C15558" s="555"/>
      <c r="D15558" s="555"/>
      <c r="E15558" s="124" t="str">
        <f>'Enter Data'!$C$61</f>
        <v>Select</v>
      </c>
    </row>
    <row r="15559" spans="3:5" x14ac:dyDescent="0.2">
      <c r="C15559" s="555"/>
      <c r="D15559" s="555"/>
      <c r="E15559" s="124" t="str">
        <f>'Enter Data'!$C$61</f>
        <v>Select</v>
      </c>
    </row>
    <row r="15560" spans="3:5" x14ac:dyDescent="0.2">
      <c r="C15560" s="555"/>
      <c r="D15560" s="555"/>
      <c r="E15560" s="124" t="str">
        <f>'Enter Data'!$C$61</f>
        <v>Select</v>
      </c>
    </row>
    <row r="15561" spans="3:5" x14ac:dyDescent="0.2">
      <c r="C15561" s="555"/>
      <c r="D15561" s="555"/>
      <c r="E15561" s="124" t="str">
        <f>'Enter Data'!$C$61</f>
        <v>Select</v>
      </c>
    </row>
    <row r="15562" spans="3:5" x14ac:dyDescent="0.2">
      <c r="C15562" s="555"/>
      <c r="D15562" s="555"/>
      <c r="E15562" s="124" t="str">
        <f>'Enter Data'!$C$61</f>
        <v>Select</v>
      </c>
    </row>
    <row r="15563" spans="3:5" x14ac:dyDescent="0.2">
      <c r="C15563" s="555"/>
      <c r="D15563" s="555"/>
      <c r="E15563" s="124" t="str">
        <f>'Enter Data'!$C$61</f>
        <v>Select</v>
      </c>
    </row>
    <row r="15564" spans="3:5" x14ac:dyDescent="0.2">
      <c r="C15564" s="555"/>
      <c r="D15564" s="555"/>
      <c r="E15564" s="124" t="str">
        <f>'Enter Data'!$C$61</f>
        <v>Select</v>
      </c>
    </row>
    <row r="15565" spans="3:5" x14ac:dyDescent="0.2">
      <c r="C15565" s="555"/>
      <c r="D15565" s="555"/>
      <c r="E15565" s="124" t="str">
        <f>'Enter Data'!$C$61</f>
        <v>Select</v>
      </c>
    </row>
    <row r="15566" spans="3:5" x14ac:dyDescent="0.2">
      <c r="C15566" s="555"/>
      <c r="D15566" s="555"/>
      <c r="E15566" s="124" t="str">
        <f>'Enter Data'!$C$61</f>
        <v>Select</v>
      </c>
    </row>
    <row r="15567" spans="3:5" x14ac:dyDescent="0.2">
      <c r="C15567" s="555"/>
      <c r="D15567" s="555"/>
      <c r="E15567" s="124" t="str">
        <f>'Enter Data'!$C$61</f>
        <v>Select</v>
      </c>
    </row>
    <row r="15568" spans="3:5" x14ac:dyDescent="0.2">
      <c r="C15568" s="555"/>
      <c r="D15568" s="555"/>
      <c r="E15568" s="124" t="str">
        <f>'Enter Data'!$C$61</f>
        <v>Select</v>
      </c>
    </row>
    <row r="15569" spans="3:5" x14ac:dyDescent="0.2">
      <c r="C15569" s="555"/>
      <c r="D15569" s="555"/>
      <c r="E15569" s="124" t="str">
        <f>'Enter Data'!$C$61</f>
        <v>Select</v>
      </c>
    </row>
    <row r="15570" spans="3:5" x14ac:dyDescent="0.2">
      <c r="C15570" s="555"/>
      <c r="D15570" s="555"/>
      <c r="E15570" s="124" t="str">
        <f>'Enter Data'!$C$61</f>
        <v>Select</v>
      </c>
    </row>
    <row r="15571" spans="3:5" x14ac:dyDescent="0.2">
      <c r="C15571" s="555"/>
      <c r="D15571" s="555"/>
      <c r="E15571" s="124" t="str">
        <f>'Enter Data'!$C$61</f>
        <v>Select</v>
      </c>
    </row>
    <row r="15572" spans="3:5" x14ac:dyDescent="0.2">
      <c r="C15572" s="555"/>
      <c r="D15572" s="555"/>
      <c r="E15572" s="124" t="str">
        <f>'Enter Data'!$C$61</f>
        <v>Select</v>
      </c>
    </row>
    <row r="15573" spans="3:5" x14ac:dyDescent="0.2">
      <c r="C15573" s="555"/>
      <c r="D15573" s="555"/>
      <c r="E15573" s="124" t="str">
        <f>'Enter Data'!$C$61</f>
        <v>Select</v>
      </c>
    </row>
    <row r="15574" spans="3:5" x14ac:dyDescent="0.2">
      <c r="C15574" s="555"/>
      <c r="D15574" s="555"/>
      <c r="E15574" s="124" t="str">
        <f>'Enter Data'!$C$61</f>
        <v>Select</v>
      </c>
    </row>
    <row r="15575" spans="3:5" x14ac:dyDescent="0.2">
      <c r="C15575" s="555"/>
      <c r="D15575" s="555"/>
      <c r="E15575" s="124" t="str">
        <f>'Enter Data'!$C$61</f>
        <v>Select</v>
      </c>
    </row>
    <row r="15576" spans="3:5" x14ac:dyDescent="0.2">
      <c r="C15576" s="555"/>
      <c r="D15576" s="555"/>
      <c r="E15576" s="124" t="str">
        <f>'Enter Data'!$C$61</f>
        <v>Select</v>
      </c>
    </row>
    <row r="15577" spans="3:5" x14ac:dyDescent="0.2">
      <c r="C15577" s="555"/>
      <c r="D15577" s="555"/>
      <c r="E15577" s="124" t="str">
        <f>'Enter Data'!$C$61</f>
        <v>Select</v>
      </c>
    </row>
    <row r="15578" spans="3:5" x14ac:dyDescent="0.2">
      <c r="C15578" s="555"/>
      <c r="D15578" s="555"/>
      <c r="E15578" s="124" t="str">
        <f>'Enter Data'!$C$61</f>
        <v>Select</v>
      </c>
    </row>
    <row r="15579" spans="3:5" x14ac:dyDescent="0.2">
      <c r="C15579" s="555"/>
      <c r="D15579" s="555"/>
      <c r="E15579" s="124" t="str">
        <f>'Enter Data'!$C$61</f>
        <v>Select</v>
      </c>
    </row>
    <row r="15580" spans="3:5" x14ac:dyDescent="0.2">
      <c r="C15580" s="555"/>
      <c r="D15580" s="555"/>
      <c r="E15580" s="124" t="str">
        <f>'Enter Data'!$C$61</f>
        <v>Select</v>
      </c>
    </row>
    <row r="15581" spans="3:5" x14ac:dyDescent="0.2">
      <c r="C15581" s="555"/>
      <c r="D15581" s="555"/>
      <c r="E15581" s="124" t="str">
        <f>'Enter Data'!$C$61</f>
        <v>Select</v>
      </c>
    </row>
    <row r="15582" spans="3:5" x14ac:dyDescent="0.2">
      <c r="C15582" s="555"/>
      <c r="D15582" s="555"/>
      <c r="E15582" s="124" t="str">
        <f>'Enter Data'!$C$61</f>
        <v>Select</v>
      </c>
    </row>
    <row r="15583" spans="3:5" x14ac:dyDescent="0.2">
      <c r="C15583" s="555"/>
      <c r="D15583" s="555"/>
      <c r="E15583" s="124" t="str">
        <f>'Enter Data'!$C$61</f>
        <v>Select</v>
      </c>
    </row>
    <row r="15584" spans="3:5" x14ac:dyDescent="0.2">
      <c r="C15584" s="555"/>
      <c r="D15584" s="555"/>
      <c r="E15584" s="124" t="str">
        <f>'Enter Data'!$C$61</f>
        <v>Select</v>
      </c>
    </row>
    <row r="15585" spans="3:5" x14ac:dyDescent="0.2">
      <c r="C15585" s="555"/>
      <c r="D15585" s="555"/>
      <c r="E15585" s="124" t="str">
        <f>'Enter Data'!$C$61</f>
        <v>Select</v>
      </c>
    </row>
    <row r="15586" spans="3:5" x14ac:dyDescent="0.2">
      <c r="C15586" s="555"/>
      <c r="D15586" s="555"/>
      <c r="E15586" s="124" t="str">
        <f>'Enter Data'!$C$61</f>
        <v>Select</v>
      </c>
    </row>
    <row r="15587" spans="3:5" x14ac:dyDescent="0.2">
      <c r="C15587" s="555"/>
      <c r="D15587" s="555"/>
      <c r="E15587" s="124" t="str">
        <f>'Enter Data'!$C$61</f>
        <v>Select</v>
      </c>
    </row>
    <row r="15588" spans="3:5" x14ac:dyDescent="0.2">
      <c r="C15588" s="555"/>
      <c r="D15588" s="555"/>
      <c r="E15588" s="124" t="str">
        <f>'Enter Data'!$C$61</f>
        <v>Select</v>
      </c>
    </row>
    <row r="15589" spans="3:5" x14ac:dyDescent="0.2">
      <c r="C15589" s="555"/>
      <c r="D15589" s="555"/>
      <c r="E15589" s="124" t="str">
        <f>'Enter Data'!$C$61</f>
        <v>Select</v>
      </c>
    </row>
    <row r="15590" spans="3:5" x14ac:dyDescent="0.2">
      <c r="C15590" s="555"/>
      <c r="D15590" s="555"/>
      <c r="E15590" s="124" t="str">
        <f>'Enter Data'!$C$61</f>
        <v>Select</v>
      </c>
    </row>
    <row r="15591" spans="3:5" x14ac:dyDescent="0.2">
      <c r="C15591" s="555"/>
      <c r="D15591" s="555"/>
      <c r="E15591" s="124" t="str">
        <f>'Enter Data'!$C$61</f>
        <v>Select</v>
      </c>
    </row>
    <row r="15592" spans="3:5" x14ac:dyDescent="0.2">
      <c r="C15592" s="555"/>
      <c r="D15592" s="555"/>
      <c r="E15592" s="124" t="str">
        <f>'Enter Data'!$C$61</f>
        <v>Select</v>
      </c>
    </row>
    <row r="15593" spans="3:5" x14ac:dyDescent="0.2">
      <c r="C15593" s="555"/>
      <c r="D15593" s="555"/>
      <c r="E15593" s="124" t="str">
        <f>'Enter Data'!$C$61</f>
        <v>Select</v>
      </c>
    </row>
    <row r="15594" spans="3:5" x14ac:dyDescent="0.2">
      <c r="C15594" s="555"/>
      <c r="D15594" s="555"/>
      <c r="E15594" s="124" t="str">
        <f>'Enter Data'!$C$61</f>
        <v>Select</v>
      </c>
    </row>
    <row r="15595" spans="3:5" x14ac:dyDescent="0.2">
      <c r="C15595" s="555"/>
      <c r="D15595" s="555"/>
      <c r="E15595" s="124" t="str">
        <f>'Enter Data'!$C$61</f>
        <v>Select</v>
      </c>
    </row>
    <row r="15596" spans="3:5" x14ac:dyDescent="0.2">
      <c r="C15596" s="555"/>
      <c r="D15596" s="555"/>
      <c r="E15596" s="124" t="str">
        <f>'Enter Data'!$C$61</f>
        <v>Select</v>
      </c>
    </row>
    <row r="15597" spans="3:5" x14ac:dyDescent="0.2">
      <c r="C15597" s="555"/>
      <c r="D15597" s="555"/>
      <c r="E15597" s="124" t="str">
        <f>'Enter Data'!$C$61</f>
        <v>Select</v>
      </c>
    </row>
    <row r="15598" spans="3:5" x14ac:dyDescent="0.2">
      <c r="C15598" s="555"/>
      <c r="D15598" s="555"/>
      <c r="E15598" s="124" t="str">
        <f>'Enter Data'!$C$61</f>
        <v>Select</v>
      </c>
    </row>
    <row r="15599" spans="3:5" x14ac:dyDescent="0.2">
      <c r="C15599" s="555"/>
      <c r="D15599" s="555"/>
      <c r="E15599" s="124" t="str">
        <f>'Enter Data'!$C$61</f>
        <v>Select</v>
      </c>
    </row>
    <row r="15600" spans="3:5" x14ac:dyDescent="0.2">
      <c r="C15600" s="555"/>
      <c r="D15600" s="555"/>
      <c r="E15600" s="124" t="str">
        <f>'Enter Data'!$C$61</f>
        <v>Select</v>
      </c>
    </row>
    <row r="15601" spans="3:5" x14ac:dyDescent="0.2">
      <c r="C15601" s="555"/>
      <c r="D15601" s="555"/>
      <c r="E15601" s="124" t="str">
        <f>'Enter Data'!$C$61</f>
        <v>Select</v>
      </c>
    </row>
    <row r="15602" spans="3:5" x14ac:dyDescent="0.2">
      <c r="C15602" s="555"/>
      <c r="D15602" s="555"/>
      <c r="E15602" s="124" t="str">
        <f>'Enter Data'!$C$61</f>
        <v>Select</v>
      </c>
    </row>
    <row r="15603" spans="3:5" x14ac:dyDescent="0.2">
      <c r="C15603" s="555"/>
      <c r="D15603" s="555"/>
      <c r="E15603" s="124" t="str">
        <f>'Enter Data'!$C$61</f>
        <v>Select</v>
      </c>
    </row>
    <row r="15604" spans="3:5" x14ac:dyDescent="0.2">
      <c r="C15604" s="555"/>
      <c r="D15604" s="555"/>
      <c r="E15604" s="124" t="str">
        <f>'Enter Data'!$C$61</f>
        <v>Select</v>
      </c>
    </row>
    <row r="15605" spans="3:5" x14ac:dyDescent="0.2">
      <c r="C15605" s="555"/>
      <c r="D15605" s="555"/>
      <c r="E15605" s="124" t="str">
        <f>'Enter Data'!$C$61</f>
        <v>Select</v>
      </c>
    </row>
    <row r="15606" spans="3:5" x14ac:dyDescent="0.2">
      <c r="C15606" s="555"/>
      <c r="D15606" s="555"/>
      <c r="E15606" s="124" t="str">
        <f>'Enter Data'!$C$61</f>
        <v>Select</v>
      </c>
    </row>
    <row r="15607" spans="3:5" x14ac:dyDescent="0.2">
      <c r="C15607" s="555"/>
      <c r="D15607" s="555"/>
      <c r="E15607" s="124" t="str">
        <f>'Enter Data'!$C$61</f>
        <v>Select</v>
      </c>
    </row>
    <row r="15608" spans="3:5" x14ac:dyDescent="0.2">
      <c r="C15608" s="555"/>
      <c r="D15608" s="555"/>
      <c r="E15608" s="124" t="str">
        <f>'Enter Data'!$C$61</f>
        <v>Select</v>
      </c>
    </row>
    <row r="15609" spans="3:5" x14ac:dyDescent="0.2">
      <c r="C15609" s="555"/>
      <c r="D15609" s="555"/>
      <c r="E15609" s="124" t="str">
        <f>'Enter Data'!$C$61</f>
        <v>Select</v>
      </c>
    </row>
    <row r="15610" spans="3:5" x14ac:dyDescent="0.2">
      <c r="C15610" s="555"/>
      <c r="D15610" s="555"/>
      <c r="E15610" s="124" t="str">
        <f>'Enter Data'!$C$61</f>
        <v>Select</v>
      </c>
    </row>
    <row r="15611" spans="3:5" x14ac:dyDescent="0.2">
      <c r="C15611" s="555"/>
      <c r="D15611" s="555"/>
      <c r="E15611" s="124" t="str">
        <f>'Enter Data'!$C$61</f>
        <v>Select</v>
      </c>
    </row>
    <row r="15612" spans="3:5" x14ac:dyDescent="0.2">
      <c r="C15612" s="555"/>
      <c r="D15612" s="555"/>
      <c r="E15612" s="124" t="str">
        <f>'Enter Data'!$C$61</f>
        <v>Select</v>
      </c>
    </row>
    <row r="15613" spans="3:5" x14ac:dyDescent="0.2">
      <c r="C15613" s="555"/>
      <c r="D15613" s="555"/>
      <c r="E15613" s="124" t="str">
        <f>'Enter Data'!$C$61</f>
        <v>Select</v>
      </c>
    </row>
    <row r="15614" spans="3:5" x14ac:dyDescent="0.2">
      <c r="C15614" s="555"/>
      <c r="D15614" s="555"/>
      <c r="E15614" s="124" t="str">
        <f>'Enter Data'!$C$61</f>
        <v>Select</v>
      </c>
    </row>
    <row r="15615" spans="3:5" x14ac:dyDescent="0.2">
      <c r="C15615" s="555"/>
      <c r="D15615" s="555"/>
      <c r="E15615" s="124" t="str">
        <f>'Enter Data'!$C$61</f>
        <v>Select</v>
      </c>
    </row>
    <row r="15616" spans="3:5" x14ac:dyDescent="0.2">
      <c r="C15616" s="555"/>
      <c r="D15616" s="555"/>
      <c r="E15616" s="124" t="str">
        <f>'Enter Data'!$C$61</f>
        <v>Select</v>
      </c>
    </row>
    <row r="15617" spans="3:5" x14ac:dyDescent="0.2">
      <c r="C15617" s="555"/>
      <c r="D15617" s="555"/>
      <c r="E15617" s="124" t="str">
        <f>'Enter Data'!$C$61</f>
        <v>Select</v>
      </c>
    </row>
    <row r="15618" spans="3:5" x14ac:dyDescent="0.2">
      <c r="C15618" s="555"/>
      <c r="D15618" s="555"/>
      <c r="E15618" s="124" t="str">
        <f>'Enter Data'!$C$61</f>
        <v>Select</v>
      </c>
    </row>
    <row r="15619" spans="3:5" x14ac:dyDescent="0.2">
      <c r="C15619" s="555"/>
      <c r="D15619" s="555"/>
      <c r="E15619" s="124" t="str">
        <f>'Enter Data'!$C$61</f>
        <v>Select</v>
      </c>
    </row>
    <row r="15620" spans="3:5" x14ac:dyDescent="0.2">
      <c r="C15620" s="555"/>
      <c r="D15620" s="555"/>
      <c r="E15620" s="124" t="str">
        <f>'Enter Data'!$C$61</f>
        <v>Select</v>
      </c>
    </row>
    <row r="15621" spans="3:5" x14ac:dyDescent="0.2">
      <c r="C15621" s="555"/>
      <c r="D15621" s="555"/>
      <c r="E15621" s="124" t="str">
        <f>'Enter Data'!$C$61</f>
        <v>Select</v>
      </c>
    </row>
    <row r="15622" spans="3:5" x14ac:dyDescent="0.2">
      <c r="C15622" s="555"/>
      <c r="D15622" s="555"/>
      <c r="E15622" s="124" t="str">
        <f>'Enter Data'!$C$61</f>
        <v>Select</v>
      </c>
    </row>
    <row r="15623" spans="3:5" x14ac:dyDescent="0.2">
      <c r="C15623" s="555"/>
      <c r="D15623" s="555"/>
      <c r="E15623" s="124" t="str">
        <f>'Enter Data'!$C$61</f>
        <v>Select</v>
      </c>
    </row>
    <row r="15624" spans="3:5" x14ac:dyDescent="0.2">
      <c r="C15624" s="555"/>
      <c r="D15624" s="555"/>
      <c r="E15624" s="124" t="str">
        <f>'Enter Data'!$C$61</f>
        <v>Select</v>
      </c>
    </row>
    <row r="15625" spans="3:5" x14ac:dyDescent="0.2">
      <c r="C15625" s="555"/>
      <c r="D15625" s="555"/>
      <c r="E15625" s="124" t="str">
        <f>'Enter Data'!$C$61</f>
        <v>Select</v>
      </c>
    </row>
    <row r="15626" spans="3:5" x14ac:dyDescent="0.2">
      <c r="C15626" s="555"/>
      <c r="D15626" s="555"/>
      <c r="E15626" s="124" t="str">
        <f>'Enter Data'!$C$61</f>
        <v>Select</v>
      </c>
    </row>
    <row r="15627" spans="3:5" x14ac:dyDescent="0.2">
      <c r="C15627" s="555"/>
      <c r="D15627" s="555"/>
      <c r="E15627" s="124" t="str">
        <f>'Enter Data'!$C$61</f>
        <v>Select</v>
      </c>
    </row>
    <row r="15628" spans="3:5" x14ac:dyDescent="0.2">
      <c r="C15628" s="555"/>
      <c r="D15628" s="555"/>
      <c r="E15628" s="124" t="str">
        <f>'Enter Data'!$C$61</f>
        <v>Select</v>
      </c>
    </row>
    <row r="15629" spans="3:5" x14ac:dyDescent="0.2">
      <c r="C15629" s="555"/>
      <c r="D15629" s="555"/>
      <c r="E15629" s="124" t="str">
        <f>'Enter Data'!$C$61</f>
        <v>Select</v>
      </c>
    </row>
    <row r="15630" spans="3:5" x14ac:dyDescent="0.2">
      <c r="C15630" s="555"/>
      <c r="D15630" s="555"/>
      <c r="E15630" s="124" t="str">
        <f>'Enter Data'!$C$61</f>
        <v>Select</v>
      </c>
    </row>
    <row r="15631" spans="3:5" x14ac:dyDescent="0.2">
      <c r="C15631" s="555"/>
      <c r="D15631" s="555"/>
      <c r="E15631" s="124" t="str">
        <f>'Enter Data'!$C$61</f>
        <v>Select</v>
      </c>
    </row>
    <row r="15632" spans="3:5" x14ac:dyDescent="0.2">
      <c r="C15632" s="555"/>
      <c r="D15632" s="555"/>
      <c r="E15632" s="124" t="str">
        <f>'Enter Data'!$C$61</f>
        <v>Select</v>
      </c>
    </row>
    <row r="15633" spans="3:5" x14ac:dyDescent="0.2">
      <c r="C15633" s="555"/>
      <c r="D15633" s="555"/>
      <c r="E15633" s="124" t="str">
        <f>'Enter Data'!$C$61</f>
        <v>Select</v>
      </c>
    </row>
    <row r="15634" spans="3:5" x14ac:dyDescent="0.2">
      <c r="C15634" s="555"/>
      <c r="D15634" s="555"/>
      <c r="E15634" s="124" t="str">
        <f>'Enter Data'!$C$61</f>
        <v>Select</v>
      </c>
    </row>
    <row r="15635" spans="3:5" x14ac:dyDescent="0.2">
      <c r="C15635" s="555"/>
      <c r="D15635" s="555"/>
      <c r="E15635" s="124" t="str">
        <f>'Enter Data'!$C$61</f>
        <v>Select</v>
      </c>
    </row>
    <row r="15636" spans="3:5" x14ac:dyDescent="0.2">
      <c r="C15636" s="555"/>
      <c r="D15636" s="555"/>
      <c r="E15636" s="124" t="str">
        <f>'Enter Data'!$C$61</f>
        <v>Select</v>
      </c>
    </row>
    <row r="15637" spans="3:5" x14ac:dyDescent="0.2">
      <c r="C15637" s="555"/>
      <c r="D15637" s="555"/>
      <c r="E15637" s="124" t="str">
        <f>'Enter Data'!$C$61</f>
        <v>Select</v>
      </c>
    </row>
    <row r="15638" spans="3:5" x14ac:dyDescent="0.2">
      <c r="C15638" s="555"/>
      <c r="D15638" s="555"/>
      <c r="E15638" s="124" t="str">
        <f>'Enter Data'!$C$61</f>
        <v>Select</v>
      </c>
    </row>
    <row r="15639" spans="3:5" x14ac:dyDescent="0.2">
      <c r="C15639" s="555"/>
      <c r="D15639" s="555"/>
      <c r="E15639" s="124" t="str">
        <f>'Enter Data'!$C$61</f>
        <v>Select</v>
      </c>
    </row>
    <row r="15640" spans="3:5" x14ac:dyDescent="0.2">
      <c r="C15640" s="555"/>
      <c r="D15640" s="555"/>
      <c r="E15640" s="124" t="str">
        <f>'Enter Data'!$C$61</f>
        <v>Select</v>
      </c>
    </row>
    <row r="15641" spans="3:5" x14ac:dyDescent="0.2">
      <c r="C15641" s="555"/>
      <c r="D15641" s="555"/>
      <c r="E15641" s="124" t="str">
        <f>'Enter Data'!$C$61</f>
        <v>Select</v>
      </c>
    </row>
    <row r="15642" spans="3:5" x14ac:dyDescent="0.2">
      <c r="C15642" s="555"/>
      <c r="D15642" s="555"/>
      <c r="E15642" s="124" t="str">
        <f>'Enter Data'!$C$61</f>
        <v>Select</v>
      </c>
    </row>
    <row r="15643" spans="3:5" x14ac:dyDescent="0.2">
      <c r="C15643" s="555"/>
      <c r="D15643" s="555"/>
      <c r="E15643" s="124" t="str">
        <f>'Enter Data'!$C$61</f>
        <v>Select</v>
      </c>
    </row>
    <row r="15644" spans="3:5" x14ac:dyDescent="0.2">
      <c r="C15644" s="555"/>
      <c r="D15644" s="555"/>
      <c r="E15644" s="124" t="str">
        <f>'Enter Data'!$C$61</f>
        <v>Select</v>
      </c>
    </row>
    <row r="15645" spans="3:5" x14ac:dyDescent="0.2">
      <c r="C15645" s="555"/>
      <c r="D15645" s="555"/>
      <c r="E15645" s="124" t="str">
        <f>'Enter Data'!$C$61</f>
        <v>Select</v>
      </c>
    </row>
    <row r="15646" spans="3:5" x14ac:dyDescent="0.2">
      <c r="C15646" s="555"/>
      <c r="D15646" s="555"/>
      <c r="E15646" s="124" t="str">
        <f>'Enter Data'!$C$61</f>
        <v>Select</v>
      </c>
    </row>
    <row r="15647" spans="3:5" x14ac:dyDescent="0.2">
      <c r="C15647" s="555"/>
      <c r="D15647" s="555"/>
      <c r="E15647" s="124" t="str">
        <f>'Enter Data'!$C$61</f>
        <v>Select</v>
      </c>
    </row>
    <row r="15648" spans="3:5" x14ac:dyDescent="0.2">
      <c r="C15648" s="555"/>
      <c r="D15648" s="555"/>
      <c r="E15648" s="124" t="str">
        <f>'Enter Data'!$C$61</f>
        <v>Select</v>
      </c>
    </row>
    <row r="15649" spans="3:5" x14ac:dyDescent="0.2">
      <c r="C15649" s="555"/>
      <c r="D15649" s="555"/>
      <c r="E15649" s="124" t="str">
        <f>'Enter Data'!$C$61</f>
        <v>Select</v>
      </c>
    </row>
    <row r="15650" spans="3:5" x14ac:dyDescent="0.2">
      <c r="C15650" s="555"/>
      <c r="D15650" s="555"/>
      <c r="E15650" s="124" t="str">
        <f>'Enter Data'!$C$61</f>
        <v>Select</v>
      </c>
    </row>
    <row r="15651" spans="3:5" x14ac:dyDescent="0.2">
      <c r="C15651" s="555"/>
      <c r="D15651" s="555"/>
      <c r="E15651" s="124" t="str">
        <f>'Enter Data'!$C$61</f>
        <v>Select</v>
      </c>
    </row>
    <row r="15652" spans="3:5" x14ac:dyDescent="0.2">
      <c r="C15652" s="555"/>
      <c r="D15652" s="555"/>
      <c r="E15652" s="124" t="str">
        <f>'Enter Data'!$C$61</f>
        <v>Select</v>
      </c>
    </row>
    <row r="15653" spans="3:5" x14ac:dyDescent="0.2">
      <c r="C15653" s="555"/>
      <c r="D15653" s="555"/>
      <c r="E15653" s="124" t="str">
        <f>'Enter Data'!$C$61</f>
        <v>Select</v>
      </c>
    </row>
    <row r="15654" spans="3:5" x14ac:dyDescent="0.2">
      <c r="C15654" s="555"/>
      <c r="D15654" s="555"/>
      <c r="E15654" s="124" t="str">
        <f>'Enter Data'!$C$61</f>
        <v>Select</v>
      </c>
    </row>
    <row r="15655" spans="3:5" x14ac:dyDescent="0.2">
      <c r="C15655" s="555"/>
      <c r="D15655" s="555"/>
      <c r="E15655" s="124" t="str">
        <f>'Enter Data'!$C$61</f>
        <v>Select</v>
      </c>
    </row>
    <row r="15656" spans="3:5" x14ac:dyDescent="0.2">
      <c r="C15656" s="555"/>
      <c r="D15656" s="555"/>
      <c r="E15656" s="124" t="str">
        <f>'Enter Data'!$C$61</f>
        <v>Select</v>
      </c>
    </row>
    <row r="15657" spans="3:5" x14ac:dyDescent="0.2">
      <c r="C15657" s="555"/>
      <c r="D15657" s="555"/>
      <c r="E15657" s="124" t="str">
        <f>'Enter Data'!$C$61</f>
        <v>Select</v>
      </c>
    </row>
    <row r="15658" spans="3:5" x14ac:dyDescent="0.2">
      <c r="C15658" s="555"/>
      <c r="D15658" s="555"/>
      <c r="E15658" s="124" t="str">
        <f>'Enter Data'!$C$61</f>
        <v>Select</v>
      </c>
    </row>
    <row r="15659" spans="3:5" x14ac:dyDescent="0.2">
      <c r="C15659" s="555"/>
      <c r="D15659" s="555"/>
      <c r="E15659" s="124" t="str">
        <f>'Enter Data'!$C$61</f>
        <v>Select</v>
      </c>
    </row>
    <row r="15660" spans="3:5" x14ac:dyDescent="0.2">
      <c r="C15660" s="555"/>
      <c r="D15660" s="555"/>
      <c r="E15660" s="124" t="str">
        <f>'Enter Data'!$C$61</f>
        <v>Select</v>
      </c>
    </row>
    <row r="15661" spans="3:5" x14ac:dyDescent="0.2">
      <c r="C15661" s="555"/>
      <c r="D15661" s="555"/>
      <c r="E15661" s="124" t="str">
        <f>'Enter Data'!$C$61</f>
        <v>Select</v>
      </c>
    </row>
    <row r="15662" spans="3:5" x14ac:dyDescent="0.2">
      <c r="C15662" s="555"/>
      <c r="D15662" s="555"/>
      <c r="E15662" s="124" t="str">
        <f>'Enter Data'!$C$61</f>
        <v>Select</v>
      </c>
    </row>
    <row r="15663" spans="3:5" x14ac:dyDescent="0.2">
      <c r="C15663" s="555"/>
      <c r="D15663" s="555"/>
      <c r="E15663" s="124" t="str">
        <f>'Enter Data'!$C$61</f>
        <v>Select</v>
      </c>
    </row>
    <row r="15664" spans="3:5" x14ac:dyDescent="0.2">
      <c r="C15664" s="555"/>
      <c r="D15664" s="555"/>
      <c r="E15664" s="124" t="str">
        <f>'Enter Data'!$C$61</f>
        <v>Select</v>
      </c>
    </row>
    <row r="15665" spans="3:5" x14ac:dyDescent="0.2">
      <c r="C15665" s="555"/>
      <c r="D15665" s="555"/>
      <c r="E15665" s="124" t="str">
        <f>'Enter Data'!$C$61</f>
        <v>Select</v>
      </c>
    </row>
    <row r="15666" spans="3:5" x14ac:dyDescent="0.2">
      <c r="C15666" s="555"/>
      <c r="D15666" s="555"/>
      <c r="E15666" s="124" t="str">
        <f>'Enter Data'!$C$61</f>
        <v>Select</v>
      </c>
    </row>
    <row r="15667" spans="3:5" x14ac:dyDescent="0.2">
      <c r="C15667" s="555"/>
      <c r="D15667" s="555"/>
      <c r="E15667" s="124" t="str">
        <f>'Enter Data'!$C$61</f>
        <v>Select</v>
      </c>
    </row>
    <row r="15668" spans="3:5" x14ac:dyDescent="0.2">
      <c r="C15668" s="555"/>
      <c r="D15668" s="555"/>
      <c r="E15668" s="124" t="str">
        <f>'Enter Data'!$C$61</f>
        <v>Select</v>
      </c>
    </row>
    <row r="15669" spans="3:5" x14ac:dyDescent="0.2">
      <c r="C15669" s="555"/>
      <c r="D15669" s="555"/>
      <c r="E15669" s="124" t="str">
        <f>'Enter Data'!$C$61</f>
        <v>Select</v>
      </c>
    </row>
    <row r="15670" spans="3:5" x14ac:dyDescent="0.2">
      <c r="C15670" s="555"/>
      <c r="D15670" s="555"/>
      <c r="E15670" s="124" t="str">
        <f>'Enter Data'!$C$61</f>
        <v>Select</v>
      </c>
    </row>
    <row r="15671" spans="3:5" x14ac:dyDescent="0.2">
      <c r="C15671" s="555"/>
      <c r="D15671" s="555"/>
      <c r="E15671" s="124" t="str">
        <f>'Enter Data'!$C$61</f>
        <v>Select</v>
      </c>
    </row>
    <row r="15672" spans="3:5" x14ac:dyDescent="0.2">
      <c r="C15672" s="555"/>
      <c r="D15672" s="555"/>
      <c r="E15672" s="124" t="str">
        <f>'Enter Data'!$C$61</f>
        <v>Select</v>
      </c>
    </row>
    <row r="15673" spans="3:5" x14ac:dyDescent="0.2">
      <c r="C15673" s="555"/>
      <c r="D15673" s="555"/>
      <c r="E15673" s="124" t="str">
        <f>'Enter Data'!$C$61</f>
        <v>Select</v>
      </c>
    </row>
    <row r="15674" spans="3:5" x14ac:dyDescent="0.2">
      <c r="C15674" s="555"/>
      <c r="D15674" s="555"/>
      <c r="E15674" s="124" t="str">
        <f>'Enter Data'!$C$61</f>
        <v>Select</v>
      </c>
    </row>
    <row r="15675" spans="3:5" x14ac:dyDescent="0.2">
      <c r="C15675" s="555"/>
      <c r="D15675" s="555"/>
      <c r="E15675" s="124" t="str">
        <f>'Enter Data'!$C$61</f>
        <v>Select</v>
      </c>
    </row>
    <row r="15676" spans="3:5" x14ac:dyDescent="0.2">
      <c r="C15676" s="555"/>
      <c r="D15676" s="555"/>
      <c r="E15676" s="124" t="str">
        <f>'Enter Data'!$C$61</f>
        <v>Select</v>
      </c>
    </row>
    <row r="15677" spans="3:5" x14ac:dyDescent="0.2">
      <c r="C15677" s="555"/>
      <c r="D15677" s="555"/>
      <c r="E15677" s="124" t="str">
        <f>'Enter Data'!$C$61</f>
        <v>Select</v>
      </c>
    </row>
    <row r="15678" spans="3:5" x14ac:dyDescent="0.2">
      <c r="C15678" s="555"/>
      <c r="D15678" s="555"/>
      <c r="E15678" s="124" t="str">
        <f>'Enter Data'!$C$61</f>
        <v>Select</v>
      </c>
    </row>
    <row r="15679" spans="3:5" x14ac:dyDescent="0.2">
      <c r="C15679" s="555"/>
      <c r="D15679" s="555"/>
      <c r="E15679" s="124" t="str">
        <f>'Enter Data'!$C$61</f>
        <v>Select</v>
      </c>
    </row>
    <row r="15680" spans="3:5" x14ac:dyDescent="0.2">
      <c r="C15680" s="555"/>
      <c r="D15680" s="555"/>
      <c r="E15680" s="124" t="str">
        <f>'Enter Data'!$C$61</f>
        <v>Select</v>
      </c>
    </row>
    <row r="15681" spans="3:5" x14ac:dyDescent="0.2">
      <c r="C15681" s="555"/>
      <c r="D15681" s="555"/>
      <c r="E15681" s="124" t="str">
        <f>'Enter Data'!$C$61</f>
        <v>Select</v>
      </c>
    </row>
    <row r="15682" spans="3:5" x14ac:dyDescent="0.2">
      <c r="C15682" s="555"/>
      <c r="D15682" s="555"/>
      <c r="E15682" s="124" t="str">
        <f>'Enter Data'!$C$61</f>
        <v>Select</v>
      </c>
    </row>
    <row r="15683" spans="3:5" x14ac:dyDescent="0.2">
      <c r="C15683" s="555"/>
      <c r="D15683" s="555"/>
      <c r="E15683" s="124" t="str">
        <f>'Enter Data'!$C$61</f>
        <v>Select</v>
      </c>
    </row>
    <row r="15684" spans="3:5" x14ac:dyDescent="0.2">
      <c r="C15684" s="555"/>
      <c r="D15684" s="555"/>
      <c r="E15684" s="124" t="str">
        <f>'Enter Data'!$C$61</f>
        <v>Select</v>
      </c>
    </row>
    <row r="15685" spans="3:5" x14ac:dyDescent="0.2">
      <c r="C15685" s="555"/>
      <c r="D15685" s="555"/>
      <c r="E15685" s="124" t="str">
        <f>'Enter Data'!$C$61</f>
        <v>Select</v>
      </c>
    </row>
    <row r="15686" spans="3:5" x14ac:dyDescent="0.2">
      <c r="C15686" s="555"/>
      <c r="D15686" s="555"/>
      <c r="E15686" s="124" t="str">
        <f>'Enter Data'!$C$61</f>
        <v>Select</v>
      </c>
    </row>
    <row r="15687" spans="3:5" x14ac:dyDescent="0.2">
      <c r="C15687" s="555"/>
      <c r="D15687" s="555"/>
      <c r="E15687" s="124" t="str">
        <f>'Enter Data'!$C$61</f>
        <v>Select</v>
      </c>
    </row>
    <row r="15688" spans="3:5" x14ac:dyDescent="0.2">
      <c r="C15688" s="555"/>
      <c r="D15688" s="555"/>
      <c r="E15688" s="124" t="str">
        <f>'Enter Data'!$C$61</f>
        <v>Select</v>
      </c>
    </row>
    <row r="15689" spans="3:5" x14ac:dyDescent="0.2">
      <c r="C15689" s="555"/>
      <c r="D15689" s="555"/>
      <c r="E15689" s="124" t="str">
        <f>'Enter Data'!$C$61</f>
        <v>Select</v>
      </c>
    </row>
    <row r="15690" spans="3:5" x14ac:dyDescent="0.2">
      <c r="C15690" s="555"/>
      <c r="D15690" s="555"/>
      <c r="E15690" s="124" t="str">
        <f>'Enter Data'!$C$61</f>
        <v>Select</v>
      </c>
    </row>
    <row r="15691" spans="3:5" x14ac:dyDescent="0.2">
      <c r="C15691" s="555"/>
      <c r="D15691" s="555"/>
      <c r="E15691" s="124" t="str">
        <f>'Enter Data'!$C$61</f>
        <v>Select</v>
      </c>
    </row>
    <row r="15692" spans="3:5" x14ac:dyDescent="0.2">
      <c r="C15692" s="555"/>
      <c r="D15692" s="555"/>
      <c r="E15692" s="124" t="str">
        <f>'Enter Data'!$C$61</f>
        <v>Select</v>
      </c>
    </row>
    <row r="15693" spans="3:5" x14ac:dyDescent="0.2">
      <c r="C15693" s="555"/>
      <c r="D15693" s="555"/>
      <c r="E15693" s="124" t="str">
        <f>'Enter Data'!$C$61</f>
        <v>Select</v>
      </c>
    </row>
    <row r="15694" spans="3:5" x14ac:dyDescent="0.2">
      <c r="C15694" s="555"/>
      <c r="D15694" s="555"/>
      <c r="E15694" s="124" t="str">
        <f>'Enter Data'!$C$61</f>
        <v>Select</v>
      </c>
    </row>
    <row r="15695" spans="3:5" x14ac:dyDescent="0.2">
      <c r="C15695" s="555"/>
      <c r="D15695" s="555"/>
      <c r="E15695" s="124" t="str">
        <f>'Enter Data'!$C$61</f>
        <v>Select</v>
      </c>
    </row>
    <row r="15696" spans="3:5" x14ac:dyDescent="0.2">
      <c r="C15696" s="555"/>
      <c r="D15696" s="555"/>
      <c r="E15696" s="124" t="str">
        <f>'Enter Data'!$C$61</f>
        <v>Select</v>
      </c>
    </row>
    <row r="15697" spans="3:5" x14ac:dyDescent="0.2">
      <c r="C15697" s="555"/>
      <c r="D15697" s="555"/>
      <c r="E15697" s="124" t="str">
        <f>'Enter Data'!$C$61</f>
        <v>Select</v>
      </c>
    </row>
    <row r="15698" spans="3:5" x14ac:dyDescent="0.2">
      <c r="C15698" s="555"/>
      <c r="D15698" s="555"/>
      <c r="E15698" s="124" t="str">
        <f>'Enter Data'!$C$61</f>
        <v>Select</v>
      </c>
    </row>
    <row r="15699" spans="3:5" x14ac:dyDescent="0.2">
      <c r="C15699" s="555"/>
      <c r="D15699" s="555"/>
      <c r="E15699" s="124" t="str">
        <f>'Enter Data'!$C$61</f>
        <v>Select</v>
      </c>
    </row>
    <row r="15700" spans="3:5" x14ac:dyDescent="0.2">
      <c r="C15700" s="555"/>
      <c r="D15700" s="555"/>
      <c r="E15700" s="124" t="str">
        <f>'Enter Data'!$C$61</f>
        <v>Select</v>
      </c>
    </row>
    <row r="15701" spans="3:5" x14ac:dyDescent="0.2">
      <c r="C15701" s="555"/>
      <c r="D15701" s="555"/>
      <c r="E15701" s="124" t="str">
        <f>'Enter Data'!$C$61</f>
        <v>Select</v>
      </c>
    </row>
    <row r="15702" spans="3:5" x14ac:dyDescent="0.2">
      <c r="C15702" s="555"/>
      <c r="D15702" s="555"/>
      <c r="E15702" s="124" t="str">
        <f>'Enter Data'!$C$61</f>
        <v>Select</v>
      </c>
    </row>
    <row r="15703" spans="3:5" x14ac:dyDescent="0.2">
      <c r="C15703" s="555"/>
      <c r="D15703" s="555"/>
      <c r="E15703" s="124" t="str">
        <f>'Enter Data'!$C$61</f>
        <v>Select</v>
      </c>
    </row>
    <row r="15704" spans="3:5" x14ac:dyDescent="0.2">
      <c r="C15704" s="555"/>
      <c r="D15704" s="555"/>
      <c r="E15704" s="124" t="str">
        <f>'Enter Data'!$C$61</f>
        <v>Select</v>
      </c>
    </row>
    <row r="15705" spans="3:5" x14ac:dyDescent="0.2">
      <c r="C15705" s="555"/>
      <c r="D15705" s="555"/>
      <c r="E15705" s="124" t="str">
        <f>'Enter Data'!$C$61</f>
        <v>Select</v>
      </c>
    </row>
    <row r="15706" spans="3:5" x14ac:dyDescent="0.2">
      <c r="C15706" s="555"/>
      <c r="D15706" s="555"/>
      <c r="E15706" s="124" t="str">
        <f>'Enter Data'!$C$61</f>
        <v>Select</v>
      </c>
    </row>
    <row r="15707" spans="3:5" x14ac:dyDescent="0.2">
      <c r="C15707" s="555"/>
      <c r="D15707" s="555"/>
      <c r="E15707" s="124" t="str">
        <f>'Enter Data'!$C$61</f>
        <v>Select</v>
      </c>
    </row>
    <row r="15708" spans="3:5" x14ac:dyDescent="0.2">
      <c r="C15708" s="555"/>
      <c r="D15708" s="555"/>
      <c r="E15708" s="124" t="str">
        <f>'Enter Data'!$C$61</f>
        <v>Select</v>
      </c>
    </row>
    <row r="15709" spans="3:5" x14ac:dyDescent="0.2">
      <c r="C15709" s="555"/>
      <c r="D15709" s="555"/>
      <c r="E15709" s="124" t="str">
        <f>'Enter Data'!$C$61</f>
        <v>Select</v>
      </c>
    </row>
    <row r="15710" spans="3:5" x14ac:dyDescent="0.2">
      <c r="C15710" s="555"/>
      <c r="D15710" s="555"/>
      <c r="E15710" s="124" t="str">
        <f>'Enter Data'!$C$61</f>
        <v>Select</v>
      </c>
    </row>
    <row r="15711" spans="3:5" x14ac:dyDescent="0.2">
      <c r="C15711" s="555"/>
      <c r="D15711" s="555"/>
      <c r="E15711" s="124" t="str">
        <f>'Enter Data'!$C$61</f>
        <v>Select</v>
      </c>
    </row>
    <row r="15712" spans="3:5" x14ac:dyDescent="0.2">
      <c r="C15712" s="555"/>
      <c r="D15712" s="555"/>
      <c r="E15712" s="124" t="str">
        <f>'Enter Data'!$C$61</f>
        <v>Select</v>
      </c>
    </row>
    <row r="15713" spans="3:5" x14ac:dyDescent="0.2">
      <c r="C15713" s="555"/>
      <c r="D15713" s="555"/>
      <c r="E15713" s="124" t="str">
        <f>'Enter Data'!$C$61</f>
        <v>Select</v>
      </c>
    </row>
    <row r="15714" spans="3:5" x14ac:dyDescent="0.2">
      <c r="C15714" s="555"/>
      <c r="D15714" s="555"/>
      <c r="E15714" s="124" t="str">
        <f>'Enter Data'!$C$61</f>
        <v>Select</v>
      </c>
    </row>
    <row r="15715" spans="3:5" x14ac:dyDescent="0.2">
      <c r="C15715" s="555"/>
      <c r="D15715" s="555"/>
      <c r="E15715" s="124" t="str">
        <f>'Enter Data'!$C$61</f>
        <v>Select</v>
      </c>
    </row>
    <row r="15716" spans="3:5" x14ac:dyDescent="0.2">
      <c r="C15716" s="555"/>
      <c r="D15716" s="555"/>
      <c r="E15716" s="124" t="str">
        <f>'Enter Data'!$C$61</f>
        <v>Select</v>
      </c>
    </row>
    <row r="15717" spans="3:5" x14ac:dyDescent="0.2">
      <c r="C15717" s="555"/>
      <c r="D15717" s="555"/>
      <c r="E15717" s="124" t="str">
        <f>'Enter Data'!$C$61</f>
        <v>Select</v>
      </c>
    </row>
    <row r="15718" spans="3:5" x14ac:dyDescent="0.2">
      <c r="C15718" s="555"/>
      <c r="D15718" s="555"/>
      <c r="E15718" s="124" t="str">
        <f>'Enter Data'!$C$61</f>
        <v>Select</v>
      </c>
    </row>
    <row r="15719" spans="3:5" x14ac:dyDescent="0.2">
      <c r="C15719" s="555"/>
      <c r="D15719" s="555"/>
      <c r="E15719" s="124" t="str">
        <f>'Enter Data'!$C$61</f>
        <v>Select</v>
      </c>
    </row>
    <row r="15720" spans="3:5" x14ac:dyDescent="0.2">
      <c r="C15720" s="555"/>
      <c r="D15720" s="555"/>
      <c r="E15720" s="124" t="str">
        <f>'Enter Data'!$C$61</f>
        <v>Select</v>
      </c>
    </row>
    <row r="15721" spans="3:5" x14ac:dyDescent="0.2">
      <c r="C15721" s="555"/>
      <c r="D15721" s="555"/>
      <c r="E15721" s="124" t="str">
        <f>'Enter Data'!$C$61</f>
        <v>Select</v>
      </c>
    </row>
    <row r="15722" spans="3:5" x14ac:dyDescent="0.2">
      <c r="C15722" s="555"/>
      <c r="D15722" s="555"/>
      <c r="E15722" s="124" t="str">
        <f>'Enter Data'!$C$61</f>
        <v>Select</v>
      </c>
    </row>
    <row r="15723" spans="3:5" x14ac:dyDescent="0.2">
      <c r="C15723" s="555"/>
      <c r="D15723" s="555"/>
      <c r="E15723" s="124" t="str">
        <f>'Enter Data'!$C$61</f>
        <v>Select</v>
      </c>
    </row>
    <row r="15724" spans="3:5" x14ac:dyDescent="0.2">
      <c r="C15724" s="555"/>
      <c r="D15724" s="555"/>
      <c r="E15724" s="124" t="str">
        <f>'Enter Data'!$C$61</f>
        <v>Select</v>
      </c>
    </row>
    <row r="15725" spans="3:5" x14ac:dyDescent="0.2">
      <c r="C15725" s="555"/>
      <c r="D15725" s="555"/>
      <c r="E15725" s="124" t="str">
        <f>'Enter Data'!$C$61</f>
        <v>Select</v>
      </c>
    </row>
    <row r="15726" spans="3:5" x14ac:dyDescent="0.2">
      <c r="C15726" s="555"/>
      <c r="D15726" s="555"/>
      <c r="E15726" s="124" t="str">
        <f>'Enter Data'!$C$61</f>
        <v>Select</v>
      </c>
    </row>
    <row r="15727" spans="3:5" x14ac:dyDescent="0.2">
      <c r="C15727" s="555"/>
      <c r="D15727" s="555"/>
      <c r="E15727" s="124" t="str">
        <f>'Enter Data'!$C$61</f>
        <v>Select</v>
      </c>
    </row>
    <row r="15728" spans="3:5" x14ac:dyDescent="0.2">
      <c r="C15728" s="555"/>
      <c r="D15728" s="555"/>
      <c r="E15728" s="124" t="str">
        <f>'Enter Data'!$C$61</f>
        <v>Select</v>
      </c>
    </row>
    <row r="15729" spans="3:5" x14ac:dyDescent="0.2">
      <c r="C15729" s="555"/>
      <c r="D15729" s="555"/>
      <c r="E15729" s="124" t="str">
        <f>'Enter Data'!$C$61</f>
        <v>Select</v>
      </c>
    </row>
    <row r="15730" spans="3:5" x14ac:dyDescent="0.2">
      <c r="C15730" s="555"/>
      <c r="D15730" s="555"/>
      <c r="E15730" s="124" t="str">
        <f>'Enter Data'!$C$61</f>
        <v>Select</v>
      </c>
    </row>
    <row r="15731" spans="3:5" x14ac:dyDescent="0.2">
      <c r="C15731" s="555"/>
      <c r="D15731" s="555"/>
      <c r="E15731" s="124" t="str">
        <f>'Enter Data'!$C$61</f>
        <v>Select</v>
      </c>
    </row>
    <row r="15732" spans="3:5" x14ac:dyDescent="0.2">
      <c r="C15732" s="555"/>
      <c r="D15732" s="555"/>
      <c r="E15732" s="124" t="str">
        <f>'Enter Data'!$C$61</f>
        <v>Select</v>
      </c>
    </row>
    <row r="15733" spans="3:5" x14ac:dyDescent="0.2">
      <c r="C15733" s="555"/>
      <c r="D15733" s="555"/>
      <c r="E15733" s="124" t="str">
        <f>'Enter Data'!$C$61</f>
        <v>Select</v>
      </c>
    </row>
    <row r="15734" spans="3:5" x14ac:dyDescent="0.2">
      <c r="C15734" s="555"/>
      <c r="D15734" s="555"/>
      <c r="E15734" s="124" t="str">
        <f>'Enter Data'!$C$61</f>
        <v>Select</v>
      </c>
    </row>
    <row r="15735" spans="3:5" x14ac:dyDescent="0.2">
      <c r="C15735" s="555"/>
      <c r="D15735" s="555"/>
      <c r="E15735" s="124" t="str">
        <f>'Enter Data'!$C$61</f>
        <v>Select</v>
      </c>
    </row>
    <row r="15736" spans="3:5" x14ac:dyDescent="0.2">
      <c r="C15736" s="555"/>
      <c r="D15736" s="555"/>
      <c r="E15736" s="124" t="str">
        <f>'Enter Data'!$C$61</f>
        <v>Select</v>
      </c>
    </row>
    <row r="15737" spans="3:5" x14ac:dyDescent="0.2">
      <c r="C15737" s="555"/>
      <c r="D15737" s="555"/>
      <c r="E15737" s="124" t="str">
        <f>'Enter Data'!$C$61</f>
        <v>Select</v>
      </c>
    </row>
    <row r="15738" spans="3:5" x14ac:dyDescent="0.2">
      <c r="C15738" s="555"/>
      <c r="D15738" s="555"/>
      <c r="E15738" s="124" t="str">
        <f>'Enter Data'!$C$61</f>
        <v>Select</v>
      </c>
    </row>
    <row r="15739" spans="3:5" x14ac:dyDescent="0.2">
      <c r="C15739" s="555"/>
      <c r="D15739" s="555"/>
      <c r="E15739" s="124" t="str">
        <f>'Enter Data'!$C$61</f>
        <v>Select</v>
      </c>
    </row>
    <row r="15740" spans="3:5" x14ac:dyDescent="0.2">
      <c r="C15740" s="555"/>
      <c r="D15740" s="555"/>
      <c r="E15740" s="124" t="str">
        <f>'Enter Data'!$C$61</f>
        <v>Select</v>
      </c>
    </row>
    <row r="15741" spans="3:5" x14ac:dyDescent="0.2">
      <c r="C15741" s="555"/>
      <c r="D15741" s="555"/>
      <c r="E15741" s="124" t="str">
        <f>'Enter Data'!$C$61</f>
        <v>Select</v>
      </c>
    </row>
    <row r="15742" spans="3:5" x14ac:dyDescent="0.2">
      <c r="C15742" s="555"/>
      <c r="D15742" s="555"/>
      <c r="E15742" s="124" t="str">
        <f>'Enter Data'!$C$61</f>
        <v>Select</v>
      </c>
    </row>
    <row r="15743" spans="3:5" x14ac:dyDescent="0.2">
      <c r="C15743" s="555"/>
      <c r="D15743" s="555"/>
      <c r="E15743" s="124" t="str">
        <f>'Enter Data'!$C$61</f>
        <v>Select</v>
      </c>
    </row>
    <row r="15744" spans="3:5" x14ac:dyDescent="0.2">
      <c r="C15744" s="555"/>
      <c r="D15744" s="555"/>
      <c r="E15744" s="124" t="str">
        <f>'Enter Data'!$C$61</f>
        <v>Select</v>
      </c>
    </row>
    <row r="15745" spans="3:5" x14ac:dyDescent="0.2">
      <c r="C15745" s="555"/>
      <c r="D15745" s="555"/>
      <c r="E15745" s="124" t="str">
        <f>'Enter Data'!$C$61</f>
        <v>Select</v>
      </c>
    </row>
    <row r="15746" spans="3:5" x14ac:dyDescent="0.2">
      <c r="C15746" s="555"/>
      <c r="D15746" s="555"/>
      <c r="E15746" s="124" t="str">
        <f>'Enter Data'!$C$61</f>
        <v>Select</v>
      </c>
    </row>
    <row r="15747" spans="3:5" x14ac:dyDescent="0.2">
      <c r="C15747" s="555"/>
      <c r="D15747" s="555"/>
      <c r="E15747" s="124" t="str">
        <f>'Enter Data'!$C$61</f>
        <v>Select</v>
      </c>
    </row>
    <row r="15748" spans="3:5" x14ac:dyDescent="0.2">
      <c r="C15748" s="555"/>
      <c r="D15748" s="555"/>
      <c r="E15748" s="124" t="str">
        <f>'Enter Data'!$C$61</f>
        <v>Select</v>
      </c>
    </row>
    <row r="15749" spans="3:5" x14ac:dyDescent="0.2">
      <c r="C15749" s="555"/>
      <c r="D15749" s="555"/>
      <c r="E15749" s="124" t="str">
        <f>'Enter Data'!$C$61</f>
        <v>Select</v>
      </c>
    </row>
    <row r="15750" spans="3:5" x14ac:dyDescent="0.2">
      <c r="C15750" s="555"/>
      <c r="D15750" s="555"/>
      <c r="E15750" s="124" t="str">
        <f>'Enter Data'!$C$61</f>
        <v>Select</v>
      </c>
    </row>
    <row r="15751" spans="3:5" x14ac:dyDescent="0.2">
      <c r="C15751" s="555"/>
      <c r="D15751" s="555"/>
      <c r="E15751" s="124" t="str">
        <f>'Enter Data'!$C$61</f>
        <v>Select</v>
      </c>
    </row>
    <row r="15752" spans="3:5" x14ac:dyDescent="0.2">
      <c r="C15752" s="555"/>
      <c r="D15752" s="555"/>
      <c r="E15752" s="124" t="str">
        <f>'Enter Data'!$C$61</f>
        <v>Select</v>
      </c>
    </row>
    <row r="15753" spans="3:5" x14ac:dyDescent="0.2">
      <c r="C15753" s="555"/>
      <c r="D15753" s="555"/>
      <c r="E15753" s="124" t="str">
        <f>'Enter Data'!$C$61</f>
        <v>Select</v>
      </c>
    </row>
    <row r="15754" spans="3:5" x14ac:dyDescent="0.2">
      <c r="C15754" s="555"/>
      <c r="D15754" s="555"/>
      <c r="E15754" s="124" t="str">
        <f>'Enter Data'!$C$61</f>
        <v>Select</v>
      </c>
    </row>
    <row r="15755" spans="3:5" x14ac:dyDescent="0.2">
      <c r="C15755" s="555"/>
      <c r="D15755" s="555"/>
      <c r="E15755" s="124" t="str">
        <f>'Enter Data'!$C$61</f>
        <v>Select</v>
      </c>
    </row>
    <row r="15756" spans="3:5" x14ac:dyDescent="0.2">
      <c r="C15756" s="555"/>
      <c r="D15756" s="555"/>
      <c r="E15756" s="124" t="str">
        <f>'Enter Data'!$C$61</f>
        <v>Select</v>
      </c>
    </row>
    <row r="15757" spans="3:5" x14ac:dyDescent="0.2">
      <c r="C15757" s="555"/>
      <c r="D15757" s="555"/>
      <c r="E15757" s="124" t="str">
        <f>'Enter Data'!$C$61</f>
        <v>Select</v>
      </c>
    </row>
    <row r="15758" spans="3:5" x14ac:dyDescent="0.2">
      <c r="C15758" s="555"/>
      <c r="D15758" s="555"/>
      <c r="E15758" s="124" t="str">
        <f>'Enter Data'!$C$61</f>
        <v>Select</v>
      </c>
    </row>
    <row r="15759" spans="3:5" x14ac:dyDescent="0.2">
      <c r="C15759" s="555"/>
      <c r="D15759" s="555"/>
      <c r="E15759" s="124" t="str">
        <f>'Enter Data'!$C$61</f>
        <v>Select</v>
      </c>
    </row>
    <row r="15760" spans="3:5" x14ac:dyDescent="0.2">
      <c r="C15760" s="555"/>
      <c r="D15760" s="555"/>
      <c r="E15760" s="124" t="str">
        <f>'Enter Data'!$C$61</f>
        <v>Select</v>
      </c>
    </row>
    <row r="15761" spans="3:5" x14ac:dyDescent="0.2">
      <c r="C15761" s="555"/>
      <c r="D15761" s="555"/>
      <c r="E15761" s="124" t="str">
        <f>'Enter Data'!$C$61</f>
        <v>Select</v>
      </c>
    </row>
    <row r="15762" spans="3:5" x14ac:dyDescent="0.2">
      <c r="C15762" s="555"/>
      <c r="D15762" s="555"/>
      <c r="E15762" s="124" t="str">
        <f>'Enter Data'!$C$61</f>
        <v>Select</v>
      </c>
    </row>
    <row r="15763" spans="3:5" x14ac:dyDescent="0.2">
      <c r="C15763" s="555"/>
      <c r="D15763" s="555"/>
      <c r="E15763" s="124" t="str">
        <f>'Enter Data'!$C$61</f>
        <v>Select</v>
      </c>
    </row>
    <row r="15764" spans="3:5" x14ac:dyDescent="0.2">
      <c r="C15764" s="555"/>
      <c r="D15764" s="555"/>
      <c r="E15764" s="124" t="str">
        <f>'Enter Data'!$C$61</f>
        <v>Select</v>
      </c>
    </row>
    <row r="15765" spans="3:5" x14ac:dyDescent="0.2">
      <c r="C15765" s="555"/>
      <c r="D15765" s="555"/>
      <c r="E15765" s="124" t="str">
        <f>'Enter Data'!$C$61</f>
        <v>Select</v>
      </c>
    </row>
    <row r="15766" spans="3:5" x14ac:dyDescent="0.2">
      <c r="C15766" s="555"/>
      <c r="D15766" s="555"/>
      <c r="E15766" s="124" t="str">
        <f>'Enter Data'!$C$61</f>
        <v>Select</v>
      </c>
    </row>
    <row r="15767" spans="3:5" x14ac:dyDescent="0.2">
      <c r="C15767" s="555"/>
      <c r="D15767" s="555"/>
      <c r="E15767" s="124" t="str">
        <f>'Enter Data'!$C$61</f>
        <v>Select</v>
      </c>
    </row>
    <row r="15768" spans="3:5" x14ac:dyDescent="0.2">
      <c r="C15768" s="555"/>
      <c r="D15768" s="555"/>
      <c r="E15768" s="124" t="str">
        <f>'Enter Data'!$C$61</f>
        <v>Select</v>
      </c>
    </row>
    <row r="15769" spans="3:5" x14ac:dyDescent="0.2">
      <c r="C15769" s="555"/>
      <c r="D15769" s="555"/>
      <c r="E15769" s="124" t="str">
        <f>'Enter Data'!$C$61</f>
        <v>Select</v>
      </c>
    </row>
    <row r="15770" spans="3:5" x14ac:dyDescent="0.2">
      <c r="C15770" s="555"/>
      <c r="D15770" s="555"/>
      <c r="E15770" s="124" t="str">
        <f>'Enter Data'!$C$61</f>
        <v>Select</v>
      </c>
    </row>
    <row r="15771" spans="3:5" x14ac:dyDescent="0.2">
      <c r="C15771" s="555"/>
      <c r="D15771" s="555"/>
      <c r="E15771" s="124" t="str">
        <f>'Enter Data'!$C$61</f>
        <v>Select</v>
      </c>
    </row>
    <row r="15772" spans="3:5" x14ac:dyDescent="0.2">
      <c r="C15772" s="555"/>
      <c r="D15772" s="555"/>
      <c r="E15772" s="124" t="str">
        <f>'Enter Data'!$C$61</f>
        <v>Select</v>
      </c>
    </row>
    <row r="15773" spans="3:5" x14ac:dyDescent="0.2">
      <c r="C15773" s="555"/>
      <c r="D15773" s="555"/>
      <c r="E15773" s="124" t="str">
        <f>'Enter Data'!$C$61</f>
        <v>Select</v>
      </c>
    </row>
    <row r="15774" spans="3:5" x14ac:dyDescent="0.2">
      <c r="C15774" s="555"/>
      <c r="D15774" s="555"/>
      <c r="E15774" s="124" t="str">
        <f>'Enter Data'!$C$61</f>
        <v>Select</v>
      </c>
    </row>
    <row r="15775" spans="3:5" x14ac:dyDescent="0.2">
      <c r="C15775" s="555"/>
      <c r="D15775" s="555"/>
      <c r="E15775" s="124" t="str">
        <f>'Enter Data'!$C$61</f>
        <v>Select</v>
      </c>
    </row>
    <row r="15776" spans="3:5" x14ac:dyDescent="0.2">
      <c r="C15776" s="555"/>
      <c r="D15776" s="555"/>
      <c r="E15776" s="124" t="str">
        <f>'Enter Data'!$C$61</f>
        <v>Select</v>
      </c>
    </row>
    <row r="15777" spans="3:5" x14ac:dyDescent="0.2">
      <c r="C15777" s="555"/>
      <c r="D15777" s="555"/>
      <c r="E15777" s="124" t="str">
        <f>'Enter Data'!$C$61</f>
        <v>Select</v>
      </c>
    </row>
    <row r="15778" spans="3:5" x14ac:dyDescent="0.2">
      <c r="C15778" s="555"/>
      <c r="D15778" s="555"/>
      <c r="E15778" s="124" t="str">
        <f>'Enter Data'!$C$61</f>
        <v>Select</v>
      </c>
    </row>
    <row r="15779" spans="3:5" x14ac:dyDescent="0.2">
      <c r="C15779" s="555"/>
      <c r="D15779" s="555"/>
      <c r="E15779" s="124" t="str">
        <f>'Enter Data'!$C$61</f>
        <v>Select</v>
      </c>
    </row>
    <row r="15780" spans="3:5" x14ac:dyDescent="0.2">
      <c r="C15780" s="555"/>
      <c r="D15780" s="555"/>
      <c r="E15780" s="124" t="str">
        <f>'Enter Data'!$C$61</f>
        <v>Select</v>
      </c>
    </row>
    <row r="15781" spans="3:5" x14ac:dyDescent="0.2">
      <c r="C15781" s="555"/>
      <c r="D15781" s="555"/>
      <c r="E15781" s="124" t="str">
        <f>'Enter Data'!$C$61</f>
        <v>Select</v>
      </c>
    </row>
    <row r="15782" spans="3:5" x14ac:dyDescent="0.2">
      <c r="C15782" s="555"/>
      <c r="D15782" s="555"/>
      <c r="E15782" s="124" t="str">
        <f>'Enter Data'!$C$61</f>
        <v>Select</v>
      </c>
    </row>
    <row r="15783" spans="3:5" x14ac:dyDescent="0.2">
      <c r="C15783" s="555"/>
      <c r="D15783" s="555"/>
      <c r="E15783" s="124" t="str">
        <f>'Enter Data'!$C$61</f>
        <v>Select</v>
      </c>
    </row>
    <row r="15784" spans="3:5" x14ac:dyDescent="0.2">
      <c r="C15784" s="555"/>
      <c r="D15784" s="555"/>
      <c r="E15784" s="124" t="str">
        <f>'Enter Data'!$C$61</f>
        <v>Select</v>
      </c>
    </row>
    <row r="15785" spans="3:5" x14ac:dyDescent="0.2">
      <c r="C15785" s="555"/>
      <c r="D15785" s="555"/>
      <c r="E15785" s="124" t="str">
        <f>'Enter Data'!$C$61</f>
        <v>Select</v>
      </c>
    </row>
    <row r="15786" spans="3:5" x14ac:dyDescent="0.2">
      <c r="C15786" s="555"/>
      <c r="D15786" s="555"/>
      <c r="E15786" s="124" t="str">
        <f>'Enter Data'!$C$61</f>
        <v>Select</v>
      </c>
    </row>
    <row r="15787" spans="3:5" x14ac:dyDescent="0.2">
      <c r="C15787" s="555"/>
      <c r="D15787" s="555"/>
      <c r="E15787" s="124" t="str">
        <f>'Enter Data'!$C$61</f>
        <v>Select</v>
      </c>
    </row>
    <row r="15788" spans="3:5" x14ac:dyDescent="0.2">
      <c r="C15788" s="555"/>
      <c r="D15788" s="555"/>
      <c r="E15788" s="124" t="str">
        <f>'Enter Data'!$C$61</f>
        <v>Select</v>
      </c>
    </row>
    <row r="15789" spans="3:5" x14ac:dyDescent="0.2">
      <c r="C15789" s="555"/>
      <c r="D15789" s="555"/>
      <c r="E15789" s="124" t="str">
        <f>'Enter Data'!$C$61</f>
        <v>Select</v>
      </c>
    </row>
    <row r="15790" spans="3:5" x14ac:dyDescent="0.2">
      <c r="C15790" s="555"/>
      <c r="D15790" s="555"/>
      <c r="E15790" s="124" t="str">
        <f>'Enter Data'!$C$61</f>
        <v>Select</v>
      </c>
    </row>
    <row r="15791" spans="3:5" x14ac:dyDescent="0.2">
      <c r="C15791" s="555"/>
      <c r="D15791" s="555"/>
      <c r="E15791" s="124" t="str">
        <f>'Enter Data'!$C$61</f>
        <v>Select</v>
      </c>
    </row>
    <row r="15792" spans="3:5" x14ac:dyDescent="0.2">
      <c r="C15792" s="555"/>
      <c r="D15792" s="555"/>
      <c r="E15792" s="124" t="str">
        <f>'Enter Data'!$C$61</f>
        <v>Select</v>
      </c>
    </row>
    <row r="15793" spans="3:5" x14ac:dyDescent="0.2">
      <c r="C15793" s="555"/>
      <c r="D15793" s="555"/>
      <c r="E15793" s="124" t="str">
        <f>'Enter Data'!$C$61</f>
        <v>Select</v>
      </c>
    </row>
    <row r="15794" spans="3:5" x14ac:dyDescent="0.2">
      <c r="C15794" s="555"/>
      <c r="D15794" s="555"/>
      <c r="E15794" s="124" t="str">
        <f>'Enter Data'!$C$61</f>
        <v>Select</v>
      </c>
    </row>
    <row r="15795" spans="3:5" x14ac:dyDescent="0.2">
      <c r="C15795" s="555"/>
      <c r="D15795" s="555"/>
      <c r="E15795" s="124" t="str">
        <f>'Enter Data'!$C$61</f>
        <v>Select</v>
      </c>
    </row>
    <row r="15796" spans="3:5" x14ac:dyDescent="0.2">
      <c r="C15796" s="555"/>
      <c r="D15796" s="555"/>
      <c r="E15796" s="124" t="str">
        <f>'Enter Data'!$C$61</f>
        <v>Select</v>
      </c>
    </row>
    <row r="15797" spans="3:5" x14ac:dyDescent="0.2">
      <c r="C15797" s="555"/>
      <c r="D15797" s="555"/>
      <c r="E15797" s="124" t="str">
        <f>'Enter Data'!$C$61</f>
        <v>Select</v>
      </c>
    </row>
    <row r="15798" spans="3:5" x14ac:dyDescent="0.2">
      <c r="C15798" s="555"/>
      <c r="D15798" s="555"/>
      <c r="E15798" s="124" t="str">
        <f>'Enter Data'!$C$61</f>
        <v>Select</v>
      </c>
    </row>
    <row r="15799" spans="3:5" x14ac:dyDescent="0.2">
      <c r="C15799" s="555"/>
      <c r="D15799" s="555"/>
      <c r="E15799" s="124" t="str">
        <f>'Enter Data'!$C$61</f>
        <v>Select</v>
      </c>
    </row>
    <row r="15800" spans="3:5" x14ac:dyDescent="0.2">
      <c r="C15800" s="555"/>
      <c r="D15800" s="555"/>
      <c r="E15800" s="124" t="str">
        <f>'Enter Data'!$C$61</f>
        <v>Select</v>
      </c>
    </row>
    <row r="15801" spans="3:5" x14ac:dyDescent="0.2">
      <c r="C15801" s="555"/>
      <c r="D15801" s="555"/>
      <c r="E15801" s="124" t="str">
        <f>'Enter Data'!$C$61</f>
        <v>Select</v>
      </c>
    </row>
    <row r="15802" spans="3:5" x14ac:dyDescent="0.2">
      <c r="C15802" s="555"/>
      <c r="D15802" s="555"/>
      <c r="E15802" s="124" t="str">
        <f>'Enter Data'!$C$61</f>
        <v>Select</v>
      </c>
    </row>
    <row r="15803" spans="3:5" x14ac:dyDescent="0.2">
      <c r="C15803" s="555"/>
      <c r="D15803" s="555"/>
      <c r="E15803" s="124" t="str">
        <f>'Enter Data'!$C$61</f>
        <v>Select</v>
      </c>
    </row>
    <row r="15804" spans="3:5" x14ac:dyDescent="0.2">
      <c r="C15804" s="555"/>
      <c r="D15804" s="555"/>
      <c r="E15804" s="124" t="str">
        <f>'Enter Data'!$C$61</f>
        <v>Select</v>
      </c>
    </row>
    <row r="15805" spans="3:5" x14ac:dyDescent="0.2">
      <c r="C15805" s="555"/>
      <c r="D15805" s="555"/>
      <c r="E15805" s="124" t="str">
        <f>'Enter Data'!$C$61</f>
        <v>Select</v>
      </c>
    </row>
    <row r="15806" spans="3:5" x14ac:dyDescent="0.2">
      <c r="C15806" s="555"/>
      <c r="D15806" s="555"/>
      <c r="E15806" s="124" t="str">
        <f>'Enter Data'!$C$61</f>
        <v>Select</v>
      </c>
    </row>
    <row r="15807" spans="3:5" x14ac:dyDescent="0.2">
      <c r="C15807" s="555"/>
      <c r="D15807" s="555"/>
      <c r="E15807" s="124" t="str">
        <f>'Enter Data'!$C$61</f>
        <v>Select</v>
      </c>
    </row>
    <row r="15808" spans="3:5" x14ac:dyDescent="0.2">
      <c r="C15808" s="555"/>
      <c r="D15808" s="555"/>
      <c r="E15808" s="124" t="str">
        <f>'Enter Data'!$C$61</f>
        <v>Select</v>
      </c>
    </row>
    <row r="15809" spans="3:5" x14ac:dyDescent="0.2">
      <c r="C15809" s="555"/>
      <c r="D15809" s="555"/>
      <c r="E15809" s="124" t="str">
        <f>'Enter Data'!$C$61</f>
        <v>Select</v>
      </c>
    </row>
    <row r="15810" spans="3:5" x14ac:dyDescent="0.2">
      <c r="C15810" s="555"/>
      <c r="D15810" s="555"/>
      <c r="E15810" s="124" t="str">
        <f>'Enter Data'!$C$61</f>
        <v>Select</v>
      </c>
    </row>
    <row r="15811" spans="3:5" x14ac:dyDescent="0.2">
      <c r="C15811" s="555"/>
      <c r="D15811" s="555"/>
      <c r="E15811" s="124" t="str">
        <f>'Enter Data'!$C$61</f>
        <v>Select</v>
      </c>
    </row>
    <row r="15812" spans="3:5" x14ac:dyDescent="0.2">
      <c r="C15812" s="555"/>
      <c r="D15812" s="555"/>
      <c r="E15812" s="124" t="str">
        <f>'Enter Data'!$C$61</f>
        <v>Select</v>
      </c>
    </row>
    <row r="15813" spans="3:5" x14ac:dyDescent="0.2">
      <c r="C15813" s="555"/>
      <c r="D15813" s="555"/>
      <c r="E15813" s="124" t="str">
        <f>'Enter Data'!$C$61</f>
        <v>Select</v>
      </c>
    </row>
    <row r="15814" spans="3:5" x14ac:dyDescent="0.2">
      <c r="C15814" s="555"/>
      <c r="D15814" s="555"/>
      <c r="E15814" s="124" t="str">
        <f>'Enter Data'!$C$61</f>
        <v>Select</v>
      </c>
    </row>
    <row r="15815" spans="3:5" x14ac:dyDescent="0.2">
      <c r="C15815" s="555"/>
      <c r="D15815" s="555"/>
      <c r="E15815" s="124" t="str">
        <f>'Enter Data'!$C$61</f>
        <v>Select</v>
      </c>
    </row>
    <row r="15816" spans="3:5" x14ac:dyDescent="0.2">
      <c r="C15816" s="555"/>
      <c r="D15816" s="555"/>
      <c r="E15816" s="124" t="str">
        <f>'Enter Data'!$C$61</f>
        <v>Select</v>
      </c>
    </row>
    <row r="15817" spans="3:5" x14ac:dyDescent="0.2">
      <c r="C15817" s="555"/>
      <c r="D15817" s="555"/>
      <c r="E15817" s="124" t="str">
        <f>'Enter Data'!$C$61</f>
        <v>Select</v>
      </c>
    </row>
    <row r="15818" spans="3:5" x14ac:dyDescent="0.2">
      <c r="C15818" s="555"/>
      <c r="D15818" s="555"/>
      <c r="E15818" s="124" t="str">
        <f>'Enter Data'!$C$61</f>
        <v>Select</v>
      </c>
    </row>
    <row r="15819" spans="3:5" x14ac:dyDescent="0.2">
      <c r="C15819" s="555"/>
      <c r="D15819" s="555"/>
      <c r="E15819" s="124" t="str">
        <f>'Enter Data'!$C$61</f>
        <v>Select</v>
      </c>
    </row>
    <row r="15820" spans="3:5" x14ac:dyDescent="0.2">
      <c r="C15820" s="555"/>
      <c r="D15820" s="555"/>
      <c r="E15820" s="124" t="str">
        <f>'Enter Data'!$C$61</f>
        <v>Select</v>
      </c>
    </row>
    <row r="15821" spans="3:5" x14ac:dyDescent="0.2">
      <c r="C15821" s="555"/>
      <c r="D15821" s="555"/>
      <c r="E15821" s="124" t="str">
        <f>'Enter Data'!$C$61</f>
        <v>Select</v>
      </c>
    </row>
    <row r="15822" spans="3:5" x14ac:dyDescent="0.2">
      <c r="C15822" s="555"/>
      <c r="D15822" s="555"/>
      <c r="E15822" s="124" t="str">
        <f>'Enter Data'!$C$61</f>
        <v>Select</v>
      </c>
    </row>
    <row r="15823" spans="3:5" x14ac:dyDescent="0.2">
      <c r="C15823" s="555"/>
      <c r="D15823" s="555"/>
      <c r="E15823" s="124" t="str">
        <f>'Enter Data'!$C$61</f>
        <v>Select</v>
      </c>
    </row>
    <row r="15824" spans="3:5" x14ac:dyDescent="0.2">
      <c r="C15824" s="555"/>
      <c r="D15824" s="555"/>
      <c r="E15824" s="124" t="str">
        <f>'Enter Data'!$C$61</f>
        <v>Select</v>
      </c>
    </row>
    <row r="15825" spans="3:5" x14ac:dyDescent="0.2">
      <c r="C15825" s="555"/>
      <c r="D15825" s="555"/>
      <c r="E15825" s="124" t="str">
        <f>'Enter Data'!$C$61</f>
        <v>Select</v>
      </c>
    </row>
    <row r="15826" spans="3:5" x14ac:dyDescent="0.2">
      <c r="C15826" s="555"/>
      <c r="D15826" s="555"/>
      <c r="E15826" s="124" t="str">
        <f>'Enter Data'!$C$61</f>
        <v>Select</v>
      </c>
    </row>
    <row r="15827" spans="3:5" x14ac:dyDescent="0.2">
      <c r="C15827" s="555"/>
      <c r="D15827" s="555"/>
      <c r="E15827" s="124" t="str">
        <f>'Enter Data'!$C$61</f>
        <v>Select</v>
      </c>
    </row>
    <row r="15828" spans="3:5" x14ac:dyDescent="0.2">
      <c r="C15828" s="555"/>
      <c r="D15828" s="555"/>
      <c r="E15828" s="124" t="str">
        <f>'Enter Data'!$C$61</f>
        <v>Select</v>
      </c>
    </row>
    <row r="15829" spans="3:5" x14ac:dyDescent="0.2">
      <c r="C15829" s="555"/>
      <c r="D15829" s="555"/>
      <c r="E15829" s="124" t="str">
        <f>'Enter Data'!$C$61</f>
        <v>Select</v>
      </c>
    </row>
    <row r="15830" spans="3:5" x14ac:dyDescent="0.2">
      <c r="C15830" s="555"/>
      <c r="D15830" s="555"/>
      <c r="E15830" s="124" t="str">
        <f>'Enter Data'!$C$61</f>
        <v>Select</v>
      </c>
    </row>
    <row r="15831" spans="3:5" x14ac:dyDescent="0.2">
      <c r="C15831" s="555"/>
      <c r="D15831" s="555"/>
      <c r="E15831" s="124" t="str">
        <f>'Enter Data'!$C$61</f>
        <v>Select</v>
      </c>
    </row>
    <row r="15832" spans="3:5" x14ac:dyDescent="0.2">
      <c r="C15832" s="555"/>
      <c r="D15832" s="555"/>
      <c r="E15832" s="124" t="str">
        <f>'Enter Data'!$C$61</f>
        <v>Select</v>
      </c>
    </row>
    <row r="15833" spans="3:5" x14ac:dyDescent="0.2">
      <c r="C15833" s="555"/>
      <c r="D15833" s="555"/>
      <c r="E15833" s="124" t="str">
        <f>'Enter Data'!$C$61</f>
        <v>Select</v>
      </c>
    </row>
    <row r="15834" spans="3:5" x14ac:dyDescent="0.2">
      <c r="C15834" s="555"/>
      <c r="D15834" s="555"/>
      <c r="E15834" s="124" t="str">
        <f>'Enter Data'!$C$61</f>
        <v>Select</v>
      </c>
    </row>
    <row r="15835" spans="3:5" x14ac:dyDescent="0.2">
      <c r="C15835" s="555"/>
      <c r="D15835" s="555"/>
      <c r="E15835" s="124" t="str">
        <f>'Enter Data'!$C$61</f>
        <v>Select</v>
      </c>
    </row>
    <row r="15836" spans="3:5" x14ac:dyDescent="0.2">
      <c r="C15836" s="555"/>
      <c r="D15836" s="555"/>
      <c r="E15836" s="124" t="str">
        <f>'Enter Data'!$C$61</f>
        <v>Select</v>
      </c>
    </row>
    <row r="15837" spans="3:5" x14ac:dyDescent="0.2">
      <c r="C15837" s="555"/>
      <c r="D15837" s="555"/>
      <c r="E15837" s="124" t="str">
        <f>'Enter Data'!$C$61</f>
        <v>Select</v>
      </c>
    </row>
    <row r="15838" spans="3:5" x14ac:dyDescent="0.2">
      <c r="C15838" s="555"/>
      <c r="D15838" s="555"/>
      <c r="E15838" s="124" t="str">
        <f>'Enter Data'!$C$61</f>
        <v>Select</v>
      </c>
    </row>
    <row r="15839" spans="3:5" x14ac:dyDescent="0.2">
      <c r="C15839" s="555"/>
      <c r="D15839" s="555"/>
      <c r="E15839" s="124" t="str">
        <f>'Enter Data'!$C$61</f>
        <v>Select</v>
      </c>
    </row>
    <row r="15840" spans="3:5" x14ac:dyDescent="0.2">
      <c r="C15840" s="555"/>
      <c r="D15840" s="555"/>
      <c r="E15840" s="124" t="str">
        <f>'Enter Data'!$C$61</f>
        <v>Select</v>
      </c>
    </row>
    <row r="15841" spans="3:5" x14ac:dyDescent="0.2">
      <c r="C15841" s="555"/>
      <c r="D15841" s="555"/>
      <c r="E15841" s="124" t="str">
        <f>'Enter Data'!$C$61</f>
        <v>Select</v>
      </c>
    </row>
    <row r="15842" spans="3:5" x14ac:dyDescent="0.2">
      <c r="C15842" s="555"/>
      <c r="D15842" s="555"/>
      <c r="E15842" s="124" t="str">
        <f>'Enter Data'!$C$61</f>
        <v>Select</v>
      </c>
    </row>
    <row r="15843" spans="3:5" x14ac:dyDescent="0.2">
      <c r="C15843" s="555"/>
      <c r="D15843" s="555"/>
      <c r="E15843" s="124" t="str">
        <f>'Enter Data'!$C$61</f>
        <v>Select</v>
      </c>
    </row>
    <row r="15844" spans="3:5" x14ac:dyDescent="0.2">
      <c r="C15844" s="555"/>
      <c r="D15844" s="555"/>
      <c r="E15844" s="124" t="str">
        <f>'Enter Data'!$C$61</f>
        <v>Select</v>
      </c>
    </row>
    <row r="15845" spans="3:5" x14ac:dyDescent="0.2">
      <c r="C15845" s="555"/>
      <c r="D15845" s="555"/>
      <c r="E15845" s="124" t="str">
        <f>'Enter Data'!$C$61</f>
        <v>Select</v>
      </c>
    </row>
    <row r="15846" spans="3:5" x14ac:dyDescent="0.2">
      <c r="C15846" s="555"/>
      <c r="D15846" s="555"/>
      <c r="E15846" s="124" t="str">
        <f>'Enter Data'!$C$61</f>
        <v>Select</v>
      </c>
    </row>
    <row r="15847" spans="3:5" x14ac:dyDescent="0.2">
      <c r="C15847" s="555"/>
      <c r="D15847" s="555"/>
      <c r="E15847" s="124" t="str">
        <f>'Enter Data'!$C$61</f>
        <v>Select</v>
      </c>
    </row>
    <row r="15848" spans="3:5" x14ac:dyDescent="0.2">
      <c r="C15848" s="555"/>
      <c r="D15848" s="555"/>
      <c r="E15848" s="124" t="str">
        <f>'Enter Data'!$C$61</f>
        <v>Select</v>
      </c>
    </row>
    <row r="15849" spans="3:5" x14ac:dyDescent="0.2">
      <c r="C15849" s="555"/>
      <c r="D15849" s="555"/>
      <c r="E15849" s="124" t="str">
        <f>'Enter Data'!$C$61</f>
        <v>Select</v>
      </c>
    </row>
    <row r="15850" spans="3:5" x14ac:dyDescent="0.2">
      <c r="C15850" s="555"/>
      <c r="D15850" s="555"/>
      <c r="E15850" s="124" t="str">
        <f>'Enter Data'!$C$61</f>
        <v>Select</v>
      </c>
    </row>
    <row r="15851" spans="3:5" x14ac:dyDescent="0.2">
      <c r="C15851" s="555"/>
      <c r="D15851" s="555"/>
      <c r="E15851" s="124" t="str">
        <f>'Enter Data'!$C$61</f>
        <v>Select</v>
      </c>
    </row>
    <row r="15852" spans="3:5" x14ac:dyDescent="0.2">
      <c r="C15852" s="555"/>
      <c r="D15852" s="555"/>
      <c r="E15852" s="124" t="str">
        <f>'Enter Data'!$C$61</f>
        <v>Select</v>
      </c>
    </row>
    <row r="15853" spans="3:5" x14ac:dyDescent="0.2">
      <c r="C15853" s="555"/>
      <c r="D15853" s="555"/>
      <c r="E15853" s="124" t="str">
        <f>'Enter Data'!$C$61</f>
        <v>Select</v>
      </c>
    </row>
    <row r="15854" spans="3:5" x14ac:dyDescent="0.2">
      <c r="C15854" s="555"/>
      <c r="D15854" s="555"/>
      <c r="E15854" s="124" t="str">
        <f>'Enter Data'!$C$61</f>
        <v>Select</v>
      </c>
    </row>
    <row r="15855" spans="3:5" x14ac:dyDescent="0.2">
      <c r="C15855" s="555"/>
      <c r="D15855" s="555"/>
      <c r="E15855" s="124" t="str">
        <f>'Enter Data'!$C$61</f>
        <v>Select</v>
      </c>
    </row>
    <row r="15856" spans="3:5" x14ac:dyDescent="0.2">
      <c r="C15856" s="555"/>
      <c r="D15856" s="555"/>
      <c r="E15856" s="124" t="str">
        <f>'Enter Data'!$C$61</f>
        <v>Select</v>
      </c>
    </row>
    <row r="15857" spans="3:5" x14ac:dyDescent="0.2">
      <c r="C15857" s="555"/>
      <c r="D15857" s="555"/>
      <c r="E15857" s="124" t="str">
        <f>'Enter Data'!$C$61</f>
        <v>Select</v>
      </c>
    </row>
    <row r="15858" spans="3:5" x14ac:dyDescent="0.2">
      <c r="C15858" s="555"/>
      <c r="D15858" s="555"/>
      <c r="E15858" s="124" t="str">
        <f>'Enter Data'!$C$61</f>
        <v>Select</v>
      </c>
    </row>
    <row r="15859" spans="3:5" x14ac:dyDescent="0.2">
      <c r="C15859" s="555"/>
      <c r="D15859" s="555"/>
      <c r="E15859" s="124" t="str">
        <f>'Enter Data'!$C$61</f>
        <v>Select</v>
      </c>
    </row>
    <row r="15860" spans="3:5" x14ac:dyDescent="0.2">
      <c r="C15860" s="555"/>
      <c r="D15860" s="555"/>
      <c r="E15860" s="124" t="str">
        <f>'Enter Data'!$C$61</f>
        <v>Select</v>
      </c>
    </row>
    <row r="15861" spans="3:5" x14ac:dyDescent="0.2">
      <c r="C15861" s="555"/>
      <c r="D15861" s="555"/>
      <c r="E15861" s="124" t="str">
        <f>'Enter Data'!$C$61</f>
        <v>Select</v>
      </c>
    </row>
    <row r="15862" spans="3:5" x14ac:dyDescent="0.2">
      <c r="C15862" s="555"/>
      <c r="D15862" s="555"/>
      <c r="E15862" s="124" t="str">
        <f>'Enter Data'!$C$61</f>
        <v>Select</v>
      </c>
    </row>
    <row r="15863" spans="3:5" x14ac:dyDescent="0.2">
      <c r="C15863" s="555"/>
      <c r="D15863" s="555"/>
      <c r="E15863" s="124" t="str">
        <f>'Enter Data'!$C$61</f>
        <v>Select</v>
      </c>
    </row>
    <row r="15864" spans="3:5" x14ac:dyDescent="0.2">
      <c r="C15864" s="555"/>
      <c r="D15864" s="555"/>
      <c r="E15864" s="124" t="str">
        <f>'Enter Data'!$C$61</f>
        <v>Select</v>
      </c>
    </row>
    <row r="15865" spans="3:5" x14ac:dyDescent="0.2">
      <c r="C15865" s="555"/>
      <c r="D15865" s="555"/>
      <c r="E15865" s="124" t="str">
        <f>'Enter Data'!$C$61</f>
        <v>Select</v>
      </c>
    </row>
    <row r="15866" spans="3:5" x14ac:dyDescent="0.2">
      <c r="C15866" s="555"/>
      <c r="D15866" s="555"/>
      <c r="E15866" s="124" t="str">
        <f>'Enter Data'!$C$61</f>
        <v>Select</v>
      </c>
    </row>
    <row r="15867" spans="3:5" x14ac:dyDescent="0.2">
      <c r="C15867" s="555"/>
      <c r="D15867" s="555"/>
      <c r="E15867" s="124" t="str">
        <f>'Enter Data'!$C$61</f>
        <v>Select</v>
      </c>
    </row>
    <row r="15868" spans="3:5" x14ac:dyDescent="0.2">
      <c r="C15868" s="555"/>
      <c r="D15868" s="555"/>
      <c r="E15868" s="124" t="str">
        <f>'Enter Data'!$C$61</f>
        <v>Select</v>
      </c>
    </row>
    <row r="15869" spans="3:5" x14ac:dyDescent="0.2">
      <c r="C15869" s="555"/>
      <c r="D15869" s="555"/>
      <c r="E15869" s="124" t="str">
        <f>'Enter Data'!$C$61</f>
        <v>Select</v>
      </c>
    </row>
    <row r="15870" spans="3:5" x14ac:dyDescent="0.2">
      <c r="C15870" s="555"/>
      <c r="D15870" s="555"/>
      <c r="E15870" s="124" t="str">
        <f>'Enter Data'!$C$61</f>
        <v>Select</v>
      </c>
    </row>
    <row r="15871" spans="3:5" x14ac:dyDescent="0.2">
      <c r="C15871" s="555"/>
      <c r="D15871" s="555"/>
      <c r="E15871" s="124" t="str">
        <f>'Enter Data'!$C$61</f>
        <v>Select</v>
      </c>
    </row>
    <row r="15872" spans="3:5" x14ac:dyDescent="0.2">
      <c r="C15872" s="555"/>
      <c r="D15872" s="555"/>
      <c r="E15872" s="124" t="str">
        <f>'Enter Data'!$C$61</f>
        <v>Select</v>
      </c>
    </row>
    <row r="15873" spans="3:5" x14ac:dyDescent="0.2">
      <c r="C15873" s="555"/>
      <c r="D15873" s="555"/>
      <c r="E15873" s="124" t="str">
        <f>'Enter Data'!$C$61</f>
        <v>Select</v>
      </c>
    </row>
    <row r="15874" spans="3:5" x14ac:dyDescent="0.2">
      <c r="C15874" s="555"/>
      <c r="D15874" s="555"/>
      <c r="E15874" s="124" t="str">
        <f>'Enter Data'!$C$61</f>
        <v>Select</v>
      </c>
    </row>
    <row r="15875" spans="3:5" x14ac:dyDescent="0.2">
      <c r="C15875" s="555"/>
      <c r="D15875" s="555"/>
      <c r="E15875" s="124" t="str">
        <f>'Enter Data'!$C$61</f>
        <v>Select</v>
      </c>
    </row>
    <row r="15876" spans="3:5" x14ac:dyDescent="0.2">
      <c r="C15876" s="555"/>
      <c r="D15876" s="555"/>
      <c r="E15876" s="124" t="str">
        <f>'Enter Data'!$C$61</f>
        <v>Select</v>
      </c>
    </row>
    <row r="15877" spans="3:5" x14ac:dyDescent="0.2">
      <c r="C15877" s="555"/>
      <c r="D15877" s="555"/>
      <c r="E15877" s="124" t="str">
        <f>'Enter Data'!$C$61</f>
        <v>Select</v>
      </c>
    </row>
    <row r="15878" spans="3:5" x14ac:dyDescent="0.2">
      <c r="C15878" s="555"/>
      <c r="D15878" s="555"/>
      <c r="E15878" s="124" t="str">
        <f>'Enter Data'!$C$61</f>
        <v>Select</v>
      </c>
    </row>
    <row r="15879" spans="3:5" x14ac:dyDescent="0.2">
      <c r="C15879" s="555"/>
      <c r="D15879" s="555"/>
      <c r="E15879" s="124" t="str">
        <f>'Enter Data'!$C$61</f>
        <v>Select</v>
      </c>
    </row>
    <row r="15880" spans="3:5" x14ac:dyDescent="0.2">
      <c r="C15880" s="555"/>
      <c r="D15880" s="555"/>
      <c r="E15880" s="124" t="str">
        <f>'Enter Data'!$C$61</f>
        <v>Select</v>
      </c>
    </row>
    <row r="15881" spans="3:5" x14ac:dyDescent="0.2">
      <c r="C15881" s="555"/>
      <c r="D15881" s="555"/>
      <c r="E15881" s="124" t="str">
        <f>'Enter Data'!$C$61</f>
        <v>Select</v>
      </c>
    </row>
    <row r="15882" spans="3:5" x14ac:dyDescent="0.2">
      <c r="C15882" s="555"/>
      <c r="D15882" s="555"/>
      <c r="E15882" s="124" t="str">
        <f>'Enter Data'!$C$61</f>
        <v>Select</v>
      </c>
    </row>
    <row r="15883" spans="3:5" x14ac:dyDescent="0.2">
      <c r="C15883" s="555"/>
      <c r="D15883" s="555"/>
      <c r="E15883" s="124" t="str">
        <f>'Enter Data'!$C$61</f>
        <v>Select</v>
      </c>
    </row>
    <row r="15884" spans="3:5" x14ac:dyDescent="0.2">
      <c r="C15884" s="555"/>
      <c r="D15884" s="555"/>
      <c r="E15884" s="124" t="str">
        <f>'Enter Data'!$C$61</f>
        <v>Select</v>
      </c>
    </row>
    <row r="15885" spans="3:5" x14ac:dyDescent="0.2">
      <c r="C15885" s="555"/>
      <c r="D15885" s="555"/>
      <c r="E15885" s="124" t="str">
        <f>'Enter Data'!$C$61</f>
        <v>Select</v>
      </c>
    </row>
    <row r="15886" spans="3:5" x14ac:dyDescent="0.2">
      <c r="C15886" s="555"/>
      <c r="D15886" s="555"/>
      <c r="E15886" s="124" t="str">
        <f>'Enter Data'!$C$61</f>
        <v>Select</v>
      </c>
    </row>
    <row r="15887" spans="3:5" x14ac:dyDescent="0.2">
      <c r="C15887" s="555"/>
      <c r="D15887" s="555"/>
      <c r="E15887" s="124" t="str">
        <f>'Enter Data'!$C$61</f>
        <v>Select</v>
      </c>
    </row>
    <row r="15888" spans="3:5" x14ac:dyDescent="0.2">
      <c r="C15888" s="555"/>
      <c r="D15888" s="555"/>
      <c r="E15888" s="124" t="str">
        <f>'Enter Data'!$C$61</f>
        <v>Select</v>
      </c>
    </row>
    <row r="15889" spans="3:5" x14ac:dyDescent="0.2">
      <c r="C15889" s="555"/>
      <c r="D15889" s="555"/>
      <c r="E15889" s="124" t="str">
        <f>'Enter Data'!$C$61</f>
        <v>Select</v>
      </c>
    </row>
    <row r="15890" spans="3:5" x14ac:dyDescent="0.2">
      <c r="C15890" s="555"/>
      <c r="D15890" s="555"/>
      <c r="E15890" s="124" t="str">
        <f>'Enter Data'!$C$61</f>
        <v>Select</v>
      </c>
    </row>
    <row r="15891" spans="3:5" x14ac:dyDescent="0.2">
      <c r="C15891" s="555"/>
      <c r="D15891" s="555"/>
      <c r="E15891" s="124" t="str">
        <f>'Enter Data'!$C$61</f>
        <v>Select</v>
      </c>
    </row>
    <row r="15892" spans="3:5" x14ac:dyDescent="0.2">
      <c r="C15892" s="555"/>
      <c r="D15892" s="555"/>
      <c r="E15892" s="124" t="str">
        <f>'Enter Data'!$C$61</f>
        <v>Select</v>
      </c>
    </row>
    <row r="15893" spans="3:5" x14ac:dyDescent="0.2">
      <c r="C15893" s="555"/>
      <c r="D15893" s="555"/>
      <c r="E15893" s="124" t="str">
        <f>'Enter Data'!$C$61</f>
        <v>Select</v>
      </c>
    </row>
    <row r="15894" spans="3:5" x14ac:dyDescent="0.2">
      <c r="C15894" s="555"/>
      <c r="D15894" s="555"/>
      <c r="E15894" s="124" t="str">
        <f>'Enter Data'!$C$61</f>
        <v>Select</v>
      </c>
    </row>
    <row r="15895" spans="3:5" x14ac:dyDescent="0.2">
      <c r="C15895" s="555"/>
      <c r="D15895" s="555"/>
      <c r="E15895" s="124" t="str">
        <f>'Enter Data'!$C$61</f>
        <v>Select</v>
      </c>
    </row>
    <row r="15896" spans="3:5" x14ac:dyDescent="0.2">
      <c r="C15896" s="555"/>
      <c r="D15896" s="555"/>
      <c r="E15896" s="124" t="str">
        <f>'Enter Data'!$C$61</f>
        <v>Select</v>
      </c>
    </row>
    <row r="15897" spans="3:5" x14ac:dyDescent="0.2">
      <c r="C15897" s="555"/>
      <c r="D15897" s="555"/>
      <c r="E15897" s="124" t="str">
        <f>'Enter Data'!$C$61</f>
        <v>Select</v>
      </c>
    </row>
    <row r="15898" spans="3:5" x14ac:dyDescent="0.2">
      <c r="C15898" s="555"/>
      <c r="D15898" s="555"/>
      <c r="E15898" s="124" t="str">
        <f>'Enter Data'!$C$61</f>
        <v>Select</v>
      </c>
    </row>
    <row r="15899" spans="3:5" x14ac:dyDescent="0.2">
      <c r="C15899" s="555"/>
      <c r="D15899" s="555"/>
      <c r="E15899" s="124" t="str">
        <f>'Enter Data'!$C$61</f>
        <v>Select</v>
      </c>
    </row>
    <row r="15900" spans="3:5" x14ac:dyDescent="0.2">
      <c r="C15900" s="555"/>
      <c r="D15900" s="555"/>
      <c r="E15900" s="124" t="str">
        <f>'Enter Data'!$C$61</f>
        <v>Select</v>
      </c>
    </row>
    <row r="15901" spans="3:5" x14ac:dyDescent="0.2">
      <c r="C15901" s="555"/>
      <c r="D15901" s="555"/>
      <c r="E15901" s="124" t="str">
        <f>'Enter Data'!$C$61</f>
        <v>Select</v>
      </c>
    </row>
    <row r="15902" spans="3:5" x14ac:dyDescent="0.2">
      <c r="C15902" s="555"/>
      <c r="D15902" s="555"/>
      <c r="E15902" s="124" t="str">
        <f>'Enter Data'!$C$61</f>
        <v>Select</v>
      </c>
    </row>
    <row r="15903" spans="3:5" x14ac:dyDescent="0.2">
      <c r="C15903" s="555"/>
      <c r="D15903" s="555"/>
      <c r="E15903" s="124" t="str">
        <f>'Enter Data'!$C$61</f>
        <v>Select</v>
      </c>
    </row>
    <row r="15904" spans="3:5" x14ac:dyDescent="0.2">
      <c r="C15904" s="555"/>
      <c r="D15904" s="555"/>
      <c r="E15904" s="124" t="str">
        <f>'Enter Data'!$C$61</f>
        <v>Select</v>
      </c>
    </row>
    <row r="15905" spans="3:5" x14ac:dyDescent="0.2">
      <c r="C15905" s="555"/>
      <c r="D15905" s="555"/>
      <c r="E15905" s="124" t="str">
        <f>'Enter Data'!$C$61</f>
        <v>Select</v>
      </c>
    </row>
    <row r="15906" spans="3:5" x14ac:dyDescent="0.2">
      <c r="C15906" s="555"/>
      <c r="D15906" s="555"/>
      <c r="E15906" s="124" t="str">
        <f>'Enter Data'!$C$61</f>
        <v>Select</v>
      </c>
    </row>
    <row r="15907" spans="3:5" x14ac:dyDescent="0.2">
      <c r="C15907" s="555"/>
      <c r="D15907" s="555"/>
      <c r="E15907" s="124" t="str">
        <f>'Enter Data'!$C$61</f>
        <v>Select</v>
      </c>
    </row>
    <row r="15908" spans="3:5" x14ac:dyDescent="0.2">
      <c r="C15908" s="555"/>
      <c r="D15908" s="555"/>
      <c r="E15908" s="124" t="str">
        <f>'Enter Data'!$C$61</f>
        <v>Select</v>
      </c>
    </row>
    <row r="15909" spans="3:5" x14ac:dyDescent="0.2">
      <c r="C15909" s="555"/>
      <c r="D15909" s="555"/>
      <c r="E15909" s="124" t="str">
        <f>'Enter Data'!$C$61</f>
        <v>Select</v>
      </c>
    </row>
    <row r="15910" spans="3:5" x14ac:dyDescent="0.2">
      <c r="C15910" s="555"/>
      <c r="D15910" s="555"/>
      <c r="E15910" s="124" t="str">
        <f>'Enter Data'!$C$61</f>
        <v>Select</v>
      </c>
    </row>
    <row r="15911" spans="3:5" x14ac:dyDescent="0.2">
      <c r="C15911" s="555"/>
      <c r="D15911" s="555"/>
      <c r="E15911" s="124" t="str">
        <f>'Enter Data'!$C$61</f>
        <v>Select</v>
      </c>
    </row>
    <row r="15912" spans="3:5" x14ac:dyDescent="0.2">
      <c r="C15912" s="555"/>
      <c r="D15912" s="555"/>
      <c r="E15912" s="124" t="str">
        <f>'Enter Data'!$C$61</f>
        <v>Select</v>
      </c>
    </row>
    <row r="15913" spans="3:5" x14ac:dyDescent="0.2">
      <c r="C15913" s="555"/>
      <c r="D15913" s="555"/>
      <c r="E15913" s="124" t="str">
        <f>'Enter Data'!$C$61</f>
        <v>Select</v>
      </c>
    </row>
    <row r="15914" spans="3:5" x14ac:dyDescent="0.2">
      <c r="C15914" s="555"/>
      <c r="D15914" s="555"/>
      <c r="E15914" s="124" t="str">
        <f>'Enter Data'!$C$61</f>
        <v>Select</v>
      </c>
    </row>
    <row r="15915" spans="3:5" x14ac:dyDescent="0.2">
      <c r="C15915" s="555"/>
      <c r="D15915" s="555"/>
      <c r="E15915" s="124" t="str">
        <f>'Enter Data'!$C$61</f>
        <v>Select</v>
      </c>
    </row>
    <row r="15916" spans="3:5" x14ac:dyDescent="0.2">
      <c r="C15916" s="555"/>
      <c r="D15916" s="555"/>
      <c r="E15916" s="124" t="str">
        <f>'Enter Data'!$C$61</f>
        <v>Select</v>
      </c>
    </row>
    <row r="15917" spans="3:5" x14ac:dyDescent="0.2">
      <c r="C15917" s="555"/>
      <c r="D15917" s="555"/>
      <c r="E15917" s="124" t="str">
        <f>'Enter Data'!$C$61</f>
        <v>Select</v>
      </c>
    </row>
    <row r="15918" spans="3:5" x14ac:dyDescent="0.2">
      <c r="C15918" s="555"/>
      <c r="D15918" s="555"/>
      <c r="E15918" s="124" t="str">
        <f>'Enter Data'!$C$61</f>
        <v>Select</v>
      </c>
    </row>
    <row r="15919" spans="3:5" x14ac:dyDescent="0.2">
      <c r="C15919" s="555"/>
      <c r="D15919" s="555"/>
      <c r="E15919" s="124" t="str">
        <f>'Enter Data'!$C$61</f>
        <v>Select</v>
      </c>
    </row>
    <row r="15920" spans="3:5" x14ac:dyDescent="0.2">
      <c r="C15920" s="555"/>
      <c r="D15920" s="555"/>
      <c r="E15920" s="124" t="str">
        <f>'Enter Data'!$C$61</f>
        <v>Select</v>
      </c>
    </row>
    <row r="15921" spans="3:5" x14ac:dyDescent="0.2">
      <c r="C15921" s="555"/>
      <c r="D15921" s="555"/>
      <c r="E15921" s="124" t="str">
        <f>'Enter Data'!$C$61</f>
        <v>Select</v>
      </c>
    </row>
    <row r="15922" spans="3:5" x14ac:dyDescent="0.2">
      <c r="C15922" s="555"/>
      <c r="D15922" s="555"/>
      <c r="E15922" s="124" t="str">
        <f>'Enter Data'!$C$61</f>
        <v>Select</v>
      </c>
    </row>
    <row r="15923" spans="3:5" x14ac:dyDescent="0.2">
      <c r="C15923" s="555"/>
      <c r="D15923" s="555"/>
      <c r="E15923" s="124" t="str">
        <f>'Enter Data'!$C$61</f>
        <v>Select</v>
      </c>
    </row>
    <row r="15924" spans="3:5" x14ac:dyDescent="0.2">
      <c r="C15924" s="555"/>
      <c r="D15924" s="555"/>
      <c r="E15924" s="124" t="str">
        <f>'Enter Data'!$C$61</f>
        <v>Select</v>
      </c>
    </row>
    <row r="15925" spans="3:5" x14ac:dyDescent="0.2">
      <c r="C15925" s="555"/>
      <c r="D15925" s="555"/>
      <c r="E15925" s="124" t="str">
        <f>'Enter Data'!$C$61</f>
        <v>Select</v>
      </c>
    </row>
    <row r="15926" spans="3:5" x14ac:dyDescent="0.2">
      <c r="C15926" s="555"/>
      <c r="D15926" s="555"/>
      <c r="E15926" s="124" t="str">
        <f>'Enter Data'!$C$61</f>
        <v>Select</v>
      </c>
    </row>
    <row r="15927" spans="3:5" x14ac:dyDescent="0.2">
      <c r="C15927" s="555"/>
      <c r="D15927" s="555"/>
      <c r="E15927" s="124" t="str">
        <f>'Enter Data'!$C$61</f>
        <v>Select</v>
      </c>
    </row>
    <row r="15928" spans="3:5" x14ac:dyDescent="0.2">
      <c r="C15928" s="555"/>
      <c r="D15928" s="555"/>
      <c r="E15928" s="124" t="str">
        <f>'Enter Data'!$C$61</f>
        <v>Select</v>
      </c>
    </row>
    <row r="15929" spans="3:5" x14ac:dyDescent="0.2">
      <c r="C15929" s="555"/>
      <c r="D15929" s="555"/>
      <c r="E15929" s="124" t="str">
        <f>'Enter Data'!$C$61</f>
        <v>Select</v>
      </c>
    </row>
    <row r="15930" spans="3:5" x14ac:dyDescent="0.2">
      <c r="C15930" s="555"/>
      <c r="D15930" s="555"/>
      <c r="E15930" s="124" t="str">
        <f>'Enter Data'!$C$61</f>
        <v>Select</v>
      </c>
    </row>
    <row r="15931" spans="3:5" x14ac:dyDescent="0.2">
      <c r="C15931" s="555"/>
      <c r="D15931" s="555"/>
      <c r="E15931" s="124" t="str">
        <f>'Enter Data'!$C$61</f>
        <v>Select</v>
      </c>
    </row>
    <row r="15932" spans="3:5" x14ac:dyDescent="0.2">
      <c r="C15932" s="555"/>
      <c r="D15932" s="555"/>
      <c r="E15932" s="124" t="str">
        <f>'Enter Data'!$C$61</f>
        <v>Select</v>
      </c>
    </row>
    <row r="15933" spans="3:5" x14ac:dyDescent="0.2">
      <c r="C15933" s="555"/>
      <c r="D15933" s="555"/>
      <c r="E15933" s="124" t="str">
        <f>'Enter Data'!$C$61</f>
        <v>Select</v>
      </c>
    </row>
    <row r="15934" spans="3:5" x14ac:dyDescent="0.2">
      <c r="C15934" s="555"/>
      <c r="D15934" s="555"/>
      <c r="E15934" s="124" t="str">
        <f>'Enter Data'!$C$61</f>
        <v>Select</v>
      </c>
    </row>
    <row r="15935" spans="3:5" x14ac:dyDescent="0.2">
      <c r="C15935" s="555"/>
      <c r="D15935" s="555"/>
      <c r="E15935" s="124" t="str">
        <f>'Enter Data'!$C$61</f>
        <v>Select</v>
      </c>
    </row>
    <row r="15936" spans="3:5" x14ac:dyDescent="0.2">
      <c r="C15936" s="555"/>
      <c r="D15936" s="555"/>
      <c r="E15936" s="124" t="str">
        <f>'Enter Data'!$C$61</f>
        <v>Select</v>
      </c>
    </row>
    <row r="15937" spans="3:5" x14ac:dyDescent="0.2">
      <c r="C15937" s="555"/>
      <c r="D15937" s="555"/>
      <c r="E15937" s="124" t="str">
        <f>'Enter Data'!$C$61</f>
        <v>Select</v>
      </c>
    </row>
    <row r="15938" spans="3:5" x14ac:dyDescent="0.2">
      <c r="C15938" s="555"/>
      <c r="D15938" s="555"/>
      <c r="E15938" s="124" t="str">
        <f>'Enter Data'!$C$61</f>
        <v>Select</v>
      </c>
    </row>
    <row r="15939" spans="3:5" x14ac:dyDescent="0.2">
      <c r="C15939" s="555"/>
      <c r="D15939" s="555"/>
      <c r="E15939" s="124" t="str">
        <f>'Enter Data'!$C$61</f>
        <v>Select</v>
      </c>
    </row>
    <row r="15940" spans="3:5" x14ac:dyDescent="0.2">
      <c r="C15940" s="555"/>
      <c r="D15940" s="555"/>
      <c r="E15940" s="124" t="str">
        <f>'Enter Data'!$C$61</f>
        <v>Select</v>
      </c>
    </row>
    <row r="15941" spans="3:5" x14ac:dyDescent="0.2">
      <c r="C15941" s="555"/>
      <c r="D15941" s="555"/>
      <c r="E15941" s="124" t="str">
        <f>'Enter Data'!$C$61</f>
        <v>Select</v>
      </c>
    </row>
    <row r="15942" spans="3:5" x14ac:dyDescent="0.2">
      <c r="C15942" s="555"/>
      <c r="D15942" s="555"/>
      <c r="E15942" s="124" t="str">
        <f>'Enter Data'!$C$61</f>
        <v>Select</v>
      </c>
    </row>
    <row r="15943" spans="3:5" x14ac:dyDescent="0.2">
      <c r="C15943" s="555"/>
      <c r="D15943" s="555"/>
      <c r="E15943" s="124" t="str">
        <f>'Enter Data'!$C$61</f>
        <v>Select</v>
      </c>
    </row>
    <row r="15944" spans="3:5" x14ac:dyDescent="0.2">
      <c r="C15944" s="555"/>
      <c r="D15944" s="555"/>
      <c r="E15944" s="124" t="str">
        <f>'Enter Data'!$C$61</f>
        <v>Select</v>
      </c>
    </row>
    <row r="15945" spans="3:5" x14ac:dyDescent="0.2">
      <c r="C15945" s="555"/>
      <c r="D15945" s="555"/>
      <c r="E15945" s="124" t="str">
        <f>'Enter Data'!$C$61</f>
        <v>Select</v>
      </c>
    </row>
    <row r="15946" spans="3:5" x14ac:dyDescent="0.2">
      <c r="C15946" s="555"/>
      <c r="D15946" s="555"/>
      <c r="E15946" s="124" t="str">
        <f>'Enter Data'!$C$61</f>
        <v>Select</v>
      </c>
    </row>
    <row r="15947" spans="3:5" x14ac:dyDescent="0.2">
      <c r="C15947" s="555"/>
      <c r="D15947" s="555"/>
      <c r="E15947" s="124" t="str">
        <f>'Enter Data'!$C$61</f>
        <v>Select</v>
      </c>
    </row>
    <row r="15948" spans="3:5" x14ac:dyDescent="0.2">
      <c r="C15948" s="555"/>
      <c r="D15948" s="555"/>
      <c r="E15948" s="124" t="str">
        <f>'Enter Data'!$C$61</f>
        <v>Select</v>
      </c>
    </row>
    <row r="15949" spans="3:5" x14ac:dyDescent="0.2">
      <c r="C15949" s="555"/>
      <c r="D15949" s="555"/>
      <c r="E15949" s="124" t="str">
        <f>'Enter Data'!$C$61</f>
        <v>Select</v>
      </c>
    </row>
    <row r="15950" spans="3:5" x14ac:dyDescent="0.2">
      <c r="C15950" s="555"/>
      <c r="D15950" s="555"/>
      <c r="E15950" s="124" t="str">
        <f>'Enter Data'!$C$61</f>
        <v>Select</v>
      </c>
    </row>
    <row r="15951" spans="3:5" x14ac:dyDescent="0.2">
      <c r="C15951" s="555"/>
      <c r="D15951" s="555"/>
      <c r="E15951" s="124" t="str">
        <f>'Enter Data'!$C$61</f>
        <v>Select</v>
      </c>
    </row>
    <row r="15952" spans="3:5" x14ac:dyDescent="0.2">
      <c r="C15952" s="555"/>
      <c r="D15952" s="555"/>
      <c r="E15952" s="124" t="str">
        <f>'Enter Data'!$C$61</f>
        <v>Select</v>
      </c>
    </row>
    <row r="15953" spans="3:5" x14ac:dyDescent="0.2">
      <c r="C15953" s="555"/>
      <c r="D15953" s="555"/>
      <c r="E15953" s="124" t="str">
        <f>'Enter Data'!$C$61</f>
        <v>Select</v>
      </c>
    </row>
    <row r="15954" spans="3:5" x14ac:dyDescent="0.2">
      <c r="C15954" s="555"/>
      <c r="D15954" s="555"/>
      <c r="E15954" s="124" t="str">
        <f>'Enter Data'!$C$61</f>
        <v>Select</v>
      </c>
    </row>
    <row r="15955" spans="3:5" x14ac:dyDescent="0.2">
      <c r="C15955" s="555"/>
      <c r="D15955" s="555"/>
      <c r="E15955" s="124" t="str">
        <f>'Enter Data'!$C$61</f>
        <v>Select</v>
      </c>
    </row>
    <row r="15956" spans="3:5" x14ac:dyDescent="0.2">
      <c r="C15956" s="555"/>
      <c r="D15956" s="555"/>
      <c r="E15956" s="124" t="str">
        <f>'Enter Data'!$C$61</f>
        <v>Select</v>
      </c>
    </row>
    <row r="15957" spans="3:5" x14ac:dyDescent="0.2">
      <c r="C15957" s="555"/>
      <c r="D15957" s="555"/>
      <c r="E15957" s="124" t="str">
        <f>'Enter Data'!$C$61</f>
        <v>Select</v>
      </c>
    </row>
    <row r="15958" spans="3:5" x14ac:dyDescent="0.2">
      <c r="C15958" s="555"/>
      <c r="D15958" s="555"/>
      <c r="E15958" s="124" t="str">
        <f>'Enter Data'!$C$61</f>
        <v>Select</v>
      </c>
    </row>
    <row r="15959" spans="3:5" x14ac:dyDescent="0.2">
      <c r="C15959" s="555"/>
      <c r="D15959" s="555"/>
      <c r="E15959" s="124" t="str">
        <f>'Enter Data'!$C$61</f>
        <v>Select</v>
      </c>
    </row>
    <row r="15960" spans="3:5" x14ac:dyDescent="0.2">
      <c r="C15960" s="555"/>
      <c r="D15960" s="555"/>
      <c r="E15960" s="124" t="str">
        <f>'Enter Data'!$C$61</f>
        <v>Select</v>
      </c>
    </row>
    <row r="15961" spans="3:5" x14ac:dyDescent="0.2">
      <c r="C15961" s="555"/>
      <c r="D15961" s="555"/>
      <c r="E15961" s="124" t="str">
        <f>'Enter Data'!$C$61</f>
        <v>Select</v>
      </c>
    </row>
    <row r="15962" spans="3:5" x14ac:dyDescent="0.2">
      <c r="C15962" s="555"/>
      <c r="D15962" s="555"/>
      <c r="E15962" s="124" t="str">
        <f>'Enter Data'!$C$61</f>
        <v>Select</v>
      </c>
    </row>
    <row r="15963" spans="3:5" x14ac:dyDescent="0.2">
      <c r="C15963" s="555"/>
      <c r="D15963" s="555"/>
      <c r="E15963" s="124" t="str">
        <f>'Enter Data'!$C$61</f>
        <v>Select</v>
      </c>
    </row>
    <row r="15964" spans="3:5" x14ac:dyDescent="0.2">
      <c r="C15964" s="555"/>
      <c r="D15964" s="555"/>
      <c r="E15964" s="124" t="str">
        <f>'Enter Data'!$C$61</f>
        <v>Select</v>
      </c>
    </row>
    <row r="15965" spans="3:5" x14ac:dyDescent="0.2">
      <c r="C15965" s="555"/>
      <c r="D15965" s="555"/>
      <c r="E15965" s="124" t="str">
        <f>'Enter Data'!$C$61</f>
        <v>Select</v>
      </c>
    </row>
    <row r="15966" spans="3:5" x14ac:dyDescent="0.2">
      <c r="C15966" s="555"/>
      <c r="D15966" s="555"/>
      <c r="E15966" s="124" t="str">
        <f>'Enter Data'!$C$61</f>
        <v>Select</v>
      </c>
    </row>
    <row r="15967" spans="3:5" x14ac:dyDescent="0.2">
      <c r="C15967" s="555"/>
      <c r="D15967" s="555"/>
      <c r="E15967" s="124" t="str">
        <f>'Enter Data'!$C$61</f>
        <v>Select</v>
      </c>
    </row>
    <row r="15968" spans="3:5" x14ac:dyDescent="0.2">
      <c r="C15968" s="555"/>
      <c r="D15968" s="555"/>
      <c r="E15968" s="124" t="str">
        <f>'Enter Data'!$C$61</f>
        <v>Select</v>
      </c>
    </row>
    <row r="15969" spans="3:5" x14ac:dyDescent="0.2">
      <c r="C15969" s="555"/>
      <c r="D15969" s="555"/>
      <c r="E15969" s="124" t="str">
        <f>'Enter Data'!$C$61</f>
        <v>Select</v>
      </c>
    </row>
    <row r="15970" spans="3:5" x14ac:dyDescent="0.2">
      <c r="C15970" s="555"/>
      <c r="D15970" s="555"/>
      <c r="E15970" s="124" t="str">
        <f>'Enter Data'!$C$61</f>
        <v>Select</v>
      </c>
    </row>
    <row r="15971" spans="3:5" x14ac:dyDescent="0.2">
      <c r="C15971" s="555"/>
      <c r="D15971" s="555"/>
      <c r="E15971" s="124" t="str">
        <f>'Enter Data'!$C$61</f>
        <v>Select</v>
      </c>
    </row>
    <row r="15972" spans="3:5" x14ac:dyDescent="0.2">
      <c r="C15972" s="555"/>
      <c r="D15972" s="555"/>
      <c r="E15972" s="124" t="str">
        <f>'Enter Data'!$C$61</f>
        <v>Select</v>
      </c>
    </row>
    <row r="15973" spans="3:5" x14ac:dyDescent="0.2">
      <c r="C15973" s="555"/>
      <c r="D15973" s="555"/>
      <c r="E15973" s="124" t="str">
        <f>'Enter Data'!$C$61</f>
        <v>Select</v>
      </c>
    </row>
    <row r="15974" spans="3:5" x14ac:dyDescent="0.2">
      <c r="C15974" s="555"/>
      <c r="D15974" s="555"/>
      <c r="E15974" s="124" t="str">
        <f>'Enter Data'!$C$61</f>
        <v>Select</v>
      </c>
    </row>
    <row r="15975" spans="3:5" x14ac:dyDescent="0.2">
      <c r="C15975" s="555"/>
      <c r="D15975" s="555"/>
      <c r="E15975" s="124" t="str">
        <f>'Enter Data'!$C$61</f>
        <v>Select</v>
      </c>
    </row>
    <row r="15976" spans="3:5" x14ac:dyDescent="0.2">
      <c r="C15976" s="555"/>
      <c r="D15976" s="555"/>
      <c r="E15976" s="124" t="str">
        <f>'Enter Data'!$C$61</f>
        <v>Select</v>
      </c>
    </row>
    <row r="15977" spans="3:5" x14ac:dyDescent="0.2">
      <c r="C15977" s="555"/>
      <c r="D15977" s="555"/>
      <c r="E15977" s="124" t="str">
        <f>'Enter Data'!$C$61</f>
        <v>Select</v>
      </c>
    </row>
    <row r="15978" spans="3:5" x14ac:dyDescent="0.2">
      <c r="C15978" s="555"/>
      <c r="D15978" s="555"/>
      <c r="E15978" s="124" t="str">
        <f>'Enter Data'!$C$61</f>
        <v>Select</v>
      </c>
    </row>
    <row r="15979" spans="3:5" x14ac:dyDescent="0.2">
      <c r="C15979" s="555"/>
      <c r="D15979" s="555"/>
      <c r="E15979" s="124" t="str">
        <f>'Enter Data'!$C$61</f>
        <v>Select</v>
      </c>
    </row>
    <row r="15980" spans="3:5" x14ac:dyDescent="0.2">
      <c r="C15980" s="555"/>
      <c r="D15980" s="555"/>
      <c r="E15980" s="124" t="str">
        <f>'Enter Data'!$C$61</f>
        <v>Select</v>
      </c>
    </row>
    <row r="15981" spans="3:5" x14ac:dyDescent="0.2">
      <c r="C15981" s="555"/>
      <c r="D15981" s="555"/>
      <c r="E15981" s="124" t="str">
        <f>'Enter Data'!$C$61</f>
        <v>Select</v>
      </c>
    </row>
    <row r="15982" spans="3:5" x14ac:dyDescent="0.2">
      <c r="C15982" s="555"/>
      <c r="D15982" s="555"/>
      <c r="E15982" s="124" t="str">
        <f>'Enter Data'!$C$61</f>
        <v>Select</v>
      </c>
    </row>
    <row r="15983" spans="3:5" x14ac:dyDescent="0.2">
      <c r="C15983" s="555"/>
      <c r="D15983" s="555"/>
      <c r="E15983" s="124" t="str">
        <f>'Enter Data'!$C$61</f>
        <v>Select</v>
      </c>
    </row>
    <row r="15984" spans="3:5" x14ac:dyDescent="0.2">
      <c r="C15984" s="555"/>
      <c r="D15984" s="555"/>
      <c r="E15984" s="124" t="str">
        <f>'Enter Data'!$C$61</f>
        <v>Select</v>
      </c>
    </row>
    <row r="15985" spans="3:5" x14ac:dyDescent="0.2">
      <c r="C15985" s="555"/>
      <c r="D15985" s="555"/>
      <c r="E15985" s="124" t="str">
        <f>'Enter Data'!$C$61</f>
        <v>Select</v>
      </c>
    </row>
    <row r="15986" spans="3:5" x14ac:dyDescent="0.2">
      <c r="C15986" s="555"/>
      <c r="D15986" s="555"/>
      <c r="E15986" s="124" t="str">
        <f>'Enter Data'!$C$61</f>
        <v>Select</v>
      </c>
    </row>
    <row r="15987" spans="3:5" x14ac:dyDescent="0.2">
      <c r="C15987" s="555"/>
      <c r="D15987" s="555"/>
      <c r="E15987" s="124" t="str">
        <f>'Enter Data'!$C$61</f>
        <v>Select</v>
      </c>
    </row>
    <row r="15988" spans="3:5" x14ac:dyDescent="0.2">
      <c r="C15988" s="555"/>
      <c r="D15988" s="555"/>
      <c r="E15988" s="124" t="str">
        <f>'Enter Data'!$C$61</f>
        <v>Select</v>
      </c>
    </row>
    <row r="15989" spans="3:5" x14ac:dyDescent="0.2">
      <c r="C15989" s="555"/>
      <c r="D15989" s="555"/>
      <c r="E15989" s="124" t="str">
        <f>'Enter Data'!$C$61</f>
        <v>Select</v>
      </c>
    </row>
    <row r="15990" spans="3:5" x14ac:dyDescent="0.2">
      <c r="C15990" s="555"/>
      <c r="D15990" s="555"/>
      <c r="E15990" s="124" t="str">
        <f>'Enter Data'!$C$61</f>
        <v>Select</v>
      </c>
    </row>
    <row r="15991" spans="3:5" x14ac:dyDescent="0.2">
      <c r="C15991" s="555"/>
      <c r="D15991" s="555"/>
      <c r="E15991" s="124" t="str">
        <f>'Enter Data'!$C$61</f>
        <v>Select</v>
      </c>
    </row>
    <row r="15992" spans="3:5" x14ac:dyDescent="0.2">
      <c r="C15992" s="555"/>
      <c r="D15992" s="555"/>
      <c r="E15992" s="124" t="str">
        <f>'Enter Data'!$C$61</f>
        <v>Select</v>
      </c>
    </row>
    <row r="15993" spans="3:5" x14ac:dyDescent="0.2">
      <c r="C15993" s="555"/>
      <c r="D15993" s="555"/>
      <c r="E15993" s="124" t="str">
        <f>'Enter Data'!$C$61</f>
        <v>Select</v>
      </c>
    </row>
    <row r="15994" spans="3:5" x14ac:dyDescent="0.2">
      <c r="C15994" s="555"/>
      <c r="D15994" s="555"/>
      <c r="E15994" s="124" t="str">
        <f>'Enter Data'!$C$61</f>
        <v>Select</v>
      </c>
    </row>
    <row r="15995" spans="3:5" x14ac:dyDescent="0.2">
      <c r="C15995" s="555"/>
      <c r="D15995" s="555"/>
      <c r="E15995" s="124" t="str">
        <f>'Enter Data'!$C$61</f>
        <v>Select</v>
      </c>
    </row>
    <row r="15996" spans="3:5" x14ac:dyDescent="0.2">
      <c r="C15996" s="555"/>
      <c r="D15996" s="555"/>
      <c r="E15996" s="124" t="str">
        <f>'Enter Data'!$C$61</f>
        <v>Select</v>
      </c>
    </row>
    <row r="15997" spans="3:5" x14ac:dyDescent="0.2">
      <c r="C15997" s="555"/>
      <c r="D15997" s="555"/>
      <c r="E15997" s="124" t="str">
        <f>'Enter Data'!$C$61</f>
        <v>Select</v>
      </c>
    </row>
    <row r="15998" spans="3:5" x14ac:dyDescent="0.2">
      <c r="C15998" s="555"/>
      <c r="D15998" s="555"/>
      <c r="E15998" s="124" t="str">
        <f>'Enter Data'!$C$61</f>
        <v>Select</v>
      </c>
    </row>
    <row r="15999" spans="3:5" x14ac:dyDescent="0.2">
      <c r="C15999" s="555"/>
      <c r="D15999" s="555"/>
      <c r="E15999" s="124" t="str">
        <f>'Enter Data'!$C$61</f>
        <v>Select</v>
      </c>
    </row>
    <row r="16000" spans="3:5" x14ac:dyDescent="0.2">
      <c r="C16000" s="555"/>
      <c r="D16000" s="555"/>
      <c r="E16000" s="124" t="str">
        <f>'Enter Data'!$C$61</f>
        <v>Select</v>
      </c>
    </row>
    <row r="16001" spans="3:5" x14ac:dyDescent="0.2">
      <c r="C16001" s="555"/>
      <c r="D16001" s="555"/>
      <c r="E16001" s="124" t="str">
        <f>'Enter Data'!$C$61</f>
        <v>Select</v>
      </c>
    </row>
    <row r="16002" spans="3:5" x14ac:dyDescent="0.2">
      <c r="C16002" s="555"/>
      <c r="D16002" s="555"/>
      <c r="E16002" s="124" t="str">
        <f>'Enter Data'!$C$61</f>
        <v>Select</v>
      </c>
    </row>
    <row r="16003" spans="3:5" x14ac:dyDescent="0.2">
      <c r="C16003" s="555"/>
      <c r="D16003" s="555"/>
      <c r="E16003" s="124" t="str">
        <f>'Enter Data'!$C$61</f>
        <v>Select</v>
      </c>
    </row>
    <row r="16004" spans="3:5" x14ac:dyDescent="0.2">
      <c r="C16004" s="555"/>
      <c r="D16004" s="555"/>
      <c r="E16004" s="124" t="str">
        <f>'Enter Data'!$C$61</f>
        <v>Select</v>
      </c>
    </row>
    <row r="16005" spans="3:5" x14ac:dyDescent="0.2">
      <c r="C16005" s="555"/>
      <c r="D16005" s="555"/>
      <c r="E16005" s="124" t="str">
        <f>'Enter Data'!$C$61</f>
        <v>Select</v>
      </c>
    </row>
    <row r="16006" spans="3:5" x14ac:dyDescent="0.2">
      <c r="C16006" s="555"/>
      <c r="D16006" s="555"/>
      <c r="E16006" s="124" t="str">
        <f>'Enter Data'!$C$61</f>
        <v>Select</v>
      </c>
    </row>
    <row r="16007" spans="3:5" x14ac:dyDescent="0.2">
      <c r="C16007" s="555"/>
      <c r="D16007" s="555"/>
      <c r="E16007" s="124" t="str">
        <f>'Enter Data'!$C$61</f>
        <v>Select</v>
      </c>
    </row>
    <row r="16008" spans="3:5" x14ac:dyDescent="0.2">
      <c r="C16008" s="555"/>
      <c r="D16008" s="555"/>
      <c r="E16008" s="124" t="str">
        <f>'Enter Data'!$C$61</f>
        <v>Select</v>
      </c>
    </row>
    <row r="16009" spans="3:5" x14ac:dyDescent="0.2">
      <c r="C16009" s="555"/>
      <c r="D16009" s="555"/>
      <c r="E16009" s="124" t="str">
        <f>'Enter Data'!$C$61</f>
        <v>Select</v>
      </c>
    </row>
    <row r="16010" spans="3:5" x14ac:dyDescent="0.2">
      <c r="C16010" s="555"/>
      <c r="D16010" s="555"/>
      <c r="E16010" s="124" t="str">
        <f>'Enter Data'!$C$61</f>
        <v>Select</v>
      </c>
    </row>
    <row r="16011" spans="3:5" x14ac:dyDescent="0.2">
      <c r="C16011" s="555"/>
      <c r="D16011" s="555"/>
      <c r="E16011" s="124" t="str">
        <f>'Enter Data'!$C$61</f>
        <v>Select</v>
      </c>
    </row>
    <row r="16012" spans="3:5" x14ac:dyDescent="0.2">
      <c r="C16012" s="555"/>
      <c r="D16012" s="555"/>
      <c r="E16012" s="124" t="str">
        <f>'Enter Data'!$C$61</f>
        <v>Select</v>
      </c>
    </row>
    <row r="16013" spans="3:5" x14ac:dyDescent="0.2">
      <c r="C16013" s="555"/>
      <c r="D16013" s="555"/>
      <c r="E16013" s="124" t="str">
        <f>'Enter Data'!$C$61</f>
        <v>Select</v>
      </c>
    </row>
    <row r="16014" spans="3:5" x14ac:dyDescent="0.2">
      <c r="C16014" s="555"/>
      <c r="D16014" s="555"/>
      <c r="E16014" s="124" t="str">
        <f>'Enter Data'!$C$61</f>
        <v>Select</v>
      </c>
    </row>
    <row r="16015" spans="3:5" x14ac:dyDescent="0.2">
      <c r="C16015" s="555"/>
      <c r="D16015" s="555"/>
      <c r="E16015" s="124" t="str">
        <f>'Enter Data'!$C$61</f>
        <v>Select</v>
      </c>
    </row>
    <row r="16016" spans="3:5" x14ac:dyDescent="0.2">
      <c r="C16016" s="555"/>
      <c r="D16016" s="555"/>
      <c r="E16016" s="124" t="str">
        <f>'Enter Data'!$C$61</f>
        <v>Select</v>
      </c>
    </row>
    <row r="16017" spans="3:5" x14ac:dyDescent="0.2">
      <c r="C16017" s="555"/>
      <c r="D16017" s="555"/>
      <c r="E16017" s="124" t="str">
        <f>'Enter Data'!$C$61</f>
        <v>Select</v>
      </c>
    </row>
    <row r="16018" spans="3:5" x14ac:dyDescent="0.2">
      <c r="C16018" s="555"/>
      <c r="D16018" s="555"/>
      <c r="E16018" s="124" t="str">
        <f>'Enter Data'!$C$61</f>
        <v>Select</v>
      </c>
    </row>
    <row r="16019" spans="3:5" x14ac:dyDescent="0.2">
      <c r="C16019" s="555"/>
      <c r="D16019" s="555"/>
      <c r="E16019" s="124" t="str">
        <f>'Enter Data'!$C$61</f>
        <v>Select</v>
      </c>
    </row>
    <row r="16020" spans="3:5" x14ac:dyDescent="0.2">
      <c r="C16020" s="555"/>
      <c r="D16020" s="555"/>
      <c r="E16020" s="124" t="str">
        <f>'Enter Data'!$C$61</f>
        <v>Select</v>
      </c>
    </row>
    <row r="16021" spans="3:5" x14ac:dyDescent="0.2">
      <c r="C16021" s="555"/>
      <c r="D16021" s="555"/>
      <c r="E16021" s="124" t="str">
        <f>'Enter Data'!$C$61</f>
        <v>Select</v>
      </c>
    </row>
    <row r="16022" spans="3:5" x14ac:dyDescent="0.2">
      <c r="C16022" s="555"/>
      <c r="D16022" s="555"/>
      <c r="E16022" s="124" t="str">
        <f>'Enter Data'!$C$61</f>
        <v>Select</v>
      </c>
    </row>
    <row r="16023" spans="3:5" x14ac:dyDescent="0.2">
      <c r="C16023" s="555"/>
      <c r="D16023" s="555"/>
      <c r="E16023" s="124" t="str">
        <f>'Enter Data'!$C$61</f>
        <v>Select</v>
      </c>
    </row>
    <row r="16024" spans="3:5" x14ac:dyDescent="0.2">
      <c r="C16024" s="555"/>
      <c r="D16024" s="555"/>
      <c r="E16024" s="124" t="str">
        <f>'Enter Data'!$C$61</f>
        <v>Select</v>
      </c>
    </row>
    <row r="16025" spans="3:5" x14ac:dyDescent="0.2">
      <c r="C16025" s="555"/>
      <c r="D16025" s="555"/>
      <c r="E16025" s="124" t="str">
        <f>'Enter Data'!$C$61</f>
        <v>Select</v>
      </c>
    </row>
    <row r="16026" spans="3:5" x14ac:dyDescent="0.2">
      <c r="C16026" s="555"/>
      <c r="D16026" s="555"/>
      <c r="E16026" s="124" t="str">
        <f>'Enter Data'!$C$61</f>
        <v>Select</v>
      </c>
    </row>
    <row r="16027" spans="3:5" x14ac:dyDescent="0.2">
      <c r="C16027" s="555"/>
      <c r="D16027" s="555"/>
      <c r="E16027" s="124" t="str">
        <f>'Enter Data'!$C$61</f>
        <v>Select</v>
      </c>
    </row>
    <row r="16028" spans="3:5" x14ac:dyDescent="0.2">
      <c r="C16028" s="555"/>
      <c r="D16028" s="555"/>
      <c r="E16028" s="124" t="str">
        <f>'Enter Data'!$C$61</f>
        <v>Select</v>
      </c>
    </row>
    <row r="16029" spans="3:5" x14ac:dyDescent="0.2">
      <c r="C16029" s="555"/>
      <c r="D16029" s="555"/>
      <c r="E16029" s="124" t="str">
        <f>'Enter Data'!$C$61</f>
        <v>Select</v>
      </c>
    </row>
    <row r="16030" spans="3:5" x14ac:dyDescent="0.2">
      <c r="C16030" s="555"/>
      <c r="D16030" s="555"/>
      <c r="E16030" s="124" t="str">
        <f>'Enter Data'!$C$61</f>
        <v>Select</v>
      </c>
    </row>
    <row r="16031" spans="3:5" x14ac:dyDescent="0.2">
      <c r="C16031" s="555"/>
      <c r="D16031" s="555"/>
      <c r="E16031" s="124" t="str">
        <f>'Enter Data'!$C$61</f>
        <v>Select</v>
      </c>
    </row>
    <row r="16032" spans="3:5" x14ac:dyDescent="0.2">
      <c r="C16032" s="555"/>
      <c r="D16032" s="555"/>
      <c r="E16032" s="124" t="str">
        <f>'Enter Data'!$C$61</f>
        <v>Select</v>
      </c>
    </row>
    <row r="16033" spans="3:5" x14ac:dyDescent="0.2">
      <c r="C16033" s="555"/>
      <c r="D16033" s="555"/>
      <c r="E16033" s="124" t="str">
        <f>'Enter Data'!$C$61</f>
        <v>Select</v>
      </c>
    </row>
    <row r="16034" spans="3:5" x14ac:dyDescent="0.2">
      <c r="C16034" s="555"/>
      <c r="D16034" s="555"/>
      <c r="E16034" s="124" t="str">
        <f>'Enter Data'!$C$61</f>
        <v>Select</v>
      </c>
    </row>
    <row r="16035" spans="3:5" x14ac:dyDescent="0.2">
      <c r="C16035" s="555"/>
      <c r="D16035" s="555"/>
      <c r="E16035" s="124" t="str">
        <f>'Enter Data'!$C$61</f>
        <v>Select</v>
      </c>
    </row>
    <row r="16036" spans="3:5" x14ac:dyDescent="0.2">
      <c r="C16036" s="555"/>
      <c r="D16036" s="555"/>
      <c r="E16036" s="124" t="str">
        <f>'Enter Data'!$C$61</f>
        <v>Select</v>
      </c>
    </row>
    <row r="16037" spans="3:5" x14ac:dyDescent="0.2">
      <c r="C16037" s="555"/>
      <c r="D16037" s="555"/>
      <c r="E16037" s="124" t="str">
        <f>'Enter Data'!$C$61</f>
        <v>Select</v>
      </c>
    </row>
    <row r="16038" spans="3:5" x14ac:dyDescent="0.2">
      <c r="C16038" s="555"/>
      <c r="D16038" s="555"/>
      <c r="E16038" s="124" t="str">
        <f>'Enter Data'!$C$61</f>
        <v>Select</v>
      </c>
    </row>
    <row r="16039" spans="3:5" x14ac:dyDescent="0.2">
      <c r="C16039" s="555"/>
      <c r="D16039" s="555"/>
      <c r="E16039" s="124" t="str">
        <f>'Enter Data'!$C$61</f>
        <v>Select</v>
      </c>
    </row>
    <row r="16040" spans="3:5" x14ac:dyDescent="0.2">
      <c r="C16040" s="555"/>
      <c r="D16040" s="555"/>
      <c r="E16040" s="124" t="str">
        <f>'Enter Data'!$C$61</f>
        <v>Select</v>
      </c>
    </row>
    <row r="16041" spans="3:5" x14ac:dyDescent="0.2">
      <c r="C16041" s="555"/>
      <c r="D16041" s="555"/>
      <c r="E16041" s="124" t="str">
        <f>'Enter Data'!$C$61</f>
        <v>Select</v>
      </c>
    </row>
    <row r="16042" spans="3:5" x14ac:dyDescent="0.2">
      <c r="C16042" s="555"/>
      <c r="D16042" s="555"/>
      <c r="E16042" s="124" t="str">
        <f>'Enter Data'!$C$61</f>
        <v>Select</v>
      </c>
    </row>
    <row r="16043" spans="3:5" x14ac:dyDescent="0.2">
      <c r="C16043" s="555"/>
      <c r="D16043" s="555"/>
      <c r="E16043" s="124" t="str">
        <f>'Enter Data'!$C$61</f>
        <v>Select</v>
      </c>
    </row>
    <row r="16044" spans="3:5" x14ac:dyDescent="0.2">
      <c r="C16044" s="555"/>
      <c r="D16044" s="555"/>
      <c r="E16044" s="124" t="str">
        <f>'Enter Data'!$C$61</f>
        <v>Select</v>
      </c>
    </row>
    <row r="16045" spans="3:5" x14ac:dyDescent="0.2">
      <c r="C16045" s="555"/>
      <c r="D16045" s="555"/>
      <c r="E16045" s="124" t="str">
        <f>'Enter Data'!$C$61</f>
        <v>Select</v>
      </c>
    </row>
    <row r="16046" spans="3:5" x14ac:dyDescent="0.2">
      <c r="C16046" s="555"/>
      <c r="D16046" s="555"/>
      <c r="E16046" s="124" t="str">
        <f>'Enter Data'!$C$61</f>
        <v>Select</v>
      </c>
    </row>
    <row r="16047" spans="3:5" x14ac:dyDescent="0.2">
      <c r="C16047" s="555"/>
      <c r="D16047" s="555"/>
      <c r="E16047" s="124" t="str">
        <f>'Enter Data'!$C$61</f>
        <v>Select</v>
      </c>
    </row>
    <row r="16048" spans="3:5" x14ac:dyDescent="0.2">
      <c r="C16048" s="555"/>
      <c r="D16048" s="555"/>
      <c r="E16048" s="124" t="str">
        <f>'Enter Data'!$C$61</f>
        <v>Select</v>
      </c>
    </row>
    <row r="16049" spans="3:5" x14ac:dyDescent="0.2">
      <c r="C16049" s="555"/>
      <c r="D16049" s="555"/>
      <c r="E16049" s="124" t="str">
        <f>'Enter Data'!$C$61</f>
        <v>Select</v>
      </c>
    </row>
    <row r="16050" spans="3:5" x14ac:dyDescent="0.2">
      <c r="C16050" s="555"/>
      <c r="D16050" s="555"/>
      <c r="E16050" s="124" t="str">
        <f>'Enter Data'!$C$61</f>
        <v>Select</v>
      </c>
    </row>
    <row r="16051" spans="3:5" x14ac:dyDescent="0.2">
      <c r="C16051" s="555"/>
      <c r="D16051" s="555"/>
      <c r="E16051" s="124" t="str">
        <f>'Enter Data'!$C$61</f>
        <v>Select</v>
      </c>
    </row>
    <row r="16052" spans="3:5" x14ac:dyDescent="0.2">
      <c r="C16052" s="555"/>
      <c r="D16052" s="555"/>
      <c r="E16052" s="124" t="str">
        <f>'Enter Data'!$C$61</f>
        <v>Select</v>
      </c>
    </row>
    <row r="16053" spans="3:5" x14ac:dyDescent="0.2">
      <c r="C16053" s="555"/>
      <c r="D16053" s="555"/>
      <c r="E16053" s="124" t="str">
        <f>'Enter Data'!$C$61</f>
        <v>Select</v>
      </c>
    </row>
    <row r="16054" spans="3:5" x14ac:dyDescent="0.2">
      <c r="C16054" s="555"/>
      <c r="D16054" s="555"/>
      <c r="E16054" s="124" t="str">
        <f>'Enter Data'!$C$61</f>
        <v>Select</v>
      </c>
    </row>
    <row r="16055" spans="3:5" x14ac:dyDescent="0.2">
      <c r="C16055" s="555"/>
      <c r="D16055" s="555"/>
      <c r="E16055" s="124" t="str">
        <f>'Enter Data'!$C$61</f>
        <v>Select</v>
      </c>
    </row>
    <row r="16056" spans="3:5" x14ac:dyDescent="0.2">
      <c r="C16056" s="555"/>
      <c r="D16056" s="555"/>
      <c r="E16056" s="124" t="str">
        <f>'Enter Data'!$C$61</f>
        <v>Select</v>
      </c>
    </row>
    <row r="16057" spans="3:5" x14ac:dyDescent="0.2">
      <c r="C16057" s="555"/>
      <c r="D16057" s="555"/>
      <c r="E16057" s="124" t="str">
        <f>'Enter Data'!$C$61</f>
        <v>Select</v>
      </c>
    </row>
    <row r="16058" spans="3:5" x14ac:dyDescent="0.2">
      <c r="C16058" s="555"/>
      <c r="D16058" s="555"/>
      <c r="E16058" s="124" t="str">
        <f>'Enter Data'!$C$61</f>
        <v>Select</v>
      </c>
    </row>
    <row r="16059" spans="3:5" x14ac:dyDescent="0.2">
      <c r="C16059" s="555"/>
      <c r="D16059" s="555"/>
      <c r="E16059" s="124" t="str">
        <f>'Enter Data'!$C$61</f>
        <v>Select</v>
      </c>
    </row>
    <row r="16060" spans="3:5" x14ac:dyDescent="0.2">
      <c r="C16060" s="555"/>
      <c r="D16060" s="555"/>
      <c r="E16060" s="124" t="str">
        <f>'Enter Data'!$C$61</f>
        <v>Select</v>
      </c>
    </row>
    <row r="16061" spans="3:5" x14ac:dyDescent="0.2">
      <c r="C16061" s="555"/>
      <c r="D16061" s="555"/>
      <c r="E16061" s="124" t="str">
        <f>'Enter Data'!$C$61</f>
        <v>Select</v>
      </c>
    </row>
    <row r="16062" spans="3:5" x14ac:dyDescent="0.2">
      <c r="C16062" s="555"/>
      <c r="D16062" s="555"/>
      <c r="E16062" s="124" t="str">
        <f>'Enter Data'!$C$61</f>
        <v>Select</v>
      </c>
    </row>
    <row r="16063" spans="3:5" x14ac:dyDescent="0.2">
      <c r="C16063" s="555"/>
      <c r="D16063" s="555"/>
      <c r="E16063" s="124" t="str">
        <f>'Enter Data'!$C$61</f>
        <v>Select</v>
      </c>
    </row>
    <row r="16064" spans="3:5" x14ac:dyDescent="0.2">
      <c r="C16064" s="555"/>
      <c r="D16064" s="555"/>
      <c r="E16064" s="124" t="str">
        <f>'Enter Data'!$C$61</f>
        <v>Select</v>
      </c>
    </row>
    <row r="16065" spans="3:5" x14ac:dyDescent="0.2">
      <c r="C16065" s="555"/>
      <c r="D16065" s="555"/>
      <c r="E16065" s="124" t="str">
        <f>'Enter Data'!$C$61</f>
        <v>Select</v>
      </c>
    </row>
    <row r="16066" spans="3:5" x14ac:dyDescent="0.2">
      <c r="C16066" s="555"/>
      <c r="D16066" s="555"/>
      <c r="E16066" s="124" t="str">
        <f>'Enter Data'!$C$61</f>
        <v>Select</v>
      </c>
    </row>
    <row r="16067" spans="3:5" x14ac:dyDescent="0.2">
      <c r="C16067" s="555"/>
      <c r="D16067" s="555"/>
      <c r="E16067" s="124" t="str">
        <f>'Enter Data'!$C$61</f>
        <v>Select</v>
      </c>
    </row>
    <row r="16068" spans="3:5" x14ac:dyDescent="0.2">
      <c r="C16068" s="555"/>
      <c r="D16068" s="555"/>
      <c r="E16068" s="124" t="str">
        <f>'Enter Data'!$C$61</f>
        <v>Select</v>
      </c>
    </row>
    <row r="16069" spans="3:5" x14ac:dyDescent="0.2">
      <c r="C16069" s="555"/>
      <c r="D16069" s="555"/>
      <c r="E16069" s="124" t="str">
        <f>'Enter Data'!$C$61</f>
        <v>Select</v>
      </c>
    </row>
    <row r="16070" spans="3:5" x14ac:dyDescent="0.2">
      <c r="C16070" s="555"/>
      <c r="D16070" s="555"/>
      <c r="E16070" s="124" t="str">
        <f>'Enter Data'!$C$61</f>
        <v>Select</v>
      </c>
    </row>
    <row r="16071" spans="3:5" x14ac:dyDescent="0.2">
      <c r="C16071" s="555"/>
      <c r="D16071" s="555"/>
      <c r="E16071" s="124" t="str">
        <f>'Enter Data'!$C$61</f>
        <v>Select</v>
      </c>
    </row>
    <row r="16072" spans="3:5" x14ac:dyDescent="0.2">
      <c r="C16072" s="555"/>
      <c r="D16072" s="555"/>
      <c r="E16072" s="124" t="str">
        <f>'Enter Data'!$C$61</f>
        <v>Select</v>
      </c>
    </row>
    <row r="16073" spans="3:5" x14ac:dyDescent="0.2">
      <c r="C16073" s="555"/>
      <c r="D16073" s="555"/>
      <c r="E16073" s="124" t="str">
        <f>'Enter Data'!$C$61</f>
        <v>Select</v>
      </c>
    </row>
    <row r="16074" spans="3:5" x14ac:dyDescent="0.2">
      <c r="C16074" s="555"/>
      <c r="D16074" s="555"/>
      <c r="E16074" s="124" t="str">
        <f>'Enter Data'!$C$61</f>
        <v>Select</v>
      </c>
    </row>
    <row r="16075" spans="3:5" x14ac:dyDescent="0.2">
      <c r="C16075" s="555"/>
      <c r="D16075" s="555"/>
      <c r="E16075" s="124" t="str">
        <f>'Enter Data'!$C$61</f>
        <v>Select</v>
      </c>
    </row>
    <row r="16076" spans="3:5" x14ac:dyDescent="0.2">
      <c r="C16076" s="555"/>
      <c r="D16076" s="555"/>
      <c r="E16076" s="124" t="str">
        <f>'Enter Data'!$C$61</f>
        <v>Select</v>
      </c>
    </row>
    <row r="16077" spans="3:5" x14ac:dyDescent="0.2">
      <c r="C16077" s="555"/>
      <c r="D16077" s="555"/>
      <c r="E16077" s="124" t="str">
        <f>'Enter Data'!$C$61</f>
        <v>Select</v>
      </c>
    </row>
    <row r="16078" spans="3:5" x14ac:dyDescent="0.2">
      <c r="C16078" s="555"/>
      <c r="D16078" s="555"/>
      <c r="E16078" s="124" t="str">
        <f>'Enter Data'!$C$61</f>
        <v>Select</v>
      </c>
    </row>
    <row r="16079" spans="3:5" x14ac:dyDescent="0.2">
      <c r="C16079" s="555"/>
      <c r="D16079" s="555"/>
      <c r="E16079" s="124" t="str">
        <f>'Enter Data'!$C$61</f>
        <v>Select</v>
      </c>
    </row>
    <row r="16080" spans="3:5" x14ac:dyDescent="0.2">
      <c r="C16080" s="555"/>
      <c r="D16080" s="555"/>
      <c r="E16080" s="124" t="str">
        <f>'Enter Data'!$C$61</f>
        <v>Select</v>
      </c>
    </row>
    <row r="16081" spans="3:5" x14ac:dyDescent="0.2">
      <c r="C16081" s="555"/>
      <c r="D16081" s="555"/>
      <c r="E16081" s="124" t="str">
        <f>'Enter Data'!$C$61</f>
        <v>Select</v>
      </c>
    </row>
    <row r="16082" spans="3:5" x14ac:dyDescent="0.2">
      <c r="C16082" s="555"/>
      <c r="D16082" s="555"/>
      <c r="E16082" s="124" t="str">
        <f>'Enter Data'!$C$61</f>
        <v>Select</v>
      </c>
    </row>
    <row r="16083" spans="3:5" x14ac:dyDescent="0.2">
      <c r="C16083" s="555"/>
      <c r="D16083" s="555"/>
      <c r="E16083" s="124" t="str">
        <f>'Enter Data'!$C$61</f>
        <v>Select</v>
      </c>
    </row>
    <row r="16084" spans="3:5" x14ac:dyDescent="0.2">
      <c r="C16084" s="555"/>
      <c r="D16084" s="555"/>
      <c r="E16084" s="124" t="str">
        <f>'Enter Data'!$C$61</f>
        <v>Select</v>
      </c>
    </row>
    <row r="16085" spans="3:5" x14ac:dyDescent="0.2">
      <c r="C16085" s="555"/>
      <c r="D16085" s="555"/>
      <c r="E16085" s="124" t="str">
        <f>'Enter Data'!$C$61</f>
        <v>Select</v>
      </c>
    </row>
    <row r="16086" spans="3:5" x14ac:dyDescent="0.2">
      <c r="C16086" s="555"/>
      <c r="D16086" s="555"/>
      <c r="E16086" s="124" t="str">
        <f>'Enter Data'!$C$61</f>
        <v>Select</v>
      </c>
    </row>
    <row r="16087" spans="3:5" x14ac:dyDescent="0.2">
      <c r="C16087" s="555"/>
      <c r="D16087" s="555"/>
      <c r="E16087" s="124" t="str">
        <f>'Enter Data'!$C$61</f>
        <v>Select</v>
      </c>
    </row>
    <row r="16088" spans="3:5" x14ac:dyDescent="0.2">
      <c r="C16088" s="555"/>
      <c r="D16088" s="555"/>
      <c r="E16088" s="124" t="str">
        <f>'Enter Data'!$C$61</f>
        <v>Select</v>
      </c>
    </row>
    <row r="16089" spans="3:5" x14ac:dyDescent="0.2">
      <c r="C16089" s="555"/>
      <c r="D16089" s="555"/>
      <c r="E16089" s="124" t="str">
        <f>'Enter Data'!$C$61</f>
        <v>Select</v>
      </c>
    </row>
    <row r="16090" spans="3:5" x14ac:dyDescent="0.2">
      <c r="C16090" s="555"/>
      <c r="D16090" s="555"/>
      <c r="E16090" s="124" t="str">
        <f>'Enter Data'!$C$61</f>
        <v>Select</v>
      </c>
    </row>
    <row r="16091" spans="3:5" x14ac:dyDescent="0.2">
      <c r="C16091" s="555"/>
      <c r="D16091" s="555"/>
      <c r="E16091" s="124" t="str">
        <f>'Enter Data'!$C$61</f>
        <v>Select</v>
      </c>
    </row>
    <row r="16092" spans="3:5" x14ac:dyDescent="0.2">
      <c r="C16092" s="555"/>
      <c r="D16092" s="555"/>
      <c r="E16092" s="124" t="str">
        <f>'Enter Data'!$C$61</f>
        <v>Select</v>
      </c>
    </row>
    <row r="16093" spans="3:5" x14ac:dyDescent="0.2">
      <c r="C16093" s="555"/>
      <c r="D16093" s="555"/>
      <c r="E16093" s="124" t="str">
        <f>'Enter Data'!$C$61</f>
        <v>Select</v>
      </c>
    </row>
    <row r="16094" spans="3:5" x14ac:dyDescent="0.2">
      <c r="C16094" s="555"/>
      <c r="D16094" s="555"/>
      <c r="E16094" s="124" t="str">
        <f>'Enter Data'!$C$61</f>
        <v>Select</v>
      </c>
    </row>
    <row r="16095" spans="3:5" x14ac:dyDescent="0.2">
      <c r="C16095" s="555"/>
      <c r="D16095" s="555"/>
      <c r="E16095" s="124" t="str">
        <f>'Enter Data'!$C$61</f>
        <v>Select</v>
      </c>
    </row>
    <row r="16096" spans="3:5" x14ac:dyDescent="0.2">
      <c r="C16096" s="555"/>
      <c r="D16096" s="555"/>
      <c r="E16096" s="124" t="str">
        <f>'Enter Data'!$C$61</f>
        <v>Select</v>
      </c>
    </row>
    <row r="16097" spans="3:5" x14ac:dyDescent="0.2">
      <c r="C16097" s="555"/>
      <c r="D16097" s="555"/>
      <c r="E16097" s="124" t="str">
        <f>'Enter Data'!$C$61</f>
        <v>Select</v>
      </c>
    </row>
    <row r="16098" spans="3:5" x14ac:dyDescent="0.2">
      <c r="C16098" s="555"/>
      <c r="D16098" s="555"/>
      <c r="E16098" s="124" t="str">
        <f>'Enter Data'!$C$61</f>
        <v>Select</v>
      </c>
    </row>
    <row r="16099" spans="3:5" x14ac:dyDescent="0.2">
      <c r="C16099" s="555"/>
      <c r="D16099" s="555"/>
      <c r="E16099" s="124" t="str">
        <f>'Enter Data'!$C$61</f>
        <v>Select</v>
      </c>
    </row>
    <row r="16100" spans="3:5" x14ac:dyDescent="0.2">
      <c r="C16100" s="555"/>
      <c r="D16100" s="555"/>
      <c r="E16100" s="124" t="str">
        <f>'Enter Data'!$C$61</f>
        <v>Select</v>
      </c>
    </row>
    <row r="16101" spans="3:5" x14ac:dyDescent="0.2">
      <c r="C16101" s="555"/>
      <c r="D16101" s="555"/>
      <c r="E16101" s="124" t="str">
        <f>'Enter Data'!$C$61</f>
        <v>Select</v>
      </c>
    </row>
    <row r="16102" spans="3:5" x14ac:dyDescent="0.2">
      <c r="C16102" s="555"/>
      <c r="D16102" s="555"/>
      <c r="E16102" s="124" t="str">
        <f>'Enter Data'!$C$61</f>
        <v>Select</v>
      </c>
    </row>
    <row r="16103" spans="3:5" x14ac:dyDescent="0.2">
      <c r="C16103" s="555"/>
      <c r="D16103" s="555"/>
      <c r="E16103" s="124" t="str">
        <f>'Enter Data'!$C$61</f>
        <v>Select</v>
      </c>
    </row>
    <row r="16104" spans="3:5" x14ac:dyDescent="0.2">
      <c r="C16104" s="555"/>
      <c r="D16104" s="555"/>
      <c r="E16104" s="124" t="str">
        <f>'Enter Data'!$C$61</f>
        <v>Select</v>
      </c>
    </row>
    <row r="16105" spans="3:5" x14ac:dyDescent="0.2">
      <c r="C16105" s="555"/>
      <c r="D16105" s="555"/>
      <c r="E16105" s="124" t="str">
        <f>'Enter Data'!$C$61</f>
        <v>Select</v>
      </c>
    </row>
    <row r="16106" spans="3:5" x14ac:dyDescent="0.2">
      <c r="C16106" s="555"/>
      <c r="D16106" s="555"/>
      <c r="E16106" s="124" t="str">
        <f>'Enter Data'!$C$61</f>
        <v>Select</v>
      </c>
    </row>
    <row r="16107" spans="3:5" x14ac:dyDescent="0.2">
      <c r="C16107" s="555"/>
      <c r="D16107" s="555"/>
      <c r="E16107" s="124" t="str">
        <f>'Enter Data'!$C$61</f>
        <v>Select</v>
      </c>
    </row>
    <row r="16108" spans="3:5" x14ac:dyDescent="0.2">
      <c r="C16108" s="555"/>
      <c r="D16108" s="555"/>
      <c r="E16108" s="124" t="str">
        <f>'Enter Data'!$C$61</f>
        <v>Select</v>
      </c>
    </row>
    <row r="16109" spans="3:5" x14ac:dyDescent="0.2">
      <c r="C16109" s="555"/>
      <c r="D16109" s="555"/>
      <c r="E16109" s="124" t="str">
        <f>'Enter Data'!$C$61</f>
        <v>Select</v>
      </c>
    </row>
    <row r="16110" spans="3:5" x14ac:dyDescent="0.2">
      <c r="C16110" s="555"/>
      <c r="D16110" s="555"/>
      <c r="E16110" s="124" t="str">
        <f>'Enter Data'!$C$61</f>
        <v>Select</v>
      </c>
    </row>
    <row r="16111" spans="3:5" x14ac:dyDescent="0.2">
      <c r="C16111" s="555"/>
      <c r="D16111" s="555"/>
      <c r="E16111" s="124" t="str">
        <f>'Enter Data'!$C$61</f>
        <v>Select</v>
      </c>
    </row>
    <row r="16112" spans="3:5" x14ac:dyDescent="0.2">
      <c r="C16112" s="555"/>
      <c r="D16112" s="555"/>
      <c r="E16112" s="124" t="str">
        <f>'Enter Data'!$C$61</f>
        <v>Select</v>
      </c>
    </row>
    <row r="16113" spans="3:5" x14ac:dyDescent="0.2">
      <c r="C16113" s="555"/>
      <c r="D16113" s="555"/>
      <c r="E16113" s="124" t="str">
        <f>'Enter Data'!$C$61</f>
        <v>Select</v>
      </c>
    </row>
    <row r="16114" spans="3:5" x14ac:dyDescent="0.2">
      <c r="C16114" s="555"/>
      <c r="D16114" s="555"/>
      <c r="E16114" s="124" t="str">
        <f>'Enter Data'!$C$61</f>
        <v>Select</v>
      </c>
    </row>
    <row r="16115" spans="3:5" x14ac:dyDescent="0.2">
      <c r="C16115" s="555"/>
      <c r="D16115" s="555"/>
      <c r="E16115" s="124" t="str">
        <f>'Enter Data'!$C$61</f>
        <v>Select</v>
      </c>
    </row>
    <row r="16116" spans="3:5" x14ac:dyDescent="0.2">
      <c r="C16116" s="555"/>
      <c r="D16116" s="555"/>
      <c r="E16116" s="124" t="str">
        <f>'Enter Data'!$C$61</f>
        <v>Select</v>
      </c>
    </row>
    <row r="16117" spans="3:5" x14ac:dyDescent="0.2">
      <c r="C16117" s="555"/>
      <c r="D16117" s="555"/>
      <c r="E16117" s="124" t="str">
        <f>'Enter Data'!$C$61</f>
        <v>Select</v>
      </c>
    </row>
    <row r="16118" spans="3:5" x14ac:dyDescent="0.2">
      <c r="C16118" s="555"/>
      <c r="D16118" s="555"/>
      <c r="E16118" s="124" t="str">
        <f>'Enter Data'!$C$61</f>
        <v>Select</v>
      </c>
    </row>
    <row r="16119" spans="3:5" x14ac:dyDescent="0.2">
      <c r="C16119" s="555"/>
      <c r="D16119" s="555"/>
      <c r="E16119" s="124" t="str">
        <f>'Enter Data'!$C$61</f>
        <v>Select</v>
      </c>
    </row>
    <row r="16120" spans="3:5" x14ac:dyDescent="0.2">
      <c r="C16120" s="555"/>
      <c r="D16120" s="555"/>
      <c r="E16120" s="124" t="str">
        <f>'Enter Data'!$C$61</f>
        <v>Select</v>
      </c>
    </row>
    <row r="16121" spans="3:5" x14ac:dyDescent="0.2">
      <c r="C16121" s="555"/>
      <c r="D16121" s="555"/>
      <c r="E16121" s="124" t="str">
        <f>'Enter Data'!$C$61</f>
        <v>Select</v>
      </c>
    </row>
    <row r="16122" spans="3:5" x14ac:dyDescent="0.2">
      <c r="C16122" s="555"/>
      <c r="D16122" s="555"/>
      <c r="E16122" s="124" t="str">
        <f>'Enter Data'!$C$61</f>
        <v>Select</v>
      </c>
    </row>
    <row r="16123" spans="3:5" x14ac:dyDescent="0.2">
      <c r="C16123" s="555"/>
      <c r="D16123" s="555"/>
      <c r="E16123" s="124" t="str">
        <f>'Enter Data'!$C$61</f>
        <v>Select</v>
      </c>
    </row>
    <row r="16124" spans="3:5" x14ac:dyDescent="0.2">
      <c r="C16124" s="555"/>
      <c r="D16124" s="555"/>
      <c r="E16124" s="124" t="str">
        <f>'Enter Data'!$C$61</f>
        <v>Select</v>
      </c>
    </row>
    <row r="16125" spans="3:5" x14ac:dyDescent="0.2">
      <c r="C16125" s="555"/>
      <c r="D16125" s="555"/>
      <c r="E16125" s="124" t="str">
        <f>'Enter Data'!$C$61</f>
        <v>Select</v>
      </c>
    </row>
    <row r="16126" spans="3:5" x14ac:dyDescent="0.2">
      <c r="C16126" s="555"/>
      <c r="D16126" s="555"/>
      <c r="E16126" s="124" t="str">
        <f>'Enter Data'!$C$61</f>
        <v>Select</v>
      </c>
    </row>
    <row r="16127" spans="3:5" x14ac:dyDescent="0.2">
      <c r="C16127" s="555"/>
      <c r="D16127" s="555"/>
      <c r="E16127" s="124" t="str">
        <f>'Enter Data'!$C$61</f>
        <v>Select</v>
      </c>
    </row>
    <row r="16128" spans="3:5" x14ac:dyDescent="0.2">
      <c r="C16128" s="555"/>
      <c r="D16128" s="555"/>
      <c r="E16128" s="124" t="str">
        <f>'Enter Data'!$C$61</f>
        <v>Select</v>
      </c>
    </row>
    <row r="16129" spans="3:5" x14ac:dyDescent="0.2">
      <c r="C16129" s="555"/>
      <c r="D16129" s="555"/>
      <c r="E16129" s="124" t="str">
        <f>'Enter Data'!$C$61</f>
        <v>Select</v>
      </c>
    </row>
    <row r="16130" spans="3:5" x14ac:dyDescent="0.2">
      <c r="C16130" s="555"/>
      <c r="D16130" s="555"/>
      <c r="E16130" s="124" t="str">
        <f>'Enter Data'!$C$61</f>
        <v>Select</v>
      </c>
    </row>
    <row r="16131" spans="3:5" x14ac:dyDescent="0.2">
      <c r="C16131" s="555"/>
      <c r="D16131" s="555"/>
      <c r="E16131" s="124" t="str">
        <f>'Enter Data'!$C$61</f>
        <v>Select</v>
      </c>
    </row>
    <row r="16132" spans="3:5" x14ac:dyDescent="0.2">
      <c r="C16132" s="555"/>
      <c r="D16132" s="555"/>
      <c r="E16132" s="124" t="str">
        <f>'Enter Data'!$C$61</f>
        <v>Select</v>
      </c>
    </row>
    <row r="16133" spans="3:5" x14ac:dyDescent="0.2">
      <c r="C16133" s="555"/>
      <c r="D16133" s="555"/>
      <c r="E16133" s="124" t="str">
        <f>'Enter Data'!$C$61</f>
        <v>Select</v>
      </c>
    </row>
    <row r="16134" spans="3:5" x14ac:dyDescent="0.2">
      <c r="C16134" s="555"/>
      <c r="D16134" s="555"/>
      <c r="E16134" s="124" t="str">
        <f>'Enter Data'!$C$61</f>
        <v>Select</v>
      </c>
    </row>
    <row r="16135" spans="3:5" x14ac:dyDescent="0.2">
      <c r="C16135" s="555"/>
      <c r="D16135" s="555"/>
      <c r="E16135" s="124" t="str">
        <f>'Enter Data'!$C$61</f>
        <v>Select</v>
      </c>
    </row>
    <row r="16136" spans="3:5" x14ac:dyDescent="0.2">
      <c r="C16136" s="555"/>
      <c r="D16136" s="555"/>
      <c r="E16136" s="124" t="str">
        <f>'Enter Data'!$C$61</f>
        <v>Select</v>
      </c>
    </row>
    <row r="16137" spans="3:5" x14ac:dyDescent="0.2">
      <c r="C16137" s="555"/>
      <c r="D16137" s="555"/>
      <c r="E16137" s="124" t="str">
        <f>'Enter Data'!$C$61</f>
        <v>Select</v>
      </c>
    </row>
    <row r="16138" spans="3:5" x14ac:dyDescent="0.2">
      <c r="C16138" s="555"/>
      <c r="D16138" s="555"/>
      <c r="E16138" s="124" t="str">
        <f>'Enter Data'!$C$61</f>
        <v>Select</v>
      </c>
    </row>
    <row r="16139" spans="3:5" x14ac:dyDescent="0.2">
      <c r="C16139" s="555"/>
      <c r="D16139" s="555"/>
      <c r="E16139" s="124" t="str">
        <f>'Enter Data'!$C$61</f>
        <v>Select</v>
      </c>
    </row>
    <row r="16140" spans="3:5" x14ac:dyDescent="0.2">
      <c r="C16140" s="555"/>
      <c r="D16140" s="555"/>
      <c r="E16140" s="124" t="str">
        <f>'Enter Data'!$C$61</f>
        <v>Select</v>
      </c>
    </row>
    <row r="16141" spans="3:5" x14ac:dyDescent="0.2">
      <c r="C16141" s="555"/>
      <c r="D16141" s="555"/>
      <c r="E16141" s="124" t="str">
        <f>'Enter Data'!$C$61</f>
        <v>Select</v>
      </c>
    </row>
    <row r="16142" spans="3:5" x14ac:dyDescent="0.2">
      <c r="C16142" s="555"/>
      <c r="D16142" s="555"/>
      <c r="E16142" s="124" t="str">
        <f>'Enter Data'!$C$61</f>
        <v>Select</v>
      </c>
    </row>
    <row r="16143" spans="3:5" x14ac:dyDescent="0.2">
      <c r="C16143" s="555"/>
      <c r="D16143" s="555"/>
      <c r="E16143" s="124" t="str">
        <f>'Enter Data'!$C$61</f>
        <v>Select</v>
      </c>
    </row>
    <row r="16144" spans="3:5" x14ac:dyDescent="0.2">
      <c r="C16144" s="555"/>
      <c r="D16144" s="555"/>
      <c r="E16144" s="124" t="str">
        <f>'Enter Data'!$C$61</f>
        <v>Select</v>
      </c>
    </row>
    <row r="16145" spans="3:5" x14ac:dyDescent="0.2">
      <c r="C16145" s="555"/>
      <c r="D16145" s="555"/>
      <c r="E16145" s="124" t="str">
        <f>'Enter Data'!$C$61</f>
        <v>Select</v>
      </c>
    </row>
    <row r="16146" spans="3:5" x14ac:dyDescent="0.2">
      <c r="C16146" s="555"/>
      <c r="D16146" s="555"/>
      <c r="E16146" s="124" t="str">
        <f>'Enter Data'!$C$61</f>
        <v>Select</v>
      </c>
    </row>
    <row r="16147" spans="3:5" x14ac:dyDescent="0.2">
      <c r="C16147" s="555"/>
      <c r="D16147" s="555"/>
      <c r="E16147" s="124" t="str">
        <f>'Enter Data'!$C$61</f>
        <v>Select</v>
      </c>
    </row>
    <row r="16148" spans="3:5" x14ac:dyDescent="0.2">
      <c r="C16148" s="555"/>
      <c r="D16148" s="555"/>
      <c r="E16148" s="124" t="str">
        <f>'Enter Data'!$C$61</f>
        <v>Select</v>
      </c>
    </row>
    <row r="16149" spans="3:5" x14ac:dyDescent="0.2">
      <c r="C16149" s="555"/>
      <c r="D16149" s="555"/>
      <c r="E16149" s="124" t="str">
        <f>'Enter Data'!$C$61</f>
        <v>Select</v>
      </c>
    </row>
    <row r="16150" spans="3:5" x14ac:dyDescent="0.2">
      <c r="C16150" s="555"/>
      <c r="D16150" s="555"/>
      <c r="E16150" s="124" t="str">
        <f>'Enter Data'!$C$61</f>
        <v>Select</v>
      </c>
    </row>
    <row r="16151" spans="3:5" x14ac:dyDescent="0.2">
      <c r="C16151" s="555"/>
      <c r="D16151" s="555"/>
      <c r="E16151" s="124" t="str">
        <f>'Enter Data'!$C$61</f>
        <v>Select</v>
      </c>
    </row>
    <row r="16152" spans="3:5" x14ac:dyDescent="0.2">
      <c r="C16152" s="555"/>
      <c r="D16152" s="555"/>
      <c r="E16152" s="124" t="str">
        <f>'Enter Data'!$C$61</f>
        <v>Select</v>
      </c>
    </row>
    <row r="16153" spans="3:5" x14ac:dyDescent="0.2">
      <c r="C16153" s="555"/>
      <c r="D16153" s="555"/>
      <c r="E16153" s="124" t="str">
        <f>'Enter Data'!$C$61</f>
        <v>Select</v>
      </c>
    </row>
    <row r="16154" spans="3:5" x14ac:dyDescent="0.2">
      <c r="C16154" s="555"/>
      <c r="D16154" s="555"/>
      <c r="E16154" s="124" t="str">
        <f>'Enter Data'!$C$61</f>
        <v>Select</v>
      </c>
    </row>
    <row r="16155" spans="3:5" x14ac:dyDescent="0.2">
      <c r="C16155" s="555"/>
      <c r="D16155" s="555"/>
      <c r="E16155" s="124" t="str">
        <f>'Enter Data'!$C$61</f>
        <v>Select</v>
      </c>
    </row>
    <row r="16156" spans="3:5" x14ac:dyDescent="0.2">
      <c r="C16156" s="555"/>
      <c r="D16156" s="555"/>
      <c r="E16156" s="124" t="str">
        <f>'Enter Data'!$C$61</f>
        <v>Select</v>
      </c>
    </row>
    <row r="16157" spans="3:5" x14ac:dyDescent="0.2">
      <c r="C16157" s="555"/>
      <c r="D16157" s="555"/>
      <c r="E16157" s="124" t="str">
        <f>'Enter Data'!$C$61</f>
        <v>Select</v>
      </c>
    </row>
    <row r="16158" spans="3:5" x14ac:dyDescent="0.2">
      <c r="C16158" s="555"/>
      <c r="D16158" s="555"/>
      <c r="E16158" s="124" t="str">
        <f>'Enter Data'!$C$61</f>
        <v>Select</v>
      </c>
    </row>
    <row r="16159" spans="3:5" x14ac:dyDescent="0.2">
      <c r="C16159" s="555"/>
      <c r="D16159" s="555"/>
      <c r="E16159" s="124" t="str">
        <f>'Enter Data'!$C$61</f>
        <v>Select</v>
      </c>
    </row>
    <row r="16160" spans="3:5" x14ac:dyDescent="0.2">
      <c r="C16160" s="555"/>
      <c r="D16160" s="555"/>
      <c r="E16160" s="124" t="str">
        <f>'Enter Data'!$C$61</f>
        <v>Select</v>
      </c>
    </row>
    <row r="16161" spans="3:5" x14ac:dyDescent="0.2">
      <c r="C16161" s="555"/>
      <c r="D16161" s="555"/>
      <c r="E16161" s="124" t="str">
        <f>'Enter Data'!$C$61</f>
        <v>Select</v>
      </c>
    </row>
    <row r="16162" spans="3:5" x14ac:dyDescent="0.2">
      <c r="C16162" s="555"/>
      <c r="D16162" s="555"/>
      <c r="E16162" s="124" t="str">
        <f>'Enter Data'!$C$61</f>
        <v>Select</v>
      </c>
    </row>
    <row r="16163" spans="3:5" x14ac:dyDescent="0.2">
      <c r="C16163" s="555"/>
      <c r="D16163" s="555"/>
      <c r="E16163" s="124" t="str">
        <f>'Enter Data'!$C$61</f>
        <v>Select</v>
      </c>
    </row>
    <row r="16164" spans="3:5" x14ac:dyDescent="0.2">
      <c r="C16164" s="555"/>
      <c r="D16164" s="555"/>
      <c r="E16164" s="124" t="str">
        <f>'Enter Data'!$C$61</f>
        <v>Select</v>
      </c>
    </row>
    <row r="16165" spans="3:5" x14ac:dyDescent="0.2">
      <c r="C16165" s="555"/>
      <c r="D16165" s="555"/>
      <c r="E16165" s="124" t="str">
        <f>'Enter Data'!$C$61</f>
        <v>Select</v>
      </c>
    </row>
    <row r="16166" spans="3:5" x14ac:dyDescent="0.2">
      <c r="C16166" s="555"/>
      <c r="D16166" s="555"/>
      <c r="E16166" s="124" t="str">
        <f>'Enter Data'!$C$61</f>
        <v>Select</v>
      </c>
    </row>
    <row r="16167" spans="3:5" x14ac:dyDescent="0.2">
      <c r="C16167" s="555"/>
      <c r="D16167" s="555"/>
      <c r="E16167" s="124" t="str">
        <f>'Enter Data'!$C$61</f>
        <v>Select</v>
      </c>
    </row>
    <row r="16168" spans="3:5" x14ac:dyDescent="0.2">
      <c r="C16168" s="555"/>
      <c r="D16168" s="555"/>
      <c r="E16168" s="124" t="str">
        <f>'Enter Data'!$C$61</f>
        <v>Select</v>
      </c>
    </row>
    <row r="16169" spans="3:5" x14ac:dyDescent="0.2">
      <c r="C16169" s="555"/>
      <c r="D16169" s="555"/>
      <c r="E16169" s="124" t="str">
        <f>'Enter Data'!$C$61</f>
        <v>Select</v>
      </c>
    </row>
    <row r="16170" spans="3:5" x14ac:dyDescent="0.2">
      <c r="C16170" s="555"/>
      <c r="D16170" s="555"/>
      <c r="E16170" s="124" t="str">
        <f>'Enter Data'!$C$61</f>
        <v>Select</v>
      </c>
    </row>
    <row r="16171" spans="3:5" x14ac:dyDescent="0.2">
      <c r="C16171" s="555"/>
      <c r="D16171" s="555"/>
      <c r="E16171" s="124" t="str">
        <f>'Enter Data'!$C$61</f>
        <v>Select</v>
      </c>
    </row>
    <row r="16172" spans="3:5" x14ac:dyDescent="0.2">
      <c r="C16172" s="555"/>
      <c r="D16172" s="555"/>
      <c r="E16172" s="124" t="str">
        <f>'Enter Data'!$C$61</f>
        <v>Select</v>
      </c>
    </row>
    <row r="16173" spans="3:5" x14ac:dyDescent="0.2">
      <c r="C16173" s="555"/>
      <c r="D16173" s="555"/>
      <c r="E16173" s="124" t="str">
        <f>'Enter Data'!$C$61</f>
        <v>Select</v>
      </c>
    </row>
    <row r="16174" spans="3:5" x14ac:dyDescent="0.2">
      <c r="C16174" s="555"/>
      <c r="D16174" s="555"/>
      <c r="E16174" s="124" t="str">
        <f>'Enter Data'!$C$61</f>
        <v>Select</v>
      </c>
    </row>
    <row r="16175" spans="3:5" x14ac:dyDescent="0.2">
      <c r="C16175" s="555"/>
      <c r="D16175" s="555"/>
      <c r="E16175" s="124" t="str">
        <f>'Enter Data'!$C$61</f>
        <v>Select</v>
      </c>
    </row>
    <row r="16176" spans="3:5" x14ac:dyDescent="0.2">
      <c r="C16176" s="555"/>
      <c r="D16176" s="555"/>
      <c r="E16176" s="124" t="str">
        <f>'Enter Data'!$C$61</f>
        <v>Select</v>
      </c>
    </row>
    <row r="16177" spans="3:5" x14ac:dyDescent="0.2">
      <c r="C16177" s="555"/>
      <c r="D16177" s="555"/>
      <c r="E16177" s="124" t="str">
        <f>'Enter Data'!$C$61</f>
        <v>Select</v>
      </c>
    </row>
    <row r="16178" spans="3:5" x14ac:dyDescent="0.2">
      <c r="C16178" s="555"/>
      <c r="D16178" s="555"/>
      <c r="E16178" s="124" t="str">
        <f>'Enter Data'!$C$61</f>
        <v>Select</v>
      </c>
    </row>
    <row r="16179" spans="3:5" x14ac:dyDescent="0.2">
      <c r="C16179" s="555"/>
      <c r="D16179" s="555"/>
      <c r="E16179" s="124" t="str">
        <f>'Enter Data'!$C$61</f>
        <v>Select</v>
      </c>
    </row>
    <row r="16180" spans="3:5" x14ac:dyDescent="0.2">
      <c r="C16180" s="555"/>
      <c r="D16180" s="555"/>
      <c r="E16180" s="124" t="str">
        <f>'Enter Data'!$C$61</f>
        <v>Select</v>
      </c>
    </row>
    <row r="16181" spans="3:5" x14ac:dyDescent="0.2">
      <c r="C16181" s="555"/>
      <c r="D16181" s="555"/>
      <c r="E16181" s="124" t="str">
        <f>'Enter Data'!$C$61</f>
        <v>Select</v>
      </c>
    </row>
    <row r="16182" spans="3:5" x14ac:dyDescent="0.2">
      <c r="C16182" s="555"/>
      <c r="D16182" s="555"/>
      <c r="E16182" s="124" t="str">
        <f>'Enter Data'!$C$61</f>
        <v>Select</v>
      </c>
    </row>
    <row r="16183" spans="3:5" x14ac:dyDescent="0.2">
      <c r="C16183" s="555"/>
      <c r="D16183" s="555"/>
      <c r="E16183" s="124" t="str">
        <f>'Enter Data'!$C$61</f>
        <v>Select</v>
      </c>
    </row>
    <row r="16184" spans="3:5" x14ac:dyDescent="0.2">
      <c r="C16184" s="555"/>
      <c r="D16184" s="555"/>
      <c r="E16184" s="124" t="str">
        <f>'Enter Data'!$C$61</f>
        <v>Select</v>
      </c>
    </row>
    <row r="16185" spans="3:5" x14ac:dyDescent="0.2">
      <c r="C16185" s="555"/>
      <c r="D16185" s="555"/>
      <c r="E16185" s="124" t="str">
        <f>'Enter Data'!$C$61</f>
        <v>Select</v>
      </c>
    </row>
    <row r="16186" spans="3:5" x14ac:dyDescent="0.2">
      <c r="C16186" s="555"/>
      <c r="D16186" s="555"/>
      <c r="E16186" s="124" t="str">
        <f>'Enter Data'!$C$61</f>
        <v>Select</v>
      </c>
    </row>
    <row r="16187" spans="3:5" x14ac:dyDescent="0.2">
      <c r="C16187" s="555"/>
      <c r="D16187" s="555"/>
      <c r="E16187" s="124" t="str">
        <f>'Enter Data'!$C$61</f>
        <v>Select</v>
      </c>
    </row>
    <row r="16188" spans="3:5" x14ac:dyDescent="0.2">
      <c r="C16188" s="555"/>
      <c r="D16188" s="555"/>
      <c r="E16188" s="124" t="str">
        <f>'Enter Data'!$C$61</f>
        <v>Select</v>
      </c>
    </row>
    <row r="16189" spans="3:5" x14ac:dyDescent="0.2">
      <c r="C16189" s="555"/>
      <c r="D16189" s="555"/>
      <c r="E16189" s="124" t="str">
        <f>'Enter Data'!$C$61</f>
        <v>Select</v>
      </c>
    </row>
    <row r="16190" spans="3:5" x14ac:dyDescent="0.2">
      <c r="C16190" s="555"/>
      <c r="D16190" s="555"/>
      <c r="E16190" s="124" t="str">
        <f>'Enter Data'!$C$61</f>
        <v>Select</v>
      </c>
    </row>
    <row r="16191" spans="3:5" x14ac:dyDescent="0.2">
      <c r="C16191" s="555"/>
      <c r="D16191" s="555"/>
      <c r="E16191" s="124" t="str">
        <f>'Enter Data'!$C$61</f>
        <v>Select</v>
      </c>
    </row>
    <row r="16192" spans="3:5" x14ac:dyDescent="0.2">
      <c r="C16192" s="555"/>
      <c r="D16192" s="555"/>
      <c r="E16192" s="124" t="str">
        <f>'Enter Data'!$C$61</f>
        <v>Select</v>
      </c>
    </row>
    <row r="16193" spans="3:5" x14ac:dyDescent="0.2">
      <c r="C16193" s="555"/>
      <c r="D16193" s="555"/>
      <c r="E16193" s="124" t="str">
        <f>'Enter Data'!$C$61</f>
        <v>Select</v>
      </c>
    </row>
    <row r="16194" spans="3:5" x14ac:dyDescent="0.2">
      <c r="C16194" s="555"/>
      <c r="D16194" s="555"/>
      <c r="E16194" s="124" t="str">
        <f>'Enter Data'!$C$61</f>
        <v>Select</v>
      </c>
    </row>
    <row r="16195" spans="3:5" x14ac:dyDescent="0.2">
      <c r="C16195" s="555"/>
      <c r="D16195" s="555"/>
      <c r="E16195" s="124" t="str">
        <f>'Enter Data'!$C$61</f>
        <v>Select</v>
      </c>
    </row>
    <row r="16196" spans="3:5" x14ac:dyDescent="0.2">
      <c r="C16196" s="555"/>
      <c r="D16196" s="555"/>
      <c r="E16196" s="124" t="str">
        <f>'Enter Data'!$C$61</f>
        <v>Select</v>
      </c>
    </row>
    <row r="16197" spans="3:5" x14ac:dyDescent="0.2">
      <c r="C16197" s="555"/>
      <c r="D16197" s="555"/>
      <c r="E16197" s="124" t="str">
        <f>'Enter Data'!$C$61</f>
        <v>Select</v>
      </c>
    </row>
    <row r="16198" spans="3:5" x14ac:dyDescent="0.2">
      <c r="C16198" s="555"/>
      <c r="D16198" s="555"/>
      <c r="E16198" s="124" t="str">
        <f>'Enter Data'!$C$61</f>
        <v>Select</v>
      </c>
    </row>
    <row r="16199" spans="3:5" x14ac:dyDescent="0.2">
      <c r="C16199" s="555"/>
      <c r="D16199" s="555"/>
      <c r="E16199" s="124" t="str">
        <f>'Enter Data'!$C$61</f>
        <v>Select</v>
      </c>
    </row>
    <row r="16200" spans="3:5" x14ac:dyDescent="0.2">
      <c r="C16200" s="555"/>
      <c r="D16200" s="555"/>
      <c r="E16200" s="124" t="str">
        <f>'Enter Data'!$C$61</f>
        <v>Select</v>
      </c>
    </row>
    <row r="16201" spans="3:5" x14ac:dyDescent="0.2">
      <c r="C16201" s="555"/>
      <c r="D16201" s="555"/>
      <c r="E16201" s="124" t="str">
        <f>'Enter Data'!$C$61</f>
        <v>Select</v>
      </c>
    </row>
    <row r="16202" spans="3:5" x14ac:dyDescent="0.2">
      <c r="C16202" s="555"/>
      <c r="D16202" s="555"/>
      <c r="E16202" s="124" t="str">
        <f>'Enter Data'!$C$61</f>
        <v>Select</v>
      </c>
    </row>
    <row r="16203" spans="3:5" x14ac:dyDescent="0.2">
      <c r="C16203" s="555"/>
      <c r="D16203" s="555"/>
      <c r="E16203" s="124" t="str">
        <f>'Enter Data'!$C$61</f>
        <v>Select</v>
      </c>
    </row>
    <row r="16204" spans="3:5" x14ac:dyDescent="0.2">
      <c r="C16204" s="555"/>
      <c r="D16204" s="555"/>
      <c r="E16204" s="124" t="str">
        <f>'Enter Data'!$C$61</f>
        <v>Select</v>
      </c>
    </row>
    <row r="16205" spans="3:5" x14ac:dyDescent="0.2">
      <c r="C16205" s="555"/>
      <c r="D16205" s="555"/>
      <c r="E16205" s="124" t="str">
        <f>'Enter Data'!$C$61</f>
        <v>Select</v>
      </c>
    </row>
    <row r="16206" spans="3:5" x14ac:dyDescent="0.2">
      <c r="C16206" s="555"/>
      <c r="D16206" s="555"/>
      <c r="E16206" s="124" t="str">
        <f>'Enter Data'!$C$61</f>
        <v>Select</v>
      </c>
    </row>
    <row r="16207" spans="3:5" x14ac:dyDescent="0.2">
      <c r="C16207" s="555"/>
      <c r="D16207" s="555"/>
      <c r="E16207" s="124" t="str">
        <f>'Enter Data'!$C$61</f>
        <v>Select</v>
      </c>
    </row>
    <row r="16208" spans="3:5" x14ac:dyDescent="0.2">
      <c r="C16208" s="555"/>
      <c r="D16208" s="555"/>
      <c r="E16208" s="124" t="str">
        <f>'Enter Data'!$C$61</f>
        <v>Select</v>
      </c>
    </row>
    <row r="16209" spans="3:5" x14ac:dyDescent="0.2">
      <c r="C16209" s="555"/>
      <c r="D16209" s="555"/>
      <c r="E16209" s="124" t="str">
        <f>'Enter Data'!$C$61</f>
        <v>Select</v>
      </c>
    </row>
    <row r="16210" spans="3:5" x14ac:dyDescent="0.2">
      <c r="C16210" s="555"/>
      <c r="D16210" s="555"/>
      <c r="E16210" s="124" t="str">
        <f>'Enter Data'!$C$61</f>
        <v>Select</v>
      </c>
    </row>
    <row r="16211" spans="3:5" x14ac:dyDescent="0.2">
      <c r="C16211" s="555"/>
      <c r="D16211" s="555"/>
      <c r="E16211" s="124" t="str">
        <f>'Enter Data'!$C$61</f>
        <v>Select</v>
      </c>
    </row>
    <row r="16212" spans="3:5" x14ac:dyDescent="0.2">
      <c r="C16212" s="555"/>
      <c r="D16212" s="555"/>
      <c r="E16212" s="124" t="str">
        <f>'Enter Data'!$C$61</f>
        <v>Select</v>
      </c>
    </row>
    <row r="16213" spans="3:5" x14ac:dyDescent="0.2">
      <c r="C16213" s="555"/>
      <c r="D16213" s="555"/>
      <c r="E16213" s="124" t="str">
        <f>'Enter Data'!$C$61</f>
        <v>Select</v>
      </c>
    </row>
    <row r="16214" spans="3:5" x14ac:dyDescent="0.2">
      <c r="C16214" s="555"/>
      <c r="D16214" s="555"/>
      <c r="E16214" s="124" t="str">
        <f>'Enter Data'!$C$61</f>
        <v>Select</v>
      </c>
    </row>
    <row r="16215" spans="3:5" x14ac:dyDescent="0.2">
      <c r="C16215" s="555"/>
      <c r="D16215" s="555"/>
      <c r="E16215" s="124" t="str">
        <f>'Enter Data'!$C$61</f>
        <v>Select</v>
      </c>
    </row>
    <row r="16216" spans="3:5" x14ac:dyDescent="0.2">
      <c r="C16216" s="555"/>
      <c r="D16216" s="555"/>
      <c r="E16216" s="124" t="str">
        <f>'Enter Data'!$C$61</f>
        <v>Select</v>
      </c>
    </row>
    <row r="16217" spans="3:5" x14ac:dyDescent="0.2">
      <c r="C16217" s="555"/>
      <c r="D16217" s="555"/>
      <c r="E16217" s="124" t="str">
        <f>'Enter Data'!$C$61</f>
        <v>Select</v>
      </c>
    </row>
    <row r="16218" spans="3:5" x14ac:dyDescent="0.2">
      <c r="C16218" s="555"/>
      <c r="D16218" s="555"/>
      <c r="E16218" s="124" t="str">
        <f>'Enter Data'!$C$61</f>
        <v>Select</v>
      </c>
    </row>
    <row r="16219" spans="3:5" x14ac:dyDescent="0.2">
      <c r="C16219" s="555"/>
      <c r="D16219" s="555"/>
      <c r="E16219" s="124" t="str">
        <f>'Enter Data'!$C$61</f>
        <v>Select</v>
      </c>
    </row>
    <row r="16220" spans="3:5" x14ac:dyDescent="0.2">
      <c r="C16220" s="555"/>
      <c r="D16220" s="555"/>
      <c r="E16220" s="124" t="str">
        <f>'Enter Data'!$C$61</f>
        <v>Select</v>
      </c>
    </row>
    <row r="16221" spans="3:5" x14ac:dyDescent="0.2">
      <c r="C16221" s="555"/>
      <c r="D16221" s="555"/>
      <c r="E16221" s="124" t="str">
        <f>'Enter Data'!$C$61</f>
        <v>Select</v>
      </c>
    </row>
    <row r="16222" spans="3:5" x14ac:dyDescent="0.2">
      <c r="C16222" s="555"/>
      <c r="D16222" s="555"/>
      <c r="E16222" s="124" t="str">
        <f>'Enter Data'!$C$61</f>
        <v>Select</v>
      </c>
    </row>
    <row r="16223" spans="3:5" x14ac:dyDescent="0.2">
      <c r="C16223" s="555"/>
      <c r="D16223" s="555"/>
      <c r="E16223" s="124" t="str">
        <f>'Enter Data'!$C$61</f>
        <v>Select</v>
      </c>
    </row>
    <row r="16224" spans="3:5" x14ac:dyDescent="0.2">
      <c r="C16224" s="555"/>
      <c r="D16224" s="555"/>
      <c r="E16224" s="124" t="str">
        <f>'Enter Data'!$C$61</f>
        <v>Select</v>
      </c>
    </row>
    <row r="16225" spans="3:5" x14ac:dyDescent="0.2">
      <c r="C16225" s="555"/>
      <c r="D16225" s="555"/>
      <c r="E16225" s="124" t="str">
        <f>'Enter Data'!$C$61</f>
        <v>Select</v>
      </c>
    </row>
    <row r="16226" spans="3:5" x14ac:dyDescent="0.2">
      <c r="C16226" s="555"/>
      <c r="D16226" s="555"/>
      <c r="E16226" s="124" t="str">
        <f>'Enter Data'!$C$61</f>
        <v>Select</v>
      </c>
    </row>
    <row r="16227" spans="3:5" x14ac:dyDescent="0.2">
      <c r="C16227" s="555"/>
      <c r="D16227" s="555"/>
      <c r="E16227" s="124" t="str">
        <f>'Enter Data'!$C$61</f>
        <v>Select</v>
      </c>
    </row>
    <row r="16228" spans="3:5" x14ac:dyDescent="0.2">
      <c r="C16228" s="555"/>
      <c r="D16228" s="555"/>
      <c r="E16228" s="124" t="str">
        <f>'Enter Data'!$C$61</f>
        <v>Select</v>
      </c>
    </row>
    <row r="16229" spans="3:5" x14ac:dyDescent="0.2">
      <c r="C16229" s="555"/>
      <c r="D16229" s="555"/>
      <c r="E16229" s="124" t="str">
        <f>'Enter Data'!$C$61</f>
        <v>Select</v>
      </c>
    </row>
    <row r="16230" spans="3:5" x14ac:dyDescent="0.2">
      <c r="C16230" s="555"/>
      <c r="D16230" s="555"/>
      <c r="E16230" s="124" t="str">
        <f>'Enter Data'!$C$61</f>
        <v>Select</v>
      </c>
    </row>
    <row r="16231" spans="3:5" x14ac:dyDescent="0.2">
      <c r="C16231" s="555"/>
      <c r="D16231" s="555"/>
      <c r="E16231" s="124" t="str">
        <f>'Enter Data'!$C$61</f>
        <v>Select</v>
      </c>
    </row>
    <row r="16232" spans="3:5" x14ac:dyDescent="0.2">
      <c r="C16232" s="555"/>
      <c r="D16232" s="555"/>
      <c r="E16232" s="124" t="str">
        <f>'Enter Data'!$C$61</f>
        <v>Select</v>
      </c>
    </row>
    <row r="16233" spans="3:5" x14ac:dyDescent="0.2">
      <c r="C16233" s="555"/>
      <c r="D16233" s="555"/>
      <c r="E16233" s="124" t="str">
        <f>'Enter Data'!$C$61</f>
        <v>Select</v>
      </c>
    </row>
    <row r="16234" spans="3:5" x14ac:dyDescent="0.2">
      <c r="C16234" s="555"/>
      <c r="D16234" s="555"/>
      <c r="E16234" s="124" t="str">
        <f>'Enter Data'!$C$61</f>
        <v>Select</v>
      </c>
    </row>
    <row r="16235" spans="3:5" x14ac:dyDescent="0.2">
      <c r="C16235" s="555"/>
      <c r="D16235" s="555"/>
      <c r="E16235" s="124" t="str">
        <f>'Enter Data'!$C$61</f>
        <v>Select</v>
      </c>
    </row>
    <row r="16236" spans="3:5" x14ac:dyDescent="0.2">
      <c r="C16236" s="555"/>
      <c r="D16236" s="555"/>
      <c r="E16236" s="124" t="str">
        <f>'Enter Data'!$C$61</f>
        <v>Select</v>
      </c>
    </row>
    <row r="16237" spans="3:5" x14ac:dyDescent="0.2">
      <c r="C16237" s="555"/>
      <c r="D16237" s="555"/>
      <c r="E16237" s="124" t="str">
        <f>'Enter Data'!$C$61</f>
        <v>Select</v>
      </c>
    </row>
    <row r="16238" spans="3:5" x14ac:dyDescent="0.2">
      <c r="C16238" s="555"/>
      <c r="D16238" s="555"/>
      <c r="E16238" s="124" t="str">
        <f>'Enter Data'!$C$61</f>
        <v>Select</v>
      </c>
    </row>
    <row r="16239" spans="3:5" x14ac:dyDescent="0.2">
      <c r="C16239" s="555"/>
      <c r="D16239" s="555"/>
      <c r="E16239" s="124" t="str">
        <f>'Enter Data'!$C$61</f>
        <v>Select</v>
      </c>
    </row>
    <row r="16240" spans="3:5" x14ac:dyDescent="0.2">
      <c r="C16240" s="555"/>
      <c r="D16240" s="555"/>
      <c r="E16240" s="124" t="str">
        <f>'Enter Data'!$C$61</f>
        <v>Select</v>
      </c>
    </row>
    <row r="16241" spans="3:5" x14ac:dyDescent="0.2">
      <c r="C16241" s="555"/>
      <c r="D16241" s="555"/>
      <c r="E16241" s="124" t="str">
        <f>'Enter Data'!$C$61</f>
        <v>Select</v>
      </c>
    </row>
    <row r="16242" spans="3:5" x14ac:dyDescent="0.2">
      <c r="C16242" s="555"/>
      <c r="D16242" s="555"/>
      <c r="E16242" s="124" t="str">
        <f>'Enter Data'!$C$61</f>
        <v>Select</v>
      </c>
    </row>
    <row r="16243" spans="3:5" x14ac:dyDescent="0.2">
      <c r="C16243" s="555"/>
      <c r="D16243" s="555"/>
      <c r="E16243" s="124" t="str">
        <f>'Enter Data'!$C$61</f>
        <v>Select</v>
      </c>
    </row>
    <row r="16244" spans="3:5" x14ac:dyDescent="0.2">
      <c r="C16244" s="555"/>
      <c r="D16244" s="555"/>
      <c r="E16244" s="124" t="str">
        <f>'Enter Data'!$C$61</f>
        <v>Select</v>
      </c>
    </row>
    <row r="16245" spans="3:5" x14ac:dyDescent="0.2">
      <c r="C16245" s="555"/>
      <c r="D16245" s="555"/>
      <c r="E16245" s="124" t="str">
        <f>'Enter Data'!$C$61</f>
        <v>Select</v>
      </c>
    </row>
    <row r="16246" spans="3:5" x14ac:dyDescent="0.2">
      <c r="C16246" s="555"/>
      <c r="D16246" s="555"/>
      <c r="E16246" s="124" t="str">
        <f>'Enter Data'!$C$61</f>
        <v>Select</v>
      </c>
    </row>
    <row r="16247" spans="3:5" x14ac:dyDescent="0.2">
      <c r="C16247" s="555"/>
      <c r="D16247" s="555"/>
      <c r="E16247" s="124" t="str">
        <f>'Enter Data'!$C$61</f>
        <v>Select</v>
      </c>
    </row>
    <row r="16248" spans="3:5" x14ac:dyDescent="0.2">
      <c r="C16248" s="555"/>
      <c r="D16248" s="555"/>
      <c r="E16248" s="124" t="str">
        <f>'Enter Data'!$C$61</f>
        <v>Select</v>
      </c>
    </row>
    <row r="16249" spans="3:5" x14ac:dyDescent="0.2">
      <c r="C16249" s="555"/>
      <c r="D16249" s="555"/>
      <c r="E16249" s="124" t="str">
        <f>'Enter Data'!$C$61</f>
        <v>Select</v>
      </c>
    </row>
    <row r="16250" spans="3:5" x14ac:dyDescent="0.2">
      <c r="C16250" s="555"/>
      <c r="D16250" s="555"/>
      <c r="E16250" s="124" t="str">
        <f>'Enter Data'!$C$61</f>
        <v>Select</v>
      </c>
    </row>
    <row r="16251" spans="3:5" x14ac:dyDescent="0.2">
      <c r="C16251" s="555"/>
      <c r="D16251" s="555"/>
      <c r="E16251" s="124" t="str">
        <f>'Enter Data'!$C$61</f>
        <v>Select</v>
      </c>
    </row>
    <row r="16252" spans="3:5" x14ac:dyDescent="0.2">
      <c r="C16252" s="555"/>
      <c r="D16252" s="555"/>
      <c r="E16252" s="124" t="str">
        <f>'Enter Data'!$C$61</f>
        <v>Select</v>
      </c>
    </row>
    <row r="16253" spans="3:5" x14ac:dyDescent="0.2">
      <c r="C16253" s="555"/>
      <c r="D16253" s="555"/>
      <c r="E16253" s="124" t="str">
        <f>'Enter Data'!$C$61</f>
        <v>Select</v>
      </c>
    </row>
    <row r="16254" spans="3:5" x14ac:dyDescent="0.2">
      <c r="C16254" s="555"/>
      <c r="D16254" s="555"/>
      <c r="E16254" s="124" t="str">
        <f>'Enter Data'!$C$61</f>
        <v>Select</v>
      </c>
    </row>
    <row r="16255" spans="3:5" x14ac:dyDescent="0.2">
      <c r="C16255" s="555"/>
      <c r="D16255" s="555"/>
      <c r="E16255" s="124" t="str">
        <f>'Enter Data'!$C$61</f>
        <v>Select</v>
      </c>
    </row>
    <row r="16256" spans="3:5" x14ac:dyDescent="0.2">
      <c r="C16256" s="555"/>
      <c r="D16256" s="555"/>
      <c r="E16256" s="124" t="str">
        <f>'Enter Data'!$C$61</f>
        <v>Select</v>
      </c>
    </row>
    <row r="16257" spans="3:5" x14ac:dyDescent="0.2">
      <c r="C16257" s="555"/>
      <c r="D16257" s="555"/>
      <c r="E16257" s="124" t="str">
        <f>'Enter Data'!$C$61</f>
        <v>Select</v>
      </c>
    </row>
    <row r="16258" spans="3:5" x14ac:dyDescent="0.2">
      <c r="C16258" s="555"/>
      <c r="D16258" s="555"/>
      <c r="E16258" s="124" t="str">
        <f>'Enter Data'!$C$61</f>
        <v>Select</v>
      </c>
    </row>
    <row r="16259" spans="3:5" x14ac:dyDescent="0.2">
      <c r="C16259" s="555"/>
      <c r="D16259" s="555"/>
      <c r="E16259" s="124" t="str">
        <f>'Enter Data'!$C$61</f>
        <v>Select</v>
      </c>
    </row>
    <row r="16260" spans="3:5" x14ac:dyDescent="0.2">
      <c r="C16260" s="555"/>
      <c r="D16260" s="555"/>
      <c r="E16260" s="124" t="str">
        <f>'Enter Data'!$C$61</f>
        <v>Select</v>
      </c>
    </row>
    <row r="16261" spans="3:5" x14ac:dyDescent="0.2">
      <c r="C16261" s="555"/>
      <c r="D16261" s="555"/>
      <c r="E16261" s="124" t="str">
        <f>'Enter Data'!$C$61</f>
        <v>Select</v>
      </c>
    </row>
    <row r="16262" spans="3:5" x14ac:dyDescent="0.2">
      <c r="C16262" s="555"/>
      <c r="D16262" s="555"/>
      <c r="E16262" s="124" t="str">
        <f>'Enter Data'!$C$61</f>
        <v>Select</v>
      </c>
    </row>
    <row r="16263" spans="3:5" x14ac:dyDescent="0.2">
      <c r="C16263" s="555"/>
      <c r="D16263" s="555"/>
      <c r="E16263" s="124" t="str">
        <f>'Enter Data'!$C$61</f>
        <v>Select</v>
      </c>
    </row>
    <row r="16264" spans="3:5" x14ac:dyDescent="0.2">
      <c r="C16264" s="555"/>
      <c r="D16264" s="555"/>
      <c r="E16264" s="124" t="str">
        <f>'Enter Data'!$C$61</f>
        <v>Select</v>
      </c>
    </row>
    <row r="16265" spans="3:5" x14ac:dyDescent="0.2">
      <c r="C16265" s="555"/>
      <c r="D16265" s="555"/>
      <c r="E16265" s="124" t="str">
        <f>'Enter Data'!$C$61</f>
        <v>Select</v>
      </c>
    </row>
    <row r="16266" spans="3:5" x14ac:dyDescent="0.2">
      <c r="C16266" s="555"/>
      <c r="D16266" s="555"/>
      <c r="E16266" s="124" t="str">
        <f>'Enter Data'!$C$61</f>
        <v>Select</v>
      </c>
    </row>
    <row r="16267" spans="3:5" x14ac:dyDescent="0.2">
      <c r="C16267" s="555"/>
      <c r="D16267" s="555"/>
      <c r="E16267" s="124" t="str">
        <f>'Enter Data'!$C$61</f>
        <v>Select</v>
      </c>
    </row>
    <row r="16268" spans="3:5" x14ac:dyDescent="0.2">
      <c r="C16268" s="555"/>
      <c r="D16268" s="555"/>
      <c r="E16268" s="124" t="str">
        <f>'Enter Data'!$C$61</f>
        <v>Select</v>
      </c>
    </row>
    <row r="16269" spans="3:5" x14ac:dyDescent="0.2">
      <c r="C16269" s="555"/>
      <c r="D16269" s="555"/>
      <c r="E16269" s="124" t="str">
        <f>'Enter Data'!$C$61</f>
        <v>Select</v>
      </c>
    </row>
    <row r="16270" spans="3:5" x14ac:dyDescent="0.2">
      <c r="C16270" s="555"/>
      <c r="D16270" s="555"/>
      <c r="E16270" s="124" t="str">
        <f>'Enter Data'!$C$61</f>
        <v>Select</v>
      </c>
    </row>
    <row r="16271" spans="3:5" x14ac:dyDescent="0.2">
      <c r="C16271" s="555"/>
      <c r="D16271" s="555"/>
      <c r="E16271" s="124" t="str">
        <f>'Enter Data'!$C$61</f>
        <v>Select</v>
      </c>
    </row>
    <row r="16272" spans="3:5" x14ac:dyDescent="0.2">
      <c r="C16272" s="555"/>
      <c r="D16272" s="555"/>
      <c r="E16272" s="124" t="str">
        <f>'Enter Data'!$C$61</f>
        <v>Select</v>
      </c>
    </row>
    <row r="16273" spans="3:5" x14ac:dyDescent="0.2">
      <c r="C16273" s="555"/>
      <c r="D16273" s="555"/>
      <c r="E16273" s="124" t="str">
        <f>'Enter Data'!$C$61</f>
        <v>Select</v>
      </c>
    </row>
    <row r="16274" spans="3:5" x14ac:dyDescent="0.2">
      <c r="C16274" s="555"/>
      <c r="D16274" s="555"/>
      <c r="E16274" s="124" t="str">
        <f>'Enter Data'!$C$61</f>
        <v>Select</v>
      </c>
    </row>
    <row r="16275" spans="3:5" x14ac:dyDescent="0.2">
      <c r="C16275" s="555"/>
      <c r="D16275" s="555"/>
      <c r="E16275" s="124" t="str">
        <f>'Enter Data'!$C$61</f>
        <v>Select</v>
      </c>
    </row>
    <row r="16276" spans="3:5" x14ac:dyDescent="0.2">
      <c r="C16276" s="555"/>
      <c r="D16276" s="555"/>
      <c r="E16276" s="124" t="str">
        <f>'Enter Data'!$C$61</f>
        <v>Select</v>
      </c>
    </row>
    <row r="16277" spans="3:5" x14ac:dyDescent="0.2">
      <c r="C16277" s="555"/>
      <c r="D16277" s="555"/>
      <c r="E16277" s="124" t="str">
        <f>'Enter Data'!$C$61</f>
        <v>Select</v>
      </c>
    </row>
    <row r="16278" spans="3:5" x14ac:dyDescent="0.2">
      <c r="C16278" s="555"/>
      <c r="D16278" s="555"/>
      <c r="E16278" s="124" t="str">
        <f>'Enter Data'!$C$61</f>
        <v>Select</v>
      </c>
    </row>
    <row r="16279" spans="3:5" x14ac:dyDescent="0.2">
      <c r="C16279" s="555"/>
      <c r="D16279" s="555"/>
      <c r="E16279" s="124" t="str">
        <f>'Enter Data'!$C$61</f>
        <v>Select</v>
      </c>
    </row>
    <row r="16280" spans="3:5" x14ac:dyDescent="0.2">
      <c r="C16280" s="555"/>
      <c r="D16280" s="555"/>
      <c r="E16280" s="124" t="str">
        <f>'Enter Data'!$C$61</f>
        <v>Select</v>
      </c>
    </row>
    <row r="16281" spans="3:5" x14ac:dyDescent="0.2">
      <c r="C16281" s="555"/>
      <c r="D16281" s="555"/>
      <c r="E16281" s="124" t="str">
        <f>'Enter Data'!$C$61</f>
        <v>Select</v>
      </c>
    </row>
    <row r="16282" spans="3:5" x14ac:dyDescent="0.2">
      <c r="C16282" s="555"/>
      <c r="D16282" s="555"/>
      <c r="E16282" s="124" t="str">
        <f>'Enter Data'!$C$61</f>
        <v>Select</v>
      </c>
    </row>
    <row r="16283" spans="3:5" x14ac:dyDescent="0.2">
      <c r="C16283" s="555"/>
      <c r="D16283" s="555"/>
      <c r="E16283" s="124" t="str">
        <f>'Enter Data'!$C$61</f>
        <v>Select</v>
      </c>
    </row>
    <row r="16284" spans="3:5" x14ac:dyDescent="0.2">
      <c r="C16284" s="555"/>
      <c r="D16284" s="555"/>
      <c r="E16284" s="124" t="str">
        <f>'Enter Data'!$C$61</f>
        <v>Select</v>
      </c>
    </row>
    <row r="16285" spans="3:5" x14ac:dyDescent="0.2">
      <c r="C16285" s="555"/>
      <c r="D16285" s="555"/>
      <c r="E16285" s="124" t="str">
        <f>'Enter Data'!$C$61</f>
        <v>Select</v>
      </c>
    </row>
    <row r="16286" spans="3:5" x14ac:dyDescent="0.2">
      <c r="C16286" s="555"/>
      <c r="D16286" s="555"/>
      <c r="E16286" s="124" t="str">
        <f>'Enter Data'!$C$61</f>
        <v>Select</v>
      </c>
    </row>
    <row r="16287" spans="3:5" x14ac:dyDescent="0.2">
      <c r="C16287" s="555"/>
      <c r="D16287" s="555"/>
      <c r="E16287" s="124" t="str">
        <f>'Enter Data'!$C$61</f>
        <v>Select</v>
      </c>
    </row>
    <row r="16288" spans="3:5" x14ac:dyDescent="0.2">
      <c r="C16288" s="555"/>
      <c r="D16288" s="555"/>
      <c r="E16288" s="124" t="str">
        <f>'Enter Data'!$C$61</f>
        <v>Select</v>
      </c>
    </row>
    <row r="16289" spans="3:5" x14ac:dyDescent="0.2">
      <c r="C16289" s="555"/>
      <c r="D16289" s="555"/>
      <c r="E16289" s="124" t="str">
        <f>'Enter Data'!$C$61</f>
        <v>Select</v>
      </c>
    </row>
    <row r="16290" spans="3:5" x14ac:dyDescent="0.2">
      <c r="C16290" s="555"/>
      <c r="D16290" s="555"/>
      <c r="E16290" s="124" t="str">
        <f>'Enter Data'!$C$61</f>
        <v>Select</v>
      </c>
    </row>
    <row r="16291" spans="3:5" x14ac:dyDescent="0.2">
      <c r="C16291" s="555"/>
      <c r="D16291" s="555"/>
      <c r="E16291" s="124" t="str">
        <f>'Enter Data'!$C$61</f>
        <v>Select</v>
      </c>
    </row>
    <row r="16292" spans="3:5" x14ac:dyDescent="0.2">
      <c r="C16292" s="555"/>
      <c r="D16292" s="555"/>
      <c r="E16292" s="124" t="str">
        <f>'Enter Data'!$C$61</f>
        <v>Select</v>
      </c>
    </row>
    <row r="16293" spans="3:5" x14ac:dyDescent="0.2">
      <c r="C16293" s="555"/>
      <c r="D16293" s="555"/>
      <c r="E16293" s="124" t="str">
        <f>'Enter Data'!$C$61</f>
        <v>Select</v>
      </c>
    </row>
    <row r="16294" spans="3:5" x14ac:dyDescent="0.2">
      <c r="C16294" s="555"/>
      <c r="D16294" s="555"/>
      <c r="E16294" s="124" t="str">
        <f>'Enter Data'!$C$61</f>
        <v>Select</v>
      </c>
    </row>
    <row r="16295" spans="3:5" x14ac:dyDescent="0.2">
      <c r="C16295" s="555"/>
      <c r="D16295" s="555"/>
      <c r="E16295" s="124" t="str">
        <f>'Enter Data'!$C$61</f>
        <v>Select</v>
      </c>
    </row>
    <row r="16296" spans="3:5" x14ac:dyDescent="0.2">
      <c r="C16296" s="555"/>
      <c r="D16296" s="555"/>
      <c r="E16296" s="124" t="str">
        <f>'Enter Data'!$C$61</f>
        <v>Select</v>
      </c>
    </row>
    <row r="16297" spans="3:5" x14ac:dyDescent="0.2">
      <c r="C16297" s="555"/>
      <c r="D16297" s="555"/>
      <c r="E16297" s="124" t="str">
        <f>'Enter Data'!$C$61</f>
        <v>Select</v>
      </c>
    </row>
    <row r="16298" spans="3:5" x14ac:dyDescent="0.2">
      <c r="C16298" s="555"/>
      <c r="D16298" s="555"/>
      <c r="E16298" s="124" t="str">
        <f>'Enter Data'!$C$61</f>
        <v>Select</v>
      </c>
    </row>
    <row r="16299" spans="3:5" x14ac:dyDescent="0.2">
      <c r="C16299" s="555"/>
      <c r="D16299" s="555"/>
      <c r="E16299" s="124" t="str">
        <f>'Enter Data'!$C$61</f>
        <v>Select</v>
      </c>
    </row>
    <row r="16300" spans="3:5" x14ac:dyDescent="0.2">
      <c r="C16300" s="555"/>
      <c r="D16300" s="555"/>
      <c r="E16300" s="124" t="str">
        <f>'Enter Data'!$C$61</f>
        <v>Select</v>
      </c>
    </row>
    <row r="16301" spans="3:5" x14ac:dyDescent="0.2">
      <c r="C16301" s="555"/>
      <c r="D16301" s="555"/>
      <c r="E16301" s="124" t="str">
        <f>'Enter Data'!$C$61</f>
        <v>Select</v>
      </c>
    </row>
    <row r="16302" spans="3:5" x14ac:dyDescent="0.2">
      <c r="C16302" s="555"/>
      <c r="D16302" s="555"/>
      <c r="E16302" s="124" t="str">
        <f>'Enter Data'!$C$61</f>
        <v>Select</v>
      </c>
    </row>
    <row r="16303" spans="3:5" x14ac:dyDescent="0.2">
      <c r="C16303" s="555"/>
      <c r="D16303" s="555"/>
      <c r="E16303" s="124" t="str">
        <f>'Enter Data'!$C$61</f>
        <v>Select</v>
      </c>
    </row>
    <row r="16304" spans="3:5" x14ac:dyDescent="0.2">
      <c r="C16304" s="555"/>
      <c r="D16304" s="555"/>
      <c r="E16304" s="124" t="str">
        <f>'Enter Data'!$C$61</f>
        <v>Select</v>
      </c>
    </row>
    <row r="16305" spans="3:5" x14ac:dyDescent="0.2">
      <c r="C16305" s="555"/>
      <c r="D16305" s="555"/>
      <c r="E16305" s="124" t="str">
        <f>'Enter Data'!$C$61</f>
        <v>Select</v>
      </c>
    </row>
    <row r="16306" spans="3:5" x14ac:dyDescent="0.2">
      <c r="C16306" s="555"/>
      <c r="D16306" s="555"/>
      <c r="E16306" s="124" t="str">
        <f>'Enter Data'!$C$61</f>
        <v>Select</v>
      </c>
    </row>
    <row r="16307" spans="3:5" x14ac:dyDescent="0.2">
      <c r="C16307" s="555"/>
      <c r="D16307" s="555"/>
      <c r="E16307" s="124" t="str">
        <f>'Enter Data'!$C$61</f>
        <v>Select</v>
      </c>
    </row>
    <row r="16308" spans="3:5" x14ac:dyDescent="0.2">
      <c r="C16308" s="555"/>
      <c r="D16308" s="555"/>
      <c r="E16308" s="124" t="str">
        <f>'Enter Data'!$C$61</f>
        <v>Select</v>
      </c>
    </row>
    <row r="16309" spans="3:5" x14ac:dyDescent="0.2">
      <c r="C16309" s="555"/>
      <c r="D16309" s="555"/>
      <c r="E16309" s="124" t="str">
        <f>'Enter Data'!$C$61</f>
        <v>Select</v>
      </c>
    </row>
    <row r="16310" spans="3:5" x14ac:dyDescent="0.2">
      <c r="C16310" s="555"/>
      <c r="D16310" s="555"/>
      <c r="E16310" s="124" t="str">
        <f>'Enter Data'!$C$61</f>
        <v>Select</v>
      </c>
    </row>
    <row r="16311" spans="3:5" x14ac:dyDescent="0.2">
      <c r="C16311" s="555"/>
      <c r="D16311" s="555"/>
      <c r="E16311" s="124" t="str">
        <f>'Enter Data'!$C$61</f>
        <v>Select</v>
      </c>
    </row>
    <row r="16312" spans="3:5" x14ac:dyDescent="0.2">
      <c r="C16312" s="555"/>
      <c r="D16312" s="555"/>
      <c r="E16312" s="124" t="str">
        <f>'Enter Data'!$C$61</f>
        <v>Select</v>
      </c>
    </row>
    <row r="16313" spans="3:5" x14ac:dyDescent="0.2">
      <c r="C16313" s="555"/>
      <c r="D16313" s="555"/>
      <c r="E16313" s="124" t="str">
        <f>'Enter Data'!$C$61</f>
        <v>Select</v>
      </c>
    </row>
    <row r="16314" spans="3:5" x14ac:dyDescent="0.2">
      <c r="C16314" s="555"/>
      <c r="D16314" s="555"/>
      <c r="E16314" s="124" t="str">
        <f>'Enter Data'!$C$61</f>
        <v>Select</v>
      </c>
    </row>
    <row r="16315" spans="3:5" x14ac:dyDescent="0.2">
      <c r="C16315" s="555"/>
      <c r="D16315" s="555"/>
      <c r="E16315" s="124" t="str">
        <f>'Enter Data'!$C$61</f>
        <v>Select</v>
      </c>
    </row>
    <row r="16316" spans="3:5" x14ac:dyDescent="0.2">
      <c r="C16316" s="555"/>
      <c r="D16316" s="555"/>
      <c r="E16316" s="124" t="str">
        <f>'Enter Data'!$C$61</f>
        <v>Select</v>
      </c>
    </row>
    <row r="16317" spans="3:5" x14ac:dyDescent="0.2">
      <c r="C16317" s="555"/>
      <c r="D16317" s="555"/>
      <c r="E16317" s="124" t="str">
        <f>'Enter Data'!$C$61</f>
        <v>Select</v>
      </c>
    </row>
    <row r="16318" spans="3:5" x14ac:dyDescent="0.2">
      <c r="C16318" s="555"/>
      <c r="D16318" s="555"/>
      <c r="E16318" s="124" t="str">
        <f>'Enter Data'!$C$61</f>
        <v>Select</v>
      </c>
    </row>
    <row r="16319" spans="3:5" x14ac:dyDescent="0.2">
      <c r="C16319" s="555"/>
      <c r="D16319" s="555"/>
      <c r="E16319" s="124" t="str">
        <f>'Enter Data'!$C$61</f>
        <v>Select</v>
      </c>
    </row>
    <row r="16320" spans="3:5" x14ac:dyDescent="0.2">
      <c r="C16320" s="555"/>
      <c r="D16320" s="555"/>
      <c r="E16320" s="124" t="str">
        <f>'Enter Data'!$C$61</f>
        <v>Select</v>
      </c>
    </row>
    <row r="16321" spans="3:5" x14ac:dyDescent="0.2">
      <c r="C16321" s="555"/>
      <c r="D16321" s="555"/>
      <c r="E16321" s="124" t="str">
        <f>'Enter Data'!$C$61</f>
        <v>Select</v>
      </c>
    </row>
    <row r="16322" spans="3:5" x14ac:dyDescent="0.2">
      <c r="C16322" s="555"/>
      <c r="D16322" s="555"/>
      <c r="E16322" s="124" t="str">
        <f>'Enter Data'!$C$61</f>
        <v>Select</v>
      </c>
    </row>
    <row r="16323" spans="3:5" x14ac:dyDescent="0.2">
      <c r="C16323" s="555"/>
      <c r="D16323" s="555"/>
      <c r="E16323" s="124" t="str">
        <f>'Enter Data'!$C$61</f>
        <v>Select</v>
      </c>
    </row>
    <row r="16324" spans="3:5" x14ac:dyDescent="0.2">
      <c r="C16324" s="555"/>
      <c r="D16324" s="555"/>
      <c r="E16324" s="124" t="str">
        <f>'Enter Data'!$C$61</f>
        <v>Select</v>
      </c>
    </row>
    <row r="16325" spans="3:5" x14ac:dyDescent="0.2">
      <c r="C16325" s="555"/>
      <c r="D16325" s="555"/>
      <c r="E16325" s="124" t="str">
        <f>'Enter Data'!$C$61</f>
        <v>Select</v>
      </c>
    </row>
    <row r="16326" spans="3:5" x14ac:dyDescent="0.2">
      <c r="C16326" s="555"/>
      <c r="D16326" s="555"/>
      <c r="E16326" s="124" t="str">
        <f>'Enter Data'!$C$61</f>
        <v>Select</v>
      </c>
    </row>
    <row r="16327" spans="3:5" x14ac:dyDescent="0.2">
      <c r="C16327" s="555"/>
      <c r="D16327" s="555"/>
      <c r="E16327" s="124" t="str">
        <f>'Enter Data'!$C$61</f>
        <v>Select</v>
      </c>
    </row>
    <row r="16328" spans="3:5" x14ac:dyDescent="0.2">
      <c r="C16328" s="555"/>
      <c r="D16328" s="555"/>
      <c r="E16328" s="124" t="str">
        <f>'Enter Data'!$C$61</f>
        <v>Select</v>
      </c>
    </row>
    <row r="16329" spans="3:5" x14ac:dyDescent="0.2">
      <c r="C16329" s="555"/>
      <c r="D16329" s="555"/>
      <c r="E16329" s="124" t="str">
        <f>'Enter Data'!$C$61</f>
        <v>Select</v>
      </c>
    </row>
    <row r="16330" spans="3:5" x14ac:dyDescent="0.2">
      <c r="C16330" s="555"/>
      <c r="D16330" s="555"/>
      <c r="E16330" s="124" t="str">
        <f>'Enter Data'!$C$61</f>
        <v>Select</v>
      </c>
    </row>
    <row r="16331" spans="3:5" x14ac:dyDescent="0.2">
      <c r="C16331" s="555"/>
      <c r="D16331" s="555"/>
      <c r="E16331" s="124" t="str">
        <f>'Enter Data'!$C$61</f>
        <v>Select</v>
      </c>
    </row>
    <row r="16332" spans="3:5" x14ac:dyDescent="0.2">
      <c r="C16332" s="555"/>
      <c r="D16332" s="555"/>
      <c r="E16332" s="124" t="str">
        <f>'Enter Data'!$C$61</f>
        <v>Select</v>
      </c>
    </row>
    <row r="16333" spans="3:5" x14ac:dyDescent="0.2">
      <c r="C16333" s="555"/>
      <c r="D16333" s="555"/>
      <c r="E16333" s="124" t="str">
        <f>'Enter Data'!$C$61</f>
        <v>Select</v>
      </c>
    </row>
    <row r="16334" spans="3:5" x14ac:dyDescent="0.2">
      <c r="C16334" s="555"/>
      <c r="D16334" s="555"/>
      <c r="E16334" s="124" t="str">
        <f>'Enter Data'!$C$61</f>
        <v>Select</v>
      </c>
    </row>
    <row r="16335" spans="3:5" x14ac:dyDescent="0.2">
      <c r="C16335" s="555"/>
      <c r="D16335" s="555"/>
      <c r="E16335" s="124" t="str">
        <f>'Enter Data'!$C$61</f>
        <v>Select</v>
      </c>
    </row>
    <row r="16336" spans="3:5" x14ac:dyDescent="0.2">
      <c r="C16336" s="555"/>
      <c r="D16336" s="555"/>
      <c r="E16336" s="124" t="str">
        <f>'Enter Data'!$C$61</f>
        <v>Select</v>
      </c>
    </row>
    <row r="16337" spans="3:5" x14ac:dyDescent="0.2">
      <c r="C16337" s="555"/>
      <c r="D16337" s="555"/>
      <c r="E16337" s="124" t="str">
        <f>'Enter Data'!$C$61</f>
        <v>Select</v>
      </c>
    </row>
    <row r="16338" spans="3:5" x14ac:dyDescent="0.2">
      <c r="C16338" s="555"/>
      <c r="D16338" s="555"/>
      <c r="E16338" s="124" t="str">
        <f>'Enter Data'!$C$61</f>
        <v>Select</v>
      </c>
    </row>
    <row r="16339" spans="3:5" x14ac:dyDescent="0.2">
      <c r="C16339" s="555"/>
      <c r="D16339" s="555"/>
      <c r="E16339" s="124" t="str">
        <f>'Enter Data'!$C$61</f>
        <v>Select</v>
      </c>
    </row>
    <row r="16340" spans="3:5" x14ac:dyDescent="0.2">
      <c r="C16340" s="555"/>
      <c r="D16340" s="555"/>
      <c r="E16340" s="124" t="str">
        <f>'Enter Data'!$C$61</f>
        <v>Select</v>
      </c>
    </row>
    <row r="16341" spans="3:5" x14ac:dyDescent="0.2">
      <c r="C16341" s="555"/>
      <c r="D16341" s="555"/>
      <c r="E16341" s="124" t="str">
        <f>'Enter Data'!$C$61</f>
        <v>Select</v>
      </c>
    </row>
    <row r="16342" spans="3:5" x14ac:dyDescent="0.2">
      <c r="C16342" s="555"/>
      <c r="D16342" s="555"/>
      <c r="E16342" s="124" t="str">
        <f>'Enter Data'!$C$61</f>
        <v>Select</v>
      </c>
    </row>
    <row r="16343" spans="3:5" x14ac:dyDescent="0.2">
      <c r="C16343" s="555"/>
      <c r="D16343" s="555"/>
      <c r="E16343" s="124" t="str">
        <f>'Enter Data'!$C$61</f>
        <v>Select</v>
      </c>
    </row>
    <row r="16344" spans="3:5" x14ac:dyDescent="0.2">
      <c r="C16344" s="555"/>
      <c r="D16344" s="555"/>
      <c r="E16344" s="124" t="str">
        <f>'Enter Data'!$C$61</f>
        <v>Select</v>
      </c>
    </row>
    <row r="16345" spans="3:5" x14ac:dyDescent="0.2">
      <c r="C16345" s="555"/>
      <c r="D16345" s="555"/>
      <c r="E16345" s="124" t="str">
        <f>'Enter Data'!$C$61</f>
        <v>Select</v>
      </c>
    </row>
    <row r="16346" spans="3:5" x14ac:dyDescent="0.2">
      <c r="C16346" s="555"/>
      <c r="D16346" s="555"/>
      <c r="E16346" s="124" t="str">
        <f>'Enter Data'!$C$61</f>
        <v>Select</v>
      </c>
    </row>
    <row r="16347" spans="3:5" x14ac:dyDescent="0.2">
      <c r="C16347" s="555"/>
      <c r="D16347" s="555"/>
      <c r="E16347" s="124" t="str">
        <f>'Enter Data'!$C$61</f>
        <v>Select</v>
      </c>
    </row>
    <row r="16348" spans="3:5" x14ac:dyDescent="0.2">
      <c r="C16348" s="555"/>
      <c r="D16348" s="555"/>
      <c r="E16348" s="124" t="str">
        <f>'Enter Data'!$C$61</f>
        <v>Select</v>
      </c>
    </row>
    <row r="16349" spans="3:5" x14ac:dyDescent="0.2">
      <c r="C16349" s="555"/>
      <c r="D16349" s="555"/>
      <c r="E16349" s="124" t="str">
        <f>'Enter Data'!$C$61</f>
        <v>Select</v>
      </c>
    </row>
    <row r="16350" spans="3:5" x14ac:dyDescent="0.2">
      <c r="C16350" s="555"/>
      <c r="D16350" s="555"/>
      <c r="E16350" s="124" t="str">
        <f>'Enter Data'!$C$61</f>
        <v>Select</v>
      </c>
    </row>
    <row r="16351" spans="3:5" x14ac:dyDescent="0.2">
      <c r="C16351" s="555"/>
      <c r="D16351" s="555"/>
      <c r="E16351" s="124" t="str">
        <f>'Enter Data'!$C$61</f>
        <v>Select</v>
      </c>
    </row>
    <row r="16352" spans="3:5" x14ac:dyDescent="0.2">
      <c r="C16352" s="555"/>
      <c r="D16352" s="555"/>
      <c r="E16352" s="124" t="str">
        <f>'Enter Data'!$C$61</f>
        <v>Select</v>
      </c>
    </row>
    <row r="16353" spans="3:5" x14ac:dyDescent="0.2">
      <c r="C16353" s="555"/>
      <c r="D16353" s="555"/>
      <c r="E16353" s="124" t="str">
        <f>'Enter Data'!$C$61</f>
        <v>Select</v>
      </c>
    </row>
    <row r="16354" spans="3:5" x14ac:dyDescent="0.2">
      <c r="C16354" s="555"/>
      <c r="D16354" s="555"/>
      <c r="E16354" s="124" t="str">
        <f>'Enter Data'!$C$61</f>
        <v>Select</v>
      </c>
    </row>
    <row r="16355" spans="3:5" x14ac:dyDescent="0.2">
      <c r="C16355" s="555"/>
      <c r="D16355" s="555"/>
      <c r="E16355" s="124" t="str">
        <f>'Enter Data'!$C$61</f>
        <v>Select</v>
      </c>
    </row>
    <row r="16356" spans="3:5" x14ac:dyDescent="0.2">
      <c r="C16356" s="555"/>
      <c r="D16356" s="555"/>
      <c r="E16356" s="124" t="str">
        <f>'Enter Data'!$C$61</f>
        <v>Select</v>
      </c>
    </row>
    <row r="16357" spans="3:5" x14ac:dyDescent="0.2">
      <c r="C16357" s="555"/>
      <c r="D16357" s="555"/>
      <c r="E16357" s="124" t="str">
        <f>'Enter Data'!$C$61</f>
        <v>Select</v>
      </c>
    </row>
    <row r="16358" spans="3:5" x14ac:dyDescent="0.2">
      <c r="C16358" s="555"/>
      <c r="D16358" s="555"/>
      <c r="E16358" s="124" t="str">
        <f>'Enter Data'!$C$61</f>
        <v>Select</v>
      </c>
    </row>
    <row r="16359" spans="3:5" x14ac:dyDescent="0.2">
      <c r="C16359" s="555"/>
      <c r="D16359" s="555"/>
      <c r="E16359" s="124" t="str">
        <f>'Enter Data'!$C$61</f>
        <v>Select</v>
      </c>
    </row>
    <row r="16360" spans="3:5" x14ac:dyDescent="0.2">
      <c r="C16360" s="555"/>
      <c r="D16360" s="555"/>
      <c r="E16360" s="124" t="str">
        <f>'Enter Data'!$C$61</f>
        <v>Select</v>
      </c>
    </row>
    <row r="16361" spans="3:5" x14ac:dyDescent="0.2">
      <c r="C16361" s="555"/>
      <c r="D16361" s="555"/>
      <c r="E16361" s="124" t="str">
        <f>'Enter Data'!$C$61</f>
        <v>Select</v>
      </c>
    </row>
    <row r="16362" spans="3:5" x14ac:dyDescent="0.2">
      <c r="C16362" s="555"/>
      <c r="D16362" s="555"/>
      <c r="E16362" s="124" t="str">
        <f>'Enter Data'!$C$61</f>
        <v>Select</v>
      </c>
    </row>
    <row r="16363" spans="3:5" x14ac:dyDescent="0.2">
      <c r="C16363" s="555"/>
      <c r="D16363" s="555"/>
      <c r="E16363" s="124" t="str">
        <f>'Enter Data'!$C$61</f>
        <v>Select</v>
      </c>
    </row>
    <row r="16364" spans="3:5" x14ac:dyDescent="0.2">
      <c r="C16364" s="555"/>
      <c r="D16364" s="555"/>
      <c r="E16364" s="124" t="str">
        <f>'Enter Data'!$C$61</f>
        <v>Select</v>
      </c>
    </row>
    <row r="16365" spans="3:5" x14ac:dyDescent="0.2">
      <c r="C16365" s="555"/>
      <c r="D16365" s="555"/>
      <c r="E16365" s="124" t="str">
        <f>'Enter Data'!$C$61</f>
        <v>Select</v>
      </c>
    </row>
    <row r="16366" spans="3:5" x14ac:dyDescent="0.2">
      <c r="C16366" s="555"/>
      <c r="D16366" s="555"/>
      <c r="E16366" s="124" t="str">
        <f>'Enter Data'!$C$61</f>
        <v>Select</v>
      </c>
    </row>
    <row r="16367" spans="3:5" x14ac:dyDescent="0.2">
      <c r="C16367" s="555"/>
      <c r="D16367" s="555"/>
      <c r="E16367" s="124" t="str">
        <f>'Enter Data'!$C$61</f>
        <v>Select</v>
      </c>
    </row>
    <row r="16368" spans="3:5" x14ac:dyDescent="0.2">
      <c r="C16368" s="555"/>
      <c r="D16368" s="555"/>
      <c r="E16368" s="124" t="str">
        <f>'Enter Data'!$C$61</f>
        <v>Select</v>
      </c>
    </row>
    <row r="16369" spans="3:5" x14ac:dyDescent="0.2">
      <c r="C16369" s="555"/>
      <c r="D16369" s="555"/>
      <c r="E16369" s="124" t="str">
        <f>'Enter Data'!$C$61</f>
        <v>Select</v>
      </c>
    </row>
    <row r="16370" spans="3:5" x14ac:dyDescent="0.2">
      <c r="C16370" s="555"/>
      <c r="D16370" s="555"/>
      <c r="E16370" s="124" t="str">
        <f>'Enter Data'!$C$61</f>
        <v>Select</v>
      </c>
    </row>
    <row r="16371" spans="3:5" x14ac:dyDescent="0.2">
      <c r="C16371" s="555"/>
      <c r="D16371" s="555"/>
      <c r="E16371" s="124" t="str">
        <f>'Enter Data'!$C$61</f>
        <v>Select</v>
      </c>
    </row>
    <row r="16372" spans="3:5" x14ac:dyDescent="0.2">
      <c r="C16372" s="555"/>
      <c r="D16372" s="555"/>
      <c r="E16372" s="124" t="str">
        <f>'Enter Data'!$C$61</f>
        <v>Select</v>
      </c>
    </row>
    <row r="16373" spans="3:5" x14ac:dyDescent="0.2">
      <c r="C16373" s="555"/>
      <c r="D16373" s="555"/>
      <c r="E16373" s="124" t="str">
        <f>'Enter Data'!$C$61</f>
        <v>Select</v>
      </c>
    </row>
    <row r="16374" spans="3:5" x14ac:dyDescent="0.2">
      <c r="C16374" s="555"/>
      <c r="D16374" s="555"/>
      <c r="E16374" s="124" t="str">
        <f>'Enter Data'!$C$61</f>
        <v>Select</v>
      </c>
    </row>
    <row r="16375" spans="3:5" x14ac:dyDescent="0.2">
      <c r="C16375" s="555"/>
      <c r="D16375" s="555"/>
      <c r="E16375" s="124" t="str">
        <f>'Enter Data'!$C$61</f>
        <v>Select</v>
      </c>
    </row>
    <row r="16376" spans="3:5" x14ac:dyDescent="0.2">
      <c r="C16376" s="555"/>
      <c r="D16376" s="555"/>
      <c r="E16376" s="124" t="str">
        <f>'Enter Data'!$C$61</f>
        <v>Select</v>
      </c>
    </row>
    <row r="16377" spans="3:5" x14ac:dyDescent="0.2">
      <c r="C16377" s="555"/>
      <c r="D16377" s="555"/>
      <c r="E16377" s="124" t="str">
        <f>'Enter Data'!$C$61</f>
        <v>Select</v>
      </c>
    </row>
    <row r="16378" spans="3:5" x14ac:dyDescent="0.2">
      <c r="C16378" s="555"/>
      <c r="D16378" s="555"/>
      <c r="E16378" s="124" t="str">
        <f>'Enter Data'!$C$61</f>
        <v>Select</v>
      </c>
    </row>
    <row r="16379" spans="3:5" x14ac:dyDescent="0.2">
      <c r="C16379" s="555"/>
      <c r="D16379" s="555"/>
      <c r="E16379" s="124" t="str">
        <f>'Enter Data'!$C$61</f>
        <v>Select</v>
      </c>
    </row>
    <row r="16380" spans="3:5" x14ac:dyDescent="0.2">
      <c r="C16380" s="555"/>
      <c r="D16380" s="555"/>
      <c r="E16380" s="124" t="str">
        <f>'Enter Data'!$C$61</f>
        <v>Select</v>
      </c>
    </row>
    <row r="16381" spans="3:5" x14ac:dyDescent="0.2">
      <c r="C16381" s="555"/>
      <c r="D16381" s="555"/>
      <c r="E16381" s="124" t="str">
        <f>'Enter Data'!$C$61</f>
        <v>Select</v>
      </c>
    </row>
    <row r="16382" spans="3:5" x14ac:dyDescent="0.2">
      <c r="C16382" s="555"/>
      <c r="D16382" s="555"/>
      <c r="E16382" s="124" t="str">
        <f>'Enter Data'!$C$61</f>
        <v>Select</v>
      </c>
    </row>
    <row r="16383" spans="3:5" x14ac:dyDescent="0.2">
      <c r="C16383" s="555"/>
      <c r="D16383" s="555"/>
      <c r="E16383" s="124" t="str">
        <f>'Enter Data'!$C$61</f>
        <v>Select</v>
      </c>
    </row>
    <row r="16384" spans="3:5" x14ac:dyDescent="0.2">
      <c r="C16384" s="555"/>
      <c r="D16384" s="555"/>
      <c r="E16384" s="124" t="str">
        <f>'Enter Data'!$C$61</f>
        <v>Select</v>
      </c>
    </row>
    <row r="16385" spans="3:5" x14ac:dyDescent="0.2">
      <c r="C16385" s="555"/>
      <c r="D16385" s="555"/>
      <c r="E16385" s="124" t="str">
        <f>'Enter Data'!$C$61</f>
        <v>Select</v>
      </c>
    </row>
    <row r="16386" spans="3:5" x14ac:dyDescent="0.2">
      <c r="C16386" s="555"/>
      <c r="D16386" s="555"/>
      <c r="E16386" s="124" t="str">
        <f>'Enter Data'!$C$61</f>
        <v>Select</v>
      </c>
    </row>
    <row r="16387" spans="3:5" x14ac:dyDescent="0.2">
      <c r="C16387" s="555"/>
      <c r="D16387" s="555"/>
      <c r="E16387" s="124" t="str">
        <f>'Enter Data'!$C$61</f>
        <v>Select</v>
      </c>
    </row>
    <row r="16388" spans="3:5" x14ac:dyDescent="0.2">
      <c r="C16388" s="555"/>
      <c r="D16388" s="555"/>
      <c r="E16388" s="124" t="str">
        <f>'Enter Data'!$C$61</f>
        <v>Select</v>
      </c>
    </row>
    <row r="16389" spans="3:5" x14ac:dyDescent="0.2">
      <c r="C16389" s="555"/>
      <c r="D16389" s="555"/>
      <c r="E16389" s="124" t="str">
        <f>'Enter Data'!$C$61</f>
        <v>Select</v>
      </c>
    </row>
    <row r="16390" spans="3:5" x14ac:dyDescent="0.2">
      <c r="C16390" s="555"/>
      <c r="D16390" s="555"/>
      <c r="E16390" s="124" t="str">
        <f>'Enter Data'!$C$61</f>
        <v>Select</v>
      </c>
    </row>
    <row r="16391" spans="3:5" x14ac:dyDescent="0.2">
      <c r="C16391" s="555"/>
      <c r="D16391" s="555"/>
      <c r="E16391" s="124" t="str">
        <f>'Enter Data'!$C$61</f>
        <v>Select</v>
      </c>
    </row>
    <row r="16392" spans="3:5" x14ac:dyDescent="0.2">
      <c r="C16392" s="555"/>
      <c r="D16392" s="555"/>
      <c r="E16392" s="124" t="str">
        <f>'Enter Data'!$C$61</f>
        <v>Select</v>
      </c>
    </row>
    <row r="16393" spans="3:5" x14ac:dyDescent="0.2">
      <c r="C16393" s="555"/>
      <c r="D16393" s="555"/>
      <c r="E16393" s="124" t="str">
        <f>'Enter Data'!$C$61</f>
        <v>Select</v>
      </c>
    </row>
    <row r="16394" spans="3:5" x14ac:dyDescent="0.2">
      <c r="C16394" s="555"/>
      <c r="D16394" s="555"/>
      <c r="E16394" s="124" t="str">
        <f>'Enter Data'!$C$61</f>
        <v>Select</v>
      </c>
    </row>
    <row r="16395" spans="3:5" x14ac:dyDescent="0.2">
      <c r="C16395" s="555"/>
      <c r="D16395" s="555"/>
      <c r="E16395" s="124" t="str">
        <f>'Enter Data'!$C$61</f>
        <v>Select</v>
      </c>
    </row>
    <row r="16396" spans="3:5" x14ac:dyDescent="0.2">
      <c r="C16396" s="555"/>
      <c r="D16396" s="555"/>
      <c r="E16396" s="124" t="str">
        <f>'Enter Data'!$C$61</f>
        <v>Select</v>
      </c>
    </row>
    <row r="16397" spans="3:5" x14ac:dyDescent="0.2">
      <c r="C16397" s="555"/>
      <c r="D16397" s="555"/>
      <c r="E16397" s="124" t="str">
        <f>'Enter Data'!$C$61</f>
        <v>Select</v>
      </c>
    </row>
    <row r="16398" spans="3:5" x14ac:dyDescent="0.2">
      <c r="C16398" s="555"/>
      <c r="D16398" s="555"/>
      <c r="E16398" s="124" t="str">
        <f>'Enter Data'!$C$61</f>
        <v>Select</v>
      </c>
    </row>
    <row r="16399" spans="3:5" x14ac:dyDescent="0.2">
      <c r="C16399" s="555"/>
      <c r="D16399" s="555"/>
      <c r="E16399" s="124" t="str">
        <f>'Enter Data'!$C$61</f>
        <v>Select</v>
      </c>
    </row>
    <row r="16400" spans="3:5" x14ac:dyDescent="0.2">
      <c r="C16400" s="555"/>
      <c r="D16400" s="555"/>
      <c r="E16400" s="124" t="str">
        <f>'Enter Data'!$C$61</f>
        <v>Select</v>
      </c>
    </row>
    <row r="16401" spans="3:5" x14ac:dyDescent="0.2">
      <c r="C16401" s="555"/>
      <c r="D16401" s="555"/>
      <c r="E16401" s="124" t="str">
        <f>'Enter Data'!$C$61</f>
        <v>Select</v>
      </c>
    </row>
    <row r="16402" spans="3:5" x14ac:dyDescent="0.2">
      <c r="C16402" s="555"/>
      <c r="D16402" s="555"/>
      <c r="E16402" s="124" t="str">
        <f>'Enter Data'!$C$61</f>
        <v>Select</v>
      </c>
    </row>
    <row r="16403" spans="3:5" x14ac:dyDescent="0.2">
      <c r="C16403" s="555"/>
      <c r="D16403" s="555"/>
      <c r="E16403" s="124" t="str">
        <f>'Enter Data'!$C$61</f>
        <v>Select</v>
      </c>
    </row>
    <row r="16404" spans="3:5" x14ac:dyDescent="0.2">
      <c r="C16404" s="555"/>
      <c r="D16404" s="555"/>
      <c r="E16404" s="124" t="str">
        <f>'Enter Data'!$C$61</f>
        <v>Select</v>
      </c>
    </row>
    <row r="16405" spans="3:5" x14ac:dyDescent="0.2">
      <c r="C16405" s="555"/>
      <c r="D16405" s="555"/>
      <c r="E16405" s="124" t="str">
        <f>'Enter Data'!$C$61</f>
        <v>Select</v>
      </c>
    </row>
    <row r="16406" spans="3:5" x14ac:dyDescent="0.2">
      <c r="C16406" s="555"/>
      <c r="D16406" s="555"/>
      <c r="E16406" s="124" t="str">
        <f>'Enter Data'!$C$61</f>
        <v>Select</v>
      </c>
    </row>
    <row r="16407" spans="3:5" x14ac:dyDescent="0.2">
      <c r="C16407" s="555"/>
      <c r="D16407" s="555"/>
      <c r="E16407" s="124" t="str">
        <f>'Enter Data'!$C$61</f>
        <v>Select</v>
      </c>
    </row>
    <row r="16408" spans="3:5" x14ac:dyDescent="0.2">
      <c r="C16408" s="555"/>
      <c r="D16408" s="555"/>
      <c r="E16408" s="124" t="str">
        <f>'Enter Data'!$C$61</f>
        <v>Select</v>
      </c>
    </row>
    <row r="16409" spans="3:5" x14ac:dyDescent="0.2">
      <c r="C16409" s="555"/>
      <c r="D16409" s="555"/>
      <c r="E16409" s="124" t="str">
        <f>'Enter Data'!$C$61</f>
        <v>Select</v>
      </c>
    </row>
    <row r="16410" spans="3:5" x14ac:dyDescent="0.2">
      <c r="C16410" s="555"/>
      <c r="D16410" s="555"/>
      <c r="E16410" s="124" t="str">
        <f>'Enter Data'!$C$61</f>
        <v>Select</v>
      </c>
    </row>
    <row r="16411" spans="3:5" x14ac:dyDescent="0.2">
      <c r="C16411" s="555"/>
      <c r="D16411" s="555"/>
      <c r="E16411" s="124" t="str">
        <f>'Enter Data'!$C$61</f>
        <v>Select</v>
      </c>
    </row>
    <row r="16412" spans="3:5" x14ac:dyDescent="0.2">
      <c r="C16412" s="555"/>
      <c r="D16412" s="555"/>
      <c r="E16412" s="124" t="str">
        <f>'Enter Data'!$C$61</f>
        <v>Select</v>
      </c>
    </row>
    <row r="16413" spans="3:5" x14ac:dyDescent="0.2">
      <c r="C16413" s="555"/>
      <c r="D16413" s="555"/>
      <c r="E16413" s="124" t="str">
        <f>'Enter Data'!$C$61</f>
        <v>Select</v>
      </c>
    </row>
    <row r="16414" spans="3:5" x14ac:dyDescent="0.2">
      <c r="C16414" s="555"/>
      <c r="D16414" s="555"/>
      <c r="E16414" s="124" t="str">
        <f>'Enter Data'!$C$61</f>
        <v>Select</v>
      </c>
    </row>
    <row r="16415" spans="3:5" x14ac:dyDescent="0.2">
      <c r="C16415" s="555"/>
      <c r="D16415" s="555"/>
      <c r="E16415" s="124" t="str">
        <f>'Enter Data'!$C$61</f>
        <v>Select</v>
      </c>
    </row>
    <row r="16416" spans="3:5" x14ac:dyDescent="0.2">
      <c r="C16416" s="555"/>
      <c r="D16416" s="555"/>
      <c r="E16416" s="124" t="str">
        <f>'Enter Data'!$C$61</f>
        <v>Select</v>
      </c>
    </row>
    <row r="16417" spans="3:5" x14ac:dyDescent="0.2">
      <c r="C16417" s="555"/>
      <c r="D16417" s="555"/>
      <c r="E16417" s="124" t="str">
        <f>'Enter Data'!$C$61</f>
        <v>Select</v>
      </c>
    </row>
    <row r="16418" spans="3:5" x14ac:dyDescent="0.2">
      <c r="C16418" s="555"/>
      <c r="D16418" s="555"/>
      <c r="E16418" s="124" t="str">
        <f>'Enter Data'!$C$61</f>
        <v>Select</v>
      </c>
    </row>
    <row r="16419" spans="3:5" x14ac:dyDescent="0.2">
      <c r="C16419" s="555"/>
      <c r="D16419" s="555"/>
      <c r="E16419" s="124" t="str">
        <f>'Enter Data'!$C$61</f>
        <v>Select</v>
      </c>
    </row>
    <row r="16420" spans="3:5" x14ac:dyDescent="0.2">
      <c r="C16420" s="555"/>
      <c r="D16420" s="555"/>
      <c r="E16420" s="124" t="str">
        <f>'Enter Data'!$C$61</f>
        <v>Select</v>
      </c>
    </row>
    <row r="16421" spans="3:5" x14ac:dyDescent="0.2">
      <c r="C16421" s="555"/>
      <c r="D16421" s="555"/>
      <c r="E16421" s="124" t="str">
        <f>'Enter Data'!$C$61</f>
        <v>Select</v>
      </c>
    </row>
    <row r="16422" spans="3:5" x14ac:dyDescent="0.2">
      <c r="C16422" s="555"/>
      <c r="D16422" s="555"/>
      <c r="E16422" s="124" t="str">
        <f>'Enter Data'!$C$61</f>
        <v>Select</v>
      </c>
    </row>
    <row r="16423" spans="3:5" x14ac:dyDescent="0.2">
      <c r="C16423" s="555"/>
      <c r="D16423" s="555"/>
      <c r="E16423" s="124" t="str">
        <f>'Enter Data'!$C$61</f>
        <v>Select</v>
      </c>
    </row>
    <row r="16424" spans="3:5" x14ac:dyDescent="0.2">
      <c r="C16424" s="555"/>
      <c r="D16424" s="555"/>
      <c r="E16424" s="124" t="str">
        <f>'Enter Data'!$C$61</f>
        <v>Select</v>
      </c>
    </row>
    <row r="16425" spans="3:5" x14ac:dyDescent="0.2">
      <c r="C16425" s="555"/>
      <c r="D16425" s="555"/>
      <c r="E16425" s="124" t="str">
        <f>'Enter Data'!$C$61</f>
        <v>Select</v>
      </c>
    </row>
    <row r="16426" spans="3:5" x14ac:dyDescent="0.2">
      <c r="C16426" s="555"/>
      <c r="D16426" s="555"/>
      <c r="E16426" s="124" t="str">
        <f>'Enter Data'!$C$61</f>
        <v>Select</v>
      </c>
    </row>
    <row r="16427" spans="3:5" x14ac:dyDescent="0.2">
      <c r="C16427" s="555"/>
      <c r="D16427" s="555"/>
      <c r="E16427" s="124" t="str">
        <f>'Enter Data'!$C$61</f>
        <v>Select</v>
      </c>
    </row>
    <row r="16428" spans="3:5" x14ac:dyDescent="0.2">
      <c r="C16428" s="555"/>
      <c r="D16428" s="555"/>
      <c r="E16428" s="124" t="str">
        <f>'Enter Data'!$C$61</f>
        <v>Select</v>
      </c>
    </row>
    <row r="16429" spans="3:5" x14ac:dyDescent="0.2">
      <c r="C16429" s="555"/>
      <c r="D16429" s="555"/>
      <c r="E16429" s="124" t="str">
        <f>'Enter Data'!$C$61</f>
        <v>Select</v>
      </c>
    </row>
    <row r="16430" spans="3:5" x14ac:dyDescent="0.2">
      <c r="C16430" s="555"/>
      <c r="D16430" s="555"/>
      <c r="E16430" s="124" t="str">
        <f>'Enter Data'!$C$61</f>
        <v>Select</v>
      </c>
    </row>
    <row r="16431" spans="3:5" x14ac:dyDescent="0.2">
      <c r="C16431" s="555"/>
      <c r="D16431" s="555"/>
      <c r="E16431" s="124" t="str">
        <f>'Enter Data'!$C$61</f>
        <v>Select</v>
      </c>
    </row>
    <row r="16432" spans="3:5" x14ac:dyDescent="0.2">
      <c r="C16432" s="555"/>
      <c r="D16432" s="555"/>
      <c r="E16432" s="124" t="str">
        <f>'Enter Data'!$C$61</f>
        <v>Select</v>
      </c>
    </row>
    <row r="16433" spans="3:5" x14ac:dyDescent="0.2">
      <c r="C16433" s="555"/>
      <c r="D16433" s="555"/>
      <c r="E16433" s="124" t="str">
        <f>'Enter Data'!$C$61</f>
        <v>Select</v>
      </c>
    </row>
    <row r="16434" spans="3:5" x14ac:dyDescent="0.2">
      <c r="C16434" s="555"/>
      <c r="D16434" s="555"/>
      <c r="E16434" s="124" t="str">
        <f>'Enter Data'!$C$61</f>
        <v>Select</v>
      </c>
    </row>
    <row r="16435" spans="3:5" x14ac:dyDescent="0.2">
      <c r="C16435" s="555"/>
      <c r="D16435" s="555"/>
      <c r="E16435" s="124" t="str">
        <f>'Enter Data'!$C$61</f>
        <v>Select</v>
      </c>
    </row>
    <row r="16436" spans="3:5" x14ac:dyDescent="0.2">
      <c r="C16436" s="555"/>
      <c r="D16436" s="555"/>
      <c r="E16436" s="124" t="str">
        <f>'Enter Data'!$C$61</f>
        <v>Select</v>
      </c>
    </row>
    <row r="16437" spans="3:5" x14ac:dyDescent="0.2">
      <c r="C16437" s="555"/>
      <c r="D16437" s="555"/>
      <c r="E16437" s="124" t="str">
        <f>'Enter Data'!$C$61</f>
        <v>Select</v>
      </c>
    </row>
    <row r="16438" spans="3:5" x14ac:dyDescent="0.2">
      <c r="C16438" s="555"/>
      <c r="D16438" s="555"/>
      <c r="E16438" s="124" t="str">
        <f>'Enter Data'!$C$61</f>
        <v>Select</v>
      </c>
    </row>
    <row r="16439" spans="3:5" x14ac:dyDescent="0.2">
      <c r="C16439" s="555"/>
      <c r="D16439" s="555"/>
      <c r="E16439" s="124" t="str">
        <f>'Enter Data'!$C$61</f>
        <v>Select</v>
      </c>
    </row>
    <row r="16440" spans="3:5" x14ac:dyDescent="0.2">
      <c r="C16440" s="555"/>
      <c r="D16440" s="555"/>
      <c r="E16440" s="124" t="str">
        <f>'Enter Data'!$C$61</f>
        <v>Select</v>
      </c>
    </row>
    <row r="16441" spans="3:5" x14ac:dyDescent="0.2">
      <c r="C16441" s="555"/>
      <c r="D16441" s="555"/>
      <c r="E16441" s="124" t="str">
        <f>'Enter Data'!$C$61</f>
        <v>Select</v>
      </c>
    </row>
    <row r="16442" spans="3:5" x14ac:dyDescent="0.2">
      <c r="C16442" s="555"/>
      <c r="D16442" s="555"/>
      <c r="E16442" s="124" t="str">
        <f>'Enter Data'!$C$61</f>
        <v>Select</v>
      </c>
    </row>
    <row r="16443" spans="3:5" x14ac:dyDescent="0.2">
      <c r="C16443" s="555"/>
      <c r="D16443" s="555"/>
      <c r="E16443" s="124" t="str">
        <f>'Enter Data'!$C$61</f>
        <v>Select</v>
      </c>
    </row>
    <row r="16444" spans="3:5" x14ac:dyDescent="0.2">
      <c r="C16444" s="555"/>
      <c r="D16444" s="555"/>
      <c r="E16444" s="124" t="str">
        <f>'Enter Data'!$C$61</f>
        <v>Select</v>
      </c>
    </row>
    <row r="16445" spans="3:5" x14ac:dyDescent="0.2">
      <c r="C16445" s="555"/>
      <c r="D16445" s="555"/>
      <c r="E16445" s="124" t="str">
        <f>'Enter Data'!$C$61</f>
        <v>Select</v>
      </c>
    </row>
    <row r="16446" spans="3:5" x14ac:dyDescent="0.2">
      <c r="C16446" s="555"/>
      <c r="D16446" s="555"/>
      <c r="E16446" s="124" t="str">
        <f>'Enter Data'!$C$61</f>
        <v>Select</v>
      </c>
    </row>
    <row r="16447" spans="3:5" x14ac:dyDescent="0.2">
      <c r="C16447" s="555"/>
      <c r="D16447" s="555"/>
      <c r="E16447" s="124" t="str">
        <f>'Enter Data'!$C$61</f>
        <v>Select</v>
      </c>
    </row>
    <row r="16448" spans="3:5" x14ac:dyDescent="0.2">
      <c r="C16448" s="555"/>
      <c r="D16448" s="555"/>
      <c r="E16448" s="124" t="str">
        <f>'Enter Data'!$C$61</f>
        <v>Select</v>
      </c>
    </row>
    <row r="16449" spans="3:5" x14ac:dyDescent="0.2">
      <c r="C16449" s="555"/>
      <c r="D16449" s="555"/>
      <c r="E16449" s="124" t="str">
        <f>'Enter Data'!$C$61</f>
        <v>Select</v>
      </c>
    </row>
    <row r="16450" spans="3:5" x14ac:dyDescent="0.2">
      <c r="C16450" s="555"/>
      <c r="D16450" s="555"/>
      <c r="E16450" s="124" t="str">
        <f>'Enter Data'!$C$61</f>
        <v>Select</v>
      </c>
    </row>
    <row r="16451" spans="3:5" x14ac:dyDescent="0.2">
      <c r="C16451" s="555"/>
      <c r="D16451" s="555"/>
      <c r="E16451" s="124" t="str">
        <f>'Enter Data'!$C$61</f>
        <v>Select</v>
      </c>
    </row>
    <row r="16452" spans="3:5" x14ac:dyDescent="0.2">
      <c r="C16452" s="555"/>
      <c r="D16452" s="555"/>
      <c r="E16452" s="124" t="str">
        <f>'Enter Data'!$C$61</f>
        <v>Select</v>
      </c>
    </row>
    <row r="16453" spans="3:5" x14ac:dyDescent="0.2">
      <c r="C16453" s="555"/>
      <c r="D16453" s="555"/>
      <c r="E16453" s="124" t="str">
        <f>'Enter Data'!$C$61</f>
        <v>Select</v>
      </c>
    </row>
    <row r="16454" spans="3:5" x14ac:dyDescent="0.2">
      <c r="C16454" s="555"/>
      <c r="D16454" s="555"/>
      <c r="E16454" s="124" t="str">
        <f>'Enter Data'!$C$61</f>
        <v>Select</v>
      </c>
    </row>
    <row r="16455" spans="3:5" x14ac:dyDescent="0.2">
      <c r="C16455" s="555"/>
      <c r="D16455" s="555"/>
      <c r="E16455" s="124" t="str">
        <f>'Enter Data'!$C$61</f>
        <v>Select</v>
      </c>
    </row>
    <row r="16456" spans="3:5" x14ac:dyDescent="0.2">
      <c r="C16456" s="555"/>
      <c r="D16456" s="555"/>
      <c r="E16456" s="124" t="str">
        <f>'Enter Data'!$C$61</f>
        <v>Select</v>
      </c>
    </row>
    <row r="16457" spans="3:5" x14ac:dyDescent="0.2">
      <c r="C16457" s="555"/>
      <c r="D16457" s="555"/>
      <c r="E16457" s="124" t="str">
        <f>'Enter Data'!$C$61</f>
        <v>Select</v>
      </c>
    </row>
    <row r="16458" spans="3:5" x14ac:dyDescent="0.2">
      <c r="C16458" s="555"/>
      <c r="D16458" s="555"/>
      <c r="E16458" s="124" t="str">
        <f>'Enter Data'!$C$61</f>
        <v>Select</v>
      </c>
    </row>
    <row r="16459" spans="3:5" x14ac:dyDescent="0.2">
      <c r="C16459" s="555"/>
      <c r="D16459" s="555"/>
      <c r="E16459" s="124" t="str">
        <f>'Enter Data'!$C$61</f>
        <v>Select</v>
      </c>
    </row>
    <row r="16460" spans="3:5" x14ac:dyDescent="0.2">
      <c r="C16460" s="555"/>
      <c r="D16460" s="555"/>
      <c r="E16460" s="124" t="str">
        <f>'Enter Data'!$C$61</f>
        <v>Select</v>
      </c>
    </row>
    <row r="16461" spans="3:5" x14ac:dyDescent="0.2">
      <c r="C16461" s="555"/>
      <c r="D16461" s="555"/>
      <c r="E16461" s="124" t="str">
        <f>'Enter Data'!$C$61</f>
        <v>Select</v>
      </c>
    </row>
    <row r="16462" spans="3:5" x14ac:dyDescent="0.2">
      <c r="C16462" s="555"/>
      <c r="D16462" s="555"/>
      <c r="E16462" s="124" t="str">
        <f>'Enter Data'!$C$61</f>
        <v>Select</v>
      </c>
    </row>
    <row r="16463" spans="3:5" x14ac:dyDescent="0.2">
      <c r="C16463" s="555"/>
      <c r="D16463" s="555"/>
      <c r="E16463" s="124" t="str">
        <f>'Enter Data'!$C$61</f>
        <v>Select</v>
      </c>
    </row>
    <row r="16464" spans="3:5" x14ac:dyDescent="0.2">
      <c r="C16464" s="555"/>
      <c r="D16464" s="555"/>
      <c r="E16464" s="124" t="str">
        <f>'Enter Data'!$C$61</f>
        <v>Select</v>
      </c>
    </row>
    <row r="16465" spans="3:5" x14ac:dyDescent="0.2">
      <c r="C16465" s="555"/>
      <c r="D16465" s="555"/>
      <c r="E16465" s="124" t="str">
        <f>'Enter Data'!$C$61</f>
        <v>Select</v>
      </c>
    </row>
    <row r="16466" spans="3:5" x14ac:dyDescent="0.2">
      <c r="C16466" s="555"/>
      <c r="D16466" s="555"/>
      <c r="E16466" s="124" t="str">
        <f>'Enter Data'!$C$61</f>
        <v>Select</v>
      </c>
    </row>
    <row r="16467" spans="3:5" x14ac:dyDescent="0.2">
      <c r="C16467" s="555"/>
      <c r="D16467" s="555"/>
      <c r="E16467" s="124" t="str">
        <f>'Enter Data'!$C$61</f>
        <v>Select</v>
      </c>
    </row>
    <row r="16468" spans="3:5" x14ac:dyDescent="0.2">
      <c r="C16468" s="555"/>
      <c r="D16468" s="555"/>
      <c r="E16468" s="124" t="str">
        <f>'Enter Data'!$C$61</f>
        <v>Select</v>
      </c>
    </row>
    <row r="16469" spans="3:5" x14ac:dyDescent="0.2">
      <c r="C16469" s="555"/>
      <c r="D16469" s="555"/>
      <c r="E16469" s="124" t="str">
        <f>'Enter Data'!$C$61</f>
        <v>Select</v>
      </c>
    </row>
    <row r="16470" spans="3:5" x14ac:dyDescent="0.2">
      <c r="C16470" s="555"/>
      <c r="D16470" s="555"/>
      <c r="E16470" s="124" t="str">
        <f>'Enter Data'!$C$61</f>
        <v>Select</v>
      </c>
    </row>
    <row r="16471" spans="3:5" x14ac:dyDescent="0.2">
      <c r="C16471" s="555"/>
      <c r="D16471" s="555"/>
      <c r="E16471" s="124" t="str">
        <f>'Enter Data'!$C$61</f>
        <v>Select</v>
      </c>
    </row>
    <row r="16472" spans="3:5" x14ac:dyDescent="0.2">
      <c r="C16472" s="555"/>
      <c r="D16472" s="555"/>
      <c r="E16472" s="124" t="str">
        <f>'Enter Data'!$C$61</f>
        <v>Select</v>
      </c>
    </row>
    <row r="16473" spans="3:5" x14ac:dyDescent="0.2">
      <c r="C16473" s="555"/>
      <c r="D16473" s="555"/>
      <c r="E16473" s="124" t="str">
        <f>'Enter Data'!$C$61</f>
        <v>Select</v>
      </c>
    </row>
    <row r="16474" spans="3:5" x14ac:dyDescent="0.2">
      <c r="C16474" s="555"/>
      <c r="D16474" s="555"/>
      <c r="E16474" s="124" t="str">
        <f>'Enter Data'!$C$61</f>
        <v>Select</v>
      </c>
    </row>
    <row r="16475" spans="3:5" x14ac:dyDescent="0.2">
      <c r="C16475" s="555"/>
      <c r="D16475" s="555"/>
      <c r="E16475" s="124" t="str">
        <f>'Enter Data'!$C$61</f>
        <v>Select</v>
      </c>
    </row>
    <row r="16476" spans="3:5" x14ac:dyDescent="0.2">
      <c r="C16476" s="555"/>
      <c r="D16476" s="555"/>
      <c r="E16476" s="124" t="str">
        <f>'Enter Data'!$C$61</f>
        <v>Select</v>
      </c>
    </row>
    <row r="16477" spans="3:5" x14ac:dyDescent="0.2">
      <c r="C16477" s="555"/>
      <c r="D16477" s="555"/>
      <c r="E16477" s="124" t="str">
        <f>'Enter Data'!$C$61</f>
        <v>Select</v>
      </c>
    </row>
    <row r="16478" spans="3:5" x14ac:dyDescent="0.2">
      <c r="C16478" s="555"/>
      <c r="D16478" s="555"/>
      <c r="E16478" s="124" t="str">
        <f>'Enter Data'!$C$61</f>
        <v>Select</v>
      </c>
    </row>
    <row r="16479" spans="3:5" x14ac:dyDescent="0.2">
      <c r="C16479" s="555"/>
      <c r="D16479" s="555"/>
      <c r="E16479" s="124" t="str">
        <f>'Enter Data'!$C$61</f>
        <v>Select</v>
      </c>
    </row>
    <row r="16480" spans="3:5" x14ac:dyDescent="0.2">
      <c r="C16480" s="555"/>
      <c r="D16480" s="555"/>
      <c r="E16480" s="124" t="str">
        <f>'Enter Data'!$C$61</f>
        <v>Select</v>
      </c>
    </row>
    <row r="16481" spans="3:5" x14ac:dyDescent="0.2">
      <c r="C16481" s="555"/>
      <c r="D16481" s="555"/>
      <c r="E16481" s="124" t="str">
        <f>'Enter Data'!$C$61</f>
        <v>Select</v>
      </c>
    </row>
    <row r="16482" spans="3:5" x14ac:dyDescent="0.2">
      <c r="C16482" s="555"/>
      <c r="D16482" s="555"/>
      <c r="E16482" s="124" t="str">
        <f>'Enter Data'!$C$61</f>
        <v>Select</v>
      </c>
    </row>
    <row r="16483" spans="3:5" x14ac:dyDescent="0.2">
      <c r="C16483" s="555"/>
      <c r="D16483" s="555"/>
      <c r="E16483" s="124" t="str">
        <f>'Enter Data'!$C$61</f>
        <v>Select</v>
      </c>
    </row>
    <row r="16484" spans="3:5" x14ac:dyDescent="0.2">
      <c r="C16484" s="555"/>
      <c r="D16484" s="555"/>
      <c r="E16484" s="124" t="str">
        <f>'Enter Data'!$C$61</f>
        <v>Select</v>
      </c>
    </row>
    <row r="16485" spans="3:5" x14ac:dyDescent="0.2">
      <c r="C16485" s="555"/>
      <c r="D16485" s="555"/>
      <c r="E16485" s="124" t="str">
        <f>'Enter Data'!$C$61</f>
        <v>Select</v>
      </c>
    </row>
    <row r="16486" spans="3:5" x14ac:dyDescent="0.2">
      <c r="C16486" s="555"/>
      <c r="D16486" s="555"/>
      <c r="E16486" s="124" t="str">
        <f>'Enter Data'!$C$61</f>
        <v>Select</v>
      </c>
    </row>
    <row r="16487" spans="3:5" x14ac:dyDescent="0.2">
      <c r="C16487" s="555"/>
      <c r="D16487" s="555"/>
      <c r="E16487" s="124" t="str">
        <f>'Enter Data'!$C$61</f>
        <v>Select</v>
      </c>
    </row>
    <row r="16488" spans="3:5" x14ac:dyDescent="0.2">
      <c r="C16488" s="555"/>
      <c r="D16488" s="555"/>
      <c r="E16488" s="124" t="str">
        <f>'Enter Data'!$C$61</f>
        <v>Select</v>
      </c>
    </row>
    <row r="16489" spans="3:5" x14ac:dyDescent="0.2">
      <c r="C16489" s="555"/>
      <c r="D16489" s="555"/>
      <c r="E16489" s="124" t="str">
        <f>'Enter Data'!$C$61</f>
        <v>Select</v>
      </c>
    </row>
    <row r="16490" spans="3:5" x14ac:dyDescent="0.2">
      <c r="C16490" s="555"/>
      <c r="D16490" s="555"/>
      <c r="E16490" s="124" t="str">
        <f>'Enter Data'!$C$61</f>
        <v>Select</v>
      </c>
    </row>
    <row r="16491" spans="3:5" x14ac:dyDescent="0.2">
      <c r="C16491" s="555"/>
      <c r="D16491" s="555"/>
      <c r="E16491" s="124" t="str">
        <f>'Enter Data'!$C$61</f>
        <v>Select</v>
      </c>
    </row>
    <row r="16492" spans="3:5" x14ac:dyDescent="0.2">
      <c r="C16492" s="555"/>
      <c r="D16492" s="555"/>
      <c r="E16492" s="124" t="str">
        <f>'Enter Data'!$C$61</f>
        <v>Select</v>
      </c>
    </row>
    <row r="16493" spans="3:5" x14ac:dyDescent="0.2">
      <c r="C16493" s="555"/>
      <c r="D16493" s="555"/>
      <c r="E16493" s="124" t="str">
        <f>'Enter Data'!$C$61</f>
        <v>Select</v>
      </c>
    </row>
    <row r="16494" spans="3:5" x14ac:dyDescent="0.2">
      <c r="C16494" s="555"/>
      <c r="D16494" s="555"/>
      <c r="E16494" s="124" t="str">
        <f>'Enter Data'!$C$61</f>
        <v>Select</v>
      </c>
    </row>
    <row r="16495" spans="3:5" x14ac:dyDescent="0.2">
      <c r="C16495" s="555"/>
      <c r="D16495" s="555"/>
      <c r="E16495" s="124" t="str">
        <f>'Enter Data'!$C$61</f>
        <v>Select</v>
      </c>
    </row>
    <row r="16496" spans="3:5" x14ac:dyDescent="0.2">
      <c r="C16496" s="555"/>
      <c r="D16496" s="555"/>
      <c r="E16496" s="124" t="str">
        <f>'Enter Data'!$C$61</f>
        <v>Select</v>
      </c>
    </row>
    <row r="16497" spans="3:5" x14ac:dyDescent="0.2">
      <c r="C16497" s="555"/>
      <c r="D16497" s="555"/>
      <c r="E16497" s="124" t="str">
        <f>'Enter Data'!$C$61</f>
        <v>Select</v>
      </c>
    </row>
    <row r="16498" spans="3:5" x14ac:dyDescent="0.2">
      <c r="C16498" s="555"/>
      <c r="D16498" s="555"/>
      <c r="E16498" s="124" t="str">
        <f>'Enter Data'!$C$61</f>
        <v>Select</v>
      </c>
    </row>
    <row r="16499" spans="3:5" x14ac:dyDescent="0.2">
      <c r="C16499" s="555"/>
      <c r="D16499" s="555"/>
      <c r="E16499" s="124" t="str">
        <f>'Enter Data'!$C$61</f>
        <v>Select</v>
      </c>
    </row>
    <row r="16500" spans="3:5" x14ac:dyDescent="0.2">
      <c r="C16500" s="555"/>
      <c r="D16500" s="555"/>
      <c r="E16500" s="124" t="str">
        <f>'Enter Data'!$C$61</f>
        <v>Select</v>
      </c>
    </row>
    <row r="16501" spans="3:5" x14ac:dyDescent="0.2">
      <c r="C16501" s="555"/>
      <c r="D16501" s="555"/>
      <c r="E16501" s="124" t="str">
        <f>'Enter Data'!$C$61</f>
        <v>Select</v>
      </c>
    </row>
    <row r="16502" spans="3:5" x14ac:dyDescent="0.2">
      <c r="C16502" s="555"/>
      <c r="D16502" s="555"/>
      <c r="E16502" s="124" t="str">
        <f>'Enter Data'!$C$61</f>
        <v>Select</v>
      </c>
    </row>
    <row r="16503" spans="3:5" x14ac:dyDescent="0.2">
      <c r="C16503" s="555"/>
      <c r="D16503" s="555"/>
      <c r="E16503" s="124" t="str">
        <f>'Enter Data'!$C$61</f>
        <v>Select</v>
      </c>
    </row>
    <row r="16504" spans="3:5" x14ac:dyDescent="0.2">
      <c r="C16504" s="555"/>
      <c r="D16504" s="555"/>
      <c r="E16504" s="124" t="str">
        <f>'Enter Data'!$C$61</f>
        <v>Select</v>
      </c>
    </row>
    <row r="16505" spans="3:5" x14ac:dyDescent="0.2">
      <c r="C16505" s="555"/>
      <c r="D16505" s="555"/>
      <c r="E16505" s="124" t="str">
        <f>'Enter Data'!$C$61</f>
        <v>Select</v>
      </c>
    </row>
    <row r="16506" spans="3:5" x14ac:dyDescent="0.2">
      <c r="C16506" s="555"/>
      <c r="D16506" s="555"/>
      <c r="E16506" s="124" t="str">
        <f>'Enter Data'!$C$61</f>
        <v>Select</v>
      </c>
    </row>
    <row r="16507" spans="3:5" x14ac:dyDescent="0.2">
      <c r="C16507" s="555"/>
      <c r="D16507" s="555"/>
      <c r="E16507" s="124" t="str">
        <f>'Enter Data'!$C$61</f>
        <v>Select</v>
      </c>
    </row>
    <row r="16508" spans="3:5" x14ac:dyDescent="0.2">
      <c r="C16508" s="555"/>
      <c r="D16508" s="555"/>
      <c r="E16508" s="124" t="str">
        <f>'Enter Data'!$C$61</f>
        <v>Select</v>
      </c>
    </row>
    <row r="16509" spans="3:5" x14ac:dyDescent="0.2">
      <c r="C16509" s="555"/>
      <c r="D16509" s="555"/>
      <c r="E16509" s="124" t="str">
        <f>'Enter Data'!$C$61</f>
        <v>Select</v>
      </c>
    </row>
    <row r="16510" spans="3:5" x14ac:dyDescent="0.2">
      <c r="C16510" s="555"/>
      <c r="D16510" s="555"/>
      <c r="E16510" s="124" t="str">
        <f>'Enter Data'!$C$61</f>
        <v>Select</v>
      </c>
    </row>
    <row r="16511" spans="3:5" x14ac:dyDescent="0.2">
      <c r="C16511" s="555"/>
      <c r="D16511" s="555"/>
      <c r="E16511" s="124" t="str">
        <f>'Enter Data'!$C$61</f>
        <v>Select</v>
      </c>
    </row>
    <row r="16512" spans="3:5" x14ac:dyDescent="0.2">
      <c r="C16512" s="555"/>
      <c r="D16512" s="555"/>
      <c r="E16512" s="124" t="str">
        <f>'Enter Data'!$C$61</f>
        <v>Select</v>
      </c>
    </row>
    <row r="16513" spans="3:5" x14ac:dyDescent="0.2">
      <c r="C16513" s="555"/>
      <c r="D16513" s="555"/>
      <c r="E16513" s="124" t="str">
        <f>'Enter Data'!$C$61</f>
        <v>Select</v>
      </c>
    </row>
    <row r="16514" spans="3:5" x14ac:dyDescent="0.2">
      <c r="C16514" s="555"/>
      <c r="D16514" s="555"/>
      <c r="E16514" s="124" t="str">
        <f>'Enter Data'!$C$61</f>
        <v>Select</v>
      </c>
    </row>
    <row r="16515" spans="3:5" x14ac:dyDescent="0.2">
      <c r="C16515" s="555"/>
      <c r="D16515" s="555"/>
      <c r="E16515" s="124" t="str">
        <f>'Enter Data'!$C$61</f>
        <v>Select</v>
      </c>
    </row>
    <row r="16516" spans="3:5" x14ac:dyDescent="0.2">
      <c r="C16516" s="555"/>
      <c r="D16516" s="555"/>
      <c r="E16516" s="124" t="str">
        <f>'Enter Data'!$C$61</f>
        <v>Select</v>
      </c>
    </row>
    <row r="16517" spans="3:5" x14ac:dyDescent="0.2">
      <c r="C16517" s="555"/>
      <c r="D16517" s="555"/>
      <c r="E16517" s="124" t="str">
        <f>'Enter Data'!$C$61</f>
        <v>Select</v>
      </c>
    </row>
    <row r="16518" spans="3:5" x14ac:dyDescent="0.2">
      <c r="C16518" s="555"/>
      <c r="D16518" s="555"/>
      <c r="E16518" s="124" t="str">
        <f>'Enter Data'!$C$61</f>
        <v>Select</v>
      </c>
    </row>
    <row r="16519" spans="3:5" x14ac:dyDescent="0.2">
      <c r="C16519" s="555"/>
      <c r="D16519" s="555"/>
      <c r="E16519" s="124" t="str">
        <f>'Enter Data'!$C$61</f>
        <v>Select</v>
      </c>
    </row>
    <row r="16520" spans="3:5" x14ac:dyDescent="0.2">
      <c r="C16520" s="555"/>
      <c r="D16520" s="555"/>
      <c r="E16520" s="124" t="str">
        <f>'Enter Data'!$C$61</f>
        <v>Select</v>
      </c>
    </row>
    <row r="16521" spans="3:5" x14ac:dyDescent="0.2">
      <c r="C16521" s="555"/>
      <c r="D16521" s="555"/>
      <c r="E16521" s="124" t="str">
        <f>'Enter Data'!$C$61</f>
        <v>Select</v>
      </c>
    </row>
    <row r="16522" spans="3:5" x14ac:dyDescent="0.2">
      <c r="C16522" s="555"/>
      <c r="D16522" s="555"/>
      <c r="E16522" s="124" t="str">
        <f>'Enter Data'!$C$61</f>
        <v>Select</v>
      </c>
    </row>
    <row r="16523" spans="3:5" x14ac:dyDescent="0.2">
      <c r="C16523" s="555"/>
      <c r="D16523" s="555"/>
      <c r="E16523" s="124" t="str">
        <f>'Enter Data'!$C$61</f>
        <v>Select</v>
      </c>
    </row>
    <row r="16524" spans="3:5" x14ac:dyDescent="0.2">
      <c r="C16524" s="555"/>
      <c r="D16524" s="555"/>
      <c r="E16524" s="124" t="str">
        <f>'Enter Data'!$C$61</f>
        <v>Select</v>
      </c>
    </row>
    <row r="16525" spans="3:5" x14ac:dyDescent="0.2">
      <c r="C16525" s="555"/>
      <c r="D16525" s="555"/>
      <c r="E16525" s="124" t="str">
        <f>'Enter Data'!$C$61</f>
        <v>Select</v>
      </c>
    </row>
    <row r="16526" spans="3:5" x14ac:dyDescent="0.2">
      <c r="C16526" s="555"/>
      <c r="D16526" s="555"/>
      <c r="E16526" s="124" t="str">
        <f>'Enter Data'!$C$61</f>
        <v>Select</v>
      </c>
    </row>
    <row r="16527" spans="3:5" x14ac:dyDescent="0.2">
      <c r="C16527" s="555"/>
      <c r="D16527" s="555"/>
      <c r="E16527" s="124" t="str">
        <f>'Enter Data'!$C$61</f>
        <v>Select</v>
      </c>
    </row>
    <row r="16528" spans="3:5" x14ac:dyDescent="0.2">
      <c r="C16528" s="555"/>
      <c r="D16528" s="555"/>
      <c r="E16528" s="124" t="str">
        <f>'Enter Data'!$C$61</f>
        <v>Select</v>
      </c>
    </row>
    <row r="16529" spans="3:5" x14ac:dyDescent="0.2">
      <c r="C16529" s="555"/>
      <c r="D16529" s="555"/>
      <c r="E16529" s="124" t="str">
        <f>'Enter Data'!$C$61</f>
        <v>Select</v>
      </c>
    </row>
    <row r="16530" spans="3:5" x14ac:dyDescent="0.2">
      <c r="C16530" s="555"/>
      <c r="D16530" s="555"/>
      <c r="E16530" s="124" t="str">
        <f>'Enter Data'!$C$61</f>
        <v>Select</v>
      </c>
    </row>
    <row r="16531" spans="3:5" x14ac:dyDescent="0.2">
      <c r="C16531" s="555"/>
      <c r="D16531" s="555"/>
      <c r="E16531" s="124" t="str">
        <f>'Enter Data'!$C$61</f>
        <v>Select</v>
      </c>
    </row>
    <row r="16532" spans="3:5" x14ac:dyDescent="0.2">
      <c r="C16532" s="555"/>
      <c r="D16532" s="555"/>
      <c r="E16532" s="124" t="str">
        <f>'Enter Data'!$C$61</f>
        <v>Select</v>
      </c>
    </row>
    <row r="16533" spans="3:5" x14ac:dyDescent="0.2">
      <c r="C16533" s="555"/>
      <c r="D16533" s="555"/>
      <c r="E16533" s="124" t="str">
        <f>'Enter Data'!$C$61</f>
        <v>Select</v>
      </c>
    </row>
    <row r="16534" spans="3:5" x14ac:dyDescent="0.2">
      <c r="C16534" s="555"/>
      <c r="D16534" s="555"/>
      <c r="E16534" s="124" t="str">
        <f>'Enter Data'!$C$61</f>
        <v>Select</v>
      </c>
    </row>
    <row r="16535" spans="3:5" x14ac:dyDescent="0.2">
      <c r="C16535" s="555"/>
      <c r="D16535" s="555"/>
      <c r="E16535" s="124" t="str">
        <f>'Enter Data'!$C$61</f>
        <v>Select</v>
      </c>
    </row>
    <row r="16536" spans="3:5" x14ac:dyDescent="0.2">
      <c r="C16536" s="555"/>
      <c r="D16536" s="555"/>
      <c r="E16536" s="124" t="str">
        <f>'Enter Data'!$C$61</f>
        <v>Select</v>
      </c>
    </row>
    <row r="16537" spans="3:5" x14ac:dyDescent="0.2">
      <c r="C16537" s="555"/>
      <c r="D16537" s="555"/>
      <c r="E16537" s="124" t="str">
        <f>'Enter Data'!$C$61</f>
        <v>Select</v>
      </c>
    </row>
    <row r="16538" spans="3:5" x14ac:dyDescent="0.2">
      <c r="C16538" s="555"/>
      <c r="D16538" s="555"/>
      <c r="E16538" s="124" t="str">
        <f>'Enter Data'!$C$61</f>
        <v>Select</v>
      </c>
    </row>
    <row r="16539" spans="3:5" x14ac:dyDescent="0.2">
      <c r="C16539" s="555"/>
      <c r="D16539" s="555"/>
      <c r="E16539" s="124" t="str">
        <f>'Enter Data'!$C$61</f>
        <v>Select</v>
      </c>
    </row>
    <row r="16540" spans="3:5" x14ac:dyDescent="0.2">
      <c r="C16540" s="555"/>
      <c r="D16540" s="555"/>
      <c r="E16540" s="124" t="str">
        <f>'Enter Data'!$C$61</f>
        <v>Select</v>
      </c>
    </row>
    <row r="16541" spans="3:5" x14ac:dyDescent="0.2">
      <c r="C16541" s="555"/>
      <c r="D16541" s="555"/>
      <c r="E16541" s="124" t="str">
        <f>'Enter Data'!$C$61</f>
        <v>Select</v>
      </c>
    </row>
    <row r="16542" spans="3:5" x14ac:dyDescent="0.2">
      <c r="C16542" s="555"/>
      <c r="D16542" s="555"/>
      <c r="E16542" s="124" t="str">
        <f>'Enter Data'!$C$61</f>
        <v>Select</v>
      </c>
    </row>
    <row r="16543" spans="3:5" x14ac:dyDescent="0.2">
      <c r="C16543" s="555"/>
      <c r="D16543" s="555"/>
      <c r="E16543" s="124" t="str">
        <f>'Enter Data'!$C$61</f>
        <v>Select</v>
      </c>
    </row>
    <row r="16544" spans="3:5" x14ac:dyDescent="0.2">
      <c r="C16544" s="555"/>
      <c r="D16544" s="555"/>
      <c r="E16544" s="124" t="str">
        <f>'Enter Data'!$C$61</f>
        <v>Select</v>
      </c>
    </row>
    <row r="16545" spans="3:5" x14ac:dyDescent="0.2">
      <c r="C16545" s="555"/>
      <c r="D16545" s="555"/>
      <c r="E16545" s="124" t="str">
        <f>'Enter Data'!$C$61</f>
        <v>Select</v>
      </c>
    </row>
    <row r="16546" spans="3:5" x14ac:dyDescent="0.2">
      <c r="C16546" s="555"/>
      <c r="D16546" s="555"/>
      <c r="E16546" s="124" t="str">
        <f>'Enter Data'!$C$61</f>
        <v>Select</v>
      </c>
    </row>
    <row r="16547" spans="3:5" x14ac:dyDescent="0.2">
      <c r="C16547" s="555"/>
      <c r="D16547" s="555"/>
      <c r="E16547" s="124" t="str">
        <f>'Enter Data'!$C$61</f>
        <v>Select</v>
      </c>
    </row>
    <row r="16548" spans="3:5" x14ac:dyDescent="0.2">
      <c r="C16548" s="555"/>
      <c r="D16548" s="555"/>
      <c r="E16548" s="124" t="str">
        <f>'Enter Data'!$C$61</f>
        <v>Select</v>
      </c>
    </row>
    <row r="16549" spans="3:5" x14ac:dyDescent="0.2">
      <c r="C16549" s="555"/>
      <c r="D16549" s="555"/>
      <c r="E16549" s="124" t="str">
        <f>'Enter Data'!$C$61</f>
        <v>Select</v>
      </c>
    </row>
    <row r="16550" spans="3:5" x14ac:dyDescent="0.2">
      <c r="C16550" s="555"/>
      <c r="D16550" s="555"/>
      <c r="E16550" s="124" t="str">
        <f>'Enter Data'!$C$61</f>
        <v>Select</v>
      </c>
    </row>
    <row r="16551" spans="3:5" x14ac:dyDescent="0.2">
      <c r="C16551" s="555"/>
      <c r="D16551" s="555"/>
      <c r="E16551" s="124" t="str">
        <f>'Enter Data'!$C$61</f>
        <v>Select</v>
      </c>
    </row>
    <row r="16552" spans="3:5" x14ac:dyDescent="0.2">
      <c r="C16552" s="555"/>
      <c r="D16552" s="555"/>
      <c r="E16552" s="124" t="str">
        <f>'Enter Data'!$C$61</f>
        <v>Select</v>
      </c>
    </row>
    <row r="16553" spans="3:5" x14ac:dyDescent="0.2">
      <c r="C16553" s="555"/>
      <c r="D16553" s="555"/>
      <c r="E16553" s="124" t="str">
        <f>'Enter Data'!$C$61</f>
        <v>Select</v>
      </c>
    </row>
    <row r="16554" spans="3:5" x14ac:dyDescent="0.2">
      <c r="C16554" s="555"/>
      <c r="D16554" s="555"/>
      <c r="E16554" s="124" t="str">
        <f>'Enter Data'!$C$61</f>
        <v>Select</v>
      </c>
    </row>
    <row r="16555" spans="3:5" x14ac:dyDescent="0.2">
      <c r="C16555" s="555"/>
      <c r="D16555" s="555"/>
      <c r="E16555" s="124" t="str">
        <f>'Enter Data'!$C$61</f>
        <v>Select</v>
      </c>
    </row>
    <row r="16556" spans="3:5" x14ac:dyDescent="0.2">
      <c r="C16556" s="555"/>
      <c r="D16556" s="555"/>
      <c r="E16556" s="124" t="str">
        <f>'Enter Data'!$C$61</f>
        <v>Select</v>
      </c>
    </row>
    <row r="16557" spans="3:5" x14ac:dyDescent="0.2">
      <c r="C16557" s="555"/>
      <c r="D16557" s="555"/>
      <c r="E16557" s="124" t="str">
        <f>'Enter Data'!$C$61</f>
        <v>Select</v>
      </c>
    </row>
    <row r="16558" spans="3:5" x14ac:dyDescent="0.2">
      <c r="C16558" s="555"/>
      <c r="D16558" s="555"/>
      <c r="E16558" s="124" t="str">
        <f>'Enter Data'!$C$61</f>
        <v>Select</v>
      </c>
    </row>
    <row r="16559" spans="3:5" x14ac:dyDescent="0.2">
      <c r="C16559" s="555"/>
      <c r="D16559" s="555"/>
      <c r="E16559" s="124" t="str">
        <f>'Enter Data'!$C$61</f>
        <v>Select</v>
      </c>
    </row>
    <row r="16560" spans="3:5" x14ac:dyDescent="0.2">
      <c r="C16560" s="555"/>
      <c r="D16560" s="555"/>
      <c r="E16560" s="124" t="str">
        <f>'Enter Data'!$C$61</f>
        <v>Select</v>
      </c>
    </row>
    <row r="16561" spans="3:5" x14ac:dyDescent="0.2">
      <c r="C16561" s="555"/>
      <c r="D16561" s="555"/>
      <c r="E16561" s="124" t="str">
        <f>'Enter Data'!$C$61</f>
        <v>Select</v>
      </c>
    </row>
    <row r="16562" spans="3:5" x14ac:dyDescent="0.2">
      <c r="C16562" s="555"/>
      <c r="D16562" s="555"/>
      <c r="E16562" s="124" t="str">
        <f>'Enter Data'!$C$61</f>
        <v>Select</v>
      </c>
    </row>
    <row r="16563" spans="3:5" x14ac:dyDescent="0.2">
      <c r="C16563" s="555"/>
      <c r="D16563" s="555"/>
      <c r="E16563" s="124" t="str">
        <f>'Enter Data'!$C$61</f>
        <v>Select</v>
      </c>
    </row>
    <row r="16564" spans="3:5" x14ac:dyDescent="0.2">
      <c r="C16564" s="555"/>
      <c r="D16564" s="555"/>
      <c r="E16564" s="124" t="str">
        <f>'Enter Data'!$C$61</f>
        <v>Select</v>
      </c>
    </row>
    <row r="16565" spans="3:5" x14ac:dyDescent="0.2">
      <c r="C16565" s="555"/>
      <c r="D16565" s="555"/>
      <c r="E16565" s="124" t="str">
        <f>'Enter Data'!$C$61</f>
        <v>Select</v>
      </c>
    </row>
    <row r="16566" spans="3:5" x14ac:dyDescent="0.2">
      <c r="C16566" s="555"/>
      <c r="D16566" s="555"/>
      <c r="E16566" s="124" t="str">
        <f>'Enter Data'!$C$61</f>
        <v>Select</v>
      </c>
    </row>
    <row r="16567" spans="3:5" x14ac:dyDescent="0.2">
      <c r="C16567" s="555"/>
      <c r="D16567" s="555"/>
      <c r="E16567" s="124" t="str">
        <f>'Enter Data'!$C$61</f>
        <v>Select</v>
      </c>
    </row>
    <row r="16568" spans="3:5" x14ac:dyDescent="0.2">
      <c r="C16568" s="555"/>
      <c r="D16568" s="555"/>
      <c r="E16568" s="124" t="str">
        <f>'Enter Data'!$C$61</f>
        <v>Select</v>
      </c>
    </row>
    <row r="16569" spans="3:5" x14ac:dyDescent="0.2">
      <c r="C16569" s="555"/>
      <c r="D16569" s="555"/>
      <c r="E16569" s="124" t="str">
        <f>'Enter Data'!$C$61</f>
        <v>Select</v>
      </c>
    </row>
    <row r="16570" spans="3:5" x14ac:dyDescent="0.2">
      <c r="C16570" s="555"/>
      <c r="D16570" s="555"/>
      <c r="E16570" s="124" t="str">
        <f>'Enter Data'!$C$61</f>
        <v>Select</v>
      </c>
    </row>
    <row r="16571" spans="3:5" x14ac:dyDescent="0.2">
      <c r="C16571" s="555"/>
      <c r="D16571" s="555"/>
      <c r="E16571" s="124" t="str">
        <f>'Enter Data'!$C$61</f>
        <v>Select</v>
      </c>
    </row>
    <row r="16572" spans="3:5" x14ac:dyDescent="0.2">
      <c r="C16572" s="555"/>
      <c r="D16572" s="555"/>
      <c r="E16572" s="124" t="str">
        <f>'Enter Data'!$C$61</f>
        <v>Select</v>
      </c>
    </row>
    <row r="16573" spans="3:5" x14ac:dyDescent="0.2">
      <c r="C16573" s="555"/>
      <c r="D16573" s="555"/>
      <c r="E16573" s="124" t="str">
        <f>'Enter Data'!$C$61</f>
        <v>Select</v>
      </c>
    </row>
    <row r="16574" spans="3:5" x14ac:dyDescent="0.2">
      <c r="C16574" s="555"/>
      <c r="D16574" s="555"/>
      <c r="E16574" s="124" t="str">
        <f>'Enter Data'!$C$61</f>
        <v>Select</v>
      </c>
    </row>
    <row r="16575" spans="3:5" x14ac:dyDescent="0.2">
      <c r="C16575" s="555"/>
      <c r="D16575" s="555"/>
      <c r="E16575" s="124" t="str">
        <f>'Enter Data'!$C$61</f>
        <v>Select</v>
      </c>
    </row>
    <row r="16576" spans="3:5" x14ac:dyDescent="0.2">
      <c r="C16576" s="555"/>
      <c r="D16576" s="555"/>
      <c r="E16576" s="124" t="str">
        <f>'Enter Data'!$C$61</f>
        <v>Select</v>
      </c>
    </row>
    <row r="16577" spans="3:5" x14ac:dyDescent="0.2">
      <c r="C16577" s="555"/>
      <c r="D16577" s="555"/>
      <c r="E16577" s="124" t="str">
        <f>'Enter Data'!$C$61</f>
        <v>Select</v>
      </c>
    </row>
    <row r="16578" spans="3:5" x14ac:dyDescent="0.2">
      <c r="C16578" s="555"/>
      <c r="D16578" s="555"/>
      <c r="E16578" s="124" t="str">
        <f>'Enter Data'!$C$61</f>
        <v>Select</v>
      </c>
    </row>
    <row r="16579" spans="3:5" x14ac:dyDescent="0.2">
      <c r="C16579" s="555"/>
      <c r="D16579" s="555"/>
      <c r="E16579" s="124" t="str">
        <f>'Enter Data'!$C$61</f>
        <v>Select</v>
      </c>
    </row>
    <row r="16580" spans="3:5" x14ac:dyDescent="0.2">
      <c r="C16580" s="555"/>
      <c r="D16580" s="555"/>
      <c r="E16580" s="124" t="str">
        <f>'Enter Data'!$C$61</f>
        <v>Select</v>
      </c>
    </row>
    <row r="16581" spans="3:5" x14ac:dyDescent="0.2">
      <c r="C16581" s="555"/>
      <c r="D16581" s="555"/>
      <c r="E16581" s="124" t="str">
        <f>'Enter Data'!$C$61</f>
        <v>Select</v>
      </c>
    </row>
    <row r="16582" spans="3:5" x14ac:dyDescent="0.2">
      <c r="C16582" s="555"/>
      <c r="D16582" s="555"/>
      <c r="E16582" s="124" t="str">
        <f>'Enter Data'!$C$61</f>
        <v>Select</v>
      </c>
    </row>
    <row r="16583" spans="3:5" x14ac:dyDescent="0.2">
      <c r="C16583" s="555"/>
      <c r="D16583" s="555"/>
      <c r="E16583" s="124" t="str">
        <f>'Enter Data'!$C$61</f>
        <v>Select</v>
      </c>
    </row>
    <row r="16584" spans="3:5" x14ac:dyDescent="0.2">
      <c r="C16584" s="555"/>
      <c r="D16584" s="555"/>
      <c r="E16584" s="124" t="str">
        <f>'Enter Data'!$C$61</f>
        <v>Select</v>
      </c>
    </row>
    <row r="16585" spans="3:5" x14ac:dyDescent="0.2">
      <c r="C16585" s="555"/>
      <c r="D16585" s="555"/>
      <c r="E16585" s="124" t="str">
        <f>'Enter Data'!$C$61</f>
        <v>Select</v>
      </c>
    </row>
    <row r="16586" spans="3:5" x14ac:dyDescent="0.2">
      <c r="C16586" s="555"/>
      <c r="D16586" s="555"/>
      <c r="E16586" s="124" t="str">
        <f>'Enter Data'!$C$61</f>
        <v>Select</v>
      </c>
    </row>
    <row r="16587" spans="3:5" x14ac:dyDescent="0.2">
      <c r="C16587" s="555"/>
      <c r="D16587" s="555"/>
      <c r="E16587" s="124" t="str">
        <f>'Enter Data'!$C$61</f>
        <v>Select</v>
      </c>
    </row>
    <row r="16588" spans="3:5" x14ac:dyDescent="0.2">
      <c r="C16588" s="555"/>
      <c r="D16588" s="555"/>
      <c r="E16588" s="124" t="str">
        <f>'Enter Data'!$C$61</f>
        <v>Select</v>
      </c>
    </row>
    <row r="16589" spans="3:5" x14ac:dyDescent="0.2">
      <c r="C16589" s="555"/>
      <c r="D16589" s="555"/>
      <c r="E16589" s="124" t="str">
        <f>'Enter Data'!$C$61</f>
        <v>Select</v>
      </c>
    </row>
    <row r="16590" spans="3:5" x14ac:dyDescent="0.2">
      <c r="C16590" s="555"/>
      <c r="D16590" s="555"/>
      <c r="E16590" s="124" t="str">
        <f>'Enter Data'!$C$61</f>
        <v>Select</v>
      </c>
    </row>
    <row r="16591" spans="3:5" x14ac:dyDescent="0.2">
      <c r="C16591" s="555"/>
      <c r="D16591" s="555"/>
      <c r="E16591" s="124" t="str">
        <f>'Enter Data'!$C$61</f>
        <v>Select</v>
      </c>
    </row>
    <row r="16592" spans="3:5" x14ac:dyDescent="0.2">
      <c r="C16592" s="555"/>
      <c r="D16592" s="555"/>
      <c r="E16592" s="124" t="str">
        <f>'Enter Data'!$C$61</f>
        <v>Select</v>
      </c>
    </row>
    <row r="16593" spans="3:5" x14ac:dyDescent="0.2">
      <c r="C16593" s="555"/>
      <c r="D16593" s="555"/>
      <c r="E16593" s="124" t="str">
        <f>'Enter Data'!$C$61</f>
        <v>Select</v>
      </c>
    </row>
    <row r="16594" spans="3:5" x14ac:dyDescent="0.2">
      <c r="C16594" s="555"/>
      <c r="D16594" s="555"/>
      <c r="E16594" s="124" t="str">
        <f>'Enter Data'!$C$61</f>
        <v>Select</v>
      </c>
    </row>
    <row r="16595" spans="3:5" x14ac:dyDescent="0.2">
      <c r="C16595" s="555"/>
      <c r="D16595" s="555"/>
      <c r="E16595" s="124" t="str">
        <f>'Enter Data'!$C$61</f>
        <v>Select</v>
      </c>
    </row>
    <row r="16596" spans="3:5" x14ac:dyDescent="0.2">
      <c r="C16596" s="555"/>
      <c r="D16596" s="555"/>
      <c r="E16596" s="124" t="str">
        <f>'Enter Data'!$C$61</f>
        <v>Select</v>
      </c>
    </row>
    <row r="16597" spans="3:5" x14ac:dyDescent="0.2">
      <c r="C16597" s="555"/>
      <c r="D16597" s="555"/>
      <c r="E16597" s="124" t="str">
        <f>'Enter Data'!$C$61</f>
        <v>Select</v>
      </c>
    </row>
    <row r="16598" spans="3:5" x14ac:dyDescent="0.2">
      <c r="C16598" s="555"/>
      <c r="D16598" s="555"/>
      <c r="E16598" s="124" t="str">
        <f>'Enter Data'!$C$61</f>
        <v>Select</v>
      </c>
    </row>
    <row r="16599" spans="3:5" x14ac:dyDescent="0.2">
      <c r="C16599" s="555"/>
      <c r="D16599" s="555"/>
      <c r="E16599" s="124" t="str">
        <f>'Enter Data'!$C$61</f>
        <v>Select</v>
      </c>
    </row>
    <row r="16600" spans="3:5" x14ac:dyDescent="0.2">
      <c r="C16600" s="555"/>
      <c r="D16600" s="555"/>
      <c r="E16600" s="124" t="str">
        <f>'Enter Data'!$C$61</f>
        <v>Select</v>
      </c>
    </row>
    <row r="16601" spans="3:5" x14ac:dyDescent="0.2">
      <c r="C16601" s="555"/>
      <c r="D16601" s="555"/>
      <c r="E16601" s="124" t="str">
        <f>'Enter Data'!$C$61</f>
        <v>Select</v>
      </c>
    </row>
    <row r="16602" spans="3:5" x14ac:dyDescent="0.2">
      <c r="C16602" s="555"/>
      <c r="D16602" s="555"/>
      <c r="E16602" s="124" t="str">
        <f>'Enter Data'!$C$61</f>
        <v>Select</v>
      </c>
    </row>
    <row r="16603" spans="3:5" x14ac:dyDescent="0.2">
      <c r="C16603" s="555"/>
      <c r="D16603" s="555"/>
      <c r="E16603" s="124" t="str">
        <f>'Enter Data'!$C$61</f>
        <v>Select</v>
      </c>
    </row>
    <row r="16604" spans="3:5" x14ac:dyDescent="0.2">
      <c r="C16604" s="555"/>
      <c r="D16604" s="555"/>
      <c r="E16604" s="124" t="str">
        <f>'Enter Data'!$C$61</f>
        <v>Select</v>
      </c>
    </row>
    <row r="16605" spans="3:5" x14ac:dyDescent="0.2">
      <c r="C16605" s="555"/>
      <c r="D16605" s="555"/>
      <c r="E16605" s="124" t="str">
        <f>'Enter Data'!$C$61</f>
        <v>Select</v>
      </c>
    </row>
    <row r="16606" spans="3:5" x14ac:dyDescent="0.2">
      <c r="C16606" s="555"/>
      <c r="D16606" s="555"/>
      <c r="E16606" s="124" t="str">
        <f>'Enter Data'!$C$61</f>
        <v>Select</v>
      </c>
    </row>
    <row r="16607" spans="3:5" x14ac:dyDescent="0.2">
      <c r="C16607" s="555"/>
      <c r="D16607" s="555"/>
      <c r="E16607" s="124" t="str">
        <f>'Enter Data'!$C$61</f>
        <v>Select</v>
      </c>
    </row>
    <row r="16608" spans="3:5" x14ac:dyDescent="0.2">
      <c r="C16608" s="555"/>
      <c r="D16608" s="555"/>
      <c r="E16608" s="124" t="str">
        <f>'Enter Data'!$C$61</f>
        <v>Select</v>
      </c>
    </row>
    <row r="16609" spans="3:5" x14ac:dyDescent="0.2">
      <c r="C16609" s="555"/>
      <c r="D16609" s="555"/>
      <c r="E16609" s="124" t="str">
        <f>'Enter Data'!$C$61</f>
        <v>Select</v>
      </c>
    </row>
    <row r="16610" spans="3:5" x14ac:dyDescent="0.2">
      <c r="C16610" s="555"/>
      <c r="D16610" s="555"/>
      <c r="E16610" s="124" t="str">
        <f>'Enter Data'!$C$61</f>
        <v>Select</v>
      </c>
    </row>
    <row r="16611" spans="3:5" x14ac:dyDescent="0.2">
      <c r="C16611" s="555"/>
      <c r="D16611" s="555"/>
      <c r="E16611" s="124" t="str">
        <f>'Enter Data'!$C$61</f>
        <v>Select</v>
      </c>
    </row>
    <row r="16612" spans="3:5" x14ac:dyDescent="0.2">
      <c r="C16612" s="555"/>
      <c r="D16612" s="555"/>
      <c r="E16612" s="124" t="str">
        <f>'Enter Data'!$C$61</f>
        <v>Select</v>
      </c>
    </row>
    <row r="16613" spans="3:5" x14ac:dyDescent="0.2">
      <c r="C16613" s="555"/>
      <c r="D16613" s="555"/>
      <c r="E16613" s="124" t="str">
        <f>'Enter Data'!$C$61</f>
        <v>Select</v>
      </c>
    </row>
    <row r="16614" spans="3:5" x14ac:dyDescent="0.2">
      <c r="C16614" s="555"/>
      <c r="D16614" s="555"/>
      <c r="E16614" s="124" t="str">
        <f>'Enter Data'!$C$61</f>
        <v>Select</v>
      </c>
    </row>
    <row r="16615" spans="3:5" x14ac:dyDescent="0.2">
      <c r="C16615" s="555"/>
      <c r="D16615" s="555"/>
      <c r="E16615" s="124" t="str">
        <f>'Enter Data'!$C$61</f>
        <v>Select</v>
      </c>
    </row>
    <row r="16616" spans="3:5" x14ac:dyDescent="0.2">
      <c r="C16616" s="555"/>
      <c r="D16616" s="555"/>
      <c r="E16616" s="124" t="str">
        <f>'Enter Data'!$C$61</f>
        <v>Select</v>
      </c>
    </row>
    <row r="16617" spans="3:5" x14ac:dyDescent="0.2">
      <c r="C16617" s="555"/>
      <c r="D16617" s="555"/>
      <c r="E16617" s="124" t="str">
        <f>'Enter Data'!$C$61</f>
        <v>Select</v>
      </c>
    </row>
    <row r="16618" spans="3:5" x14ac:dyDescent="0.2">
      <c r="C16618" s="555"/>
      <c r="D16618" s="555"/>
      <c r="E16618" s="124" t="str">
        <f>'Enter Data'!$C$61</f>
        <v>Select</v>
      </c>
    </row>
    <row r="16619" spans="3:5" x14ac:dyDescent="0.2">
      <c r="C16619" s="555"/>
      <c r="D16619" s="555"/>
      <c r="E16619" s="124" t="str">
        <f>'Enter Data'!$C$61</f>
        <v>Select</v>
      </c>
    </row>
    <row r="16620" spans="3:5" x14ac:dyDescent="0.2">
      <c r="C16620" s="555"/>
      <c r="D16620" s="555"/>
      <c r="E16620" s="124" t="str">
        <f>'Enter Data'!$C$61</f>
        <v>Select</v>
      </c>
    </row>
    <row r="16621" spans="3:5" x14ac:dyDescent="0.2">
      <c r="C16621" s="555"/>
      <c r="D16621" s="555"/>
      <c r="E16621" s="124" t="str">
        <f>'Enter Data'!$C$61</f>
        <v>Select</v>
      </c>
    </row>
    <row r="16622" spans="3:5" x14ac:dyDescent="0.2">
      <c r="C16622" s="555"/>
      <c r="D16622" s="555"/>
      <c r="E16622" s="124" t="str">
        <f>'Enter Data'!$C$61</f>
        <v>Select</v>
      </c>
    </row>
    <row r="16623" spans="3:5" x14ac:dyDescent="0.2">
      <c r="C16623" s="555"/>
      <c r="D16623" s="555"/>
      <c r="E16623" s="124" t="str">
        <f>'Enter Data'!$C$61</f>
        <v>Select</v>
      </c>
    </row>
    <row r="16624" spans="3:5" x14ac:dyDescent="0.2">
      <c r="C16624" s="555"/>
      <c r="D16624" s="555"/>
      <c r="E16624" s="124" t="str">
        <f>'Enter Data'!$C$61</f>
        <v>Select</v>
      </c>
    </row>
    <row r="16625" spans="3:5" x14ac:dyDescent="0.2">
      <c r="C16625" s="555"/>
      <c r="D16625" s="555"/>
      <c r="E16625" s="124" t="str">
        <f>'Enter Data'!$C$61</f>
        <v>Select</v>
      </c>
    </row>
    <row r="16626" spans="3:5" x14ac:dyDescent="0.2">
      <c r="C16626" s="555"/>
      <c r="D16626" s="555"/>
      <c r="E16626" s="124" t="str">
        <f>'Enter Data'!$C$61</f>
        <v>Select</v>
      </c>
    </row>
    <row r="16627" spans="3:5" x14ac:dyDescent="0.2">
      <c r="C16627" s="555"/>
      <c r="D16627" s="555"/>
      <c r="E16627" s="124" t="str">
        <f>'Enter Data'!$C$61</f>
        <v>Select</v>
      </c>
    </row>
    <row r="16628" spans="3:5" x14ac:dyDescent="0.2">
      <c r="C16628" s="555"/>
      <c r="D16628" s="555"/>
      <c r="E16628" s="124" t="str">
        <f>'Enter Data'!$C$61</f>
        <v>Select</v>
      </c>
    </row>
    <row r="16629" spans="3:5" x14ac:dyDescent="0.2">
      <c r="C16629" s="555"/>
      <c r="D16629" s="555"/>
      <c r="E16629" s="124" t="str">
        <f>'Enter Data'!$C$61</f>
        <v>Select</v>
      </c>
    </row>
    <row r="16630" spans="3:5" x14ac:dyDescent="0.2">
      <c r="C16630" s="555"/>
      <c r="D16630" s="555"/>
      <c r="E16630" s="124" t="str">
        <f>'Enter Data'!$C$61</f>
        <v>Select</v>
      </c>
    </row>
    <row r="16631" spans="3:5" x14ac:dyDescent="0.2">
      <c r="C16631" s="555"/>
      <c r="D16631" s="555"/>
      <c r="E16631" s="124" t="str">
        <f>'Enter Data'!$C$61</f>
        <v>Select</v>
      </c>
    </row>
    <row r="16632" spans="3:5" x14ac:dyDescent="0.2">
      <c r="C16632" s="555"/>
      <c r="D16632" s="555"/>
      <c r="E16632" s="124" t="str">
        <f>'Enter Data'!$C$61</f>
        <v>Select</v>
      </c>
    </row>
    <row r="16633" spans="3:5" x14ac:dyDescent="0.2">
      <c r="C16633" s="555"/>
      <c r="D16633" s="555"/>
      <c r="E16633" s="124" t="str">
        <f>'Enter Data'!$C$61</f>
        <v>Select</v>
      </c>
    </row>
    <row r="16634" spans="3:5" x14ac:dyDescent="0.2">
      <c r="C16634" s="555"/>
      <c r="D16634" s="555"/>
      <c r="E16634" s="124" t="str">
        <f>'Enter Data'!$C$61</f>
        <v>Select</v>
      </c>
    </row>
    <row r="16635" spans="3:5" x14ac:dyDescent="0.2">
      <c r="C16635" s="555"/>
      <c r="D16635" s="555"/>
      <c r="E16635" s="124" t="str">
        <f>'Enter Data'!$C$61</f>
        <v>Select</v>
      </c>
    </row>
    <row r="16636" spans="3:5" x14ac:dyDescent="0.2">
      <c r="C16636" s="555"/>
      <c r="D16636" s="555"/>
      <c r="E16636" s="124" t="str">
        <f>'Enter Data'!$C$61</f>
        <v>Select</v>
      </c>
    </row>
    <row r="16637" spans="3:5" x14ac:dyDescent="0.2">
      <c r="C16637" s="555"/>
      <c r="D16637" s="555"/>
      <c r="E16637" s="124" t="str">
        <f>'Enter Data'!$C$61</f>
        <v>Select</v>
      </c>
    </row>
    <row r="16638" spans="3:5" x14ac:dyDescent="0.2">
      <c r="C16638" s="555"/>
      <c r="D16638" s="555"/>
      <c r="E16638" s="124" t="str">
        <f>'Enter Data'!$C$61</f>
        <v>Select</v>
      </c>
    </row>
    <row r="16639" spans="3:5" x14ac:dyDescent="0.2">
      <c r="C16639" s="555"/>
      <c r="D16639" s="555"/>
      <c r="E16639" s="124" t="str">
        <f>'Enter Data'!$C$61</f>
        <v>Select</v>
      </c>
    </row>
    <row r="16640" spans="3:5" x14ac:dyDescent="0.2">
      <c r="C16640" s="555"/>
      <c r="D16640" s="555"/>
      <c r="E16640" s="124" t="str">
        <f>'Enter Data'!$C$61</f>
        <v>Select</v>
      </c>
    </row>
    <row r="16641" spans="3:5" x14ac:dyDescent="0.2">
      <c r="C16641" s="555"/>
      <c r="D16641" s="555"/>
      <c r="E16641" s="124" t="str">
        <f>'Enter Data'!$C$61</f>
        <v>Select</v>
      </c>
    </row>
    <row r="16642" spans="3:5" x14ac:dyDescent="0.2">
      <c r="C16642" s="555"/>
      <c r="D16642" s="555"/>
      <c r="E16642" s="124" t="str">
        <f>'Enter Data'!$C$61</f>
        <v>Select</v>
      </c>
    </row>
    <row r="16643" spans="3:5" x14ac:dyDescent="0.2">
      <c r="C16643" s="555"/>
      <c r="D16643" s="555"/>
      <c r="E16643" s="124" t="str">
        <f>'Enter Data'!$C$61</f>
        <v>Select</v>
      </c>
    </row>
    <row r="16644" spans="3:5" x14ac:dyDescent="0.2">
      <c r="C16644" s="555"/>
      <c r="D16644" s="555"/>
      <c r="E16644" s="124" t="str">
        <f>'Enter Data'!$C$61</f>
        <v>Select</v>
      </c>
    </row>
    <row r="16645" spans="3:5" x14ac:dyDescent="0.2">
      <c r="C16645" s="555"/>
      <c r="D16645" s="555"/>
      <c r="E16645" s="124" t="str">
        <f>'Enter Data'!$C$61</f>
        <v>Select</v>
      </c>
    </row>
    <row r="16646" spans="3:5" x14ac:dyDescent="0.2">
      <c r="C16646" s="555"/>
      <c r="D16646" s="555"/>
      <c r="E16646" s="124" t="str">
        <f>'Enter Data'!$C$61</f>
        <v>Select</v>
      </c>
    </row>
    <row r="16647" spans="3:5" x14ac:dyDescent="0.2">
      <c r="C16647" s="555"/>
      <c r="D16647" s="555"/>
      <c r="E16647" s="124" t="str">
        <f>'Enter Data'!$C$61</f>
        <v>Select</v>
      </c>
    </row>
    <row r="16648" spans="3:5" x14ac:dyDescent="0.2">
      <c r="C16648" s="555"/>
      <c r="D16648" s="555"/>
      <c r="E16648" s="124" t="str">
        <f>'Enter Data'!$C$61</f>
        <v>Select</v>
      </c>
    </row>
    <row r="16649" spans="3:5" x14ac:dyDescent="0.2">
      <c r="C16649" s="555"/>
      <c r="D16649" s="555"/>
      <c r="E16649" s="124" t="str">
        <f>'Enter Data'!$C$61</f>
        <v>Select</v>
      </c>
    </row>
    <row r="16650" spans="3:5" x14ac:dyDescent="0.2">
      <c r="C16650" s="555"/>
      <c r="D16650" s="555"/>
      <c r="E16650" s="124" t="str">
        <f>'Enter Data'!$C$61</f>
        <v>Select</v>
      </c>
    </row>
    <row r="16651" spans="3:5" x14ac:dyDescent="0.2">
      <c r="C16651" s="555"/>
      <c r="D16651" s="555"/>
      <c r="E16651" s="124" t="str">
        <f>'Enter Data'!$C$61</f>
        <v>Select</v>
      </c>
    </row>
    <row r="16652" spans="3:5" x14ac:dyDescent="0.2">
      <c r="C16652" s="555"/>
      <c r="D16652" s="555"/>
      <c r="E16652" s="124" t="str">
        <f>'Enter Data'!$C$61</f>
        <v>Select</v>
      </c>
    </row>
    <row r="16653" spans="3:5" x14ac:dyDescent="0.2">
      <c r="C16653" s="555"/>
      <c r="D16653" s="555"/>
      <c r="E16653" s="124" t="str">
        <f>'Enter Data'!$C$61</f>
        <v>Select</v>
      </c>
    </row>
    <row r="16654" spans="3:5" x14ac:dyDescent="0.2">
      <c r="C16654" s="555"/>
      <c r="D16654" s="555"/>
      <c r="E16654" s="124" t="str">
        <f>'Enter Data'!$C$61</f>
        <v>Select</v>
      </c>
    </row>
    <row r="16655" spans="3:5" x14ac:dyDescent="0.2">
      <c r="C16655" s="555"/>
      <c r="D16655" s="555"/>
      <c r="E16655" s="124" t="str">
        <f>'Enter Data'!$C$61</f>
        <v>Select</v>
      </c>
    </row>
    <row r="16656" spans="3:5" x14ac:dyDescent="0.2">
      <c r="C16656" s="555"/>
      <c r="D16656" s="555"/>
      <c r="E16656" s="124" t="str">
        <f>'Enter Data'!$C$61</f>
        <v>Select</v>
      </c>
    </row>
    <row r="16657" spans="3:5" x14ac:dyDescent="0.2">
      <c r="C16657" s="555"/>
      <c r="D16657" s="555"/>
      <c r="E16657" s="124" t="str">
        <f>'Enter Data'!$C$61</f>
        <v>Select</v>
      </c>
    </row>
    <row r="16658" spans="3:5" x14ac:dyDescent="0.2">
      <c r="C16658" s="555"/>
      <c r="D16658" s="555"/>
      <c r="E16658" s="124" t="str">
        <f>'Enter Data'!$C$61</f>
        <v>Select</v>
      </c>
    </row>
    <row r="16659" spans="3:5" x14ac:dyDescent="0.2">
      <c r="C16659" s="555"/>
      <c r="D16659" s="555"/>
      <c r="E16659" s="124" t="str">
        <f>'Enter Data'!$C$61</f>
        <v>Select</v>
      </c>
    </row>
    <row r="16660" spans="3:5" x14ac:dyDescent="0.2">
      <c r="C16660" s="555"/>
      <c r="D16660" s="555"/>
      <c r="E16660" s="124" t="str">
        <f>'Enter Data'!$C$61</f>
        <v>Select</v>
      </c>
    </row>
    <row r="16661" spans="3:5" x14ac:dyDescent="0.2">
      <c r="C16661" s="555"/>
      <c r="D16661" s="555"/>
      <c r="E16661" s="124" t="str">
        <f>'Enter Data'!$C$61</f>
        <v>Select</v>
      </c>
    </row>
    <row r="16662" spans="3:5" x14ac:dyDescent="0.2">
      <c r="C16662" s="555"/>
      <c r="D16662" s="555"/>
      <c r="E16662" s="124" t="str">
        <f>'Enter Data'!$C$61</f>
        <v>Select</v>
      </c>
    </row>
    <row r="16663" spans="3:5" x14ac:dyDescent="0.2">
      <c r="C16663" s="555"/>
      <c r="D16663" s="555"/>
      <c r="E16663" s="124" t="str">
        <f>'Enter Data'!$C$61</f>
        <v>Select</v>
      </c>
    </row>
    <row r="16664" spans="3:5" x14ac:dyDescent="0.2">
      <c r="C16664" s="555"/>
      <c r="D16664" s="555"/>
      <c r="E16664" s="124" t="str">
        <f>'Enter Data'!$C$61</f>
        <v>Select</v>
      </c>
    </row>
    <row r="16665" spans="3:5" x14ac:dyDescent="0.2">
      <c r="C16665" s="555"/>
      <c r="D16665" s="555"/>
      <c r="E16665" s="124" t="str">
        <f>'Enter Data'!$C$61</f>
        <v>Select</v>
      </c>
    </row>
    <row r="16666" spans="3:5" x14ac:dyDescent="0.2">
      <c r="C16666" s="555"/>
      <c r="D16666" s="555"/>
      <c r="E16666" s="124" t="str">
        <f>'Enter Data'!$C$61</f>
        <v>Select</v>
      </c>
    </row>
    <row r="16667" spans="3:5" x14ac:dyDescent="0.2">
      <c r="C16667" s="555"/>
      <c r="D16667" s="555"/>
      <c r="E16667" s="124" t="str">
        <f>'Enter Data'!$C$61</f>
        <v>Select</v>
      </c>
    </row>
    <row r="16668" spans="3:5" x14ac:dyDescent="0.2">
      <c r="C16668" s="555"/>
      <c r="D16668" s="555"/>
      <c r="E16668" s="124" t="str">
        <f>'Enter Data'!$C$61</f>
        <v>Select</v>
      </c>
    </row>
    <row r="16669" spans="3:5" x14ac:dyDescent="0.2">
      <c r="C16669" s="555"/>
      <c r="D16669" s="555"/>
      <c r="E16669" s="124" t="str">
        <f>'Enter Data'!$C$61</f>
        <v>Select</v>
      </c>
    </row>
    <row r="16670" spans="3:5" x14ac:dyDescent="0.2">
      <c r="C16670" s="555"/>
      <c r="D16670" s="555"/>
      <c r="E16670" s="124" t="str">
        <f>'Enter Data'!$C$61</f>
        <v>Select</v>
      </c>
    </row>
    <row r="16671" spans="3:5" x14ac:dyDescent="0.2">
      <c r="C16671" s="555"/>
      <c r="D16671" s="555"/>
      <c r="E16671" s="124" t="str">
        <f>'Enter Data'!$C$61</f>
        <v>Select</v>
      </c>
    </row>
    <row r="16672" spans="3:5" x14ac:dyDescent="0.2">
      <c r="C16672" s="555"/>
      <c r="D16672" s="555"/>
      <c r="E16672" s="124" t="str">
        <f>'Enter Data'!$C$61</f>
        <v>Select</v>
      </c>
    </row>
    <row r="16673" spans="3:5" x14ac:dyDescent="0.2">
      <c r="C16673" s="555"/>
      <c r="D16673" s="555"/>
      <c r="E16673" s="124" t="str">
        <f>'Enter Data'!$C$61</f>
        <v>Select</v>
      </c>
    </row>
    <row r="16674" spans="3:5" x14ac:dyDescent="0.2">
      <c r="C16674" s="555"/>
      <c r="D16674" s="555"/>
      <c r="E16674" s="124" t="str">
        <f>'Enter Data'!$C$61</f>
        <v>Select</v>
      </c>
    </row>
    <row r="16675" spans="3:5" x14ac:dyDescent="0.2">
      <c r="C16675" s="555"/>
      <c r="D16675" s="555"/>
      <c r="E16675" s="124" t="str">
        <f>'Enter Data'!$C$61</f>
        <v>Select</v>
      </c>
    </row>
    <row r="16676" spans="3:5" x14ac:dyDescent="0.2">
      <c r="C16676" s="555"/>
      <c r="D16676" s="555"/>
      <c r="E16676" s="124" t="str">
        <f>'Enter Data'!$C$61</f>
        <v>Select</v>
      </c>
    </row>
    <row r="16677" spans="3:5" x14ac:dyDescent="0.2">
      <c r="C16677" s="555"/>
      <c r="D16677" s="555"/>
      <c r="E16677" s="124" t="str">
        <f>'Enter Data'!$C$61</f>
        <v>Select</v>
      </c>
    </row>
    <row r="16678" spans="3:5" x14ac:dyDescent="0.2">
      <c r="C16678" s="555"/>
      <c r="D16678" s="555"/>
      <c r="E16678" s="124" t="str">
        <f>'Enter Data'!$C$61</f>
        <v>Select</v>
      </c>
    </row>
    <row r="16679" spans="3:5" x14ac:dyDescent="0.2">
      <c r="C16679" s="555"/>
      <c r="D16679" s="555"/>
      <c r="E16679" s="124" t="str">
        <f>'Enter Data'!$C$61</f>
        <v>Select</v>
      </c>
    </row>
    <row r="16680" spans="3:5" x14ac:dyDescent="0.2">
      <c r="C16680" s="555"/>
      <c r="D16680" s="555"/>
      <c r="E16680" s="124" t="str">
        <f>'Enter Data'!$C$61</f>
        <v>Select</v>
      </c>
    </row>
    <row r="16681" spans="3:5" x14ac:dyDescent="0.2">
      <c r="C16681" s="555"/>
      <c r="D16681" s="555"/>
      <c r="E16681" s="124" t="str">
        <f>'Enter Data'!$C$61</f>
        <v>Select</v>
      </c>
    </row>
    <row r="16682" spans="3:5" x14ac:dyDescent="0.2">
      <c r="C16682" s="555"/>
      <c r="D16682" s="555"/>
      <c r="E16682" s="124" t="str">
        <f>'Enter Data'!$C$61</f>
        <v>Select</v>
      </c>
    </row>
    <row r="16683" spans="3:5" x14ac:dyDescent="0.2">
      <c r="C16683" s="555"/>
      <c r="D16683" s="555"/>
      <c r="E16683" s="124" t="str">
        <f>'Enter Data'!$C$61</f>
        <v>Select</v>
      </c>
    </row>
    <row r="16684" spans="3:5" x14ac:dyDescent="0.2">
      <c r="C16684" s="555"/>
      <c r="D16684" s="555"/>
      <c r="E16684" s="124" t="str">
        <f>'Enter Data'!$C$61</f>
        <v>Select</v>
      </c>
    </row>
    <row r="16685" spans="3:5" x14ac:dyDescent="0.2">
      <c r="C16685" s="555"/>
      <c r="D16685" s="555"/>
      <c r="E16685" s="124" t="str">
        <f>'Enter Data'!$C$61</f>
        <v>Select</v>
      </c>
    </row>
    <row r="16686" spans="3:5" x14ac:dyDescent="0.2">
      <c r="C16686" s="555"/>
      <c r="D16686" s="555"/>
      <c r="E16686" s="124" t="str">
        <f>'Enter Data'!$C$61</f>
        <v>Select</v>
      </c>
    </row>
    <row r="16687" spans="3:5" x14ac:dyDescent="0.2">
      <c r="C16687" s="555"/>
      <c r="D16687" s="555"/>
      <c r="E16687" s="124" t="str">
        <f>'Enter Data'!$C$61</f>
        <v>Select</v>
      </c>
    </row>
    <row r="16688" spans="3:5" x14ac:dyDescent="0.2">
      <c r="C16688" s="555"/>
      <c r="D16688" s="555"/>
      <c r="E16688" s="124" t="str">
        <f>'Enter Data'!$C$61</f>
        <v>Select</v>
      </c>
    </row>
    <row r="16689" spans="3:5" x14ac:dyDescent="0.2">
      <c r="C16689" s="555"/>
      <c r="D16689" s="555"/>
      <c r="E16689" s="124" t="str">
        <f>'Enter Data'!$C$61</f>
        <v>Select</v>
      </c>
    </row>
    <row r="16690" spans="3:5" x14ac:dyDescent="0.2">
      <c r="C16690" s="555"/>
      <c r="D16690" s="555"/>
      <c r="E16690" s="124" t="str">
        <f>'Enter Data'!$C$61</f>
        <v>Select</v>
      </c>
    </row>
    <row r="16691" spans="3:5" x14ac:dyDescent="0.2">
      <c r="C16691" s="555"/>
      <c r="D16691" s="555"/>
      <c r="E16691" s="124" t="str">
        <f>'Enter Data'!$C$61</f>
        <v>Select</v>
      </c>
    </row>
    <row r="16692" spans="3:5" x14ac:dyDescent="0.2">
      <c r="C16692" s="555"/>
      <c r="D16692" s="555"/>
      <c r="E16692" s="124" t="str">
        <f>'Enter Data'!$C$61</f>
        <v>Select</v>
      </c>
    </row>
    <row r="16693" spans="3:5" x14ac:dyDescent="0.2">
      <c r="C16693" s="555"/>
      <c r="D16693" s="555"/>
      <c r="E16693" s="124" t="str">
        <f>'Enter Data'!$C$61</f>
        <v>Select</v>
      </c>
    </row>
    <row r="16694" spans="3:5" x14ac:dyDescent="0.2">
      <c r="C16694" s="555"/>
      <c r="D16694" s="555"/>
      <c r="E16694" s="124" t="str">
        <f>'Enter Data'!$C$61</f>
        <v>Select</v>
      </c>
    </row>
    <row r="16695" spans="3:5" x14ac:dyDescent="0.2">
      <c r="C16695" s="555"/>
      <c r="D16695" s="555"/>
      <c r="E16695" s="124" t="str">
        <f>'Enter Data'!$C$61</f>
        <v>Select</v>
      </c>
    </row>
    <row r="16696" spans="3:5" x14ac:dyDescent="0.2">
      <c r="C16696" s="555"/>
      <c r="D16696" s="555"/>
      <c r="E16696" s="124" t="str">
        <f>'Enter Data'!$C$61</f>
        <v>Select</v>
      </c>
    </row>
    <row r="16697" spans="3:5" x14ac:dyDescent="0.2">
      <c r="C16697" s="555"/>
      <c r="D16697" s="555"/>
      <c r="E16697" s="124" t="str">
        <f>'Enter Data'!$C$61</f>
        <v>Select</v>
      </c>
    </row>
    <row r="16698" spans="3:5" x14ac:dyDescent="0.2">
      <c r="C16698" s="555"/>
      <c r="D16698" s="555"/>
      <c r="E16698" s="124" t="str">
        <f>'Enter Data'!$C$61</f>
        <v>Select</v>
      </c>
    </row>
    <row r="16699" spans="3:5" x14ac:dyDescent="0.2">
      <c r="C16699" s="555"/>
      <c r="D16699" s="555"/>
      <c r="E16699" s="124" t="str">
        <f>'Enter Data'!$C$61</f>
        <v>Select</v>
      </c>
    </row>
    <row r="16700" spans="3:5" x14ac:dyDescent="0.2">
      <c r="C16700" s="555"/>
      <c r="D16700" s="555"/>
      <c r="E16700" s="124" t="str">
        <f>'Enter Data'!$C$61</f>
        <v>Select</v>
      </c>
    </row>
    <row r="16701" spans="3:5" x14ac:dyDescent="0.2">
      <c r="C16701" s="555"/>
      <c r="D16701" s="555"/>
      <c r="E16701" s="124" t="str">
        <f>'Enter Data'!$C$61</f>
        <v>Select</v>
      </c>
    </row>
    <row r="16702" spans="3:5" x14ac:dyDescent="0.2">
      <c r="C16702" s="555"/>
      <c r="D16702" s="555"/>
      <c r="E16702" s="124" t="str">
        <f>'Enter Data'!$C$61</f>
        <v>Select</v>
      </c>
    </row>
    <row r="16703" spans="3:5" x14ac:dyDescent="0.2">
      <c r="C16703" s="555"/>
      <c r="D16703" s="555"/>
      <c r="E16703" s="124" t="str">
        <f>'Enter Data'!$C$61</f>
        <v>Select</v>
      </c>
    </row>
    <row r="16704" spans="3:5" x14ac:dyDescent="0.2">
      <c r="C16704" s="555"/>
      <c r="D16704" s="555"/>
      <c r="E16704" s="124" t="str">
        <f>'Enter Data'!$C$61</f>
        <v>Select</v>
      </c>
    </row>
    <row r="16705" spans="3:5" x14ac:dyDescent="0.2">
      <c r="C16705" s="555"/>
      <c r="D16705" s="555"/>
      <c r="E16705" s="124" t="str">
        <f>'Enter Data'!$C$61</f>
        <v>Select</v>
      </c>
    </row>
    <row r="16706" spans="3:5" x14ac:dyDescent="0.2">
      <c r="C16706" s="555"/>
      <c r="D16706" s="555"/>
      <c r="E16706" s="124" t="str">
        <f>'Enter Data'!$C$61</f>
        <v>Select</v>
      </c>
    </row>
    <row r="16707" spans="3:5" x14ac:dyDescent="0.2">
      <c r="C16707" s="555"/>
      <c r="D16707" s="555"/>
      <c r="E16707" s="124" t="str">
        <f>'Enter Data'!$C$61</f>
        <v>Select</v>
      </c>
    </row>
    <row r="16708" spans="3:5" x14ac:dyDescent="0.2">
      <c r="C16708" s="555"/>
      <c r="D16708" s="555"/>
      <c r="E16708" s="124" t="str">
        <f>'Enter Data'!$C$61</f>
        <v>Select</v>
      </c>
    </row>
    <row r="16709" spans="3:5" x14ac:dyDescent="0.2">
      <c r="C16709" s="555"/>
      <c r="D16709" s="555"/>
      <c r="E16709" s="124" t="str">
        <f>'Enter Data'!$C$61</f>
        <v>Select</v>
      </c>
    </row>
    <row r="16710" spans="3:5" x14ac:dyDescent="0.2">
      <c r="C16710" s="555"/>
      <c r="D16710" s="555"/>
      <c r="E16710" s="124" t="str">
        <f>'Enter Data'!$C$61</f>
        <v>Select</v>
      </c>
    </row>
    <row r="16711" spans="3:5" x14ac:dyDescent="0.2">
      <c r="C16711" s="555"/>
      <c r="D16711" s="555"/>
      <c r="E16711" s="124" t="str">
        <f>'Enter Data'!$C$61</f>
        <v>Select</v>
      </c>
    </row>
    <row r="16712" spans="3:5" x14ac:dyDescent="0.2">
      <c r="C16712" s="555"/>
      <c r="D16712" s="555"/>
      <c r="E16712" s="124" t="str">
        <f>'Enter Data'!$C$61</f>
        <v>Select</v>
      </c>
    </row>
    <row r="16713" spans="3:5" x14ac:dyDescent="0.2">
      <c r="C16713" s="555"/>
      <c r="D16713" s="555"/>
      <c r="E16713" s="124" t="str">
        <f>'Enter Data'!$C$61</f>
        <v>Select</v>
      </c>
    </row>
    <row r="16714" spans="3:5" x14ac:dyDescent="0.2">
      <c r="C16714" s="555"/>
      <c r="D16714" s="555"/>
      <c r="E16714" s="124" t="str">
        <f>'Enter Data'!$C$61</f>
        <v>Select</v>
      </c>
    </row>
    <row r="16715" spans="3:5" x14ac:dyDescent="0.2">
      <c r="C16715" s="555"/>
      <c r="D16715" s="555"/>
      <c r="E16715" s="124" t="str">
        <f>'Enter Data'!$C$61</f>
        <v>Select</v>
      </c>
    </row>
    <row r="16716" spans="3:5" x14ac:dyDescent="0.2">
      <c r="C16716" s="555"/>
      <c r="D16716" s="555"/>
      <c r="E16716" s="124" t="str">
        <f>'Enter Data'!$C$61</f>
        <v>Select</v>
      </c>
    </row>
    <row r="16717" spans="3:5" x14ac:dyDescent="0.2">
      <c r="C16717" s="555"/>
      <c r="D16717" s="555"/>
      <c r="E16717" s="124" t="str">
        <f>'Enter Data'!$C$61</f>
        <v>Select</v>
      </c>
    </row>
    <row r="16718" spans="3:5" x14ac:dyDescent="0.2">
      <c r="C16718" s="555"/>
      <c r="D16718" s="555"/>
      <c r="E16718" s="124" t="str">
        <f>'Enter Data'!$C$61</f>
        <v>Select</v>
      </c>
    </row>
    <row r="16719" spans="3:5" x14ac:dyDescent="0.2">
      <c r="C16719" s="555"/>
      <c r="D16719" s="555"/>
      <c r="E16719" s="124" t="str">
        <f>'Enter Data'!$C$61</f>
        <v>Select</v>
      </c>
    </row>
    <row r="16720" spans="3:5" x14ac:dyDescent="0.2">
      <c r="C16720" s="555"/>
      <c r="D16720" s="555"/>
      <c r="E16720" s="124" t="str">
        <f>'Enter Data'!$C$61</f>
        <v>Select</v>
      </c>
    </row>
    <row r="16721" spans="3:5" x14ac:dyDescent="0.2">
      <c r="C16721" s="555"/>
      <c r="D16721" s="555"/>
      <c r="E16721" s="124" t="str">
        <f>'Enter Data'!$C$61</f>
        <v>Select</v>
      </c>
    </row>
    <row r="16722" spans="3:5" x14ac:dyDescent="0.2">
      <c r="C16722" s="555"/>
      <c r="D16722" s="555"/>
      <c r="E16722" s="124" t="str">
        <f>'Enter Data'!$C$61</f>
        <v>Select</v>
      </c>
    </row>
    <row r="16723" spans="3:5" x14ac:dyDescent="0.2">
      <c r="C16723" s="555"/>
      <c r="D16723" s="555"/>
      <c r="E16723" s="124" t="str">
        <f>'Enter Data'!$C$61</f>
        <v>Select</v>
      </c>
    </row>
    <row r="16724" spans="3:5" x14ac:dyDescent="0.2">
      <c r="C16724" s="555"/>
      <c r="D16724" s="555"/>
      <c r="E16724" s="124" t="str">
        <f>'Enter Data'!$C$61</f>
        <v>Select</v>
      </c>
    </row>
    <row r="16725" spans="3:5" x14ac:dyDescent="0.2">
      <c r="C16725" s="555"/>
      <c r="D16725" s="555"/>
      <c r="E16725" s="124" t="str">
        <f>'Enter Data'!$C$61</f>
        <v>Select</v>
      </c>
    </row>
    <row r="16726" spans="3:5" x14ac:dyDescent="0.2">
      <c r="C16726" s="555"/>
      <c r="D16726" s="555"/>
      <c r="E16726" s="124" t="str">
        <f>'Enter Data'!$C$61</f>
        <v>Select</v>
      </c>
    </row>
    <row r="16727" spans="3:5" x14ac:dyDescent="0.2">
      <c r="C16727" s="555"/>
      <c r="D16727" s="555"/>
      <c r="E16727" s="124" t="str">
        <f>'Enter Data'!$C$61</f>
        <v>Select</v>
      </c>
    </row>
    <row r="16728" spans="3:5" x14ac:dyDescent="0.2">
      <c r="C16728" s="555"/>
      <c r="D16728" s="555"/>
      <c r="E16728" s="124" t="str">
        <f>'Enter Data'!$C$61</f>
        <v>Select</v>
      </c>
    </row>
    <row r="16729" spans="3:5" x14ac:dyDescent="0.2">
      <c r="C16729" s="555"/>
      <c r="D16729" s="555"/>
      <c r="E16729" s="124" t="str">
        <f>'Enter Data'!$C$61</f>
        <v>Select</v>
      </c>
    </row>
    <row r="16730" spans="3:5" x14ac:dyDescent="0.2">
      <c r="C16730" s="555"/>
      <c r="D16730" s="555"/>
      <c r="E16730" s="124" t="str">
        <f>'Enter Data'!$C$61</f>
        <v>Select</v>
      </c>
    </row>
    <row r="16731" spans="3:5" x14ac:dyDescent="0.2">
      <c r="C16731" s="555"/>
      <c r="D16731" s="555"/>
      <c r="E16731" s="124" t="str">
        <f>'Enter Data'!$C$61</f>
        <v>Select</v>
      </c>
    </row>
    <row r="16732" spans="3:5" x14ac:dyDescent="0.2">
      <c r="C16732" s="555"/>
      <c r="D16732" s="555"/>
      <c r="E16732" s="124" t="str">
        <f>'Enter Data'!$C$61</f>
        <v>Select</v>
      </c>
    </row>
    <row r="16733" spans="3:5" x14ac:dyDescent="0.2">
      <c r="C16733" s="555"/>
      <c r="D16733" s="555"/>
      <c r="E16733" s="124" t="str">
        <f>'Enter Data'!$C$61</f>
        <v>Select</v>
      </c>
    </row>
    <row r="16734" spans="3:5" x14ac:dyDescent="0.2">
      <c r="C16734" s="555"/>
      <c r="D16734" s="555"/>
      <c r="E16734" s="124" t="str">
        <f>'Enter Data'!$C$61</f>
        <v>Select</v>
      </c>
    </row>
    <row r="16735" spans="3:5" x14ac:dyDescent="0.2">
      <c r="C16735" s="555"/>
      <c r="D16735" s="555"/>
      <c r="E16735" s="124" t="str">
        <f>'Enter Data'!$C$61</f>
        <v>Select</v>
      </c>
    </row>
    <row r="16736" spans="3:5" x14ac:dyDescent="0.2">
      <c r="C16736" s="555"/>
      <c r="D16736" s="555"/>
      <c r="E16736" s="124" t="str">
        <f>'Enter Data'!$C$61</f>
        <v>Select</v>
      </c>
    </row>
    <row r="16737" spans="3:5" x14ac:dyDescent="0.2">
      <c r="C16737" s="555"/>
      <c r="D16737" s="555"/>
      <c r="E16737" s="124" t="str">
        <f>'Enter Data'!$C$61</f>
        <v>Select</v>
      </c>
    </row>
    <row r="16738" spans="3:5" x14ac:dyDescent="0.2">
      <c r="C16738" s="555"/>
      <c r="D16738" s="555"/>
      <c r="E16738" s="124" t="str">
        <f>'Enter Data'!$C$61</f>
        <v>Select</v>
      </c>
    </row>
    <row r="16739" spans="3:5" x14ac:dyDescent="0.2">
      <c r="C16739" s="555"/>
      <c r="D16739" s="555"/>
      <c r="E16739" s="124" t="str">
        <f>'Enter Data'!$C$61</f>
        <v>Select</v>
      </c>
    </row>
    <row r="16740" spans="3:5" x14ac:dyDescent="0.2">
      <c r="C16740" s="555"/>
      <c r="D16740" s="555"/>
      <c r="E16740" s="124" t="str">
        <f>'Enter Data'!$C$61</f>
        <v>Select</v>
      </c>
    </row>
    <row r="16741" spans="3:5" x14ac:dyDescent="0.2">
      <c r="C16741" s="555"/>
      <c r="D16741" s="555"/>
      <c r="E16741" s="124" t="str">
        <f>'Enter Data'!$C$61</f>
        <v>Select</v>
      </c>
    </row>
    <row r="16742" spans="3:5" x14ac:dyDescent="0.2">
      <c r="C16742" s="555"/>
      <c r="D16742" s="555"/>
      <c r="E16742" s="124" t="str">
        <f>'Enter Data'!$C$61</f>
        <v>Select</v>
      </c>
    </row>
    <row r="16743" spans="3:5" x14ac:dyDescent="0.2">
      <c r="C16743" s="555"/>
      <c r="D16743" s="555"/>
      <c r="E16743" s="124" t="str">
        <f>'Enter Data'!$C$61</f>
        <v>Select</v>
      </c>
    </row>
    <row r="16744" spans="3:5" x14ac:dyDescent="0.2">
      <c r="C16744" s="555"/>
      <c r="D16744" s="555"/>
      <c r="E16744" s="124" t="str">
        <f>'Enter Data'!$C$61</f>
        <v>Select</v>
      </c>
    </row>
    <row r="16745" spans="3:5" x14ac:dyDescent="0.2">
      <c r="C16745" s="555"/>
      <c r="D16745" s="555"/>
      <c r="E16745" s="124" t="str">
        <f>'Enter Data'!$C$61</f>
        <v>Select</v>
      </c>
    </row>
    <row r="16746" spans="3:5" x14ac:dyDescent="0.2">
      <c r="C16746" s="555"/>
      <c r="D16746" s="555"/>
      <c r="E16746" s="124" t="str">
        <f>'Enter Data'!$C$61</f>
        <v>Select</v>
      </c>
    </row>
    <row r="16747" spans="3:5" x14ac:dyDescent="0.2">
      <c r="C16747" s="555"/>
      <c r="D16747" s="555"/>
      <c r="E16747" s="124" t="str">
        <f>'Enter Data'!$C$61</f>
        <v>Select</v>
      </c>
    </row>
    <row r="16748" spans="3:5" x14ac:dyDescent="0.2">
      <c r="C16748" s="555"/>
      <c r="D16748" s="555"/>
      <c r="E16748" s="124" t="str">
        <f>'Enter Data'!$C$61</f>
        <v>Select</v>
      </c>
    </row>
    <row r="16749" spans="3:5" x14ac:dyDescent="0.2">
      <c r="C16749" s="555"/>
      <c r="D16749" s="555"/>
      <c r="E16749" s="124" t="str">
        <f>'Enter Data'!$C$61</f>
        <v>Select</v>
      </c>
    </row>
    <row r="16750" spans="3:5" x14ac:dyDescent="0.2">
      <c r="C16750" s="555"/>
      <c r="D16750" s="555"/>
      <c r="E16750" s="124" t="str">
        <f>'Enter Data'!$C$61</f>
        <v>Select</v>
      </c>
    </row>
    <row r="16751" spans="3:5" x14ac:dyDescent="0.2">
      <c r="C16751" s="555"/>
      <c r="D16751" s="555"/>
      <c r="E16751" s="124" t="str">
        <f>'Enter Data'!$C$61</f>
        <v>Select</v>
      </c>
    </row>
    <row r="16752" spans="3:5" x14ac:dyDescent="0.2">
      <c r="C16752" s="555"/>
      <c r="D16752" s="555"/>
      <c r="E16752" s="124" t="str">
        <f>'Enter Data'!$C$61</f>
        <v>Select</v>
      </c>
    </row>
    <row r="16753" spans="3:5" x14ac:dyDescent="0.2">
      <c r="C16753" s="555"/>
      <c r="D16753" s="555"/>
      <c r="E16753" s="124" t="str">
        <f>'Enter Data'!$C$61</f>
        <v>Select</v>
      </c>
    </row>
    <row r="16754" spans="3:5" x14ac:dyDescent="0.2">
      <c r="C16754" s="555"/>
      <c r="D16754" s="555"/>
      <c r="E16754" s="124" t="str">
        <f>'Enter Data'!$C$61</f>
        <v>Select</v>
      </c>
    </row>
    <row r="16755" spans="3:5" x14ac:dyDescent="0.2">
      <c r="C16755" s="555"/>
      <c r="D16755" s="555"/>
      <c r="E16755" s="124" t="str">
        <f>'Enter Data'!$C$61</f>
        <v>Select</v>
      </c>
    </row>
    <row r="16756" spans="3:5" x14ac:dyDescent="0.2">
      <c r="C16756" s="555"/>
      <c r="D16756" s="555"/>
      <c r="E16756" s="124" t="str">
        <f>'Enter Data'!$C$61</f>
        <v>Select</v>
      </c>
    </row>
    <row r="16757" spans="3:5" x14ac:dyDescent="0.2">
      <c r="C16757" s="555"/>
      <c r="D16757" s="555"/>
      <c r="E16757" s="124" t="str">
        <f>'Enter Data'!$C$61</f>
        <v>Select</v>
      </c>
    </row>
    <row r="16758" spans="3:5" x14ac:dyDescent="0.2">
      <c r="C16758" s="555"/>
      <c r="D16758" s="555"/>
      <c r="E16758" s="124" t="str">
        <f>'Enter Data'!$C$61</f>
        <v>Select</v>
      </c>
    </row>
    <row r="16759" spans="3:5" x14ac:dyDescent="0.2">
      <c r="C16759" s="555"/>
      <c r="D16759" s="555"/>
      <c r="E16759" s="124" t="str">
        <f>'Enter Data'!$C$61</f>
        <v>Select</v>
      </c>
    </row>
    <row r="16760" spans="3:5" x14ac:dyDescent="0.2">
      <c r="C16760" s="555"/>
      <c r="D16760" s="555"/>
      <c r="E16760" s="124" t="str">
        <f>'Enter Data'!$C$61</f>
        <v>Select</v>
      </c>
    </row>
    <row r="16761" spans="3:5" x14ac:dyDescent="0.2">
      <c r="C16761" s="555"/>
      <c r="D16761" s="555"/>
      <c r="E16761" s="124" t="str">
        <f>'Enter Data'!$C$61</f>
        <v>Select</v>
      </c>
    </row>
    <row r="16762" spans="3:5" x14ac:dyDescent="0.2">
      <c r="C16762" s="555"/>
      <c r="D16762" s="555"/>
      <c r="E16762" s="124" t="str">
        <f>'Enter Data'!$C$61</f>
        <v>Select</v>
      </c>
    </row>
    <row r="16763" spans="3:5" x14ac:dyDescent="0.2">
      <c r="C16763" s="555"/>
      <c r="D16763" s="555"/>
      <c r="E16763" s="124" t="str">
        <f>'Enter Data'!$C$61</f>
        <v>Select</v>
      </c>
    </row>
    <row r="16764" spans="3:5" x14ac:dyDescent="0.2">
      <c r="C16764" s="555"/>
      <c r="D16764" s="555"/>
      <c r="E16764" s="124" t="str">
        <f>'Enter Data'!$C$61</f>
        <v>Select</v>
      </c>
    </row>
    <row r="16765" spans="3:5" x14ac:dyDescent="0.2">
      <c r="C16765" s="555"/>
      <c r="D16765" s="555"/>
      <c r="E16765" s="124" t="str">
        <f>'Enter Data'!$C$61</f>
        <v>Select</v>
      </c>
    </row>
    <row r="16766" spans="3:5" x14ac:dyDescent="0.2">
      <c r="C16766" s="555"/>
      <c r="D16766" s="555"/>
      <c r="E16766" s="124" t="str">
        <f>'Enter Data'!$C$61</f>
        <v>Select</v>
      </c>
    </row>
    <row r="16767" spans="3:5" x14ac:dyDescent="0.2">
      <c r="C16767" s="555"/>
      <c r="D16767" s="555"/>
      <c r="E16767" s="124" t="str">
        <f>'Enter Data'!$C$61</f>
        <v>Select</v>
      </c>
    </row>
    <row r="16768" spans="3:5" x14ac:dyDescent="0.2">
      <c r="C16768" s="555"/>
      <c r="D16768" s="555"/>
      <c r="E16768" s="124" t="str">
        <f>'Enter Data'!$C$61</f>
        <v>Select</v>
      </c>
    </row>
    <row r="16769" spans="3:5" x14ac:dyDescent="0.2">
      <c r="C16769" s="555"/>
      <c r="D16769" s="555"/>
      <c r="E16769" s="124" t="str">
        <f>'Enter Data'!$C$61</f>
        <v>Select</v>
      </c>
    </row>
    <row r="16770" spans="3:5" x14ac:dyDescent="0.2">
      <c r="C16770" s="555"/>
      <c r="D16770" s="555"/>
      <c r="E16770" s="124" t="str">
        <f>'Enter Data'!$C$61</f>
        <v>Select</v>
      </c>
    </row>
    <row r="16771" spans="3:5" x14ac:dyDescent="0.2">
      <c r="C16771" s="555"/>
      <c r="D16771" s="555"/>
      <c r="E16771" s="124" t="str">
        <f>'Enter Data'!$C$61</f>
        <v>Select</v>
      </c>
    </row>
    <row r="16772" spans="3:5" x14ac:dyDescent="0.2">
      <c r="C16772" s="555"/>
      <c r="D16772" s="555"/>
      <c r="E16772" s="124" t="str">
        <f>'Enter Data'!$C$61</f>
        <v>Select</v>
      </c>
    </row>
    <row r="16773" spans="3:5" x14ac:dyDescent="0.2">
      <c r="C16773" s="555"/>
      <c r="D16773" s="555"/>
      <c r="E16773" s="124" t="str">
        <f>'Enter Data'!$C$61</f>
        <v>Select</v>
      </c>
    </row>
    <row r="16774" spans="3:5" x14ac:dyDescent="0.2">
      <c r="C16774" s="555"/>
      <c r="D16774" s="555"/>
      <c r="E16774" s="124" t="str">
        <f>'Enter Data'!$C$61</f>
        <v>Select</v>
      </c>
    </row>
    <row r="16775" spans="3:5" x14ac:dyDescent="0.2">
      <c r="C16775" s="555"/>
      <c r="D16775" s="555"/>
      <c r="E16775" s="124" t="str">
        <f>'Enter Data'!$C$61</f>
        <v>Select</v>
      </c>
    </row>
    <row r="16776" spans="3:5" x14ac:dyDescent="0.2">
      <c r="C16776" s="555"/>
      <c r="D16776" s="555"/>
      <c r="E16776" s="124" t="str">
        <f>'Enter Data'!$C$61</f>
        <v>Select</v>
      </c>
    </row>
    <row r="16777" spans="3:5" x14ac:dyDescent="0.2">
      <c r="C16777" s="555"/>
      <c r="D16777" s="555"/>
      <c r="E16777" s="124" t="str">
        <f>'Enter Data'!$C$61</f>
        <v>Select</v>
      </c>
    </row>
    <row r="16778" spans="3:5" x14ac:dyDescent="0.2">
      <c r="C16778" s="555"/>
      <c r="D16778" s="555"/>
      <c r="E16778" s="124" t="str">
        <f>'Enter Data'!$C$61</f>
        <v>Select</v>
      </c>
    </row>
    <row r="16779" spans="3:5" x14ac:dyDescent="0.2">
      <c r="C16779" s="555"/>
      <c r="D16779" s="555"/>
      <c r="E16779" s="124" t="str">
        <f>'Enter Data'!$C$61</f>
        <v>Select</v>
      </c>
    </row>
    <row r="16780" spans="3:5" x14ac:dyDescent="0.2">
      <c r="C16780" s="555"/>
      <c r="D16780" s="555"/>
      <c r="E16780" s="124" t="str">
        <f>'Enter Data'!$C$61</f>
        <v>Select</v>
      </c>
    </row>
    <row r="16781" spans="3:5" x14ac:dyDescent="0.2">
      <c r="C16781" s="555"/>
      <c r="D16781" s="555"/>
      <c r="E16781" s="124" t="str">
        <f>'Enter Data'!$C$61</f>
        <v>Select</v>
      </c>
    </row>
    <row r="16782" spans="3:5" x14ac:dyDescent="0.2">
      <c r="C16782" s="555"/>
      <c r="D16782" s="555"/>
      <c r="E16782" s="124" t="str">
        <f>'Enter Data'!$C$61</f>
        <v>Select</v>
      </c>
    </row>
    <row r="16783" spans="3:5" x14ac:dyDescent="0.2">
      <c r="C16783" s="555"/>
      <c r="D16783" s="555"/>
      <c r="E16783" s="124" t="str">
        <f>'Enter Data'!$C$61</f>
        <v>Select</v>
      </c>
    </row>
    <row r="16784" spans="3:5" x14ac:dyDescent="0.2">
      <c r="C16784" s="555"/>
      <c r="D16784" s="555"/>
      <c r="E16784" s="124" t="str">
        <f>'Enter Data'!$C$61</f>
        <v>Select</v>
      </c>
    </row>
    <row r="16785" spans="3:5" x14ac:dyDescent="0.2">
      <c r="C16785" s="555"/>
      <c r="D16785" s="555"/>
      <c r="E16785" s="124" t="str">
        <f>'Enter Data'!$C$61</f>
        <v>Select</v>
      </c>
    </row>
    <row r="16786" spans="3:5" x14ac:dyDescent="0.2">
      <c r="C16786" s="555"/>
      <c r="D16786" s="555"/>
      <c r="E16786" s="124" t="str">
        <f>'Enter Data'!$C$61</f>
        <v>Select</v>
      </c>
    </row>
    <row r="16787" spans="3:5" x14ac:dyDescent="0.2">
      <c r="C16787" s="555"/>
      <c r="D16787" s="555"/>
      <c r="E16787" s="124" t="str">
        <f>'Enter Data'!$C$61</f>
        <v>Select</v>
      </c>
    </row>
    <row r="16788" spans="3:5" x14ac:dyDescent="0.2">
      <c r="C16788" s="555"/>
      <c r="D16788" s="555"/>
      <c r="E16788" s="124" t="str">
        <f>'Enter Data'!$C$61</f>
        <v>Select</v>
      </c>
    </row>
    <row r="16789" spans="3:5" x14ac:dyDescent="0.2">
      <c r="C16789" s="555"/>
      <c r="D16789" s="555"/>
      <c r="E16789" s="124" t="str">
        <f>'Enter Data'!$C$61</f>
        <v>Select</v>
      </c>
    </row>
    <row r="16790" spans="3:5" x14ac:dyDescent="0.2">
      <c r="C16790" s="555"/>
      <c r="D16790" s="555"/>
      <c r="E16790" s="124" t="str">
        <f>'Enter Data'!$C$61</f>
        <v>Select</v>
      </c>
    </row>
    <row r="16791" spans="3:5" x14ac:dyDescent="0.2">
      <c r="C16791" s="555"/>
      <c r="D16791" s="555"/>
      <c r="E16791" s="124" t="str">
        <f>'Enter Data'!$C$61</f>
        <v>Select</v>
      </c>
    </row>
    <row r="16792" spans="3:5" x14ac:dyDescent="0.2">
      <c r="C16792" s="555"/>
      <c r="D16792" s="555"/>
      <c r="E16792" s="124" t="str">
        <f>'Enter Data'!$C$61</f>
        <v>Select</v>
      </c>
    </row>
    <row r="16793" spans="3:5" x14ac:dyDescent="0.2">
      <c r="C16793" s="555"/>
      <c r="D16793" s="555"/>
      <c r="E16793" s="124" t="str">
        <f>'Enter Data'!$C$61</f>
        <v>Select</v>
      </c>
    </row>
    <row r="16794" spans="3:5" x14ac:dyDescent="0.2">
      <c r="C16794" s="555"/>
      <c r="D16794" s="555"/>
      <c r="E16794" s="124" t="str">
        <f>'Enter Data'!$C$61</f>
        <v>Select</v>
      </c>
    </row>
    <row r="16795" spans="3:5" x14ac:dyDescent="0.2">
      <c r="C16795" s="555"/>
      <c r="D16795" s="555"/>
      <c r="E16795" s="124" t="str">
        <f>'Enter Data'!$C$61</f>
        <v>Select</v>
      </c>
    </row>
    <row r="16796" spans="3:5" x14ac:dyDescent="0.2">
      <c r="C16796" s="555"/>
      <c r="D16796" s="555"/>
      <c r="E16796" s="124" t="str">
        <f>'Enter Data'!$C$61</f>
        <v>Select</v>
      </c>
    </row>
    <row r="16797" spans="3:5" x14ac:dyDescent="0.2">
      <c r="C16797" s="555"/>
      <c r="D16797" s="555"/>
      <c r="E16797" s="124" t="str">
        <f>'Enter Data'!$C$61</f>
        <v>Select</v>
      </c>
    </row>
    <row r="16798" spans="3:5" x14ac:dyDescent="0.2">
      <c r="C16798" s="555"/>
      <c r="D16798" s="555"/>
      <c r="E16798" s="124" t="str">
        <f>'Enter Data'!$C$61</f>
        <v>Select</v>
      </c>
    </row>
    <row r="16799" spans="3:5" x14ac:dyDescent="0.2">
      <c r="C16799" s="555"/>
      <c r="D16799" s="555"/>
      <c r="E16799" s="124" t="str">
        <f>'Enter Data'!$C$61</f>
        <v>Select</v>
      </c>
    </row>
    <row r="16800" spans="3:5" x14ac:dyDescent="0.2">
      <c r="C16800" s="555"/>
      <c r="D16800" s="555"/>
      <c r="E16800" s="124" t="str">
        <f>'Enter Data'!$C$61</f>
        <v>Select</v>
      </c>
    </row>
    <row r="16801" spans="3:5" x14ac:dyDescent="0.2">
      <c r="C16801" s="555"/>
      <c r="D16801" s="555"/>
      <c r="E16801" s="124" t="str">
        <f>'Enter Data'!$C$61</f>
        <v>Select</v>
      </c>
    </row>
    <row r="16802" spans="3:5" x14ac:dyDescent="0.2">
      <c r="C16802" s="555"/>
      <c r="D16802" s="555"/>
      <c r="E16802" s="124" t="str">
        <f>'Enter Data'!$C$61</f>
        <v>Select</v>
      </c>
    </row>
    <row r="16803" spans="3:5" x14ac:dyDescent="0.2">
      <c r="C16803" s="555"/>
      <c r="D16803" s="555"/>
      <c r="E16803" s="124" t="str">
        <f>'Enter Data'!$C$61</f>
        <v>Select</v>
      </c>
    </row>
    <row r="16804" spans="3:5" x14ac:dyDescent="0.2">
      <c r="C16804" s="555"/>
      <c r="D16804" s="555"/>
      <c r="E16804" s="124" t="str">
        <f>'Enter Data'!$C$61</f>
        <v>Select</v>
      </c>
    </row>
    <row r="16805" spans="3:5" x14ac:dyDescent="0.2">
      <c r="C16805" s="555"/>
      <c r="D16805" s="555"/>
      <c r="E16805" s="124" t="str">
        <f>'Enter Data'!$C$61</f>
        <v>Select</v>
      </c>
    </row>
    <row r="16806" spans="3:5" x14ac:dyDescent="0.2">
      <c r="C16806" s="555"/>
      <c r="D16806" s="555"/>
      <c r="E16806" s="124" t="str">
        <f>'Enter Data'!$C$61</f>
        <v>Select</v>
      </c>
    </row>
    <row r="16807" spans="3:5" x14ac:dyDescent="0.2">
      <c r="C16807" s="555"/>
      <c r="D16807" s="555"/>
      <c r="E16807" s="124" t="str">
        <f>'Enter Data'!$C$61</f>
        <v>Select</v>
      </c>
    </row>
    <row r="16808" spans="3:5" x14ac:dyDescent="0.2">
      <c r="C16808" s="555"/>
      <c r="D16808" s="555"/>
      <c r="E16808" s="124" t="str">
        <f>'Enter Data'!$C$61</f>
        <v>Select</v>
      </c>
    </row>
    <row r="16809" spans="3:5" x14ac:dyDescent="0.2">
      <c r="C16809" s="555"/>
      <c r="D16809" s="555"/>
      <c r="E16809" s="124" t="str">
        <f>'Enter Data'!$C$61</f>
        <v>Select</v>
      </c>
    </row>
    <row r="16810" spans="3:5" x14ac:dyDescent="0.2">
      <c r="C16810" s="555"/>
      <c r="D16810" s="555"/>
      <c r="E16810" s="124" t="str">
        <f>'Enter Data'!$C$61</f>
        <v>Select</v>
      </c>
    </row>
    <row r="16811" spans="3:5" x14ac:dyDescent="0.2">
      <c r="C16811" s="555"/>
      <c r="D16811" s="555"/>
      <c r="E16811" s="124" t="str">
        <f>'Enter Data'!$C$61</f>
        <v>Select</v>
      </c>
    </row>
    <row r="16812" spans="3:5" x14ac:dyDescent="0.2">
      <c r="C16812" s="555"/>
      <c r="D16812" s="555"/>
      <c r="E16812" s="124" t="str">
        <f>'Enter Data'!$C$61</f>
        <v>Select</v>
      </c>
    </row>
    <row r="16813" spans="3:5" x14ac:dyDescent="0.2">
      <c r="C16813" s="555"/>
      <c r="D16813" s="555"/>
      <c r="E16813" s="124" t="str">
        <f>'Enter Data'!$C$61</f>
        <v>Select</v>
      </c>
    </row>
    <row r="16814" spans="3:5" x14ac:dyDescent="0.2">
      <c r="C16814" s="555"/>
      <c r="D16814" s="555"/>
      <c r="E16814" s="124" t="str">
        <f>'Enter Data'!$C$61</f>
        <v>Select</v>
      </c>
    </row>
    <row r="16815" spans="3:5" x14ac:dyDescent="0.2">
      <c r="C16815" s="555"/>
      <c r="D16815" s="555"/>
      <c r="E16815" s="124" t="str">
        <f>'Enter Data'!$C$61</f>
        <v>Select</v>
      </c>
    </row>
    <row r="16816" spans="3:5" x14ac:dyDescent="0.2">
      <c r="C16816" s="555"/>
      <c r="D16816" s="555"/>
      <c r="E16816" s="124" t="str">
        <f>'Enter Data'!$C$61</f>
        <v>Select</v>
      </c>
    </row>
    <row r="16817" spans="3:5" x14ac:dyDescent="0.2">
      <c r="C16817" s="555"/>
      <c r="D16817" s="555"/>
      <c r="E16817" s="124" t="str">
        <f>'Enter Data'!$C$61</f>
        <v>Select</v>
      </c>
    </row>
    <row r="16818" spans="3:5" x14ac:dyDescent="0.2">
      <c r="C16818" s="555"/>
      <c r="D16818" s="555"/>
      <c r="E16818" s="124" t="str">
        <f>'Enter Data'!$C$61</f>
        <v>Select</v>
      </c>
    </row>
    <row r="16819" spans="3:5" x14ac:dyDescent="0.2">
      <c r="C16819" s="555"/>
      <c r="D16819" s="555"/>
      <c r="E16819" s="124" t="str">
        <f>'Enter Data'!$C$61</f>
        <v>Select</v>
      </c>
    </row>
    <row r="16820" spans="3:5" x14ac:dyDescent="0.2">
      <c r="C16820" s="555"/>
      <c r="D16820" s="555"/>
      <c r="E16820" s="124" t="str">
        <f>'Enter Data'!$C$61</f>
        <v>Select</v>
      </c>
    </row>
    <row r="16821" spans="3:5" x14ac:dyDescent="0.2">
      <c r="C16821" s="555"/>
      <c r="D16821" s="555"/>
      <c r="E16821" s="124" t="str">
        <f>'Enter Data'!$C$61</f>
        <v>Select</v>
      </c>
    </row>
    <row r="16822" spans="3:5" x14ac:dyDescent="0.2">
      <c r="C16822" s="555"/>
      <c r="D16822" s="555"/>
    </row>
    <row r="16823" spans="3:5" x14ac:dyDescent="0.2">
      <c r="C16823" s="555"/>
      <c r="D16823" s="555"/>
    </row>
    <row r="16824" spans="3:5" x14ac:dyDescent="0.2">
      <c r="C16824" s="555"/>
      <c r="D16824" s="555"/>
    </row>
    <row r="16825" spans="3:5" x14ac:dyDescent="0.2">
      <c r="C16825" s="555"/>
      <c r="D16825" s="555"/>
    </row>
    <row r="16826" spans="3:5" x14ac:dyDescent="0.2">
      <c r="C16826" s="555"/>
      <c r="D16826" s="555"/>
    </row>
    <row r="16827" spans="3:5" x14ac:dyDescent="0.2">
      <c r="C16827" s="555"/>
      <c r="D16827" s="555"/>
    </row>
    <row r="16828" spans="3:5" x14ac:dyDescent="0.2">
      <c r="C16828" s="555"/>
      <c r="D16828" s="555"/>
    </row>
    <row r="16829" spans="3:5" x14ac:dyDescent="0.2">
      <c r="C16829" s="555"/>
      <c r="D16829" s="555"/>
    </row>
    <row r="16830" spans="3:5" x14ac:dyDescent="0.2">
      <c r="C16830" s="555"/>
      <c r="D16830" s="555"/>
    </row>
    <row r="16831" spans="3:5" x14ac:dyDescent="0.2">
      <c r="C16831" s="555"/>
      <c r="D16831" s="555"/>
    </row>
    <row r="16832" spans="3:5" x14ac:dyDescent="0.2">
      <c r="C16832" s="555"/>
      <c r="D16832" s="555"/>
    </row>
    <row r="16833" spans="3:4" x14ac:dyDescent="0.2">
      <c r="C16833" s="555"/>
      <c r="D16833" s="555"/>
    </row>
    <row r="16834" spans="3:4" x14ac:dyDescent="0.2">
      <c r="C16834" s="555"/>
      <c r="D16834" s="555"/>
    </row>
    <row r="16835" spans="3:4" x14ac:dyDescent="0.2">
      <c r="C16835" s="555"/>
      <c r="D16835" s="555"/>
    </row>
    <row r="16836" spans="3:4" x14ac:dyDescent="0.2">
      <c r="C16836" s="555"/>
      <c r="D16836" s="555"/>
    </row>
    <row r="16837" spans="3:4" x14ac:dyDescent="0.2">
      <c r="C16837" s="555"/>
      <c r="D16837" s="555"/>
    </row>
    <row r="16838" spans="3:4" x14ac:dyDescent="0.2">
      <c r="C16838" s="555"/>
      <c r="D16838" s="555"/>
    </row>
    <row r="16839" spans="3:4" x14ac:dyDescent="0.2">
      <c r="C16839" s="555"/>
      <c r="D16839" s="555"/>
    </row>
    <row r="16840" spans="3:4" x14ac:dyDescent="0.2">
      <c r="C16840" s="555"/>
      <c r="D16840" s="555"/>
    </row>
    <row r="16841" spans="3:4" x14ac:dyDescent="0.2">
      <c r="C16841" s="555"/>
      <c r="D16841" s="555"/>
    </row>
    <row r="16842" spans="3:4" x14ac:dyDescent="0.2">
      <c r="C16842" s="555"/>
      <c r="D16842" s="555"/>
    </row>
    <row r="16843" spans="3:4" x14ac:dyDescent="0.2">
      <c r="C16843" s="555"/>
      <c r="D16843" s="555"/>
    </row>
    <row r="16844" spans="3:4" x14ac:dyDescent="0.2">
      <c r="C16844" s="555"/>
      <c r="D16844" s="555"/>
    </row>
    <row r="16845" spans="3:4" x14ac:dyDescent="0.2">
      <c r="C16845" s="555"/>
      <c r="D16845" s="555"/>
    </row>
    <row r="16846" spans="3:4" x14ac:dyDescent="0.2">
      <c r="C16846" s="555"/>
      <c r="D16846" s="555"/>
    </row>
    <row r="16847" spans="3:4" x14ac:dyDescent="0.2">
      <c r="C16847" s="555"/>
      <c r="D16847" s="555"/>
    </row>
    <row r="16848" spans="3:4" x14ac:dyDescent="0.2">
      <c r="C16848" s="555"/>
      <c r="D16848" s="555"/>
    </row>
    <row r="16849" spans="3:4" x14ac:dyDescent="0.2">
      <c r="C16849" s="555"/>
      <c r="D16849" s="555"/>
    </row>
    <row r="16850" spans="3:4" x14ac:dyDescent="0.2">
      <c r="C16850" s="555"/>
      <c r="D16850" s="555"/>
    </row>
    <row r="16851" spans="3:4" x14ac:dyDescent="0.2">
      <c r="C16851" s="555"/>
      <c r="D16851" s="555"/>
    </row>
    <row r="16852" spans="3:4" x14ac:dyDescent="0.2">
      <c r="C16852" s="555"/>
      <c r="D16852" s="555"/>
    </row>
    <row r="16853" spans="3:4" x14ac:dyDescent="0.2">
      <c r="C16853" s="555"/>
      <c r="D16853" s="555"/>
    </row>
    <row r="16854" spans="3:4" x14ac:dyDescent="0.2">
      <c r="C16854" s="555"/>
      <c r="D16854" s="555"/>
    </row>
    <row r="16855" spans="3:4" x14ac:dyDescent="0.2">
      <c r="C16855" s="555"/>
      <c r="D16855" s="555"/>
    </row>
    <row r="16856" spans="3:4" x14ac:dyDescent="0.2">
      <c r="C16856" s="555"/>
      <c r="D16856" s="555"/>
    </row>
    <row r="16857" spans="3:4" x14ac:dyDescent="0.2">
      <c r="C16857" s="555"/>
      <c r="D16857" s="555"/>
    </row>
    <row r="16858" spans="3:4" x14ac:dyDescent="0.2">
      <c r="C16858" s="555"/>
      <c r="D16858" s="555"/>
    </row>
    <row r="16859" spans="3:4" x14ac:dyDescent="0.2">
      <c r="C16859" s="555"/>
      <c r="D16859" s="555"/>
    </row>
    <row r="16860" spans="3:4" x14ac:dyDescent="0.2">
      <c r="C16860" s="555"/>
      <c r="D16860" s="555"/>
    </row>
    <row r="16861" spans="3:4" x14ac:dyDescent="0.2">
      <c r="C16861" s="555"/>
      <c r="D16861" s="555"/>
    </row>
    <row r="16862" spans="3:4" x14ac:dyDescent="0.2">
      <c r="C16862" s="555"/>
      <c r="D16862" s="555"/>
    </row>
    <row r="16863" spans="3:4" x14ac:dyDescent="0.2">
      <c r="C16863" s="555"/>
      <c r="D16863" s="555"/>
    </row>
    <row r="16864" spans="3:4" x14ac:dyDescent="0.2">
      <c r="C16864" s="555"/>
      <c r="D16864" s="555"/>
    </row>
    <row r="16865" spans="3:4" x14ac:dyDescent="0.2">
      <c r="C16865" s="555"/>
      <c r="D16865" s="555"/>
    </row>
    <row r="16866" spans="3:4" x14ac:dyDescent="0.2">
      <c r="C16866" s="555"/>
      <c r="D16866" s="555"/>
    </row>
    <row r="16867" spans="3:4" x14ac:dyDescent="0.2">
      <c r="C16867" s="555"/>
      <c r="D16867" s="555"/>
    </row>
    <row r="16868" spans="3:4" x14ac:dyDescent="0.2">
      <c r="C16868" s="555"/>
      <c r="D16868" s="555"/>
    </row>
    <row r="16869" spans="3:4" x14ac:dyDescent="0.2">
      <c r="C16869" s="555"/>
      <c r="D16869" s="555"/>
    </row>
    <row r="16870" spans="3:4" x14ac:dyDescent="0.2">
      <c r="C16870" s="555"/>
      <c r="D16870" s="555"/>
    </row>
    <row r="16871" spans="3:4" x14ac:dyDescent="0.2">
      <c r="C16871" s="555"/>
      <c r="D16871" s="555"/>
    </row>
    <row r="16872" spans="3:4" x14ac:dyDescent="0.2">
      <c r="C16872" s="555"/>
      <c r="D16872" s="555"/>
    </row>
    <row r="16873" spans="3:4" x14ac:dyDescent="0.2">
      <c r="C16873" s="555"/>
      <c r="D16873" s="555"/>
    </row>
    <row r="16874" spans="3:4" x14ac:dyDescent="0.2">
      <c r="C16874" s="555"/>
      <c r="D16874" s="555"/>
    </row>
    <row r="16875" spans="3:4" x14ac:dyDescent="0.2">
      <c r="C16875" s="555"/>
      <c r="D16875" s="555"/>
    </row>
    <row r="16876" spans="3:4" x14ac:dyDescent="0.2">
      <c r="C16876" s="555"/>
      <c r="D16876" s="555"/>
    </row>
    <row r="16877" spans="3:4" x14ac:dyDescent="0.2">
      <c r="C16877" s="555"/>
      <c r="D16877" s="555"/>
    </row>
    <row r="16878" spans="3:4" x14ac:dyDescent="0.2">
      <c r="C16878" s="555"/>
      <c r="D16878" s="555"/>
    </row>
    <row r="16879" spans="3:4" x14ac:dyDescent="0.2">
      <c r="C16879" s="555"/>
      <c r="D16879" s="555"/>
    </row>
    <row r="16880" spans="3:4" x14ac:dyDescent="0.2">
      <c r="C16880" s="555"/>
      <c r="D16880" s="555"/>
    </row>
    <row r="16881" spans="3:4" x14ac:dyDescent="0.2">
      <c r="C16881" s="555"/>
      <c r="D16881" s="555"/>
    </row>
    <row r="16882" spans="3:4" x14ac:dyDescent="0.2">
      <c r="C16882" s="555"/>
      <c r="D16882" s="555"/>
    </row>
    <row r="16883" spans="3:4" x14ac:dyDescent="0.2">
      <c r="C16883" s="555"/>
      <c r="D16883" s="555"/>
    </row>
    <row r="16884" spans="3:4" x14ac:dyDescent="0.2">
      <c r="C16884" s="555"/>
      <c r="D16884" s="555"/>
    </row>
    <row r="16885" spans="3:4" x14ac:dyDescent="0.2">
      <c r="C16885" s="555"/>
      <c r="D16885" s="555"/>
    </row>
    <row r="16886" spans="3:4" x14ac:dyDescent="0.2">
      <c r="C16886" s="555"/>
      <c r="D16886" s="555"/>
    </row>
    <row r="16887" spans="3:4" x14ac:dyDescent="0.2">
      <c r="C16887" s="555"/>
      <c r="D16887" s="555"/>
    </row>
    <row r="16888" spans="3:4" x14ac:dyDescent="0.2">
      <c r="C16888" s="555"/>
      <c r="D16888" s="555"/>
    </row>
    <row r="16889" spans="3:4" x14ac:dyDescent="0.2">
      <c r="C16889" s="555"/>
      <c r="D16889" s="555"/>
    </row>
    <row r="16890" spans="3:4" x14ac:dyDescent="0.2">
      <c r="C16890" s="555"/>
      <c r="D16890" s="555"/>
    </row>
    <row r="16891" spans="3:4" x14ac:dyDescent="0.2">
      <c r="C16891" s="555"/>
      <c r="D16891" s="555"/>
    </row>
    <row r="16892" spans="3:4" x14ac:dyDescent="0.2">
      <c r="C16892" s="555"/>
      <c r="D16892" s="555"/>
    </row>
    <row r="16893" spans="3:4" x14ac:dyDescent="0.2">
      <c r="C16893" s="555"/>
      <c r="D16893" s="555"/>
    </row>
    <row r="16894" spans="3:4" x14ac:dyDescent="0.2">
      <c r="C16894" s="555"/>
      <c r="D16894" s="555"/>
    </row>
    <row r="16895" spans="3:4" x14ac:dyDescent="0.2">
      <c r="C16895" s="555"/>
      <c r="D16895" s="555"/>
    </row>
    <row r="16896" spans="3:4" x14ac:dyDescent="0.2">
      <c r="C16896" s="555"/>
      <c r="D16896" s="555"/>
    </row>
    <row r="16897" spans="3:4" x14ac:dyDescent="0.2">
      <c r="C16897" s="555"/>
      <c r="D16897" s="555"/>
    </row>
    <row r="16898" spans="3:4" x14ac:dyDescent="0.2">
      <c r="C16898" s="555"/>
      <c r="D16898" s="555"/>
    </row>
    <row r="16899" spans="3:4" x14ac:dyDescent="0.2">
      <c r="C16899" s="555"/>
      <c r="D16899" s="555"/>
    </row>
    <row r="16900" spans="3:4" x14ac:dyDescent="0.2">
      <c r="C16900" s="555"/>
      <c r="D16900" s="555"/>
    </row>
    <row r="16901" spans="3:4" x14ac:dyDescent="0.2">
      <c r="C16901" s="555"/>
      <c r="D16901" s="555"/>
    </row>
    <row r="16902" spans="3:4" x14ac:dyDescent="0.2">
      <c r="C16902" s="555"/>
      <c r="D16902" s="555"/>
    </row>
    <row r="16903" spans="3:4" x14ac:dyDescent="0.2">
      <c r="C16903" s="555"/>
      <c r="D16903" s="555"/>
    </row>
    <row r="16904" spans="3:4" x14ac:dyDescent="0.2">
      <c r="C16904" s="555"/>
      <c r="D16904" s="555"/>
    </row>
    <row r="16905" spans="3:4" x14ac:dyDescent="0.2">
      <c r="C16905" s="555"/>
      <c r="D16905" s="555"/>
    </row>
    <row r="16906" spans="3:4" x14ac:dyDescent="0.2">
      <c r="C16906" s="555"/>
      <c r="D16906" s="555"/>
    </row>
    <row r="16907" spans="3:4" x14ac:dyDescent="0.2">
      <c r="C16907" s="555"/>
      <c r="D16907" s="555"/>
    </row>
    <row r="16908" spans="3:4" x14ac:dyDescent="0.2">
      <c r="C16908" s="555"/>
      <c r="D16908" s="555"/>
    </row>
    <row r="16909" spans="3:4" x14ac:dyDescent="0.2">
      <c r="C16909" s="555"/>
      <c r="D16909" s="555"/>
    </row>
    <row r="16910" spans="3:4" x14ac:dyDescent="0.2">
      <c r="C16910" s="555"/>
      <c r="D16910" s="555"/>
    </row>
    <row r="16911" spans="3:4" x14ac:dyDescent="0.2">
      <c r="C16911" s="555"/>
      <c r="D16911" s="555"/>
    </row>
    <row r="16912" spans="3:4" x14ac:dyDescent="0.2">
      <c r="C16912" s="555"/>
      <c r="D16912" s="555"/>
    </row>
    <row r="16913" spans="3:4" x14ac:dyDescent="0.2">
      <c r="C16913" s="555"/>
      <c r="D16913" s="555"/>
    </row>
    <row r="16914" spans="3:4" x14ac:dyDescent="0.2">
      <c r="C16914" s="555"/>
      <c r="D16914" s="555"/>
    </row>
    <row r="16915" spans="3:4" x14ac:dyDescent="0.2">
      <c r="C16915" s="555"/>
      <c r="D16915" s="555"/>
    </row>
    <row r="16916" spans="3:4" x14ac:dyDescent="0.2">
      <c r="C16916" s="555"/>
      <c r="D16916" s="555"/>
    </row>
    <row r="16917" spans="3:4" x14ac:dyDescent="0.2">
      <c r="C16917" s="555"/>
      <c r="D16917" s="555"/>
    </row>
    <row r="16918" spans="3:4" x14ac:dyDescent="0.2">
      <c r="C16918" s="555"/>
      <c r="D16918" s="555"/>
    </row>
    <row r="16919" spans="3:4" x14ac:dyDescent="0.2">
      <c r="C16919" s="555"/>
      <c r="D16919" s="555"/>
    </row>
    <row r="16920" spans="3:4" x14ac:dyDescent="0.2">
      <c r="C16920" s="555"/>
      <c r="D16920" s="555"/>
    </row>
    <row r="16921" spans="3:4" x14ac:dyDescent="0.2">
      <c r="C16921" s="555"/>
      <c r="D16921" s="555"/>
    </row>
    <row r="16922" spans="3:4" x14ac:dyDescent="0.2">
      <c r="C16922" s="555"/>
      <c r="D16922" s="555"/>
    </row>
    <row r="16923" spans="3:4" x14ac:dyDescent="0.2">
      <c r="C16923" s="555"/>
      <c r="D16923" s="555"/>
    </row>
    <row r="16924" spans="3:4" x14ac:dyDescent="0.2">
      <c r="C16924" s="555"/>
      <c r="D16924" s="555"/>
    </row>
    <row r="16925" spans="3:4" x14ac:dyDescent="0.2">
      <c r="C16925" s="555"/>
      <c r="D16925" s="555"/>
    </row>
    <row r="16926" spans="3:4" x14ac:dyDescent="0.2">
      <c r="C16926" s="555"/>
      <c r="D16926" s="555"/>
    </row>
    <row r="16927" spans="3:4" x14ac:dyDescent="0.2">
      <c r="C16927" s="555"/>
      <c r="D16927" s="555"/>
    </row>
    <row r="16928" spans="3:4" x14ac:dyDescent="0.2">
      <c r="C16928" s="555"/>
      <c r="D16928" s="555"/>
    </row>
    <row r="16929" spans="3:4" x14ac:dyDescent="0.2">
      <c r="C16929" s="555"/>
      <c r="D16929" s="555"/>
    </row>
    <row r="16930" spans="3:4" x14ac:dyDescent="0.2">
      <c r="C16930" s="555"/>
      <c r="D16930" s="555"/>
    </row>
    <row r="16931" spans="3:4" x14ac:dyDescent="0.2">
      <c r="C16931" s="555"/>
      <c r="D16931" s="555"/>
    </row>
    <row r="16932" spans="3:4" x14ac:dyDescent="0.2">
      <c r="C16932" s="555"/>
      <c r="D16932" s="555"/>
    </row>
    <row r="16933" spans="3:4" x14ac:dyDescent="0.2">
      <c r="C16933" s="555"/>
      <c r="D16933" s="555"/>
    </row>
    <row r="16934" spans="3:4" x14ac:dyDescent="0.2">
      <c r="C16934" s="555"/>
      <c r="D16934" s="555"/>
    </row>
    <row r="16935" spans="3:4" x14ac:dyDescent="0.2">
      <c r="C16935" s="555"/>
      <c r="D16935" s="555"/>
    </row>
    <row r="16936" spans="3:4" x14ac:dyDescent="0.2">
      <c r="C16936" s="555"/>
      <c r="D16936" s="555"/>
    </row>
    <row r="16937" spans="3:4" x14ac:dyDescent="0.2">
      <c r="C16937" s="555"/>
      <c r="D16937" s="555"/>
    </row>
    <row r="16938" spans="3:4" x14ac:dyDescent="0.2">
      <c r="C16938" s="555"/>
      <c r="D16938" s="555"/>
    </row>
    <row r="16939" spans="3:4" x14ac:dyDescent="0.2">
      <c r="C16939" s="555"/>
      <c r="D16939" s="555"/>
    </row>
    <row r="16940" spans="3:4" x14ac:dyDescent="0.2">
      <c r="C16940" s="555"/>
      <c r="D16940" s="555"/>
    </row>
    <row r="16941" spans="3:4" x14ac:dyDescent="0.2">
      <c r="C16941" s="555"/>
      <c r="D16941" s="555"/>
    </row>
    <row r="16942" spans="3:4" x14ac:dyDescent="0.2">
      <c r="C16942" s="555"/>
      <c r="D16942" s="555"/>
    </row>
    <row r="16943" spans="3:4" x14ac:dyDescent="0.2">
      <c r="C16943" s="555"/>
      <c r="D16943" s="555"/>
    </row>
    <row r="16944" spans="3:4" x14ac:dyDescent="0.2">
      <c r="C16944" s="555"/>
      <c r="D16944" s="555"/>
    </row>
    <row r="16945" spans="3:4" x14ac:dyDescent="0.2">
      <c r="C16945" s="555"/>
      <c r="D16945" s="555"/>
    </row>
    <row r="16946" spans="3:4" x14ac:dyDescent="0.2">
      <c r="C16946" s="555"/>
      <c r="D16946" s="555"/>
    </row>
    <row r="16947" spans="3:4" x14ac:dyDescent="0.2">
      <c r="C16947" s="555"/>
      <c r="D16947" s="555"/>
    </row>
    <row r="16948" spans="3:4" x14ac:dyDescent="0.2">
      <c r="C16948" s="555"/>
      <c r="D16948" s="555"/>
    </row>
    <row r="16949" spans="3:4" x14ac:dyDescent="0.2">
      <c r="C16949" s="555"/>
      <c r="D16949" s="555"/>
    </row>
    <row r="16950" spans="3:4" x14ac:dyDescent="0.2">
      <c r="C16950" s="555"/>
      <c r="D16950" s="555"/>
    </row>
    <row r="16951" spans="3:4" x14ac:dyDescent="0.2">
      <c r="C16951" s="555"/>
      <c r="D16951" s="555"/>
    </row>
    <row r="16952" spans="3:4" x14ac:dyDescent="0.2">
      <c r="C16952" s="555"/>
      <c r="D16952" s="555"/>
    </row>
    <row r="16953" spans="3:4" x14ac:dyDescent="0.2">
      <c r="C16953" s="555"/>
      <c r="D16953" s="555"/>
    </row>
    <row r="16954" spans="3:4" x14ac:dyDescent="0.2">
      <c r="C16954" s="555"/>
      <c r="D16954" s="555"/>
    </row>
    <row r="16955" spans="3:4" x14ac:dyDescent="0.2">
      <c r="C16955" s="555"/>
      <c r="D16955" s="555"/>
    </row>
    <row r="16956" spans="3:4" x14ac:dyDescent="0.2">
      <c r="C16956" s="555"/>
      <c r="D16956" s="555"/>
    </row>
    <row r="16957" spans="3:4" x14ac:dyDescent="0.2">
      <c r="C16957" s="555"/>
      <c r="D16957" s="555"/>
    </row>
    <row r="16958" spans="3:4" x14ac:dyDescent="0.2">
      <c r="C16958" s="555"/>
      <c r="D16958" s="555"/>
    </row>
    <row r="16959" spans="3:4" x14ac:dyDescent="0.2">
      <c r="C16959" s="555"/>
      <c r="D16959" s="555"/>
    </row>
    <row r="16960" spans="3:4" x14ac:dyDescent="0.2">
      <c r="C16960" s="555"/>
      <c r="D16960" s="555"/>
    </row>
    <row r="16961" spans="3:4" x14ac:dyDescent="0.2">
      <c r="C16961" s="555"/>
      <c r="D16961" s="555"/>
    </row>
    <row r="16962" spans="3:4" x14ac:dyDescent="0.2">
      <c r="C16962" s="555"/>
      <c r="D16962" s="555"/>
    </row>
    <row r="16963" spans="3:4" x14ac:dyDescent="0.2">
      <c r="C16963" s="555"/>
      <c r="D16963" s="555"/>
    </row>
    <row r="16964" spans="3:4" x14ac:dyDescent="0.2">
      <c r="C16964" s="555"/>
      <c r="D16964" s="555"/>
    </row>
    <row r="16965" spans="3:4" x14ac:dyDescent="0.2">
      <c r="C16965" s="555"/>
      <c r="D16965" s="555"/>
    </row>
    <row r="16966" spans="3:4" x14ac:dyDescent="0.2">
      <c r="C16966" s="555"/>
      <c r="D16966" s="555"/>
    </row>
    <row r="16967" spans="3:4" x14ac:dyDescent="0.2">
      <c r="C16967" s="555"/>
      <c r="D16967" s="555"/>
    </row>
    <row r="16968" spans="3:4" x14ac:dyDescent="0.2">
      <c r="C16968" s="555"/>
      <c r="D16968" s="555"/>
    </row>
    <row r="16969" spans="3:4" x14ac:dyDescent="0.2">
      <c r="C16969" s="555"/>
      <c r="D16969" s="555"/>
    </row>
    <row r="16970" spans="3:4" x14ac:dyDescent="0.2">
      <c r="C16970" s="555"/>
      <c r="D16970" s="555"/>
    </row>
    <row r="16971" spans="3:4" x14ac:dyDescent="0.2">
      <c r="C16971" s="555"/>
      <c r="D16971" s="555"/>
    </row>
    <row r="16972" spans="3:4" x14ac:dyDescent="0.2">
      <c r="C16972" s="555"/>
      <c r="D16972" s="555"/>
    </row>
    <row r="16973" spans="3:4" x14ac:dyDescent="0.2">
      <c r="C16973" s="555"/>
      <c r="D16973" s="555"/>
    </row>
    <row r="16974" spans="3:4" x14ac:dyDescent="0.2">
      <c r="C16974" s="555"/>
      <c r="D16974" s="555"/>
    </row>
    <row r="16975" spans="3:4" x14ac:dyDescent="0.2">
      <c r="C16975" s="555"/>
      <c r="D16975" s="555"/>
    </row>
    <row r="16976" spans="3:4" x14ac:dyDescent="0.2">
      <c r="C16976" s="555"/>
      <c r="D16976" s="555"/>
    </row>
    <row r="16977" spans="3:4" x14ac:dyDescent="0.2">
      <c r="C16977" s="555"/>
      <c r="D16977" s="555"/>
    </row>
    <row r="16978" spans="3:4" x14ac:dyDescent="0.2">
      <c r="C16978" s="555"/>
      <c r="D16978" s="555"/>
    </row>
    <row r="16979" spans="3:4" x14ac:dyDescent="0.2">
      <c r="C16979" s="555"/>
      <c r="D16979" s="555"/>
    </row>
    <row r="16980" spans="3:4" x14ac:dyDescent="0.2">
      <c r="C16980" s="555"/>
      <c r="D16980" s="555"/>
    </row>
    <row r="16981" spans="3:4" x14ac:dyDescent="0.2">
      <c r="C16981" s="555"/>
      <c r="D16981" s="555"/>
    </row>
    <row r="16982" spans="3:4" x14ac:dyDescent="0.2">
      <c r="C16982" s="555"/>
      <c r="D16982" s="555"/>
    </row>
    <row r="16983" spans="3:4" x14ac:dyDescent="0.2">
      <c r="C16983" s="555"/>
      <c r="D16983" s="555"/>
    </row>
    <row r="16984" spans="3:4" x14ac:dyDescent="0.2">
      <c r="C16984" s="555"/>
      <c r="D16984" s="555"/>
    </row>
    <row r="16985" spans="3:4" x14ac:dyDescent="0.2">
      <c r="C16985" s="555"/>
      <c r="D16985" s="555"/>
    </row>
    <row r="16986" spans="3:4" x14ac:dyDescent="0.2">
      <c r="C16986" s="555"/>
      <c r="D16986" s="555"/>
    </row>
    <row r="16987" spans="3:4" x14ac:dyDescent="0.2">
      <c r="C16987" s="555"/>
      <c r="D16987" s="555"/>
    </row>
    <row r="16988" spans="3:4" x14ac:dyDescent="0.2">
      <c r="C16988" s="555"/>
      <c r="D16988" s="555"/>
    </row>
    <row r="16989" spans="3:4" x14ac:dyDescent="0.2">
      <c r="C16989" s="555"/>
      <c r="D16989" s="555"/>
    </row>
    <row r="16990" spans="3:4" x14ac:dyDescent="0.2">
      <c r="C16990" s="555"/>
      <c r="D16990" s="555"/>
    </row>
    <row r="16991" spans="3:4" x14ac:dyDescent="0.2">
      <c r="C16991" s="555"/>
      <c r="D16991" s="555"/>
    </row>
    <row r="16992" spans="3:4" x14ac:dyDescent="0.2">
      <c r="C16992" s="555"/>
      <c r="D16992" s="555"/>
    </row>
    <row r="16993" spans="3:4" x14ac:dyDescent="0.2">
      <c r="C16993" s="555"/>
      <c r="D16993" s="555"/>
    </row>
    <row r="16994" spans="3:4" x14ac:dyDescent="0.2">
      <c r="C16994" s="555"/>
      <c r="D16994" s="555"/>
    </row>
    <row r="16995" spans="3:4" x14ac:dyDescent="0.2">
      <c r="C16995" s="555"/>
      <c r="D16995" s="555"/>
    </row>
    <row r="16996" spans="3:4" x14ac:dyDescent="0.2">
      <c r="C16996" s="555"/>
      <c r="D16996" s="555"/>
    </row>
    <row r="16997" spans="3:4" x14ac:dyDescent="0.2">
      <c r="C16997" s="555"/>
      <c r="D16997" s="555"/>
    </row>
    <row r="16998" spans="3:4" x14ac:dyDescent="0.2">
      <c r="C16998" s="555"/>
      <c r="D16998" s="555"/>
    </row>
    <row r="16999" spans="3:4" x14ac:dyDescent="0.2">
      <c r="C16999" s="555"/>
      <c r="D16999" s="555"/>
    </row>
    <row r="17000" spans="3:4" x14ac:dyDescent="0.2">
      <c r="C17000" s="555"/>
      <c r="D17000" s="555"/>
    </row>
    <row r="17001" spans="3:4" x14ac:dyDescent="0.2">
      <c r="C17001" s="555"/>
      <c r="D17001" s="555"/>
    </row>
    <row r="17002" spans="3:4" x14ac:dyDescent="0.2">
      <c r="C17002" s="555"/>
      <c r="D17002" s="555"/>
    </row>
    <row r="17003" spans="3:4" x14ac:dyDescent="0.2">
      <c r="C17003" s="555"/>
      <c r="D17003" s="555"/>
    </row>
    <row r="17004" spans="3:4" x14ac:dyDescent="0.2">
      <c r="C17004" s="555"/>
      <c r="D17004" s="555"/>
    </row>
    <row r="17005" spans="3:4" x14ac:dyDescent="0.2">
      <c r="C17005" s="555"/>
      <c r="D17005" s="555"/>
    </row>
    <row r="17006" spans="3:4" x14ac:dyDescent="0.2">
      <c r="C17006" s="555"/>
      <c r="D17006" s="555"/>
    </row>
    <row r="17007" spans="3:4" x14ac:dyDescent="0.2">
      <c r="C17007" s="555"/>
      <c r="D17007" s="555"/>
    </row>
    <row r="17008" spans="3:4" x14ac:dyDescent="0.2">
      <c r="C17008" s="555"/>
      <c r="D17008" s="555"/>
    </row>
    <row r="17009" spans="3:4" x14ac:dyDescent="0.2">
      <c r="C17009" s="555"/>
      <c r="D17009" s="555"/>
    </row>
    <row r="17010" spans="3:4" x14ac:dyDescent="0.2">
      <c r="C17010" s="555"/>
      <c r="D17010" s="555"/>
    </row>
    <row r="17011" spans="3:4" x14ac:dyDescent="0.2">
      <c r="C17011" s="555"/>
      <c r="D17011" s="555"/>
    </row>
    <row r="17012" spans="3:4" x14ac:dyDescent="0.2">
      <c r="C17012" s="555"/>
      <c r="D17012" s="555"/>
    </row>
    <row r="17013" spans="3:4" x14ac:dyDescent="0.2">
      <c r="C17013" s="555"/>
      <c r="D17013" s="555"/>
    </row>
    <row r="17014" spans="3:4" x14ac:dyDescent="0.2">
      <c r="C17014" s="555"/>
      <c r="D17014" s="555"/>
    </row>
    <row r="17015" spans="3:4" x14ac:dyDescent="0.2">
      <c r="C17015" s="555"/>
      <c r="D17015" s="555"/>
    </row>
    <row r="17016" spans="3:4" x14ac:dyDescent="0.2">
      <c r="C17016" s="555"/>
      <c r="D17016" s="555"/>
    </row>
    <row r="17017" spans="3:4" x14ac:dyDescent="0.2">
      <c r="C17017" s="555"/>
      <c r="D17017" s="555"/>
    </row>
    <row r="17018" spans="3:4" x14ac:dyDescent="0.2">
      <c r="C17018" s="555"/>
      <c r="D17018" s="555"/>
    </row>
    <row r="17019" spans="3:4" x14ac:dyDescent="0.2">
      <c r="C17019" s="555"/>
      <c r="D17019" s="555"/>
    </row>
    <row r="17020" spans="3:4" x14ac:dyDescent="0.2">
      <c r="C17020" s="555"/>
      <c r="D17020" s="555"/>
    </row>
    <row r="17021" spans="3:4" x14ac:dyDescent="0.2">
      <c r="C17021" s="555"/>
      <c r="D17021" s="555"/>
    </row>
    <row r="17022" spans="3:4" x14ac:dyDescent="0.2">
      <c r="C17022" s="555"/>
      <c r="D17022" s="555"/>
    </row>
    <row r="17023" spans="3:4" x14ac:dyDescent="0.2">
      <c r="C17023" s="555"/>
      <c r="D17023" s="555"/>
    </row>
    <row r="17024" spans="3:4" x14ac:dyDescent="0.2">
      <c r="C17024" s="555"/>
      <c r="D17024" s="555"/>
    </row>
    <row r="17025" spans="3:4" x14ac:dyDescent="0.2">
      <c r="C17025" s="555"/>
      <c r="D17025" s="555"/>
    </row>
    <row r="17026" spans="3:4" x14ac:dyDescent="0.2">
      <c r="C17026" s="555"/>
      <c r="D17026" s="555"/>
    </row>
    <row r="17027" spans="3:4" x14ac:dyDescent="0.2">
      <c r="C17027" s="555"/>
      <c r="D17027" s="555"/>
    </row>
    <row r="17028" spans="3:4" x14ac:dyDescent="0.2">
      <c r="C17028" s="555"/>
      <c r="D17028" s="555"/>
    </row>
    <row r="17029" spans="3:4" x14ac:dyDescent="0.2">
      <c r="C17029" s="555"/>
      <c r="D17029" s="555"/>
    </row>
    <row r="17030" spans="3:4" x14ac:dyDescent="0.2">
      <c r="C17030" s="555"/>
      <c r="D17030" s="555"/>
    </row>
    <row r="17031" spans="3:4" x14ac:dyDescent="0.2">
      <c r="C17031" s="555"/>
      <c r="D17031" s="555"/>
    </row>
    <row r="17032" spans="3:4" x14ac:dyDescent="0.2">
      <c r="C17032" s="555"/>
      <c r="D17032" s="555"/>
    </row>
    <row r="17033" spans="3:4" x14ac:dyDescent="0.2">
      <c r="C17033" s="555"/>
      <c r="D17033" s="555"/>
    </row>
    <row r="17034" spans="3:4" x14ac:dyDescent="0.2">
      <c r="C17034" s="555"/>
      <c r="D17034" s="555"/>
    </row>
    <row r="17035" spans="3:4" x14ac:dyDescent="0.2">
      <c r="C17035" s="555"/>
      <c r="D17035" s="555"/>
    </row>
    <row r="17036" spans="3:4" x14ac:dyDescent="0.2">
      <c r="C17036" s="555"/>
      <c r="D17036" s="555"/>
    </row>
    <row r="17037" spans="3:4" x14ac:dyDescent="0.2">
      <c r="C17037" s="555"/>
      <c r="D17037" s="555"/>
    </row>
    <row r="17038" spans="3:4" x14ac:dyDescent="0.2">
      <c r="C17038" s="555"/>
      <c r="D17038" s="555"/>
    </row>
    <row r="17039" spans="3:4" x14ac:dyDescent="0.2">
      <c r="C17039" s="555"/>
      <c r="D17039" s="555"/>
    </row>
    <row r="17040" spans="3:4" x14ac:dyDescent="0.2">
      <c r="C17040" s="555"/>
      <c r="D17040" s="555"/>
    </row>
    <row r="17041" spans="3:4" x14ac:dyDescent="0.2">
      <c r="C17041" s="555"/>
      <c r="D17041" s="555"/>
    </row>
    <row r="17042" spans="3:4" x14ac:dyDescent="0.2">
      <c r="C17042" s="555"/>
      <c r="D17042" s="555"/>
    </row>
    <row r="17043" spans="3:4" x14ac:dyDescent="0.2">
      <c r="C17043" s="555"/>
      <c r="D17043" s="555"/>
    </row>
    <row r="17044" spans="3:4" x14ac:dyDescent="0.2">
      <c r="C17044" s="555"/>
      <c r="D17044" s="555"/>
    </row>
    <row r="17045" spans="3:4" x14ac:dyDescent="0.2">
      <c r="C17045" s="555"/>
      <c r="D17045" s="555"/>
    </row>
    <row r="17046" spans="3:4" x14ac:dyDescent="0.2">
      <c r="C17046" s="555"/>
      <c r="D17046" s="555"/>
    </row>
    <row r="17047" spans="3:4" x14ac:dyDescent="0.2">
      <c r="C17047" s="555"/>
      <c r="D17047" s="555"/>
    </row>
    <row r="17048" spans="3:4" x14ac:dyDescent="0.2">
      <c r="C17048" s="555"/>
      <c r="D17048" s="555"/>
    </row>
    <row r="17049" spans="3:4" x14ac:dyDescent="0.2">
      <c r="C17049" s="555"/>
      <c r="D17049" s="555"/>
    </row>
    <row r="17050" spans="3:4" x14ac:dyDescent="0.2">
      <c r="C17050" s="555"/>
      <c r="D17050" s="555"/>
    </row>
    <row r="17051" spans="3:4" x14ac:dyDescent="0.2">
      <c r="C17051" s="555"/>
      <c r="D17051" s="555"/>
    </row>
    <row r="17052" spans="3:4" x14ac:dyDescent="0.2">
      <c r="C17052" s="555"/>
      <c r="D17052" s="555"/>
    </row>
    <row r="17053" spans="3:4" x14ac:dyDescent="0.2">
      <c r="C17053" s="555"/>
      <c r="D17053" s="555"/>
    </row>
    <row r="17054" spans="3:4" x14ac:dyDescent="0.2">
      <c r="C17054" s="555"/>
      <c r="D17054" s="555"/>
    </row>
    <row r="17055" spans="3:4" x14ac:dyDescent="0.2">
      <c r="C17055" s="555"/>
      <c r="D17055" s="555"/>
    </row>
    <row r="17056" spans="3:4" x14ac:dyDescent="0.2">
      <c r="C17056" s="555"/>
      <c r="D17056" s="555"/>
    </row>
    <row r="17057" spans="3:4" x14ac:dyDescent="0.2">
      <c r="C17057" s="555"/>
      <c r="D17057" s="555"/>
    </row>
    <row r="17058" spans="3:4" x14ac:dyDescent="0.2">
      <c r="C17058" s="555"/>
      <c r="D17058" s="555"/>
    </row>
    <row r="17059" spans="3:4" x14ac:dyDescent="0.2">
      <c r="C17059" s="555"/>
      <c r="D17059" s="555"/>
    </row>
    <row r="17060" spans="3:4" x14ac:dyDescent="0.2">
      <c r="C17060" s="555"/>
      <c r="D17060" s="555"/>
    </row>
    <row r="17061" spans="3:4" x14ac:dyDescent="0.2">
      <c r="C17061" s="555"/>
      <c r="D17061" s="555"/>
    </row>
    <row r="17062" spans="3:4" x14ac:dyDescent="0.2">
      <c r="C17062" s="555"/>
      <c r="D17062" s="555"/>
    </row>
    <row r="17063" spans="3:4" x14ac:dyDescent="0.2">
      <c r="C17063" s="555"/>
      <c r="D17063" s="555"/>
    </row>
    <row r="17064" spans="3:4" x14ac:dyDescent="0.2">
      <c r="C17064" s="555"/>
      <c r="D17064" s="555"/>
    </row>
    <row r="17065" spans="3:4" x14ac:dyDescent="0.2">
      <c r="C17065" s="555"/>
      <c r="D17065" s="555"/>
    </row>
    <row r="17066" spans="3:4" x14ac:dyDescent="0.2">
      <c r="C17066" s="555"/>
      <c r="D17066" s="555"/>
    </row>
    <row r="17067" spans="3:4" x14ac:dyDescent="0.2">
      <c r="C17067" s="555"/>
      <c r="D17067" s="555"/>
    </row>
    <row r="17068" spans="3:4" x14ac:dyDescent="0.2">
      <c r="C17068" s="555"/>
      <c r="D17068" s="555"/>
    </row>
    <row r="17069" spans="3:4" x14ac:dyDescent="0.2">
      <c r="C17069" s="555"/>
      <c r="D17069" s="555"/>
    </row>
    <row r="17070" spans="3:4" x14ac:dyDescent="0.2">
      <c r="C17070" s="555"/>
      <c r="D17070" s="555"/>
    </row>
    <row r="17071" spans="3:4" x14ac:dyDescent="0.2">
      <c r="C17071" s="555"/>
      <c r="D17071" s="555"/>
    </row>
    <row r="17072" spans="3:4" x14ac:dyDescent="0.2">
      <c r="C17072" s="555"/>
      <c r="D17072" s="555"/>
    </row>
    <row r="17073" spans="3:4" x14ac:dyDescent="0.2">
      <c r="C17073" s="555"/>
      <c r="D17073" s="555"/>
    </row>
    <row r="17074" spans="3:4" x14ac:dyDescent="0.2">
      <c r="C17074" s="555"/>
      <c r="D17074" s="555"/>
    </row>
    <row r="17075" spans="3:4" x14ac:dyDescent="0.2">
      <c r="C17075" s="555"/>
      <c r="D17075" s="555"/>
    </row>
    <row r="17076" spans="3:4" x14ac:dyDescent="0.2">
      <c r="C17076" s="555"/>
      <c r="D17076" s="555"/>
    </row>
    <row r="17077" spans="3:4" x14ac:dyDescent="0.2">
      <c r="C17077" s="555"/>
      <c r="D17077" s="555"/>
    </row>
    <row r="17078" spans="3:4" x14ac:dyDescent="0.2">
      <c r="C17078" s="555"/>
      <c r="D17078" s="555"/>
    </row>
    <row r="17079" spans="3:4" x14ac:dyDescent="0.2">
      <c r="C17079" s="555"/>
      <c r="D17079" s="555"/>
    </row>
    <row r="17080" spans="3:4" x14ac:dyDescent="0.2">
      <c r="C17080" s="555"/>
      <c r="D17080" s="555"/>
    </row>
    <row r="17081" spans="3:4" x14ac:dyDescent="0.2">
      <c r="C17081" s="555"/>
      <c r="D17081" s="555"/>
    </row>
    <row r="17082" spans="3:4" x14ac:dyDescent="0.2">
      <c r="C17082" s="555"/>
      <c r="D17082" s="555"/>
    </row>
    <row r="17083" spans="3:4" x14ac:dyDescent="0.2">
      <c r="C17083" s="555"/>
      <c r="D17083" s="555"/>
    </row>
    <row r="17084" spans="3:4" x14ac:dyDescent="0.2">
      <c r="C17084" s="555"/>
      <c r="D17084" s="555"/>
    </row>
    <row r="17085" spans="3:4" x14ac:dyDescent="0.2">
      <c r="C17085" s="555"/>
      <c r="D17085" s="555"/>
    </row>
    <row r="17086" spans="3:4" x14ac:dyDescent="0.2">
      <c r="C17086" s="555"/>
      <c r="D17086" s="555"/>
    </row>
    <row r="17087" spans="3:4" x14ac:dyDescent="0.2">
      <c r="C17087" s="555"/>
      <c r="D17087" s="555"/>
    </row>
    <row r="17088" spans="3:4" x14ac:dyDescent="0.2">
      <c r="C17088" s="555"/>
      <c r="D17088" s="555"/>
    </row>
    <row r="17089" spans="3:4" x14ac:dyDescent="0.2">
      <c r="C17089" s="555"/>
      <c r="D17089" s="555"/>
    </row>
    <row r="17090" spans="3:4" x14ac:dyDescent="0.2">
      <c r="C17090" s="555"/>
      <c r="D17090" s="555"/>
    </row>
    <row r="17091" spans="3:4" x14ac:dyDescent="0.2">
      <c r="C17091" s="555"/>
      <c r="D17091" s="555"/>
    </row>
    <row r="17092" spans="3:4" x14ac:dyDescent="0.2">
      <c r="C17092" s="555"/>
      <c r="D17092" s="555"/>
    </row>
    <row r="17093" spans="3:4" x14ac:dyDescent="0.2">
      <c r="C17093" s="555"/>
      <c r="D17093" s="555"/>
    </row>
    <row r="17094" spans="3:4" x14ac:dyDescent="0.2">
      <c r="C17094" s="555"/>
      <c r="D17094" s="555"/>
    </row>
    <row r="17095" spans="3:4" x14ac:dyDescent="0.2">
      <c r="C17095" s="555"/>
      <c r="D17095" s="555"/>
    </row>
    <row r="17096" spans="3:4" x14ac:dyDescent="0.2">
      <c r="C17096" s="555"/>
      <c r="D17096" s="555"/>
    </row>
    <row r="17097" spans="3:4" x14ac:dyDescent="0.2">
      <c r="C17097" s="555"/>
      <c r="D17097" s="555"/>
    </row>
    <row r="17098" spans="3:4" x14ac:dyDescent="0.2">
      <c r="C17098" s="555"/>
      <c r="D17098" s="555"/>
    </row>
    <row r="17099" spans="3:4" x14ac:dyDescent="0.2">
      <c r="C17099" s="555"/>
      <c r="D17099" s="555"/>
    </row>
    <row r="17100" spans="3:4" x14ac:dyDescent="0.2">
      <c r="C17100" s="555"/>
      <c r="D17100" s="555"/>
    </row>
    <row r="17101" spans="3:4" x14ac:dyDescent="0.2">
      <c r="C17101" s="555"/>
      <c r="D17101" s="555"/>
    </row>
    <row r="17102" spans="3:4" x14ac:dyDescent="0.2">
      <c r="C17102" s="555"/>
      <c r="D17102" s="555"/>
    </row>
    <row r="17103" spans="3:4" x14ac:dyDescent="0.2">
      <c r="C17103" s="555"/>
      <c r="D17103" s="555"/>
    </row>
    <row r="17104" spans="3:4" x14ac:dyDescent="0.2">
      <c r="C17104" s="555"/>
      <c r="D17104" s="555"/>
    </row>
    <row r="17105" spans="3:4" x14ac:dyDescent="0.2">
      <c r="C17105" s="555"/>
      <c r="D17105" s="555"/>
    </row>
    <row r="17106" spans="3:4" x14ac:dyDescent="0.2">
      <c r="C17106" s="555"/>
      <c r="D17106" s="555"/>
    </row>
    <row r="17107" spans="3:4" x14ac:dyDescent="0.2">
      <c r="C17107" s="555"/>
      <c r="D17107" s="555"/>
    </row>
    <row r="17108" spans="3:4" x14ac:dyDescent="0.2">
      <c r="C17108" s="555"/>
      <c r="D17108" s="555"/>
    </row>
    <row r="17109" spans="3:4" x14ac:dyDescent="0.2">
      <c r="C17109" s="555"/>
      <c r="D17109" s="555"/>
    </row>
    <row r="17110" spans="3:4" x14ac:dyDescent="0.2">
      <c r="C17110" s="555"/>
      <c r="D17110" s="555"/>
    </row>
    <row r="17111" spans="3:4" x14ac:dyDescent="0.2">
      <c r="C17111" s="555"/>
      <c r="D17111" s="555"/>
    </row>
    <row r="17112" spans="3:4" x14ac:dyDescent="0.2">
      <c r="C17112" s="555"/>
      <c r="D17112" s="555"/>
    </row>
    <row r="17113" spans="3:4" x14ac:dyDescent="0.2">
      <c r="C17113" s="555"/>
      <c r="D17113" s="555"/>
    </row>
    <row r="17114" spans="3:4" x14ac:dyDescent="0.2">
      <c r="C17114" s="555"/>
      <c r="D17114" s="555"/>
    </row>
    <row r="17115" spans="3:4" x14ac:dyDescent="0.2">
      <c r="C17115" s="555"/>
      <c r="D17115" s="555"/>
    </row>
    <row r="17116" spans="3:4" x14ac:dyDescent="0.2">
      <c r="C17116" s="555"/>
      <c r="D17116" s="555"/>
    </row>
    <row r="17117" spans="3:4" x14ac:dyDescent="0.2">
      <c r="C17117" s="555"/>
      <c r="D17117" s="555"/>
    </row>
    <row r="17118" spans="3:4" x14ac:dyDescent="0.2">
      <c r="C17118" s="555"/>
      <c r="D17118" s="555"/>
    </row>
    <row r="17119" spans="3:4" x14ac:dyDescent="0.2">
      <c r="C17119" s="555"/>
      <c r="D17119" s="555"/>
    </row>
    <row r="17120" spans="3:4" x14ac:dyDescent="0.2">
      <c r="C17120" s="555"/>
      <c r="D17120" s="555"/>
    </row>
    <row r="17121" spans="3:4" x14ac:dyDescent="0.2">
      <c r="C17121" s="555"/>
      <c r="D17121" s="555"/>
    </row>
    <row r="17122" spans="3:4" x14ac:dyDescent="0.2">
      <c r="C17122" s="555"/>
      <c r="D17122" s="555"/>
    </row>
    <row r="17123" spans="3:4" x14ac:dyDescent="0.2">
      <c r="C17123" s="555"/>
      <c r="D17123" s="555"/>
    </row>
    <row r="17124" spans="3:4" x14ac:dyDescent="0.2">
      <c r="C17124" s="555"/>
      <c r="D17124" s="555"/>
    </row>
    <row r="17125" spans="3:4" x14ac:dyDescent="0.2">
      <c r="C17125" s="555"/>
      <c r="D17125" s="555"/>
    </row>
    <row r="17126" spans="3:4" x14ac:dyDescent="0.2">
      <c r="C17126" s="555"/>
      <c r="D17126" s="555"/>
    </row>
    <row r="17127" spans="3:4" x14ac:dyDescent="0.2">
      <c r="C17127" s="555"/>
      <c r="D17127" s="555"/>
    </row>
    <row r="17128" spans="3:4" x14ac:dyDescent="0.2">
      <c r="C17128" s="555"/>
      <c r="D17128" s="555"/>
    </row>
    <row r="17129" spans="3:4" x14ac:dyDescent="0.2">
      <c r="C17129" s="555"/>
      <c r="D17129" s="555"/>
    </row>
    <row r="17130" spans="3:4" x14ac:dyDescent="0.2">
      <c r="C17130" s="555"/>
      <c r="D17130" s="555"/>
    </row>
    <row r="17131" spans="3:4" x14ac:dyDescent="0.2">
      <c r="C17131" s="555"/>
      <c r="D17131" s="555"/>
    </row>
    <row r="17132" spans="3:4" x14ac:dyDescent="0.2">
      <c r="C17132" s="555"/>
      <c r="D17132" s="555"/>
    </row>
    <row r="17133" spans="3:4" x14ac:dyDescent="0.2">
      <c r="C17133" s="555"/>
      <c r="D17133" s="555"/>
    </row>
    <row r="17134" spans="3:4" x14ac:dyDescent="0.2">
      <c r="C17134" s="555"/>
      <c r="D17134" s="555"/>
    </row>
    <row r="17135" spans="3:4" x14ac:dyDescent="0.2">
      <c r="C17135" s="555"/>
      <c r="D17135" s="555"/>
    </row>
    <row r="17136" spans="3:4" x14ac:dyDescent="0.2">
      <c r="C17136" s="555"/>
      <c r="D17136" s="555"/>
    </row>
    <row r="17137" spans="3:4" x14ac:dyDescent="0.2">
      <c r="C17137" s="555"/>
      <c r="D17137" s="555"/>
    </row>
    <row r="17138" spans="3:4" x14ac:dyDescent="0.2">
      <c r="C17138" s="555"/>
      <c r="D17138" s="555"/>
    </row>
    <row r="17139" spans="3:4" x14ac:dyDescent="0.2">
      <c r="C17139" s="555"/>
      <c r="D17139" s="555"/>
    </row>
    <row r="17140" spans="3:4" x14ac:dyDescent="0.2">
      <c r="C17140" s="555"/>
      <c r="D17140" s="555"/>
    </row>
    <row r="17141" spans="3:4" x14ac:dyDescent="0.2">
      <c r="C17141" s="555"/>
      <c r="D17141" s="555"/>
    </row>
    <row r="17142" spans="3:4" x14ac:dyDescent="0.2">
      <c r="C17142" s="555"/>
      <c r="D17142" s="555"/>
    </row>
    <row r="17143" spans="3:4" x14ac:dyDescent="0.2">
      <c r="C17143" s="555"/>
      <c r="D17143" s="555"/>
    </row>
    <row r="17144" spans="3:4" x14ac:dyDescent="0.2">
      <c r="C17144" s="555"/>
      <c r="D17144" s="555"/>
    </row>
    <row r="17145" spans="3:4" x14ac:dyDescent="0.2">
      <c r="C17145" s="555"/>
      <c r="D17145" s="555"/>
    </row>
    <row r="17146" spans="3:4" x14ac:dyDescent="0.2">
      <c r="C17146" s="555"/>
      <c r="D17146" s="555"/>
    </row>
    <row r="17147" spans="3:4" x14ac:dyDescent="0.2">
      <c r="C17147" s="555"/>
      <c r="D17147" s="555"/>
    </row>
    <row r="17148" spans="3:4" x14ac:dyDescent="0.2">
      <c r="C17148" s="555"/>
      <c r="D17148" s="555"/>
    </row>
    <row r="17149" spans="3:4" x14ac:dyDescent="0.2">
      <c r="C17149" s="555"/>
      <c r="D17149" s="555"/>
    </row>
    <row r="17150" spans="3:4" x14ac:dyDescent="0.2">
      <c r="C17150" s="555"/>
      <c r="D17150" s="555"/>
    </row>
    <row r="17151" spans="3:4" x14ac:dyDescent="0.2">
      <c r="C17151" s="555"/>
      <c r="D17151" s="555"/>
    </row>
    <row r="17152" spans="3:4" x14ac:dyDescent="0.2">
      <c r="C17152" s="555"/>
      <c r="D17152" s="555"/>
    </row>
    <row r="17153" spans="3:4" x14ac:dyDescent="0.2">
      <c r="C17153" s="555"/>
      <c r="D17153" s="555"/>
    </row>
    <row r="17154" spans="3:4" x14ac:dyDescent="0.2">
      <c r="C17154" s="555"/>
      <c r="D17154" s="555"/>
    </row>
    <row r="17155" spans="3:4" x14ac:dyDescent="0.2">
      <c r="C17155" s="555"/>
      <c r="D17155" s="555"/>
    </row>
    <row r="17156" spans="3:4" x14ac:dyDescent="0.2">
      <c r="C17156" s="555"/>
      <c r="D17156" s="555"/>
    </row>
    <row r="17157" spans="3:4" x14ac:dyDescent="0.2">
      <c r="C17157" s="555"/>
      <c r="D17157" s="555"/>
    </row>
    <row r="17158" spans="3:4" x14ac:dyDescent="0.2">
      <c r="C17158" s="555"/>
      <c r="D17158" s="555"/>
    </row>
    <row r="17159" spans="3:4" x14ac:dyDescent="0.2">
      <c r="C17159" s="555"/>
      <c r="D17159" s="555"/>
    </row>
    <row r="17160" spans="3:4" x14ac:dyDescent="0.2">
      <c r="C17160" s="555"/>
      <c r="D17160" s="555"/>
    </row>
    <row r="17161" spans="3:4" x14ac:dyDescent="0.2">
      <c r="C17161" s="555"/>
      <c r="D17161" s="555"/>
    </row>
    <row r="17162" spans="3:4" x14ac:dyDescent="0.2">
      <c r="C17162" s="555"/>
      <c r="D17162" s="555"/>
    </row>
    <row r="17163" spans="3:4" x14ac:dyDescent="0.2">
      <c r="C17163" s="555"/>
      <c r="D17163" s="555"/>
    </row>
    <row r="17164" spans="3:4" x14ac:dyDescent="0.2">
      <c r="C17164" s="555"/>
      <c r="D17164" s="555"/>
    </row>
    <row r="17165" spans="3:4" x14ac:dyDescent="0.2">
      <c r="C17165" s="555"/>
      <c r="D17165" s="555"/>
    </row>
    <row r="17166" spans="3:4" x14ac:dyDescent="0.2">
      <c r="C17166" s="555"/>
      <c r="D17166" s="555"/>
    </row>
    <row r="17167" spans="3:4" x14ac:dyDescent="0.2">
      <c r="C17167" s="555"/>
      <c r="D17167" s="555"/>
    </row>
    <row r="17168" spans="3:4" x14ac:dyDescent="0.2">
      <c r="C17168" s="555"/>
      <c r="D17168" s="555"/>
    </row>
    <row r="17169" spans="3:4" x14ac:dyDescent="0.2">
      <c r="C17169" s="555"/>
      <c r="D17169" s="555"/>
    </row>
    <row r="17170" spans="3:4" x14ac:dyDescent="0.2">
      <c r="C17170" s="555"/>
      <c r="D17170" s="555"/>
    </row>
    <row r="17171" spans="3:4" x14ac:dyDescent="0.2">
      <c r="C17171" s="555"/>
      <c r="D17171" s="555"/>
    </row>
    <row r="17172" spans="3:4" x14ac:dyDescent="0.2">
      <c r="C17172" s="555"/>
      <c r="D17172" s="555"/>
    </row>
    <row r="17173" spans="3:4" x14ac:dyDescent="0.2">
      <c r="C17173" s="555"/>
      <c r="D17173" s="555"/>
    </row>
    <row r="17174" spans="3:4" x14ac:dyDescent="0.2">
      <c r="C17174" s="555"/>
      <c r="D17174" s="555"/>
    </row>
    <row r="17175" spans="3:4" x14ac:dyDescent="0.2">
      <c r="C17175" s="555"/>
      <c r="D17175" s="555"/>
    </row>
    <row r="17176" spans="3:4" x14ac:dyDescent="0.2">
      <c r="C17176" s="555"/>
      <c r="D17176" s="555"/>
    </row>
    <row r="17177" spans="3:4" x14ac:dyDescent="0.2">
      <c r="C17177" s="555"/>
      <c r="D17177" s="555"/>
    </row>
    <row r="17178" spans="3:4" x14ac:dyDescent="0.2">
      <c r="C17178" s="555"/>
      <c r="D17178" s="555"/>
    </row>
    <row r="17179" spans="3:4" x14ac:dyDescent="0.2">
      <c r="C17179" s="555"/>
      <c r="D17179" s="555"/>
    </row>
    <row r="17180" spans="3:4" x14ac:dyDescent="0.2">
      <c r="C17180" s="555"/>
      <c r="D17180" s="555"/>
    </row>
    <row r="17181" spans="3:4" x14ac:dyDescent="0.2">
      <c r="C17181" s="555"/>
      <c r="D17181" s="555"/>
    </row>
    <row r="17182" spans="3:4" x14ac:dyDescent="0.2">
      <c r="C17182" s="555"/>
      <c r="D17182" s="555"/>
    </row>
    <row r="17183" spans="3:4" x14ac:dyDescent="0.2">
      <c r="C17183" s="555"/>
      <c r="D17183" s="555"/>
    </row>
    <row r="17184" spans="3:4" x14ac:dyDescent="0.2">
      <c r="C17184" s="555"/>
      <c r="D17184" s="555"/>
    </row>
    <row r="17185" spans="3:4" x14ac:dyDescent="0.2">
      <c r="C17185" s="555"/>
      <c r="D17185" s="555"/>
    </row>
    <row r="17186" spans="3:4" x14ac:dyDescent="0.2">
      <c r="C17186" s="555"/>
      <c r="D17186" s="555"/>
    </row>
    <row r="17187" spans="3:4" x14ac:dyDescent="0.2">
      <c r="C17187" s="555"/>
      <c r="D17187" s="555"/>
    </row>
    <row r="17188" spans="3:4" x14ac:dyDescent="0.2">
      <c r="C17188" s="555"/>
      <c r="D17188" s="555"/>
    </row>
    <row r="17189" spans="3:4" x14ac:dyDescent="0.2">
      <c r="C17189" s="555"/>
      <c r="D17189" s="555"/>
    </row>
    <row r="17190" spans="3:4" x14ac:dyDescent="0.2">
      <c r="C17190" s="555"/>
      <c r="D17190" s="555"/>
    </row>
    <row r="17191" spans="3:4" x14ac:dyDescent="0.2">
      <c r="C17191" s="555"/>
      <c r="D17191" s="555"/>
    </row>
    <row r="17192" spans="3:4" x14ac:dyDescent="0.2">
      <c r="C17192" s="555"/>
      <c r="D17192" s="555"/>
    </row>
    <row r="17193" spans="3:4" x14ac:dyDescent="0.2">
      <c r="C17193" s="555"/>
      <c r="D17193" s="555"/>
    </row>
    <row r="17194" spans="3:4" x14ac:dyDescent="0.2">
      <c r="C17194" s="555"/>
      <c r="D17194" s="555"/>
    </row>
    <row r="17195" spans="3:4" x14ac:dyDescent="0.2">
      <c r="C17195" s="555"/>
      <c r="D17195" s="555"/>
    </row>
    <row r="17196" spans="3:4" x14ac:dyDescent="0.2">
      <c r="C17196" s="555"/>
      <c r="D17196" s="555"/>
    </row>
    <row r="17197" spans="3:4" x14ac:dyDescent="0.2">
      <c r="C17197" s="555"/>
      <c r="D17197" s="555"/>
    </row>
    <row r="17198" spans="3:4" x14ac:dyDescent="0.2">
      <c r="C17198" s="555"/>
      <c r="D17198" s="555"/>
    </row>
    <row r="17199" spans="3:4" x14ac:dyDescent="0.2">
      <c r="C17199" s="555"/>
      <c r="D17199" s="555"/>
    </row>
    <row r="17200" spans="3:4" x14ac:dyDescent="0.2">
      <c r="C17200" s="555"/>
      <c r="D17200" s="555"/>
    </row>
    <row r="17201" spans="3:4" x14ac:dyDescent="0.2">
      <c r="C17201" s="555"/>
      <c r="D17201" s="555"/>
    </row>
    <row r="17202" spans="3:4" x14ac:dyDescent="0.2">
      <c r="C17202" s="555"/>
      <c r="D17202" s="555"/>
    </row>
    <row r="17203" spans="3:4" x14ac:dyDescent="0.2">
      <c r="C17203" s="555"/>
      <c r="D17203" s="555"/>
    </row>
    <row r="17204" spans="3:4" x14ac:dyDescent="0.2">
      <c r="C17204" s="555"/>
      <c r="D17204" s="555"/>
    </row>
    <row r="17205" spans="3:4" x14ac:dyDescent="0.2">
      <c r="C17205" s="555"/>
      <c r="D17205" s="555"/>
    </row>
    <row r="17206" spans="3:4" x14ac:dyDescent="0.2">
      <c r="C17206" s="555"/>
      <c r="D17206" s="555"/>
    </row>
    <row r="17207" spans="3:4" x14ac:dyDescent="0.2">
      <c r="C17207" s="555"/>
      <c r="D17207" s="555"/>
    </row>
    <row r="17208" spans="3:4" x14ac:dyDescent="0.2">
      <c r="C17208" s="555"/>
      <c r="D17208" s="555"/>
    </row>
    <row r="17209" spans="3:4" x14ac:dyDescent="0.2">
      <c r="C17209" s="555"/>
      <c r="D17209" s="555"/>
    </row>
    <row r="17210" spans="3:4" x14ac:dyDescent="0.2">
      <c r="C17210" s="555"/>
      <c r="D17210" s="555"/>
    </row>
    <row r="17211" spans="3:4" x14ac:dyDescent="0.2">
      <c r="C17211" s="555"/>
      <c r="D17211" s="555"/>
    </row>
    <row r="17212" spans="3:4" x14ac:dyDescent="0.2">
      <c r="C17212" s="555"/>
      <c r="D17212" s="555"/>
    </row>
    <row r="17213" spans="3:4" x14ac:dyDescent="0.2">
      <c r="C17213" s="555"/>
      <c r="D17213" s="555"/>
    </row>
    <row r="17214" spans="3:4" x14ac:dyDescent="0.2">
      <c r="C17214" s="555"/>
      <c r="D17214" s="555"/>
    </row>
    <row r="17215" spans="3:4" x14ac:dyDescent="0.2">
      <c r="C17215" s="555"/>
      <c r="D17215" s="555"/>
    </row>
    <row r="17216" spans="3:4" x14ac:dyDescent="0.2">
      <c r="C17216" s="555"/>
      <c r="D17216" s="555"/>
    </row>
    <row r="17217" spans="3:4" x14ac:dyDescent="0.2">
      <c r="C17217" s="555"/>
      <c r="D17217" s="555"/>
    </row>
    <row r="17218" spans="3:4" x14ac:dyDescent="0.2">
      <c r="C17218" s="555"/>
      <c r="D17218" s="555"/>
    </row>
    <row r="17219" spans="3:4" x14ac:dyDescent="0.2">
      <c r="C17219" s="555"/>
      <c r="D17219" s="555"/>
    </row>
    <row r="17220" spans="3:4" x14ac:dyDescent="0.2">
      <c r="C17220" s="555"/>
      <c r="D17220" s="555"/>
    </row>
    <row r="17221" spans="3:4" x14ac:dyDescent="0.2">
      <c r="C17221" s="555"/>
      <c r="D17221" s="555"/>
    </row>
    <row r="17222" spans="3:4" x14ac:dyDescent="0.2">
      <c r="C17222" s="555"/>
      <c r="D17222" s="555"/>
    </row>
    <row r="17223" spans="3:4" x14ac:dyDescent="0.2">
      <c r="C17223" s="555"/>
      <c r="D17223" s="555"/>
    </row>
    <row r="17224" spans="3:4" x14ac:dyDescent="0.2">
      <c r="C17224" s="555"/>
      <c r="D17224" s="555"/>
    </row>
    <row r="17225" spans="3:4" x14ac:dyDescent="0.2">
      <c r="C17225" s="555"/>
      <c r="D17225" s="555"/>
    </row>
    <row r="17226" spans="3:4" x14ac:dyDescent="0.2">
      <c r="C17226" s="555"/>
      <c r="D17226" s="555"/>
    </row>
    <row r="17227" spans="3:4" x14ac:dyDescent="0.2">
      <c r="C17227" s="555"/>
      <c r="D17227" s="555"/>
    </row>
    <row r="17228" spans="3:4" x14ac:dyDescent="0.2">
      <c r="C17228" s="555"/>
      <c r="D17228" s="555"/>
    </row>
    <row r="17229" spans="3:4" x14ac:dyDescent="0.2">
      <c r="C17229" s="555"/>
      <c r="D17229" s="555"/>
    </row>
    <row r="17230" spans="3:4" x14ac:dyDescent="0.2">
      <c r="C17230" s="555"/>
      <c r="D17230" s="555"/>
    </row>
    <row r="17231" spans="3:4" x14ac:dyDescent="0.2">
      <c r="C17231" s="555"/>
      <c r="D17231" s="555"/>
    </row>
    <row r="17232" spans="3:4" x14ac:dyDescent="0.2">
      <c r="C17232" s="555"/>
      <c r="D17232" s="555"/>
    </row>
    <row r="17233" spans="3:4" x14ac:dyDescent="0.2">
      <c r="C17233" s="555"/>
      <c r="D17233" s="555"/>
    </row>
    <row r="17234" spans="3:4" x14ac:dyDescent="0.2">
      <c r="C17234" s="555"/>
      <c r="D17234" s="555"/>
    </row>
    <row r="17235" spans="3:4" x14ac:dyDescent="0.2">
      <c r="C17235" s="555"/>
      <c r="D17235" s="555"/>
    </row>
    <row r="17236" spans="3:4" x14ac:dyDescent="0.2">
      <c r="C17236" s="555"/>
      <c r="D17236" s="555"/>
    </row>
    <row r="17237" spans="3:4" x14ac:dyDescent="0.2">
      <c r="C17237" s="555"/>
      <c r="D17237" s="555"/>
    </row>
    <row r="17238" spans="3:4" x14ac:dyDescent="0.2">
      <c r="C17238" s="555"/>
      <c r="D17238" s="555"/>
    </row>
    <row r="17239" spans="3:4" x14ac:dyDescent="0.2">
      <c r="C17239" s="555"/>
      <c r="D17239" s="555"/>
    </row>
    <row r="17240" spans="3:4" x14ac:dyDescent="0.2">
      <c r="C17240" s="555"/>
      <c r="D17240" s="555"/>
    </row>
    <row r="17241" spans="3:4" x14ac:dyDescent="0.2">
      <c r="C17241" s="555"/>
      <c r="D17241" s="555"/>
    </row>
    <row r="17242" spans="3:4" x14ac:dyDescent="0.2">
      <c r="C17242" s="555"/>
      <c r="D17242" s="555"/>
    </row>
    <row r="17243" spans="3:4" x14ac:dyDescent="0.2">
      <c r="C17243" s="555"/>
      <c r="D17243" s="555"/>
    </row>
    <row r="17244" spans="3:4" x14ac:dyDescent="0.2">
      <c r="C17244" s="555"/>
      <c r="D17244" s="555"/>
    </row>
    <row r="17245" spans="3:4" x14ac:dyDescent="0.2">
      <c r="C17245" s="555"/>
      <c r="D17245" s="555"/>
    </row>
    <row r="17246" spans="3:4" x14ac:dyDescent="0.2">
      <c r="C17246" s="555"/>
      <c r="D17246" s="555"/>
    </row>
    <row r="17247" spans="3:4" x14ac:dyDescent="0.2">
      <c r="C17247" s="555"/>
      <c r="D17247" s="555"/>
    </row>
    <row r="17248" spans="3:4" x14ac:dyDescent="0.2">
      <c r="C17248" s="555"/>
      <c r="D17248" s="555"/>
    </row>
    <row r="17249" spans="3:4" x14ac:dyDescent="0.2">
      <c r="C17249" s="555"/>
      <c r="D17249" s="555"/>
    </row>
    <row r="17250" spans="3:4" x14ac:dyDescent="0.2">
      <c r="C17250" s="555"/>
      <c r="D17250" s="555"/>
    </row>
    <row r="17251" spans="3:4" x14ac:dyDescent="0.2">
      <c r="C17251" s="555"/>
      <c r="D17251" s="555"/>
    </row>
    <row r="17252" spans="3:4" x14ac:dyDescent="0.2">
      <c r="C17252" s="555"/>
      <c r="D17252" s="555"/>
    </row>
    <row r="17253" spans="3:4" x14ac:dyDescent="0.2">
      <c r="C17253" s="555"/>
      <c r="D17253" s="555"/>
    </row>
    <row r="17254" spans="3:4" x14ac:dyDescent="0.2">
      <c r="C17254" s="555"/>
      <c r="D17254" s="555"/>
    </row>
    <row r="17255" spans="3:4" x14ac:dyDescent="0.2">
      <c r="C17255" s="555"/>
      <c r="D17255" s="555"/>
    </row>
    <row r="17256" spans="3:4" x14ac:dyDescent="0.2">
      <c r="C17256" s="555"/>
      <c r="D17256" s="555"/>
    </row>
    <row r="17257" spans="3:4" x14ac:dyDescent="0.2">
      <c r="C17257" s="555"/>
      <c r="D17257" s="555"/>
    </row>
    <row r="17258" spans="3:4" x14ac:dyDescent="0.2">
      <c r="C17258" s="555"/>
      <c r="D17258" s="555"/>
    </row>
    <row r="17259" spans="3:4" x14ac:dyDescent="0.2">
      <c r="C17259" s="555"/>
      <c r="D17259" s="555"/>
    </row>
    <row r="17260" spans="3:4" x14ac:dyDescent="0.2">
      <c r="C17260" s="555"/>
      <c r="D17260" s="555"/>
    </row>
    <row r="17261" spans="3:4" x14ac:dyDescent="0.2">
      <c r="C17261" s="555"/>
      <c r="D17261" s="555"/>
    </row>
    <row r="17262" spans="3:4" x14ac:dyDescent="0.2">
      <c r="C17262" s="555"/>
      <c r="D17262" s="555"/>
    </row>
    <row r="17263" spans="3:4" x14ac:dyDescent="0.2">
      <c r="C17263" s="555"/>
      <c r="D17263" s="555"/>
    </row>
    <row r="17264" spans="3:4" x14ac:dyDescent="0.2">
      <c r="C17264" s="555"/>
      <c r="D17264" s="555"/>
    </row>
    <row r="17265" spans="3:4" x14ac:dyDescent="0.2">
      <c r="C17265" s="555"/>
      <c r="D17265" s="555"/>
    </row>
    <row r="17266" spans="3:4" x14ac:dyDescent="0.2">
      <c r="C17266" s="555"/>
      <c r="D17266" s="555"/>
    </row>
    <row r="17267" spans="3:4" x14ac:dyDescent="0.2">
      <c r="C17267" s="555"/>
      <c r="D17267" s="555"/>
    </row>
    <row r="17268" spans="3:4" x14ac:dyDescent="0.2">
      <c r="C17268" s="555"/>
      <c r="D17268" s="555"/>
    </row>
    <row r="17269" spans="3:4" x14ac:dyDescent="0.2">
      <c r="C17269" s="555"/>
      <c r="D17269" s="555"/>
    </row>
    <row r="17270" spans="3:4" x14ac:dyDescent="0.2">
      <c r="C17270" s="555"/>
      <c r="D17270" s="555"/>
    </row>
    <row r="17271" spans="3:4" x14ac:dyDescent="0.2">
      <c r="C17271" s="555"/>
      <c r="D17271" s="555"/>
    </row>
    <row r="17272" spans="3:4" x14ac:dyDescent="0.2">
      <c r="C17272" s="555"/>
      <c r="D17272" s="555"/>
    </row>
    <row r="17273" spans="3:4" x14ac:dyDescent="0.2">
      <c r="C17273" s="555"/>
      <c r="D17273" s="555"/>
    </row>
    <row r="17274" spans="3:4" x14ac:dyDescent="0.2">
      <c r="C17274" s="555"/>
      <c r="D17274" s="555"/>
    </row>
    <row r="17275" spans="3:4" x14ac:dyDescent="0.2">
      <c r="C17275" s="555"/>
      <c r="D17275" s="555"/>
    </row>
    <row r="17276" spans="3:4" x14ac:dyDescent="0.2">
      <c r="C17276" s="555"/>
      <c r="D17276" s="555"/>
    </row>
    <row r="17277" spans="3:4" x14ac:dyDescent="0.2">
      <c r="C17277" s="555"/>
      <c r="D17277" s="555"/>
    </row>
    <row r="17278" spans="3:4" x14ac:dyDescent="0.2">
      <c r="C17278" s="555"/>
      <c r="D17278" s="555"/>
    </row>
    <row r="17279" spans="3:4" x14ac:dyDescent="0.2">
      <c r="C17279" s="555"/>
      <c r="D17279" s="555"/>
    </row>
    <row r="17280" spans="3:4" x14ac:dyDescent="0.2">
      <c r="C17280" s="555"/>
      <c r="D17280" s="555"/>
    </row>
    <row r="17281" spans="3:4" x14ac:dyDescent="0.2">
      <c r="C17281" s="555"/>
      <c r="D17281" s="555"/>
    </row>
    <row r="17282" spans="3:4" x14ac:dyDescent="0.2">
      <c r="C17282" s="555"/>
      <c r="D17282" s="555"/>
    </row>
    <row r="17283" spans="3:4" x14ac:dyDescent="0.2">
      <c r="C17283" s="555"/>
      <c r="D17283" s="555"/>
    </row>
    <row r="17284" spans="3:4" x14ac:dyDescent="0.2">
      <c r="C17284" s="555"/>
      <c r="D17284" s="555"/>
    </row>
    <row r="17285" spans="3:4" x14ac:dyDescent="0.2">
      <c r="C17285" s="555"/>
      <c r="D17285" s="555"/>
    </row>
    <row r="17286" spans="3:4" x14ac:dyDescent="0.2">
      <c r="C17286" s="555"/>
      <c r="D17286" s="555"/>
    </row>
    <row r="17287" spans="3:4" x14ac:dyDescent="0.2">
      <c r="C17287" s="555"/>
      <c r="D17287" s="555"/>
    </row>
    <row r="17288" spans="3:4" x14ac:dyDescent="0.2">
      <c r="C17288" s="555"/>
      <c r="D17288" s="555"/>
    </row>
    <row r="17289" spans="3:4" x14ac:dyDescent="0.2">
      <c r="C17289" s="555"/>
      <c r="D17289" s="555"/>
    </row>
    <row r="17290" spans="3:4" x14ac:dyDescent="0.2">
      <c r="C17290" s="555"/>
      <c r="D17290" s="555"/>
    </row>
    <row r="17291" spans="3:4" x14ac:dyDescent="0.2">
      <c r="C17291" s="555"/>
      <c r="D17291" s="555"/>
    </row>
    <row r="17292" spans="3:4" x14ac:dyDescent="0.2">
      <c r="C17292" s="555"/>
      <c r="D17292" s="555"/>
    </row>
    <row r="17293" spans="3:4" x14ac:dyDescent="0.2">
      <c r="C17293" s="555"/>
      <c r="D17293" s="555"/>
    </row>
    <row r="17294" spans="3:4" x14ac:dyDescent="0.2">
      <c r="C17294" s="555"/>
      <c r="D17294" s="555"/>
    </row>
    <row r="17295" spans="3:4" x14ac:dyDescent="0.2">
      <c r="C17295" s="555"/>
      <c r="D17295" s="555"/>
    </row>
    <row r="17296" spans="3:4" x14ac:dyDescent="0.2">
      <c r="C17296" s="555"/>
      <c r="D17296" s="555"/>
    </row>
    <row r="17297" spans="3:4" x14ac:dyDescent="0.2">
      <c r="C17297" s="555"/>
      <c r="D17297" s="555"/>
    </row>
    <row r="17298" spans="3:4" x14ac:dyDescent="0.2">
      <c r="C17298" s="555"/>
      <c r="D17298" s="555"/>
    </row>
    <row r="17299" spans="3:4" x14ac:dyDescent="0.2">
      <c r="C17299" s="555"/>
      <c r="D17299" s="555"/>
    </row>
    <row r="17300" spans="3:4" x14ac:dyDescent="0.2">
      <c r="C17300" s="555"/>
      <c r="D17300" s="555"/>
    </row>
    <row r="17301" spans="3:4" x14ac:dyDescent="0.2">
      <c r="C17301" s="555"/>
      <c r="D17301" s="555"/>
    </row>
    <row r="17302" spans="3:4" x14ac:dyDescent="0.2">
      <c r="C17302" s="555"/>
      <c r="D17302" s="555"/>
    </row>
    <row r="17303" spans="3:4" x14ac:dyDescent="0.2">
      <c r="C17303" s="555"/>
      <c r="D17303" s="555"/>
    </row>
    <row r="17304" spans="3:4" x14ac:dyDescent="0.2">
      <c r="C17304" s="555"/>
      <c r="D17304" s="555"/>
    </row>
    <row r="17305" spans="3:4" x14ac:dyDescent="0.2">
      <c r="C17305" s="555"/>
      <c r="D17305" s="555"/>
    </row>
    <row r="17306" spans="3:4" x14ac:dyDescent="0.2">
      <c r="C17306" s="555"/>
      <c r="D17306" s="555"/>
    </row>
    <row r="17307" spans="3:4" x14ac:dyDescent="0.2">
      <c r="C17307" s="555"/>
      <c r="D17307" s="555"/>
    </row>
    <row r="17308" spans="3:4" x14ac:dyDescent="0.2">
      <c r="C17308" s="555"/>
      <c r="D17308" s="555"/>
    </row>
    <row r="17309" spans="3:4" x14ac:dyDescent="0.2">
      <c r="C17309" s="555"/>
      <c r="D17309" s="555"/>
    </row>
    <row r="17310" spans="3:4" x14ac:dyDescent="0.2">
      <c r="C17310" s="555"/>
      <c r="D17310" s="555"/>
    </row>
    <row r="17311" spans="3:4" x14ac:dyDescent="0.2">
      <c r="C17311" s="555"/>
      <c r="D17311" s="555"/>
    </row>
    <row r="17312" spans="3:4" x14ac:dyDescent="0.2">
      <c r="C17312" s="555"/>
      <c r="D17312" s="555"/>
    </row>
    <row r="17313" spans="3:4" x14ac:dyDescent="0.2">
      <c r="C17313" s="555"/>
      <c r="D17313" s="555"/>
    </row>
    <row r="17314" spans="3:4" x14ac:dyDescent="0.2">
      <c r="C17314" s="555"/>
      <c r="D17314" s="555"/>
    </row>
    <row r="17315" spans="3:4" x14ac:dyDescent="0.2">
      <c r="C17315" s="555"/>
      <c r="D17315" s="555"/>
    </row>
    <row r="17316" spans="3:4" x14ac:dyDescent="0.2">
      <c r="C17316" s="555"/>
      <c r="D17316" s="555"/>
    </row>
    <row r="17317" spans="3:4" x14ac:dyDescent="0.2">
      <c r="C17317" s="555"/>
      <c r="D17317" s="555"/>
    </row>
    <row r="17318" spans="3:4" x14ac:dyDescent="0.2">
      <c r="C17318" s="555"/>
      <c r="D17318" s="555"/>
    </row>
    <row r="17319" spans="3:4" x14ac:dyDescent="0.2">
      <c r="C17319" s="555"/>
      <c r="D17319" s="555"/>
    </row>
    <row r="17320" spans="3:4" x14ac:dyDescent="0.2">
      <c r="C17320" s="555"/>
      <c r="D17320" s="555"/>
    </row>
    <row r="17321" spans="3:4" x14ac:dyDescent="0.2">
      <c r="C17321" s="555"/>
      <c r="D17321" s="555"/>
    </row>
    <row r="17322" spans="3:4" x14ac:dyDescent="0.2">
      <c r="C17322" s="555"/>
      <c r="D17322" s="555"/>
    </row>
    <row r="17323" spans="3:4" x14ac:dyDescent="0.2">
      <c r="C17323" s="555"/>
      <c r="D17323" s="555"/>
    </row>
    <row r="17324" spans="3:4" x14ac:dyDescent="0.2">
      <c r="C17324" s="555"/>
      <c r="D17324" s="555"/>
    </row>
    <row r="17325" spans="3:4" x14ac:dyDescent="0.2">
      <c r="C17325" s="555"/>
      <c r="D17325" s="555"/>
    </row>
    <row r="17326" spans="3:4" x14ac:dyDescent="0.2">
      <c r="C17326" s="555"/>
      <c r="D17326" s="555"/>
    </row>
    <row r="17327" spans="3:4" x14ac:dyDescent="0.2">
      <c r="C17327" s="555"/>
      <c r="D17327" s="555"/>
    </row>
    <row r="17328" spans="3:4" x14ac:dyDescent="0.2">
      <c r="C17328" s="555"/>
      <c r="D17328" s="555"/>
    </row>
    <row r="17329" spans="3:4" x14ac:dyDescent="0.2">
      <c r="C17329" s="555"/>
      <c r="D17329" s="555"/>
    </row>
    <row r="17330" spans="3:4" x14ac:dyDescent="0.2">
      <c r="C17330" s="555"/>
      <c r="D17330" s="555"/>
    </row>
    <row r="17331" spans="3:4" x14ac:dyDescent="0.2">
      <c r="C17331" s="555"/>
      <c r="D17331" s="555"/>
    </row>
    <row r="17332" spans="3:4" x14ac:dyDescent="0.2">
      <c r="C17332" s="555"/>
      <c r="D17332" s="555"/>
    </row>
    <row r="17333" spans="3:4" x14ac:dyDescent="0.2">
      <c r="C17333" s="555"/>
      <c r="D17333" s="555"/>
    </row>
    <row r="17334" spans="3:4" x14ac:dyDescent="0.2">
      <c r="C17334" s="555"/>
      <c r="D17334" s="555"/>
    </row>
    <row r="17335" spans="3:4" x14ac:dyDescent="0.2">
      <c r="C17335" s="555"/>
      <c r="D17335" s="555"/>
    </row>
    <row r="17336" spans="3:4" x14ac:dyDescent="0.2">
      <c r="C17336" s="555"/>
      <c r="D17336" s="555"/>
    </row>
    <row r="17337" spans="3:4" x14ac:dyDescent="0.2">
      <c r="C17337" s="555"/>
      <c r="D17337" s="555"/>
    </row>
    <row r="17338" spans="3:4" x14ac:dyDescent="0.2">
      <c r="C17338" s="555"/>
      <c r="D17338" s="555"/>
    </row>
    <row r="17339" spans="3:4" x14ac:dyDescent="0.2">
      <c r="C17339" s="555"/>
      <c r="D17339" s="555"/>
    </row>
    <row r="17340" spans="3:4" x14ac:dyDescent="0.2">
      <c r="C17340" s="555"/>
      <c r="D17340" s="555"/>
    </row>
    <row r="17341" spans="3:4" x14ac:dyDescent="0.2">
      <c r="C17341" s="555"/>
      <c r="D17341" s="555"/>
    </row>
    <row r="17342" spans="3:4" x14ac:dyDescent="0.2">
      <c r="C17342" s="555"/>
      <c r="D17342" s="555"/>
    </row>
    <row r="17343" spans="3:4" x14ac:dyDescent="0.2">
      <c r="C17343" s="555"/>
      <c r="D17343" s="555"/>
    </row>
    <row r="17344" spans="3:4" x14ac:dyDescent="0.2">
      <c r="C17344" s="555"/>
      <c r="D17344" s="555"/>
    </row>
    <row r="17345" spans="3:4" x14ac:dyDescent="0.2">
      <c r="C17345" s="555"/>
      <c r="D17345" s="555"/>
    </row>
    <row r="17346" spans="3:4" x14ac:dyDescent="0.2">
      <c r="C17346" s="555"/>
      <c r="D17346" s="555"/>
    </row>
    <row r="17347" spans="3:4" x14ac:dyDescent="0.2">
      <c r="C17347" s="555"/>
      <c r="D17347" s="555"/>
    </row>
    <row r="17348" spans="3:4" x14ac:dyDescent="0.2">
      <c r="C17348" s="555"/>
      <c r="D17348" s="555"/>
    </row>
    <row r="17349" spans="3:4" x14ac:dyDescent="0.2">
      <c r="C17349" s="555"/>
      <c r="D17349" s="555"/>
    </row>
    <row r="17350" spans="3:4" x14ac:dyDescent="0.2">
      <c r="C17350" s="555"/>
      <c r="D17350" s="555"/>
    </row>
    <row r="17351" spans="3:4" x14ac:dyDescent="0.2">
      <c r="C17351" s="555"/>
      <c r="D17351" s="555"/>
    </row>
    <row r="17352" spans="3:4" x14ac:dyDescent="0.2">
      <c r="C17352" s="555"/>
      <c r="D17352" s="555"/>
    </row>
    <row r="17353" spans="3:4" x14ac:dyDescent="0.2">
      <c r="C17353" s="555"/>
      <c r="D17353" s="555"/>
    </row>
    <row r="17354" spans="3:4" x14ac:dyDescent="0.2">
      <c r="C17354" s="555"/>
      <c r="D17354" s="555"/>
    </row>
    <row r="17355" spans="3:4" x14ac:dyDescent="0.2">
      <c r="C17355" s="555"/>
      <c r="D17355" s="555"/>
    </row>
    <row r="17356" spans="3:4" x14ac:dyDescent="0.2">
      <c r="C17356" s="555"/>
      <c r="D17356" s="555"/>
    </row>
    <row r="17357" spans="3:4" x14ac:dyDescent="0.2">
      <c r="C17357" s="555"/>
      <c r="D17357" s="555"/>
    </row>
    <row r="17358" spans="3:4" x14ac:dyDescent="0.2">
      <c r="C17358" s="555"/>
      <c r="D17358" s="555"/>
    </row>
    <row r="17359" spans="3:4" x14ac:dyDescent="0.2">
      <c r="C17359" s="555"/>
      <c r="D17359" s="555"/>
    </row>
    <row r="17360" spans="3:4" x14ac:dyDescent="0.2">
      <c r="C17360" s="555"/>
      <c r="D17360" s="555"/>
    </row>
    <row r="17361" spans="3:4" x14ac:dyDescent="0.2">
      <c r="C17361" s="555"/>
      <c r="D17361" s="555"/>
    </row>
    <row r="17362" spans="3:4" x14ac:dyDescent="0.2">
      <c r="C17362" s="555"/>
      <c r="D17362" s="555"/>
    </row>
    <row r="17363" spans="3:4" x14ac:dyDescent="0.2">
      <c r="C17363" s="555"/>
      <c r="D17363" s="555"/>
    </row>
    <row r="17364" spans="3:4" x14ac:dyDescent="0.2">
      <c r="C17364" s="555"/>
      <c r="D17364" s="555"/>
    </row>
    <row r="17365" spans="3:4" x14ac:dyDescent="0.2">
      <c r="C17365" s="555"/>
      <c r="D17365" s="555"/>
    </row>
    <row r="17366" spans="3:4" x14ac:dyDescent="0.2">
      <c r="C17366" s="555"/>
      <c r="D17366" s="555"/>
    </row>
    <row r="17367" spans="3:4" x14ac:dyDescent="0.2">
      <c r="C17367" s="555"/>
      <c r="D17367" s="555"/>
    </row>
    <row r="17368" spans="3:4" x14ac:dyDescent="0.2">
      <c r="C17368" s="555"/>
      <c r="D17368" s="555"/>
    </row>
    <row r="17369" spans="3:4" x14ac:dyDescent="0.2">
      <c r="C17369" s="555"/>
      <c r="D17369" s="555"/>
    </row>
    <row r="17370" spans="3:4" x14ac:dyDescent="0.2">
      <c r="C17370" s="555"/>
      <c r="D17370" s="555"/>
    </row>
    <row r="17371" spans="3:4" x14ac:dyDescent="0.2">
      <c r="C17371" s="555"/>
      <c r="D17371" s="555"/>
    </row>
    <row r="17372" spans="3:4" x14ac:dyDescent="0.2">
      <c r="C17372" s="555"/>
      <c r="D17372" s="555"/>
    </row>
    <row r="17373" spans="3:4" x14ac:dyDescent="0.2">
      <c r="C17373" s="555"/>
      <c r="D17373" s="555"/>
    </row>
    <row r="17374" spans="3:4" x14ac:dyDescent="0.2">
      <c r="C17374" s="555"/>
      <c r="D17374" s="555"/>
    </row>
    <row r="17375" spans="3:4" x14ac:dyDescent="0.2">
      <c r="C17375" s="555"/>
      <c r="D17375" s="555"/>
    </row>
    <row r="17376" spans="3:4" x14ac:dyDescent="0.2">
      <c r="C17376" s="555"/>
      <c r="D17376" s="555"/>
    </row>
    <row r="17377" spans="3:4" x14ac:dyDescent="0.2">
      <c r="C17377" s="555"/>
      <c r="D17377" s="555"/>
    </row>
    <row r="17378" spans="3:4" x14ac:dyDescent="0.2">
      <c r="C17378" s="555"/>
      <c r="D17378" s="555"/>
    </row>
    <row r="17379" spans="3:4" x14ac:dyDescent="0.2">
      <c r="C17379" s="555"/>
      <c r="D17379" s="555"/>
    </row>
    <row r="17380" spans="3:4" x14ac:dyDescent="0.2">
      <c r="C17380" s="555"/>
      <c r="D17380" s="555"/>
    </row>
    <row r="17381" spans="3:4" x14ac:dyDescent="0.2">
      <c r="C17381" s="555"/>
      <c r="D17381" s="555"/>
    </row>
    <row r="17382" spans="3:4" x14ac:dyDescent="0.2">
      <c r="C17382" s="555"/>
      <c r="D17382" s="555"/>
    </row>
    <row r="17383" spans="3:4" x14ac:dyDescent="0.2">
      <c r="C17383" s="555"/>
      <c r="D17383" s="555"/>
    </row>
    <row r="17384" spans="3:4" x14ac:dyDescent="0.2">
      <c r="C17384" s="555"/>
      <c r="D17384" s="555"/>
    </row>
    <row r="17385" spans="3:4" x14ac:dyDescent="0.2">
      <c r="C17385" s="555"/>
      <c r="D17385" s="555"/>
    </row>
    <row r="17386" spans="3:4" x14ac:dyDescent="0.2">
      <c r="C17386" s="555"/>
      <c r="D17386" s="555"/>
    </row>
    <row r="17387" spans="3:4" x14ac:dyDescent="0.2">
      <c r="C17387" s="555"/>
      <c r="D17387" s="555"/>
    </row>
    <row r="17388" spans="3:4" x14ac:dyDescent="0.2">
      <c r="C17388" s="555"/>
      <c r="D17388" s="555"/>
    </row>
    <row r="17389" spans="3:4" x14ac:dyDescent="0.2">
      <c r="C17389" s="555"/>
      <c r="D17389" s="555"/>
    </row>
    <row r="17390" spans="3:4" x14ac:dyDescent="0.2">
      <c r="C17390" s="555"/>
      <c r="D17390" s="555"/>
    </row>
    <row r="17391" spans="3:4" x14ac:dyDescent="0.2">
      <c r="C17391" s="555"/>
      <c r="D17391" s="555"/>
    </row>
    <row r="17392" spans="3:4" x14ac:dyDescent="0.2">
      <c r="C17392" s="555"/>
      <c r="D17392" s="555"/>
    </row>
    <row r="17393" spans="3:4" x14ac:dyDescent="0.2">
      <c r="C17393" s="555"/>
      <c r="D17393" s="555"/>
    </row>
    <row r="17394" spans="3:4" x14ac:dyDescent="0.2">
      <c r="C17394" s="555"/>
      <c r="D17394" s="555"/>
    </row>
    <row r="17395" spans="3:4" x14ac:dyDescent="0.2">
      <c r="C17395" s="555"/>
      <c r="D17395" s="555"/>
    </row>
    <row r="17396" spans="3:4" x14ac:dyDescent="0.2">
      <c r="C17396" s="555"/>
      <c r="D17396" s="555"/>
    </row>
    <row r="17397" spans="3:4" x14ac:dyDescent="0.2">
      <c r="C17397" s="555"/>
      <c r="D17397" s="555"/>
    </row>
    <row r="17398" spans="3:4" x14ac:dyDescent="0.2">
      <c r="C17398" s="555"/>
      <c r="D17398" s="555"/>
    </row>
    <row r="17399" spans="3:4" x14ac:dyDescent="0.2">
      <c r="C17399" s="555"/>
      <c r="D17399" s="555"/>
    </row>
    <row r="17400" spans="3:4" x14ac:dyDescent="0.2">
      <c r="C17400" s="555"/>
      <c r="D17400" s="555"/>
    </row>
    <row r="17401" spans="3:4" x14ac:dyDescent="0.2">
      <c r="C17401" s="555"/>
      <c r="D17401" s="555"/>
    </row>
    <row r="17402" spans="3:4" x14ac:dyDescent="0.2">
      <c r="C17402" s="555"/>
      <c r="D17402" s="555"/>
    </row>
    <row r="17403" spans="3:4" x14ac:dyDescent="0.2">
      <c r="C17403" s="555"/>
      <c r="D17403" s="555"/>
    </row>
    <row r="17404" spans="3:4" x14ac:dyDescent="0.2">
      <c r="C17404" s="555"/>
      <c r="D17404" s="555"/>
    </row>
    <row r="17405" spans="3:4" x14ac:dyDescent="0.2">
      <c r="C17405" s="555"/>
      <c r="D17405" s="555"/>
    </row>
    <row r="17406" spans="3:4" x14ac:dyDescent="0.2">
      <c r="C17406" s="555"/>
      <c r="D17406" s="555"/>
    </row>
    <row r="17407" spans="3:4" x14ac:dyDescent="0.2">
      <c r="C17407" s="555"/>
      <c r="D17407" s="555"/>
    </row>
    <row r="17408" spans="3:4" x14ac:dyDescent="0.2">
      <c r="C17408" s="555"/>
      <c r="D17408" s="555"/>
    </row>
    <row r="17409" spans="3:4" x14ac:dyDescent="0.2">
      <c r="C17409" s="555"/>
      <c r="D17409" s="555"/>
    </row>
    <row r="17410" spans="3:4" x14ac:dyDescent="0.2">
      <c r="C17410" s="555"/>
      <c r="D17410" s="555"/>
    </row>
    <row r="17411" spans="3:4" x14ac:dyDescent="0.2">
      <c r="C17411" s="555"/>
      <c r="D17411" s="555"/>
    </row>
    <row r="17412" spans="3:4" x14ac:dyDescent="0.2">
      <c r="C17412" s="555"/>
      <c r="D17412" s="555"/>
    </row>
    <row r="17413" spans="3:4" x14ac:dyDescent="0.2">
      <c r="C17413" s="555"/>
      <c r="D17413" s="555"/>
    </row>
    <row r="17414" spans="3:4" x14ac:dyDescent="0.2">
      <c r="C17414" s="555"/>
      <c r="D17414" s="555"/>
    </row>
    <row r="17415" spans="3:4" x14ac:dyDescent="0.2">
      <c r="C17415" s="555"/>
      <c r="D17415" s="555"/>
    </row>
    <row r="17416" spans="3:4" x14ac:dyDescent="0.2">
      <c r="C17416" s="555"/>
      <c r="D17416" s="555"/>
    </row>
    <row r="17417" spans="3:4" x14ac:dyDescent="0.2">
      <c r="C17417" s="555"/>
      <c r="D17417" s="555"/>
    </row>
    <row r="17418" spans="3:4" x14ac:dyDescent="0.2">
      <c r="C17418" s="555"/>
      <c r="D17418" s="555"/>
    </row>
    <row r="17419" spans="3:4" x14ac:dyDescent="0.2">
      <c r="C17419" s="555"/>
      <c r="D17419" s="555"/>
    </row>
    <row r="17420" spans="3:4" x14ac:dyDescent="0.2">
      <c r="C17420" s="555"/>
      <c r="D17420" s="555"/>
    </row>
    <row r="17421" spans="3:4" x14ac:dyDescent="0.2">
      <c r="C17421" s="555"/>
      <c r="D17421" s="555"/>
    </row>
    <row r="17422" spans="3:4" x14ac:dyDescent="0.2">
      <c r="C17422" s="555"/>
      <c r="D17422" s="555"/>
    </row>
    <row r="17423" spans="3:4" x14ac:dyDescent="0.2">
      <c r="C17423" s="555"/>
      <c r="D17423" s="555"/>
    </row>
    <row r="17424" spans="3:4" x14ac:dyDescent="0.2">
      <c r="C17424" s="555"/>
      <c r="D17424" s="555"/>
    </row>
    <row r="17425" spans="3:4" x14ac:dyDescent="0.2">
      <c r="C17425" s="555"/>
      <c r="D17425" s="555"/>
    </row>
    <row r="17426" spans="3:4" x14ac:dyDescent="0.2">
      <c r="C17426" s="555"/>
      <c r="D17426" s="555"/>
    </row>
    <row r="17427" spans="3:4" x14ac:dyDescent="0.2">
      <c r="C17427" s="555"/>
      <c r="D17427" s="555"/>
    </row>
    <row r="17428" spans="3:4" x14ac:dyDescent="0.2">
      <c r="C17428" s="555"/>
      <c r="D17428" s="555"/>
    </row>
    <row r="17429" spans="3:4" x14ac:dyDescent="0.2">
      <c r="C17429" s="555"/>
      <c r="D17429" s="555"/>
    </row>
    <row r="17430" spans="3:4" x14ac:dyDescent="0.2">
      <c r="C17430" s="555"/>
      <c r="D17430" s="555"/>
    </row>
    <row r="17431" spans="3:4" x14ac:dyDescent="0.2">
      <c r="C17431" s="555"/>
      <c r="D17431" s="555"/>
    </row>
    <row r="17432" spans="3:4" x14ac:dyDescent="0.2">
      <c r="C17432" s="555"/>
      <c r="D17432" s="555"/>
    </row>
    <row r="17433" spans="3:4" x14ac:dyDescent="0.2">
      <c r="C17433" s="555"/>
      <c r="D17433" s="555"/>
    </row>
    <row r="17434" spans="3:4" x14ac:dyDescent="0.2">
      <c r="C17434" s="555"/>
      <c r="D17434" s="555"/>
    </row>
    <row r="17435" spans="3:4" x14ac:dyDescent="0.2">
      <c r="C17435" s="555"/>
      <c r="D17435" s="555"/>
    </row>
    <row r="17436" spans="3:4" x14ac:dyDescent="0.2">
      <c r="C17436" s="555"/>
      <c r="D17436" s="555"/>
    </row>
    <row r="17437" spans="3:4" x14ac:dyDescent="0.2">
      <c r="C17437" s="555"/>
      <c r="D17437" s="555"/>
    </row>
    <row r="17438" spans="3:4" x14ac:dyDescent="0.2">
      <c r="C17438" s="555"/>
      <c r="D17438" s="555"/>
    </row>
    <row r="17439" spans="3:4" x14ac:dyDescent="0.2">
      <c r="C17439" s="555"/>
      <c r="D17439" s="555"/>
    </row>
    <row r="17440" spans="3:4" x14ac:dyDescent="0.2">
      <c r="C17440" s="555"/>
      <c r="D17440" s="555"/>
    </row>
    <row r="17441" spans="3:4" x14ac:dyDescent="0.2">
      <c r="C17441" s="555"/>
      <c r="D17441" s="555"/>
    </row>
    <row r="17442" spans="3:4" x14ac:dyDescent="0.2">
      <c r="C17442" s="555"/>
      <c r="D17442" s="555"/>
    </row>
    <row r="17443" spans="3:4" x14ac:dyDescent="0.2">
      <c r="C17443" s="555"/>
      <c r="D17443" s="555"/>
    </row>
    <row r="17444" spans="3:4" x14ac:dyDescent="0.2">
      <c r="C17444" s="555"/>
      <c r="D17444" s="555"/>
    </row>
    <row r="17445" spans="3:4" x14ac:dyDescent="0.2">
      <c r="C17445" s="555"/>
      <c r="D17445" s="555"/>
    </row>
    <row r="17446" spans="3:4" x14ac:dyDescent="0.2">
      <c r="C17446" s="555"/>
      <c r="D17446" s="555"/>
    </row>
    <row r="17447" spans="3:4" x14ac:dyDescent="0.2">
      <c r="C17447" s="555"/>
      <c r="D17447" s="555"/>
    </row>
    <row r="17448" spans="3:4" x14ac:dyDescent="0.2">
      <c r="C17448" s="555"/>
      <c r="D17448" s="555"/>
    </row>
    <row r="17449" spans="3:4" x14ac:dyDescent="0.2">
      <c r="C17449" s="555"/>
      <c r="D17449" s="555"/>
    </row>
    <row r="17450" spans="3:4" x14ac:dyDescent="0.2">
      <c r="C17450" s="555"/>
      <c r="D17450" s="555"/>
    </row>
    <row r="17451" spans="3:4" x14ac:dyDescent="0.2">
      <c r="C17451" s="555"/>
      <c r="D17451" s="555"/>
    </row>
    <row r="17452" spans="3:4" x14ac:dyDescent="0.2">
      <c r="C17452" s="555"/>
      <c r="D17452" s="555"/>
    </row>
    <row r="17453" spans="3:4" x14ac:dyDescent="0.2">
      <c r="C17453" s="555"/>
      <c r="D17453" s="555"/>
    </row>
    <row r="17454" spans="3:4" x14ac:dyDescent="0.2">
      <c r="C17454" s="555"/>
      <c r="D17454" s="555"/>
    </row>
    <row r="17455" spans="3:4" x14ac:dyDescent="0.2">
      <c r="C17455" s="555"/>
      <c r="D17455" s="555"/>
    </row>
    <row r="17456" spans="3:4" x14ac:dyDescent="0.2">
      <c r="C17456" s="555"/>
      <c r="D17456" s="555"/>
    </row>
    <row r="17457" spans="3:4" x14ac:dyDescent="0.2">
      <c r="C17457" s="555"/>
      <c r="D17457" s="555"/>
    </row>
    <row r="17458" spans="3:4" x14ac:dyDescent="0.2">
      <c r="C17458" s="555"/>
      <c r="D17458" s="555"/>
    </row>
    <row r="17459" spans="3:4" x14ac:dyDescent="0.2">
      <c r="C17459" s="555"/>
      <c r="D17459" s="555"/>
    </row>
    <row r="17460" spans="3:4" x14ac:dyDescent="0.2">
      <c r="C17460" s="555"/>
      <c r="D17460" s="555"/>
    </row>
    <row r="17461" spans="3:4" x14ac:dyDescent="0.2">
      <c r="C17461" s="555"/>
      <c r="D17461" s="555"/>
    </row>
    <row r="17462" spans="3:4" x14ac:dyDescent="0.2">
      <c r="C17462" s="555"/>
      <c r="D17462" s="555"/>
    </row>
    <row r="17463" spans="3:4" x14ac:dyDescent="0.2">
      <c r="C17463" s="555"/>
      <c r="D17463" s="555"/>
    </row>
    <row r="17464" spans="3:4" x14ac:dyDescent="0.2">
      <c r="C17464" s="555"/>
      <c r="D17464" s="555"/>
    </row>
    <row r="17465" spans="3:4" x14ac:dyDescent="0.2">
      <c r="C17465" s="555"/>
      <c r="D17465" s="555"/>
    </row>
    <row r="17466" spans="3:4" x14ac:dyDescent="0.2">
      <c r="C17466" s="555"/>
      <c r="D17466" s="555"/>
    </row>
    <row r="17467" spans="3:4" x14ac:dyDescent="0.2">
      <c r="C17467" s="555"/>
      <c r="D17467" s="555"/>
    </row>
    <row r="17468" spans="3:4" x14ac:dyDescent="0.2">
      <c r="C17468" s="555"/>
      <c r="D17468" s="555"/>
    </row>
    <row r="17469" spans="3:4" x14ac:dyDescent="0.2">
      <c r="C17469" s="555"/>
      <c r="D17469" s="555"/>
    </row>
    <row r="17470" spans="3:4" x14ac:dyDescent="0.2">
      <c r="C17470" s="555"/>
      <c r="D17470" s="555"/>
    </row>
    <row r="17471" spans="3:4" x14ac:dyDescent="0.2">
      <c r="C17471" s="555"/>
      <c r="D17471" s="555"/>
    </row>
    <row r="17472" spans="3:4" x14ac:dyDescent="0.2">
      <c r="C17472" s="555"/>
      <c r="D17472" s="555"/>
    </row>
    <row r="17473" spans="3:4" x14ac:dyDescent="0.2">
      <c r="C17473" s="555"/>
      <c r="D17473" s="555"/>
    </row>
    <row r="17474" spans="3:4" x14ac:dyDescent="0.2">
      <c r="C17474" s="555"/>
      <c r="D17474" s="555"/>
    </row>
    <row r="17475" spans="3:4" x14ac:dyDescent="0.2">
      <c r="C17475" s="555"/>
      <c r="D17475" s="555"/>
    </row>
    <row r="17476" spans="3:4" x14ac:dyDescent="0.2">
      <c r="C17476" s="555"/>
      <c r="D17476" s="555"/>
    </row>
    <row r="17477" spans="3:4" x14ac:dyDescent="0.2">
      <c r="C17477" s="555"/>
      <c r="D17477" s="555"/>
    </row>
    <row r="17478" spans="3:4" x14ac:dyDescent="0.2">
      <c r="C17478" s="555"/>
      <c r="D17478" s="555"/>
    </row>
    <row r="17479" spans="3:4" x14ac:dyDescent="0.2">
      <c r="C17479" s="555"/>
      <c r="D17479" s="555"/>
    </row>
    <row r="17480" spans="3:4" x14ac:dyDescent="0.2">
      <c r="C17480" s="555"/>
      <c r="D17480" s="555"/>
    </row>
    <row r="17481" spans="3:4" x14ac:dyDescent="0.2">
      <c r="C17481" s="555"/>
      <c r="D17481" s="555"/>
    </row>
    <row r="17482" spans="3:4" x14ac:dyDescent="0.2">
      <c r="C17482" s="555"/>
      <c r="D17482" s="555"/>
    </row>
    <row r="17483" spans="3:4" x14ac:dyDescent="0.2">
      <c r="C17483" s="555"/>
      <c r="D17483" s="555"/>
    </row>
    <row r="17484" spans="3:4" x14ac:dyDescent="0.2">
      <c r="C17484" s="555"/>
      <c r="D17484" s="555"/>
    </row>
    <row r="17485" spans="3:4" x14ac:dyDescent="0.2">
      <c r="C17485" s="555"/>
      <c r="D17485" s="555"/>
    </row>
    <row r="17486" spans="3:4" x14ac:dyDescent="0.2">
      <c r="C17486" s="555"/>
      <c r="D17486" s="555"/>
    </row>
    <row r="17487" spans="3:4" x14ac:dyDescent="0.2">
      <c r="C17487" s="555"/>
      <c r="D17487" s="555"/>
    </row>
    <row r="17488" spans="3:4" x14ac:dyDescent="0.2">
      <c r="C17488" s="555"/>
      <c r="D17488" s="555"/>
    </row>
    <row r="17489" spans="3:4" x14ac:dyDescent="0.2">
      <c r="C17489" s="555"/>
      <c r="D17489" s="555"/>
    </row>
    <row r="17490" spans="3:4" x14ac:dyDescent="0.2">
      <c r="C17490" s="555"/>
      <c r="D17490" s="555"/>
    </row>
    <row r="17491" spans="3:4" x14ac:dyDescent="0.2">
      <c r="C17491" s="555"/>
      <c r="D17491" s="555"/>
    </row>
    <row r="17492" spans="3:4" x14ac:dyDescent="0.2">
      <c r="C17492" s="555"/>
      <c r="D17492" s="555"/>
    </row>
    <row r="17493" spans="3:4" x14ac:dyDescent="0.2">
      <c r="C17493" s="555"/>
      <c r="D17493" s="555"/>
    </row>
    <row r="17494" spans="3:4" x14ac:dyDescent="0.2">
      <c r="C17494" s="555"/>
      <c r="D17494" s="555"/>
    </row>
    <row r="17495" spans="3:4" x14ac:dyDescent="0.2">
      <c r="C17495" s="555"/>
      <c r="D17495" s="555"/>
    </row>
    <row r="17496" spans="3:4" x14ac:dyDescent="0.2">
      <c r="C17496" s="555"/>
      <c r="D17496" s="555"/>
    </row>
    <row r="17497" spans="3:4" x14ac:dyDescent="0.2">
      <c r="C17497" s="555"/>
      <c r="D17497" s="555"/>
    </row>
    <row r="17498" spans="3:4" x14ac:dyDescent="0.2">
      <c r="C17498" s="555"/>
      <c r="D17498" s="555"/>
    </row>
    <row r="17499" spans="3:4" x14ac:dyDescent="0.2">
      <c r="C17499" s="555"/>
      <c r="D17499" s="555"/>
    </row>
    <row r="17500" spans="3:4" x14ac:dyDescent="0.2">
      <c r="C17500" s="555"/>
      <c r="D17500" s="555"/>
    </row>
    <row r="17501" spans="3:4" x14ac:dyDescent="0.2">
      <c r="C17501" s="555"/>
      <c r="D17501" s="555"/>
    </row>
    <row r="17502" spans="3:4" x14ac:dyDescent="0.2">
      <c r="C17502" s="555"/>
      <c r="D17502" s="555"/>
    </row>
    <row r="17503" spans="3:4" x14ac:dyDescent="0.2">
      <c r="C17503" s="555"/>
      <c r="D17503" s="555"/>
    </row>
    <row r="17504" spans="3:4" x14ac:dyDescent="0.2">
      <c r="C17504" s="555"/>
      <c r="D17504" s="555"/>
    </row>
    <row r="17505" spans="3:4" x14ac:dyDescent="0.2">
      <c r="C17505" s="555"/>
      <c r="D17505" s="555"/>
    </row>
    <row r="17506" spans="3:4" x14ac:dyDescent="0.2">
      <c r="C17506" s="555"/>
      <c r="D17506" s="555"/>
    </row>
    <row r="17507" spans="3:4" x14ac:dyDescent="0.2">
      <c r="C17507" s="555"/>
      <c r="D17507" s="555"/>
    </row>
    <row r="17508" spans="3:4" x14ac:dyDescent="0.2">
      <c r="C17508" s="555"/>
      <c r="D17508" s="555"/>
    </row>
    <row r="17509" spans="3:4" x14ac:dyDescent="0.2">
      <c r="C17509" s="555"/>
      <c r="D17509" s="555"/>
    </row>
    <row r="17510" spans="3:4" x14ac:dyDescent="0.2">
      <c r="C17510" s="555"/>
      <c r="D17510" s="555"/>
    </row>
    <row r="17511" spans="3:4" x14ac:dyDescent="0.2">
      <c r="C17511" s="555"/>
      <c r="D17511" s="555"/>
    </row>
    <row r="17512" spans="3:4" x14ac:dyDescent="0.2">
      <c r="C17512" s="555"/>
      <c r="D17512" s="555"/>
    </row>
    <row r="17513" spans="3:4" x14ac:dyDescent="0.2">
      <c r="C17513" s="555"/>
      <c r="D17513" s="555"/>
    </row>
    <row r="17514" spans="3:4" x14ac:dyDescent="0.2">
      <c r="C17514" s="555"/>
      <c r="D17514" s="555"/>
    </row>
    <row r="17515" spans="3:4" x14ac:dyDescent="0.2">
      <c r="C17515" s="555"/>
      <c r="D17515" s="555"/>
    </row>
    <row r="17516" spans="3:4" x14ac:dyDescent="0.2">
      <c r="C17516" s="555"/>
      <c r="D17516" s="555"/>
    </row>
    <row r="17517" spans="3:4" x14ac:dyDescent="0.2">
      <c r="C17517" s="555"/>
      <c r="D17517" s="555"/>
    </row>
    <row r="17518" spans="3:4" x14ac:dyDescent="0.2">
      <c r="C17518" s="555"/>
      <c r="D17518" s="555"/>
    </row>
    <row r="17519" spans="3:4" x14ac:dyDescent="0.2">
      <c r="C17519" s="555"/>
      <c r="D17519" s="555"/>
    </row>
    <row r="17520" spans="3:4" x14ac:dyDescent="0.2">
      <c r="C17520" s="555"/>
      <c r="D17520" s="555"/>
    </row>
    <row r="17521" spans="3:4" x14ac:dyDescent="0.2">
      <c r="C17521" s="555"/>
      <c r="D17521" s="555"/>
    </row>
    <row r="17522" spans="3:4" x14ac:dyDescent="0.2">
      <c r="C17522" s="555"/>
      <c r="D17522" s="555"/>
    </row>
    <row r="17523" spans="3:4" x14ac:dyDescent="0.2">
      <c r="C17523" s="555"/>
      <c r="D17523" s="555"/>
    </row>
    <row r="17524" spans="3:4" x14ac:dyDescent="0.2">
      <c r="C17524" s="555"/>
      <c r="D17524" s="555"/>
    </row>
    <row r="17525" spans="3:4" x14ac:dyDescent="0.2">
      <c r="C17525" s="555"/>
      <c r="D17525" s="555"/>
    </row>
    <row r="17526" spans="3:4" x14ac:dyDescent="0.2">
      <c r="C17526" s="555"/>
      <c r="D17526" s="555"/>
    </row>
    <row r="17527" spans="3:4" x14ac:dyDescent="0.2">
      <c r="C17527" s="555"/>
      <c r="D17527" s="555"/>
    </row>
    <row r="17528" spans="3:4" x14ac:dyDescent="0.2">
      <c r="C17528" s="555"/>
      <c r="D17528" s="555"/>
    </row>
    <row r="17529" spans="3:4" x14ac:dyDescent="0.2">
      <c r="C17529" s="555"/>
      <c r="D17529" s="555"/>
    </row>
    <row r="17530" spans="3:4" x14ac:dyDescent="0.2">
      <c r="C17530" s="555"/>
      <c r="D17530" s="555"/>
    </row>
    <row r="17531" spans="3:4" x14ac:dyDescent="0.2">
      <c r="C17531" s="555"/>
      <c r="D17531" s="555"/>
    </row>
    <row r="17532" spans="3:4" x14ac:dyDescent="0.2">
      <c r="C17532" s="555"/>
      <c r="D17532" s="555"/>
    </row>
    <row r="17533" spans="3:4" x14ac:dyDescent="0.2">
      <c r="C17533" s="555"/>
      <c r="D17533" s="555"/>
    </row>
    <row r="17534" spans="3:4" x14ac:dyDescent="0.2">
      <c r="C17534" s="555"/>
      <c r="D17534" s="555"/>
    </row>
    <row r="17535" spans="3:4" x14ac:dyDescent="0.2">
      <c r="C17535" s="555"/>
      <c r="D17535" s="555"/>
    </row>
    <row r="17536" spans="3:4" x14ac:dyDescent="0.2">
      <c r="C17536" s="555"/>
      <c r="D17536" s="555"/>
    </row>
    <row r="17537" spans="3:4" x14ac:dyDescent="0.2">
      <c r="C17537" s="555"/>
      <c r="D17537" s="555"/>
    </row>
    <row r="17538" spans="3:4" x14ac:dyDescent="0.2">
      <c r="C17538" s="555"/>
      <c r="D17538" s="555"/>
    </row>
    <row r="17539" spans="3:4" x14ac:dyDescent="0.2">
      <c r="C17539" s="555"/>
      <c r="D17539" s="555"/>
    </row>
    <row r="17540" spans="3:4" x14ac:dyDescent="0.2">
      <c r="C17540" s="555"/>
      <c r="D17540" s="555"/>
    </row>
    <row r="17541" spans="3:4" x14ac:dyDescent="0.2">
      <c r="C17541" s="555"/>
      <c r="D17541" s="555"/>
    </row>
    <row r="17542" spans="3:4" x14ac:dyDescent="0.2">
      <c r="C17542" s="555"/>
      <c r="D17542" s="555"/>
    </row>
    <row r="17543" spans="3:4" x14ac:dyDescent="0.2">
      <c r="C17543" s="555"/>
      <c r="D17543" s="555"/>
    </row>
    <row r="17544" spans="3:4" x14ac:dyDescent="0.2">
      <c r="C17544" s="555"/>
      <c r="D17544" s="555"/>
    </row>
    <row r="17545" spans="3:4" x14ac:dyDescent="0.2">
      <c r="C17545" s="555"/>
      <c r="D17545" s="555"/>
    </row>
    <row r="17546" spans="3:4" x14ac:dyDescent="0.2">
      <c r="C17546" s="555"/>
      <c r="D17546" s="555"/>
    </row>
    <row r="17547" spans="3:4" x14ac:dyDescent="0.2">
      <c r="C17547" s="555"/>
      <c r="D17547" s="555"/>
    </row>
    <row r="17548" spans="3:4" x14ac:dyDescent="0.2">
      <c r="C17548" s="555"/>
      <c r="D17548" s="555"/>
    </row>
    <row r="17549" spans="3:4" x14ac:dyDescent="0.2">
      <c r="C17549" s="555"/>
      <c r="D17549" s="555"/>
    </row>
    <row r="17550" spans="3:4" x14ac:dyDescent="0.2">
      <c r="C17550" s="555"/>
      <c r="D17550" s="555"/>
    </row>
    <row r="17551" spans="3:4" x14ac:dyDescent="0.2">
      <c r="C17551" s="555"/>
      <c r="D17551" s="555"/>
    </row>
    <row r="17552" spans="3:4" x14ac:dyDescent="0.2">
      <c r="C17552" s="555"/>
      <c r="D17552" s="555"/>
    </row>
    <row r="17553" spans="3:4" x14ac:dyDescent="0.2">
      <c r="C17553" s="555"/>
      <c r="D17553" s="555"/>
    </row>
    <row r="17554" spans="3:4" x14ac:dyDescent="0.2">
      <c r="C17554" s="555"/>
      <c r="D17554" s="555"/>
    </row>
    <row r="17555" spans="3:4" x14ac:dyDescent="0.2">
      <c r="C17555" s="555"/>
      <c r="D17555" s="555"/>
    </row>
    <row r="17556" spans="3:4" x14ac:dyDescent="0.2">
      <c r="C17556" s="555"/>
      <c r="D17556" s="555"/>
    </row>
    <row r="17557" spans="3:4" x14ac:dyDescent="0.2">
      <c r="C17557" s="555"/>
      <c r="D17557" s="555"/>
    </row>
    <row r="17558" spans="3:4" x14ac:dyDescent="0.2">
      <c r="C17558" s="555"/>
      <c r="D17558" s="555"/>
    </row>
    <row r="17559" spans="3:4" x14ac:dyDescent="0.2">
      <c r="C17559" s="555"/>
      <c r="D17559" s="555"/>
    </row>
    <row r="17560" spans="3:4" x14ac:dyDescent="0.2">
      <c r="C17560" s="555"/>
      <c r="D17560" s="555"/>
    </row>
    <row r="17561" spans="3:4" x14ac:dyDescent="0.2">
      <c r="C17561" s="555"/>
      <c r="D17561" s="555"/>
    </row>
    <row r="17562" spans="3:4" x14ac:dyDescent="0.2">
      <c r="C17562" s="555"/>
      <c r="D17562" s="555"/>
    </row>
    <row r="17563" spans="3:4" x14ac:dyDescent="0.2">
      <c r="C17563" s="555"/>
      <c r="D17563" s="555"/>
    </row>
    <row r="17564" spans="3:4" x14ac:dyDescent="0.2">
      <c r="C17564" s="555"/>
      <c r="D17564" s="555"/>
    </row>
    <row r="17565" spans="3:4" x14ac:dyDescent="0.2">
      <c r="C17565" s="555"/>
      <c r="D17565" s="555"/>
    </row>
    <row r="17566" spans="3:4" x14ac:dyDescent="0.2">
      <c r="C17566" s="555"/>
      <c r="D17566" s="555"/>
    </row>
    <row r="17567" spans="3:4" x14ac:dyDescent="0.2">
      <c r="C17567" s="555"/>
      <c r="D17567" s="555"/>
    </row>
    <row r="17568" spans="3:4" x14ac:dyDescent="0.2">
      <c r="C17568" s="555"/>
      <c r="D17568" s="555"/>
    </row>
    <row r="17569" spans="3:4" hidden="1" outlineLevel="1" x14ac:dyDescent="0.2">
      <c r="C17569" s="554"/>
      <c r="D17569" s="554"/>
    </row>
    <row r="17570" spans="3:4" hidden="1" outlineLevel="1" x14ac:dyDescent="0.2">
      <c r="C17570" s="554"/>
      <c r="D17570" s="554"/>
    </row>
    <row r="17571" spans="3:4" hidden="1" outlineLevel="1" x14ac:dyDescent="0.2">
      <c r="C17571" s="554"/>
      <c r="D17571" s="554"/>
    </row>
    <row r="17572" spans="3:4" hidden="1" outlineLevel="1" x14ac:dyDescent="0.2">
      <c r="C17572" s="554"/>
      <c r="D17572" s="554"/>
    </row>
    <row r="17573" spans="3:4" hidden="1" outlineLevel="1" x14ac:dyDescent="0.2">
      <c r="C17573" s="554"/>
      <c r="D17573" s="554"/>
    </row>
    <row r="17574" spans="3:4" hidden="1" outlineLevel="1" x14ac:dyDescent="0.2">
      <c r="C17574" s="554"/>
      <c r="D17574" s="554"/>
    </row>
    <row r="17575" spans="3:4" hidden="1" outlineLevel="1" x14ac:dyDescent="0.2">
      <c r="C17575" s="554"/>
      <c r="D17575" s="554"/>
    </row>
    <row r="17576" spans="3:4" hidden="1" outlineLevel="1" x14ac:dyDescent="0.2">
      <c r="C17576" s="554"/>
      <c r="D17576" s="554"/>
    </row>
    <row r="17577" spans="3:4" hidden="1" outlineLevel="1" x14ac:dyDescent="0.2">
      <c r="C17577" s="554"/>
      <c r="D17577" s="554"/>
    </row>
    <row r="17578" spans="3:4" hidden="1" outlineLevel="1" x14ac:dyDescent="0.2">
      <c r="C17578" s="554"/>
      <c r="D17578" s="554"/>
    </row>
    <row r="17579" spans="3:4" hidden="1" outlineLevel="1" x14ac:dyDescent="0.2">
      <c r="C17579" s="554"/>
      <c r="D17579" s="554"/>
    </row>
    <row r="17580" spans="3:4" hidden="1" outlineLevel="1" x14ac:dyDescent="0.2">
      <c r="C17580" s="554"/>
      <c r="D17580" s="554"/>
    </row>
    <row r="17581" spans="3:4" hidden="1" outlineLevel="1" x14ac:dyDescent="0.2">
      <c r="C17581" s="554"/>
      <c r="D17581" s="554"/>
    </row>
    <row r="17582" spans="3:4" hidden="1" outlineLevel="1" x14ac:dyDescent="0.2">
      <c r="C17582" s="554"/>
      <c r="D17582" s="554"/>
    </row>
    <row r="17583" spans="3:4" hidden="1" outlineLevel="1" x14ac:dyDescent="0.2">
      <c r="C17583" s="554"/>
      <c r="D17583" s="554"/>
    </row>
    <row r="17584" spans="3:4" hidden="1" outlineLevel="1" x14ac:dyDescent="0.2">
      <c r="C17584" s="554"/>
      <c r="D17584" s="554"/>
    </row>
    <row r="17585" spans="3:4" hidden="1" outlineLevel="1" x14ac:dyDescent="0.2">
      <c r="C17585" s="554"/>
      <c r="D17585" s="554"/>
    </row>
    <row r="17586" spans="3:4" hidden="1" outlineLevel="1" x14ac:dyDescent="0.2">
      <c r="C17586" s="554"/>
      <c r="D17586" s="554"/>
    </row>
    <row r="17587" spans="3:4" hidden="1" outlineLevel="1" x14ac:dyDescent="0.2">
      <c r="C17587" s="554"/>
      <c r="D17587" s="554"/>
    </row>
    <row r="17588" spans="3:4" hidden="1" outlineLevel="1" x14ac:dyDescent="0.2">
      <c r="C17588" s="554"/>
      <c r="D17588" s="554"/>
    </row>
    <row r="17589" spans="3:4" hidden="1" outlineLevel="1" x14ac:dyDescent="0.2">
      <c r="C17589" s="554"/>
      <c r="D17589" s="554"/>
    </row>
    <row r="17590" spans="3:4" hidden="1" outlineLevel="1" x14ac:dyDescent="0.2">
      <c r="C17590" s="554"/>
      <c r="D17590" s="554"/>
    </row>
    <row r="17591" spans="3:4" hidden="1" outlineLevel="1" x14ac:dyDescent="0.2">
      <c r="C17591" s="554"/>
      <c r="D17591" s="554"/>
    </row>
    <row r="17592" spans="3:4" hidden="1" outlineLevel="1" x14ac:dyDescent="0.2">
      <c r="C17592" s="554"/>
      <c r="D17592" s="554"/>
    </row>
    <row r="17593" spans="3:4" hidden="1" outlineLevel="1" x14ac:dyDescent="0.2">
      <c r="C17593" s="554"/>
      <c r="D17593" s="554"/>
    </row>
    <row r="17594" spans="3:4" hidden="1" outlineLevel="1" x14ac:dyDescent="0.2">
      <c r="C17594" s="554"/>
      <c r="D17594" s="554"/>
    </row>
    <row r="17595" spans="3:4" hidden="1" outlineLevel="1" x14ac:dyDescent="0.2">
      <c r="C17595" s="554"/>
      <c r="D17595" s="554"/>
    </row>
    <row r="17596" spans="3:4" hidden="1" outlineLevel="1" x14ac:dyDescent="0.2">
      <c r="C17596" s="554"/>
      <c r="D17596" s="554"/>
    </row>
    <row r="17597" spans="3:4" hidden="1" outlineLevel="1" x14ac:dyDescent="0.2">
      <c r="C17597" s="554"/>
      <c r="D17597" s="554"/>
    </row>
    <row r="17598" spans="3:4" hidden="1" outlineLevel="1" x14ac:dyDescent="0.2">
      <c r="C17598" s="554"/>
      <c r="D17598" s="554"/>
    </row>
    <row r="17599" spans="3:4" hidden="1" outlineLevel="1" x14ac:dyDescent="0.2">
      <c r="C17599" s="554"/>
      <c r="D17599" s="554"/>
    </row>
    <row r="17600" spans="3:4" hidden="1" outlineLevel="1" x14ac:dyDescent="0.2">
      <c r="C17600" s="554"/>
      <c r="D17600" s="554"/>
    </row>
    <row r="17601" spans="3:4" hidden="1" outlineLevel="1" x14ac:dyDescent="0.2">
      <c r="C17601" s="554"/>
      <c r="D17601" s="554"/>
    </row>
    <row r="17602" spans="3:4" hidden="1" outlineLevel="1" x14ac:dyDescent="0.2">
      <c r="C17602" s="554"/>
      <c r="D17602" s="554"/>
    </row>
    <row r="17603" spans="3:4" hidden="1" outlineLevel="1" x14ac:dyDescent="0.2">
      <c r="C17603" s="554"/>
      <c r="D17603" s="554"/>
    </row>
    <row r="17604" spans="3:4" hidden="1" outlineLevel="1" x14ac:dyDescent="0.2">
      <c r="C17604" s="554"/>
      <c r="D17604" s="554"/>
    </row>
    <row r="17605" spans="3:4" hidden="1" outlineLevel="1" x14ac:dyDescent="0.2">
      <c r="C17605" s="554"/>
      <c r="D17605" s="554"/>
    </row>
    <row r="17606" spans="3:4" hidden="1" outlineLevel="1" x14ac:dyDescent="0.2">
      <c r="C17606" s="554"/>
      <c r="D17606" s="554"/>
    </row>
    <row r="17607" spans="3:4" hidden="1" outlineLevel="1" x14ac:dyDescent="0.2">
      <c r="C17607" s="554"/>
      <c r="D17607" s="554"/>
    </row>
    <row r="17608" spans="3:4" hidden="1" outlineLevel="1" x14ac:dyDescent="0.2">
      <c r="C17608" s="554"/>
      <c r="D17608" s="554"/>
    </row>
    <row r="17609" spans="3:4" hidden="1" outlineLevel="1" x14ac:dyDescent="0.2">
      <c r="C17609" s="554"/>
      <c r="D17609" s="554"/>
    </row>
    <row r="17610" spans="3:4" hidden="1" outlineLevel="1" x14ac:dyDescent="0.2">
      <c r="C17610" s="554"/>
      <c r="D17610" s="554"/>
    </row>
    <row r="17611" spans="3:4" hidden="1" outlineLevel="1" x14ac:dyDescent="0.2">
      <c r="C17611" s="554"/>
      <c r="D17611" s="554"/>
    </row>
    <row r="17612" spans="3:4" hidden="1" outlineLevel="1" x14ac:dyDescent="0.2">
      <c r="C17612" s="554"/>
      <c r="D17612" s="554"/>
    </row>
    <row r="17613" spans="3:4" hidden="1" outlineLevel="1" x14ac:dyDescent="0.2">
      <c r="C17613" s="554"/>
      <c r="D17613" s="554"/>
    </row>
    <row r="17614" spans="3:4" hidden="1" outlineLevel="1" x14ac:dyDescent="0.2">
      <c r="C17614" s="554"/>
      <c r="D17614" s="554"/>
    </row>
    <row r="17615" spans="3:4" hidden="1" outlineLevel="1" x14ac:dyDescent="0.2">
      <c r="C17615" s="554"/>
      <c r="D17615" s="554"/>
    </row>
    <row r="17616" spans="3:4" hidden="1" outlineLevel="1" x14ac:dyDescent="0.2">
      <c r="C17616" s="554"/>
      <c r="D17616" s="554"/>
    </row>
    <row r="17617" spans="3:4" hidden="1" outlineLevel="1" x14ac:dyDescent="0.2">
      <c r="C17617" s="554"/>
      <c r="D17617" s="554"/>
    </row>
    <row r="17618" spans="3:4" hidden="1" outlineLevel="1" x14ac:dyDescent="0.2">
      <c r="C17618" s="554"/>
      <c r="D17618" s="554"/>
    </row>
    <row r="17619" spans="3:4" hidden="1" outlineLevel="1" x14ac:dyDescent="0.2">
      <c r="C17619" s="554"/>
      <c r="D17619" s="554"/>
    </row>
    <row r="17620" spans="3:4" hidden="1" outlineLevel="1" x14ac:dyDescent="0.2">
      <c r="C17620" s="554"/>
      <c r="D17620" s="554"/>
    </row>
    <row r="17621" spans="3:4" hidden="1" outlineLevel="1" x14ac:dyDescent="0.2">
      <c r="C17621" s="554"/>
      <c r="D17621" s="554"/>
    </row>
    <row r="17622" spans="3:4" hidden="1" outlineLevel="1" x14ac:dyDescent="0.2">
      <c r="C17622" s="554"/>
      <c r="D17622" s="554"/>
    </row>
    <row r="17623" spans="3:4" hidden="1" outlineLevel="1" x14ac:dyDescent="0.2">
      <c r="C17623" s="554"/>
      <c r="D17623" s="554"/>
    </row>
    <row r="17624" spans="3:4" hidden="1" outlineLevel="1" x14ac:dyDescent="0.2">
      <c r="C17624" s="554"/>
      <c r="D17624" s="554"/>
    </row>
    <row r="17625" spans="3:4" hidden="1" outlineLevel="1" x14ac:dyDescent="0.2">
      <c r="C17625" s="554"/>
      <c r="D17625" s="554"/>
    </row>
    <row r="17626" spans="3:4" hidden="1" outlineLevel="1" x14ac:dyDescent="0.2">
      <c r="C17626" s="554"/>
      <c r="D17626" s="554"/>
    </row>
    <row r="17627" spans="3:4" hidden="1" outlineLevel="1" x14ac:dyDescent="0.2">
      <c r="C17627" s="554"/>
      <c r="D17627" s="554"/>
    </row>
    <row r="17628" spans="3:4" hidden="1" outlineLevel="1" x14ac:dyDescent="0.2">
      <c r="C17628" s="554"/>
      <c r="D17628" s="554"/>
    </row>
    <row r="17629" spans="3:4" hidden="1" outlineLevel="1" x14ac:dyDescent="0.2">
      <c r="C17629" s="554"/>
      <c r="D17629" s="554"/>
    </row>
    <row r="17630" spans="3:4" hidden="1" outlineLevel="1" x14ac:dyDescent="0.2">
      <c r="C17630" s="554"/>
      <c r="D17630" s="554"/>
    </row>
    <row r="17631" spans="3:4" hidden="1" outlineLevel="1" x14ac:dyDescent="0.2">
      <c r="C17631" s="554"/>
      <c r="D17631" s="554"/>
    </row>
    <row r="17632" spans="3:4" hidden="1" outlineLevel="1" x14ac:dyDescent="0.2">
      <c r="C17632" s="554"/>
      <c r="D17632" s="554"/>
    </row>
    <row r="17633" spans="3:4" hidden="1" outlineLevel="1" x14ac:dyDescent="0.2">
      <c r="C17633" s="554"/>
      <c r="D17633" s="554"/>
    </row>
    <row r="17634" spans="3:4" hidden="1" outlineLevel="1" x14ac:dyDescent="0.2">
      <c r="C17634" s="554"/>
      <c r="D17634" s="554"/>
    </row>
    <row r="17635" spans="3:4" hidden="1" outlineLevel="1" x14ac:dyDescent="0.2">
      <c r="C17635" s="554"/>
      <c r="D17635" s="554"/>
    </row>
    <row r="17636" spans="3:4" hidden="1" outlineLevel="1" x14ac:dyDescent="0.2">
      <c r="C17636" s="554"/>
      <c r="D17636" s="554"/>
    </row>
    <row r="17637" spans="3:4" hidden="1" outlineLevel="1" x14ac:dyDescent="0.2">
      <c r="C17637" s="554"/>
      <c r="D17637" s="554"/>
    </row>
    <row r="17638" spans="3:4" hidden="1" outlineLevel="1" x14ac:dyDescent="0.2">
      <c r="C17638" s="554"/>
      <c r="D17638" s="554"/>
    </row>
    <row r="17639" spans="3:4" hidden="1" outlineLevel="1" x14ac:dyDescent="0.2">
      <c r="C17639" s="554"/>
      <c r="D17639" s="554"/>
    </row>
    <row r="17640" spans="3:4" hidden="1" outlineLevel="1" x14ac:dyDescent="0.2">
      <c r="C17640" s="554"/>
      <c r="D17640" s="554"/>
    </row>
    <row r="17641" spans="3:4" hidden="1" outlineLevel="1" x14ac:dyDescent="0.2">
      <c r="C17641" s="554"/>
      <c r="D17641" s="554"/>
    </row>
    <row r="17642" spans="3:4" hidden="1" outlineLevel="1" x14ac:dyDescent="0.2">
      <c r="C17642" s="554"/>
      <c r="D17642" s="554"/>
    </row>
    <row r="17643" spans="3:4" hidden="1" outlineLevel="1" x14ac:dyDescent="0.2">
      <c r="C17643" s="554"/>
      <c r="D17643" s="554"/>
    </row>
    <row r="17644" spans="3:4" hidden="1" outlineLevel="1" x14ac:dyDescent="0.2">
      <c r="C17644" s="554"/>
      <c r="D17644" s="554"/>
    </row>
    <row r="17645" spans="3:4" hidden="1" outlineLevel="1" x14ac:dyDescent="0.2">
      <c r="C17645" s="554"/>
      <c r="D17645" s="554"/>
    </row>
    <row r="17646" spans="3:4" hidden="1" outlineLevel="1" x14ac:dyDescent="0.2">
      <c r="C17646" s="554"/>
      <c r="D17646" s="554"/>
    </row>
    <row r="17647" spans="3:4" hidden="1" outlineLevel="1" x14ac:dyDescent="0.2">
      <c r="C17647" s="554"/>
      <c r="D17647" s="554"/>
    </row>
    <row r="17648" spans="3:4" hidden="1" outlineLevel="1" x14ac:dyDescent="0.2">
      <c r="C17648" s="554"/>
      <c r="D17648" s="554"/>
    </row>
    <row r="17649" spans="3:4" hidden="1" outlineLevel="1" x14ac:dyDescent="0.2">
      <c r="C17649" s="554"/>
      <c r="D17649" s="554"/>
    </row>
    <row r="17650" spans="3:4" hidden="1" outlineLevel="1" x14ac:dyDescent="0.2">
      <c r="C17650" s="554"/>
      <c r="D17650" s="554"/>
    </row>
    <row r="17651" spans="3:4" hidden="1" outlineLevel="1" x14ac:dyDescent="0.2">
      <c r="C17651" s="554"/>
      <c r="D17651" s="554"/>
    </row>
    <row r="17652" spans="3:4" hidden="1" outlineLevel="1" x14ac:dyDescent="0.2">
      <c r="C17652" s="554"/>
      <c r="D17652" s="554"/>
    </row>
    <row r="17653" spans="3:4" hidden="1" outlineLevel="1" x14ac:dyDescent="0.2">
      <c r="C17653" s="554"/>
      <c r="D17653" s="554"/>
    </row>
    <row r="17654" spans="3:4" hidden="1" outlineLevel="1" x14ac:dyDescent="0.2">
      <c r="C17654" s="554"/>
      <c r="D17654" s="554"/>
    </row>
    <row r="17655" spans="3:4" hidden="1" outlineLevel="1" x14ac:dyDescent="0.2">
      <c r="C17655" s="554"/>
      <c r="D17655" s="554"/>
    </row>
    <row r="17656" spans="3:4" hidden="1" outlineLevel="1" x14ac:dyDescent="0.2">
      <c r="C17656" s="554"/>
      <c r="D17656" s="554"/>
    </row>
    <row r="17657" spans="3:4" hidden="1" outlineLevel="1" x14ac:dyDescent="0.2">
      <c r="C17657" s="554"/>
      <c r="D17657" s="554"/>
    </row>
    <row r="17658" spans="3:4" hidden="1" outlineLevel="1" x14ac:dyDescent="0.2">
      <c r="C17658" s="554"/>
      <c r="D17658" s="554"/>
    </row>
    <row r="17659" spans="3:4" hidden="1" outlineLevel="1" x14ac:dyDescent="0.2">
      <c r="C17659" s="554"/>
      <c r="D17659" s="554"/>
    </row>
    <row r="17660" spans="3:4" hidden="1" outlineLevel="1" x14ac:dyDescent="0.2">
      <c r="C17660" s="554"/>
      <c r="D17660" s="554"/>
    </row>
    <row r="17661" spans="3:4" hidden="1" outlineLevel="1" x14ac:dyDescent="0.2">
      <c r="C17661" s="554"/>
      <c r="D17661" s="554"/>
    </row>
    <row r="17662" spans="3:4" hidden="1" outlineLevel="1" x14ac:dyDescent="0.2">
      <c r="C17662" s="554"/>
      <c r="D17662" s="554"/>
    </row>
    <row r="17663" spans="3:4" hidden="1" outlineLevel="1" x14ac:dyDescent="0.2">
      <c r="C17663" s="554"/>
      <c r="D17663" s="554"/>
    </row>
    <row r="17664" spans="3:4" hidden="1" outlineLevel="1" x14ac:dyDescent="0.2">
      <c r="C17664" s="554"/>
      <c r="D17664" s="554"/>
    </row>
    <row r="17665" spans="3:4" hidden="1" outlineLevel="1" x14ac:dyDescent="0.2">
      <c r="C17665" s="554"/>
      <c r="D17665" s="554"/>
    </row>
    <row r="17666" spans="3:4" hidden="1" outlineLevel="1" x14ac:dyDescent="0.2">
      <c r="C17666" s="554"/>
      <c r="D17666" s="554"/>
    </row>
    <row r="17667" spans="3:4" hidden="1" outlineLevel="1" x14ac:dyDescent="0.2">
      <c r="C17667" s="554"/>
      <c r="D17667" s="554"/>
    </row>
    <row r="17668" spans="3:4" hidden="1" outlineLevel="1" x14ac:dyDescent="0.2">
      <c r="C17668" s="554"/>
      <c r="D17668" s="554"/>
    </row>
    <row r="17669" spans="3:4" hidden="1" outlineLevel="1" x14ac:dyDescent="0.2">
      <c r="C17669" s="554"/>
      <c r="D17669" s="554"/>
    </row>
    <row r="17670" spans="3:4" hidden="1" outlineLevel="1" x14ac:dyDescent="0.2">
      <c r="C17670" s="554"/>
      <c r="D17670" s="554"/>
    </row>
    <row r="17671" spans="3:4" hidden="1" outlineLevel="1" x14ac:dyDescent="0.2">
      <c r="C17671" s="554"/>
      <c r="D17671" s="554"/>
    </row>
    <row r="17672" spans="3:4" hidden="1" outlineLevel="1" x14ac:dyDescent="0.2">
      <c r="C17672" s="554"/>
      <c r="D17672" s="554"/>
    </row>
    <row r="17673" spans="3:4" hidden="1" outlineLevel="1" x14ac:dyDescent="0.2">
      <c r="C17673" s="554"/>
      <c r="D17673" s="554"/>
    </row>
    <row r="17674" spans="3:4" hidden="1" outlineLevel="1" x14ac:dyDescent="0.2">
      <c r="C17674" s="554"/>
      <c r="D17674" s="554"/>
    </row>
    <row r="17675" spans="3:4" hidden="1" outlineLevel="1" x14ac:dyDescent="0.2">
      <c r="C17675" s="554"/>
      <c r="D17675" s="554"/>
    </row>
    <row r="17676" spans="3:4" hidden="1" outlineLevel="1" x14ac:dyDescent="0.2">
      <c r="C17676" s="554"/>
      <c r="D17676" s="554"/>
    </row>
    <row r="17677" spans="3:4" hidden="1" outlineLevel="1" x14ac:dyDescent="0.2">
      <c r="C17677" s="554"/>
      <c r="D17677" s="554"/>
    </row>
    <row r="17678" spans="3:4" hidden="1" outlineLevel="1" x14ac:dyDescent="0.2">
      <c r="C17678" s="554"/>
      <c r="D17678" s="554"/>
    </row>
    <row r="17679" spans="3:4" hidden="1" outlineLevel="1" x14ac:dyDescent="0.2">
      <c r="C17679" s="554"/>
      <c r="D17679" s="554"/>
    </row>
    <row r="17680" spans="3:4" hidden="1" outlineLevel="1" x14ac:dyDescent="0.2">
      <c r="C17680" s="554"/>
      <c r="D17680" s="554"/>
    </row>
    <row r="17681" spans="3:4" hidden="1" outlineLevel="1" x14ac:dyDescent="0.2">
      <c r="C17681" s="554"/>
      <c r="D17681" s="554"/>
    </row>
    <row r="17682" spans="3:4" hidden="1" outlineLevel="1" x14ac:dyDescent="0.2">
      <c r="C17682" s="554"/>
      <c r="D17682" s="554"/>
    </row>
    <row r="17683" spans="3:4" hidden="1" outlineLevel="1" x14ac:dyDescent="0.2">
      <c r="C17683" s="554"/>
      <c r="D17683" s="554"/>
    </row>
    <row r="17684" spans="3:4" hidden="1" outlineLevel="1" x14ac:dyDescent="0.2">
      <c r="C17684" s="554"/>
      <c r="D17684" s="554"/>
    </row>
    <row r="17685" spans="3:4" hidden="1" outlineLevel="1" x14ac:dyDescent="0.2">
      <c r="C17685" s="554"/>
      <c r="D17685" s="554"/>
    </row>
    <row r="17686" spans="3:4" hidden="1" outlineLevel="1" x14ac:dyDescent="0.2">
      <c r="C17686" s="554"/>
      <c r="D17686" s="554"/>
    </row>
    <row r="17687" spans="3:4" hidden="1" outlineLevel="1" x14ac:dyDescent="0.2">
      <c r="C17687" s="554"/>
      <c r="D17687" s="554"/>
    </row>
    <row r="17688" spans="3:4" hidden="1" outlineLevel="1" x14ac:dyDescent="0.2">
      <c r="C17688" s="554"/>
      <c r="D17688" s="554"/>
    </row>
    <row r="17689" spans="3:4" hidden="1" outlineLevel="1" x14ac:dyDescent="0.2">
      <c r="C17689" s="554"/>
      <c r="D17689" s="554"/>
    </row>
    <row r="17690" spans="3:4" hidden="1" outlineLevel="1" x14ac:dyDescent="0.2">
      <c r="C17690" s="554"/>
      <c r="D17690" s="554"/>
    </row>
    <row r="17691" spans="3:4" hidden="1" outlineLevel="1" x14ac:dyDescent="0.2">
      <c r="C17691" s="554"/>
      <c r="D17691" s="554"/>
    </row>
    <row r="17692" spans="3:4" hidden="1" outlineLevel="1" x14ac:dyDescent="0.2">
      <c r="C17692" s="554"/>
      <c r="D17692" s="554"/>
    </row>
    <row r="17693" spans="3:4" hidden="1" outlineLevel="1" x14ac:dyDescent="0.2">
      <c r="C17693" s="554"/>
      <c r="D17693" s="554"/>
    </row>
    <row r="17694" spans="3:4" hidden="1" outlineLevel="1" x14ac:dyDescent="0.2">
      <c r="C17694" s="554"/>
      <c r="D17694" s="554"/>
    </row>
    <row r="17695" spans="3:4" hidden="1" outlineLevel="1" x14ac:dyDescent="0.2">
      <c r="C17695" s="554"/>
      <c r="D17695" s="554"/>
    </row>
    <row r="17696" spans="3:4" hidden="1" outlineLevel="1" x14ac:dyDescent="0.2">
      <c r="C17696" s="554"/>
      <c r="D17696" s="554"/>
    </row>
    <row r="17697" spans="3:4" hidden="1" outlineLevel="1" x14ac:dyDescent="0.2">
      <c r="C17697" s="554"/>
      <c r="D17697" s="554"/>
    </row>
    <row r="17698" spans="3:4" hidden="1" outlineLevel="1" x14ac:dyDescent="0.2">
      <c r="C17698" s="554"/>
      <c r="D17698" s="554"/>
    </row>
    <row r="17699" spans="3:4" hidden="1" outlineLevel="1" x14ac:dyDescent="0.2">
      <c r="C17699" s="554"/>
      <c r="D17699" s="554"/>
    </row>
    <row r="17700" spans="3:4" hidden="1" outlineLevel="1" x14ac:dyDescent="0.2">
      <c r="C17700" s="554"/>
      <c r="D17700" s="554"/>
    </row>
    <row r="17701" spans="3:4" hidden="1" outlineLevel="1" x14ac:dyDescent="0.2">
      <c r="C17701" s="554"/>
      <c r="D17701" s="554"/>
    </row>
    <row r="17702" spans="3:4" hidden="1" outlineLevel="1" x14ac:dyDescent="0.2">
      <c r="C17702" s="554"/>
      <c r="D17702" s="554"/>
    </row>
    <row r="17703" spans="3:4" hidden="1" outlineLevel="1" x14ac:dyDescent="0.2">
      <c r="C17703" s="554"/>
      <c r="D17703" s="554"/>
    </row>
    <row r="17704" spans="3:4" hidden="1" outlineLevel="1" x14ac:dyDescent="0.2">
      <c r="C17704" s="554"/>
      <c r="D17704" s="554"/>
    </row>
    <row r="17705" spans="3:4" hidden="1" outlineLevel="1" x14ac:dyDescent="0.2">
      <c r="C17705" s="554"/>
      <c r="D17705" s="554"/>
    </row>
    <row r="17706" spans="3:4" hidden="1" outlineLevel="1" x14ac:dyDescent="0.2">
      <c r="C17706" s="554"/>
      <c r="D17706" s="554"/>
    </row>
    <row r="17707" spans="3:4" hidden="1" outlineLevel="1" x14ac:dyDescent="0.2">
      <c r="C17707" s="554"/>
      <c r="D17707" s="554"/>
    </row>
    <row r="17708" spans="3:4" hidden="1" outlineLevel="1" x14ac:dyDescent="0.2">
      <c r="C17708" s="554"/>
      <c r="D17708" s="554"/>
    </row>
    <row r="17709" spans="3:4" hidden="1" outlineLevel="1" x14ac:dyDescent="0.2">
      <c r="C17709" s="554"/>
      <c r="D17709" s="554"/>
    </row>
    <row r="17710" spans="3:4" hidden="1" outlineLevel="1" x14ac:dyDescent="0.2">
      <c r="C17710" s="554"/>
      <c r="D17710" s="554"/>
    </row>
    <row r="17711" spans="3:4" hidden="1" outlineLevel="1" x14ac:dyDescent="0.2">
      <c r="C17711" s="554"/>
      <c r="D17711" s="554"/>
    </row>
    <row r="17712" spans="3:4" hidden="1" outlineLevel="1" x14ac:dyDescent="0.2">
      <c r="C17712" s="554"/>
      <c r="D17712" s="554"/>
    </row>
    <row r="17713" spans="3:4" hidden="1" outlineLevel="1" x14ac:dyDescent="0.2">
      <c r="C17713" s="554"/>
      <c r="D17713" s="554"/>
    </row>
    <row r="17714" spans="3:4" hidden="1" outlineLevel="1" x14ac:dyDescent="0.2">
      <c r="C17714" s="554"/>
      <c r="D17714" s="554"/>
    </row>
    <row r="17715" spans="3:4" hidden="1" outlineLevel="1" x14ac:dyDescent="0.2">
      <c r="C17715" s="554"/>
      <c r="D17715" s="554"/>
    </row>
    <row r="17716" spans="3:4" hidden="1" outlineLevel="1" x14ac:dyDescent="0.2">
      <c r="C17716" s="554"/>
      <c r="D17716" s="554"/>
    </row>
    <row r="17717" spans="3:4" hidden="1" outlineLevel="1" x14ac:dyDescent="0.2">
      <c r="C17717" s="554"/>
      <c r="D17717" s="554"/>
    </row>
    <row r="17718" spans="3:4" hidden="1" outlineLevel="1" x14ac:dyDescent="0.2">
      <c r="C17718" s="554"/>
      <c r="D17718" s="554"/>
    </row>
    <row r="17719" spans="3:4" hidden="1" outlineLevel="1" x14ac:dyDescent="0.2">
      <c r="C17719" s="554"/>
      <c r="D17719" s="554"/>
    </row>
    <row r="17720" spans="3:4" hidden="1" outlineLevel="1" x14ac:dyDescent="0.2">
      <c r="C17720" s="554"/>
      <c r="D17720" s="554"/>
    </row>
    <row r="17721" spans="3:4" hidden="1" outlineLevel="1" x14ac:dyDescent="0.2">
      <c r="C17721" s="554"/>
      <c r="D17721" s="554"/>
    </row>
    <row r="17722" spans="3:4" hidden="1" outlineLevel="1" x14ac:dyDescent="0.2">
      <c r="C17722" s="554"/>
      <c r="D17722" s="554"/>
    </row>
    <row r="17723" spans="3:4" hidden="1" outlineLevel="1" x14ac:dyDescent="0.2">
      <c r="C17723" s="554"/>
      <c r="D17723" s="554"/>
    </row>
    <row r="17724" spans="3:4" hidden="1" outlineLevel="1" x14ac:dyDescent="0.2">
      <c r="C17724" s="554"/>
      <c r="D17724" s="554"/>
    </row>
    <row r="17725" spans="3:4" hidden="1" outlineLevel="1" x14ac:dyDescent="0.2">
      <c r="C17725" s="554"/>
      <c r="D17725" s="554"/>
    </row>
    <row r="17726" spans="3:4" hidden="1" outlineLevel="1" x14ac:dyDescent="0.2">
      <c r="C17726" s="554"/>
      <c r="D17726" s="554"/>
    </row>
    <row r="17727" spans="3:4" hidden="1" outlineLevel="1" x14ac:dyDescent="0.2">
      <c r="C17727" s="554"/>
      <c r="D17727" s="554"/>
    </row>
    <row r="17728" spans="3:4" hidden="1" outlineLevel="1" x14ac:dyDescent="0.2">
      <c r="C17728" s="554"/>
      <c r="D17728" s="554"/>
    </row>
    <row r="17729" spans="3:4" hidden="1" outlineLevel="1" x14ac:dyDescent="0.2">
      <c r="C17729" s="554"/>
      <c r="D17729" s="554"/>
    </row>
    <row r="17730" spans="3:4" hidden="1" outlineLevel="1" x14ac:dyDescent="0.2">
      <c r="C17730" s="554"/>
      <c r="D17730" s="554"/>
    </row>
    <row r="17731" spans="3:4" hidden="1" outlineLevel="1" x14ac:dyDescent="0.2">
      <c r="C17731" s="554"/>
      <c r="D17731" s="554"/>
    </row>
    <row r="17732" spans="3:4" hidden="1" outlineLevel="1" x14ac:dyDescent="0.2">
      <c r="C17732" s="554"/>
      <c r="D17732" s="554"/>
    </row>
    <row r="17733" spans="3:4" hidden="1" outlineLevel="1" x14ac:dyDescent="0.2">
      <c r="C17733" s="554"/>
      <c r="D17733" s="554"/>
    </row>
    <row r="17734" spans="3:4" hidden="1" outlineLevel="1" x14ac:dyDescent="0.2">
      <c r="C17734" s="554"/>
      <c r="D17734" s="554"/>
    </row>
    <row r="17735" spans="3:4" hidden="1" outlineLevel="1" x14ac:dyDescent="0.2">
      <c r="C17735" s="554"/>
      <c r="D17735" s="554"/>
    </row>
    <row r="17736" spans="3:4" hidden="1" outlineLevel="1" x14ac:dyDescent="0.2">
      <c r="C17736" s="554"/>
      <c r="D17736" s="554"/>
    </row>
    <row r="17737" spans="3:4" hidden="1" outlineLevel="1" x14ac:dyDescent="0.2">
      <c r="C17737" s="554"/>
      <c r="D17737" s="554"/>
    </row>
    <row r="17738" spans="3:4" hidden="1" outlineLevel="1" x14ac:dyDescent="0.2">
      <c r="C17738" s="554"/>
      <c r="D17738" s="554"/>
    </row>
    <row r="17739" spans="3:4" hidden="1" outlineLevel="1" x14ac:dyDescent="0.2">
      <c r="C17739" s="554"/>
      <c r="D17739" s="554"/>
    </row>
    <row r="17740" spans="3:4" hidden="1" outlineLevel="1" x14ac:dyDescent="0.2">
      <c r="C17740" s="554"/>
      <c r="D17740" s="554"/>
    </row>
    <row r="17741" spans="3:4" hidden="1" outlineLevel="1" x14ac:dyDescent="0.2">
      <c r="C17741" s="554"/>
      <c r="D17741" s="554"/>
    </row>
    <row r="17742" spans="3:4" hidden="1" outlineLevel="1" x14ac:dyDescent="0.2">
      <c r="C17742" s="554"/>
      <c r="D17742" s="554"/>
    </row>
    <row r="17743" spans="3:4" hidden="1" outlineLevel="1" x14ac:dyDescent="0.2">
      <c r="C17743" s="554"/>
      <c r="D17743" s="554"/>
    </row>
    <row r="17744" spans="3:4" hidden="1" outlineLevel="1" x14ac:dyDescent="0.2">
      <c r="C17744" s="554"/>
      <c r="D17744" s="554"/>
    </row>
    <row r="17745" spans="3:4" hidden="1" outlineLevel="1" x14ac:dyDescent="0.2">
      <c r="C17745" s="554"/>
      <c r="D17745" s="554"/>
    </row>
    <row r="17746" spans="3:4" hidden="1" outlineLevel="1" x14ac:dyDescent="0.2">
      <c r="C17746" s="554"/>
      <c r="D17746" s="554"/>
    </row>
    <row r="17747" spans="3:4" hidden="1" outlineLevel="1" x14ac:dyDescent="0.2">
      <c r="C17747" s="554"/>
      <c r="D17747" s="554"/>
    </row>
    <row r="17748" spans="3:4" hidden="1" outlineLevel="1" x14ac:dyDescent="0.2">
      <c r="C17748" s="554"/>
      <c r="D17748" s="554"/>
    </row>
    <row r="17749" spans="3:4" hidden="1" outlineLevel="1" x14ac:dyDescent="0.2">
      <c r="C17749" s="554"/>
      <c r="D17749" s="554"/>
    </row>
    <row r="17750" spans="3:4" hidden="1" outlineLevel="1" x14ac:dyDescent="0.2">
      <c r="C17750" s="554"/>
      <c r="D17750" s="554"/>
    </row>
    <row r="17751" spans="3:4" hidden="1" outlineLevel="1" x14ac:dyDescent="0.2">
      <c r="C17751" s="554"/>
      <c r="D17751" s="554"/>
    </row>
    <row r="17752" spans="3:4" hidden="1" outlineLevel="1" x14ac:dyDescent="0.2">
      <c r="C17752" s="554"/>
      <c r="D17752" s="554"/>
    </row>
    <row r="17753" spans="3:4" hidden="1" outlineLevel="1" x14ac:dyDescent="0.2">
      <c r="C17753" s="554"/>
      <c r="D17753" s="554"/>
    </row>
    <row r="17754" spans="3:4" hidden="1" outlineLevel="1" x14ac:dyDescent="0.2">
      <c r="C17754" s="554"/>
      <c r="D17754" s="554"/>
    </row>
    <row r="17755" spans="3:4" hidden="1" outlineLevel="1" x14ac:dyDescent="0.2">
      <c r="C17755" s="554"/>
      <c r="D17755" s="554"/>
    </row>
    <row r="17756" spans="3:4" hidden="1" outlineLevel="1" x14ac:dyDescent="0.2">
      <c r="C17756" s="554"/>
      <c r="D17756" s="554"/>
    </row>
    <row r="17757" spans="3:4" hidden="1" outlineLevel="1" x14ac:dyDescent="0.2">
      <c r="C17757" s="554"/>
      <c r="D17757" s="554"/>
    </row>
    <row r="17758" spans="3:4" hidden="1" outlineLevel="1" x14ac:dyDescent="0.2">
      <c r="C17758" s="554"/>
      <c r="D17758" s="554"/>
    </row>
    <row r="17759" spans="3:4" hidden="1" outlineLevel="1" x14ac:dyDescent="0.2">
      <c r="C17759" s="554"/>
      <c r="D17759" s="554"/>
    </row>
    <row r="17760" spans="3:4" hidden="1" outlineLevel="1" x14ac:dyDescent="0.2">
      <c r="C17760" s="554"/>
      <c r="D17760" s="554"/>
    </row>
    <row r="17761" spans="3:4" hidden="1" outlineLevel="1" x14ac:dyDescent="0.2">
      <c r="C17761" s="554"/>
      <c r="D17761" s="554"/>
    </row>
    <row r="17762" spans="3:4" hidden="1" outlineLevel="1" x14ac:dyDescent="0.2">
      <c r="C17762" s="554"/>
      <c r="D17762" s="554"/>
    </row>
    <row r="17763" spans="3:4" hidden="1" outlineLevel="1" x14ac:dyDescent="0.2">
      <c r="C17763" s="554"/>
      <c r="D17763" s="554"/>
    </row>
    <row r="17764" spans="3:4" hidden="1" outlineLevel="1" x14ac:dyDescent="0.2">
      <c r="C17764" s="554"/>
      <c r="D17764" s="554"/>
    </row>
    <row r="17765" spans="3:4" hidden="1" outlineLevel="1" x14ac:dyDescent="0.2">
      <c r="C17765" s="554"/>
      <c r="D17765" s="554"/>
    </row>
    <row r="17766" spans="3:4" hidden="1" outlineLevel="1" x14ac:dyDescent="0.2">
      <c r="C17766" s="554"/>
      <c r="D17766" s="554"/>
    </row>
    <row r="17767" spans="3:4" hidden="1" outlineLevel="1" x14ac:dyDescent="0.2">
      <c r="C17767" s="554"/>
      <c r="D17767" s="554"/>
    </row>
    <row r="17768" spans="3:4" hidden="1" outlineLevel="1" x14ac:dyDescent="0.2">
      <c r="C17768" s="554"/>
      <c r="D17768" s="554"/>
    </row>
    <row r="17769" spans="3:4" hidden="1" outlineLevel="1" x14ac:dyDescent="0.2">
      <c r="C17769" s="554"/>
      <c r="D17769" s="554"/>
    </row>
    <row r="17770" spans="3:4" hidden="1" outlineLevel="1" x14ac:dyDescent="0.2">
      <c r="C17770" s="554"/>
      <c r="D17770" s="554"/>
    </row>
    <row r="17771" spans="3:4" hidden="1" outlineLevel="1" x14ac:dyDescent="0.2">
      <c r="C17771" s="554"/>
      <c r="D17771" s="554"/>
    </row>
    <row r="17772" spans="3:4" hidden="1" outlineLevel="1" x14ac:dyDescent="0.2">
      <c r="C17772" s="554"/>
      <c r="D17772" s="554"/>
    </row>
    <row r="17773" spans="3:4" hidden="1" outlineLevel="1" x14ac:dyDescent="0.2">
      <c r="C17773" s="554"/>
      <c r="D17773" s="554"/>
    </row>
    <row r="17774" spans="3:4" hidden="1" outlineLevel="1" x14ac:dyDescent="0.2">
      <c r="C17774" s="554"/>
      <c r="D17774" s="554"/>
    </row>
    <row r="17775" spans="3:4" hidden="1" outlineLevel="1" x14ac:dyDescent="0.2">
      <c r="C17775" s="554"/>
      <c r="D17775" s="554"/>
    </row>
    <row r="17776" spans="3:4" hidden="1" outlineLevel="1" x14ac:dyDescent="0.2">
      <c r="C17776" s="554"/>
      <c r="D17776" s="554"/>
    </row>
    <row r="17777" spans="3:4" hidden="1" outlineLevel="1" x14ac:dyDescent="0.2">
      <c r="C17777" s="554"/>
      <c r="D17777" s="554"/>
    </row>
    <row r="17778" spans="3:4" hidden="1" outlineLevel="1" x14ac:dyDescent="0.2">
      <c r="C17778" s="554"/>
      <c r="D17778" s="554"/>
    </row>
    <row r="17779" spans="3:4" hidden="1" outlineLevel="1" x14ac:dyDescent="0.2">
      <c r="C17779" s="554"/>
      <c r="D17779" s="554"/>
    </row>
    <row r="17780" spans="3:4" hidden="1" outlineLevel="1" x14ac:dyDescent="0.2">
      <c r="C17780" s="554"/>
      <c r="D17780" s="554"/>
    </row>
    <row r="17781" spans="3:4" hidden="1" outlineLevel="1" x14ac:dyDescent="0.2">
      <c r="C17781" s="554"/>
      <c r="D17781" s="554"/>
    </row>
    <row r="17782" spans="3:4" hidden="1" outlineLevel="1" x14ac:dyDescent="0.2">
      <c r="C17782" s="554"/>
      <c r="D17782" s="554"/>
    </row>
    <row r="17783" spans="3:4" hidden="1" outlineLevel="1" x14ac:dyDescent="0.2">
      <c r="C17783" s="554"/>
      <c r="D17783" s="554"/>
    </row>
    <row r="17784" spans="3:4" hidden="1" outlineLevel="1" x14ac:dyDescent="0.2">
      <c r="C17784" s="554"/>
      <c r="D17784" s="554"/>
    </row>
    <row r="17785" spans="3:4" hidden="1" outlineLevel="1" x14ac:dyDescent="0.2">
      <c r="C17785" s="554"/>
      <c r="D17785" s="554"/>
    </row>
    <row r="17786" spans="3:4" hidden="1" outlineLevel="1" x14ac:dyDescent="0.2">
      <c r="C17786" s="554"/>
      <c r="D17786" s="554"/>
    </row>
    <row r="17787" spans="3:4" hidden="1" outlineLevel="1" x14ac:dyDescent="0.2">
      <c r="C17787" s="554"/>
      <c r="D17787" s="554"/>
    </row>
    <row r="17788" spans="3:4" hidden="1" outlineLevel="1" x14ac:dyDescent="0.2">
      <c r="C17788" s="554"/>
      <c r="D17788" s="554"/>
    </row>
    <row r="17789" spans="3:4" hidden="1" outlineLevel="1" x14ac:dyDescent="0.2">
      <c r="C17789" s="554"/>
      <c r="D17789" s="554"/>
    </row>
    <row r="17790" spans="3:4" hidden="1" outlineLevel="1" x14ac:dyDescent="0.2">
      <c r="C17790" s="554"/>
      <c r="D17790" s="554"/>
    </row>
    <row r="17791" spans="3:4" hidden="1" outlineLevel="1" x14ac:dyDescent="0.2">
      <c r="C17791" s="554"/>
      <c r="D17791" s="554"/>
    </row>
    <row r="17792" spans="3:4" hidden="1" outlineLevel="1" x14ac:dyDescent="0.2">
      <c r="C17792" s="554"/>
      <c r="D17792" s="554"/>
    </row>
    <row r="17793" spans="3:4" hidden="1" outlineLevel="1" x14ac:dyDescent="0.2">
      <c r="C17793" s="554"/>
      <c r="D17793" s="554"/>
    </row>
    <row r="17794" spans="3:4" hidden="1" outlineLevel="1" x14ac:dyDescent="0.2">
      <c r="C17794" s="554"/>
      <c r="D17794" s="554"/>
    </row>
    <row r="17795" spans="3:4" hidden="1" outlineLevel="1" x14ac:dyDescent="0.2">
      <c r="C17795" s="554"/>
      <c r="D17795" s="554"/>
    </row>
    <row r="17796" spans="3:4" hidden="1" outlineLevel="1" x14ac:dyDescent="0.2">
      <c r="C17796" s="554"/>
      <c r="D17796" s="554"/>
    </row>
    <row r="17797" spans="3:4" hidden="1" outlineLevel="1" x14ac:dyDescent="0.2">
      <c r="C17797" s="554"/>
      <c r="D17797" s="554"/>
    </row>
    <row r="17798" spans="3:4" hidden="1" outlineLevel="1" x14ac:dyDescent="0.2">
      <c r="C17798" s="554"/>
      <c r="D17798" s="554"/>
    </row>
    <row r="17799" spans="3:4" hidden="1" outlineLevel="1" x14ac:dyDescent="0.2">
      <c r="C17799" s="554"/>
      <c r="D17799" s="554"/>
    </row>
    <row r="17800" spans="3:4" hidden="1" outlineLevel="1" x14ac:dyDescent="0.2">
      <c r="C17800" s="554"/>
      <c r="D17800" s="554"/>
    </row>
    <row r="17801" spans="3:4" hidden="1" outlineLevel="1" x14ac:dyDescent="0.2">
      <c r="C17801" s="554"/>
      <c r="D17801" s="554"/>
    </row>
    <row r="17802" spans="3:4" hidden="1" outlineLevel="1" x14ac:dyDescent="0.2">
      <c r="C17802" s="554"/>
      <c r="D17802" s="554"/>
    </row>
    <row r="17803" spans="3:4" hidden="1" outlineLevel="1" x14ac:dyDescent="0.2">
      <c r="C17803" s="554"/>
      <c r="D17803" s="554"/>
    </row>
    <row r="17804" spans="3:4" hidden="1" outlineLevel="1" x14ac:dyDescent="0.2">
      <c r="C17804" s="554"/>
      <c r="D17804" s="554"/>
    </row>
    <row r="17805" spans="3:4" hidden="1" outlineLevel="1" x14ac:dyDescent="0.2">
      <c r="C17805" s="554"/>
      <c r="D17805" s="554"/>
    </row>
    <row r="17806" spans="3:4" hidden="1" outlineLevel="1" x14ac:dyDescent="0.2">
      <c r="C17806" s="554"/>
      <c r="D17806" s="554"/>
    </row>
    <row r="17807" spans="3:4" hidden="1" outlineLevel="1" x14ac:dyDescent="0.2">
      <c r="C17807" s="554"/>
      <c r="D17807" s="554"/>
    </row>
    <row r="17808" spans="3:4" hidden="1" outlineLevel="1" x14ac:dyDescent="0.2">
      <c r="C17808" s="554"/>
      <c r="D17808" s="554"/>
    </row>
    <row r="17809" spans="3:4" hidden="1" outlineLevel="1" x14ac:dyDescent="0.2">
      <c r="C17809" s="554"/>
      <c r="D17809" s="554"/>
    </row>
    <row r="17810" spans="3:4" hidden="1" outlineLevel="1" x14ac:dyDescent="0.2">
      <c r="C17810" s="554"/>
      <c r="D17810" s="554"/>
    </row>
    <row r="17811" spans="3:4" hidden="1" outlineLevel="1" x14ac:dyDescent="0.2">
      <c r="C17811" s="554"/>
      <c r="D17811" s="554"/>
    </row>
    <row r="17812" spans="3:4" hidden="1" outlineLevel="1" x14ac:dyDescent="0.2">
      <c r="C17812" s="554"/>
      <c r="D17812" s="554"/>
    </row>
    <row r="17813" spans="3:4" hidden="1" outlineLevel="1" x14ac:dyDescent="0.2">
      <c r="C17813" s="554"/>
      <c r="D17813" s="554"/>
    </row>
    <row r="17814" spans="3:4" hidden="1" outlineLevel="1" x14ac:dyDescent="0.2">
      <c r="C17814" s="554"/>
      <c r="D17814" s="554"/>
    </row>
    <row r="17815" spans="3:4" hidden="1" outlineLevel="1" x14ac:dyDescent="0.2">
      <c r="C17815" s="554"/>
      <c r="D17815" s="554"/>
    </row>
    <row r="17816" spans="3:4" hidden="1" outlineLevel="1" x14ac:dyDescent="0.2">
      <c r="C17816" s="554"/>
      <c r="D17816" s="554"/>
    </row>
    <row r="17817" spans="3:4" hidden="1" outlineLevel="1" x14ac:dyDescent="0.2">
      <c r="C17817" s="554"/>
      <c r="D17817" s="554"/>
    </row>
    <row r="17818" spans="3:4" hidden="1" outlineLevel="1" x14ac:dyDescent="0.2">
      <c r="C17818" s="554"/>
      <c r="D17818" s="554"/>
    </row>
    <row r="17819" spans="3:4" hidden="1" outlineLevel="1" x14ac:dyDescent="0.2">
      <c r="C17819" s="554"/>
      <c r="D17819" s="554"/>
    </row>
    <row r="17820" spans="3:4" hidden="1" outlineLevel="1" x14ac:dyDescent="0.2">
      <c r="C17820" s="554"/>
      <c r="D17820" s="554"/>
    </row>
    <row r="17821" spans="3:4" hidden="1" outlineLevel="1" x14ac:dyDescent="0.2">
      <c r="C17821" s="554"/>
      <c r="D17821" s="554"/>
    </row>
    <row r="17822" spans="3:4" hidden="1" outlineLevel="1" x14ac:dyDescent="0.2">
      <c r="C17822" s="554"/>
      <c r="D17822" s="554"/>
    </row>
    <row r="17823" spans="3:4" hidden="1" outlineLevel="1" x14ac:dyDescent="0.2">
      <c r="C17823" s="554"/>
      <c r="D17823" s="554"/>
    </row>
    <row r="17824" spans="3:4" hidden="1" outlineLevel="1" x14ac:dyDescent="0.2">
      <c r="C17824" s="554"/>
      <c r="D17824" s="554"/>
    </row>
    <row r="17825" spans="3:4" hidden="1" outlineLevel="1" x14ac:dyDescent="0.2">
      <c r="C17825" s="554"/>
      <c r="D17825" s="554"/>
    </row>
    <row r="17826" spans="3:4" hidden="1" outlineLevel="1" x14ac:dyDescent="0.2">
      <c r="C17826" s="554"/>
      <c r="D17826" s="554"/>
    </row>
    <row r="17827" spans="3:4" hidden="1" outlineLevel="1" x14ac:dyDescent="0.2">
      <c r="C17827" s="554"/>
      <c r="D17827" s="554"/>
    </row>
    <row r="17828" spans="3:4" hidden="1" outlineLevel="1" x14ac:dyDescent="0.2">
      <c r="C17828" s="554"/>
      <c r="D17828" s="554"/>
    </row>
    <row r="17829" spans="3:4" hidden="1" outlineLevel="1" x14ac:dyDescent="0.2">
      <c r="C17829" s="554"/>
      <c r="D17829" s="554"/>
    </row>
    <row r="17830" spans="3:4" hidden="1" outlineLevel="1" x14ac:dyDescent="0.2">
      <c r="C17830" s="554"/>
      <c r="D17830" s="554"/>
    </row>
    <row r="17831" spans="3:4" hidden="1" outlineLevel="1" x14ac:dyDescent="0.2">
      <c r="C17831" s="554"/>
      <c r="D17831" s="554"/>
    </row>
    <row r="17832" spans="3:4" hidden="1" outlineLevel="1" x14ac:dyDescent="0.2">
      <c r="C17832" s="554"/>
      <c r="D17832" s="554"/>
    </row>
    <row r="17833" spans="3:4" hidden="1" outlineLevel="1" x14ac:dyDescent="0.2">
      <c r="C17833" s="554"/>
      <c r="D17833" s="554"/>
    </row>
    <row r="17834" spans="3:4" hidden="1" outlineLevel="1" x14ac:dyDescent="0.2">
      <c r="C17834" s="554"/>
      <c r="D17834" s="554"/>
    </row>
    <row r="17835" spans="3:4" hidden="1" outlineLevel="1" x14ac:dyDescent="0.2">
      <c r="C17835" s="554"/>
      <c r="D17835" s="554"/>
    </row>
    <row r="17836" spans="3:4" hidden="1" outlineLevel="1" x14ac:dyDescent="0.2">
      <c r="C17836" s="554"/>
      <c r="D17836" s="554"/>
    </row>
    <row r="17837" spans="3:4" hidden="1" outlineLevel="1" x14ac:dyDescent="0.2">
      <c r="C17837" s="554"/>
      <c r="D17837" s="554"/>
    </row>
    <row r="17838" spans="3:4" hidden="1" outlineLevel="1" x14ac:dyDescent="0.2">
      <c r="C17838" s="554"/>
      <c r="D17838" s="554"/>
    </row>
    <row r="17839" spans="3:4" hidden="1" outlineLevel="1" x14ac:dyDescent="0.2">
      <c r="C17839" s="554"/>
      <c r="D17839" s="554"/>
    </row>
    <row r="17840" spans="3:4" hidden="1" outlineLevel="1" x14ac:dyDescent="0.2">
      <c r="C17840" s="554"/>
      <c r="D17840" s="554"/>
    </row>
    <row r="17841" spans="3:4" hidden="1" outlineLevel="1" x14ac:dyDescent="0.2">
      <c r="C17841" s="554"/>
      <c r="D17841" s="554"/>
    </row>
    <row r="17842" spans="3:4" hidden="1" outlineLevel="1" x14ac:dyDescent="0.2">
      <c r="C17842" s="554"/>
      <c r="D17842" s="554"/>
    </row>
    <row r="17843" spans="3:4" hidden="1" outlineLevel="1" x14ac:dyDescent="0.2">
      <c r="C17843" s="554"/>
      <c r="D17843" s="554"/>
    </row>
    <row r="17844" spans="3:4" hidden="1" outlineLevel="1" x14ac:dyDescent="0.2">
      <c r="C17844" s="554"/>
      <c r="D17844" s="554"/>
    </row>
    <row r="17845" spans="3:4" hidden="1" outlineLevel="1" x14ac:dyDescent="0.2">
      <c r="C17845" s="554"/>
      <c r="D17845" s="554"/>
    </row>
    <row r="17846" spans="3:4" hidden="1" outlineLevel="1" x14ac:dyDescent="0.2">
      <c r="C17846" s="554"/>
      <c r="D17846" s="554"/>
    </row>
    <row r="17847" spans="3:4" hidden="1" outlineLevel="1" x14ac:dyDescent="0.2">
      <c r="C17847" s="554"/>
      <c r="D17847" s="554"/>
    </row>
    <row r="17848" spans="3:4" hidden="1" outlineLevel="1" x14ac:dyDescent="0.2">
      <c r="C17848" s="554"/>
      <c r="D17848" s="554"/>
    </row>
    <row r="17849" spans="3:4" hidden="1" outlineLevel="1" x14ac:dyDescent="0.2">
      <c r="C17849" s="554"/>
      <c r="D17849" s="554"/>
    </row>
    <row r="17850" spans="3:4" hidden="1" outlineLevel="1" x14ac:dyDescent="0.2">
      <c r="C17850" s="554"/>
      <c r="D17850" s="554"/>
    </row>
    <row r="17851" spans="3:4" hidden="1" outlineLevel="1" x14ac:dyDescent="0.2">
      <c r="C17851" s="554"/>
      <c r="D17851" s="554"/>
    </row>
    <row r="17852" spans="3:4" hidden="1" outlineLevel="1" x14ac:dyDescent="0.2">
      <c r="C17852" s="554"/>
      <c r="D17852" s="554"/>
    </row>
    <row r="17853" spans="3:4" hidden="1" outlineLevel="1" x14ac:dyDescent="0.2">
      <c r="C17853" s="554"/>
      <c r="D17853" s="554"/>
    </row>
    <row r="17854" spans="3:4" hidden="1" outlineLevel="1" x14ac:dyDescent="0.2">
      <c r="C17854" s="554"/>
      <c r="D17854" s="554"/>
    </row>
    <row r="17855" spans="3:4" hidden="1" outlineLevel="1" x14ac:dyDescent="0.2">
      <c r="C17855" s="554"/>
      <c r="D17855" s="554"/>
    </row>
    <row r="17856" spans="3:4" hidden="1" outlineLevel="1" x14ac:dyDescent="0.2">
      <c r="C17856" s="554"/>
      <c r="D17856" s="554"/>
    </row>
    <row r="17857" spans="3:4" hidden="1" outlineLevel="1" x14ac:dyDescent="0.2">
      <c r="C17857" s="554"/>
      <c r="D17857" s="554"/>
    </row>
    <row r="17858" spans="3:4" hidden="1" outlineLevel="1" x14ac:dyDescent="0.2">
      <c r="C17858" s="554"/>
      <c r="D17858" s="554"/>
    </row>
    <row r="17859" spans="3:4" hidden="1" outlineLevel="1" x14ac:dyDescent="0.2">
      <c r="C17859" s="554"/>
      <c r="D17859" s="554"/>
    </row>
    <row r="17860" spans="3:4" hidden="1" outlineLevel="1" x14ac:dyDescent="0.2">
      <c r="C17860" s="554"/>
      <c r="D17860" s="554"/>
    </row>
    <row r="17861" spans="3:4" hidden="1" outlineLevel="1" x14ac:dyDescent="0.2">
      <c r="C17861" s="554"/>
      <c r="D17861" s="554"/>
    </row>
    <row r="17862" spans="3:4" hidden="1" outlineLevel="1" x14ac:dyDescent="0.2">
      <c r="C17862" s="554"/>
      <c r="D17862" s="554"/>
    </row>
    <row r="17863" spans="3:4" hidden="1" outlineLevel="1" x14ac:dyDescent="0.2">
      <c r="C17863" s="554"/>
      <c r="D17863" s="554"/>
    </row>
    <row r="17864" spans="3:4" hidden="1" outlineLevel="1" x14ac:dyDescent="0.2">
      <c r="C17864" s="554"/>
      <c r="D17864" s="554"/>
    </row>
    <row r="17865" spans="3:4" hidden="1" outlineLevel="1" x14ac:dyDescent="0.2">
      <c r="C17865" s="554"/>
      <c r="D17865" s="554"/>
    </row>
    <row r="17866" spans="3:4" hidden="1" outlineLevel="1" x14ac:dyDescent="0.2">
      <c r="C17866" s="554"/>
      <c r="D17866" s="554"/>
    </row>
    <row r="17867" spans="3:4" hidden="1" outlineLevel="1" x14ac:dyDescent="0.2">
      <c r="C17867" s="554"/>
      <c r="D17867" s="554"/>
    </row>
    <row r="17868" spans="3:4" hidden="1" outlineLevel="1" x14ac:dyDescent="0.2">
      <c r="C17868" s="554"/>
      <c r="D17868" s="554"/>
    </row>
    <row r="17869" spans="3:4" hidden="1" outlineLevel="1" x14ac:dyDescent="0.2">
      <c r="C17869" s="554"/>
      <c r="D17869" s="554"/>
    </row>
    <row r="17870" spans="3:4" hidden="1" outlineLevel="1" x14ac:dyDescent="0.2">
      <c r="C17870" s="554"/>
      <c r="D17870" s="554"/>
    </row>
    <row r="17871" spans="3:4" hidden="1" outlineLevel="1" x14ac:dyDescent="0.2">
      <c r="C17871" s="554"/>
      <c r="D17871" s="554"/>
    </row>
    <row r="17872" spans="3:4" hidden="1" outlineLevel="1" x14ac:dyDescent="0.2">
      <c r="C17872" s="554"/>
      <c r="D17872" s="554"/>
    </row>
    <row r="17873" spans="3:4" hidden="1" outlineLevel="1" x14ac:dyDescent="0.2">
      <c r="C17873" s="554"/>
      <c r="D17873" s="554"/>
    </row>
    <row r="17874" spans="3:4" hidden="1" outlineLevel="1" x14ac:dyDescent="0.2">
      <c r="C17874" s="554"/>
      <c r="D17874" s="554"/>
    </row>
    <row r="17875" spans="3:4" hidden="1" outlineLevel="1" x14ac:dyDescent="0.2">
      <c r="C17875" s="554"/>
      <c r="D17875" s="554"/>
    </row>
    <row r="17876" spans="3:4" hidden="1" outlineLevel="1" x14ac:dyDescent="0.2">
      <c r="C17876" s="554"/>
      <c r="D17876" s="554"/>
    </row>
    <row r="17877" spans="3:4" hidden="1" outlineLevel="1" x14ac:dyDescent="0.2">
      <c r="C17877" s="554"/>
      <c r="D17877" s="554"/>
    </row>
    <row r="17878" spans="3:4" hidden="1" outlineLevel="1" x14ac:dyDescent="0.2">
      <c r="C17878" s="554"/>
      <c r="D17878" s="554"/>
    </row>
    <row r="17879" spans="3:4" hidden="1" outlineLevel="1" x14ac:dyDescent="0.2">
      <c r="C17879" s="554"/>
      <c r="D17879" s="554"/>
    </row>
    <row r="17880" spans="3:4" hidden="1" outlineLevel="1" x14ac:dyDescent="0.2">
      <c r="C17880" s="554"/>
      <c r="D17880" s="554"/>
    </row>
    <row r="17881" spans="3:4" hidden="1" outlineLevel="1" x14ac:dyDescent="0.2">
      <c r="C17881" s="554"/>
      <c r="D17881" s="554"/>
    </row>
    <row r="17882" spans="3:4" hidden="1" outlineLevel="1" x14ac:dyDescent="0.2">
      <c r="C17882" s="554"/>
      <c r="D17882" s="554"/>
    </row>
    <row r="17883" spans="3:4" hidden="1" outlineLevel="1" x14ac:dyDescent="0.2">
      <c r="C17883" s="554"/>
      <c r="D17883" s="554"/>
    </row>
    <row r="17884" spans="3:4" hidden="1" outlineLevel="1" x14ac:dyDescent="0.2">
      <c r="C17884" s="554"/>
      <c r="D17884" s="554"/>
    </row>
    <row r="17885" spans="3:4" hidden="1" outlineLevel="1" x14ac:dyDescent="0.2">
      <c r="C17885" s="554"/>
      <c r="D17885" s="554"/>
    </row>
    <row r="17886" spans="3:4" hidden="1" outlineLevel="1" x14ac:dyDescent="0.2">
      <c r="C17886" s="554"/>
      <c r="D17886" s="554"/>
    </row>
    <row r="17887" spans="3:4" hidden="1" outlineLevel="1" x14ac:dyDescent="0.2">
      <c r="C17887" s="554"/>
      <c r="D17887" s="554"/>
    </row>
    <row r="17888" spans="3:4" hidden="1" outlineLevel="1" x14ac:dyDescent="0.2">
      <c r="C17888" s="554"/>
      <c r="D17888" s="554"/>
    </row>
    <row r="17889" spans="3:4" hidden="1" outlineLevel="1" x14ac:dyDescent="0.2">
      <c r="C17889" s="554"/>
      <c r="D17889" s="554"/>
    </row>
    <row r="17890" spans="3:4" hidden="1" outlineLevel="1" x14ac:dyDescent="0.2">
      <c r="C17890" s="554"/>
      <c r="D17890" s="554"/>
    </row>
    <row r="17891" spans="3:4" hidden="1" outlineLevel="1" x14ac:dyDescent="0.2">
      <c r="C17891" s="554"/>
      <c r="D17891" s="554"/>
    </row>
    <row r="17892" spans="3:4" hidden="1" outlineLevel="1" x14ac:dyDescent="0.2">
      <c r="C17892" s="554"/>
      <c r="D17892" s="554"/>
    </row>
    <row r="17893" spans="3:4" hidden="1" outlineLevel="1" x14ac:dyDescent="0.2">
      <c r="C17893" s="554"/>
      <c r="D17893" s="554"/>
    </row>
    <row r="17894" spans="3:4" hidden="1" outlineLevel="1" x14ac:dyDescent="0.2">
      <c r="C17894" s="554"/>
      <c r="D17894" s="554"/>
    </row>
    <row r="17895" spans="3:4" hidden="1" outlineLevel="1" x14ac:dyDescent="0.2">
      <c r="C17895" s="554"/>
      <c r="D17895" s="554"/>
    </row>
    <row r="17896" spans="3:4" hidden="1" outlineLevel="1" x14ac:dyDescent="0.2">
      <c r="C17896" s="554"/>
      <c r="D17896" s="554"/>
    </row>
    <row r="17897" spans="3:4" hidden="1" outlineLevel="1" x14ac:dyDescent="0.2">
      <c r="C17897" s="554"/>
      <c r="D17897" s="554"/>
    </row>
    <row r="17898" spans="3:4" hidden="1" outlineLevel="1" x14ac:dyDescent="0.2">
      <c r="C17898" s="554"/>
      <c r="D17898" s="554"/>
    </row>
    <row r="17899" spans="3:4" hidden="1" outlineLevel="1" x14ac:dyDescent="0.2">
      <c r="C17899" s="554"/>
      <c r="D17899" s="554"/>
    </row>
    <row r="17900" spans="3:4" hidden="1" outlineLevel="1" x14ac:dyDescent="0.2">
      <c r="C17900" s="554"/>
      <c r="D17900" s="554"/>
    </row>
    <row r="17901" spans="3:4" hidden="1" outlineLevel="1" x14ac:dyDescent="0.2">
      <c r="C17901" s="554"/>
      <c r="D17901" s="554"/>
    </row>
    <row r="17902" spans="3:4" hidden="1" outlineLevel="1" x14ac:dyDescent="0.2">
      <c r="C17902" s="554"/>
      <c r="D17902" s="554"/>
    </row>
    <row r="17903" spans="3:4" hidden="1" outlineLevel="1" x14ac:dyDescent="0.2">
      <c r="C17903" s="554"/>
      <c r="D17903" s="554"/>
    </row>
    <row r="17904" spans="3:4" hidden="1" outlineLevel="1" x14ac:dyDescent="0.2">
      <c r="C17904" s="554"/>
      <c r="D17904" s="554"/>
    </row>
    <row r="17905" spans="3:4" hidden="1" outlineLevel="1" x14ac:dyDescent="0.2">
      <c r="C17905" s="554"/>
      <c r="D17905" s="554"/>
    </row>
    <row r="17906" spans="3:4" hidden="1" outlineLevel="1" x14ac:dyDescent="0.2">
      <c r="C17906" s="554"/>
      <c r="D17906" s="554"/>
    </row>
    <row r="17907" spans="3:4" hidden="1" outlineLevel="1" x14ac:dyDescent="0.2">
      <c r="C17907" s="554"/>
      <c r="D17907" s="554"/>
    </row>
    <row r="17908" spans="3:4" hidden="1" outlineLevel="1" x14ac:dyDescent="0.2">
      <c r="C17908" s="554"/>
      <c r="D17908" s="554"/>
    </row>
    <row r="17909" spans="3:4" hidden="1" outlineLevel="1" x14ac:dyDescent="0.2">
      <c r="C17909" s="554"/>
      <c r="D17909" s="554"/>
    </row>
    <row r="17910" spans="3:4" hidden="1" outlineLevel="1" x14ac:dyDescent="0.2">
      <c r="C17910" s="554"/>
      <c r="D17910" s="554"/>
    </row>
    <row r="17911" spans="3:4" hidden="1" outlineLevel="1" x14ac:dyDescent="0.2">
      <c r="C17911" s="554"/>
      <c r="D17911" s="554"/>
    </row>
    <row r="17912" spans="3:4" hidden="1" outlineLevel="1" x14ac:dyDescent="0.2">
      <c r="C17912" s="554"/>
      <c r="D17912" s="554"/>
    </row>
    <row r="17913" spans="3:4" hidden="1" outlineLevel="1" x14ac:dyDescent="0.2">
      <c r="C17913" s="554"/>
      <c r="D17913" s="554"/>
    </row>
    <row r="17914" spans="3:4" hidden="1" outlineLevel="1" x14ac:dyDescent="0.2">
      <c r="C17914" s="554"/>
      <c r="D17914" s="554"/>
    </row>
    <row r="17915" spans="3:4" hidden="1" outlineLevel="1" x14ac:dyDescent="0.2">
      <c r="C17915" s="554"/>
      <c r="D17915" s="554"/>
    </row>
    <row r="17916" spans="3:4" hidden="1" outlineLevel="1" x14ac:dyDescent="0.2">
      <c r="C17916" s="554"/>
      <c r="D17916" s="554"/>
    </row>
    <row r="17917" spans="3:4" hidden="1" outlineLevel="1" x14ac:dyDescent="0.2">
      <c r="C17917" s="554"/>
      <c r="D17917" s="554"/>
    </row>
    <row r="17918" spans="3:4" hidden="1" outlineLevel="1" x14ac:dyDescent="0.2">
      <c r="C17918" s="554"/>
      <c r="D17918" s="554"/>
    </row>
    <row r="17919" spans="3:4" hidden="1" outlineLevel="1" x14ac:dyDescent="0.2">
      <c r="C17919" s="554"/>
      <c r="D17919" s="554"/>
    </row>
    <row r="17920" spans="3:4" hidden="1" outlineLevel="1" x14ac:dyDescent="0.2">
      <c r="C17920" s="554"/>
      <c r="D17920" s="554"/>
    </row>
    <row r="17921" spans="3:4" hidden="1" outlineLevel="1" x14ac:dyDescent="0.2">
      <c r="C17921" s="554"/>
      <c r="D17921" s="554"/>
    </row>
    <row r="17922" spans="3:4" hidden="1" outlineLevel="1" x14ac:dyDescent="0.2">
      <c r="C17922" s="554"/>
      <c r="D17922" s="554"/>
    </row>
    <row r="17923" spans="3:4" hidden="1" outlineLevel="1" x14ac:dyDescent="0.2">
      <c r="C17923" s="554"/>
      <c r="D17923" s="554"/>
    </row>
    <row r="17924" spans="3:4" hidden="1" outlineLevel="1" x14ac:dyDescent="0.2">
      <c r="C17924" s="554"/>
      <c r="D17924" s="554"/>
    </row>
    <row r="17925" spans="3:4" hidden="1" outlineLevel="1" x14ac:dyDescent="0.2">
      <c r="C17925" s="554"/>
      <c r="D17925" s="554"/>
    </row>
    <row r="17926" spans="3:4" hidden="1" outlineLevel="1" x14ac:dyDescent="0.2">
      <c r="C17926" s="554"/>
      <c r="D17926" s="554"/>
    </row>
    <row r="17927" spans="3:4" hidden="1" outlineLevel="1" x14ac:dyDescent="0.2">
      <c r="C17927" s="554"/>
      <c r="D17927" s="554"/>
    </row>
    <row r="17928" spans="3:4" hidden="1" outlineLevel="1" x14ac:dyDescent="0.2">
      <c r="C17928" s="554"/>
      <c r="D17928" s="554"/>
    </row>
    <row r="17929" spans="3:4" hidden="1" outlineLevel="1" x14ac:dyDescent="0.2">
      <c r="C17929" s="554"/>
      <c r="D17929" s="554"/>
    </row>
    <row r="17930" spans="3:4" hidden="1" outlineLevel="1" x14ac:dyDescent="0.2">
      <c r="C17930" s="554"/>
      <c r="D17930" s="554"/>
    </row>
    <row r="17931" spans="3:4" hidden="1" outlineLevel="1" x14ac:dyDescent="0.2">
      <c r="C17931" s="554"/>
      <c r="D17931" s="554"/>
    </row>
    <row r="17932" spans="3:4" hidden="1" outlineLevel="1" x14ac:dyDescent="0.2">
      <c r="C17932" s="554"/>
      <c r="D17932" s="554"/>
    </row>
    <row r="17933" spans="3:4" hidden="1" outlineLevel="1" x14ac:dyDescent="0.2">
      <c r="C17933" s="554"/>
      <c r="D17933" s="554"/>
    </row>
    <row r="17934" spans="3:4" hidden="1" outlineLevel="1" x14ac:dyDescent="0.2">
      <c r="C17934" s="554"/>
      <c r="D17934" s="554"/>
    </row>
    <row r="17935" spans="3:4" hidden="1" outlineLevel="1" x14ac:dyDescent="0.2">
      <c r="C17935" s="554"/>
      <c r="D17935" s="554"/>
    </row>
    <row r="17936" spans="3:4" hidden="1" outlineLevel="1" x14ac:dyDescent="0.2">
      <c r="C17936" s="554"/>
      <c r="D17936" s="554"/>
    </row>
    <row r="17937" spans="3:4" hidden="1" outlineLevel="1" x14ac:dyDescent="0.2">
      <c r="C17937" s="554"/>
      <c r="D17937" s="554"/>
    </row>
    <row r="17938" spans="3:4" hidden="1" outlineLevel="1" x14ac:dyDescent="0.2">
      <c r="C17938" s="554"/>
      <c r="D17938" s="554"/>
    </row>
    <row r="17939" spans="3:4" hidden="1" outlineLevel="1" x14ac:dyDescent="0.2">
      <c r="C17939" s="554"/>
      <c r="D17939" s="554"/>
    </row>
    <row r="17940" spans="3:4" hidden="1" outlineLevel="1" x14ac:dyDescent="0.2">
      <c r="C17940" s="554"/>
      <c r="D17940" s="554"/>
    </row>
    <row r="17941" spans="3:4" hidden="1" outlineLevel="1" x14ac:dyDescent="0.2">
      <c r="C17941" s="554"/>
      <c r="D17941" s="554"/>
    </row>
    <row r="17942" spans="3:4" hidden="1" outlineLevel="1" x14ac:dyDescent="0.2">
      <c r="C17942" s="554"/>
      <c r="D17942" s="554"/>
    </row>
    <row r="17943" spans="3:4" hidden="1" outlineLevel="1" x14ac:dyDescent="0.2">
      <c r="C17943" s="554"/>
      <c r="D17943" s="554"/>
    </row>
    <row r="17944" spans="3:4" hidden="1" outlineLevel="1" x14ac:dyDescent="0.2">
      <c r="C17944" s="554"/>
      <c r="D17944" s="554"/>
    </row>
    <row r="17945" spans="3:4" hidden="1" outlineLevel="1" x14ac:dyDescent="0.2">
      <c r="C17945" s="554"/>
      <c r="D17945" s="554"/>
    </row>
    <row r="17946" spans="3:4" hidden="1" outlineLevel="1" x14ac:dyDescent="0.2">
      <c r="C17946" s="554"/>
      <c r="D17946" s="554"/>
    </row>
    <row r="17947" spans="3:4" hidden="1" outlineLevel="1" x14ac:dyDescent="0.2">
      <c r="C17947" s="554"/>
      <c r="D17947" s="554"/>
    </row>
    <row r="17948" spans="3:4" hidden="1" outlineLevel="1" x14ac:dyDescent="0.2">
      <c r="C17948" s="554"/>
      <c r="D17948" s="554"/>
    </row>
    <row r="17949" spans="3:4" hidden="1" outlineLevel="1" x14ac:dyDescent="0.2">
      <c r="C17949" s="554"/>
      <c r="D17949" s="554"/>
    </row>
    <row r="17950" spans="3:4" hidden="1" outlineLevel="1" x14ac:dyDescent="0.2">
      <c r="C17950" s="554"/>
      <c r="D17950" s="554"/>
    </row>
    <row r="17951" spans="3:4" hidden="1" outlineLevel="1" x14ac:dyDescent="0.2">
      <c r="C17951" s="554"/>
      <c r="D17951" s="554"/>
    </row>
    <row r="17952" spans="3:4" hidden="1" outlineLevel="1" x14ac:dyDescent="0.2">
      <c r="C17952" s="554"/>
      <c r="D17952" s="554"/>
    </row>
    <row r="17953" spans="3:4" hidden="1" outlineLevel="1" x14ac:dyDescent="0.2">
      <c r="C17953" s="554"/>
      <c r="D17953" s="554"/>
    </row>
    <row r="17954" spans="3:4" hidden="1" outlineLevel="1" x14ac:dyDescent="0.2">
      <c r="C17954" s="554"/>
      <c r="D17954" s="554"/>
    </row>
    <row r="17955" spans="3:4" hidden="1" outlineLevel="1" x14ac:dyDescent="0.2">
      <c r="C17955" s="554"/>
      <c r="D17955" s="554"/>
    </row>
    <row r="17956" spans="3:4" hidden="1" outlineLevel="1" x14ac:dyDescent="0.2">
      <c r="C17956" s="554"/>
      <c r="D17956" s="554"/>
    </row>
    <row r="17957" spans="3:4" hidden="1" outlineLevel="1" x14ac:dyDescent="0.2">
      <c r="C17957" s="554"/>
      <c r="D17957" s="554"/>
    </row>
    <row r="17958" spans="3:4" hidden="1" outlineLevel="1" x14ac:dyDescent="0.2">
      <c r="C17958" s="554"/>
      <c r="D17958" s="554"/>
    </row>
    <row r="17959" spans="3:4" hidden="1" outlineLevel="1" x14ac:dyDescent="0.2">
      <c r="C17959" s="554"/>
      <c r="D17959" s="554"/>
    </row>
    <row r="17960" spans="3:4" hidden="1" outlineLevel="1" x14ac:dyDescent="0.2">
      <c r="C17960" s="554"/>
      <c r="D17960" s="554"/>
    </row>
    <row r="17961" spans="3:4" hidden="1" outlineLevel="1" x14ac:dyDescent="0.2">
      <c r="C17961" s="554"/>
      <c r="D17961" s="554"/>
    </row>
    <row r="17962" spans="3:4" hidden="1" outlineLevel="1" x14ac:dyDescent="0.2">
      <c r="C17962" s="554"/>
      <c r="D17962" s="554"/>
    </row>
    <row r="17963" spans="3:4" hidden="1" outlineLevel="1" x14ac:dyDescent="0.2">
      <c r="C17963" s="554"/>
      <c r="D17963" s="554"/>
    </row>
    <row r="17964" spans="3:4" hidden="1" outlineLevel="1" x14ac:dyDescent="0.2">
      <c r="C17964" s="554"/>
      <c r="D17964" s="554"/>
    </row>
    <row r="17965" spans="3:4" hidden="1" outlineLevel="1" x14ac:dyDescent="0.2">
      <c r="C17965" s="554"/>
      <c r="D17965" s="554"/>
    </row>
    <row r="17966" spans="3:4" hidden="1" outlineLevel="1" x14ac:dyDescent="0.2">
      <c r="C17966" s="554"/>
      <c r="D17966" s="554"/>
    </row>
    <row r="17967" spans="3:4" hidden="1" outlineLevel="1" x14ac:dyDescent="0.2">
      <c r="C17967" s="554"/>
      <c r="D17967" s="554"/>
    </row>
    <row r="17968" spans="3:4" hidden="1" outlineLevel="1" x14ac:dyDescent="0.2">
      <c r="C17968" s="554"/>
      <c r="D17968" s="554"/>
    </row>
    <row r="17969" spans="3:4" hidden="1" outlineLevel="1" x14ac:dyDescent="0.2">
      <c r="C17969" s="554"/>
      <c r="D17969" s="554"/>
    </row>
    <row r="17970" spans="3:4" hidden="1" outlineLevel="1" x14ac:dyDescent="0.2">
      <c r="C17970" s="554"/>
      <c r="D17970" s="554"/>
    </row>
    <row r="17971" spans="3:4" hidden="1" outlineLevel="1" x14ac:dyDescent="0.2">
      <c r="C17971" s="554"/>
      <c r="D17971" s="554"/>
    </row>
    <row r="17972" spans="3:4" hidden="1" outlineLevel="1" x14ac:dyDescent="0.2">
      <c r="C17972" s="554"/>
      <c r="D17972" s="554"/>
    </row>
    <row r="17973" spans="3:4" hidden="1" outlineLevel="1" x14ac:dyDescent="0.2">
      <c r="C17973" s="554"/>
      <c r="D17973" s="554"/>
    </row>
    <row r="17974" spans="3:4" hidden="1" outlineLevel="1" x14ac:dyDescent="0.2">
      <c r="C17974" s="554"/>
      <c r="D17974" s="554"/>
    </row>
    <row r="17975" spans="3:4" hidden="1" outlineLevel="1" x14ac:dyDescent="0.2">
      <c r="C17975" s="554"/>
      <c r="D17975" s="554"/>
    </row>
    <row r="17976" spans="3:4" hidden="1" outlineLevel="1" x14ac:dyDescent="0.2">
      <c r="C17976" s="554"/>
      <c r="D17976" s="554"/>
    </row>
    <row r="17977" spans="3:4" hidden="1" outlineLevel="1" x14ac:dyDescent="0.2">
      <c r="C17977" s="554"/>
      <c r="D17977" s="554"/>
    </row>
    <row r="17978" spans="3:4" hidden="1" outlineLevel="1" x14ac:dyDescent="0.2">
      <c r="C17978" s="554"/>
      <c r="D17978" s="554"/>
    </row>
    <row r="17979" spans="3:4" hidden="1" outlineLevel="1" x14ac:dyDescent="0.2">
      <c r="C17979" s="554"/>
      <c r="D17979" s="554"/>
    </row>
    <row r="17980" spans="3:4" hidden="1" outlineLevel="1" x14ac:dyDescent="0.2">
      <c r="C17980" s="554"/>
      <c r="D17980" s="554"/>
    </row>
    <row r="17981" spans="3:4" hidden="1" outlineLevel="1" x14ac:dyDescent="0.2">
      <c r="C17981" s="554"/>
      <c r="D17981" s="554"/>
    </row>
    <row r="17982" spans="3:4" hidden="1" outlineLevel="1" x14ac:dyDescent="0.2">
      <c r="C17982" s="554"/>
      <c r="D17982" s="554"/>
    </row>
    <row r="17983" spans="3:4" hidden="1" outlineLevel="1" x14ac:dyDescent="0.2">
      <c r="C17983" s="554"/>
      <c r="D17983" s="554"/>
    </row>
    <row r="17984" spans="3:4" hidden="1" outlineLevel="1" x14ac:dyDescent="0.2">
      <c r="C17984" s="554"/>
      <c r="D17984" s="554"/>
    </row>
    <row r="17985" spans="3:4" hidden="1" outlineLevel="1" x14ac:dyDescent="0.2">
      <c r="C17985" s="554"/>
      <c r="D17985" s="554"/>
    </row>
    <row r="17986" spans="3:4" hidden="1" outlineLevel="1" x14ac:dyDescent="0.2">
      <c r="C17986" s="554"/>
      <c r="D17986" s="554"/>
    </row>
    <row r="17987" spans="3:4" hidden="1" outlineLevel="1" x14ac:dyDescent="0.2">
      <c r="C17987" s="554"/>
      <c r="D17987" s="554"/>
    </row>
    <row r="17988" spans="3:4" hidden="1" outlineLevel="1" x14ac:dyDescent="0.2">
      <c r="C17988" s="554"/>
      <c r="D17988" s="554"/>
    </row>
    <row r="17989" spans="3:4" hidden="1" outlineLevel="1" x14ac:dyDescent="0.2">
      <c r="C17989" s="554"/>
      <c r="D17989" s="554"/>
    </row>
    <row r="17990" spans="3:4" hidden="1" outlineLevel="1" x14ac:dyDescent="0.2">
      <c r="C17990" s="554"/>
      <c r="D17990" s="554"/>
    </row>
    <row r="17991" spans="3:4" hidden="1" outlineLevel="1" x14ac:dyDescent="0.2">
      <c r="C17991" s="554"/>
      <c r="D17991" s="554"/>
    </row>
    <row r="17992" spans="3:4" hidden="1" outlineLevel="1" x14ac:dyDescent="0.2">
      <c r="C17992" s="554"/>
      <c r="D17992" s="554"/>
    </row>
    <row r="17993" spans="3:4" hidden="1" outlineLevel="1" x14ac:dyDescent="0.2">
      <c r="C17993" s="554"/>
      <c r="D17993" s="554"/>
    </row>
    <row r="17994" spans="3:4" hidden="1" outlineLevel="1" x14ac:dyDescent="0.2">
      <c r="C17994" s="554"/>
      <c r="D17994" s="554"/>
    </row>
    <row r="17995" spans="3:4" hidden="1" outlineLevel="1" x14ac:dyDescent="0.2">
      <c r="C17995" s="554"/>
      <c r="D17995" s="554"/>
    </row>
    <row r="17996" spans="3:4" hidden="1" outlineLevel="1" x14ac:dyDescent="0.2">
      <c r="C17996" s="554"/>
      <c r="D17996" s="554"/>
    </row>
    <row r="17997" spans="3:4" hidden="1" outlineLevel="1" x14ac:dyDescent="0.2">
      <c r="C17997" s="554"/>
      <c r="D17997" s="554"/>
    </row>
    <row r="17998" spans="3:4" hidden="1" outlineLevel="1" x14ac:dyDescent="0.2">
      <c r="C17998" s="554"/>
      <c r="D17998" s="554"/>
    </row>
    <row r="17999" spans="3:4" hidden="1" outlineLevel="1" x14ac:dyDescent="0.2">
      <c r="C17999" s="554"/>
      <c r="D17999" s="554"/>
    </row>
    <row r="18000" spans="3:4" hidden="1" outlineLevel="1" x14ac:dyDescent="0.2">
      <c r="C18000" s="554"/>
      <c r="D18000" s="554"/>
    </row>
    <row r="18001" spans="3:4" hidden="1" outlineLevel="1" x14ac:dyDescent="0.2">
      <c r="C18001" s="554"/>
      <c r="D18001" s="554"/>
    </row>
    <row r="18002" spans="3:4" hidden="1" outlineLevel="1" x14ac:dyDescent="0.2">
      <c r="C18002" s="554"/>
      <c r="D18002" s="554"/>
    </row>
    <row r="18003" spans="3:4" hidden="1" outlineLevel="1" x14ac:dyDescent="0.2">
      <c r="C18003" s="554"/>
      <c r="D18003" s="554"/>
    </row>
    <row r="18004" spans="3:4" hidden="1" outlineLevel="1" x14ac:dyDescent="0.2">
      <c r="C18004" s="554"/>
      <c r="D18004" s="554"/>
    </row>
    <row r="18005" spans="3:4" hidden="1" outlineLevel="1" x14ac:dyDescent="0.2">
      <c r="C18005" s="554"/>
      <c r="D18005" s="554"/>
    </row>
    <row r="18006" spans="3:4" hidden="1" outlineLevel="1" x14ac:dyDescent="0.2">
      <c r="C18006" s="554"/>
      <c r="D18006" s="554"/>
    </row>
    <row r="18007" spans="3:4" hidden="1" outlineLevel="1" x14ac:dyDescent="0.2">
      <c r="C18007" s="554"/>
      <c r="D18007" s="554"/>
    </row>
    <row r="18008" spans="3:4" hidden="1" outlineLevel="1" x14ac:dyDescent="0.2">
      <c r="C18008" s="554"/>
      <c r="D18008" s="554"/>
    </row>
    <row r="18009" spans="3:4" hidden="1" outlineLevel="1" x14ac:dyDescent="0.2">
      <c r="C18009" s="554"/>
      <c r="D18009" s="554"/>
    </row>
    <row r="18010" spans="3:4" hidden="1" outlineLevel="1" x14ac:dyDescent="0.2">
      <c r="C18010" s="554"/>
      <c r="D18010" s="554"/>
    </row>
    <row r="18011" spans="3:4" hidden="1" outlineLevel="1" x14ac:dyDescent="0.2">
      <c r="C18011" s="554"/>
      <c r="D18011" s="554"/>
    </row>
    <row r="18012" spans="3:4" hidden="1" outlineLevel="1" x14ac:dyDescent="0.2">
      <c r="C18012" s="554"/>
      <c r="D18012" s="554"/>
    </row>
    <row r="18013" spans="3:4" hidden="1" outlineLevel="1" x14ac:dyDescent="0.2">
      <c r="C18013" s="554"/>
      <c r="D18013" s="554"/>
    </row>
    <row r="18014" spans="3:4" hidden="1" outlineLevel="1" x14ac:dyDescent="0.2">
      <c r="C18014" s="554"/>
      <c r="D18014" s="554"/>
    </row>
    <row r="18015" spans="3:4" hidden="1" outlineLevel="1" x14ac:dyDescent="0.2">
      <c r="C18015" s="554"/>
      <c r="D18015" s="554"/>
    </row>
    <row r="18016" spans="3:4" hidden="1" outlineLevel="1" x14ac:dyDescent="0.2">
      <c r="C18016" s="554"/>
      <c r="D18016" s="554"/>
    </row>
    <row r="18017" spans="3:4" hidden="1" outlineLevel="1" x14ac:dyDescent="0.2">
      <c r="C18017" s="554"/>
      <c r="D18017" s="554"/>
    </row>
    <row r="18018" spans="3:4" hidden="1" outlineLevel="1" x14ac:dyDescent="0.2">
      <c r="C18018" s="554"/>
      <c r="D18018" s="554"/>
    </row>
    <row r="18019" spans="3:4" hidden="1" outlineLevel="1" x14ac:dyDescent="0.2">
      <c r="C18019" s="554"/>
      <c r="D18019" s="554"/>
    </row>
    <row r="18020" spans="3:4" hidden="1" outlineLevel="1" x14ac:dyDescent="0.2">
      <c r="C18020" s="554"/>
      <c r="D18020" s="554"/>
    </row>
    <row r="18021" spans="3:4" hidden="1" outlineLevel="1" x14ac:dyDescent="0.2">
      <c r="C18021" s="554"/>
      <c r="D18021" s="554"/>
    </row>
    <row r="18022" spans="3:4" hidden="1" outlineLevel="1" x14ac:dyDescent="0.2">
      <c r="C18022" s="554"/>
      <c r="D18022" s="554"/>
    </row>
    <row r="18023" spans="3:4" hidden="1" outlineLevel="1" x14ac:dyDescent="0.2">
      <c r="C18023" s="554"/>
      <c r="D18023" s="554"/>
    </row>
    <row r="18024" spans="3:4" hidden="1" outlineLevel="1" x14ac:dyDescent="0.2">
      <c r="C18024" s="554"/>
      <c r="D18024" s="554"/>
    </row>
    <row r="18025" spans="3:4" hidden="1" outlineLevel="1" x14ac:dyDescent="0.2">
      <c r="C18025" s="554"/>
      <c r="D18025" s="554"/>
    </row>
    <row r="18026" spans="3:4" hidden="1" outlineLevel="1" x14ac:dyDescent="0.2">
      <c r="C18026" s="554"/>
      <c r="D18026" s="554"/>
    </row>
    <row r="18027" spans="3:4" hidden="1" outlineLevel="1" x14ac:dyDescent="0.2">
      <c r="C18027" s="554"/>
      <c r="D18027" s="554"/>
    </row>
    <row r="18028" spans="3:4" hidden="1" outlineLevel="1" x14ac:dyDescent="0.2">
      <c r="C18028" s="554"/>
      <c r="D18028" s="554"/>
    </row>
    <row r="18029" spans="3:4" hidden="1" outlineLevel="1" x14ac:dyDescent="0.2">
      <c r="C18029" s="554"/>
      <c r="D18029" s="554"/>
    </row>
    <row r="18030" spans="3:4" hidden="1" outlineLevel="1" x14ac:dyDescent="0.2">
      <c r="C18030" s="554"/>
      <c r="D18030" s="554"/>
    </row>
    <row r="18031" spans="3:4" hidden="1" outlineLevel="1" x14ac:dyDescent="0.2">
      <c r="C18031" s="554"/>
      <c r="D18031" s="554"/>
    </row>
    <row r="18032" spans="3:4" hidden="1" outlineLevel="1" x14ac:dyDescent="0.2">
      <c r="C18032" s="554"/>
      <c r="D18032" s="554"/>
    </row>
    <row r="18033" spans="3:4" hidden="1" outlineLevel="1" x14ac:dyDescent="0.2">
      <c r="C18033" s="554"/>
      <c r="D18033" s="554"/>
    </row>
    <row r="18034" spans="3:4" hidden="1" outlineLevel="1" x14ac:dyDescent="0.2">
      <c r="C18034" s="554"/>
      <c r="D18034" s="554"/>
    </row>
    <row r="18035" spans="3:4" hidden="1" outlineLevel="1" x14ac:dyDescent="0.2">
      <c r="C18035" s="554"/>
      <c r="D18035" s="554"/>
    </row>
    <row r="18036" spans="3:4" hidden="1" outlineLevel="1" x14ac:dyDescent="0.2">
      <c r="C18036" s="554"/>
      <c r="D18036" s="554"/>
    </row>
    <row r="18037" spans="3:4" hidden="1" outlineLevel="1" x14ac:dyDescent="0.2">
      <c r="C18037" s="554"/>
      <c r="D18037" s="554"/>
    </row>
    <row r="18038" spans="3:4" hidden="1" outlineLevel="1" x14ac:dyDescent="0.2">
      <c r="C18038" s="554"/>
      <c r="D18038" s="554"/>
    </row>
    <row r="18039" spans="3:4" hidden="1" outlineLevel="1" x14ac:dyDescent="0.2">
      <c r="C18039" s="554"/>
      <c r="D18039" s="554"/>
    </row>
    <row r="18040" spans="3:4" hidden="1" outlineLevel="1" x14ac:dyDescent="0.2">
      <c r="C18040" s="554"/>
      <c r="D18040" s="554"/>
    </row>
    <row r="18041" spans="3:4" hidden="1" outlineLevel="1" x14ac:dyDescent="0.2">
      <c r="C18041" s="554"/>
      <c r="D18041" s="554"/>
    </row>
    <row r="18042" spans="3:4" hidden="1" outlineLevel="1" x14ac:dyDescent="0.2">
      <c r="C18042" s="554"/>
      <c r="D18042" s="554"/>
    </row>
    <row r="18043" spans="3:4" hidden="1" outlineLevel="1" x14ac:dyDescent="0.2">
      <c r="C18043" s="554"/>
      <c r="D18043" s="554"/>
    </row>
    <row r="18044" spans="3:4" hidden="1" outlineLevel="1" x14ac:dyDescent="0.2">
      <c r="C18044" s="554"/>
      <c r="D18044" s="554"/>
    </row>
    <row r="18045" spans="3:4" hidden="1" outlineLevel="1" x14ac:dyDescent="0.2">
      <c r="C18045" s="554"/>
      <c r="D18045" s="554"/>
    </row>
    <row r="18046" spans="3:4" hidden="1" outlineLevel="1" x14ac:dyDescent="0.2">
      <c r="C18046" s="554"/>
      <c r="D18046" s="554"/>
    </row>
    <row r="18047" spans="3:4" hidden="1" outlineLevel="1" x14ac:dyDescent="0.2">
      <c r="C18047" s="554"/>
      <c r="D18047" s="554"/>
    </row>
    <row r="18048" spans="3:4" hidden="1" outlineLevel="1" x14ac:dyDescent="0.2">
      <c r="C18048" s="554"/>
      <c r="D18048" s="554"/>
    </row>
    <row r="18049" spans="3:4" hidden="1" outlineLevel="1" x14ac:dyDescent="0.2">
      <c r="C18049" s="554"/>
      <c r="D18049" s="554"/>
    </row>
    <row r="18050" spans="3:4" hidden="1" outlineLevel="1" x14ac:dyDescent="0.2">
      <c r="C18050" s="554"/>
      <c r="D18050" s="554"/>
    </row>
    <row r="18051" spans="3:4" hidden="1" outlineLevel="1" x14ac:dyDescent="0.2">
      <c r="C18051" s="554"/>
      <c r="D18051" s="554"/>
    </row>
    <row r="18052" spans="3:4" hidden="1" outlineLevel="1" x14ac:dyDescent="0.2">
      <c r="C18052" s="554"/>
      <c r="D18052" s="554"/>
    </row>
    <row r="18053" spans="3:4" hidden="1" outlineLevel="1" x14ac:dyDescent="0.2">
      <c r="C18053" s="554"/>
      <c r="D18053" s="554"/>
    </row>
    <row r="18054" spans="3:4" hidden="1" outlineLevel="1" x14ac:dyDescent="0.2">
      <c r="C18054" s="554"/>
      <c r="D18054" s="554"/>
    </row>
    <row r="18055" spans="3:4" hidden="1" outlineLevel="1" x14ac:dyDescent="0.2">
      <c r="C18055" s="554"/>
      <c r="D18055" s="554"/>
    </row>
    <row r="18056" spans="3:4" hidden="1" outlineLevel="1" x14ac:dyDescent="0.2">
      <c r="C18056" s="554"/>
      <c r="D18056" s="554"/>
    </row>
    <row r="18057" spans="3:4" hidden="1" outlineLevel="1" x14ac:dyDescent="0.2">
      <c r="C18057" s="554"/>
      <c r="D18057" s="554"/>
    </row>
    <row r="18058" spans="3:4" hidden="1" outlineLevel="1" x14ac:dyDescent="0.2">
      <c r="C18058" s="554"/>
      <c r="D18058" s="554"/>
    </row>
    <row r="18059" spans="3:4" hidden="1" outlineLevel="1" x14ac:dyDescent="0.2">
      <c r="C18059" s="554"/>
      <c r="D18059" s="554"/>
    </row>
    <row r="18060" spans="3:4" hidden="1" outlineLevel="1" x14ac:dyDescent="0.2">
      <c r="C18060" s="554"/>
      <c r="D18060" s="554"/>
    </row>
    <row r="18061" spans="3:4" hidden="1" outlineLevel="1" x14ac:dyDescent="0.2">
      <c r="C18061" s="554"/>
      <c r="D18061" s="554"/>
    </row>
    <row r="18062" spans="3:4" hidden="1" outlineLevel="1" x14ac:dyDescent="0.2">
      <c r="C18062" s="554"/>
      <c r="D18062" s="554"/>
    </row>
    <row r="18063" spans="3:4" hidden="1" outlineLevel="1" x14ac:dyDescent="0.2">
      <c r="C18063" s="554"/>
      <c r="D18063" s="554"/>
    </row>
    <row r="18064" spans="3:4" hidden="1" outlineLevel="1" x14ac:dyDescent="0.2">
      <c r="C18064" s="554"/>
      <c r="D18064" s="554"/>
    </row>
    <row r="18065" spans="3:4" hidden="1" outlineLevel="1" x14ac:dyDescent="0.2">
      <c r="C18065" s="554"/>
      <c r="D18065" s="554"/>
    </row>
    <row r="18066" spans="3:4" hidden="1" outlineLevel="1" x14ac:dyDescent="0.2">
      <c r="C18066" s="554"/>
      <c r="D18066" s="554"/>
    </row>
    <row r="18067" spans="3:4" hidden="1" outlineLevel="1" x14ac:dyDescent="0.2">
      <c r="C18067" s="554"/>
      <c r="D18067" s="554"/>
    </row>
    <row r="18068" spans="3:4" hidden="1" outlineLevel="1" x14ac:dyDescent="0.2">
      <c r="C18068" s="554"/>
      <c r="D18068" s="554"/>
    </row>
    <row r="18069" spans="3:4" hidden="1" outlineLevel="1" x14ac:dyDescent="0.2">
      <c r="C18069" s="554"/>
      <c r="D18069" s="554"/>
    </row>
    <row r="18070" spans="3:4" hidden="1" outlineLevel="1" x14ac:dyDescent="0.2">
      <c r="C18070" s="554"/>
      <c r="D18070" s="554"/>
    </row>
    <row r="18071" spans="3:4" hidden="1" outlineLevel="1" x14ac:dyDescent="0.2">
      <c r="C18071" s="554"/>
      <c r="D18071" s="554"/>
    </row>
    <row r="18072" spans="3:4" hidden="1" outlineLevel="1" x14ac:dyDescent="0.2">
      <c r="C18072" s="554"/>
      <c r="D18072" s="554"/>
    </row>
    <row r="18073" spans="3:4" hidden="1" outlineLevel="1" x14ac:dyDescent="0.2">
      <c r="C18073" s="554"/>
      <c r="D18073" s="554"/>
    </row>
    <row r="18074" spans="3:4" hidden="1" outlineLevel="1" x14ac:dyDescent="0.2">
      <c r="C18074" s="554"/>
      <c r="D18074" s="554"/>
    </row>
    <row r="18075" spans="3:4" hidden="1" outlineLevel="1" x14ac:dyDescent="0.2">
      <c r="C18075" s="554"/>
      <c r="D18075" s="554"/>
    </row>
    <row r="18076" spans="3:4" hidden="1" outlineLevel="1" x14ac:dyDescent="0.2">
      <c r="C18076" s="554"/>
      <c r="D18076" s="554"/>
    </row>
    <row r="18077" spans="3:4" hidden="1" outlineLevel="1" x14ac:dyDescent="0.2">
      <c r="C18077" s="554"/>
      <c r="D18077" s="554"/>
    </row>
    <row r="18078" spans="3:4" hidden="1" outlineLevel="1" x14ac:dyDescent="0.2">
      <c r="C18078" s="554"/>
      <c r="D18078" s="554"/>
    </row>
    <row r="18079" spans="3:4" hidden="1" outlineLevel="1" x14ac:dyDescent="0.2">
      <c r="C18079" s="554"/>
      <c r="D18079" s="554"/>
    </row>
    <row r="18080" spans="3:4" hidden="1" outlineLevel="1" x14ac:dyDescent="0.2">
      <c r="C18080" s="554"/>
      <c r="D18080" s="554"/>
    </row>
    <row r="18081" spans="3:4" hidden="1" outlineLevel="1" x14ac:dyDescent="0.2">
      <c r="C18081" s="554"/>
      <c r="D18081" s="554"/>
    </row>
    <row r="18082" spans="3:4" hidden="1" outlineLevel="1" x14ac:dyDescent="0.2">
      <c r="C18082" s="554"/>
      <c r="D18082" s="554"/>
    </row>
    <row r="18083" spans="3:4" hidden="1" outlineLevel="1" x14ac:dyDescent="0.2">
      <c r="C18083" s="554"/>
      <c r="D18083" s="554"/>
    </row>
    <row r="18084" spans="3:4" hidden="1" outlineLevel="1" x14ac:dyDescent="0.2">
      <c r="C18084" s="554"/>
      <c r="D18084" s="554"/>
    </row>
    <row r="18085" spans="3:4" hidden="1" outlineLevel="1" x14ac:dyDescent="0.2">
      <c r="C18085" s="554"/>
      <c r="D18085" s="554"/>
    </row>
    <row r="18086" spans="3:4" hidden="1" outlineLevel="1" x14ac:dyDescent="0.2">
      <c r="C18086" s="554"/>
      <c r="D18086" s="554"/>
    </row>
    <row r="18087" spans="3:4" hidden="1" outlineLevel="1" x14ac:dyDescent="0.2">
      <c r="C18087" s="554"/>
      <c r="D18087" s="554"/>
    </row>
    <row r="18088" spans="3:4" hidden="1" outlineLevel="1" x14ac:dyDescent="0.2">
      <c r="C18088" s="554"/>
      <c r="D18088" s="554"/>
    </row>
    <row r="18089" spans="3:4" hidden="1" outlineLevel="1" x14ac:dyDescent="0.2">
      <c r="C18089" s="554"/>
      <c r="D18089" s="554"/>
    </row>
    <row r="18090" spans="3:4" hidden="1" outlineLevel="1" x14ac:dyDescent="0.2">
      <c r="C18090" s="554"/>
      <c r="D18090" s="554"/>
    </row>
    <row r="18091" spans="3:4" hidden="1" outlineLevel="1" x14ac:dyDescent="0.2">
      <c r="C18091" s="554"/>
      <c r="D18091" s="554"/>
    </row>
    <row r="18092" spans="3:4" hidden="1" outlineLevel="1" x14ac:dyDescent="0.2">
      <c r="C18092" s="554"/>
      <c r="D18092" s="554"/>
    </row>
    <row r="18093" spans="3:4" hidden="1" outlineLevel="1" x14ac:dyDescent="0.2">
      <c r="C18093" s="554"/>
      <c r="D18093" s="554"/>
    </row>
    <row r="18094" spans="3:4" hidden="1" outlineLevel="1" x14ac:dyDescent="0.2">
      <c r="C18094" s="554"/>
      <c r="D18094" s="554"/>
    </row>
    <row r="18095" spans="3:4" hidden="1" outlineLevel="1" x14ac:dyDescent="0.2">
      <c r="C18095" s="554"/>
      <c r="D18095" s="554"/>
    </row>
    <row r="18096" spans="3:4" hidden="1" outlineLevel="1" x14ac:dyDescent="0.2">
      <c r="C18096" s="554"/>
      <c r="D18096" s="554"/>
    </row>
    <row r="18097" spans="3:4" hidden="1" outlineLevel="1" x14ac:dyDescent="0.2">
      <c r="C18097" s="554"/>
      <c r="D18097" s="554"/>
    </row>
    <row r="18098" spans="3:4" hidden="1" outlineLevel="1" x14ac:dyDescent="0.2">
      <c r="C18098" s="554"/>
      <c r="D18098" s="554"/>
    </row>
    <row r="18099" spans="3:4" hidden="1" outlineLevel="1" x14ac:dyDescent="0.2">
      <c r="C18099" s="554"/>
      <c r="D18099" s="554"/>
    </row>
    <row r="18100" spans="3:4" hidden="1" outlineLevel="1" x14ac:dyDescent="0.2">
      <c r="C18100" s="554"/>
      <c r="D18100" s="554"/>
    </row>
    <row r="18101" spans="3:4" hidden="1" outlineLevel="1" x14ac:dyDescent="0.2">
      <c r="C18101" s="554"/>
      <c r="D18101" s="554"/>
    </row>
    <row r="18102" spans="3:4" hidden="1" outlineLevel="1" x14ac:dyDescent="0.2">
      <c r="C18102" s="554"/>
      <c r="D18102" s="554"/>
    </row>
    <row r="18103" spans="3:4" hidden="1" outlineLevel="1" x14ac:dyDescent="0.2">
      <c r="C18103" s="554"/>
      <c r="D18103" s="554"/>
    </row>
    <row r="18104" spans="3:4" hidden="1" outlineLevel="1" x14ac:dyDescent="0.2">
      <c r="C18104" s="554"/>
      <c r="D18104" s="554"/>
    </row>
    <row r="18105" spans="3:4" hidden="1" outlineLevel="1" x14ac:dyDescent="0.2">
      <c r="C18105" s="554"/>
      <c r="D18105" s="554"/>
    </row>
    <row r="18106" spans="3:4" hidden="1" outlineLevel="1" x14ac:dyDescent="0.2">
      <c r="C18106" s="554"/>
      <c r="D18106" s="554"/>
    </row>
    <row r="18107" spans="3:4" hidden="1" outlineLevel="1" x14ac:dyDescent="0.2">
      <c r="C18107" s="554"/>
      <c r="D18107" s="554"/>
    </row>
    <row r="18108" spans="3:4" hidden="1" outlineLevel="1" x14ac:dyDescent="0.2">
      <c r="C18108" s="554"/>
      <c r="D18108" s="554"/>
    </row>
    <row r="18109" spans="3:4" hidden="1" outlineLevel="1" x14ac:dyDescent="0.2">
      <c r="C18109" s="554"/>
      <c r="D18109" s="554"/>
    </row>
    <row r="18110" spans="3:4" hidden="1" outlineLevel="1" x14ac:dyDescent="0.2">
      <c r="C18110" s="554"/>
      <c r="D18110" s="554"/>
    </row>
    <row r="18111" spans="3:4" hidden="1" outlineLevel="1" x14ac:dyDescent="0.2">
      <c r="C18111" s="554"/>
      <c r="D18111" s="554"/>
    </row>
    <row r="18112" spans="3:4" hidden="1" outlineLevel="1" x14ac:dyDescent="0.2">
      <c r="C18112" s="554"/>
      <c r="D18112" s="554"/>
    </row>
    <row r="18113" spans="3:4" hidden="1" outlineLevel="1" x14ac:dyDescent="0.2">
      <c r="C18113" s="554"/>
      <c r="D18113" s="554"/>
    </row>
    <row r="18114" spans="3:4" hidden="1" outlineLevel="1" x14ac:dyDescent="0.2">
      <c r="C18114" s="554"/>
      <c r="D18114" s="554"/>
    </row>
    <row r="18115" spans="3:4" hidden="1" outlineLevel="1" x14ac:dyDescent="0.2">
      <c r="C18115" s="554"/>
      <c r="D18115" s="554"/>
    </row>
    <row r="18116" spans="3:4" hidden="1" outlineLevel="1" x14ac:dyDescent="0.2">
      <c r="C18116" s="554"/>
      <c r="D18116" s="554"/>
    </row>
    <row r="18117" spans="3:4" hidden="1" outlineLevel="1" x14ac:dyDescent="0.2">
      <c r="C18117" s="554"/>
      <c r="D18117" s="554"/>
    </row>
    <row r="18118" spans="3:4" hidden="1" outlineLevel="1" x14ac:dyDescent="0.2">
      <c r="C18118" s="554"/>
      <c r="D18118" s="554"/>
    </row>
    <row r="18119" spans="3:4" hidden="1" outlineLevel="1" x14ac:dyDescent="0.2">
      <c r="C18119" s="554"/>
      <c r="D18119" s="554"/>
    </row>
    <row r="18120" spans="3:4" hidden="1" outlineLevel="1" x14ac:dyDescent="0.2">
      <c r="C18120" s="554"/>
      <c r="D18120" s="554"/>
    </row>
    <row r="18121" spans="3:4" hidden="1" outlineLevel="1" x14ac:dyDescent="0.2">
      <c r="C18121" s="554"/>
      <c r="D18121" s="554"/>
    </row>
    <row r="18122" spans="3:4" hidden="1" outlineLevel="1" x14ac:dyDescent="0.2">
      <c r="C18122" s="554"/>
      <c r="D18122" s="554"/>
    </row>
    <row r="18123" spans="3:4" hidden="1" outlineLevel="1" x14ac:dyDescent="0.2">
      <c r="C18123" s="554"/>
      <c r="D18123" s="554"/>
    </row>
    <row r="18124" spans="3:4" hidden="1" outlineLevel="1" x14ac:dyDescent="0.2">
      <c r="C18124" s="554"/>
      <c r="D18124" s="554"/>
    </row>
    <row r="18125" spans="3:4" hidden="1" outlineLevel="1" x14ac:dyDescent="0.2">
      <c r="C18125" s="554"/>
      <c r="D18125" s="554"/>
    </row>
    <row r="18126" spans="3:4" hidden="1" outlineLevel="1" x14ac:dyDescent="0.2">
      <c r="C18126" s="554"/>
      <c r="D18126" s="554"/>
    </row>
    <row r="18127" spans="3:4" hidden="1" outlineLevel="1" x14ac:dyDescent="0.2">
      <c r="C18127" s="554"/>
      <c r="D18127" s="554"/>
    </row>
    <row r="18128" spans="3:4" hidden="1" outlineLevel="1" x14ac:dyDescent="0.2">
      <c r="C18128" s="554"/>
      <c r="D18128" s="554"/>
    </row>
    <row r="18129" spans="3:4" hidden="1" outlineLevel="1" x14ac:dyDescent="0.2">
      <c r="C18129" s="554"/>
      <c r="D18129" s="554"/>
    </row>
    <row r="18130" spans="3:4" hidden="1" outlineLevel="1" x14ac:dyDescent="0.2">
      <c r="C18130" s="554"/>
      <c r="D18130" s="554"/>
    </row>
    <row r="18131" spans="3:4" hidden="1" outlineLevel="1" x14ac:dyDescent="0.2">
      <c r="C18131" s="554"/>
      <c r="D18131" s="554"/>
    </row>
    <row r="18132" spans="3:4" hidden="1" outlineLevel="1" x14ac:dyDescent="0.2">
      <c r="C18132" s="554"/>
      <c r="D18132" s="554"/>
    </row>
    <row r="18133" spans="3:4" hidden="1" outlineLevel="1" x14ac:dyDescent="0.2">
      <c r="C18133" s="554"/>
      <c r="D18133" s="554"/>
    </row>
    <row r="18134" spans="3:4" hidden="1" outlineLevel="1" x14ac:dyDescent="0.2">
      <c r="C18134" s="554"/>
      <c r="D18134" s="554"/>
    </row>
    <row r="18135" spans="3:4" hidden="1" outlineLevel="1" x14ac:dyDescent="0.2">
      <c r="C18135" s="554"/>
      <c r="D18135" s="554"/>
    </row>
    <row r="18136" spans="3:4" hidden="1" outlineLevel="1" x14ac:dyDescent="0.2">
      <c r="C18136" s="554"/>
      <c r="D18136" s="554"/>
    </row>
    <row r="18137" spans="3:4" hidden="1" outlineLevel="1" x14ac:dyDescent="0.2">
      <c r="C18137" s="554"/>
      <c r="D18137" s="554"/>
    </row>
    <row r="18138" spans="3:4" hidden="1" outlineLevel="1" x14ac:dyDescent="0.2">
      <c r="C18138" s="554"/>
      <c r="D18138" s="554"/>
    </row>
    <row r="18139" spans="3:4" hidden="1" outlineLevel="1" x14ac:dyDescent="0.2">
      <c r="C18139" s="554"/>
      <c r="D18139" s="554"/>
    </row>
    <row r="18140" spans="3:4" hidden="1" outlineLevel="1" x14ac:dyDescent="0.2">
      <c r="C18140" s="554"/>
      <c r="D18140" s="554"/>
    </row>
    <row r="18141" spans="3:4" hidden="1" outlineLevel="1" x14ac:dyDescent="0.2">
      <c r="C18141" s="554"/>
      <c r="D18141" s="554"/>
    </row>
    <row r="18142" spans="3:4" hidden="1" outlineLevel="1" x14ac:dyDescent="0.2">
      <c r="C18142" s="554"/>
      <c r="D18142" s="554"/>
    </row>
    <row r="18143" spans="3:4" hidden="1" outlineLevel="1" x14ac:dyDescent="0.2">
      <c r="C18143" s="554"/>
      <c r="D18143" s="554"/>
    </row>
    <row r="18144" spans="3:4" hidden="1" outlineLevel="1" x14ac:dyDescent="0.2">
      <c r="C18144" s="554"/>
      <c r="D18144" s="554"/>
    </row>
    <row r="18145" spans="3:4" hidden="1" outlineLevel="1" x14ac:dyDescent="0.2">
      <c r="C18145" s="554"/>
      <c r="D18145" s="554"/>
    </row>
    <row r="18146" spans="3:4" hidden="1" outlineLevel="1" x14ac:dyDescent="0.2">
      <c r="C18146" s="554"/>
      <c r="D18146" s="554"/>
    </row>
    <row r="18147" spans="3:4" hidden="1" outlineLevel="1" x14ac:dyDescent="0.2">
      <c r="C18147" s="554"/>
      <c r="D18147" s="554"/>
    </row>
    <row r="18148" spans="3:4" hidden="1" outlineLevel="1" x14ac:dyDescent="0.2">
      <c r="C18148" s="554"/>
      <c r="D18148" s="554"/>
    </row>
    <row r="18149" spans="3:4" hidden="1" outlineLevel="1" x14ac:dyDescent="0.2">
      <c r="C18149" s="554"/>
      <c r="D18149" s="554"/>
    </row>
    <row r="18150" spans="3:4" hidden="1" outlineLevel="1" x14ac:dyDescent="0.2">
      <c r="C18150" s="554"/>
      <c r="D18150" s="554"/>
    </row>
    <row r="18151" spans="3:4" hidden="1" outlineLevel="1" x14ac:dyDescent="0.2">
      <c r="C18151" s="554"/>
      <c r="D18151" s="554"/>
    </row>
    <row r="18152" spans="3:4" hidden="1" outlineLevel="1" x14ac:dyDescent="0.2">
      <c r="C18152" s="554"/>
      <c r="D18152" s="554"/>
    </row>
    <row r="18153" spans="3:4" hidden="1" outlineLevel="1" x14ac:dyDescent="0.2">
      <c r="C18153" s="554"/>
      <c r="D18153" s="554"/>
    </row>
    <row r="18154" spans="3:4" hidden="1" outlineLevel="1" x14ac:dyDescent="0.2">
      <c r="C18154" s="554"/>
      <c r="D18154" s="554"/>
    </row>
    <row r="18155" spans="3:4" hidden="1" outlineLevel="1" x14ac:dyDescent="0.2">
      <c r="C18155" s="554"/>
      <c r="D18155" s="554"/>
    </row>
    <row r="18156" spans="3:4" hidden="1" outlineLevel="1" x14ac:dyDescent="0.2">
      <c r="C18156" s="554"/>
      <c r="D18156" s="554"/>
    </row>
    <row r="18157" spans="3:4" hidden="1" outlineLevel="1" x14ac:dyDescent="0.2">
      <c r="C18157" s="554"/>
      <c r="D18157" s="554"/>
    </row>
    <row r="18158" spans="3:4" hidden="1" outlineLevel="1" x14ac:dyDescent="0.2">
      <c r="C18158" s="554"/>
      <c r="D18158" s="554"/>
    </row>
    <row r="18159" spans="3:4" hidden="1" outlineLevel="1" x14ac:dyDescent="0.2">
      <c r="C18159" s="554"/>
      <c r="D18159" s="554"/>
    </row>
    <row r="18160" spans="3:4" hidden="1" outlineLevel="1" x14ac:dyDescent="0.2">
      <c r="C18160" s="554"/>
      <c r="D18160" s="554"/>
    </row>
    <row r="18161" spans="3:4" hidden="1" outlineLevel="1" x14ac:dyDescent="0.2">
      <c r="C18161" s="554"/>
      <c r="D18161" s="554"/>
    </row>
    <row r="18162" spans="3:4" hidden="1" outlineLevel="1" x14ac:dyDescent="0.2">
      <c r="C18162" s="554"/>
      <c r="D18162" s="554"/>
    </row>
    <row r="18163" spans="3:4" hidden="1" outlineLevel="1" x14ac:dyDescent="0.2">
      <c r="C18163" s="554"/>
      <c r="D18163" s="554"/>
    </row>
    <row r="18164" spans="3:4" hidden="1" outlineLevel="1" x14ac:dyDescent="0.2">
      <c r="C18164" s="554"/>
      <c r="D18164" s="554"/>
    </row>
    <row r="18165" spans="3:4" hidden="1" outlineLevel="1" x14ac:dyDescent="0.2">
      <c r="C18165" s="554"/>
      <c r="D18165" s="554"/>
    </row>
    <row r="18166" spans="3:4" hidden="1" outlineLevel="1" x14ac:dyDescent="0.2">
      <c r="C18166" s="554"/>
      <c r="D18166" s="554"/>
    </row>
    <row r="18167" spans="3:4" hidden="1" outlineLevel="1" x14ac:dyDescent="0.2">
      <c r="C18167" s="554"/>
      <c r="D18167" s="554"/>
    </row>
    <row r="18168" spans="3:4" hidden="1" outlineLevel="1" x14ac:dyDescent="0.2">
      <c r="C18168" s="554"/>
      <c r="D18168" s="554"/>
    </row>
    <row r="18169" spans="3:4" hidden="1" outlineLevel="1" x14ac:dyDescent="0.2">
      <c r="C18169" s="554"/>
      <c r="D18169" s="554"/>
    </row>
    <row r="18170" spans="3:4" hidden="1" outlineLevel="1" x14ac:dyDescent="0.2">
      <c r="C18170" s="554"/>
      <c r="D18170" s="554"/>
    </row>
    <row r="18171" spans="3:4" hidden="1" outlineLevel="1" x14ac:dyDescent="0.2">
      <c r="C18171" s="554"/>
      <c r="D18171" s="554"/>
    </row>
    <row r="18172" spans="3:4" hidden="1" outlineLevel="1" x14ac:dyDescent="0.2">
      <c r="C18172" s="554"/>
      <c r="D18172" s="554"/>
    </row>
    <row r="18173" spans="3:4" hidden="1" outlineLevel="1" x14ac:dyDescent="0.2">
      <c r="C18173" s="554"/>
      <c r="D18173" s="554"/>
    </row>
    <row r="18174" spans="3:4" hidden="1" outlineLevel="1" x14ac:dyDescent="0.2">
      <c r="C18174" s="554"/>
      <c r="D18174" s="554"/>
    </row>
    <row r="18175" spans="3:4" hidden="1" outlineLevel="1" x14ac:dyDescent="0.2">
      <c r="C18175" s="554"/>
      <c r="D18175" s="554"/>
    </row>
    <row r="18176" spans="3:4" hidden="1" outlineLevel="1" x14ac:dyDescent="0.2">
      <c r="C18176" s="554"/>
      <c r="D18176" s="554"/>
    </row>
    <row r="18177" spans="3:4" hidden="1" outlineLevel="1" x14ac:dyDescent="0.2">
      <c r="C18177" s="554"/>
      <c r="D18177" s="554"/>
    </row>
    <row r="18178" spans="3:4" hidden="1" outlineLevel="1" x14ac:dyDescent="0.2">
      <c r="C18178" s="554"/>
      <c r="D18178" s="554"/>
    </row>
    <row r="18179" spans="3:4" hidden="1" outlineLevel="1" x14ac:dyDescent="0.2">
      <c r="C18179" s="554"/>
      <c r="D18179" s="554"/>
    </row>
    <row r="18180" spans="3:4" hidden="1" outlineLevel="1" x14ac:dyDescent="0.2">
      <c r="C18180" s="554"/>
      <c r="D18180" s="554"/>
    </row>
    <row r="18181" spans="3:4" hidden="1" outlineLevel="1" x14ac:dyDescent="0.2">
      <c r="C18181" s="554"/>
      <c r="D18181" s="554"/>
    </row>
    <row r="18182" spans="3:4" hidden="1" outlineLevel="1" x14ac:dyDescent="0.2">
      <c r="C18182" s="554"/>
      <c r="D18182" s="554"/>
    </row>
    <row r="18183" spans="3:4" hidden="1" outlineLevel="1" x14ac:dyDescent="0.2">
      <c r="C18183" s="554"/>
      <c r="D18183" s="554"/>
    </row>
    <row r="18184" spans="3:4" hidden="1" outlineLevel="1" x14ac:dyDescent="0.2">
      <c r="C18184" s="554"/>
      <c r="D18184" s="554"/>
    </row>
    <row r="18185" spans="3:4" hidden="1" outlineLevel="1" x14ac:dyDescent="0.2">
      <c r="C18185" s="554"/>
      <c r="D18185" s="554"/>
    </row>
    <row r="18186" spans="3:4" hidden="1" outlineLevel="1" x14ac:dyDescent="0.2">
      <c r="C18186" s="554"/>
      <c r="D18186" s="554"/>
    </row>
    <row r="18187" spans="3:4" hidden="1" outlineLevel="1" x14ac:dyDescent="0.2">
      <c r="C18187" s="554"/>
      <c r="D18187" s="554"/>
    </row>
    <row r="18188" spans="3:4" hidden="1" outlineLevel="1" x14ac:dyDescent="0.2">
      <c r="C18188" s="554"/>
      <c r="D18188" s="554"/>
    </row>
    <row r="18189" spans="3:4" hidden="1" outlineLevel="1" x14ac:dyDescent="0.2">
      <c r="C18189" s="554"/>
      <c r="D18189" s="554"/>
    </row>
    <row r="18190" spans="3:4" hidden="1" outlineLevel="1" x14ac:dyDescent="0.2">
      <c r="C18190" s="554"/>
      <c r="D18190" s="554"/>
    </row>
    <row r="18191" spans="3:4" hidden="1" outlineLevel="1" x14ac:dyDescent="0.2">
      <c r="C18191" s="554"/>
      <c r="D18191" s="554"/>
    </row>
    <row r="18192" spans="3:4" hidden="1" outlineLevel="1" x14ac:dyDescent="0.2">
      <c r="C18192" s="554"/>
      <c r="D18192" s="554"/>
    </row>
    <row r="18193" spans="3:4" hidden="1" outlineLevel="1" x14ac:dyDescent="0.2">
      <c r="C18193" s="554"/>
      <c r="D18193" s="554"/>
    </row>
    <row r="18194" spans="3:4" hidden="1" outlineLevel="1" x14ac:dyDescent="0.2">
      <c r="C18194" s="554"/>
      <c r="D18194" s="554"/>
    </row>
    <row r="18195" spans="3:4" hidden="1" outlineLevel="1" x14ac:dyDescent="0.2">
      <c r="C18195" s="554"/>
      <c r="D18195" s="554"/>
    </row>
    <row r="18196" spans="3:4" hidden="1" outlineLevel="1" x14ac:dyDescent="0.2">
      <c r="C18196" s="554"/>
      <c r="D18196" s="554"/>
    </row>
    <row r="18197" spans="3:4" hidden="1" outlineLevel="1" x14ac:dyDescent="0.2">
      <c r="C18197" s="554"/>
      <c r="D18197" s="554"/>
    </row>
    <row r="18198" spans="3:4" hidden="1" outlineLevel="1" x14ac:dyDescent="0.2">
      <c r="C18198" s="554"/>
      <c r="D18198" s="554"/>
    </row>
    <row r="18199" spans="3:4" hidden="1" outlineLevel="1" x14ac:dyDescent="0.2">
      <c r="C18199" s="554"/>
      <c r="D18199" s="554"/>
    </row>
    <row r="18200" spans="3:4" hidden="1" outlineLevel="1" x14ac:dyDescent="0.2">
      <c r="C18200" s="554"/>
      <c r="D18200" s="554"/>
    </row>
    <row r="18201" spans="3:4" hidden="1" outlineLevel="1" x14ac:dyDescent="0.2">
      <c r="C18201" s="554"/>
      <c r="D18201" s="554"/>
    </row>
    <row r="18202" spans="3:4" hidden="1" outlineLevel="1" x14ac:dyDescent="0.2">
      <c r="C18202" s="554"/>
      <c r="D18202" s="554"/>
    </row>
    <row r="18203" spans="3:4" hidden="1" outlineLevel="1" x14ac:dyDescent="0.2">
      <c r="C18203" s="554"/>
      <c r="D18203" s="554"/>
    </row>
    <row r="18204" spans="3:4" hidden="1" outlineLevel="1" x14ac:dyDescent="0.2">
      <c r="C18204" s="554"/>
      <c r="D18204" s="554"/>
    </row>
    <row r="18205" spans="3:4" hidden="1" outlineLevel="1" x14ac:dyDescent="0.2">
      <c r="C18205" s="554"/>
      <c r="D18205" s="554"/>
    </row>
    <row r="18206" spans="3:4" hidden="1" outlineLevel="1" x14ac:dyDescent="0.2">
      <c r="C18206" s="554"/>
      <c r="D18206" s="554"/>
    </row>
    <row r="18207" spans="3:4" hidden="1" outlineLevel="1" x14ac:dyDescent="0.2">
      <c r="C18207" s="554"/>
      <c r="D18207" s="554"/>
    </row>
    <row r="18208" spans="3:4" hidden="1" outlineLevel="1" x14ac:dyDescent="0.2">
      <c r="C18208" s="554"/>
      <c r="D18208" s="554"/>
    </row>
    <row r="18209" spans="3:4" hidden="1" outlineLevel="1" x14ac:dyDescent="0.2">
      <c r="C18209" s="554"/>
      <c r="D18209" s="554"/>
    </row>
    <row r="18210" spans="3:4" hidden="1" outlineLevel="1" x14ac:dyDescent="0.2">
      <c r="C18210" s="554"/>
      <c r="D18210" s="554"/>
    </row>
    <row r="18211" spans="3:4" hidden="1" outlineLevel="1" x14ac:dyDescent="0.2">
      <c r="C18211" s="554"/>
      <c r="D18211" s="554"/>
    </row>
    <row r="18212" spans="3:4" hidden="1" outlineLevel="1" x14ac:dyDescent="0.2">
      <c r="C18212" s="554"/>
      <c r="D18212" s="554"/>
    </row>
    <row r="18213" spans="3:4" hidden="1" outlineLevel="1" x14ac:dyDescent="0.2">
      <c r="C18213" s="554"/>
      <c r="D18213" s="554"/>
    </row>
    <row r="18214" spans="3:4" hidden="1" outlineLevel="1" x14ac:dyDescent="0.2">
      <c r="C18214" s="554"/>
      <c r="D18214" s="554"/>
    </row>
    <row r="18215" spans="3:4" hidden="1" outlineLevel="1" x14ac:dyDescent="0.2">
      <c r="C18215" s="554"/>
      <c r="D18215" s="554"/>
    </row>
    <row r="18216" spans="3:4" hidden="1" outlineLevel="1" x14ac:dyDescent="0.2">
      <c r="C18216" s="554"/>
      <c r="D18216" s="554"/>
    </row>
    <row r="18217" spans="3:4" hidden="1" outlineLevel="1" x14ac:dyDescent="0.2">
      <c r="C18217" s="554"/>
      <c r="D18217" s="554"/>
    </row>
    <row r="18218" spans="3:4" hidden="1" outlineLevel="1" x14ac:dyDescent="0.2">
      <c r="C18218" s="554"/>
      <c r="D18218" s="554"/>
    </row>
    <row r="18219" spans="3:4" hidden="1" outlineLevel="1" x14ac:dyDescent="0.2">
      <c r="C18219" s="554"/>
      <c r="D18219" s="554"/>
    </row>
    <row r="18220" spans="3:4" hidden="1" outlineLevel="1" x14ac:dyDescent="0.2">
      <c r="C18220" s="554"/>
      <c r="D18220" s="554"/>
    </row>
    <row r="18221" spans="3:4" hidden="1" outlineLevel="1" x14ac:dyDescent="0.2">
      <c r="C18221" s="554"/>
      <c r="D18221" s="554"/>
    </row>
    <row r="18222" spans="3:4" hidden="1" outlineLevel="1" x14ac:dyDescent="0.2">
      <c r="C18222" s="554"/>
      <c r="D18222" s="554"/>
    </row>
    <row r="18223" spans="3:4" hidden="1" outlineLevel="1" x14ac:dyDescent="0.2">
      <c r="C18223" s="554"/>
      <c r="D18223" s="554"/>
    </row>
    <row r="18224" spans="3:4" hidden="1" outlineLevel="1" x14ac:dyDescent="0.2">
      <c r="C18224" s="554"/>
      <c r="D18224" s="554"/>
    </row>
    <row r="18225" spans="3:4" hidden="1" outlineLevel="1" x14ac:dyDescent="0.2">
      <c r="C18225" s="554"/>
      <c r="D18225" s="554"/>
    </row>
    <row r="18226" spans="3:4" hidden="1" outlineLevel="1" x14ac:dyDescent="0.2">
      <c r="C18226" s="554"/>
      <c r="D18226" s="554"/>
    </row>
    <row r="18227" spans="3:4" hidden="1" outlineLevel="1" x14ac:dyDescent="0.2">
      <c r="C18227" s="554"/>
      <c r="D18227" s="554"/>
    </row>
    <row r="18228" spans="3:4" hidden="1" outlineLevel="1" x14ac:dyDescent="0.2">
      <c r="C18228" s="554"/>
      <c r="D18228" s="554"/>
    </row>
    <row r="18229" spans="3:4" hidden="1" outlineLevel="1" x14ac:dyDescent="0.2">
      <c r="C18229" s="554"/>
      <c r="D18229" s="554"/>
    </row>
    <row r="18230" spans="3:4" hidden="1" outlineLevel="1" x14ac:dyDescent="0.2">
      <c r="C18230" s="554"/>
      <c r="D18230" s="554"/>
    </row>
    <row r="18231" spans="3:4" hidden="1" outlineLevel="1" x14ac:dyDescent="0.2">
      <c r="C18231" s="554"/>
      <c r="D18231" s="554"/>
    </row>
    <row r="18232" spans="3:4" hidden="1" outlineLevel="1" x14ac:dyDescent="0.2">
      <c r="C18232" s="554"/>
      <c r="D18232" s="554"/>
    </row>
    <row r="18233" spans="3:4" hidden="1" outlineLevel="1" x14ac:dyDescent="0.2">
      <c r="C18233" s="554"/>
      <c r="D18233" s="554"/>
    </row>
    <row r="18234" spans="3:4" hidden="1" outlineLevel="1" x14ac:dyDescent="0.2">
      <c r="C18234" s="554"/>
      <c r="D18234" s="554"/>
    </row>
    <row r="18235" spans="3:4" hidden="1" outlineLevel="1" x14ac:dyDescent="0.2">
      <c r="C18235" s="554"/>
      <c r="D18235" s="554"/>
    </row>
    <row r="18236" spans="3:4" hidden="1" outlineLevel="1" x14ac:dyDescent="0.2">
      <c r="C18236" s="554"/>
      <c r="D18236" s="554"/>
    </row>
    <row r="18237" spans="3:4" hidden="1" outlineLevel="1" x14ac:dyDescent="0.2">
      <c r="C18237" s="554"/>
      <c r="D18237" s="554"/>
    </row>
    <row r="18238" spans="3:4" hidden="1" outlineLevel="1" x14ac:dyDescent="0.2">
      <c r="C18238" s="554"/>
      <c r="D18238" s="554"/>
    </row>
    <row r="18239" spans="3:4" hidden="1" outlineLevel="1" x14ac:dyDescent="0.2">
      <c r="C18239" s="554"/>
      <c r="D18239" s="554"/>
    </row>
    <row r="18240" spans="3:4" hidden="1" outlineLevel="1" x14ac:dyDescent="0.2">
      <c r="C18240" s="554"/>
      <c r="D18240" s="554"/>
    </row>
    <row r="18241" spans="3:4" hidden="1" outlineLevel="1" x14ac:dyDescent="0.2">
      <c r="C18241" s="554"/>
      <c r="D18241" s="554"/>
    </row>
    <row r="18242" spans="3:4" hidden="1" outlineLevel="1" x14ac:dyDescent="0.2">
      <c r="C18242" s="554"/>
      <c r="D18242" s="554"/>
    </row>
    <row r="18243" spans="3:4" hidden="1" outlineLevel="1" x14ac:dyDescent="0.2">
      <c r="C18243" s="554"/>
      <c r="D18243" s="554"/>
    </row>
    <row r="18244" spans="3:4" hidden="1" outlineLevel="1" x14ac:dyDescent="0.2">
      <c r="C18244" s="554"/>
      <c r="D18244" s="554"/>
    </row>
    <row r="18245" spans="3:4" hidden="1" outlineLevel="1" x14ac:dyDescent="0.2">
      <c r="C18245" s="554"/>
      <c r="D18245" s="554"/>
    </row>
    <row r="18246" spans="3:4" hidden="1" outlineLevel="1" x14ac:dyDescent="0.2">
      <c r="C18246" s="554"/>
      <c r="D18246" s="554"/>
    </row>
    <row r="18247" spans="3:4" hidden="1" outlineLevel="1" x14ac:dyDescent="0.2">
      <c r="C18247" s="554"/>
      <c r="D18247" s="554"/>
    </row>
    <row r="18248" spans="3:4" hidden="1" outlineLevel="1" x14ac:dyDescent="0.2">
      <c r="C18248" s="554"/>
      <c r="D18248" s="554"/>
    </row>
    <row r="18249" spans="3:4" hidden="1" outlineLevel="1" x14ac:dyDescent="0.2">
      <c r="C18249" s="554"/>
      <c r="D18249" s="554"/>
    </row>
    <row r="18250" spans="3:4" hidden="1" outlineLevel="1" x14ac:dyDescent="0.2">
      <c r="C18250" s="554"/>
      <c r="D18250" s="554"/>
    </row>
    <row r="18251" spans="3:4" hidden="1" outlineLevel="1" x14ac:dyDescent="0.2">
      <c r="C18251" s="554"/>
      <c r="D18251" s="554"/>
    </row>
    <row r="18252" spans="3:4" hidden="1" outlineLevel="1" x14ac:dyDescent="0.2">
      <c r="C18252" s="554"/>
      <c r="D18252" s="554"/>
    </row>
    <row r="18253" spans="3:4" hidden="1" outlineLevel="1" x14ac:dyDescent="0.2">
      <c r="C18253" s="554"/>
      <c r="D18253" s="554"/>
    </row>
    <row r="18254" spans="3:4" hidden="1" outlineLevel="1" x14ac:dyDescent="0.2">
      <c r="C18254" s="554"/>
      <c r="D18254" s="554"/>
    </row>
    <row r="18255" spans="3:4" hidden="1" outlineLevel="1" x14ac:dyDescent="0.2">
      <c r="C18255" s="554"/>
      <c r="D18255" s="554"/>
    </row>
    <row r="18256" spans="3:4" hidden="1" outlineLevel="1" x14ac:dyDescent="0.2">
      <c r="C18256" s="554"/>
      <c r="D18256" s="554"/>
    </row>
    <row r="18257" spans="3:4" hidden="1" outlineLevel="1" x14ac:dyDescent="0.2">
      <c r="C18257" s="554"/>
      <c r="D18257" s="554"/>
    </row>
    <row r="18258" spans="3:4" hidden="1" outlineLevel="1" x14ac:dyDescent="0.2">
      <c r="C18258" s="554"/>
      <c r="D18258" s="554"/>
    </row>
    <row r="18259" spans="3:4" hidden="1" outlineLevel="1" x14ac:dyDescent="0.2">
      <c r="C18259" s="554"/>
      <c r="D18259" s="554"/>
    </row>
    <row r="18260" spans="3:4" hidden="1" outlineLevel="1" x14ac:dyDescent="0.2">
      <c r="C18260" s="554"/>
      <c r="D18260" s="554"/>
    </row>
    <row r="18261" spans="3:4" hidden="1" outlineLevel="1" x14ac:dyDescent="0.2">
      <c r="C18261" s="554"/>
      <c r="D18261" s="554"/>
    </row>
    <row r="18262" spans="3:4" hidden="1" outlineLevel="1" x14ac:dyDescent="0.2">
      <c r="C18262" s="554"/>
      <c r="D18262" s="554"/>
    </row>
    <row r="18263" spans="3:4" hidden="1" outlineLevel="1" x14ac:dyDescent="0.2">
      <c r="C18263" s="554"/>
      <c r="D18263" s="554"/>
    </row>
    <row r="18264" spans="3:4" hidden="1" outlineLevel="1" x14ac:dyDescent="0.2">
      <c r="C18264" s="554"/>
      <c r="D18264" s="554"/>
    </row>
    <row r="18265" spans="3:4" hidden="1" outlineLevel="1" x14ac:dyDescent="0.2">
      <c r="C18265" s="554"/>
      <c r="D18265" s="554"/>
    </row>
    <row r="18266" spans="3:4" hidden="1" outlineLevel="1" x14ac:dyDescent="0.2">
      <c r="C18266" s="554"/>
      <c r="D18266" s="554"/>
    </row>
    <row r="18267" spans="3:4" hidden="1" outlineLevel="1" x14ac:dyDescent="0.2">
      <c r="C18267" s="554"/>
      <c r="D18267" s="554"/>
    </row>
    <row r="18268" spans="3:4" hidden="1" outlineLevel="1" x14ac:dyDescent="0.2">
      <c r="C18268" s="554"/>
      <c r="D18268" s="554"/>
    </row>
    <row r="18269" spans="3:4" hidden="1" outlineLevel="1" x14ac:dyDescent="0.2">
      <c r="C18269" s="554"/>
      <c r="D18269" s="554"/>
    </row>
    <row r="18270" spans="3:4" hidden="1" outlineLevel="1" x14ac:dyDescent="0.2">
      <c r="C18270" s="554"/>
      <c r="D18270" s="554"/>
    </row>
    <row r="18271" spans="3:4" hidden="1" outlineLevel="1" x14ac:dyDescent="0.2">
      <c r="C18271" s="554"/>
      <c r="D18271" s="554"/>
    </row>
    <row r="18272" spans="3:4" hidden="1" outlineLevel="1" x14ac:dyDescent="0.2">
      <c r="C18272" s="554"/>
      <c r="D18272" s="554"/>
    </row>
    <row r="18273" spans="3:4" hidden="1" outlineLevel="1" x14ac:dyDescent="0.2">
      <c r="C18273" s="554"/>
      <c r="D18273" s="554"/>
    </row>
    <row r="18274" spans="3:4" hidden="1" outlineLevel="1" x14ac:dyDescent="0.2">
      <c r="C18274" s="554"/>
      <c r="D18274" s="554"/>
    </row>
    <row r="18275" spans="3:4" hidden="1" outlineLevel="1" x14ac:dyDescent="0.2">
      <c r="C18275" s="554"/>
      <c r="D18275" s="554"/>
    </row>
    <row r="18276" spans="3:4" hidden="1" outlineLevel="1" x14ac:dyDescent="0.2">
      <c r="C18276" s="554"/>
      <c r="D18276" s="554"/>
    </row>
    <row r="18277" spans="3:4" hidden="1" outlineLevel="1" x14ac:dyDescent="0.2">
      <c r="C18277" s="554"/>
      <c r="D18277" s="554"/>
    </row>
    <row r="18278" spans="3:4" hidden="1" outlineLevel="1" x14ac:dyDescent="0.2">
      <c r="C18278" s="554"/>
      <c r="D18278" s="554"/>
    </row>
    <row r="18279" spans="3:4" hidden="1" outlineLevel="1" x14ac:dyDescent="0.2">
      <c r="C18279" s="554"/>
      <c r="D18279" s="554"/>
    </row>
    <row r="18280" spans="3:4" hidden="1" outlineLevel="1" x14ac:dyDescent="0.2">
      <c r="C18280" s="554"/>
      <c r="D18280" s="554"/>
    </row>
    <row r="18281" spans="3:4" hidden="1" outlineLevel="1" x14ac:dyDescent="0.2">
      <c r="C18281" s="554"/>
      <c r="D18281" s="554"/>
    </row>
    <row r="18282" spans="3:4" hidden="1" outlineLevel="1" x14ac:dyDescent="0.2">
      <c r="C18282" s="554"/>
      <c r="D18282" s="554"/>
    </row>
    <row r="18283" spans="3:4" hidden="1" outlineLevel="1" x14ac:dyDescent="0.2">
      <c r="C18283" s="554"/>
      <c r="D18283" s="554"/>
    </row>
    <row r="18284" spans="3:4" hidden="1" outlineLevel="1" x14ac:dyDescent="0.2">
      <c r="C18284" s="554"/>
      <c r="D18284" s="554"/>
    </row>
    <row r="18285" spans="3:4" hidden="1" outlineLevel="1" x14ac:dyDescent="0.2">
      <c r="C18285" s="554"/>
      <c r="D18285" s="554"/>
    </row>
    <row r="18286" spans="3:4" hidden="1" outlineLevel="1" x14ac:dyDescent="0.2">
      <c r="C18286" s="554"/>
      <c r="D18286" s="554"/>
    </row>
    <row r="18287" spans="3:4" hidden="1" outlineLevel="1" x14ac:dyDescent="0.2">
      <c r="C18287" s="554"/>
      <c r="D18287" s="554"/>
    </row>
    <row r="18288" spans="3:4" hidden="1" outlineLevel="1" x14ac:dyDescent="0.2">
      <c r="C18288" s="554"/>
      <c r="D18288" s="554"/>
    </row>
    <row r="18289" spans="3:4" hidden="1" outlineLevel="1" x14ac:dyDescent="0.2">
      <c r="C18289" s="554"/>
      <c r="D18289" s="554"/>
    </row>
    <row r="18290" spans="3:4" hidden="1" outlineLevel="1" x14ac:dyDescent="0.2">
      <c r="C18290" s="554"/>
      <c r="D18290" s="554"/>
    </row>
    <row r="18291" spans="3:4" hidden="1" outlineLevel="1" x14ac:dyDescent="0.2">
      <c r="C18291" s="554"/>
      <c r="D18291" s="554"/>
    </row>
    <row r="18292" spans="3:4" hidden="1" outlineLevel="1" x14ac:dyDescent="0.2">
      <c r="C18292" s="554"/>
      <c r="D18292" s="554"/>
    </row>
    <row r="18293" spans="3:4" hidden="1" outlineLevel="1" x14ac:dyDescent="0.2">
      <c r="C18293" s="554"/>
      <c r="D18293" s="554"/>
    </row>
    <row r="18294" spans="3:4" hidden="1" outlineLevel="1" x14ac:dyDescent="0.2">
      <c r="C18294" s="554"/>
      <c r="D18294" s="554"/>
    </row>
    <row r="18295" spans="3:4" hidden="1" outlineLevel="1" x14ac:dyDescent="0.2">
      <c r="C18295" s="554"/>
      <c r="D18295" s="554"/>
    </row>
    <row r="18296" spans="3:4" hidden="1" outlineLevel="1" x14ac:dyDescent="0.2">
      <c r="C18296" s="554"/>
      <c r="D18296" s="554"/>
    </row>
    <row r="18297" spans="3:4" hidden="1" outlineLevel="1" x14ac:dyDescent="0.2">
      <c r="C18297" s="554"/>
      <c r="D18297" s="554"/>
    </row>
    <row r="18298" spans="3:4" hidden="1" outlineLevel="1" x14ac:dyDescent="0.2">
      <c r="C18298" s="554"/>
      <c r="D18298" s="554"/>
    </row>
    <row r="18299" spans="3:4" hidden="1" outlineLevel="1" x14ac:dyDescent="0.2">
      <c r="C18299" s="554"/>
      <c r="D18299" s="554"/>
    </row>
    <row r="18300" spans="3:4" hidden="1" outlineLevel="1" x14ac:dyDescent="0.2">
      <c r="C18300" s="554"/>
      <c r="D18300" s="554"/>
    </row>
    <row r="18301" spans="3:4" hidden="1" outlineLevel="1" x14ac:dyDescent="0.2">
      <c r="C18301" s="554"/>
      <c r="D18301" s="554"/>
    </row>
    <row r="18302" spans="3:4" hidden="1" outlineLevel="1" x14ac:dyDescent="0.2">
      <c r="C18302" s="554"/>
      <c r="D18302" s="554"/>
    </row>
    <row r="18303" spans="3:4" hidden="1" outlineLevel="1" x14ac:dyDescent="0.2">
      <c r="C18303" s="554"/>
      <c r="D18303" s="554"/>
    </row>
    <row r="18304" spans="3:4" hidden="1" outlineLevel="1" x14ac:dyDescent="0.2">
      <c r="C18304" s="554"/>
      <c r="D18304" s="554"/>
    </row>
    <row r="18305" spans="3:4" hidden="1" outlineLevel="1" x14ac:dyDescent="0.2">
      <c r="C18305" s="554"/>
      <c r="D18305" s="554"/>
    </row>
    <row r="18306" spans="3:4" hidden="1" outlineLevel="1" x14ac:dyDescent="0.2">
      <c r="C18306" s="554"/>
      <c r="D18306" s="554"/>
    </row>
    <row r="18307" spans="3:4" hidden="1" outlineLevel="1" x14ac:dyDescent="0.2">
      <c r="C18307" s="554"/>
      <c r="D18307" s="554"/>
    </row>
    <row r="18308" spans="3:4" hidden="1" outlineLevel="1" x14ac:dyDescent="0.2">
      <c r="C18308" s="554"/>
      <c r="D18308" s="554"/>
    </row>
    <row r="18309" spans="3:4" hidden="1" outlineLevel="1" x14ac:dyDescent="0.2">
      <c r="C18309" s="554"/>
      <c r="D18309" s="554"/>
    </row>
    <row r="18310" spans="3:4" hidden="1" outlineLevel="1" x14ac:dyDescent="0.2">
      <c r="C18310" s="554"/>
      <c r="D18310" s="554"/>
    </row>
    <row r="18311" spans="3:4" hidden="1" outlineLevel="1" x14ac:dyDescent="0.2">
      <c r="C18311" s="554"/>
      <c r="D18311" s="554"/>
    </row>
    <row r="18312" spans="3:4" hidden="1" outlineLevel="1" x14ac:dyDescent="0.2">
      <c r="C18312" s="554"/>
      <c r="D18312" s="554"/>
    </row>
    <row r="18313" spans="3:4" hidden="1" outlineLevel="1" x14ac:dyDescent="0.2">
      <c r="C18313" s="554"/>
      <c r="D18313" s="554"/>
    </row>
    <row r="18314" spans="3:4" hidden="1" outlineLevel="1" x14ac:dyDescent="0.2">
      <c r="C18314" s="554"/>
      <c r="D18314" s="554"/>
    </row>
    <row r="18315" spans="3:4" hidden="1" outlineLevel="1" x14ac:dyDescent="0.2">
      <c r="C18315" s="554"/>
      <c r="D18315" s="554"/>
    </row>
    <row r="18316" spans="3:4" hidden="1" outlineLevel="1" x14ac:dyDescent="0.2">
      <c r="C18316" s="554"/>
      <c r="D18316" s="554"/>
    </row>
    <row r="18317" spans="3:4" hidden="1" outlineLevel="1" x14ac:dyDescent="0.2">
      <c r="C18317" s="554"/>
      <c r="D18317" s="554"/>
    </row>
    <row r="18318" spans="3:4" hidden="1" outlineLevel="1" x14ac:dyDescent="0.2">
      <c r="C18318" s="554"/>
      <c r="D18318" s="554"/>
    </row>
    <row r="18319" spans="3:4" hidden="1" outlineLevel="1" x14ac:dyDescent="0.2">
      <c r="C18319" s="554"/>
      <c r="D18319" s="554"/>
    </row>
    <row r="18320" spans="3:4" hidden="1" outlineLevel="1" x14ac:dyDescent="0.2">
      <c r="C18320" s="554"/>
      <c r="D18320" s="554"/>
    </row>
    <row r="18321" spans="3:4" hidden="1" outlineLevel="1" x14ac:dyDescent="0.2">
      <c r="C18321" s="554"/>
      <c r="D18321" s="554"/>
    </row>
    <row r="18322" spans="3:4" hidden="1" outlineLevel="1" x14ac:dyDescent="0.2">
      <c r="C18322" s="554"/>
      <c r="D18322" s="554"/>
    </row>
    <row r="18323" spans="3:4" hidden="1" outlineLevel="1" x14ac:dyDescent="0.2">
      <c r="C18323" s="554"/>
      <c r="D18323" s="554"/>
    </row>
    <row r="18324" spans="3:4" hidden="1" outlineLevel="1" x14ac:dyDescent="0.2">
      <c r="C18324" s="554"/>
      <c r="D18324" s="554"/>
    </row>
    <row r="18325" spans="3:4" hidden="1" outlineLevel="1" x14ac:dyDescent="0.2">
      <c r="C18325" s="554"/>
      <c r="D18325" s="554"/>
    </row>
    <row r="18326" spans="3:4" hidden="1" outlineLevel="1" x14ac:dyDescent="0.2">
      <c r="C18326" s="554"/>
      <c r="D18326" s="554"/>
    </row>
    <row r="18327" spans="3:4" hidden="1" outlineLevel="1" x14ac:dyDescent="0.2">
      <c r="C18327" s="554"/>
      <c r="D18327" s="554"/>
    </row>
    <row r="18328" spans="3:4" hidden="1" outlineLevel="1" x14ac:dyDescent="0.2">
      <c r="C18328" s="554"/>
      <c r="D18328" s="554"/>
    </row>
    <row r="18329" spans="3:4" hidden="1" outlineLevel="1" x14ac:dyDescent="0.2">
      <c r="C18329" s="554"/>
      <c r="D18329" s="554"/>
    </row>
    <row r="18330" spans="3:4" hidden="1" outlineLevel="1" x14ac:dyDescent="0.2">
      <c r="C18330" s="554"/>
      <c r="D18330" s="554"/>
    </row>
    <row r="18331" spans="3:4" hidden="1" outlineLevel="1" x14ac:dyDescent="0.2">
      <c r="C18331" s="554"/>
      <c r="D18331" s="554"/>
    </row>
    <row r="18332" spans="3:4" hidden="1" outlineLevel="1" x14ac:dyDescent="0.2">
      <c r="C18332" s="554"/>
      <c r="D18332" s="554"/>
    </row>
    <row r="18333" spans="3:4" hidden="1" outlineLevel="1" x14ac:dyDescent="0.2">
      <c r="C18333" s="554"/>
      <c r="D18333" s="554"/>
    </row>
    <row r="18334" spans="3:4" hidden="1" outlineLevel="1" x14ac:dyDescent="0.2">
      <c r="C18334" s="554"/>
      <c r="D18334" s="554"/>
    </row>
    <row r="18335" spans="3:4" hidden="1" outlineLevel="1" x14ac:dyDescent="0.2">
      <c r="C18335" s="554"/>
      <c r="D18335" s="554"/>
    </row>
    <row r="18336" spans="3:4" hidden="1" outlineLevel="1" x14ac:dyDescent="0.2">
      <c r="C18336" s="554"/>
      <c r="D18336" s="554"/>
    </row>
    <row r="18337" spans="3:4" hidden="1" outlineLevel="1" x14ac:dyDescent="0.2">
      <c r="C18337" s="554"/>
      <c r="D18337" s="554"/>
    </row>
    <row r="18338" spans="3:4" hidden="1" outlineLevel="1" x14ac:dyDescent="0.2">
      <c r="C18338" s="554"/>
      <c r="D18338" s="554"/>
    </row>
    <row r="18339" spans="3:4" hidden="1" outlineLevel="1" x14ac:dyDescent="0.2">
      <c r="C18339" s="554"/>
      <c r="D18339" s="554"/>
    </row>
    <row r="18340" spans="3:4" hidden="1" outlineLevel="1" x14ac:dyDescent="0.2">
      <c r="C18340" s="554"/>
      <c r="D18340" s="554"/>
    </row>
    <row r="18341" spans="3:4" hidden="1" outlineLevel="1" x14ac:dyDescent="0.2">
      <c r="C18341" s="554"/>
      <c r="D18341" s="554"/>
    </row>
    <row r="18342" spans="3:4" hidden="1" outlineLevel="1" x14ac:dyDescent="0.2">
      <c r="C18342" s="554"/>
      <c r="D18342" s="554"/>
    </row>
    <row r="18343" spans="3:4" hidden="1" outlineLevel="1" x14ac:dyDescent="0.2">
      <c r="C18343" s="554"/>
      <c r="D18343" s="554"/>
    </row>
    <row r="18344" spans="3:4" hidden="1" outlineLevel="1" x14ac:dyDescent="0.2">
      <c r="C18344" s="554"/>
      <c r="D18344" s="554"/>
    </row>
    <row r="18345" spans="3:4" hidden="1" outlineLevel="1" x14ac:dyDescent="0.2">
      <c r="C18345" s="554"/>
      <c r="D18345" s="554"/>
    </row>
    <row r="18346" spans="3:4" hidden="1" outlineLevel="1" x14ac:dyDescent="0.2">
      <c r="C18346" s="554"/>
      <c r="D18346" s="554"/>
    </row>
    <row r="18347" spans="3:4" hidden="1" outlineLevel="1" x14ac:dyDescent="0.2">
      <c r="C18347" s="554"/>
      <c r="D18347" s="554"/>
    </row>
    <row r="18348" spans="3:4" hidden="1" outlineLevel="1" x14ac:dyDescent="0.2">
      <c r="C18348" s="554"/>
      <c r="D18348" s="554"/>
    </row>
    <row r="18349" spans="3:4" hidden="1" outlineLevel="1" x14ac:dyDescent="0.2">
      <c r="C18349" s="554"/>
      <c r="D18349" s="554"/>
    </row>
    <row r="18350" spans="3:4" hidden="1" outlineLevel="1" x14ac:dyDescent="0.2">
      <c r="C18350" s="554"/>
      <c r="D18350" s="554"/>
    </row>
    <row r="18351" spans="3:4" hidden="1" outlineLevel="1" x14ac:dyDescent="0.2">
      <c r="C18351" s="554"/>
      <c r="D18351" s="554"/>
    </row>
    <row r="18352" spans="3:4" hidden="1" outlineLevel="1" x14ac:dyDescent="0.2">
      <c r="C18352" s="554"/>
      <c r="D18352" s="554"/>
    </row>
    <row r="18353" spans="3:4" hidden="1" outlineLevel="1" x14ac:dyDescent="0.2">
      <c r="C18353" s="554"/>
      <c r="D18353" s="554"/>
    </row>
    <row r="18354" spans="3:4" hidden="1" outlineLevel="1" x14ac:dyDescent="0.2">
      <c r="C18354" s="554"/>
      <c r="D18354" s="554"/>
    </row>
    <row r="18355" spans="3:4" hidden="1" outlineLevel="1" x14ac:dyDescent="0.2">
      <c r="C18355" s="554"/>
      <c r="D18355" s="554"/>
    </row>
    <row r="18356" spans="3:4" hidden="1" outlineLevel="1" x14ac:dyDescent="0.2">
      <c r="C18356" s="554"/>
      <c r="D18356" s="554"/>
    </row>
    <row r="18357" spans="3:4" hidden="1" outlineLevel="1" x14ac:dyDescent="0.2">
      <c r="C18357" s="554"/>
      <c r="D18357" s="554"/>
    </row>
    <row r="18358" spans="3:4" hidden="1" outlineLevel="1" x14ac:dyDescent="0.2">
      <c r="C18358" s="554"/>
      <c r="D18358" s="554"/>
    </row>
    <row r="18359" spans="3:4" hidden="1" outlineLevel="1" x14ac:dyDescent="0.2">
      <c r="C18359" s="554"/>
      <c r="D18359" s="554"/>
    </row>
    <row r="18360" spans="3:4" hidden="1" outlineLevel="1" x14ac:dyDescent="0.2">
      <c r="C18360" s="554"/>
      <c r="D18360" s="554"/>
    </row>
    <row r="18361" spans="3:4" hidden="1" outlineLevel="1" x14ac:dyDescent="0.2">
      <c r="C18361" s="554"/>
      <c r="D18361" s="554"/>
    </row>
    <row r="18362" spans="3:4" hidden="1" outlineLevel="1" x14ac:dyDescent="0.2">
      <c r="C18362" s="554"/>
      <c r="D18362" s="554"/>
    </row>
    <row r="18363" spans="3:4" hidden="1" outlineLevel="1" x14ac:dyDescent="0.2">
      <c r="C18363" s="554"/>
      <c r="D18363" s="554"/>
    </row>
    <row r="18364" spans="3:4" hidden="1" outlineLevel="1" x14ac:dyDescent="0.2">
      <c r="C18364" s="554"/>
      <c r="D18364" s="554"/>
    </row>
    <row r="18365" spans="3:4" hidden="1" outlineLevel="1" x14ac:dyDescent="0.2">
      <c r="C18365" s="554"/>
      <c r="D18365" s="554"/>
    </row>
    <row r="18366" spans="3:4" hidden="1" outlineLevel="1" x14ac:dyDescent="0.2">
      <c r="C18366" s="554"/>
      <c r="D18366" s="554"/>
    </row>
    <row r="18367" spans="3:4" hidden="1" outlineLevel="1" x14ac:dyDescent="0.2">
      <c r="C18367" s="554"/>
      <c r="D18367" s="554"/>
    </row>
    <row r="18368" spans="3:4" hidden="1" outlineLevel="1" x14ac:dyDescent="0.2">
      <c r="C18368" s="554"/>
      <c r="D18368" s="554"/>
    </row>
    <row r="18369" spans="3:4" hidden="1" outlineLevel="1" x14ac:dyDescent="0.2">
      <c r="C18369" s="554"/>
      <c r="D18369" s="554"/>
    </row>
    <row r="18370" spans="3:4" hidden="1" outlineLevel="1" x14ac:dyDescent="0.2">
      <c r="C18370" s="554"/>
      <c r="D18370" s="554"/>
    </row>
    <row r="18371" spans="3:4" hidden="1" outlineLevel="1" x14ac:dyDescent="0.2">
      <c r="C18371" s="554"/>
      <c r="D18371" s="554"/>
    </row>
    <row r="18372" spans="3:4" hidden="1" outlineLevel="1" x14ac:dyDescent="0.2">
      <c r="C18372" s="554"/>
      <c r="D18372" s="554"/>
    </row>
    <row r="18373" spans="3:4" hidden="1" outlineLevel="1" x14ac:dyDescent="0.2">
      <c r="C18373" s="554"/>
      <c r="D18373" s="554"/>
    </row>
    <row r="18374" spans="3:4" hidden="1" outlineLevel="1" x14ac:dyDescent="0.2">
      <c r="C18374" s="554"/>
      <c r="D18374" s="554"/>
    </row>
    <row r="18375" spans="3:4" hidden="1" outlineLevel="1" x14ac:dyDescent="0.2">
      <c r="C18375" s="554"/>
      <c r="D18375" s="554"/>
    </row>
    <row r="18376" spans="3:4" hidden="1" outlineLevel="1" x14ac:dyDescent="0.2">
      <c r="C18376" s="554"/>
      <c r="D18376" s="554"/>
    </row>
    <row r="18377" spans="3:4" hidden="1" outlineLevel="1" x14ac:dyDescent="0.2">
      <c r="C18377" s="554"/>
      <c r="D18377" s="554"/>
    </row>
    <row r="18378" spans="3:4" hidden="1" outlineLevel="1" x14ac:dyDescent="0.2">
      <c r="C18378" s="554"/>
      <c r="D18378" s="554"/>
    </row>
    <row r="18379" spans="3:4" hidden="1" outlineLevel="1" x14ac:dyDescent="0.2">
      <c r="C18379" s="554"/>
      <c r="D18379" s="554"/>
    </row>
    <row r="18380" spans="3:4" hidden="1" outlineLevel="1" x14ac:dyDescent="0.2">
      <c r="C18380" s="554"/>
      <c r="D18380" s="554"/>
    </row>
    <row r="18381" spans="3:4" hidden="1" outlineLevel="1" x14ac:dyDescent="0.2">
      <c r="C18381" s="554"/>
      <c r="D18381" s="554"/>
    </row>
    <row r="18382" spans="3:4" hidden="1" outlineLevel="1" x14ac:dyDescent="0.2">
      <c r="C18382" s="554"/>
      <c r="D18382" s="554"/>
    </row>
    <row r="18383" spans="3:4" hidden="1" outlineLevel="1" x14ac:dyDescent="0.2">
      <c r="C18383" s="554"/>
      <c r="D18383" s="554"/>
    </row>
    <row r="18384" spans="3:4" hidden="1" outlineLevel="1" x14ac:dyDescent="0.2">
      <c r="C18384" s="554"/>
      <c r="D18384" s="554"/>
    </row>
    <row r="18385" spans="3:4" hidden="1" outlineLevel="1" x14ac:dyDescent="0.2">
      <c r="C18385" s="554"/>
      <c r="D18385" s="554"/>
    </row>
    <row r="18386" spans="3:4" hidden="1" outlineLevel="1" x14ac:dyDescent="0.2">
      <c r="C18386" s="554"/>
      <c r="D18386" s="554"/>
    </row>
    <row r="18387" spans="3:4" hidden="1" outlineLevel="1" x14ac:dyDescent="0.2">
      <c r="C18387" s="554"/>
      <c r="D18387" s="554"/>
    </row>
    <row r="18388" spans="3:4" hidden="1" outlineLevel="1" x14ac:dyDescent="0.2">
      <c r="C18388" s="554"/>
      <c r="D18388" s="554"/>
    </row>
    <row r="18389" spans="3:4" hidden="1" outlineLevel="1" x14ac:dyDescent="0.2">
      <c r="C18389" s="554"/>
      <c r="D18389" s="554"/>
    </row>
    <row r="18390" spans="3:4" hidden="1" outlineLevel="1" x14ac:dyDescent="0.2">
      <c r="C18390" s="554"/>
      <c r="D18390" s="554"/>
    </row>
    <row r="18391" spans="3:4" hidden="1" outlineLevel="1" x14ac:dyDescent="0.2">
      <c r="C18391" s="554"/>
      <c r="D18391" s="554"/>
    </row>
    <row r="18392" spans="3:4" hidden="1" outlineLevel="1" x14ac:dyDescent="0.2">
      <c r="C18392" s="554"/>
      <c r="D18392" s="554"/>
    </row>
    <row r="18393" spans="3:4" hidden="1" outlineLevel="1" x14ac:dyDescent="0.2">
      <c r="C18393" s="554"/>
      <c r="D18393" s="554"/>
    </row>
    <row r="18394" spans="3:4" hidden="1" outlineLevel="1" x14ac:dyDescent="0.2">
      <c r="C18394" s="554"/>
      <c r="D18394" s="554"/>
    </row>
    <row r="18395" spans="3:4" hidden="1" outlineLevel="1" x14ac:dyDescent="0.2">
      <c r="C18395" s="554"/>
      <c r="D18395" s="554"/>
    </row>
    <row r="18396" spans="3:4" hidden="1" outlineLevel="1" x14ac:dyDescent="0.2">
      <c r="C18396" s="554"/>
      <c r="D18396" s="554"/>
    </row>
    <row r="18397" spans="3:4" hidden="1" outlineLevel="1" x14ac:dyDescent="0.2">
      <c r="C18397" s="554"/>
      <c r="D18397" s="554"/>
    </row>
    <row r="18398" spans="3:4" hidden="1" outlineLevel="1" x14ac:dyDescent="0.2">
      <c r="C18398" s="554"/>
      <c r="D18398" s="554"/>
    </row>
    <row r="18399" spans="3:4" hidden="1" outlineLevel="1" x14ac:dyDescent="0.2">
      <c r="C18399" s="554"/>
      <c r="D18399" s="554"/>
    </row>
    <row r="18400" spans="3:4" hidden="1" outlineLevel="1" x14ac:dyDescent="0.2">
      <c r="C18400" s="554"/>
      <c r="D18400" s="554"/>
    </row>
    <row r="18401" spans="3:4" hidden="1" outlineLevel="1" x14ac:dyDescent="0.2">
      <c r="C18401" s="554"/>
      <c r="D18401" s="554"/>
    </row>
    <row r="18402" spans="3:4" hidden="1" outlineLevel="1" x14ac:dyDescent="0.2">
      <c r="C18402" s="554"/>
      <c r="D18402" s="554"/>
    </row>
    <row r="18403" spans="3:4" hidden="1" outlineLevel="1" x14ac:dyDescent="0.2">
      <c r="C18403" s="554"/>
      <c r="D18403" s="554"/>
    </row>
    <row r="18404" spans="3:4" hidden="1" outlineLevel="1" x14ac:dyDescent="0.2">
      <c r="C18404" s="554"/>
      <c r="D18404" s="554"/>
    </row>
    <row r="18405" spans="3:4" hidden="1" outlineLevel="1" x14ac:dyDescent="0.2">
      <c r="C18405" s="554"/>
      <c r="D18405" s="554"/>
    </row>
    <row r="18406" spans="3:4" hidden="1" outlineLevel="1" x14ac:dyDescent="0.2">
      <c r="C18406" s="554"/>
      <c r="D18406" s="554"/>
    </row>
    <row r="18407" spans="3:4" hidden="1" outlineLevel="1" x14ac:dyDescent="0.2">
      <c r="C18407" s="554"/>
      <c r="D18407" s="554"/>
    </row>
    <row r="18408" spans="3:4" hidden="1" outlineLevel="1" x14ac:dyDescent="0.2">
      <c r="C18408" s="554"/>
      <c r="D18408" s="554"/>
    </row>
    <row r="18409" spans="3:4" hidden="1" outlineLevel="1" x14ac:dyDescent="0.2">
      <c r="C18409" s="554"/>
      <c r="D18409" s="554"/>
    </row>
    <row r="18410" spans="3:4" hidden="1" outlineLevel="1" x14ac:dyDescent="0.2">
      <c r="C18410" s="554"/>
      <c r="D18410" s="554"/>
    </row>
    <row r="18411" spans="3:4" hidden="1" outlineLevel="1" x14ac:dyDescent="0.2">
      <c r="C18411" s="554"/>
      <c r="D18411" s="554"/>
    </row>
    <row r="18412" spans="3:4" hidden="1" outlineLevel="1" x14ac:dyDescent="0.2">
      <c r="C18412" s="554"/>
      <c r="D18412" s="554"/>
    </row>
    <row r="18413" spans="3:4" hidden="1" outlineLevel="1" x14ac:dyDescent="0.2">
      <c r="C18413" s="554"/>
      <c r="D18413" s="554"/>
    </row>
    <row r="18414" spans="3:4" hidden="1" outlineLevel="1" x14ac:dyDescent="0.2">
      <c r="C18414" s="554"/>
      <c r="D18414" s="554"/>
    </row>
    <row r="18415" spans="3:4" hidden="1" outlineLevel="1" x14ac:dyDescent="0.2">
      <c r="C18415" s="554"/>
      <c r="D18415" s="554"/>
    </row>
    <row r="18416" spans="3:4" hidden="1" outlineLevel="1" x14ac:dyDescent="0.2">
      <c r="C18416" s="554"/>
      <c r="D18416" s="554"/>
    </row>
    <row r="18417" spans="3:4" hidden="1" outlineLevel="1" x14ac:dyDescent="0.2">
      <c r="C18417" s="554"/>
      <c r="D18417" s="554"/>
    </row>
    <row r="18418" spans="3:4" hidden="1" outlineLevel="1" x14ac:dyDescent="0.2">
      <c r="C18418" s="554"/>
      <c r="D18418" s="554"/>
    </row>
    <row r="18419" spans="3:4" hidden="1" outlineLevel="1" x14ac:dyDescent="0.2">
      <c r="C18419" s="554"/>
      <c r="D18419" s="554"/>
    </row>
    <row r="18420" spans="3:4" hidden="1" outlineLevel="1" x14ac:dyDescent="0.2">
      <c r="C18420" s="554"/>
      <c r="D18420" s="554"/>
    </row>
    <row r="18421" spans="3:4" hidden="1" outlineLevel="1" x14ac:dyDescent="0.2">
      <c r="C18421" s="554"/>
      <c r="D18421" s="554"/>
    </row>
    <row r="18422" spans="3:4" hidden="1" outlineLevel="1" x14ac:dyDescent="0.2">
      <c r="C18422" s="554"/>
      <c r="D18422" s="554"/>
    </row>
    <row r="18423" spans="3:4" hidden="1" outlineLevel="1" x14ac:dyDescent="0.2">
      <c r="C18423" s="554"/>
      <c r="D18423" s="554"/>
    </row>
    <row r="18424" spans="3:4" hidden="1" outlineLevel="1" x14ac:dyDescent="0.2">
      <c r="C18424" s="554"/>
      <c r="D18424" s="554"/>
    </row>
    <row r="18425" spans="3:4" hidden="1" outlineLevel="1" x14ac:dyDescent="0.2">
      <c r="C18425" s="554"/>
      <c r="D18425" s="554"/>
    </row>
    <row r="18426" spans="3:4" hidden="1" outlineLevel="1" x14ac:dyDescent="0.2">
      <c r="C18426" s="554"/>
      <c r="D18426" s="554"/>
    </row>
    <row r="18427" spans="3:4" hidden="1" outlineLevel="1" x14ac:dyDescent="0.2">
      <c r="C18427" s="554"/>
      <c r="D18427" s="554"/>
    </row>
    <row r="18428" spans="3:4" hidden="1" outlineLevel="1" x14ac:dyDescent="0.2">
      <c r="C18428" s="554"/>
      <c r="D18428" s="554"/>
    </row>
    <row r="18429" spans="3:4" hidden="1" outlineLevel="1" x14ac:dyDescent="0.2">
      <c r="C18429" s="554"/>
      <c r="D18429" s="554"/>
    </row>
    <row r="18430" spans="3:4" hidden="1" outlineLevel="1" x14ac:dyDescent="0.2">
      <c r="C18430" s="554"/>
      <c r="D18430" s="554"/>
    </row>
    <row r="18431" spans="3:4" hidden="1" outlineLevel="1" x14ac:dyDescent="0.2">
      <c r="C18431" s="554"/>
      <c r="D18431" s="554"/>
    </row>
    <row r="18432" spans="3:4" hidden="1" outlineLevel="1" x14ac:dyDescent="0.2">
      <c r="C18432" s="554"/>
      <c r="D18432" s="554"/>
    </row>
    <row r="18433" spans="3:4" hidden="1" outlineLevel="1" x14ac:dyDescent="0.2">
      <c r="C18433" s="554"/>
      <c r="D18433" s="554"/>
    </row>
    <row r="18434" spans="3:4" hidden="1" outlineLevel="1" x14ac:dyDescent="0.2">
      <c r="C18434" s="554"/>
      <c r="D18434" s="554"/>
    </row>
    <row r="18435" spans="3:4" hidden="1" outlineLevel="1" x14ac:dyDescent="0.2">
      <c r="C18435" s="554"/>
      <c r="D18435" s="554"/>
    </row>
    <row r="18436" spans="3:4" hidden="1" outlineLevel="1" x14ac:dyDescent="0.2">
      <c r="C18436" s="554"/>
      <c r="D18436" s="554"/>
    </row>
    <row r="18437" spans="3:4" hidden="1" outlineLevel="1" x14ac:dyDescent="0.2">
      <c r="C18437" s="554"/>
      <c r="D18437" s="554"/>
    </row>
    <row r="18438" spans="3:4" hidden="1" outlineLevel="1" x14ac:dyDescent="0.2">
      <c r="C18438" s="554"/>
      <c r="D18438" s="554"/>
    </row>
    <row r="18439" spans="3:4" hidden="1" outlineLevel="1" x14ac:dyDescent="0.2">
      <c r="C18439" s="554"/>
      <c r="D18439" s="554"/>
    </row>
    <row r="18440" spans="3:4" hidden="1" outlineLevel="1" x14ac:dyDescent="0.2">
      <c r="C18440" s="554"/>
      <c r="D18440" s="554"/>
    </row>
    <row r="18441" spans="3:4" hidden="1" outlineLevel="1" x14ac:dyDescent="0.2">
      <c r="C18441" s="554"/>
      <c r="D18441" s="554"/>
    </row>
    <row r="18442" spans="3:4" hidden="1" outlineLevel="1" x14ac:dyDescent="0.2">
      <c r="C18442" s="554"/>
      <c r="D18442" s="554"/>
    </row>
    <row r="18443" spans="3:4" hidden="1" outlineLevel="1" x14ac:dyDescent="0.2">
      <c r="C18443" s="554"/>
      <c r="D18443" s="554"/>
    </row>
    <row r="18444" spans="3:4" hidden="1" outlineLevel="1" x14ac:dyDescent="0.2">
      <c r="C18444" s="554"/>
      <c r="D18444" s="554"/>
    </row>
    <row r="18445" spans="3:4" hidden="1" outlineLevel="1" x14ac:dyDescent="0.2">
      <c r="C18445" s="554"/>
      <c r="D18445" s="554"/>
    </row>
    <row r="18446" spans="3:4" hidden="1" outlineLevel="1" x14ac:dyDescent="0.2">
      <c r="C18446" s="554"/>
      <c r="D18446" s="554"/>
    </row>
    <row r="18447" spans="3:4" hidden="1" outlineLevel="1" x14ac:dyDescent="0.2">
      <c r="C18447" s="554"/>
      <c r="D18447" s="554"/>
    </row>
    <row r="18448" spans="3:4" hidden="1" outlineLevel="1" x14ac:dyDescent="0.2">
      <c r="C18448" s="554"/>
      <c r="D18448" s="554"/>
    </row>
    <row r="18449" spans="3:4" hidden="1" outlineLevel="1" x14ac:dyDescent="0.2">
      <c r="C18449" s="554"/>
      <c r="D18449" s="554"/>
    </row>
    <row r="18450" spans="3:4" hidden="1" outlineLevel="1" x14ac:dyDescent="0.2">
      <c r="C18450" s="554"/>
      <c r="D18450" s="554"/>
    </row>
    <row r="18451" spans="3:4" hidden="1" outlineLevel="1" x14ac:dyDescent="0.2">
      <c r="C18451" s="554"/>
      <c r="D18451" s="554"/>
    </row>
    <row r="18452" spans="3:4" hidden="1" outlineLevel="1" x14ac:dyDescent="0.2">
      <c r="C18452" s="554"/>
      <c r="D18452" s="554"/>
    </row>
    <row r="18453" spans="3:4" hidden="1" outlineLevel="1" x14ac:dyDescent="0.2">
      <c r="C18453" s="554"/>
      <c r="D18453" s="554"/>
    </row>
    <row r="18454" spans="3:4" hidden="1" outlineLevel="1" x14ac:dyDescent="0.2">
      <c r="C18454" s="554"/>
      <c r="D18454" s="554"/>
    </row>
    <row r="18455" spans="3:4" hidden="1" outlineLevel="1" x14ac:dyDescent="0.2">
      <c r="C18455" s="554"/>
      <c r="D18455" s="554"/>
    </row>
    <row r="18456" spans="3:4" hidden="1" outlineLevel="1" x14ac:dyDescent="0.2">
      <c r="C18456" s="554"/>
      <c r="D18456" s="554"/>
    </row>
    <row r="18457" spans="3:4" hidden="1" outlineLevel="1" x14ac:dyDescent="0.2">
      <c r="C18457" s="554"/>
      <c r="D18457" s="554"/>
    </row>
    <row r="18458" spans="3:4" hidden="1" outlineLevel="1" x14ac:dyDescent="0.2">
      <c r="C18458" s="554"/>
      <c r="D18458" s="554"/>
    </row>
    <row r="18459" spans="3:4" hidden="1" outlineLevel="1" x14ac:dyDescent="0.2">
      <c r="C18459" s="554"/>
      <c r="D18459" s="554"/>
    </row>
    <row r="18460" spans="3:4" hidden="1" outlineLevel="1" x14ac:dyDescent="0.2">
      <c r="C18460" s="554"/>
      <c r="D18460" s="554"/>
    </row>
    <row r="18461" spans="3:4" hidden="1" outlineLevel="1" x14ac:dyDescent="0.2">
      <c r="C18461" s="554"/>
      <c r="D18461" s="554"/>
    </row>
    <row r="18462" spans="3:4" hidden="1" outlineLevel="1" x14ac:dyDescent="0.2">
      <c r="C18462" s="554"/>
      <c r="D18462" s="554"/>
    </row>
    <row r="18463" spans="3:4" hidden="1" outlineLevel="1" x14ac:dyDescent="0.2">
      <c r="C18463" s="554"/>
      <c r="D18463" s="554"/>
    </row>
    <row r="18464" spans="3:4" hidden="1" outlineLevel="1" x14ac:dyDescent="0.2">
      <c r="C18464" s="554"/>
      <c r="D18464" s="554"/>
    </row>
    <row r="18465" spans="3:4" hidden="1" outlineLevel="1" x14ac:dyDescent="0.2">
      <c r="C18465" s="554"/>
      <c r="D18465" s="554"/>
    </row>
    <row r="18466" spans="3:4" hidden="1" outlineLevel="1" x14ac:dyDescent="0.2">
      <c r="C18466" s="554"/>
      <c r="D18466" s="554"/>
    </row>
    <row r="18467" spans="3:4" hidden="1" outlineLevel="1" x14ac:dyDescent="0.2">
      <c r="C18467" s="554"/>
      <c r="D18467" s="554"/>
    </row>
    <row r="18468" spans="3:4" hidden="1" outlineLevel="1" x14ac:dyDescent="0.2">
      <c r="C18468" s="554"/>
      <c r="D18468" s="554"/>
    </row>
    <row r="18469" spans="3:4" hidden="1" outlineLevel="1" x14ac:dyDescent="0.2">
      <c r="C18469" s="554"/>
      <c r="D18469" s="554"/>
    </row>
    <row r="18470" spans="3:4" hidden="1" outlineLevel="1" x14ac:dyDescent="0.2">
      <c r="C18470" s="554"/>
      <c r="D18470" s="554"/>
    </row>
    <row r="18471" spans="3:4" hidden="1" outlineLevel="1" x14ac:dyDescent="0.2">
      <c r="C18471" s="554"/>
      <c r="D18471" s="554"/>
    </row>
    <row r="18472" spans="3:4" hidden="1" outlineLevel="1" x14ac:dyDescent="0.2">
      <c r="C18472" s="554"/>
      <c r="D18472" s="554"/>
    </row>
    <row r="18473" spans="3:4" hidden="1" outlineLevel="1" x14ac:dyDescent="0.2">
      <c r="C18473" s="554"/>
      <c r="D18473" s="554"/>
    </row>
    <row r="18474" spans="3:4" hidden="1" outlineLevel="1" x14ac:dyDescent="0.2">
      <c r="C18474" s="554"/>
      <c r="D18474" s="554"/>
    </row>
    <row r="18475" spans="3:4" hidden="1" outlineLevel="1" x14ac:dyDescent="0.2">
      <c r="C18475" s="554"/>
      <c r="D18475" s="554"/>
    </row>
    <row r="18476" spans="3:4" hidden="1" outlineLevel="1" x14ac:dyDescent="0.2">
      <c r="C18476" s="554"/>
      <c r="D18476" s="554"/>
    </row>
    <row r="18477" spans="3:4" hidden="1" outlineLevel="1" x14ac:dyDescent="0.2">
      <c r="C18477" s="554"/>
      <c r="D18477" s="554"/>
    </row>
    <row r="18478" spans="3:4" hidden="1" outlineLevel="1" x14ac:dyDescent="0.2">
      <c r="C18478" s="554"/>
      <c r="D18478" s="554"/>
    </row>
    <row r="18479" spans="3:4" hidden="1" outlineLevel="1" x14ac:dyDescent="0.2">
      <c r="C18479" s="554"/>
      <c r="D18479" s="554"/>
    </row>
    <row r="18480" spans="3:4" hidden="1" outlineLevel="1" x14ac:dyDescent="0.2">
      <c r="C18480" s="554"/>
      <c r="D18480" s="554"/>
    </row>
    <row r="18481" spans="3:4" hidden="1" outlineLevel="1" x14ac:dyDescent="0.2">
      <c r="C18481" s="554"/>
      <c r="D18481" s="554"/>
    </row>
    <row r="18482" spans="3:4" hidden="1" outlineLevel="1" x14ac:dyDescent="0.2">
      <c r="C18482" s="554"/>
      <c r="D18482" s="554"/>
    </row>
    <row r="18483" spans="3:4" hidden="1" outlineLevel="1" x14ac:dyDescent="0.2">
      <c r="C18483" s="554"/>
      <c r="D18483" s="554"/>
    </row>
    <row r="18484" spans="3:4" hidden="1" outlineLevel="1" x14ac:dyDescent="0.2">
      <c r="C18484" s="554"/>
      <c r="D18484" s="554"/>
    </row>
    <row r="18485" spans="3:4" hidden="1" outlineLevel="1" x14ac:dyDescent="0.2">
      <c r="C18485" s="554"/>
      <c r="D18485" s="554"/>
    </row>
    <row r="18486" spans="3:4" hidden="1" outlineLevel="1" x14ac:dyDescent="0.2">
      <c r="C18486" s="554"/>
      <c r="D18486" s="554"/>
    </row>
    <row r="18487" spans="3:4" hidden="1" outlineLevel="1" x14ac:dyDescent="0.2">
      <c r="C18487" s="554"/>
      <c r="D18487" s="554"/>
    </row>
    <row r="18488" spans="3:4" hidden="1" outlineLevel="1" x14ac:dyDescent="0.2">
      <c r="C18488" s="554"/>
      <c r="D18488" s="554"/>
    </row>
    <row r="18489" spans="3:4" hidden="1" outlineLevel="1" x14ac:dyDescent="0.2">
      <c r="C18489" s="554"/>
      <c r="D18489" s="554"/>
    </row>
    <row r="18490" spans="3:4" hidden="1" outlineLevel="1" x14ac:dyDescent="0.2">
      <c r="C18490" s="554"/>
      <c r="D18490" s="554"/>
    </row>
    <row r="18491" spans="3:4" hidden="1" outlineLevel="1" x14ac:dyDescent="0.2">
      <c r="C18491" s="554"/>
      <c r="D18491" s="554"/>
    </row>
    <row r="18492" spans="3:4" hidden="1" outlineLevel="1" x14ac:dyDescent="0.2">
      <c r="C18492" s="554"/>
      <c r="D18492" s="554"/>
    </row>
    <row r="18493" spans="3:4" hidden="1" outlineLevel="1" x14ac:dyDescent="0.2">
      <c r="C18493" s="554"/>
      <c r="D18493" s="554"/>
    </row>
    <row r="18494" spans="3:4" hidden="1" outlineLevel="1" x14ac:dyDescent="0.2">
      <c r="C18494" s="554"/>
      <c r="D18494" s="554"/>
    </row>
    <row r="18495" spans="3:4" hidden="1" outlineLevel="1" x14ac:dyDescent="0.2">
      <c r="C18495" s="554"/>
      <c r="D18495" s="554"/>
    </row>
    <row r="18496" spans="3:4" hidden="1" outlineLevel="1" x14ac:dyDescent="0.2">
      <c r="C18496" s="554"/>
      <c r="D18496" s="554"/>
    </row>
    <row r="18497" spans="3:4" hidden="1" outlineLevel="1" x14ac:dyDescent="0.2">
      <c r="C18497" s="554"/>
      <c r="D18497" s="554"/>
    </row>
    <row r="18498" spans="3:4" hidden="1" outlineLevel="1" x14ac:dyDescent="0.2">
      <c r="C18498" s="554"/>
      <c r="D18498" s="554"/>
    </row>
    <row r="18499" spans="3:4" hidden="1" outlineLevel="1" x14ac:dyDescent="0.2">
      <c r="C18499" s="554"/>
      <c r="D18499" s="554"/>
    </row>
    <row r="18500" spans="3:4" hidden="1" outlineLevel="1" x14ac:dyDescent="0.2">
      <c r="C18500" s="554"/>
      <c r="D18500" s="554"/>
    </row>
    <row r="18501" spans="3:4" hidden="1" outlineLevel="1" x14ac:dyDescent="0.2">
      <c r="C18501" s="554"/>
      <c r="D18501" s="554"/>
    </row>
    <row r="18502" spans="3:4" hidden="1" outlineLevel="1" x14ac:dyDescent="0.2">
      <c r="C18502" s="554"/>
      <c r="D18502" s="554"/>
    </row>
    <row r="18503" spans="3:4" hidden="1" outlineLevel="1" x14ac:dyDescent="0.2">
      <c r="C18503" s="554"/>
      <c r="D18503" s="554"/>
    </row>
    <row r="18504" spans="3:4" hidden="1" outlineLevel="1" x14ac:dyDescent="0.2">
      <c r="C18504" s="554"/>
      <c r="D18504" s="554"/>
    </row>
    <row r="18505" spans="3:4" hidden="1" outlineLevel="1" x14ac:dyDescent="0.2">
      <c r="C18505" s="554"/>
      <c r="D18505" s="554"/>
    </row>
    <row r="18506" spans="3:4" hidden="1" outlineLevel="1" x14ac:dyDescent="0.2">
      <c r="C18506" s="554"/>
      <c r="D18506" s="554"/>
    </row>
    <row r="18507" spans="3:4" hidden="1" outlineLevel="1" x14ac:dyDescent="0.2">
      <c r="C18507" s="554"/>
      <c r="D18507" s="554"/>
    </row>
    <row r="18508" spans="3:4" hidden="1" outlineLevel="1" x14ac:dyDescent="0.2">
      <c r="C18508" s="554"/>
      <c r="D18508" s="554"/>
    </row>
    <row r="18509" spans="3:4" hidden="1" outlineLevel="1" x14ac:dyDescent="0.2">
      <c r="C18509" s="554"/>
      <c r="D18509" s="554"/>
    </row>
    <row r="18510" spans="3:4" hidden="1" outlineLevel="1" x14ac:dyDescent="0.2">
      <c r="C18510" s="554"/>
      <c r="D18510" s="554"/>
    </row>
    <row r="18511" spans="3:4" hidden="1" outlineLevel="1" x14ac:dyDescent="0.2">
      <c r="C18511" s="554"/>
      <c r="D18511" s="554"/>
    </row>
    <row r="18512" spans="3:4" hidden="1" outlineLevel="1" x14ac:dyDescent="0.2">
      <c r="C18512" s="554"/>
      <c r="D18512" s="554"/>
    </row>
    <row r="18513" spans="3:4" hidden="1" outlineLevel="1" x14ac:dyDescent="0.2">
      <c r="C18513" s="554"/>
      <c r="D18513" s="554"/>
    </row>
    <row r="18514" spans="3:4" hidden="1" outlineLevel="1" x14ac:dyDescent="0.2">
      <c r="C18514" s="554"/>
      <c r="D18514" s="554"/>
    </row>
    <row r="18515" spans="3:4" hidden="1" outlineLevel="1" x14ac:dyDescent="0.2">
      <c r="C18515" s="554"/>
      <c r="D18515" s="554"/>
    </row>
    <row r="18516" spans="3:4" hidden="1" outlineLevel="1" x14ac:dyDescent="0.2">
      <c r="C18516" s="554"/>
      <c r="D18516" s="554"/>
    </row>
    <row r="18517" spans="3:4" hidden="1" outlineLevel="1" x14ac:dyDescent="0.2">
      <c r="C18517" s="554"/>
      <c r="D18517" s="554"/>
    </row>
    <row r="18518" spans="3:4" hidden="1" outlineLevel="1" x14ac:dyDescent="0.2">
      <c r="C18518" s="554"/>
      <c r="D18518" s="554"/>
    </row>
    <row r="18519" spans="3:4" hidden="1" outlineLevel="1" x14ac:dyDescent="0.2">
      <c r="C18519" s="554"/>
      <c r="D18519" s="554"/>
    </row>
    <row r="18520" spans="3:4" hidden="1" outlineLevel="1" x14ac:dyDescent="0.2">
      <c r="C18520" s="554"/>
      <c r="D18520" s="554"/>
    </row>
    <row r="18521" spans="3:4" hidden="1" outlineLevel="1" x14ac:dyDescent="0.2">
      <c r="C18521" s="554"/>
      <c r="D18521" s="554"/>
    </row>
    <row r="18522" spans="3:4" hidden="1" outlineLevel="1" x14ac:dyDescent="0.2">
      <c r="C18522" s="554"/>
      <c r="D18522" s="554"/>
    </row>
    <row r="18523" spans="3:4" hidden="1" outlineLevel="1" x14ac:dyDescent="0.2">
      <c r="C18523" s="554"/>
      <c r="D18523" s="554"/>
    </row>
    <row r="18524" spans="3:4" hidden="1" outlineLevel="1" x14ac:dyDescent="0.2">
      <c r="C18524" s="554"/>
      <c r="D18524" s="554"/>
    </row>
    <row r="18525" spans="3:4" hidden="1" outlineLevel="1" x14ac:dyDescent="0.2">
      <c r="C18525" s="554"/>
      <c r="D18525" s="554"/>
    </row>
    <row r="18526" spans="3:4" hidden="1" outlineLevel="1" x14ac:dyDescent="0.2">
      <c r="C18526" s="554"/>
      <c r="D18526" s="554"/>
    </row>
    <row r="18527" spans="3:4" hidden="1" outlineLevel="1" x14ac:dyDescent="0.2">
      <c r="C18527" s="554"/>
      <c r="D18527" s="554"/>
    </row>
    <row r="18528" spans="3:4" hidden="1" outlineLevel="1" x14ac:dyDescent="0.2">
      <c r="C18528" s="554"/>
      <c r="D18528" s="554"/>
    </row>
    <row r="18529" spans="3:4" hidden="1" outlineLevel="1" x14ac:dyDescent="0.2">
      <c r="C18529" s="554"/>
      <c r="D18529" s="554"/>
    </row>
    <row r="18530" spans="3:4" hidden="1" outlineLevel="1" x14ac:dyDescent="0.2">
      <c r="C18530" s="554"/>
      <c r="D18530" s="554"/>
    </row>
    <row r="18531" spans="3:4" hidden="1" outlineLevel="1" x14ac:dyDescent="0.2">
      <c r="C18531" s="554"/>
      <c r="D18531" s="554"/>
    </row>
    <row r="18532" spans="3:4" hidden="1" outlineLevel="1" x14ac:dyDescent="0.2">
      <c r="C18532" s="554"/>
      <c r="D18532" s="554"/>
    </row>
    <row r="18533" spans="3:4" hidden="1" outlineLevel="1" x14ac:dyDescent="0.2">
      <c r="C18533" s="554"/>
      <c r="D18533" s="554"/>
    </row>
    <row r="18534" spans="3:4" hidden="1" outlineLevel="1" x14ac:dyDescent="0.2">
      <c r="C18534" s="554"/>
      <c r="D18534" s="554"/>
    </row>
    <row r="18535" spans="3:4" hidden="1" outlineLevel="1" x14ac:dyDescent="0.2">
      <c r="C18535" s="554"/>
      <c r="D18535" s="554"/>
    </row>
    <row r="18536" spans="3:4" hidden="1" outlineLevel="1" x14ac:dyDescent="0.2">
      <c r="C18536" s="554"/>
      <c r="D18536" s="554"/>
    </row>
    <row r="18537" spans="3:4" hidden="1" outlineLevel="1" x14ac:dyDescent="0.2">
      <c r="C18537" s="554"/>
      <c r="D18537" s="554"/>
    </row>
    <row r="18538" spans="3:4" hidden="1" outlineLevel="1" x14ac:dyDescent="0.2">
      <c r="C18538" s="554"/>
      <c r="D18538" s="554"/>
    </row>
    <row r="18539" spans="3:4" hidden="1" outlineLevel="1" x14ac:dyDescent="0.2">
      <c r="C18539" s="554"/>
      <c r="D18539" s="554"/>
    </row>
    <row r="18540" spans="3:4" hidden="1" outlineLevel="1" x14ac:dyDescent="0.2">
      <c r="C18540" s="554"/>
      <c r="D18540" s="554"/>
    </row>
    <row r="18541" spans="3:4" hidden="1" outlineLevel="1" x14ac:dyDescent="0.2">
      <c r="C18541" s="554"/>
      <c r="D18541" s="554"/>
    </row>
    <row r="18542" spans="3:4" hidden="1" outlineLevel="1" x14ac:dyDescent="0.2">
      <c r="C18542" s="554"/>
      <c r="D18542" s="554"/>
    </row>
    <row r="18543" spans="3:4" hidden="1" outlineLevel="1" x14ac:dyDescent="0.2">
      <c r="C18543" s="554"/>
      <c r="D18543" s="554"/>
    </row>
    <row r="18544" spans="3:4" hidden="1" outlineLevel="1" x14ac:dyDescent="0.2">
      <c r="C18544" s="554"/>
      <c r="D18544" s="554"/>
    </row>
    <row r="18545" spans="3:4" hidden="1" outlineLevel="1" x14ac:dyDescent="0.2">
      <c r="C18545" s="554"/>
      <c r="D18545" s="554"/>
    </row>
    <row r="18546" spans="3:4" hidden="1" outlineLevel="1" x14ac:dyDescent="0.2">
      <c r="C18546" s="554"/>
      <c r="D18546" s="554"/>
    </row>
    <row r="18547" spans="3:4" hidden="1" outlineLevel="1" x14ac:dyDescent="0.2">
      <c r="C18547" s="554"/>
      <c r="D18547" s="554"/>
    </row>
    <row r="18548" spans="3:4" hidden="1" outlineLevel="1" x14ac:dyDescent="0.2">
      <c r="C18548" s="554"/>
      <c r="D18548" s="554"/>
    </row>
    <row r="18549" spans="3:4" hidden="1" outlineLevel="1" x14ac:dyDescent="0.2">
      <c r="C18549" s="554"/>
      <c r="D18549" s="554"/>
    </row>
    <row r="18550" spans="3:4" hidden="1" outlineLevel="1" x14ac:dyDescent="0.2">
      <c r="C18550" s="554"/>
      <c r="D18550" s="554"/>
    </row>
    <row r="18551" spans="3:4" hidden="1" outlineLevel="1" x14ac:dyDescent="0.2">
      <c r="C18551" s="554"/>
      <c r="D18551" s="554"/>
    </row>
    <row r="18552" spans="3:4" hidden="1" outlineLevel="1" x14ac:dyDescent="0.2">
      <c r="C18552" s="554"/>
      <c r="D18552" s="554"/>
    </row>
    <row r="18553" spans="3:4" hidden="1" outlineLevel="1" x14ac:dyDescent="0.2">
      <c r="C18553" s="554"/>
      <c r="D18553" s="554"/>
    </row>
    <row r="18554" spans="3:4" hidden="1" outlineLevel="1" x14ac:dyDescent="0.2">
      <c r="C18554" s="554"/>
      <c r="D18554" s="554"/>
    </row>
    <row r="18555" spans="3:4" hidden="1" outlineLevel="1" x14ac:dyDescent="0.2">
      <c r="C18555" s="554"/>
      <c r="D18555" s="554"/>
    </row>
    <row r="18556" spans="3:4" hidden="1" outlineLevel="1" x14ac:dyDescent="0.2">
      <c r="C18556" s="554"/>
      <c r="D18556" s="554"/>
    </row>
    <row r="18557" spans="3:4" hidden="1" outlineLevel="1" x14ac:dyDescent="0.2">
      <c r="C18557" s="554"/>
      <c r="D18557" s="554"/>
    </row>
    <row r="18558" spans="3:4" hidden="1" outlineLevel="1" x14ac:dyDescent="0.2">
      <c r="C18558" s="554"/>
      <c r="D18558" s="554"/>
    </row>
    <row r="18559" spans="3:4" hidden="1" outlineLevel="1" x14ac:dyDescent="0.2">
      <c r="C18559" s="554"/>
      <c r="D18559" s="554"/>
    </row>
    <row r="18560" spans="3:4" hidden="1" outlineLevel="1" x14ac:dyDescent="0.2">
      <c r="C18560" s="554"/>
      <c r="D18560" s="554"/>
    </row>
    <row r="18561" spans="3:4" hidden="1" outlineLevel="1" x14ac:dyDescent="0.2">
      <c r="C18561" s="554"/>
      <c r="D18561" s="554"/>
    </row>
    <row r="18562" spans="3:4" hidden="1" outlineLevel="1" x14ac:dyDescent="0.2">
      <c r="C18562" s="554"/>
      <c r="D18562" s="554"/>
    </row>
    <row r="18563" spans="3:4" hidden="1" outlineLevel="1" x14ac:dyDescent="0.2">
      <c r="C18563" s="554"/>
      <c r="D18563" s="554"/>
    </row>
    <row r="18564" spans="3:4" hidden="1" outlineLevel="1" x14ac:dyDescent="0.2">
      <c r="C18564" s="554"/>
      <c r="D18564" s="554"/>
    </row>
    <row r="18565" spans="3:4" hidden="1" outlineLevel="1" x14ac:dyDescent="0.2">
      <c r="C18565" s="554"/>
      <c r="D18565" s="554"/>
    </row>
    <row r="18566" spans="3:4" hidden="1" outlineLevel="1" x14ac:dyDescent="0.2">
      <c r="C18566" s="554"/>
      <c r="D18566" s="554"/>
    </row>
    <row r="18567" spans="3:4" hidden="1" outlineLevel="1" x14ac:dyDescent="0.2">
      <c r="C18567" s="554"/>
      <c r="D18567" s="554"/>
    </row>
    <row r="18568" spans="3:4" hidden="1" outlineLevel="1" x14ac:dyDescent="0.2">
      <c r="C18568" s="554"/>
      <c r="D18568" s="554"/>
    </row>
    <row r="18569" spans="3:4" hidden="1" outlineLevel="1" x14ac:dyDescent="0.2">
      <c r="C18569" s="554"/>
      <c r="D18569" s="554"/>
    </row>
    <row r="18570" spans="3:4" hidden="1" outlineLevel="1" x14ac:dyDescent="0.2">
      <c r="C18570" s="554"/>
      <c r="D18570" s="554"/>
    </row>
    <row r="18571" spans="3:4" hidden="1" outlineLevel="1" x14ac:dyDescent="0.2">
      <c r="C18571" s="554"/>
      <c r="D18571" s="554"/>
    </row>
    <row r="18572" spans="3:4" hidden="1" outlineLevel="1" x14ac:dyDescent="0.2">
      <c r="C18572" s="554"/>
      <c r="D18572" s="554"/>
    </row>
    <row r="18573" spans="3:4" hidden="1" outlineLevel="1" x14ac:dyDescent="0.2">
      <c r="C18573" s="554"/>
      <c r="D18573" s="554"/>
    </row>
    <row r="18574" spans="3:4" hidden="1" outlineLevel="1" x14ac:dyDescent="0.2">
      <c r="C18574" s="554"/>
      <c r="D18574" s="554"/>
    </row>
    <row r="18575" spans="3:4" hidden="1" outlineLevel="1" x14ac:dyDescent="0.2">
      <c r="C18575" s="554"/>
      <c r="D18575" s="554"/>
    </row>
    <row r="18576" spans="3:4" hidden="1" outlineLevel="1" x14ac:dyDescent="0.2">
      <c r="C18576" s="554"/>
      <c r="D18576" s="554"/>
    </row>
    <row r="18577" spans="3:4" hidden="1" outlineLevel="1" x14ac:dyDescent="0.2">
      <c r="C18577" s="554"/>
      <c r="D18577" s="554"/>
    </row>
    <row r="18578" spans="3:4" hidden="1" outlineLevel="1" x14ac:dyDescent="0.2">
      <c r="C18578" s="554"/>
      <c r="D18578" s="554"/>
    </row>
    <row r="18579" spans="3:4" hidden="1" outlineLevel="1" x14ac:dyDescent="0.2">
      <c r="C18579" s="554"/>
      <c r="D18579" s="554"/>
    </row>
    <row r="18580" spans="3:4" hidden="1" outlineLevel="1" x14ac:dyDescent="0.2">
      <c r="C18580" s="554"/>
      <c r="D18580" s="554"/>
    </row>
    <row r="18581" spans="3:4" hidden="1" outlineLevel="1" x14ac:dyDescent="0.2">
      <c r="C18581" s="554"/>
      <c r="D18581" s="554"/>
    </row>
    <row r="18582" spans="3:4" hidden="1" outlineLevel="1" x14ac:dyDescent="0.2">
      <c r="C18582" s="554"/>
      <c r="D18582" s="554"/>
    </row>
    <row r="18583" spans="3:4" hidden="1" outlineLevel="1" x14ac:dyDescent="0.2">
      <c r="C18583" s="554"/>
      <c r="D18583" s="554"/>
    </row>
    <row r="18584" spans="3:4" hidden="1" outlineLevel="1" x14ac:dyDescent="0.2">
      <c r="C18584" s="554"/>
      <c r="D18584" s="554"/>
    </row>
    <row r="18585" spans="3:4" hidden="1" outlineLevel="1" x14ac:dyDescent="0.2">
      <c r="C18585" s="554"/>
      <c r="D18585" s="554"/>
    </row>
    <row r="18586" spans="3:4" hidden="1" outlineLevel="1" x14ac:dyDescent="0.2">
      <c r="C18586" s="554"/>
      <c r="D18586" s="554"/>
    </row>
    <row r="18587" spans="3:4" hidden="1" outlineLevel="1" x14ac:dyDescent="0.2">
      <c r="C18587" s="554"/>
      <c r="D18587" s="554"/>
    </row>
    <row r="18588" spans="3:4" hidden="1" outlineLevel="1" x14ac:dyDescent="0.2">
      <c r="C18588" s="554"/>
      <c r="D18588" s="554"/>
    </row>
    <row r="18589" spans="3:4" hidden="1" outlineLevel="1" x14ac:dyDescent="0.2">
      <c r="C18589" s="554"/>
      <c r="D18589" s="554"/>
    </row>
    <row r="18590" spans="3:4" hidden="1" outlineLevel="1" x14ac:dyDescent="0.2">
      <c r="C18590" s="554"/>
      <c r="D18590" s="554"/>
    </row>
    <row r="18591" spans="3:4" hidden="1" outlineLevel="1" x14ac:dyDescent="0.2">
      <c r="C18591" s="554"/>
      <c r="D18591" s="554"/>
    </row>
    <row r="18592" spans="3:4" hidden="1" outlineLevel="1" x14ac:dyDescent="0.2">
      <c r="C18592" s="554"/>
      <c r="D18592" s="554"/>
    </row>
    <row r="18593" spans="3:4" hidden="1" outlineLevel="1" x14ac:dyDescent="0.2">
      <c r="C18593" s="554"/>
      <c r="D18593" s="554"/>
    </row>
    <row r="18594" spans="3:4" hidden="1" outlineLevel="1" x14ac:dyDescent="0.2">
      <c r="C18594" s="554"/>
      <c r="D18594" s="554"/>
    </row>
    <row r="18595" spans="3:4" hidden="1" outlineLevel="1" x14ac:dyDescent="0.2">
      <c r="C18595" s="554"/>
      <c r="D18595" s="554"/>
    </row>
    <row r="18596" spans="3:4" hidden="1" outlineLevel="1" x14ac:dyDescent="0.2">
      <c r="C18596" s="554"/>
      <c r="D18596" s="554"/>
    </row>
    <row r="18597" spans="3:4" hidden="1" outlineLevel="1" x14ac:dyDescent="0.2">
      <c r="C18597" s="554"/>
      <c r="D18597" s="554"/>
    </row>
    <row r="18598" spans="3:4" hidden="1" outlineLevel="1" x14ac:dyDescent="0.2">
      <c r="C18598" s="554"/>
      <c r="D18598" s="554"/>
    </row>
    <row r="18599" spans="3:4" hidden="1" outlineLevel="1" x14ac:dyDescent="0.2">
      <c r="C18599" s="554"/>
      <c r="D18599" s="554"/>
    </row>
    <row r="18600" spans="3:4" hidden="1" outlineLevel="1" x14ac:dyDescent="0.2">
      <c r="C18600" s="554"/>
      <c r="D18600" s="554"/>
    </row>
    <row r="18601" spans="3:4" hidden="1" outlineLevel="1" x14ac:dyDescent="0.2">
      <c r="C18601" s="554"/>
      <c r="D18601" s="554"/>
    </row>
    <row r="18602" spans="3:4" hidden="1" outlineLevel="1" x14ac:dyDescent="0.2">
      <c r="C18602" s="554"/>
      <c r="D18602" s="554"/>
    </row>
    <row r="18603" spans="3:4" hidden="1" outlineLevel="1" x14ac:dyDescent="0.2">
      <c r="C18603" s="554"/>
      <c r="D18603" s="554"/>
    </row>
    <row r="18604" spans="3:4" hidden="1" outlineLevel="1" x14ac:dyDescent="0.2">
      <c r="C18604" s="554"/>
      <c r="D18604" s="554"/>
    </row>
    <row r="18605" spans="3:4" hidden="1" outlineLevel="1" x14ac:dyDescent="0.2">
      <c r="C18605" s="554"/>
      <c r="D18605" s="554"/>
    </row>
    <row r="18606" spans="3:4" hidden="1" outlineLevel="1" x14ac:dyDescent="0.2">
      <c r="C18606" s="554"/>
      <c r="D18606" s="554"/>
    </row>
    <row r="18607" spans="3:4" hidden="1" outlineLevel="1" x14ac:dyDescent="0.2">
      <c r="C18607" s="554"/>
      <c r="D18607" s="554"/>
    </row>
    <row r="18608" spans="3:4" hidden="1" outlineLevel="1" x14ac:dyDescent="0.2">
      <c r="C18608" s="554"/>
      <c r="D18608" s="554"/>
    </row>
    <row r="18609" spans="3:4" hidden="1" outlineLevel="1" x14ac:dyDescent="0.2">
      <c r="C18609" s="554"/>
      <c r="D18609" s="554"/>
    </row>
    <row r="18610" spans="3:4" hidden="1" outlineLevel="1" x14ac:dyDescent="0.2">
      <c r="C18610" s="554"/>
      <c r="D18610" s="554"/>
    </row>
    <row r="18611" spans="3:4" hidden="1" outlineLevel="1" x14ac:dyDescent="0.2">
      <c r="C18611" s="554"/>
      <c r="D18611" s="554"/>
    </row>
    <row r="18612" spans="3:4" hidden="1" outlineLevel="1" x14ac:dyDescent="0.2">
      <c r="C18612" s="554"/>
      <c r="D18612" s="554"/>
    </row>
    <row r="18613" spans="3:4" hidden="1" outlineLevel="1" x14ac:dyDescent="0.2">
      <c r="C18613" s="554"/>
      <c r="D18613" s="554"/>
    </row>
    <row r="18614" spans="3:4" hidden="1" outlineLevel="1" x14ac:dyDescent="0.2">
      <c r="C18614" s="554"/>
      <c r="D18614" s="554"/>
    </row>
    <row r="18615" spans="3:4" hidden="1" outlineLevel="1" x14ac:dyDescent="0.2">
      <c r="C18615" s="554"/>
      <c r="D18615" s="554"/>
    </row>
    <row r="18616" spans="3:4" hidden="1" outlineLevel="1" x14ac:dyDescent="0.2">
      <c r="C18616" s="554"/>
      <c r="D18616" s="554"/>
    </row>
    <row r="18617" spans="3:4" hidden="1" outlineLevel="1" x14ac:dyDescent="0.2">
      <c r="C18617" s="554"/>
      <c r="D18617" s="554"/>
    </row>
    <row r="18618" spans="3:4" hidden="1" outlineLevel="1" x14ac:dyDescent="0.2">
      <c r="C18618" s="554"/>
      <c r="D18618" s="554"/>
    </row>
    <row r="18619" spans="3:4" hidden="1" outlineLevel="1" x14ac:dyDescent="0.2">
      <c r="C18619" s="554"/>
      <c r="D18619" s="554"/>
    </row>
    <row r="18620" spans="3:4" hidden="1" outlineLevel="1" x14ac:dyDescent="0.2">
      <c r="C18620" s="554"/>
      <c r="D18620" s="554"/>
    </row>
    <row r="18621" spans="3:4" hidden="1" outlineLevel="1" x14ac:dyDescent="0.2">
      <c r="C18621" s="554"/>
      <c r="D18621" s="554"/>
    </row>
    <row r="18622" spans="3:4" hidden="1" outlineLevel="1" x14ac:dyDescent="0.2">
      <c r="C18622" s="554"/>
      <c r="D18622" s="554"/>
    </row>
    <row r="18623" spans="3:4" hidden="1" outlineLevel="1" x14ac:dyDescent="0.2">
      <c r="C18623" s="554"/>
      <c r="D18623" s="554"/>
    </row>
    <row r="18624" spans="3:4" hidden="1" outlineLevel="1" x14ac:dyDescent="0.2">
      <c r="C18624" s="554"/>
      <c r="D18624" s="554"/>
    </row>
    <row r="18625" spans="3:4" hidden="1" outlineLevel="1" x14ac:dyDescent="0.2">
      <c r="C18625" s="554"/>
      <c r="D18625" s="554"/>
    </row>
    <row r="18626" spans="3:4" hidden="1" outlineLevel="1" x14ac:dyDescent="0.2">
      <c r="C18626" s="554"/>
      <c r="D18626" s="554"/>
    </row>
    <row r="18627" spans="3:4" hidden="1" outlineLevel="1" x14ac:dyDescent="0.2">
      <c r="C18627" s="554"/>
      <c r="D18627" s="554"/>
    </row>
    <row r="18628" spans="3:4" hidden="1" outlineLevel="1" x14ac:dyDescent="0.2">
      <c r="C18628" s="554"/>
      <c r="D18628" s="554"/>
    </row>
    <row r="18629" spans="3:4" hidden="1" outlineLevel="1" x14ac:dyDescent="0.2">
      <c r="C18629" s="554"/>
      <c r="D18629" s="554"/>
    </row>
    <row r="18630" spans="3:4" hidden="1" outlineLevel="1" x14ac:dyDescent="0.2">
      <c r="C18630" s="554"/>
      <c r="D18630" s="554"/>
    </row>
    <row r="18631" spans="3:4" hidden="1" outlineLevel="1" x14ac:dyDescent="0.2">
      <c r="C18631" s="554"/>
      <c r="D18631" s="554"/>
    </row>
    <row r="18632" spans="3:4" hidden="1" outlineLevel="1" x14ac:dyDescent="0.2">
      <c r="C18632" s="554"/>
      <c r="D18632" s="554"/>
    </row>
    <row r="18633" spans="3:4" hidden="1" outlineLevel="1" x14ac:dyDescent="0.2">
      <c r="C18633" s="554"/>
      <c r="D18633" s="554"/>
    </row>
    <row r="18634" spans="3:4" hidden="1" outlineLevel="1" x14ac:dyDescent="0.2">
      <c r="C18634" s="554"/>
      <c r="D18634" s="554"/>
    </row>
    <row r="18635" spans="3:4" hidden="1" outlineLevel="1" x14ac:dyDescent="0.2">
      <c r="C18635" s="554"/>
      <c r="D18635" s="554"/>
    </row>
    <row r="18636" spans="3:4" hidden="1" outlineLevel="1" x14ac:dyDescent="0.2">
      <c r="C18636" s="554"/>
      <c r="D18636" s="554"/>
    </row>
    <row r="18637" spans="3:4" hidden="1" outlineLevel="1" x14ac:dyDescent="0.2">
      <c r="C18637" s="554"/>
      <c r="D18637" s="554"/>
    </row>
    <row r="18638" spans="3:4" hidden="1" outlineLevel="1" x14ac:dyDescent="0.2">
      <c r="C18638" s="554"/>
      <c r="D18638" s="554"/>
    </row>
    <row r="18639" spans="3:4" hidden="1" outlineLevel="1" x14ac:dyDescent="0.2">
      <c r="C18639" s="554"/>
      <c r="D18639" s="554"/>
    </row>
    <row r="18640" spans="3:4" hidden="1" outlineLevel="1" x14ac:dyDescent="0.2">
      <c r="C18640" s="554"/>
      <c r="D18640" s="554"/>
    </row>
    <row r="18641" spans="3:4" hidden="1" outlineLevel="1" x14ac:dyDescent="0.2">
      <c r="C18641" s="554"/>
      <c r="D18641" s="554"/>
    </row>
    <row r="18642" spans="3:4" hidden="1" outlineLevel="1" x14ac:dyDescent="0.2">
      <c r="C18642" s="554"/>
      <c r="D18642" s="554"/>
    </row>
    <row r="18643" spans="3:4" hidden="1" outlineLevel="1" x14ac:dyDescent="0.2">
      <c r="C18643" s="554"/>
      <c r="D18643" s="554"/>
    </row>
    <row r="18644" spans="3:4" hidden="1" outlineLevel="1" x14ac:dyDescent="0.2">
      <c r="C18644" s="554"/>
      <c r="D18644" s="554"/>
    </row>
    <row r="18645" spans="3:4" hidden="1" outlineLevel="1" x14ac:dyDescent="0.2">
      <c r="C18645" s="554"/>
      <c r="D18645" s="554"/>
    </row>
    <row r="18646" spans="3:4" hidden="1" outlineLevel="1" x14ac:dyDescent="0.2">
      <c r="C18646" s="554"/>
      <c r="D18646" s="554"/>
    </row>
    <row r="18647" spans="3:4" hidden="1" outlineLevel="1" x14ac:dyDescent="0.2">
      <c r="C18647" s="554"/>
      <c r="D18647" s="554"/>
    </row>
    <row r="18648" spans="3:4" hidden="1" outlineLevel="1" x14ac:dyDescent="0.2">
      <c r="C18648" s="554"/>
      <c r="D18648" s="554"/>
    </row>
    <row r="18649" spans="3:4" hidden="1" outlineLevel="1" x14ac:dyDescent="0.2">
      <c r="C18649" s="554"/>
      <c r="D18649" s="554"/>
    </row>
    <row r="18650" spans="3:4" hidden="1" outlineLevel="1" x14ac:dyDescent="0.2">
      <c r="C18650" s="554"/>
      <c r="D18650" s="554"/>
    </row>
    <row r="18651" spans="3:4" hidden="1" outlineLevel="1" x14ac:dyDescent="0.2">
      <c r="C18651" s="554"/>
      <c r="D18651" s="554"/>
    </row>
    <row r="18652" spans="3:4" hidden="1" outlineLevel="1" x14ac:dyDescent="0.2">
      <c r="C18652" s="554"/>
      <c r="D18652" s="554"/>
    </row>
    <row r="18653" spans="3:4" hidden="1" outlineLevel="1" x14ac:dyDescent="0.2">
      <c r="C18653" s="554"/>
      <c r="D18653" s="554"/>
    </row>
    <row r="18654" spans="3:4" hidden="1" outlineLevel="1" x14ac:dyDescent="0.2">
      <c r="C18654" s="554"/>
      <c r="D18654" s="554"/>
    </row>
    <row r="18655" spans="3:4" hidden="1" outlineLevel="1" x14ac:dyDescent="0.2">
      <c r="C18655" s="554"/>
      <c r="D18655" s="554"/>
    </row>
    <row r="18656" spans="3:4" hidden="1" outlineLevel="1" x14ac:dyDescent="0.2">
      <c r="C18656" s="554"/>
      <c r="D18656" s="554"/>
    </row>
    <row r="18657" spans="3:4" hidden="1" outlineLevel="1" x14ac:dyDescent="0.2">
      <c r="C18657" s="554"/>
      <c r="D18657" s="554"/>
    </row>
    <row r="18658" spans="3:4" hidden="1" outlineLevel="1" x14ac:dyDescent="0.2">
      <c r="C18658" s="554"/>
      <c r="D18658" s="554"/>
    </row>
    <row r="18659" spans="3:4" hidden="1" outlineLevel="1" x14ac:dyDescent="0.2">
      <c r="C18659" s="554"/>
      <c r="D18659" s="554"/>
    </row>
    <row r="18660" spans="3:4" hidden="1" outlineLevel="1" x14ac:dyDescent="0.2">
      <c r="C18660" s="554"/>
      <c r="D18660" s="554"/>
    </row>
    <row r="18661" spans="3:4" hidden="1" outlineLevel="1" x14ac:dyDescent="0.2">
      <c r="C18661" s="554"/>
      <c r="D18661" s="554"/>
    </row>
    <row r="18662" spans="3:4" hidden="1" outlineLevel="1" x14ac:dyDescent="0.2">
      <c r="C18662" s="554"/>
      <c r="D18662" s="554"/>
    </row>
    <row r="18663" spans="3:4" hidden="1" outlineLevel="1" x14ac:dyDescent="0.2">
      <c r="C18663" s="554"/>
      <c r="D18663" s="554"/>
    </row>
    <row r="18664" spans="3:4" hidden="1" outlineLevel="1" x14ac:dyDescent="0.2">
      <c r="C18664" s="554"/>
      <c r="D18664" s="554"/>
    </row>
    <row r="18665" spans="3:4" hidden="1" outlineLevel="1" x14ac:dyDescent="0.2">
      <c r="C18665" s="554"/>
      <c r="D18665" s="554"/>
    </row>
    <row r="18666" spans="3:4" hidden="1" outlineLevel="1" x14ac:dyDescent="0.2">
      <c r="C18666" s="554"/>
      <c r="D18666" s="554"/>
    </row>
    <row r="18667" spans="3:4" hidden="1" outlineLevel="1" x14ac:dyDescent="0.2">
      <c r="C18667" s="554"/>
      <c r="D18667" s="554"/>
    </row>
    <row r="18668" spans="3:4" hidden="1" outlineLevel="1" x14ac:dyDescent="0.2">
      <c r="C18668" s="554"/>
      <c r="D18668" s="554"/>
    </row>
    <row r="18669" spans="3:4" hidden="1" outlineLevel="1" x14ac:dyDescent="0.2">
      <c r="C18669" s="554"/>
      <c r="D18669" s="554"/>
    </row>
    <row r="18670" spans="3:4" hidden="1" outlineLevel="1" x14ac:dyDescent="0.2">
      <c r="C18670" s="554"/>
      <c r="D18670" s="554"/>
    </row>
    <row r="18671" spans="3:4" hidden="1" outlineLevel="1" x14ac:dyDescent="0.2">
      <c r="C18671" s="554"/>
      <c r="D18671" s="554"/>
    </row>
    <row r="18672" spans="3:4" hidden="1" outlineLevel="1" x14ac:dyDescent="0.2">
      <c r="C18672" s="554"/>
      <c r="D18672" s="554"/>
    </row>
    <row r="18673" spans="3:4" hidden="1" outlineLevel="1" x14ac:dyDescent="0.2">
      <c r="C18673" s="554"/>
      <c r="D18673" s="554"/>
    </row>
    <row r="18674" spans="3:4" hidden="1" outlineLevel="1" x14ac:dyDescent="0.2">
      <c r="C18674" s="554"/>
      <c r="D18674" s="554"/>
    </row>
    <row r="18675" spans="3:4" hidden="1" outlineLevel="1" x14ac:dyDescent="0.2">
      <c r="C18675" s="554"/>
      <c r="D18675" s="554"/>
    </row>
    <row r="18676" spans="3:4" hidden="1" outlineLevel="1" x14ac:dyDescent="0.2">
      <c r="C18676" s="554"/>
      <c r="D18676" s="554"/>
    </row>
    <row r="18677" spans="3:4" hidden="1" outlineLevel="1" x14ac:dyDescent="0.2">
      <c r="C18677" s="554"/>
      <c r="D18677" s="554"/>
    </row>
    <row r="18678" spans="3:4" hidden="1" outlineLevel="1" x14ac:dyDescent="0.2">
      <c r="C18678" s="554"/>
      <c r="D18678" s="554"/>
    </row>
    <row r="18679" spans="3:4" hidden="1" outlineLevel="1" x14ac:dyDescent="0.2">
      <c r="C18679" s="554"/>
      <c r="D18679" s="554"/>
    </row>
    <row r="18680" spans="3:4" hidden="1" outlineLevel="1" x14ac:dyDescent="0.2">
      <c r="C18680" s="554"/>
      <c r="D18680" s="554"/>
    </row>
    <row r="18681" spans="3:4" hidden="1" outlineLevel="1" x14ac:dyDescent="0.2">
      <c r="C18681" s="554"/>
      <c r="D18681" s="554"/>
    </row>
    <row r="18682" spans="3:4" hidden="1" outlineLevel="1" x14ac:dyDescent="0.2">
      <c r="C18682" s="554"/>
      <c r="D18682" s="554"/>
    </row>
    <row r="18683" spans="3:4" hidden="1" outlineLevel="1" x14ac:dyDescent="0.2">
      <c r="C18683" s="554"/>
      <c r="D18683" s="554"/>
    </row>
    <row r="18684" spans="3:4" hidden="1" outlineLevel="1" x14ac:dyDescent="0.2">
      <c r="C18684" s="554"/>
      <c r="D18684" s="554"/>
    </row>
    <row r="18685" spans="3:4" hidden="1" outlineLevel="1" x14ac:dyDescent="0.2">
      <c r="C18685" s="554"/>
      <c r="D18685" s="554"/>
    </row>
    <row r="18686" spans="3:4" hidden="1" outlineLevel="1" x14ac:dyDescent="0.2">
      <c r="C18686" s="554"/>
      <c r="D18686" s="554"/>
    </row>
    <row r="18687" spans="3:4" hidden="1" outlineLevel="1" x14ac:dyDescent="0.2">
      <c r="C18687" s="554"/>
      <c r="D18687" s="554"/>
    </row>
    <row r="18688" spans="3:4" hidden="1" outlineLevel="1" x14ac:dyDescent="0.2">
      <c r="C18688" s="554"/>
      <c r="D18688" s="554"/>
    </row>
    <row r="18689" spans="3:4" hidden="1" outlineLevel="1" x14ac:dyDescent="0.2">
      <c r="C18689" s="554"/>
      <c r="D18689" s="554"/>
    </row>
    <row r="18690" spans="3:4" hidden="1" outlineLevel="1" x14ac:dyDescent="0.2">
      <c r="C18690" s="554"/>
      <c r="D18690" s="554"/>
    </row>
    <row r="18691" spans="3:4" hidden="1" outlineLevel="1" x14ac:dyDescent="0.2">
      <c r="C18691" s="554"/>
      <c r="D18691" s="554"/>
    </row>
    <row r="18692" spans="3:4" hidden="1" outlineLevel="1" x14ac:dyDescent="0.2">
      <c r="C18692" s="554"/>
      <c r="D18692" s="554"/>
    </row>
    <row r="18693" spans="3:4" hidden="1" outlineLevel="1" x14ac:dyDescent="0.2">
      <c r="C18693" s="554"/>
      <c r="D18693" s="554"/>
    </row>
    <row r="18694" spans="3:4" hidden="1" outlineLevel="1" x14ac:dyDescent="0.2">
      <c r="C18694" s="554"/>
      <c r="D18694" s="554"/>
    </row>
    <row r="18695" spans="3:4" hidden="1" outlineLevel="1" x14ac:dyDescent="0.2">
      <c r="C18695" s="554"/>
      <c r="D18695" s="554"/>
    </row>
    <row r="18696" spans="3:4" hidden="1" outlineLevel="1" x14ac:dyDescent="0.2">
      <c r="C18696" s="554"/>
      <c r="D18696" s="554"/>
    </row>
    <row r="18697" spans="3:4" hidden="1" outlineLevel="1" x14ac:dyDescent="0.2">
      <c r="C18697" s="554"/>
      <c r="D18697" s="554"/>
    </row>
    <row r="18698" spans="3:4" hidden="1" outlineLevel="1" x14ac:dyDescent="0.2">
      <c r="C18698" s="554"/>
      <c r="D18698" s="554"/>
    </row>
    <row r="18699" spans="3:4" hidden="1" outlineLevel="1" x14ac:dyDescent="0.2">
      <c r="C18699" s="554"/>
      <c r="D18699" s="554"/>
    </row>
    <row r="18700" spans="3:4" hidden="1" outlineLevel="1" x14ac:dyDescent="0.2">
      <c r="C18700" s="554"/>
      <c r="D18700" s="554"/>
    </row>
    <row r="18701" spans="3:4" hidden="1" outlineLevel="1" x14ac:dyDescent="0.2">
      <c r="C18701" s="554"/>
      <c r="D18701" s="554"/>
    </row>
    <row r="18702" spans="3:4" hidden="1" outlineLevel="1" x14ac:dyDescent="0.2">
      <c r="C18702" s="554"/>
      <c r="D18702" s="554"/>
    </row>
    <row r="18703" spans="3:4" hidden="1" outlineLevel="1" x14ac:dyDescent="0.2">
      <c r="C18703" s="554"/>
      <c r="D18703" s="554"/>
    </row>
    <row r="18704" spans="3:4" hidden="1" outlineLevel="1" x14ac:dyDescent="0.2">
      <c r="C18704" s="554"/>
      <c r="D18704" s="554"/>
    </row>
    <row r="18705" spans="3:4" hidden="1" outlineLevel="1" x14ac:dyDescent="0.2">
      <c r="C18705" s="554"/>
      <c r="D18705" s="554"/>
    </row>
    <row r="18706" spans="3:4" hidden="1" outlineLevel="1" x14ac:dyDescent="0.2">
      <c r="C18706" s="554"/>
      <c r="D18706" s="554"/>
    </row>
    <row r="18707" spans="3:4" hidden="1" outlineLevel="1" x14ac:dyDescent="0.2">
      <c r="C18707" s="554"/>
      <c r="D18707" s="554"/>
    </row>
    <row r="18708" spans="3:4" hidden="1" outlineLevel="1" x14ac:dyDescent="0.2">
      <c r="C18708" s="554"/>
      <c r="D18708" s="554"/>
    </row>
    <row r="18709" spans="3:4" hidden="1" outlineLevel="1" x14ac:dyDescent="0.2">
      <c r="C18709" s="554"/>
      <c r="D18709" s="554"/>
    </row>
    <row r="18710" spans="3:4" hidden="1" outlineLevel="1" x14ac:dyDescent="0.2">
      <c r="C18710" s="554"/>
      <c r="D18710" s="554"/>
    </row>
    <row r="18711" spans="3:4" hidden="1" outlineLevel="1" x14ac:dyDescent="0.2">
      <c r="C18711" s="554"/>
      <c r="D18711" s="554"/>
    </row>
    <row r="18712" spans="3:4" hidden="1" outlineLevel="1" x14ac:dyDescent="0.2">
      <c r="C18712" s="554"/>
      <c r="D18712" s="554"/>
    </row>
    <row r="18713" spans="3:4" hidden="1" outlineLevel="1" x14ac:dyDescent="0.2">
      <c r="C18713" s="554"/>
      <c r="D18713" s="554"/>
    </row>
    <row r="18714" spans="3:4" hidden="1" outlineLevel="1" x14ac:dyDescent="0.2">
      <c r="C18714" s="554"/>
      <c r="D18714" s="554"/>
    </row>
    <row r="18715" spans="3:4" hidden="1" outlineLevel="1" x14ac:dyDescent="0.2">
      <c r="C18715" s="554"/>
      <c r="D18715" s="554"/>
    </row>
    <row r="18716" spans="3:4" hidden="1" outlineLevel="1" x14ac:dyDescent="0.2">
      <c r="C18716" s="554"/>
      <c r="D18716" s="554"/>
    </row>
    <row r="18717" spans="3:4" hidden="1" outlineLevel="1" x14ac:dyDescent="0.2">
      <c r="C18717" s="554"/>
      <c r="D18717" s="554"/>
    </row>
    <row r="18718" spans="3:4" hidden="1" outlineLevel="1" x14ac:dyDescent="0.2">
      <c r="C18718" s="554"/>
      <c r="D18718" s="554"/>
    </row>
    <row r="18719" spans="3:4" hidden="1" outlineLevel="1" x14ac:dyDescent="0.2">
      <c r="C18719" s="554"/>
      <c r="D18719" s="554"/>
    </row>
    <row r="18720" spans="3:4" hidden="1" outlineLevel="1" x14ac:dyDescent="0.2">
      <c r="C18720" s="554"/>
      <c r="D18720" s="554"/>
    </row>
    <row r="18721" spans="3:4" hidden="1" outlineLevel="1" x14ac:dyDescent="0.2">
      <c r="C18721" s="554"/>
      <c r="D18721" s="554"/>
    </row>
    <row r="18722" spans="3:4" hidden="1" outlineLevel="1" x14ac:dyDescent="0.2">
      <c r="C18722" s="554"/>
      <c r="D18722" s="554"/>
    </row>
    <row r="18723" spans="3:4" hidden="1" outlineLevel="1" x14ac:dyDescent="0.2">
      <c r="C18723" s="554"/>
      <c r="D18723" s="554"/>
    </row>
    <row r="18724" spans="3:4" hidden="1" outlineLevel="1" x14ac:dyDescent="0.2">
      <c r="C18724" s="554"/>
      <c r="D18724" s="554"/>
    </row>
    <row r="18725" spans="3:4" hidden="1" outlineLevel="1" x14ac:dyDescent="0.2">
      <c r="C18725" s="554"/>
      <c r="D18725" s="554"/>
    </row>
    <row r="18726" spans="3:4" hidden="1" outlineLevel="1" x14ac:dyDescent="0.2">
      <c r="C18726" s="554"/>
      <c r="D18726" s="554"/>
    </row>
    <row r="18727" spans="3:4" hidden="1" outlineLevel="1" x14ac:dyDescent="0.2">
      <c r="C18727" s="554"/>
      <c r="D18727" s="554"/>
    </row>
    <row r="18728" spans="3:4" hidden="1" outlineLevel="1" x14ac:dyDescent="0.2">
      <c r="C18728" s="554"/>
      <c r="D18728" s="554"/>
    </row>
    <row r="18729" spans="3:4" hidden="1" outlineLevel="1" x14ac:dyDescent="0.2">
      <c r="C18729" s="554"/>
      <c r="D18729" s="554"/>
    </row>
    <row r="18730" spans="3:4" hidden="1" outlineLevel="1" x14ac:dyDescent="0.2">
      <c r="C18730" s="554"/>
      <c r="D18730" s="554"/>
    </row>
    <row r="18731" spans="3:4" hidden="1" outlineLevel="1" x14ac:dyDescent="0.2">
      <c r="C18731" s="554"/>
      <c r="D18731" s="554"/>
    </row>
    <row r="18732" spans="3:4" hidden="1" outlineLevel="1" x14ac:dyDescent="0.2">
      <c r="C18732" s="554"/>
      <c r="D18732" s="554"/>
    </row>
    <row r="18733" spans="3:4" hidden="1" outlineLevel="1" x14ac:dyDescent="0.2">
      <c r="C18733" s="554"/>
      <c r="D18733" s="554"/>
    </row>
    <row r="18734" spans="3:4" hidden="1" outlineLevel="1" x14ac:dyDescent="0.2">
      <c r="C18734" s="554"/>
      <c r="D18734" s="554"/>
    </row>
    <row r="18735" spans="3:4" hidden="1" outlineLevel="1" x14ac:dyDescent="0.2">
      <c r="C18735" s="554"/>
      <c r="D18735" s="554"/>
    </row>
    <row r="18736" spans="3:4" hidden="1" outlineLevel="1" x14ac:dyDescent="0.2">
      <c r="C18736" s="554"/>
      <c r="D18736" s="554"/>
    </row>
    <row r="18737" spans="3:4" hidden="1" outlineLevel="1" x14ac:dyDescent="0.2">
      <c r="C18737" s="554"/>
      <c r="D18737" s="554"/>
    </row>
    <row r="18738" spans="3:4" hidden="1" outlineLevel="1" x14ac:dyDescent="0.2">
      <c r="C18738" s="554"/>
      <c r="D18738" s="554"/>
    </row>
    <row r="18739" spans="3:4" hidden="1" outlineLevel="1" x14ac:dyDescent="0.2">
      <c r="C18739" s="554"/>
      <c r="D18739" s="554"/>
    </row>
    <row r="18740" spans="3:4" hidden="1" outlineLevel="1" x14ac:dyDescent="0.2">
      <c r="C18740" s="554"/>
      <c r="D18740" s="554"/>
    </row>
    <row r="18741" spans="3:4" hidden="1" outlineLevel="1" x14ac:dyDescent="0.2">
      <c r="C18741" s="554"/>
      <c r="D18741" s="554"/>
    </row>
    <row r="18742" spans="3:4" hidden="1" outlineLevel="1" x14ac:dyDescent="0.2">
      <c r="C18742" s="554"/>
      <c r="D18742" s="554"/>
    </row>
    <row r="18743" spans="3:4" hidden="1" outlineLevel="1" x14ac:dyDescent="0.2">
      <c r="C18743" s="554"/>
      <c r="D18743" s="554"/>
    </row>
    <row r="18744" spans="3:4" hidden="1" outlineLevel="1" x14ac:dyDescent="0.2">
      <c r="C18744" s="554"/>
      <c r="D18744" s="554"/>
    </row>
    <row r="18745" spans="3:4" hidden="1" outlineLevel="1" x14ac:dyDescent="0.2">
      <c r="C18745" s="554"/>
      <c r="D18745" s="554"/>
    </row>
    <row r="18746" spans="3:4" hidden="1" outlineLevel="1" x14ac:dyDescent="0.2">
      <c r="C18746" s="554"/>
      <c r="D18746" s="554"/>
    </row>
    <row r="18747" spans="3:4" hidden="1" outlineLevel="1" x14ac:dyDescent="0.2">
      <c r="C18747" s="554"/>
      <c r="D18747" s="554"/>
    </row>
    <row r="18748" spans="3:4" hidden="1" outlineLevel="1" x14ac:dyDescent="0.2">
      <c r="C18748" s="554"/>
      <c r="D18748" s="554"/>
    </row>
    <row r="18749" spans="3:4" hidden="1" outlineLevel="1" x14ac:dyDescent="0.2">
      <c r="C18749" s="554"/>
      <c r="D18749" s="554"/>
    </row>
    <row r="18750" spans="3:4" hidden="1" outlineLevel="1" x14ac:dyDescent="0.2">
      <c r="C18750" s="554"/>
      <c r="D18750" s="554"/>
    </row>
    <row r="18751" spans="3:4" hidden="1" outlineLevel="1" x14ac:dyDescent="0.2">
      <c r="C18751" s="554"/>
      <c r="D18751" s="554"/>
    </row>
    <row r="18752" spans="3:4" hidden="1" outlineLevel="1" x14ac:dyDescent="0.2">
      <c r="C18752" s="554"/>
      <c r="D18752" s="554"/>
    </row>
    <row r="18753" spans="3:4" hidden="1" outlineLevel="1" x14ac:dyDescent="0.2">
      <c r="C18753" s="554"/>
      <c r="D18753" s="554"/>
    </row>
    <row r="18754" spans="3:4" hidden="1" outlineLevel="1" x14ac:dyDescent="0.2">
      <c r="C18754" s="554"/>
      <c r="D18754" s="554"/>
    </row>
    <row r="18755" spans="3:4" hidden="1" outlineLevel="1" x14ac:dyDescent="0.2">
      <c r="C18755" s="554"/>
      <c r="D18755" s="554"/>
    </row>
    <row r="18756" spans="3:4" hidden="1" outlineLevel="1" x14ac:dyDescent="0.2">
      <c r="C18756" s="554"/>
      <c r="D18756" s="554"/>
    </row>
    <row r="18757" spans="3:4" hidden="1" outlineLevel="1" x14ac:dyDescent="0.2">
      <c r="C18757" s="554"/>
      <c r="D18757" s="554"/>
    </row>
    <row r="18758" spans="3:4" hidden="1" outlineLevel="1" x14ac:dyDescent="0.2">
      <c r="C18758" s="554"/>
      <c r="D18758" s="554"/>
    </row>
    <row r="18759" spans="3:4" hidden="1" outlineLevel="1" x14ac:dyDescent="0.2">
      <c r="C18759" s="554"/>
      <c r="D18759" s="554"/>
    </row>
    <row r="18760" spans="3:4" hidden="1" outlineLevel="1" x14ac:dyDescent="0.2">
      <c r="C18760" s="554"/>
      <c r="D18760" s="554"/>
    </row>
    <row r="18761" spans="3:4" hidden="1" outlineLevel="1" x14ac:dyDescent="0.2">
      <c r="C18761" s="554"/>
      <c r="D18761" s="554"/>
    </row>
    <row r="18762" spans="3:4" hidden="1" outlineLevel="1" x14ac:dyDescent="0.2">
      <c r="C18762" s="554"/>
      <c r="D18762" s="554"/>
    </row>
    <row r="18763" spans="3:4" hidden="1" outlineLevel="1" x14ac:dyDescent="0.2">
      <c r="C18763" s="554"/>
      <c r="D18763" s="554"/>
    </row>
    <row r="18764" spans="3:4" hidden="1" outlineLevel="1" x14ac:dyDescent="0.2">
      <c r="C18764" s="554"/>
      <c r="D18764" s="554"/>
    </row>
    <row r="18765" spans="3:4" hidden="1" outlineLevel="1" x14ac:dyDescent="0.2">
      <c r="C18765" s="554"/>
      <c r="D18765" s="554"/>
    </row>
    <row r="18766" spans="3:4" hidden="1" outlineLevel="1" x14ac:dyDescent="0.2">
      <c r="C18766" s="554"/>
      <c r="D18766" s="554"/>
    </row>
    <row r="18767" spans="3:4" hidden="1" outlineLevel="1" x14ac:dyDescent="0.2">
      <c r="C18767" s="554"/>
      <c r="D18767" s="554"/>
    </row>
    <row r="18768" spans="3:4" hidden="1" outlineLevel="1" x14ac:dyDescent="0.2">
      <c r="C18768" s="554"/>
      <c r="D18768" s="554"/>
    </row>
    <row r="18769" spans="3:4" hidden="1" outlineLevel="1" x14ac:dyDescent="0.2">
      <c r="C18769" s="554"/>
      <c r="D18769" s="554"/>
    </row>
    <row r="18770" spans="3:4" hidden="1" outlineLevel="1" x14ac:dyDescent="0.2">
      <c r="C18770" s="554"/>
      <c r="D18770" s="554"/>
    </row>
    <row r="18771" spans="3:4" hidden="1" outlineLevel="1" x14ac:dyDescent="0.2">
      <c r="C18771" s="554"/>
      <c r="D18771" s="554"/>
    </row>
    <row r="18772" spans="3:4" hidden="1" outlineLevel="1" x14ac:dyDescent="0.2">
      <c r="C18772" s="554"/>
      <c r="D18772" s="554"/>
    </row>
    <row r="18773" spans="3:4" hidden="1" outlineLevel="1" x14ac:dyDescent="0.2">
      <c r="C18773" s="554"/>
      <c r="D18773" s="554"/>
    </row>
    <row r="18774" spans="3:4" hidden="1" outlineLevel="1" x14ac:dyDescent="0.2">
      <c r="C18774" s="554"/>
      <c r="D18774" s="554"/>
    </row>
    <row r="18775" spans="3:4" hidden="1" outlineLevel="1" x14ac:dyDescent="0.2">
      <c r="C18775" s="554"/>
      <c r="D18775" s="554"/>
    </row>
    <row r="18776" spans="3:4" hidden="1" outlineLevel="1" x14ac:dyDescent="0.2">
      <c r="C18776" s="554"/>
      <c r="D18776" s="554"/>
    </row>
    <row r="18777" spans="3:4" hidden="1" outlineLevel="1" x14ac:dyDescent="0.2">
      <c r="C18777" s="554"/>
      <c r="D18777" s="554"/>
    </row>
    <row r="18778" spans="3:4" hidden="1" outlineLevel="1" x14ac:dyDescent="0.2">
      <c r="C18778" s="554"/>
      <c r="D18778" s="554"/>
    </row>
    <row r="18779" spans="3:4" hidden="1" outlineLevel="1" x14ac:dyDescent="0.2">
      <c r="C18779" s="554"/>
      <c r="D18779" s="554"/>
    </row>
    <row r="18780" spans="3:4" hidden="1" outlineLevel="1" x14ac:dyDescent="0.2">
      <c r="C18780" s="554"/>
      <c r="D18780" s="554"/>
    </row>
    <row r="18781" spans="3:4" hidden="1" outlineLevel="1" x14ac:dyDescent="0.2">
      <c r="C18781" s="554"/>
      <c r="D18781" s="554"/>
    </row>
    <row r="18782" spans="3:4" hidden="1" outlineLevel="1" x14ac:dyDescent="0.2">
      <c r="C18782" s="554"/>
      <c r="D18782" s="554"/>
    </row>
    <row r="18783" spans="3:4" hidden="1" outlineLevel="1" x14ac:dyDescent="0.2">
      <c r="C18783" s="554"/>
      <c r="D18783" s="554"/>
    </row>
    <row r="18784" spans="3:4" hidden="1" outlineLevel="1" x14ac:dyDescent="0.2">
      <c r="C18784" s="554"/>
      <c r="D18784" s="554"/>
    </row>
    <row r="18785" spans="3:4" hidden="1" outlineLevel="1" x14ac:dyDescent="0.2">
      <c r="C18785" s="554"/>
      <c r="D18785" s="554"/>
    </row>
    <row r="18786" spans="3:4" hidden="1" outlineLevel="1" x14ac:dyDescent="0.2">
      <c r="C18786" s="554"/>
      <c r="D18786" s="554"/>
    </row>
    <row r="18787" spans="3:4" hidden="1" outlineLevel="1" x14ac:dyDescent="0.2">
      <c r="C18787" s="554"/>
      <c r="D18787" s="554"/>
    </row>
    <row r="18788" spans="3:4" hidden="1" outlineLevel="1" x14ac:dyDescent="0.2">
      <c r="C18788" s="554"/>
      <c r="D18788" s="554"/>
    </row>
    <row r="18789" spans="3:4" hidden="1" outlineLevel="1" x14ac:dyDescent="0.2">
      <c r="C18789" s="554"/>
      <c r="D18789" s="554"/>
    </row>
    <row r="18790" spans="3:4" hidden="1" outlineLevel="1" x14ac:dyDescent="0.2">
      <c r="C18790" s="554"/>
      <c r="D18790" s="554"/>
    </row>
    <row r="18791" spans="3:4" hidden="1" outlineLevel="1" x14ac:dyDescent="0.2">
      <c r="C18791" s="554"/>
      <c r="D18791" s="554"/>
    </row>
    <row r="18792" spans="3:4" hidden="1" outlineLevel="1" x14ac:dyDescent="0.2">
      <c r="C18792" s="554"/>
      <c r="D18792" s="554"/>
    </row>
    <row r="18793" spans="3:4" hidden="1" outlineLevel="1" x14ac:dyDescent="0.2">
      <c r="C18793" s="554"/>
      <c r="D18793" s="554"/>
    </row>
    <row r="18794" spans="3:4" hidden="1" outlineLevel="1" x14ac:dyDescent="0.2">
      <c r="C18794" s="554"/>
      <c r="D18794" s="554"/>
    </row>
    <row r="18795" spans="3:4" hidden="1" outlineLevel="1" x14ac:dyDescent="0.2">
      <c r="C18795" s="554"/>
      <c r="D18795" s="554"/>
    </row>
    <row r="18796" spans="3:4" hidden="1" outlineLevel="1" x14ac:dyDescent="0.2">
      <c r="C18796" s="554"/>
      <c r="D18796" s="554"/>
    </row>
    <row r="18797" spans="3:4" hidden="1" outlineLevel="1" x14ac:dyDescent="0.2">
      <c r="C18797" s="554"/>
      <c r="D18797" s="554"/>
    </row>
    <row r="18798" spans="3:4" hidden="1" outlineLevel="1" x14ac:dyDescent="0.2">
      <c r="C18798" s="554"/>
      <c r="D18798" s="554"/>
    </row>
    <row r="18799" spans="3:4" hidden="1" outlineLevel="1" x14ac:dyDescent="0.2">
      <c r="C18799" s="554"/>
      <c r="D18799" s="554"/>
    </row>
    <row r="18800" spans="3:4" hidden="1" outlineLevel="1" x14ac:dyDescent="0.2">
      <c r="C18800" s="554"/>
      <c r="D18800" s="554"/>
    </row>
    <row r="18801" spans="3:4" hidden="1" outlineLevel="1" x14ac:dyDescent="0.2">
      <c r="C18801" s="554"/>
      <c r="D18801" s="554"/>
    </row>
    <row r="18802" spans="3:4" hidden="1" outlineLevel="1" x14ac:dyDescent="0.2">
      <c r="C18802" s="554"/>
      <c r="D18802" s="554"/>
    </row>
    <row r="18803" spans="3:4" hidden="1" outlineLevel="1" x14ac:dyDescent="0.2">
      <c r="C18803" s="554"/>
      <c r="D18803" s="554"/>
    </row>
    <row r="18804" spans="3:4" hidden="1" outlineLevel="1" x14ac:dyDescent="0.2">
      <c r="C18804" s="554"/>
      <c r="D18804" s="554"/>
    </row>
    <row r="18805" spans="3:4" hidden="1" outlineLevel="1" x14ac:dyDescent="0.2">
      <c r="C18805" s="554"/>
      <c r="D18805" s="554"/>
    </row>
    <row r="18806" spans="3:4" hidden="1" outlineLevel="1" x14ac:dyDescent="0.2">
      <c r="C18806" s="554"/>
      <c r="D18806" s="554"/>
    </row>
    <row r="18807" spans="3:4" hidden="1" outlineLevel="1" x14ac:dyDescent="0.2">
      <c r="C18807" s="554"/>
      <c r="D18807" s="554"/>
    </row>
    <row r="18808" spans="3:4" hidden="1" outlineLevel="1" x14ac:dyDescent="0.2">
      <c r="C18808" s="554"/>
      <c r="D18808" s="554"/>
    </row>
    <row r="18809" spans="3:4" hidden="1" outlineLevel="1" x14ac:dyDescent="0.2">
      <c r="C18809" s="554"/>
      <c r="D18809" s="554"/>
    </row>
    <row r="18810" spans="3:4" hidden="1" outlineLevel="1" x14ac:dyDescent="0.2">
      <c r="C18810" s="554"/>
      <c r="D18810" s="554"/>
    </row>
    <row r="18811" spans="3:4" hidden="1" outlineLevel="1" x14ac:dyDescent="0.2">
      <c r="C18811" s="554"/>
      <c r="D18811" s="554"/>
    </row>
    <row r="18812" spans="3:4" hidden="1" outlineLevel="1" x14ac:dyDescent="0.2">
      <c r="C18812" s="554"/>
      <c r="D18812" s="554"/>
    </row>
    <row r="18813" spans="3:4" hidden="1" outlineLevel="1" x14ac:dyDescent="0.2">
      <c r="C18813" s="554"/>
      <c r="D18813" s="554"/>
    </row>
    <row r="18814" spans="3:4" hidden="1" outlineLevel="1" x14ac:dyDescent="0.2">
      <c r="C18814" s="554"/>
      <c r="D18814" s="554"/>
    </row>
    <row r="18815" spans="3:4" hidden="1" outlineLevel="1" x14ac:dyDescent="0.2">
      <c r="C18815" s="554"/>
      <c r="D18815" s="554"/>
    </row>
    <row r="18816" spans="3:4" hidden="1" outlineLevel="1" x14ac:dyDescent="0.2">
      <c r="C18816" s="554"/>
      <c r="D18816" s="554"/>
    </row>
    <row r="18817" spans="3:4" hidden="1" outlineLevel="1" x14ac:dyDescent="0.2">
      <c r="C18817" s="554"/>
      <c r="D18817" s="554"/>
    </row>
    <row r="18818" spans="3:4" hidden="1" outlineLevel="1" x14ac:dyDescent="0.2">
      <c r="C18818" s="554"/>
      <c r="D18818" s="554"/>
    </row>
    <row r="18819" spans="3:4" hidden="1" outlineLevel="1" x14ac:dyDescent="0.2">
      <c r="C18819" s="554"/>
      <c r="D18819" s="554"/>
    </row>
    <row r="18820" spans="3:4" hidden="1" outlineLevel="1" x14ac:dyDescent="0.2">
      <c r="C18820" s="554"/>
      <c r="D18820" s="554"/>
    </row>
    <row r="18821" spans="3:4" hidden="1" outlineLevel="1" x14ac:dyDescent="0.2">
      <c r="C18821" s="554"/>
      <c r="D18821" s="554"/>
    </row>
    <row r="18822" spans="3:4" hidden="1" outlineLevel="1" x14ac:dyDescent="0.2">
      <c r="C18822" s="554"/>
      <c r="D18822" s="554"/>
    </row>
    <row r="18823" spans="3:4" hidden="1" outlineLevel="1" x14ac:dyDescent="0.2">
      <c r="C18823" s="554"/>
      <c r="D18823" s="554"/>
    </row>
    <row r="18824" spans="3:4" hidden="1" outlineLevel="1" x14ac:dyDescent="0.2">
      <c r="C18824" s="554"/>
      <c r="D18824" s="554"/>
    </row>
    <row r="18825" spans="3:4" hidden="1" outlineLevel="1" x14ac:dyDescent="0.2">
      <c r="C18825" s="554"/>
      <c r="D18825" s="554"/>
    </row>
    <row r="18826" spans="3:4" hidden="1" outlineLevel="1" x14ac:dyDescent="0.2">
      <c r="C18826" s="554"/>
      <c r="D18826" s="554"/>
    </row>
    <row r="18827" spans="3:4" hidden="1" outlineLevel="1" x14ac:dyDescent="0.2">
      <c r="C18827" s="554"/>
      <c r="D18827" s="554"/>
    </row>
    <row r="18828" spans="3:4" hidden="1" outlineLevel="1" x14ac:dyDescent="0.2">
      <c r="C18828" s="554"/>
      <c r="D18828" s="554"/>
    </row>
    <row r="18829" spans="3:4" hidden="1" outlineLevel="1" x14ac:dyDescent="0.2">
      <c r="C18829" s="554"/>
      <c r="D18829" s="554"/>
    </row>
    <row r="18830" spans="3:4" hidden="1" outlineLevel="1" x14ac:dyDescent="0.2">
      <c r="C18830" s="554"/>
      <c r="D18830" s="554"/>
    </row>
    <row r="18831" spans="3:4" hidden="1" outlineLevel="1" x14ac:dyDescent="0.2">
      <c r="C18831" s="554"/>
      <c r="D18831" s="554"/>
    </row>
    <row r="18832" spans="3:4" hidden="1" outlineLevel="1" x14ac:dyDescent="0.2">
      <c r="C18832" s="554"/>
      <c r="D18832" s="554"/>
    </row>
    <row r="18833" spans="3:4" hidden="1" outlineLevel="1" x14ac:dyDescent="0.2">
      <c r="C18833" s="554"/>
      <c r="D18833" s="554"/>
    </row>
    <row r="18834" spans="3:4" hidden="1" outlineLevel="1" x14ac:dyDescent="0.2">
      <c r="C18834" s="554"/>
      <c r="D18834" s="554"/>
    </row>
    <row r="18835" spans="3:4" hidden="1" outlineLevel="1" x14ac:dyDescent="0.2">
      <c r="C18835" s="554"/>
      <c r="D18835" s="554"/>
    </row>
    <row r="18836" spans="3:4" hidden="1" outlineLevel="1" x14ac:dyDescent="0.2">
      <c r="C18836" s="554"/>
      <c r="D18836" s="554"/>
    </row>
    <row r="18837" spans="3:4" hidden="1" outlineLevel="1" x14ac:dyDescent="0.2">
      <c r="C18837" s="554"/>
      <c r="D18837" s="554"/>
    </row>
    <row r="18838" spans="3:4" hidden="1" outlineLevel="1" x14ac:dyDescent="0.2">
      <c r="C18838" s="554"/>
      <c r="D18838" s="554"/>
    </row>
    <row r="18839" spans="3:4" hidden="1" outlineLevel="1" x14ac:dyDescent="0.2">
      <c r="C18839" s="554"/>
      <c r="D18839" s="554"/>
    </row>
    <row r="18840" spans="3:4" hidden="1" outlineLevel="1" x14ac:dyDescent="0.2">
      <c r="C18840" s="554"/>
      <c r="D18840" s="554"/>
    </row>
    <row r="18841" spans="3:4" hidden="1" outlineLevel="1" x14ac:dyDescent="0.2">
      <c r="C18841" s="554"/>
      <c r="D18841" s="554"/>
    </row>
    <row r="18842" spans="3:4" hidden="1" outlineLevel="1" x14ac:dyDescent="0.2">
      <c r="C18842" s="554"/>
      <c r="D18842" s="554"/>
    </row>
    <row r="18843" spans="3:4" hidden="1" outlineLevel="1" x14ac:dyDescent="0.2">
      <c r="C18843" s="554"/>
      <c r="D18843" s="554"/>
    </row>
    <row r="18844" spans="3:4" hidden="1" outlineLevel="1" x14ac:dyDescent="0.2">
      <c r="C18844" s="554"/>
      <c r="D18844" s="554"/>
    </row>
    <row r="18845" spans="3:4" hidden="1" outlineLevel="1" x14ac:dyDescent="0.2">
      <c r="C18845" s="554"/>
      <c r="D18845" s="554"/>
    </row>
    <row r="18846" spans="3:4" hidden="1" outlineLevel="1" x14ac:dyDescent="0.2">
      <c r="C18846" s="554"/>
      <c r="D18846" s="554"/>
    </row>
    <row r="18847" spans="3:4" hidden="1" outlineLevel="1" x14ac:dyDescent="0.2">
      <c r="C18847" s="554"/>
      <c r="D18847" s="554"/>
    </row>
    <row r="18848" spans="3:4" hidden="1" outlineLevel="1" x14ac:dyDescent="0.2">
      <c r="C18848" s="554"/>
      <c r="D18848" s="554"/>
    </row>
    <row r="18849" spans="3:4" hidden="1" outlineLevel="1" x14ac:dyDescent="0.2">
      <c r="C18849" s="554"/>
      <c r="D18849" s="554"/>
    </row>
    <row r="18850" spans="3:4" hidden="1" outlineLevel="1" x14ac:dyDescent="0.2">
      <c r="C18850" s="554"/>
      <c r="D18850" s="554"/>
    </row>
    <row r="18851" spans="3:4" hidden="1" outlineLevel="1" x14ac:dyDescent="0.2">
      <c r="C18851" s="554"/>
      <c r="D18851" s="554"/>
    </row>
    <row r="18852" spans="3:4" hidden="1" outlineLevel="1" x14ac:dyDescent="0.2">
      <c r="C18852" s="554"/>
      <c r="D18852" s="554"/>
    </row>
    <row r="18853" spans="3:4" hidden="1" outlineLevel="1" x14ac:dyDescent="0.2">
      <c r="C18853" s="554"/>
      <c r="D18853" s="554"/>
    </row>
    <row r="18854" spans="3:4" hidden="1" outlineLevel="1" x14ac:dyDescent="0.2">
      <c r="C18854" s="554"/>
      <c r="D18854" s="554"/>
    </row>
    <row r="18855" spans="3:4" hidden="1" outlineLevel="1" x14ac:dyDescent="0.2">
      <c r="C18855" s="554"/>
      <c r="D18855" s="554"/>
    </row>
    <row r="18856" spans="3:4" hidden="1" outlineLevel="1" x14ac:dyDescent="0.2">
      <c r="C18856" s="554"/>
      <c r="D18856" s="554"/>
    </row>
    <row r="18857" spans="3:4" hidden="1" outlineLevel="1" x14ac:dyDescent="0.2">
      <c r="C18857" s="554"/>
      <c r="D18857" s="554"/>
    </row>
    <row r="18858" spans="3:4" hidden="1" outlineLevel="1" x14ac:dyDescent="0.2">
      <c r="C18858" s="554"/>
      <c r="D18858" s="554"/>
    </row>
    <row r="18859" spans="3:4" hidden="1" outlineLevel="1" x14ac:dyDescent="0.2">
      <c r="C18859" s="554"/>
      <c r="D18859" s="554"/>
    </row>
    <row r="18860" spans="3:4" hidden="1" outlineLevel="1" x14ac:dyDescent="0.2">
      <c r="C18860" s="554"/>
      <c r="D18860" s="554"/>
    </row>
    <row r="18861" spans="3:4" hidden="1" outlineLevel="1" x14ac:dyDescent="0.2">
      <c r="C18861" s="554"/>
      <c r="D18861" s="554"/>
    </row>
    <row r="18862" spans="3:4" hidden="1" outlineLevel="1" x14ac:dyDescent="0.2">
      <c r="C18862" s="554"/>
      <c r="D18862" s="554"/>
    </row>
    <row r="18863" spans="3:4" hidden="1" outlineLevel="1" x14ac:dyDescent="0.2">
      <c r="C18863" s="554"/>
      <c r="D18863" s="554"/>
    </row>
    <row r="18864" spans="3:4" hidden="1" outlineLevel="1" x14ac:dyDescent="0.2">
      <c r="C18864" s="554"/>
      <c r="D18864" s="554"/>
    </row>
    <row r="18865" spans="3:4" hidden="1" outlineLevel="1" x14ac:dyDescent="0.2">
      <c r="C18865" s="554"/>
      <c r="D18865" s="554"/>
    </row>
    <row r="18866" spans="3:4" hidden="1" outlineLevel="1" x14ac:dyDescent="0.2">
      <c r="C18866" s="554"/>
      <c r="D18866" s="554"/>
    </row>
    <row r="18867" spans="3:4" hidden="1" outlineLevel="1" x14ac:dyDescent="0.2">
      <c r="C18867" s="554"/>
      <c r="D18867" s="554"/>
    </row>
    <row r="18868" spans="3:4" hidden="1" outlineLevel="1" x14ac:dyDescent="0.2">
      <c r="C18868" s="554"/>
      <c r="D18868" s="554"/>
    </row>
    <row r="18869" spans="3:4" hidden="1" outlineLevel="1" x14ac:dyDescent="0.2">
      <c r="C18869" s="554"/>
      <c r="D18869" s="554"/>
    </row>
    <row r="18870" spans="3:4" hidden="1" outlineLevel="1" x14ac:dyDescent="0.2">
      <c r="C18870" s="554"/>
      <c r="D18870" s="554"/>
    </row>
    <row r="18871" spans="3:4" hidden="1" outlineLevel="1" x14ac:dyDescent="0.2">
      <c r="C18871" s="554"/>
      <c r="D18871" s="554"/>
    </row>
    <row r="18872" spans="3:4" hidden="1" outlineLevel="1" x14ac:dyDescent="0.2">
      <c r="C18872" s="554"/>
      <c r="D18872" s="554"/>
    </row>
    <row r="18873" spans="3:4" hidden="1" outlineLevel="1" x14ac:dyDescent="0.2">
      <c r="C18873" s="554"/>
      <c r="D18873" s="554"/>
    </row>
    <row r="18874" spans="3:4" hidden="1" outlineLevel="1" x14ac:dyDescent="0.2">
      <c r="C18874" s="554"/>
      <c r="D18874" s="554"/>
    </row>
    <row r="18875" spans="3:4" hidden="1" outlineLevel="1" x14ac:dyDescent="0.2">
      <c r="C18875" s="554"/>
      <c r="D18875" s="554"/>
    </row>
    <row r="18876" spans="3:4" hidden="1" outlineLevel="1" x14ac:dyDescent="0.2">
      <c r="C18876" s="554"/>
      <c r="D18876" s="554"/>
    </row>
    <row r="18877" spans="3:4" hidden="1" outlineLevel="1" x14ac:dyDescent="0.2">
      <c r="C18877" s="554"/>
      <c r="D18877" s="554"/>
    </row>
    <row r="18878" spans="3:4" hidden="1" outlineLevel="1" x14ac:dyDescent="0.2">
      <c r="C18878" s="554"/>
      <c r="D18878" s="554"/>
    </row>
    <row r="18879" spans="3:4" hidden="1" outlineLevel="1" x14ac:dyDescent="0.2">
      <c r="C18879" s="554"/>
      <c r="D18879" s="554"/>
    </row>
    <row r="18880" spans="3:4" hidden="1" outlineLevel="1" x14ac:dyDescent="0.2">
      <c r="C18880" s="554"/>
      <c r="D18880" s="554"/>
    </row>
    <row r="18881" spans="3:4" hidden="1" outlineLevel="1" x14ac:dyDescent="0.2">
      <c r="C18881" s="554"/>
      <c r="D18881" s="554"/>
    </row>
    <row r="18882" spans="3:4" hidden="1" outlineLevel="1" x14ac:dyDescent="0.2">
      <c r="C18882" s="554"/>
      <c r="D18882" s="554"/>
    </row>
    <row r="18883" spans="3:4" hidden="1" outlineLevel="1" x14ac:dyDescent="0.2">
      <c r="C18883" s="554"/>
      <c r="D18883" s="554"/>
    </row>
    <row r="18884" spans="3:4" hidden="1" outlineLevel="1" x14ac:dyDescent="0.2">
      <c r="C18884" s="554"/>
      <c r="D18884" s="554"/>
    </row>
    <row r="18885" spans="3:4" hidden="1" outlineLevel="1" x14ac:dyDescent="0.2">
      <c r="C18885" s="554"/>
      <c r="D18885" s="554"/>
    </row>
    <row r="18886" spans="3:4" hidden="1" outlineLevel="1" x14ac:dyDescent="0.2">
      <c r="C18886" s="554"/>
      <c r="D18886" s="554"/>
    </row>
    <row r="18887" spans="3:4" hidden="1" outlineLevel="1" x14ac:dyDescent="0.2">
      <c r="C18887" s="554"/>
      <c r="D18887" s="554"/>
    </row>
    <row r="18888" spans="3:4" hidden="1" outlineLevel="1" x14ac:dyDescent="0.2">
      <c r="C18888" s="554"/>
      <c r="D18888" s="554"/>
    </row>
    <row r="18889" spans="3:4" hidden="1" outlineLevel="1" x14ac:dyDescent="0.2">
      <c r="C18889" s="554"/>
      <c r="D18889" s="554"/>
    </row>
    <row r="18890" spans="3:4" hidden="1" outlineLevel="1" x14ac:dyDescent="0.2">
      <c r="C18890" s="554"/>
      <c r="D18890" s="554"/>
    </row>
    <row r="18891" spans="3:4" hidden="1" outlineLevel="1" x14ac:dyDescent="0.2">
      <c r="C18891" s="554"/>
      <c r="D18891" s="554"/>
    </row>
    <row r="18892" spans="3:4" hidden="1" outlineLevel="1" x14ac:dyDescent="0.2">
      <c r="C18892" s="554"/>
      <c r="D18892" s="554"/>
    </row>
    <row r="18893" spans="3:4" hidden="1" outlineLevel="1" x14ac:dyDescent="0.2">
      <c r="C18893" s="554"/>
      <c r="D18893" s="554"/>
    </row>
    <row r="18894" spans="3:4" hidden="1" outlineLevel="1" x14ac:dyDescent="0.2">
      <c r="C18894" s="554"/>
      <c r="D18894" s="554"/>
    </row>
    <row r="18895" spans="3:4" hidden="1" outlineLevel="1" x14ac:dyDescent="0.2">
      <c r="C18895" s="554"/>
      <c r="D18895" s="554"/>
    </row>
    <row r="18896" spans="3:4" hidden="1" outlineLevel="1" x14ac:dyDescent="0.2">
      <c r="C18896" s="554"/>
      <c r="D18896" s="554"/>
    </row>
    <row r="18897" spans="3:4" hidden="1" outlineLevel="1" x14ac:dyDescent="0.2">
      <c r="C18897" s="554"/>
      <c r="D18897" s="554"/>
    </row>
    <row r="18898" spans="3:4" hidden="1" outlineLevel="1" x14ac:dyDescent="0.2">
      <c r="C18898" s="554"/>
      <c r="D18898" s="554"/>
    </row>
    <row r="18899" spans="3:4" hidden="1" outlineLevel="1" x14ac:dyDescent="0.2">
      <c r="C18899" s="554"/>
      <c r="D18899" s="554"/>
    </row>
    <row r="18900" spans="3:4" hidden="1" outlineLevel="1" x14ac:dyDescent="0.2">
      <c r="C18900" s="554"/>
      <c r="D18900" s="554"/>
    </row>
    <row r="18901" spans="3:4" hidden="1" outlineLevel="1" x14ac:dyDescent="0.2">
      <c r="C18901" s="554"/>
      <c r="D18901" s="554"/>
    </row>
    <row r="18902" spans="3:4" hidden="1" outlineLevel="1" x14ac:dyDescent="0.2">
      <c r="C18902" s="554"/>
      <c r="D18902" s="554"/>
    </row>
    <row r="18903" spans="3:4" hidden="1" outlineLevel="1" x14ac:dyDescent="0.2">
      <c r="C18903" s="554"/>
      <c r="D18903" s="554"/>
    </row>
    <row r="18904" spans="3:4" hidden="1" outlineLevel="1" x14ac:dyDescent="0.2">
      <c r="C18904" s="554"/>
      <c r="D18904" s="554"/>
    </row>
    <row r="18905" spans="3:4" hidden="1" outlineLevel="1" x14ac:dyDescent="0.2">
      <c r="C18905" s="554"/>
      <c r="D18905" s="554"/>
    </row>
    <row r="18906" spans="3:4" hidden="1" outlineLevel="1" x14ac:dyDescent="0.2">
      <c r="C18906" s="554"/>
      <c r="D18906" s="554"/>
    </row>
    <row r="18907" spans="3:4" hidden="1" outlineLevel="1" x14ac:dyDescent="0.2">
      <c r="C18907" s="554"/>
      <c r="D18907" s="554"/>
    </row>
    <row r="18908" spans="3:4" hidden="1" outlineLevel="1" x14ac:dyDescent="0.2">
      <c r="C18908" s="554"/>
      <c r="D18908" s="554"/>
    </row>
    <row r="18909" spans="3:4" hidden="1" outlineLevel="1" x14ac:dyDescent="0.2">
      <c r="C18909" s="554"/>
      <c r="D18909" s="554"/>
    </row>
    <row r="18910" spans="3:4" hidden="1" outlineLevel="1" x14ac:dyDescent="0.2">
      <c r="C18910" s="554"/>
      <c r="D18910" s="554"/>
    </row>
    <row r="18911" spans="3:4" hidden="1" outlineLevel="1" x14ac:dyDescent="0.2">
      <c r="C18911" s="554"/>
      <c r="D18911" s="554"/>
    </row>
    <row r="18912" spans="3:4" hidden="1" outlineLevel="1" x14ac:dyDescent="0.2">
      <c r="C18912" s="554"/>
      <c r="D18912" s="554"/>
    </row>
    <row r="18913" spans="3:4" hidden="1" outlineLevel="1" x14ac:dyDescent="0.2">
      <c r="C18913" s="554"/>
      <c r="D18913" s="554"/>
    </row>
    <row r="18914" spans="3:4" hidden="1" outlineLevel="1" x14ac:dyDescent="0.2">
      <c r="C18914" s="554"/>
      <c r="D18914" s="554"/>
    </row>
    <row r="18915" spans="3:4" hidden="1" outlineLevel="1" x14ac:dyDescent="0.2">
      <c r="C18915" s="554"/>
      <c r="D18915" s="554"/>
    </row>
    <row r="18916" spans="3:4" hidden="1" outlineLevel="1" x14ac:dyDescent="0.2">
      <c r="C18916" s="554"/>
      <c r="D18916" s="554"/>
    </row>
    <row r="18917" spans="3:4" hidden="1" outlineLevel="1" x14ac:dyDescent="0.2">
      <c r="C18917" s="554"/>
      <c r="D18917" s="554"/>
    </row>
    <row r="18918" spans="3:4" hidden="1" outlineLevel="1" x14ac:dyDescent="0.2">
      <c r="C18918" s="554"/>
      <c r="D18918" s="554"/>
    </row>
    <row r="18919" spans="3:4" hidden="1" outlineLevel="1" x14ac:dyDescent="0.2">
      <c r="C18919" s="554"/>
      <c r="D18919" s="554"/>
    </row>
    <row r="18920" spans="3:4" hidden="1" outlineLevel="1" x14ac:dyDescent="0.2">
      <c r="C18920" s="554"/>
      <c r="D18920" s="554"/>
    </row>
    <row r="18921" spans="3:4" hidden="1" outlineLevel="1" x14ac:dyDescent="0.2">
      <c r="C18921" s="554"/>
      <c r="D18921" s="554"/>
    </row>
    <row r="18922" spans="3:4" hidden="1" outlineLevel="1" x14ac:dyDescent="0.2">
      <c r="C18922" s="554"/>
      <c r="D18922" s="554"/>
    </row>
    <row r="18923" spans="3:4" hidden="1" outlineLevel="1" x14ac:dyDescent="0.2">
      <c r="C18923" s="554"/>
      <c r="D18923" s="554"/>
    </row>
    <row r="18924" spans="3:4" hidden="1" outlineLevel="1" x14ac:dyDescent="0.2">
      <c r="C18924" s="554"/>
      <c r="D18924" s="554"/>
    </row>
    <row r="18925" spans="3:4" hidden="1" outlineLevel="1" x14ac:dyDescent="0.2">
      <c r="C18925" s="554"/>
      <c r="D18925" s="554"/>
    </row>
    <row r="18926" spans="3:4" hidden="1" outlineLevel="1" x14ac:dyDescent="0.2">
      <c r="C18926" s="554"/>
      <c r="D18926" s="554"/>
    </row>
    <row r="18927" spans="3:4" hidden="1" outlineLevel="1" x14ac:dyDescent="0.2">
      <c r="C18927" s="554"/>
      <c r="D18927" s="554"/>
    </row>
    <row r="18928" spans="3:4" hidden="1" outlineLevel="1" x14ac:dyDescent="0.2">
      <c r="C18928" s="554"/>
      <c r="D18928" s="554"/>
    </row>
    <row r="18929" spans="3:4" hidden="1" outlineLevel="1" x14ac:dyDescent="0.2">
      <c r="C18929" s="554"/>
      <c r="D18929" s="554"/>
    </row>
    <row r="18930" spans="3:4" hidden="1" outlineLevel="1" x14ac:dyDescent="0.2">
      <c r="C18930" s="554"/>
      <c r="D18930" s="554"/>
    </row>
    <row r="18931" spans="3:4" hidden="1" outlineLevel="1" x14ac:dyDescent="0.2">
      <c r="C18931" s="554"/>
      <c r="D18931" s="554"/>
    </row>
    <row r="18932" spans="3:4" hidden="1" outlineLevel="1" x14ac:dyDescent="0.2">
      <c r="C18932" s="554"/>
      <c r="D18932" s="554"/>
    </row>
    <row r="18933" spans="3:4" hidden="1" outlineLevel="1" x14ac:dyDescent="0.2">
      <c r="C18933" s="554"/>
      <c r="D18933" s="554"/>
    </row>
    <row r="18934" spans="3:4" hidden="1" outlineLevel="1" x14ac:dyDescent="0.2">
      <c r="C18934" s="554"/>
      <c r="D18934" s="554"/>
    </row>
    <row r="18935" spans="3:4" hidden="1" outlineLevel="1" x14ac:dyDescent="0.2">
      <c r="C18935" s="554"/>
      <c r="D18935" s="554"/>
    </row>
    <row r="18936" spans="3:4" hidden="1" outlineLevel="1" x14ac:dyDescent="0.2">
      <c r="C18936" s="554"/>
      <c r="D18936" s="554"/>
    </row>
    <row r="18937" spans="3:4" hidden="1" outlineLevel="1" x14ac:dyDescent="0.2">
      <c r="C18937" s="554"/>
      <c r="D18937" s="554"/>
    </row>
    <row r="18938" spans="3:4" hidden="1" outlineLevel="1" x14ac:dyDescent="0.2">
      <c r="C18938" s="554"/>
      <c r="D18938" s="554"/>
    </row>
    <row r="18939" spans="3:4" hidden="1" outlineLevel="1" x14ac:dyDescent="0.2">
      <c r="C18939" s="554"/>
      <c r="D18939" s="554"/>
    </row>
    <row r="18940" spans="3:4" hidden="1" outlineLevel="1" x14ac:dyDescent="0.2">
      <c r="C18940" s="554"/>
      <c r="D18940" s="554"/>
    </row>
    <row r="18941" spans="3:4" hidden="1" outlineLevel="1" x14ac:dyDescent="0.2">
      <c r="C18941" s="554"/>
      <c r="D18941" s="554"/>
    </row>
    <row r="18942" spans="3:4" hidden="1" outlineLevel="1" x14ac:dyDescent="0.2">
      <c r="C18942" s="554"/>
      <c r="D18942" s="554"/>
    </row>
    <row r="18943" spans="3:4" hidden="1" outlineLevel="1" x14ac:dyDescent="0.2">
      <c r="C18943" s="554"/>
      <c r="D18943" s="554"/>
    </row>
    <row r="18944" spans="3:4" hidden="1" outlineLevel="1" x14ac:dyDescent="0.2">
      <c r="C18944" s="554"/>
      <c r="D18944" s="554"/>
    </row>
    <row r="18945" spans="3:4" hidden="1" outlineLevel="1" x14ac:dyDescent="0.2">
      <c r="C18945" s="554"/>
      <c r="D18945" s="554"/>
    </row>
    <row r="18946" spans="3:4" hidden="1" outlineLevel="1" x14ac:dyDescent="0.2">
      <c r="C18946" s="554"/>
      <c r="D18946" s="554"/>
    </row>
    <row r="18947" spans="3:4" hidden="1" outlineLevel="1" x14ac:dyDescent="0.2">
      <c r="C18947" s="554"/>
      <c r="D18947" s="554"/>
    </row>
    <row r="18948" spans="3:4" hidden="1" outlineLevel="1" x14ac:dyDescent="0.2">
      <c r="C18948" s="554"/>
      <c r="D18948" s="554"/>
    </row>
    <row r="18949" spans="3:4" hidden="1" outlineLevel="1" x14ac:dyDescent="0.2">
      <c r="C18949" s="554"/>
      <c r="D18949" s="554"/>
    </row>
    <row r="18950" spans="3:4" hidden="1" outlineLevel="1" x14ac:dyDescent="0.2">
      <c r="C18950" s="554"/>
      <c r="D18950" s="554"/>
    </row>
    <row r="18951" spans="3:4" hidden="1" outlineLevel="1" x14ac:dyDescent="0.2">
      <c r="C18951" s="554"/>
      <c r="D18951" s="554"/>
    </row>
    <row r="18952" spans="3:4" hidden="1" outlineLevel="1" x14ac:dyDescent="0.2">
      <c r="C18952" s="554"/>
      <c r="D18952" s="554"/>
    </row>
    <row r="18953" spans="3:4" hidden="1" outlineLevel="1" x14ac:dyDescent="0.2">
      <c r="C18953" s="554"/>
      <c r="D18953" s="554"/>
    </row>
    <row r="18954" spans="3:4" hidden="1" outlineLevel="1" x14ac:dyDescent="0.2">
      <c r="C18954" s="554"/>
      <c r="D18954" s="554"/>
    </row>
    <row r="18955" spans="3:4" hidden="1" outlineLevel="1" x14ac:dyDescent="0.2">
      <c r="C18955" s="554"/>
      <c r="D18955" s="554"/>
    </row>
    <row r="18956" spans="3:4" hidden="1" outlineLevel="1" x14ac:dyDescent="0.2">
      <c r="C18956" s="554"/>
      <c r="D18956" s="554"/>
    </row>
    <row r="18957" spans="3:4" hidden="1" outlineLevel="1" x14ac:dyDescent="0.2">
      <c r="C18957" s="554"/>
      <c r="D18957" s="554"/>
    </row>
    <row r="18958" spans="3:4" hidden="1" outlineLevel="1" x14ac:dyDescent="0.2">
      <c r="C18958" s="554"/>
      <c r="D18958" s="554"/>
    </row>
    <row r="18959" spans="3:4" hidden="1" outlineLevel="1" x14ac:dyDescent="0.2">
      <c r="C18959" s="554"/>
      <c r="D18959" s="554"/>
    </row>
    <row r="18960" spans="3:4" hidden="1" outlineLevel="1" x14ac:dyDescent="0.2">
      <c r="C18960" s="554"/>
      <c r="D18960" s="554"/>
    </row>
    <row r="18961" spans="3:4" hidden="1" outlineLevel="1" x14ac:dyDescent="0.2">
      <c r="C18961" s="554"/>
      <c r="D18961" s="554"/>
    </row>
    <row r="18962" spans="3:4" hidden="1" outlineLevel="1" x14ac:dyDescent="0.2">
      <c r="C18962" s="554"/>
      <c r="D18962" s="554"/>
    </row>
    <row r="18963" spans="3:4" hidden="1" outlineLevel="1" x14ac:dyDescent="0.2">
      <c r="C18963" s="554"/>
      <c r="D18963" s="554"/>
    </row>
    <row r="18964" spans="3:4" hidden="1" outlineLevel="1" x14ac:dyDescent="0.2">
      <c r="C18964" s="554"/>
      <c r="D18964" s="554"/>
    </row>
    <row r="18965" spans="3:4" hidden="1" outlineLevel="1" x14ac:dyDescent="0.2">
      <c r="C18965" s="554"/>
      <c r="D18965" s="554"/>
    </row>
    <row r="18966" spans="3:4" hidden="1" outlineLevel="1" x14ac:dyDescent="0.2">
      <c r="C18966" s="554"/>
      <c r="D18966" s="554"/>
    </row>
    <row r="18967" spans="3:4" hidden="1" outlineLevel="1" x14ac:dyDescent="0.2">
      <c r="C18967" s="554"/>
      <c r="D18967" s="554"/>
    </row>
    <row r="18968" spans="3:4" hidden="1" outlineLevel="1" x14ac:dyDescent="0.2">
      <c r="C18968" s="554"/>
      <c r="D18968" s="554"/>
    </row>
    <row r="18969" spans="3:4" hidden="1" outlineLevel="1" x14ac:dyDescent="0.2">
      <c r="C18969" s="554"/>
      <c r="D18969" s="554"/>
    </row>
    <row r="18970" spans="3:4" hidden="1" outlineLevel="1" x14ac:dyDescent="0.2">
      <c r="C18970" s="554"/>
      <c r="D18970" s="554"/>
    </row>
    <row r="18971" spans="3:4" hidden="1" outlineLevel="1" x14ac:dyDescent="0.2">
      <c r="C18971" s="554"/>
      <c r="D18971" s="554"/>
    </row>
    <row r="18972" spans="3:4" hidden="1" outlineLevel="1" x14ac:dyDescent="0.2">
      <c r="C18972" s="554"/>
      <c r="D18972" s="554"/>
    </row>
    <row r="18973" spans="3:4" hidden="1" outlineLevel="1" x14ac:dyDescent="0.2">
      <c r="C18973" s="554"/>
      <c r="D18973" s="554"/>
    </row>
    <row r="18974" spans="3:4" hidden="1" outlineLevel="1" x14ac:dyDescent="0.2">
      <c r="C18974" s="554"/>
      <c r="D18974" s="554"/>
    </row>
    <row r="18975" spans="3:4" hidden="1" outlineLevel="1" x14ac:dyDescent="0.2">
      <c r="C18975" s="554"/>
      <c r="D18975" s="554"/>
    </row>
    <row r="18976" spans="3:4" hidden="1" outlineLevel="1" x14ac:dyDescent="0.2">
      <c r="C18976" s="554"/>
      <c r="D18976" s="554"/>
    </row>
    <row r="18977" spans="3:4" hidden="1" outlineLevel="1" x14ac:dyDescent="0.2">
      <c r="C18977" s="554"/>
      <c r="D18977" s="554"/>
    </row>
    <row r="18978" spans="3:4" hidden="1" outlineLevel="1" x14ac:dyDescent="0.2">
      <c r="C18978" s="554"/>
      <c r="D18978" s="554"/>
    </row>
    <row r="18979" spans="3:4" hidden="1" outlineLevel="1" x14ac:dyDescent="0.2">
      <c r="C18979" s="554"/>
      <c r="D18979" s="554"/>
    </row>
    <row r="18980" spans="3:4" hidden="1" outlineLevel="1" x14ac:dyDescent="0.2">
      <c r="C18980" s="554"/>
      <c r="D18980" s="554"/>
    </row>
    <row r="18981" spans="3:4" hidden="1" outlineLevel="1" x14ac:dyDescent="0.2">
      <c r="C18981" s="554"/>
      <c r="D18981" s="554"/>
    </row>
    <row r="18982" spans="3:4" hidden="1" outlineLevel="1" x14ac:dyDescent="0.2">
      <c r="C18982" s="554"/>
      <c r="D18982" s="554"/>
    </row>
    <row r="18983" spans="3:4" hidden="1" outlineLevel="1" x14ac:dyDescent="0.2">
      <c r="C18983" s="554"/>
      <c r="D18983" s="554"/>
    </row>
    <row r="18984" spans="3:4" hidden="1" outlineLevel="1" x14ac:dyDescent="0.2">
      <c r="C18984" s="554"/>
      <c r="D18984" s="554"/>
    </row>
    <row r="18985" spans="3:4" hidden="1" outlineLevel="1" x14ac:dyDescent="0.2">
      <c r="C18985" s="554"/>
      <c r="D18985" s="554"/>
    </row>
    <row r="18986" spans="3:4" hidden="1" outlineLevel="1" x14ac:dyDescent="0.2">
      <c r="C18986" s="554"/>
      <c r="D18986" s="554"/>
    </row>
    <row r="18987" spans="3:4" hidden="1" outlineLevel="1" x14ac:dyDescent="0.2">
      <c r="C18987" s="554"/>
      <c r="D18987" s="554"/>
    </row>
    <row r="18988" spans="3:4" hidden="1" outlineLevel="1" x14ac:dyDescent="0.2">
      <c r="C18988" s="554"/>
      <c r="D18988" s="554"/>
    </row>
    <row r="18989" spans="3:4" hidden="1" outlineLevel="1" x14ac:dyDescent="0.2">
      <c r="C18989" s="554"/>
      <c r="D18989" s="554"/>
    </row>
    <row r="18990" spans="3:4" hidden="1" outlineLevel="1" x14ac:dyDescent="0.2">
      <c r="C18990" s="554"/>
      <c r="D18990" s="554"/>
    </row>
    <row r="18991" spans="3:4" hidden="1" outlineLevel="1" x14ac:dyDescent="0.2">
      <c r="C18991" s="554"/>
      <c r="D18991" s="554"/>
    </row>
    <row r="18992" spans="3:4" hidden="1" outlineLevel="1" x14ac:dyDescent="0.2">
      <c r="C18992" s="554"/>
      <c r="D18992" s="554"/>
    </row>
    <row r="18993" spans="3:4" hidden="1" outlineLevel="1" x14ac:dyDescent="0.2">
      <c r="C18993" s="554"/>
      <c r="D18993" s="554"/>
    </row>
    <row r="18994" spans="3:4" hidden="1" outlineLevel="1" x14ac:dyDescent="0.2">
      <c r="C18994" s="554"/>
      <c r="D18994" s="554"/>
    </row>
    <row r="18995" spans="3:4" hidden="1" outlineLevel="1" x14ac:dyDescent="0.2">
      <c r="C18995" s="554"/>
      <c r="D18995" s="554"/>
    </row>
    <row r="18996" spans="3:4" hidden="1" outlineLevel="1" x14ac:dyDescent="0.2">
      <c r="C18996" s="554"/>
      <c r="D18996" s="554"/>
    </row>
    <row r="18997" spans="3:4" hidden="1" outlineLevel="1" x14ac:dyDescent="0.2">
      <c r="C18997" s="554"/>
      <c r="D18997" s="554"/>
    </row>
    <row r="18998" spans="3:4" hidden="1" outlineLevel="1" x14ac:dyDescent="0.2">
      <c r="C18998" s="554"/>
      <c r="D18998" s="554"/>
    </row>
    <row r="18999" spans="3:4" hidden="1" outlineLevel="1" x14ac:dyDescent="0.2">
      <c r="C18999" s="554"/>
      <c r="D18999" s="554"/>
    </row>
    <row r="19000" spans="3:4" hidden="1" outlineLevel="1" x14ac:dyDescent="0.2">
      <c r="C19000" s="554"/>
      <c r="D19000" s="554"/>
    </row>
    <row r="19001" spans="3:4" hidden="1" outlineLevel="1" x14ac:dyDescent="0.2">
      <c r="C19001" s="554"/>
      <c r="D19001" s="554"/>
    </row>
    <row r="19002" spans="3:4" hidden="1" outlineLevel="1" x14ac:dyDescent="0.2">
      <c r="C19002" s="554"/>
      <c r="D19002" s="554"/>
    </row>
    <row r="19003" spans="3:4" hidden="1" outlineLevel="1" x14ac:dyDescent="0.2">
      <c r="C19003" s="554"/>
      <c r="D19003" s="554"/>
    </row>
    <row r="19004" spans="3:4" hidden="1" outlineLevel="1" x14ac:dyDescent="0.2">
      <c r="C19004" s="554"/>
      <c r="D19004" s="554"/>
    </row>
    <row r="19005" spans="3:4" hidden="1" outlineLevel="1" x14ac:dyDescent="0.2">
      <c r="C19005" s="554"/>
      <c r="D19005" s="554"/>
    </row>
    <row r="19006" spans="3:4" hidden="1" outlineLevel="1" x14ac:dyDescent="0.2">
      <c r="C19006" s="554"/>
      <c r="D19006" s="554"/>
    </row>
    <row r="19007" spans="3:4" hidden="1" outlineLevel="1" x14ac:dyDescent="0.2">
      <c r="C19007" s="554"/>
      <c r="D19007" s="554"/>
    </row>
    <row r="19008" spans="3:4" hidden="1" outlineLevel="1" x14ac:dyDescent="0.2">
      <c r="C19008" s="554"/>
      <c r="D19008" s="554"/>
    </row>
    <row r="19009" spans="3:4" hidden="1" outlineLevel="1" x14ac:dyDescent="0.2">
      <c r="C19009" s="554"/>
      <c r="D19009" s="554"/>
    </row>
    <row r="19010" spans="3:4" hidden="1" outlineLevel="1" x14ac:dyDescent="0.2">
      <c r="C19010" s="554"/>
      <c r="D19010" s="554"/>
    </row>
    <row r="19011" spans="3:4" hidden="1" outlineLevel="1" x14ac:dyDescent="0.2">
      <c r="C19011" s="554"/>
      <c r="D19011" s="554"/>
    </row>
    <row r="19012" spans="3:4" hidden="1" outlineLevel="1" x14ac:dyDescent="0.2">
      <c r="C19012" s="554"/>
      <c r="D19012" s="554"/>
    </row>
    <row r="19013" spans="3:4" hidden="1" outlineLevel="1" x14ac:dyDescent="0.2">
      <c r="C19013" s="554"/>
      <c r="D19013" s="554"/>
    </row>
    <row r="19014" spans="3:4" hidden="1" outlineLevel="1" x14ac:dyDescent="0.2">
      <c r="C19014" s="554"/>
      <c r="D19014" s="554"/>
    </row>
    <row r="19015" spans="3:4" hidden="1" outlineLevel="1" x14ac:dyDescent="0.2">
      <c r="C19015" s="554"/>
      <c r="D19015" s="554"/>
    </row>
    <row r="19016" spans="3:4" hidden="1" outlineLevel="1" x14ac:dyDescent="0.2">
      <c r="C19016" s="554"/>
      <c r="D19016" s="554"/>
    </row>
    <row r="19017" spans="3:4" hidden="1" outlineLevel="1" x14ac:dyDescent="0.2">
      <c r="C19017" s="554"/>
      <c r="D19017" s="554"/>
    </row>
    <row r="19018" spans="3:4" hidden="1" outlineLevel="1" x14ac:dyDescent="0.2">
      <c r="C19018" s="554"/>
      <c r="D19018" s="554"/>
    </row>
    <row r="19019" spans="3:4" hidden="1" outlineLevel="1" x14ac:dyDescent="0.2">
      <c r="C19019" s="554"/>
      <c r="D19019" s="554"/>
    </row>
    <row r="19020" spans="3:4" hidden="1" outlineLevel="1" x14ac:dyDescent="0.2">
      <c r="C19020" s="554"/>
      <c r="D19020" s="554"/>
    </row>
    <row r="19021" spans="3:4" hidden="1" outlineLevel="1" x14ac:dyDescent="0.2">
      <c r="C19021" s="554"/>
      <c r="D19021" s="554"/>
    </row>
    <row r="19022" spans="3:4" hidden="1" outlineLevel="1" x14ac:dyDescent="0.2">
      <c r="C19022" s="554"/>
      <c r="D19022" s="554"/>
    </row>
    <row r="19023" spans="3:4" hidden="1" outlineLevel="1" x14ac:dyDescent="0.2">
      <c r="C19023" s="554"/>
      <c r="D19023" s="554"/>
    </row>
    <row r="19024" spans="3:4" hidden="1" outlineLevel="1" x14ac:dyDescent="0.2">
      <c r="C19024" s="554"/>
      <c r="D19024" s="554"/>
    </row>
    <row r="19025" spans="3:4" hidden="1" outlineLevel="1" x14ac:dyDescent="0.2">
      <c r="C19025" s="554"/>
      <c r="D19025" s="554"/>
    </row>
    <row r="19026" spans="3:4" hidden="1" outlineLevel="1" x14ac:dyDescent="0.2">
      <c r="C19026" s="554"/>
      <c r="D19026" s="554"/>
    </row>
    <row r="19027" spans="3:4" hidden="1" outlineLevel="1" x14ac:dyDescent="0.2">
      <c r="C19027" s="554"/>
      <c r="D19027" s="554"/>
    </row>
    <row r="19028" spans="3:4" hidden="1" outlineLevel="1" x14ac:dyDescent="0.2">
      <c r="C19028" s="554"/>
      <c r="D19028" s="554"/>
    </row>
    <row r="19029" spans="3:4" hidden="1" outlineLevel="1" x14ac:dyDescent="0.2">
      <c r="C19029" s="554"/>
      <c r="D19029" s="554"/>
    </row>
    <row r="19030" spans="3:4" hidden="1" outlineLevel="1" x14ac:dyDescent="0.2">
      <c r="C19030" s="554"/>
      <c r="D19030" s="554"/>
    </row>
    <row r="19031" spans="3:4" hidden="1" outlineLevel="1" x14ac:dyDescent="0.2">
      <c r="C19031" s="554"/>
      <c r="D19031" s="554"/>
    </row>
    <row r="19032" spans="3:4" hidden="1" outlineLevel="1" x14ac:dyDescent="0.2">
      <c r="C19032" s="554"/>
      <c r="D19032" s="554"/>
    </row>
    <row r="19033" spans="3:4" hidden="1" outlineLevel="1" x14ac:dyDescent="0.2">
      <c r="C19033" s="554"/>
      <c r="D19033" s="554"/>
    </row>
    <row r="19034" spans="3:4" hidden="1" outlineLevel="1" x14ac:dyDescent="0.2">
      <c r="C19034" s="554"/>
      <c r="D19034" s="554"/>
    </row>
    <row r="19035" spans="3:4" hidden="1" outlineLevel="1" x14ac:dyDescent="0.2">
      <c r="C19035" s="554"/>
      <c r="D19035" s="554"/>
    </row>
    <row r="19036" spans="3:4" hidden="1" outlineLevel="1" x14ac:dyDescent="0.2">
      <c r="C19036" s="554"/>
      <c r="D19036" s="554"/>
    </row>
    <row r="19037" spans="3:4" hidden="1" outlineLevel="1" x14ac:dyDescent="0.2">
      <c r="C19037" s="554"/>
      <c r="D19037" s="554"/>
    </row>
    <row r="19038" spans="3:4" hidden="1" outlineLevel="1" x14ac:dyDescent="0.2">
      <c r="C19038" s="554"/>
      <c r="D19038" s="554"/>
    </row>
    <row r="19039" spans="3:4" hidden="1" outlineLevel="1" x14ac:dyDescent="0.2">
      <c r="C19039" s="554"/>
      <c r="D19039" s="554"/>
    </row>
    <row r="19040" spans="3:4" hidden="1" outlineLevel="1" x14ac:dyDescent="0.2">
      <c r="C19040" s="554"/>
      <c r="D19040" s="554"/>
    </row>
    <row r="19041" spans="3:4" hidden="1" outlineLevel="1" x14ac:dyDescent="0.2">
      <c r="C19041" s="554"/>
      <c r="D19041" s="554"/>
    </row>
    <row r="19042" spans="3:4" hidden="1" outlineLevel="1" x14ac:dyDescent="0.2">
      <c r="C19042" s="554"/>
      <c r="D19042" s="554"/>
    </row>
    <row r="19043" spans="3:4" hidden="1" outlineLevel="1" x14ac:dyDescent="0.2">
      <c r="C19043" s="554"/>
      <c r="D19043" s="554"/>
    </row>
    <row r="19044" spans="3:4" hidden="1" outlineLevel="1" x14ac:dyDescent="0.2">
      <c r="C19044" s="554"/>
      <c r="D19044" s="554"/>
    </row>
    <row r="19045" spans="3:4" hidden="1" outlineLevel="1" x14ac:dyDescent="0.2">
      <c r="C19045" s="554"/>
      <c r="D19045" s="554"/>
    </row>
    <row r="19046" spans="3:4" hidden="1" outlineLevel="1" x14ac:dyDescent="0.2">
      <c r="C19046" s="554"/>
      <c r="D19046" s="554"/>
    </row>
    <row r="19047" spans="3:4" hidden="1" outlineLevel="1" x14ac:dyDescent="0.2">
      <c r="C19047" s="554"/>
      <c r="D19047" s="554"/>
    </row>
    <row r="19048" spans="3:4" hidden="1" outlineLevel="1" x14ac:dyDescent="0.2">
      <c r="C19048" s="554"/>
      <c r="D19048" s="554"/>
    </row>
    <row r="19049" spans="3:4" hidden="1" outlineLevel="1" x14ac:dyDescent="0.2">
      <c r="C19049" s="554"/>
      <c r="D19049" s="554"/>
    </row>
    <row r="19050" spans="3:4" hidden="1" outlineLevel="1" x14ac:dyDescent="0.2">
      <c r="C19050" s="554"/>
      <c r="D19050" s="554"/>
    </row>
    <row r="19051" spans="3:4" hidden="1" outlineLevel="1" x14ac:dyDescent="0.2">
      <c r="C19051" s="554"/>
      <c r="D19051" s="554"/>
    </row>
    <row r="19052" spans="3:4" hidden="1" outlineLevel="1" x14ac:dyDescent="0.2">
      <c r="C19052" s="554"/>
      <c r="D19052" s="554"/>
    </row>
    <row r="19053" spans="3:4" hidden="1" outlineLevel="1" x14ac:dyDescent="0.2">
      <c r="C19053" s="554"/>
      <c r="D19053" s="554"/>
    </row>
    <row r="19054" spans="3:4" hidden="1" outlineLevel="1" x14ac:dyDescent="0.2">
      <c r="C19054" s="554"/>
      <c r="D19054" s="554"/>
    </row>
    <row r="19055" spans="3:4" hidden="1" outlineLevel="1" x14ac:dyDescent="0.2">
      <c r="C19055" s="554"/>
      <c r="D19055" s="554"/>
    </row>
    <row r="19056" spans="3:4" hidden="1" outlineLevel="1" x14ac:dyDescent="0.2">
      <c r="C19056" s="554"/>
      <c r="D19056" s="554"/>
    </row>
    <row r="19057" spans="3:4" hidden="1" outlineLevel="1" x14ac:dyDescent="0.2">
      <c r="C19057" s="554"/>
      <c r="D19057" s="554"/>
    </row>
    <row r="19058" spans="3:4" hidden="1" outlineLevel="1" x14ac:dyDescent="0.2">
      <c r="C19058" s="554"/>
      <c r="D19058" s="554"/>
    </row>
    <row r="19059" spans="3:4" hidden="1" outlineLevel="1" x14ac:dyDescent="0.2">
      <c r="C19059" s="554"/>
      <c r="D19059" s="554"/>
    </row>
    <row r="19060" spans="3:4" hidden="1" outlineLevel="1" x14ac:dyDescent="0.2">
      <c r="C19060" s="554"/>
      <c r="D19060" s="554"/>
    </row>
    <row r="19061" spans="3:4" hidden="1" outlineLevel="1" x14ac:dyDescent="0.2">
      <c r="C19061" s="554"/>
      <c r="D19061" s="554"/>
    </row>
    <row r="19062" spans="3:4" hidden="1" outlineLevel="1" x14ac:dyDescent="0.2">
      <c r="C19062" s="554"/>
      <c r="D19062" s="554"/>
    </row>
    <row r="19063" spans="3:4" hidden="1" outlineLevel="1" x14ac:dyDescent="0.2">
      <c r="C19063" s="554"/>
      <c r="D19063" s="554"/>
    </row>
    <row r="19064" spans="3:4" hidden="1" outlineLevel="1" x14ac:dyDescent="0.2">
      <c r="C19064" s="554"/>
      <c r="D19064" s="554"/>
    </row>
    <row r="19065" spans="3:4" hidden="1" outlineLevel="1" x14ac:dyDescent="0.2">
      <c r="C19065" s="554"/>
      <c r="D19065" s="554"/>
    </row>
    <row r="19066" spans="3:4" hidden="1" outlineLevel="1" x14ac:dyDescent="0.2">
      <c r="C19066" s="554"/>
      <c r="D19066" s="554"/>
    </row>
    <row r="19067" spans="3:4" hidden="1" outlineLevel="1" x14ac:dyDescent="0.2">
      <c r="C19067" s="554"/>
      <c r="D19067" s="554"/>
    </row>
    <row r="19068" spans="3:4" hidden="1" outlineLevel="1" x14ac:dyDescent="0.2">
      <c r="C19068" s="554"/>
      <c r="D19068" s="554"/>
    </row>
    <row r="19069" spans="3:4" hidden="1" outlineLevel="1" x14ac:dyDescent="0.2">
      <c r="C19069" s="554"/>
      <c r="D19069" s="554"/>
    </row>
    <row r="19070" spans="3:4" hidden="1" outlineLevel="1" x14ac:dyDescent="0.2">
      <c r="C19070" s="554"/>
      <c r="D19070" s="554"/>
    </row>
    <row r="19071" spans="3:4" hidden="1" outlineLevel="1" x14ac:dyDescent="0.2">
      <c r="C19071" s="554"/>
      <c r="D19071" s="554"/>
    </row>
    <row r="19072" spans="3:4" hidden="1" outlineLevel="1" x14ac:dyDescent="0.2">
      <c r="C19072" s="554"/>
      <c r="D19072" s="554"/>
    </row>
    <row r="19073" spans="3:4" hidden="1" outlineLevel="1" x14ac:dyDescent="0.2">
      <c r="C19073" s="554"/>
      <c r="D19073" s="554"/>
    </row>
    <row r="19074" spans="3:4" hidden="1" outlineLevel="1" x14ac:dyDescent="0.2">
      <c r="C19074" s="554"/>
      <c r="D19074" s="554"/>
    </row>
    <row r="19075" spans="3:4" hidden="1" outlineLevel="1" x14ac:dyDescent="0.2">
      <c r="C19075" s="554"/>
      <c r="D19075" s="554"/>
    </row>
    <row r="19076" spans="3:4" hidden="1" outlineLevel="1" x14ac:dyDescent="0.2">
      <c r="C19076" s="554"/>
      <c r="D19076" s="554"/>
    </row>
    <row r="19077" spans="3:4" hidden="1" outlineLevel="1" x14ac:dyDescent="0.2">
      <c r="C19077" s="554"/>
      <c r="D19077" s="554"/>
    </row>
    <row r="19078" spans="3:4" hidden="1" outlineLevel="1" x14ac:dyDescent="0.2">
      <c r="C19078" s="554"/>
      <c r="D19078" s="554"/>
    </row>
    <row r="19079" spans="3:4" hidden="1" outlineLevel="1" x14ac:dyDescent="0.2">
      <c r="C19079" s="554"/>
      <c r="D19079" s="554"/>
    </row>
    <row r="19080" spans="3:4" hidden="1" outlineLevel="1" x14ac:dyDescent="0.2">
      <c r="C19080" s="554"/>
      <c r="D19080" s="554"/>
    </row>
    <row r="19081" spans="3:4" hidden="1" outlineLevel="1" x14ac:dyDescent="0.2">
      <c r="C19081" s="554"/>
      <c r="D19081" s="554"/>
    </row>
    <row r="19082" spans="3:4" hidden="1" outlineLevel="1" x14ac:dyDescent="0.2">
      <c r="C19082" s="554"/>
      <c r="D19082" s="554"/>
    </row>
    <row r="19083" spans="3:4" hidden="1" outlineLevel="1" x14ac:dyDescent="0.2">
      <c r="C19083" s="554"/>
      <c r="D19083" s="554"/>
    </row>
    <row r="19084" spans="3:4" hidden="1" outlineLevel="1" x14ac:dyDescent="0.2">
      <c r="C19084" s="554"/>
      <c r="D19084" s="554"/>
    </row>
    <row r="19085" spans="3:4" hidden="1" outlineLevel="1" x14ac:dyDescent="0.2">
      <c r="C19085" s="554"/>
      <c r="D19085" s="554"/>
    </row>
    <row r="19086" spans="3:4" hidden="1" outlineLevel="1" x14ac:dyDescent="0.2">
      <c r="C19086" s="554"/>
      <c r="D19086" s="554"/>
    </row>
    <row r="19087" spans="3:4" hidden="1" outlineLevel="1" x14ac:dyDescent="0.2">
      <c r="C19087" s="554"/>
      <c r="D19087" s="554"/>
    </row>
    <row r="19088" spans="3:4" hidden="1" outlineLevel="1" x14ac:dyDescent="0.2">
      <c r="C19088" s="554"/>
      <c r="D19088" s="554"/>
    </row>
    <row r="19089" spans="3:4" hidden="1" outlineLevel="1" x14ac:dyDescent="0.2">
      <c r="C19089" s="554"/>
      <c r="D19089" s="554"/>
    </row>
    <row r="19090" spans="3:4" hidden="1" outlineLevel="1" x14ac:dyDescent="0.2">
      <c r="C19090" s="554"/>
      <c r="D19090" s="554"/>
    </row>
    <row r="19091" spans="3:4" hidden="1" outlineLevel="1" x14ac:dyDescent="0.2">
      <c r="C19091" s="554"/>
      <c r="D19091" s="554"/>
    </row>
    <row r="19092" spans="3:4" hidden="1" outlineLevel="1" x14ac:dyDescent="0.2">
      <c r="C19092" s="554"/>
      <c r="D19092" s="554"/>
    </row>
    <row r="19093" spans="3:4" hidden="1" outlineLevel="1" x14ac:dyDescent="0.2">
      <c r="C19093" s="554"/>
      <c r="D19093" s="554"/>
    </row>
    <row r="19094" spans="3:4" hidden="1" outlineLevel="1" x14ac:dyDescent="0.2">
      <c r="C19094" s="554"/>
      <c r="D19094" s="554"/>
    </row>
    <row r="19095" spans="3:4" hidden="1" outlineLevel="1" x14ac:dyDescent="0.2">
      <c r="C19095" s="554"/>
      <c r="D19095" s="554"/>
    </row>
    <row r="19096" spans="3:4" hidden="1" outlineLevel="1" x14ac:dyDescent="0.2">
      <c r="C19096" s="554"/>
      <c r="D19096" s="554"/>
    </row>
    <row r="19097" spans="3:4" hidden="1" outlineLevel="1" x14ac:dyDescent="0.2">
      <c r="C19097" s="554"/>
      <c r="D19097" s="554"/>
    </row>
    <row r="19098" spans="3:4" hidden="1" outlineLevel="1" x14ac:dyDescent="0.2">
      <c r="C19098" s="554"/>
      <c r="D19098" s="554"/>
    </row>
    <row r="19099" spans="3:4" hidden="1" outlineLevel="1" x14ac:dyDescent="0.2">
      <c r="C19099" s="554"/>
      <c r="D19099" s="554"/>
    </row>
    <row r="19100" spans="3:4" hidden="1" outlineLevel="1" x14ac:dyDescent="0.2">
      <c r="C19100" s="554"/>
      <c r="D19100" s="554"/>
    </row>
    <row r="19101" spans="3:4" hidden="1" outlineLevel="1" x14ac:dyDescent="0.2">
      <c r="C19101" s="554"/>
      <c r="D19101" s="554"/>
    </row>
    <row r="19102" spans="3:4" hidden="1" outlineLevel="1" x14ac:dyDescent="0.2">
      <c r="C19102" s="554"/>
      <c r="D19102" s="554"/>
    </row>
    <row r="19103" spans="3:4" hidden="1" outlineLevel="1" x14ac:dyDescent="0.2">
      <c r="C19103" s="554"/>
      <c r="D19103" s="554"/>
    </row>
    <row r="19104" spans="3:4" hidden="1" outlineLevel="1" x14ac:dyDescent="0.2">
      <c r="C19104" s="554"/>
      <c r="D19104" s="554"/>
    </row>
    <row r="19105" spans="3:4" hidden="1" outlineLevel="1" x14ac:dyDescent="0.2">
      <c r="C19105" s="554"/>
      <c r="D19105" s="554"/>
    </row>
    <row r="19106" spans="3:4" hidden="1" outlineLevel="1" x14ac:dyDescent="0.2">
      <c r="C19106" s="554"/>
      <c r="D19106" s="554"/>
    </row>
    <row r="19107" spans="3:4" hidden="1" outlineLevel="1" x14ac:dyDescent="0.2">
      <c r="C19107" s="554"/>
      <c r="D19107" s="554"/>
    </row>
    <row r="19108" spans="3:4" hidden="1" outlineLevel="1" x14ac:dyDescent="0.2">
      <c r="C19108" s="554"/>
      <c r="D19108" s="554"/>
    </row>
    <row r="19109" spans="3:4" hidden="1" outlineLevel="1" x14ac:dyDescent="0.2">
      <c r="C19109" s="554"/>
      <c r="D19109" s="554"/>
    </row>
    <row r="19110" spans="3:4" hidden="1" outlineLevel="1" x14ac:dyDescent="0.2">
      <c r="C19110" s="554"/>
      <c r="D19110" s="554"/>
    </row>
    <row r="19111" spans="3:4" hidden="1" outlineLevel="1" x14ac:dyDescent="0.2">
      <c r="C19111" s="554"/>
      <c r="D19111" s="554"/>
    </row>
    <row r="19112" spans="3:4" hidden="1" outlineLevel="1" x14ac:dyDescent="0.2">
      <c r="C19112" s="554"/>
      <c r="D19112" s="554"/>
    </row>
    <row r="19113" spans="3:4" hidden="1" outlineLevel="1" x14ac:dyDescent="0.2">
      <c r="C19113" s="554"/>
      <c r="D19113" s="554"/>
    </row>
    <row r="19114" spans="3:4" hidden="1" outlineLevel="1" x14ac:dyDescent="0.2">
      <c r="C19114" s="554"/>
      <c r="D19114" s="554"/>
    </row>
    <row r="19115" spans="3:4" hidden="1" outlineLevel="1" x14ac:dyDescent="0.2">
      <c r="C19115" s="554"/>
      <c r="D19115" s="554"/>
    </row>
    <row r="19116" spans="3:4" hidden="1" outlineLevel="1" x14ac:dyDescent="0.2">
      <c r="C19116" s="554"/>
      <c r="D19116" s="554"/>
    </row>
    <row r="19117" spans="3:4" hidden="1" outlineLevel="1" x14ac:dyDescent="0.2">
      <c r="C19117" s="554"/>
      <c r="D19117" s="554"/>
    </row>
    <row r="19118" spans="3:4" hidden="1" outlineLevel="1" x14ac:dyDescent="0.2">
      <c r="C19118" s="554"/>
      <c r="D19118" s="554"/>
    </row>
    <row r="19119" spans="3:4" hidden="1" outlineLevel="1" x14ac:dyDescent="0.2">
      <c r="C19119" s="554"/>
      <c r="D19119" s="554"/>
    </row>
    <row r="19120" spans="3:4" hidden="1" outlineLevel="1" x14ac:dyDescent="0.2">
      <c r="C19120" s="554"/>
      <c r="D19120" s="554"/>
    </row>
    <row r="19121" spans="3:4" hidden="1" outlineLevel="1" x14ac:dyDescent="0.2">
      <c r="C19121" s="554"/>
      <c r="D19121" s="554"/>
    </row>
    <row r="19122" spans="3:4" hidden="1" outlineLevel="1" x14ac:dyDescent="0.2">
      <c r="C19122" s="554"/>
      <c r="D19122" s="554"/>
    </row>
    <row r="19123" spans="3:4" hidden="1" outlineLevel="1" x14ac:dyDescent="0.2">
      <c r="C19123" s="554"/>
      <c r="D19123" s="554"/>
    </row>
    <row r="19124" spans="3:4" hidden="1" outlineLevel="1" x14ac:dyDescent="0.2">
      <c r="C19124" s="554"/>
      <c r="D19124" s="554"/>
    </row>
    <row r="19125" spans="3:4" hidden="1" outlineLevel="1" x14ac:dyDescent="0.2">
      <c r="C19125" s="554"/>
      <c r="D19125" s="554"/>
    </row>
    <row r="19126" spans="3:4" hidden="1" outlineLevel="1" x14ac:dyDescent="0.2">
      <c r="C19126" s="554"/>
      <c r="D19126" s="554"/>
    </row>
    <row r="19127" spans="3:4" hidden="1" outlineLevel="1" x14ac:dyDescent="0.2">
      <c r="C19127" s="554"/>
      <c r="D19127" s="554"/>
    </row>
    <row r="19128" spans="3:4" hidden="1" outlineLevel="1" x14ac:dyDescent="0.2">
      <c r="C19128" s="554"/>
      <c r="D19128" s="554"/>
    </row>
    <row r="19129" spans="3:4" hidden="1" outlineLevel="1" x14ac:dyDescent="0.2">
      <c r="C19129" s="554"/>
      <c r="D19129" s="554"/>
    </row>
    <row r="19130" spans="3:4" hidden="1" outlineLevel="1" x14ac:dyDescent="0.2">
      <c r="C19130" s="554"/>
      <c r="D19130" s="554"/>
    </row>
    <row r="19131" spans="3:4" hidden="1" outlineLevel="1" x14ac:dyDescent="0.2">
      <c r="C19131" s="554"/>
      <c r="D19131" s="554"/>
    </row>
    <row r="19132" spans="3:4" hidden="1" outlineLevel="1" x14ac:dyDescent="0.2">
      <c r="C19132" s="554"/>
      <c r="D19132" s="554"/>
    </row>
    <row r="19133" spans="3:4" hidden="1" outlineLevel="1" x14ac:dyDescent="0.2">
      <c r="C19133" s="554"/>
      <c r="D19133" s="554"/>
    </row>
    <row r="19134" spans="3:4" hidden="1" outlineLevel="1" x14ac:dyDescent="0.2">
      <c r="C19134" s="554"/>
      <c r="D19134" s="554"/>
    </row>
    <row r="19135" spans="3:4" hidden="1" outlineLevel="1" x14ac:dyDescent="0.2">
      <c r="C19135" s="554"/>
      <c r="D19135" s="554"/>
    </row>
    <row r="19136" spans="3:4" hidden="1" outlineLevel="1" x14ac:dyDescent="0.2">
      <c r="C19136" s="554"/>
      <c r="D19136" s="554"/>
    </row>
    <row r="19137" spans="3:4" hidden="1" outlineLevel="1" x14ac:dyDescent="0.2">
      <c r="C19137" s="554"/>
      <c r="D19137" s="554"/>
    </row>
    <row r="19138" spans="3:4" hidden="1" outlineLevel="1" x14ac:dyDescent="0.2">
      <c r="C19138" s="554"/>
      <c r="D19138" s="554"/>
    </row>
    <row r="19139" spans="3:4" hidden="1" outlineLevel="1" x14ac:dyDescent="0.2">
      <c r="C19139" s="554"/>
      <c r="D19139" s="554"/>
    </row>
    <row r="19140" spans="3:4" hidden="1" outlineLevel="1" x14ac:dyDescent="0.2">
      <c r="C19140" s="554"/>
      <c r="D19140" s="554"/>
    </row>
    <row r="19141" spans="3:4" hidden="1" outlineLevel="1" x14ac:dyDescent="0.2">
      <c r="C19141" s="554"/>
      <c r="D19141" s="554"/>
    </row>
    <row r="19142" spans="3:4" hidden="1" outlineLevel="1" x14ac:dyDescent="0.2">
      <c r="C19142" s="554"/>
      <c r="D19142" s="554"/>
    </row>
    <row r="19143" spans="3:4" hidden="1" outlineLevel="1" x14ac:dyDescent="0.2">
      <c r="C19143" s="554"/>
      <c r="D19143" s="554"/>
    </row>
    <row r="19144" spans="3:4" hidden="1" outlineLevel="1" x14ac:dyDescent="0.2">
      <c r="C19144" s="554"/>
      <c r="D19144" s="554"/>
    </row>
    <row r="19145" spans="3:4" hidden="1" outlineLevel="1" x14ac:dyDescent="0.2">
      <c r="C19145" s="554"/>
      <c r="D19145" s="554"/>
    </row>
    <row r="19146" spans="3:4" hidden="1" outlineLevel="1" x14ac:dyDescent="0.2">
      <c r="C19146" s="554"/>
      <c r="D19146" s="554"/>
    </row>
    <row r="19147" spans="3:4" hidden="1" outlineLevel="1" x14ac:dyDescent="0.2">
      <c r="C19147" s="554"/>
      <c r="D19147" s="554"/>
    </row>
    <row r="19148" spans="3:4" hidden="1" outlineLevel="1" x14ac:dyDescent="0.2">
      <c r="C19148" s="554"/>
      <c r="D19148" s="554"/>
    </row>
    <row r="19149" spans="3:4" hidden="1" outlineLevel="1" x14ac:dyDescent="0.2">
      <c r="C19149" s="554"/>
      <c r="D19149" s="554"/>
    </row>
    <row r="19150" spans="3:4" hidden="1" outlineLevel="1" x14ac:dyDescent="0.2">
      <c r="C19150" s="554"/>
      <c r="D19150" s="554"/>
    </row>
    <row r="19151" spans="3:4" hidden="1" outlineLevel="1" x14ac:dyDescent="0.2">
      <c r="C19151" s="554"/>
      <c r="D19151" s="554"/>
    </row>
    <row r="19152" spans="3:4" hidden="1" outlineLevel="1" x14ac:dyDescent="0.2">
      <c r="C19152" s="554"/>
      <c r="D19152" s="554"/>
    </row>
    <row r="19153" spans="3:4" hidden="1" outlineLevel="1" x14ac:dyDescent="0.2">
      <c r="C19153" s="554"/>
      <c r="D19153" s="554"/>
    </row>
    <row r="19154" spans="3:4" hidden="1" outlineLevel="1" x14ac:dyDescent="0.2">
      <c r="C19154" s="554"/>
      <c r="D19154" s="554"/>
    </row>
    <row r="19155" spans="3:4" hidden="1" outlineLevel="1" x14ac:dyDescent="0.2">
      <c r="C19155" s="554"/>
      <c r="D19155" s="554"/>
    </row>
    <row r="19156" spans="3:4" hidden="1" outlineLevel="1" x14ac:dyDescent="0.2">
      <c r="C19156" s="554"/>
      <c r="D19156" s="554"/>
    </row>
    <row r="19157" spans="3:4" hidden="1" outlineLevel="1" x14ac:dyDescent="0.2">
      <c r="C19157" s="554"/>
      <c r="D19157" s="554"/>
    </row>
    <row r="19158" spans="3:4" hidden="1" outlineLevel="1" x14ac:dyDescent="0.2">
      <c r="C19158" s="554"/>
      <c r="D19158" s="554"/>
    </row>
    <row r="19159" spans="3:4" hidden="1" outlineLevel="1" x14ac:dyDescent="0.2">
      <c r="C19159" s="554"/>
      <c r="D19159" s="554"/>
    </row>
    <row r="19160" spans="3:4" hidden="1" outlineLevel="1" x14ac:dyDescent="0.2">
      <c r="C19160" s="554"/>
      <c r="D19160" s="554"/>
    </row>
    <row r="19161" spans="3:4" hidden="1" outlineLevel="1" x14ac:dyDescent="0.2">
      <c r="C19161" s="554"/>
      <c r="D19161" s="554"/>
    </row>
    <row r="19162" spans="3:4" hidden="1" outlineLevel="1" x14ac:dyDescent="0.2">
      <c r="C19162" s="554"/>
      <c r="D19162" s="554"/>
    </row>
    <row r="19163" spans="3:4" hidden="1" outlineLevel="1" x14ac:dyDescent="0.2">
      <c r="C19163" s="554"/>
      <c r="D19163" s="554"/>
    </row>
    <row r="19164" spans="3:4" hidden="1" outlineLevel="1" x14ac:dyDescent="0.2">
      <c r="C19164" s="554"/>
      <c r="D19164" s="554"/>
    </row>
    <row r="19165" spans="3:4" hidden="1" outlineLevel="1" x14ac:dyDescent="0.2">
      <c r="C19165" s="554"/>
      <c r="D19165" s="554"/>
    </row>
    <row r="19166" spans="3:4" hidden="1" outlineLevel="1" x14ac:dyDescent="0.2">
      <c r="C19166" s="554"/>
      <c r="D19166" s="554"/>
    </row>
    <row r="19167" spans="3:4" hidden="1" outlineLevel="1" x14ac:dyDescent="0.2">
      <c r="C19167" s="554"/>
      <c r="D19167" s="554"/>
    </row>
    <row r="19168" spans="3:4" hidden="1" outlineLevel="1" x14ac:dyDescent="0.2">
      <c r="C19168" s="554"/>
      <c r="D19168" s="554"/>
    </row>
    <row r="19169" spans="3:4" hidden="1" outlineLevel="1" x14ac:dyDescent="0.2">
      <c r="C19169" s="554"/>
      <c r="D19169" s="554"/>
    </row>
    <row r="19170" spans="3:4" hidden="1" outlineLevel="1" x14ac:dyDescent="0.2">
      <c r="C19170" s="554"/>
      <c r="D19170" s="554"/>
    </row>
    <row r="19171" spans="3:4" hidden="1" outlineLevel="1" x14ac:dyDescent="0.2">
      <c r="C19171" s="554"/>
      <c r="D19171" s="554"/>
    </row>
    <row r="19172" spans="3:4" hidden="1" outlineLevel="1" x14ac:dyDescent="0.2">
      <c r="C19172" s="554"/>
      <c r="D19172" s="554"/>
    </row>
    <row r="19173" spans="3:4" hidden="1" outlineLevel="1" x14ac:dyDescent="0.2">
      <c r="C19173" s="554"/>
      <c r="D19173" s="554"/>
    </row>
    <row r="19174" spans="3:4" hidden="1" outlineLevel="1" x14ac:dyDescent="0.2">
      <c r="C19174" s="554"/>
      <c r="D19174" s="554"/>
    </row>
    <row r="19175" spans="3:4" hidden="1" outlineLevel="1" x14ac:dyDescent="0.2">
      <c r="C19175" s="554"/>
      <c r="D19175" s="554"/>
    </row>
    <row r="19176" spans="3:4" hidden="1" outlineLevel="1" x14ac:dyDescent="0.2">
      <c r="C19176" s="554"/>
      <c r="D19176" s="554"/>
    </row>
    <row r="19177" spans="3:4" hidden="1" outlineLevel="1" x14ac:dyDescent="0.2">
      <c r="C19177" s="554"/>
      <c r="D19177" s="554"/>
    </row>
    <row r="19178" spans="3:4" hidden="1" outlineLevel="1" x14ac:dyDescent="0.2">
      <c r="C19178" s="554"/>
      <c r="D19178" s="554"/>
    </row>
    <row r="19179" spans="3:4" hidden="1" outlineLevel="1" x14ac:dyDescent="0.2">
      <c r="C19179" s="554"/>
      <c r="D19179" s="554"/>
    </row>
    <row r="19180" spans="3:4" hidden="1" outlineLevel="1" x14ac:dyDescent="0.2">
      <c r="C19180" s="554"/>
      <c r="D19180" s="554"/>
    </row>
    <row r="19181" spans="3:4" hidden="1" outlineLevel="1" x14ac:dyDescent="0.2">
      <c r="C19181" s="554"/>
      <c r="D19181" s="554"/>
    </row>
    <row r="19182" spans="3:4" hidden="1" outlineLevel="1" x14ac:dyDescent="0.2">
      <c r="C19182" s="554"/>
      <c r="D19182" s="554"/>
    </row>
    <row r="19183" spans="3:4" hidden="1" outlineLevel="1" x14ac:dyDescent="0.2">
      <c r="C19183" s="554"/>
      <c r="D19183" s="554"/>
    </row>
    <row r="19184" spans="3:4" hidden="1" outlineLevel="1" x14ac:dyDescent="0.2">
      <c r="C19184" s="554"/>
      <c r="D19184" s="554"/>
    </row>
    <row r="19185" spans="3:4" hidden="1" outlineLevel="1" x14ac:dyDescent="0.2">
      <c r="C19185" s="554"/>
      <c r="D19185" s="554"/>
    </row>
    <row r="19186" spans="3:4" hidden="1" outlineLevel="1" x14ac:dyDescent="0.2">
      <c r="C19186" s="554"/>
      <c r="D19186" s="554"/>
    </row>
    <row r="19187" spans="3:4" hidden="1" outlineLevel="1" x14ac:dyDescent="0.2">
      <c r="C19187" s="554"/>
      <c r="D19187" s="554"/>
    </row>
    <row r="19188" spans="3:4" hidden="1" outlineLevel="1" x14ac:dyDescent="0.2">
      <c r="C19188" s="554"/>
      <c r="D19188" s="554"/>
    </row>
    <row r="19189" spans="3:4" hidden="1" outlineLevel="1" x14ac:dyDescent="0.2">
      <c r="C19189" s="554"/>
      <c r="D19189" s="554"/>
    </row>
    <row r="19190" spans="3:4" hidden="1" outlineLevel="1" x14ac:dyDescent="0.2">
      <c r="C19190" s="554"/>
      <c r="D19190" s="554"/>
    </row>
    <row r="19191" spans="3:4" hidden="1" outlineLevel="1" x14ac:dyDescent="0.2">
      <c r="C19191" s="554"/>
      <c r="D19191" s="554"/>
    </row>
    <row r="19192" spans="3:4" hidden="1" outlineLevel="1" x14ac:dyDescent="0.2">
      <c r="C19192" s="554"/>
      <c r="D19192" s="554"/>
    </row>
    <row r="19193" spans="3:4" hidden="1" outlineLevel="1" x14ac:dyDescent="0.2">
      <c r="C19193" s="554"/>
      <c r="D19193" s="554"/>
    </row>
    <row r="19194" spans="3:4" hidden="1" outlineLevel="1" x14ac:dyDescent="0.2">
      <c r="C19194" s="554"/>
      <c r="D19194" s="554"/>
    </row>
    <row r="19195" spans="3:4" hidden="1" outlineLevel="1" x14ac:dyDescent="0.2">
      <c r="C19195" s="554"/>
      <c r="D19195" s="554"/>
    </row>
    <row r="19196" spans="3:4" hidden="1" outlineLevel="1" x14ac:dyDescent="0.2">
      <c r="C19196" s="554"/>
      <c r="D19196" s="554"/>
    </row>
    <row r="19197" spans="3:4" hidden="1" outlineLevel="1" x14ac:dyDescent="0.2">
      <c r="C19197" s="554"/>
      <c r="D19197" s="554"/>
    </row>
    <row r="19198" spans="3:4" hidden="1" outlineLevel="1" x14ac:dyDescent="0.2">
      <c r="C19198" s="554"/>
      <c r="D19198" s="554"/>
    </row>
    <row r="19199" spans="3:4" hidden="1" outlineLevel="1" x14ac:dyDescent="0.2">
      <c r="C19199" s="554"/>
      <c r="D19199" s="554"/>
    </row>
    <row r="19200" spans="3:4" hidden="1" outlineLevel="1" x14ac:dyDescent="0.2">
      <c r="C19200" s="554"/>
      <c r="D19200" s="554"/>
    </row>
    <row r="19201" spans="3:4" hidden="1" outlineLevel="1" x14ac:dyDescent="0.2">
      <c r="C19201" s="554"/>
      <c r="D19201" s="554"/>
    </row>
    <row r="19202" spans="3:4" hidden="1" outlineLevel="1" x14ac:dyDescent="0.2">
      <c r="C19202" s="554"/>
      <c r="D19202" s="554"/>
    </row>
    <row r="19203" spans="3:4" hidden="1" outlineLevel="1" x14ac:dyDescent="0.2">
      <c r="C19203" s="554"/>
      <c r="D19203" s="554"/>
    </row>
    <row r="19204" spans="3:4" hidden="1" outlineLevel="1" x14ac:dyDescent="0.2">
      <c r="C19204" s="554"/>
      <c r="D19204" s="554"/>
    </row>
    <row r="19205" spans="3:4" hidden="1" outlineLevel="1" x14ac:dyDescent="0.2">
      <c r="C19205" s="554"/>
      <c r="D19205" s="554"/>
    </row>
    <row r="19206" spans="3:4" hidden="1" outlineLevel="1" x14ac:dyDescent="0.2">
      <c r="C19206" s="554"/>
      <c r="D19206" s="554"/>
    </row>
    <row r="19207" spans="3:4" hidden="1" outlineLevel="1" x14ac:dyDescent="0.2">
      <c r="C19207" s="554"/>
      <c r="D19207" s="554"/>
    </row>
    <row r="19208" spans="3:4" hidden="1" outlineLevel="1" x14ac:dyDescent="0.2">
      <c r="C19208" s="554"/>
      <c r="D19208" s="554"/>
    </row>
    <row r="19209" spans="3:4" hidden="1" outlineLevel="1" x14ac:dyDescent="0.2">
      <c r="C19209" s="554"/>
      <c r="D19209" s="554"/>
    </row>
    <row r="19210" spans="3:4" hidden="1" outlineLevel="1" x14ac:dyDescent="0.2">
      <c r="C19210" s="554"/>
      <c r="D19210" s="554"/>
    </row>
    <row r="19211" spans="3:4" hidden="1" outlineLevel="1" x14ac:dyDescent="0.2">
      <c r="C19211" s="554"/>
      <c r="D19211" s="554"/>
    </row>
    <row r="19212" spans="3:4" hidden="1" outlineLevel="1" x14ac:dyDescent="0.2">
      <c r="C19212" s="554"/>
      <c r="D19212" s="554"/>
    </row>
    <row r="19213" spans="3:4" hidden="1" outlineLevel="1" x14ac:dyDescent="0.2">
      <c r="C19213" s="554"/>
      <c r="D19213" s="554"/>
    </row>
    <row r="19214" spans="3:4" hidden="1" outlineLevel="1" x14ac:dyDescent="0.2">
      <c r="C19214" s="554"/>
      <c r="D19214" s="554"/>
    </row>
    <row r="19215" spans="3:4" hidden="1" outlineLevel="1" x14ac:dyDescent="0.2">
      <c r="C19215" s="554"/>
      <c r="D19215" s="554"/>
    </row>
    <row r="19216" spans="3:4" hidden="1" outlineLevel="1" x14ac:dyDescent="0.2">
      <c r="C19216" s="554"/>
      <c r="D19216" s="554"/>
    </row>
    <row r="19217" spans="3:4" hidden="1" outlineLevel="1" x14ac:dyDescent="0.2">
      <c r="C19217" s="554"/>
      <c r="D19217" s="554"/>
    </row>
    <row r="19218" spans="3:4" hidden="1" outlineLevel="1" x14ac:dyDescent="0.2">
      <c r="C19218" s="554"/>
      <c r="D19218" s="554"/>
    </row>
    <row r="19219" spans="3:4" hidden="1" outlineLevel="1" x14ac:dyDescent="0.2">
      <c r="C19219" s="554"/>
      <c r="D19219" s="554"/>
    </row>
    <row r="19220" spans="3:4" hidden="1" outlineLevel="1" x14ac:dyDescent="0.2">
      <c r="C19220" s="554"/>
      <c r="D19220" s="554"/>
    </row>
    <row r="19221" spans="3:4" hidden="1" outlineLevel="1" x14ac:dyDescent="0.2">
      <c r="C19221" s="554"/>
      <c r="D19221" s="554"/>
    </row>
    <row r="19222" spans="3:4" hidden="1" outlineLevel="1" x14ac:dyDescent="0.2">
      <c r="C19222" s="554"/>
      <c r="D19222" s="554"/>
    </row>
    <row r="19223" spans="3:4" hidden="1" outlineLevel="1" x14ac:dyDescent="0.2">
      <c r="C19223" s="554"/>
      <c r="D19223" s="554"/>
    </row>
    <row r="19224" spans="3:4" hidden="1" outlineLevel="1" x14ac:dyDescent="0.2">
      <c r="C19224" s="554"/>
      <c r="D19224" s="554"/>
    </row>
    <row r="19225" spans="3:4" hidden="1" outlineLevel="1" x14ac:dyDescent="0.2">
      <c r="C19225" s="554"/>
      <c r="D19225" s="554"/>
    </row>
    <row r="19226" spans="3:4" hidden="1" outlineLevel="1" x14ac:dyDescent="0.2">
      <c r="C19226" s="554"/>
      <c r="D19226" s="554"/>
    </row>
    <row r="19227" spans="3:4" hidden="1" outlineLevel="1" x14ac:dyDescent="0.2">
      <c r="C19227" s="554"/>
      <c r="D19227" s="554"/>
    </row>
    <row r="19228" spans="3:4" hidden="1" outlineLevel="1" x14ac:dyDescent="0.2">
      <c r="C19228" s="554"/>
      <c r="D19228" s="554"/>
    </row>
    <row r="19229" spans="3:4" hidden="1" outlineLevel="1" x14ac:dyDescent="0.2">
      <c r="C19229" s="554"/>
      <c r="D19229" s="554"/>
    </row>
    <row r="19230" spans="3:4" hidden="1" outlineLevel="1" x14ac:dyDescent="0.2">
      <c r="C19230" s="554"/>
      <c r="D19230" s="554"/>
    </row>
    <row r="19231" spans="3:4" hidden="1" outlineLevel="1" x14ac:dyDescent="0.2">
      <c r="C19231" s="554"/>
      <c r="D19231" s="554"/>
    </row>
    <row r="19232" spans="3:4" hidden="1" outlineLevel="1" x14ac:dyDescent="0.2">
      <c r="C19232" s="554"/>
      <c r="D19232" s="554"/>
    </row>
    <row r="19233" spans="3:4" hidden="1" outlineLevel="1" x14ac:dyDescent="0.2">
      <c r="C19233" s="554"/>
      <c r="D19233" s="554"/>
    </row>
    <row r="19234" spans="3:4" hidden="1" outlineLevel="1" x14ac:dyDescent="0.2">
      <c r="C19234" s="554"/>
      <c r="D19234" s="554"/>
    </row>
    <row r="19235" spans="3:4" hidden="1" outlineLevel="1" x14ac:dyDescent="0.2">
      <c r="C19235" s="554"/>
      <c r="D19235" s="554"/>
    </row>
    <row r="19236" spans="3:4" hidden="1" outlineLevel="1" x14ac:dyDescent="0.2">
      <c r="C19236" s="554"/>
      <c r="D19236" s="554"/>
    </row>
    <row r="19237" spans="3:4" hidden="1" outlineLevel="1" x14ac:dyDescent="0.2">
      <c r="C19237" s="554"/>
      <c r="D19237" s="554"/>
    </row>
    <row r="19238" spans="3:4" hidden="1" outlineLevel="1" x14ac:dyDescent="0.2">
      <c r="C19238" s="554"/>
      <c r="D19238" s="554"/>
    </row>
    <row r="19239" spans="3:4" hidden="1" outlineLevel="1" x14ac:dyDescent="0.2">
      <c r="C19239" s="554"/>
      <c r="D19239" s="554"/>
    </row>
    <row r="19240" spans="3:4" hidden="1" outlineLevel="1" x14ac:dyDescent="0.2">
      <c r="C19240" s="554"/>
      <c r="D19240" s="554"/>
    </row>
    <row r="19241" spans="3:4" hidden="1" outlineLevel="1" x14ac:dyDescent="0.2">
      <c r="C19241" s="554"/>
      <c r="D19241" s="554"/>
    </row>
    <row r="19242" spans="3:4" hidden="1" outlineLevel="1" x14ac:dyDescent="0.2">
      <c r="C19242" s="554"/>
      <c r="D19242" s="554"/>
    </row>
    <row r="19243" spans="3:4" hidden="1" outlineLevel="1" x14ac:dyDescent="0.2">
      <c r="C19243" s="554"/>
      <c r="D19243" s="554"/>
    </row>
    <row r="19244" spans="3:4" hidden="1" outlineLevel="1" x14ac:dyDescent="0.2">
      <c r="C19244" s="554"/>
      <c r="D19244" s="554"/>
    </row>
    <row r="19245" spans="3:4" hidden="1" outlineLevel="1" x14ac:dyDescent="0.2">
      <c r="C19245" s="554"/>
      <c r="D19245" s="554"/>
    </row>
    <row r="19246" spans="3:4" hidden="1" outlineLevel="1" x14ac:dyDescent="0.2">
      <c r="C19246" s="554"/>
      <c r="D19246" s="554"/>
    </row>
    <row r="19247" spans="3:4" hidden="1" outlineLevel="1" x14ac:dyDescent="0.2">
      <c r="C19247" s="554"/>
      <c r="D19247" s="554"/>
    </row>
    <row r="19248" spans="3:4" hidden="1" outlineLevel="1" x14ac:dyDescent="0.2">
      <c r="C19248" s="554"/>
      <c r="D19248" s="554"/>
    </row>
    <row r="19249" spans="3:4" hidden="1" outlineLevel="1" x14ac:dyDescent="0.2">
      <c r="C19249" s="554"/>
      <c r="D19249" s="554"/>
    </row>
    <row r="19250" spans="3:4" hidden="1" outlineLevel="1" x14ac:dyDescent="0.2">
      <c r="C19250" s="554"/>
      <c r="D19250" s="554"/>
    </row>
    <row r="19251" spans="3:4" hidden="1" outlineLevel="1" x14ac:dyDescent="0.2">
      <c r="C19251" s="554"/>
      <c r="D19251" s="554"/>
    </row>
    <row r="19252" spans="3:4" hidden="1" outlineLevel="1" x14ac:dyDescent="0.2">
      <c r="C19252" s="554"/>
      <c r="D19252" s="554"/>
    </row>
    <row r="19253" spans="3:4" hidden="1" outlineLevel="1" x14ac:dyDescent="0.2">
      <c r="C19253" s="554"/>
      <c r="D19253" s="554"/>
    </row>
    <row r="19254" spans="3:4" hidden="1" outlineLevel="1" x14ac:dyDescent="0.2">
      <c r="C19254" s="554"/>
      <c r="D19254" s="554"/>
    </row>
    <row r="19255" spans="3:4" hidden="1" outlineLevel="1" x14ac:dyDescent="0.2">
      <c r="C19255" s="554"/>
      <c r="D19255" s="554"/>
    </row>
    <row r="19256" spans="3:4" hidden="1" outlineLevel="1" x14ac:dyDescent="0.2">
      <c r="C19256" s="554"/>
      <c r="D19256" s="554"/>
    </row>
    <row r="19257" spans="3:4" hidden="1" outlineLevel="1" x14ac:dyDescent="0.2">
      <c r="C19257" s="554"/>
      <c r="D19257" s="554"/>
    </row>
    <row r="19258" spans="3:4" hidden="1" outlineLevel="1" x14ac:dyDescent="0.2">
      <c r="C19258" s="554"/>
      <c r="D19258" s="554"/>
    </row>
    <row r="19259" spans="3:4" hidden="1" outlineLevel="1" x14ac:dyDescent="0.2">
      <c r="C19259" s="554"/>
      <c r="D19259" s="554"/>
    </row>
    <row r="19260" spans="3:4" hidden="1" outlineLevel="1" x14ac:dyDescent="0.2">
      <c r="C19260" s="554"/>
      <c r="D19260" s="554"/>
    </row>
    <row r="19261" spans="3:4" hidden="1" outlineLevel="1" x14ac:dyDescent="0.2">
      <c r="C19261" s="554"/>
      <c r="D19261" s="554"/>
    </row>
    <row r="19262" spans="3:4" hidden="1" outlineLevel="1" x14ac:dyDescent="0.2">
      <c r="C19262" s="554"/>
      <c r="D19262" s="554"/>
    </row>
    <row r="19263" spans="3:4" hidden="1" outlineLevel="1" x14ac:dyDescent="0.2">
      <c r="C19263" s="554"/>
      <c r="D19263" s="554"/>
    </row>
    <row r="19264" spans="3:4" hidden="1" outlineLevel="1" x14ac:dyDescent="0.2">
      <c r="C19264" s="554"/>
      <c r="D19264" s="554"/>
    </row>
    <row r="19265" spans="3:4" hidden="1" outlineLevel="1" x14ac:dyDescent="0.2">
      <c r="C19265" s="554"/>
      <c r="D19265" s="554"/>
    </row>
    <row r="19266" spans="3:4" hidden="1" outlineLevel="1" x14ac:dyDescent="0.2">
      <c r="C19266" s="554"/>
      <c r="D19266" s="554"/>
    </row>
    <row r="19267" spans="3:4" hidden="1" outlineLevel="1" x14ac:dyDescent="0.2">
      <c r="C19267" s="554"/>
      <c r="D19267" s="554"/>
    </row>
    <row r="19268" spans="3:4" hidden="1" outlineLevel="1" x14ac:dyDescent="0.2">
      <c r="C19268" s="554"/>
      <c r="D19268" s="554"/>
    </row>
    <row r="19269" spans="3:4" hidden="1" outlineLevel="1" x14ac:dyDescent="0.2">
      <c r="C19269" s="554"/>
      <c r="D19269" s="554"/>
    </row>
    <row r="19270" spans="3:4" hidden="1" outlineLevel="1" x14ac:dyDescent="0.2">
      <c r="C19270" s="554"/>
      <c r="D19270" s="554"/>
    </row>
    <row r="19271" spans="3:4" hidden="1" outlineLevel="1" x14ac:dyDescent="0.2">
      <c r="C19271" s="554"/>
      <c r="D19271" s="554"/>
    </row>
    <row r="19272" spans="3:4" hidden="1" outlineLevel="1" x14ac:dyDescent="0.2">
      <c r="C19272" s="554"/>
      <c r="D19272" s="554"/>
    </row>
    <row r="19273" spans="3:4" hidden="1" outlineLevel="1" x14ac:dyDescent="0.2">
      <c r="C19273" s="554"/>
      <c r="D19273" s="554"/>
    </row>
    <row r="19274" spans="3:4" hidden="1" outlineLevel="1" x14ac:dyDescent="0.2">
      <c r="C19274" s="554"/>
      <c r="D19274" s="554"/>
    </row>
    <row r="19275" spans="3:4" hidden="1" outlineLevel="1" x14ac:dyDescent="0.2">
      <c r="C19275" s="554"/>
      <c r="D19275" s="554"/>
    </row>
    <row r="19276" spans="3:4" hidden="1" outlineLevel="1" x14ac:dyDescent="0.2">
      <c r="C19276" s="554"/>
      <c r="D19276" s="554"/>
    </row>
    <row r="19277" spans="3:4" hidden="1" outlineLevel="1" x14ac:dyDescent="0.2">
      <c r="C19277" s="554"/>
      <c r="D19277" s="554"/>
    </row>
    <row r="19278" spans="3:4" hidden="1" outlineLevel="1" x14ac:dyDescent="0.2">
      <c r="C19278" s="554"/>
      <c r="D19278" s="554"/>
    </row>
    <row r="19279" spans="3:4" hidden="1" outlineLevel="1" x14ac:dyDescent="0.2">
      <c r="C19279" s="554"/>
      <c r="D19279" s="554"/>
    </row>
    <row r="19280" spans="3:4" hidden="1" outlineLevel="1" x14ac:dyDescent="0.2">
      <c r="C19280" s="554"/>
      <c r="D19280" s="554"/>
    </row>
    <row r="19281" spans="3:4" hidden="1" outlineLevel="1" x14ac:dyDescent="0.2">
      <c r="C19281" s="554"/>
      <c r="D19281" s="554"/>
    </row>
    <row r="19282" spans="3:4" hidden="1" outlineLevel="1" x14ac:dyDescent="0.2">
      <c r="C19282" s="554"/>
      <c r="D19282" s="554"/>
    </row>
    <row r="19283" spans="3:4" hidden="1" outlineLevel="1" x14ac:dyDescent="0.2">
      <c r="C19283" s="554"/>
      <c r="D19283" s="554"/>
    </row>
    <row r="19284" spans="3:4" hidden="1" outlineLevel="1" x14ac:dyDescent="0.2">
      <c r="C19284" s="554"/>
      <c r="D19284" s="554"/>
    </row>
    <row r="19285" spans="3:4" hidden="1" outlineLevel="1" x14ac:dyDescent="0.2">
      <c r="C19285" s="554"/>
      <c r="D19285" s="554"/>
    </row>
    <row r="19286" spans="3:4" hidden="1" outlineLevel="1" x14ac:dyDescent="0.2">
      <c r="C19286" s="554"/>
      <c r="D19286" s="554"/>
    </row>
    <row r="19287" spans="3:4" hidden="1" outlineLevel="1" x14ac:dyDescent="0.2">
      <c r="C19287" s="554"/>
      <c r="D19287" s="554"/>
    </row>
    <row r="19288" spans="3:4" hidden="1" outlineLevel="1" x14ac:dyDescent="0.2">
      <c r="C19288" s="554"/>
      <c r="D19288" s="554"/>
    </row>
    <row r="19289" spans="3:4" hidden="1" outlineLevel="1" x14ac:dyDescent="0.2">
      <c r="C19289" s="554"/>
      <c r="D19289" s="554"/>
    </row>
    <row r="19290" spans="3:4" hidden="1" outlineLevel="1" x14ac:dyDescent="0.2">
      <c r="C19290" s="554"/>
      <c r="D19290" s="554"/>
    </row>
    <row r="19291" spans="3:4" hidden="1" outlineLevel="1" x14ac:dyDescent="0.2">
      <c r="C19291" s="554"/>
      <c r="D19291" s="554"/>
    </row>
    <row r="19292" spans="3:4" hidden="1" outlineLevel="1" x14ac:dyDescent="0.2">
      <c r="C19292" s="554"/>
      <c r="D19292" s="554"/>
    </row>
    <row r="19293" spans="3:4" hidden="1" outlineLevel="1" x14ac:dyDescent="0.2">
      <c r="C19293" s="554"/>
      <c r="D19293" s="554"/>
    </row>
    <row r="19294" spans="3:4" hidden="1" outlineLevel="1" x14ac:dyDescent="0.2">
      <c r="C19294" s="554"/>
      <c r="D19294" s="554"/>
    </row>
    <row r="19295" spans="3:4" hidden="1" outlineLevel="1" x14ac:dyDescent="0.2">
      <c r="C19295" s="554"/>
      <c r="D19295" s="554"/>
    </row>
    <row r="19296" spans="3:4" hidden="1" outlineLevel="1" x14ac:dyDescent="0.2">
      <c r="C19296" s="554"/>
      <c r="D19296" s="554"/>
    </row>
    <row r="19297" spans="3:4" hidden="1" outlineLevel="1" x14ac:dyDescent="0.2">
      <c r="C19297" s="554"/>
      <c r="D19297" s="554"/>
    </row>
    <row r="19298" spans="3:4" hidden="1" outlineLevel="1" x14ac:dyDescent="0.2">
      <c r="C19298" s="554"/>
      <c r="D19298" s="554"/>
    </row>
    <row r="19299" spans="3:4" hidden="1" outlineLevel="1" x14ac:dyDescent="0.2">
      <c r="C19299" s="554"/>
      <c r="D19299" s="554"/>
    </row>
    <row r="19300" spans="3:4" hidden="1" outlineLevel="1" x14ac:dyDescent="0.2">
      <c r="C19300" s="554"/>
      <c r="D19300" s="554"/>
    </row>
    <row r="19301" spans="3:4" hidden="1" outlineLevel="1" x14ac:dyDescent="0.2">
      <c r="C19301" s="554"/>
      <c r="D19301" s="554"/>
    </row>
    <row r="19302" spans="3:4" hidden="1" outlineLevel="1" x14ac:dyDescent="0.2">
      <c r="C19302" s="554"/>
      <c r="D19302" s="554"/>
    </row>
    <row r="19303" spans="3:4" hidden="1" outlineLevel="1" x14ac:dyDescent="0.2">
      <c r="C19303" s="554"/>
      <c r="D19303" s="554"/>
    </row>
    <row r="19304" spans="3:4" hidden="1" outlineLevel="1" x14ac:dyDescent="0.2">
      <c r="C19304" s="554"/>
      <c r="D19304" s="554"/>
    </row>
    <row r="19305" spans="3:4" hidden="1" outlineLevel="1" x14ac:dyDescent="0.2">
      <c r="C19305" s="554"/>
      <c r="D19305" s="554"/>
    </row>
    <row r="19306" spans="3:4" hidden="1" outlineLevel="1" x14ac:dyDescent="0.2">
      <c r="C19306" s="554"/>
      <c r="D19306" s="554"/>
    </row>
    <row r="19307" spans="3:4" hidden="1" outlineLevel="1" x14ac:dyDescent="0.2">
      <c r="C19307" s="554"/>
      <c r="D19307" s="554"/>
    </row>
    <row r="19308" spans="3:4" hidden="1" outlineLevel="1" x14ac:dyDescent="0.2">
      <c r="C19308" s="554"/>
      <c r="D19308" s="554"/>
    </row>
    <row r="19309" spans="3:4" hidden="1" outlineLevel="1" x14ac:dyDescent="0.2">
      <c r="C19309" s="554"/>
      <c r="D19309" s="554"/>
    </row>
    <row r="19310" spans="3:4" hidden="1" outlineLevel="1" x14ac:dyDescent="0.2">
      <c r="C19310" s="554"/>
      <c r="D19310" s="554"/>
    </row>
    <row r="19311" spans="3:4" hidden="1" outlineLevel="1" x14ac:dyDescent="0.2">
      <c r="C19311" s="554"/>
      <c r="D19311" s="554"/>
    </row>
    <row r="19312" spans="3:4" hidden="1" outlineLevel="1" x14ac:dyDescent="0.2">
      <c r="C19312" s="554"/>
      <c r="D19312" s="554"/>
    </row>
    <row r="19313" spans="3:4" hidden="1" outlineLevel="1" x14ac:dyDescent="0.2">
      <c r="C19313" s="554"/>
      <c r="D19313" s="554"/>
    </row>
    <row r="19314" spans="3:4" hidden="1" outlineLevel="1" x14ac:dyDescent="0.2">
      <c r="C19314" s="554"/>
      <c r="D19314" s="554"/>
    </row>
    <row r="19315" spans="3:4" hidden="1" outlineLevel="1" x14ac:dyDescent="0.2">
      <c r="C19315" s="554"/>
      <c r="D19315" s="554"/>
    </row>
    <row r="19316" spans="3:4" hidden="1" outlineLevel="1" x14ac:dyDescent="0.2">
      <c r="C19316" s="554"/>
      <c r="D19316" s="554"/>
    </row>
    <row r="19317" spans="3:4" hidden="1" outlineLevel="1" x14ac:dyDescent="0.2">
      <c r="C19317" s="554"/>
      <c r="D19317" s="554"/>
    </row>
    <row r="19318" spans="3:4" hidden="1" outlineLevel="1" x14ac:dyDescent="0.2">
      <c r="C19318" s="554"/>
      <c r="D19318" s="554"/>
    </row>
    <row r="19319" spans="3:4" hidden="1" outlineLevel="1" x14ac:dyDescent="0.2">
      <c r="C19319" s="554"/>
      <c r="D19319" s="554"/>
    </row>
    <row r="19320" spans="3:4" hidden="1" outlineLevel="1" x14ac:dyDescent="0.2">
      <c r="C19320" s="554"/>
      <c r="D19320" s="554"/>
    </row>
    <row r="19321" spans="3:4" hidden="1" outlineLevel="1" x14ac:dyDescent="0.2">
      <c r="C19321" s="554"/>
      <c r="D19321" s="554"/>
    </row>
    <row r="19322" spans="3:4" hidden="1" outlineLevel="1" x14ac:dyDescent="0.2">
      <c r="C19322" s="554"/>
      <c r="D19322" s="554"/>
    </row>
    <row r="19323" spans="3:4" hidden="1" outlineLevel="1" x14ac:dyDescent="0.2">
      <c r="C19323" s="554"/>
      <c r="D19323" s="554"/>
    </row>
    <row r="19324" spans="3:4" hidden="1" outlineLevel="1" x14ac:dyDescent="0.2">
      <c r="C19324" s="554"/>
      <c r="D19324" s="554"/>
    </row>
    <row r="19325" spans="3:4" hidden="1" outlineLevel="1" x14ac:dyDescent="0.2">
      <c r="C19325" s="554"/>
      <c r="D19325" s="554"/>
    </row>
    <row r="19326" spans="3:4" hidden="1" outlineLevel="1" x14ac:dyDescent="0.2">
      <c r="C19326" s="554"/>
      <c r="D19326" s="554"/>
    </row>
    <row r="19327" spans="3:4" hidden="1" outlineLevel="1" x14ac:dyDescent="0.2">
      <c r="C19327" s="554"/>
      <c r="D19327" s="554"/>
    </row>
    <row r="19328" spans="3:4" hidden="1" outlineLevel="1" x14ac:dyDescent="0.2">
      <c r="C19328" s="554"/>
      <c r="D19328" s="554"/>
    </row>
    <row r="19329" spans="3:4" hidden="1" outlineLevel="1" x14ac:dyDescent="0.2">
      <c r="C19329" s="554"/>
      <c r="D19329" s="554"/>
    </row>
    <row r="19330" spans="3:4" hidden="1" outlineLevel="1" x14ac:dyDescent="0.2">
      <c r="C19330" s="554"/>
      <c r="D19330" s="554"/>
    </row>
    <row r="19331" spans="3:4" hidden="1" outlineLevel="1" x14ac:dyDescent="0.2">
      <c r="C19331" s="554"/>
      <c r="D19331" s="554"/>
    </row>
    <row r="19332" spans="3:4" hidden="1" outlineLevel="1" x14ac:dyDescent="0.2">
      <c r="C19332" s="554"/>
      <c r="D19332" s="554"/>
    </row>
    <row r="19333" spans="3:4" hidden="1" outlineLevel="1" x14ac:dyDescent="0.2">
      <c r="C19333" s="554"/>
      <c r="D19333" s="554"/>
    </row>
    <row r="19334" spans="3:4" hidden="1" outlineLevel="1" x14ac:dyDescent="0.2">
      <c r="C19334" s="554"/>
      <c r="D19334" s="554"/>
    </row>
    <row r="19335" spans="3:4" hidden="1" outlineLevel="1" x14ac:dyDescent="0.2">
      <c r="C19335" s="554"/>
      <c r="D19335" s="554"/>
    </row>
    <row r="19336" spans="3:4" hidden="1" outlineLevel="1" x14ac:dyDescent="0.2">
      <c r="C19336" s="554"/>
      <c r="D19336" s="554"/>
    </row>
    <row r="19337" spans="3:4" hidden="1" outlineLevel="1" x14ac:dyDescent="0.2">
      <c r="C19337" s="554"/>
      <c r="D19337" s="554"/>
    </row>
    <row r="19338" spans="3:4" hidden="1" outlineLevel="1" x14ac:dyDescent="0.2">
      <c r="C19338" s="554"/>
      <c r="D19338" s="554"/>
    </row>
    <row r="19339" spans="3:4" hidden="1" outlineLevel="1" x14ac:dyDescent="0.2">
      <c r="C19339" s="554"/>
      <c r="D19339" s="554"/>
    </row>
    <row r="19340" spans="3:4" hidden="1" outlineLevel="1" x14ac:dyDescent="0.2">
      <c r="C19340" s="554"/>
      <c r="D19340" s="554"/>
    </row>
    <row r="19341" spans="3:4" hidden="1" outlineLevel="1" x14ac:dyDescent="0.2">
      <c r="C19341" s="554"/>
      <c r="D19341" s="554"/>
    </row>
    <row r="19342" spans="3:4" hidden="1" outlineLevel="1" x14ac:dyDescent="0.2">
      <c r="C19342" s="554"/>
      <c r="D19342" s="554"/>
    </row>
    <row r="19343" spans="3:4" hidden="1" outlineLevel="1" x14ac:dyDescent="0.2">
      <c r="C19343" s="554"/>
      <c r="D19343" s="554"/>
    </row>
    <row r="19344" spans="3:4" hidden="1" outlineLevel="1" x14ac:dyDescent="0.2">
      <c r="C19344" s="554"/>
      <c r="D19344" s="554"/>
    </row>
    <row r="19345" spans="3:4" hidden="1" outlineLevel="1" x14ac:dyDescent="0.2">
      <c r="C19345" s="554"/>
      <c r="D19345" s="554"/>
    </row>
    <row r="19346" spans="3:4" hidden="1" outlineLevel="1" x14ac:dyDescent="0.2">
      <c r="C19346" s="554"/>
      <c r="D19346" s="554"/>
    </row>
    <row r="19347" spans="3:4" hidden="1" outlineLevel="1" x14ac:dyDescent="0.2">
      <c r="C19347" s="554"/>
      <c r="D19347" s="554"/>
    </row>
    <row r="19348" spans="3:4" hidden="1" outlineLevel="1" x14ac:dyDescent="0.2">
      <c r="C19348" s="554"/>
      <c r="D19348" s="554"/>
    </row>
    <row r="19349" spans="3:4" hidden="1" outlineLevel="1" x14ac:dyDescent="0.2">
      <c r="C19349" s="554"/>
      <c r="D19349" s="554"/>
    </row>
    <row r="19350" spans="3:4" hidden="1" outlineLevel="1" x14ac:dyDescent="0.2">
      <c r="C19350" s="554"/>
      <c r="D19350" s="554"/>
    </row>
    <row r="19351" spans="3:4" hidden="1" outlineLevel="1" x14ac:dyDescent="0.2">
      <c r="C19351" s="554"/>
      <c r="D19351" s="554"/>
    </row>
    <row r="19352" spans="3:4" hidden="1" outlineLevel="1" x14ac:dyDescent="0.2">
      <c r="C19352" s="554"/>
      <c r="D19352" s="554"/>
    </row>
    <row r="19353" spans="3:4" hidden="1" outlineLevel="1" x14ac:dyDescent="0.2">
      <c r="C19353" s="554"/>
      <c r="D19353" s="554"/>
    </row>
    <row r="19354" spans="3:4" hidden="1" outlineLevel="1" x14ac:dyDescent="0.2">
      <c r="C19354" s="554"/>
      <c r="D19354" s="554"/>
    </row>
    <row r="19355" spans="3:4" hidden="1" outlineLevel="1" x14ac:dyDescent="0.2">
      <c r="C19355" s="554"/>
      <c r="D19355" s="554"/>
    </row>
    <row r="19356" spans="3:4" hidden="1" outlineLevel="1" x14ac:dyDescent="0.2">
      <c r="C19356" s="554"/>
      <c r="D19356" s="554"/>
    </row>
    <row r="19357" spans="3:4" hidden="1" outlineLevel="1" x14ac:dyDescent="0.2">
      <c r="C19357" s="554"/>
      <c r="D19357" s="554"/>
    </row>
    <row r="19358" spans="3:4" hidden="1" outlineLevel="1" x14ac:dyDescent="0.2">
      <c r="C19358" s="554"/>
      <c r="D19358" s="554"/>
    </row>
    <row r="19359" spans="3:4" hidden="1" outlineLevel="1" x14ac:dyDescent="0.2">
      <c r="C19359" s="554"/>
      <c r="D19359" s="554"/>
    </row>
    <row r="19360" spans="3:4" hidden="1" outlineLevel="1" x14ac:dyDescent="0.2">
      <c r="C19360" s="554"/>
      <c r="D19360" s="554"/>
    </row>
    <row r="19361" spans="3:4" hidden="1" outlineLevel="1" x14ac:dyDescent="0.2">
      <c r="C19361" s="554"/>
      <c r="D19361" s="554"/>
    </row>
    <row r="19362" spans="3:4" hidden="1" outlineLevel="1" x14ac:dyDescent="0.2">
      <c r="C19362" s="554"/>
      <c r="D19362" s="554"/>
    </row>
    <row r="19363" spans="3:4" hidden="1" outlineLevel="1" x14ac:dyDescent="0.2">
      <c r="C19363" s="554"/>
      <c r="D19363" s="554"/>
    </row>
    <row r="19364" spans="3:4" hidden="1" outlineLevel="1" x14ac:dyDescent="0.2">
      <c r="C19364" s="554"/>
      <c r="D19364" s="554"/>
    </row>
    <row r="19365" spans="3:4" hidden="1" outlineLevel="1" x14ac:dyDescent="0.2">
      <c r="C19365" s="554"/>
      <c r="D19365" s="554"/>
    </row>
    <row r="19366" spans="3:4" hidden="1" outlineLevel="1" x14ac:dyDescent="0.2">
      <c r="C19366" s="554"/>
      <c r="D19366" s="554"/>
    </row>
    <row r="19367" spans="3:4" hidden="1" outlineLevel="1" x14ac:dyDescent="0.2">
      <c r="C19367" s="554"/>
      <c r="D19367" s="554"/>
    </row>
    <row r="19368" spans="3:4" hidden="1" outlineLevel="1" x14ac:dyDescent="0.2">
      <c r="C19368" s="554"/>
      <c r="D19368" s="554"/>
    </row>
    <row r="19369" spans="3:4" hidden="1" outlineLevel="1" x14ac:dyDescent="0.2">
      <c r="C19369" s="554"/>
      <c r="D19369" s="554"/>
    </row>
    <row r="19370" spans="3:4" hidden="1" outlineLevel="1" x14ac:dyDescent="0.2">
      <c r="C19370" s="554"/>
      <c r="D19370" s="554"/>
    </row>
    <row r="19371" spans="3:4" hidden="1" outlineLevel="1" x14ac:dyDescent="0.2">
      <c r="C19371" s="554"/>
      <c r="D19371" s="554"/>
    </row>
    <row r="19372" spans="3:4" hidden="1" outlineLevel="1" x14ac:dyDescent="0.2">
      <c r="C19372" s="554"/>
      <c r="D19372" s="554"/>
    </row>
    <row r="19373" spans="3:4" hidden="1" outlineLevel="1" x14ac:dyDescent="0.2">
      <c r="C19373" s="554"/>
      <c r="D19373" s="554"/>
    </row>
    <row r="19374" spans="3:4" hidden="1" outlineLevel="1" x14ac:dyDescent="0.2">
      <c r="C19374" s="554"/>
      <c r="D19374" s="554"/>
    </row>
    <row r="19375" spans="3:4" hidden="1" outlineLevel="1" x14ac:dyDescent="0.2">
      <c r="C19375" s="554"/>
      <c r="D19375" s="554"/>
    </row>
    <row r="19376" spans="3:4" hidden="1" outlineLevel="1" x14ac:dyDescent="0.2">
      <c r="C19376" s="554"/>
      <c r="D19376" s="554"/>
    </row>
    <row r="19377" spans="3:4" hidden="1" outlineLevel="1" x14ac:dyDescent="0.2">
      <c r="C19377" s="554"/>
      <c r="D19377" s="554"/>
    </row>
    <row r="19378" spans="3:4" hidden="1" outlineLevel="1" x14ac:dyDescent="0.2">
      <c r="C19378" s="554"/>
      <c r="D19378" s="554"/>
    </row>
    <row r="19379" spans="3:4" hidden="1" outlineLevel="1" x14ac:dyDescent="0.2">
      <c r="C19379" s="554"/>
      <c r="D19379" s="554"/>
    </row>
    <row r="19380" spans="3:4" hidden="1" outlineLevel="1" x14ac:dyDescent="0.2">
      <c r="C19380" s="554"/>
      <c r="D19380" s="554"/>
    </row>
    <row r="19381" spans="3:4" hidden="1" outlineLevel="1" x14ac:dyDescent="0.2">
      <c r="C19381" s="554"/>
      <c r="D19381" s="554"/>
    </row>
    <row r="19382" spans="3:4" hidden="1" outlineLevel="1" x14ac:dyDescent="0.2">
      <c r="C19382" s="554"/>
      <c r="D19382" s="554"/>
    </row>
    <row r="19383" spans="3:4" hidden="1" outlineLevel="1" x14ac:dyDescent="0.2">
      <c r="C19383" s="554"/>
      <c r="D19383" s="554"/>
    </row>
    <row r="19384" spans="3:4" hidden="1" outlineLevel="1" x14ac:dyDescent="0.2">
      <c r="C19384" s="554"/>
      <c r="D19384" s="554"/>
    </row>
    <row r="19385" spans="3:4" hidden="1" outlineLevel="1" x14ac:dyDescent="0.2">
      <c r="C19385" s="554"/>
      <c r="D19385" s="554"/>
    </row>
    <row r="19386" spans="3:4" hidden="1" outlineLevel="1" x14ac:dyDescent="0.2">
      <c r="C19386" s="554"/>
      <c r="D19386" s="554"/>
    </row>
    <row r="19387" spans="3:4" hidden="1" outlineLevel="1" x14ac:dyDescent="0.2">
      <c r="C19387" s="554"/>
      <c r="D19387" s="554"/>
    </row>
    <row r="19388" spans="3:4" hidden="1" outlineLevel="1" x14ac:dyDescent="0.2">
      <c r="C19388" s="554"/>
      <c r="D19388" s="554"/>
    </row>
    <row r="19389" spans="3:4" hidden="1" outlineLevel="1" x14ac:dyDescent="0.2">
      <c r="C19389" s="554"/>
      <c r="D19389" s="554"/>
    </row>
    <row r="19390" spans="3:4" hidden="1" outlineLevel="1" x14ac:dyDescent="0.2">
      <c r="C19390" s="554"/>
      <c r="D19390" s="554"/>
    </row>
    <row r="19391" spans="3:4" hidden="1" outlineLevel="1" x14ac:dyDescent="0.2">
      <c r="C19391" s="554"/>
      <c r="D19391" s="554"/>
    </row>
    <row r="19392" spans="3:4" hidden="1" outlineLevel="1" x14ac:dyDescent="0.2">
      <c r="C19392" s="554"/>
      <c r="D19392" s="554"/>
    </row>
    <row r="19393" spans="3:4" hidden="1" outlineLevel="1" x14ac:dyDescent="0.2">
      <c r="C19393" s="554"/>
      <c r="D19393" s="554"/>
    </row>
    <row r="19394" spans="3:4" hidden="1" outlineLevel="1" x14ac:dyDescent="0.2">
      <c r="C19394" s="554"/>
      <c r="D19394" s="554"/>
    </row>
    <row r="19395" spans="3:4" hidden="1" outlineLevel="1" x14ac:dyDescent="0.2">
      <c r="C19395" s="554"/>
      <c r="D19395" s="554"/>
    </row>
    <row r="19396" spans="3:4" hidden="1" outlineLevel="1" x14ac:dyDescent="0.2">
      <c r="C19396" s="554"/>
      <c r="D19396" s="554"/>
    </row>
    <row r="19397" spans="3:4" hidden="1" outlineLevel="1" x14ac:dyDescent="0.2">
      <c r="C19397" s="554"/>
      <c r="D19397" s="554"/>
    </row>
    <row r="19398" spans="3:4" hidden="1" outlineLevel="1" x14ac:dyDescent="0.2">
      <c r="C19398" s="554"/>
      <c r="D19398" s="554"/>
    </row>
    <row r="19399" spans="3:4" hidden="1" outlineLevel="1" x14ac:dyDescent="0.2">
      <c r="C19399" s="554"/>
      <c r="D19399" s="554"/>
    </row>
    <row r="19400" spans="3:4" hidden="1" outlineLevel="1" x14ac:dyDescent="0.2">
      <c r="C19400" s="554"/>
      <c r="D19400" s="554"/>
    </row>
    <row r="19401" spans="3:4" hidden="1" outlineLevel="1" x14ac:dyDescent="0.2">
      <c r="C19401" s="554"/>
      <c r="D19401" s="554"/>
    </row>
    <row r="19402" spans="3:4" hidden="1" outlineLevel="1" x14ac:dyDescent="0.2">
      <c r="C19402" s="554"/>
      <c r="D19402" s="554"/>
    </row>
    <row r="19403" spans="3:4" hidden="1" outlineLevel="1" x14ac:dyDescent="0.2">
      <c r="C19403" s="554"/>
      <c r="D19403" s="554"/>
    </row>
    <row r="19404" spans="3:4" hidden="1" outlineLevel="1" x14ac:dyDescent="0.2">
      <c r="C19404" s="554"/>
      <c r="D19404" s="554"/>
    </row>
    <row r="19405" spans="3:4" hidden="1" outlineLevel="1" x14ac:dyDescent="0.2">
      <c r="C19405" s="554"/>
      <c r="D19405" s="554"/>
    </row>
    <row r="19406" spans="3:4" hidden="1" outlineLevel="1" x14ac:dyDescent="0.2">
      <c r="C19406" s="554"/>
      <c r="D19406" s="554"/>
    </row>
    <row r="19407" spans="3:4" hidden="1" outlineLevel="1" x14ac:dyDescent="0.2">
      <c r="C19407" s="554"/>
      <c r="D19407" s="554"/>
    </row>
    <row r="19408" spans="3:4" hidden="1" outlineLevel="1" x14ac:dyDescent="0.2">
      <c r="C19408" s="554"/>
      <c r="D19408" s="554"/>
    </row>
    <row r="19409" spans="3:4" hidden="1" outlineLevel="1" x14ac:dyDescent="0.2">
      <c r="C19409" s="554"/>
      <c r="D19409" s="554"/>
    </row>
    <row r="19410" spans="3:4" hidden="1" outlineLevel="1" x14ac:dyDescent="0.2">
      <c r="C19410" s="554"/>
      <c r="D19410" s="554"/>
    </row>
    <row r="19411" spans="3:4" hidden="1" outlineLevel="1" x14ac:dyDescent="0.2">
      <c r="C19411" s="554"/>
      <c r="D19411" s="554"/>
    </row>
    <row r="19412" spans="3:4" hidden="1" outlineLevel="1" x14ac:dyDescent="0.2">
      <c r="C19412" s="554"/>
      <c r="D19412" s="554"/>
    </row>
    <row r="19413" spans="3:4" hidden="1" outlineLevel="1" x14ac:dyDescent="0.2">
      <c r="C19413" s="554"/>
      <c r="D19413" s="554"/>
    </row>
    <row r="19414" spans="3:4" hidden="1" outlineLevel="1" x14ac:dyDescent="0.2">
      <c r="C19414" s="554"/>
      <c r="D19414" s="554"/>
    </row>
    <row r="19415" spans="3:4" hidden="1" outlineLevel="1" x14ac:dyDescent="0.2">
      <c r="C19415" s="554"/>
      <c r="D19415" s="554"/>
    </row>
    <row r="19416" spans="3:4" hidden="1" outlineLevel="1" x14ac:dyDescent="0.2">
      <c r="C19416" s="554"/>
      <c r="D19416" s="554"/>
    </row>
    <row r="19417" spans="3:4" hidden="1" outlineLevel="1" x14ac:dyDescent="0.2">
      <c r="C19417" s="554"/>
      <c r="D19417" s="554"/>
    </row>
    <row r="19418" spans="3:4" hidden="1" outlineLevel="1" x14ac:dyDescent="0.2">
      <c r="C19418" s="554"/>
      <c r="D19418" s="554"/>
    </row>
    <row r="19419" spans="3:4" hidden="1" outlineLevel="1" x14ac:dyDescent="0.2">
      <c r="C19419" s="554"/>
      <c r="D19419" s="554"/>
    </row>
    <row r="19420" spans="3:4" hidden="1" outlineLevel="1" x14ac:dyDescent="0.2">
      <c r="C19420" s="554"/>
      <c r="D19420" s="554"/>
    </row>
    <row r="19421" spans="3:4" hidden="1" outlineLevel="1" x14ac:dyDescent="0.2">
      <c r="C19421" s="554"/>
      <c r="D19421" s="554"/>
    </row>
    <row r="19422" spans="3:4" hidden="1" outlineLevel="1" x14ac:dyDescent="0.2">
      <c r="C19422" s="554"/>
      <c r="D19422" s="554"/>
    </row>
    <row r="19423" spans="3:4" hidden="1" outlineLevel="1" x14ac:dyDescent="0.2">
      <c r="C19423" s="554"/>
      <c r="D19423" s="554"/>
    </row>
    <row r="19424" spans="3:4" hidden="1" outlineLevel="1" x14ac:dyDescent="0.2">
      <c r="C19424" s="554"/>
      <c r="D19424" s="554"/>
    </row>
    <row r="19425" spans="3:4" hidden="1" outlineLevel="1" x14ac:dyDescent="0.2">
      <c r="C19425" s="554"/>
      <c r="D19425" s="554"/>
    </row>
    <row r="19426" spans="3:4" hidden="1" outlineLevel="1" x14ac:dyDescent="0.2">
      <c r="C19426" s="554"/>
      <c r="D19426" s="554"/>
    </row>
    <row r="19427" spans="3:4" hidden="1" outlineLevel="1" x14ac:dyDescent="0.2">
      <c r="C19427" s="554"/>
      <c r="D19427" s="554"/>
    </row>
    <row r="19428" spans="3:4" hidden="1" outlineLevel="1" x14ac:dyDescent="0.2">
      <c r="C19428" s="554"/>
      <c r="D19428" s="554"/>
    </row>
    <row r="19429" spans="3:4" hidden="1" outlineLevel="1" x14ac:dyDescent="0.2">
      <c r="C19429" s="554"/>
      <c r="D19429" s="554"/>
    </row>
    <row r="19430" spans="3:4" hidden="1" outlineLevel="1" x14ac:dyDescent="0.2">
      <c r="C19430" s="554"/>
      <c r="D19430" s="554"/>
    </row>
    <row r="19431" spans="3:4" hidden="1" outlineLevel="1" x14ac:dyDescent="0.2">
      <c r="C19431" s="554"/>
      <c r="D19431" s="554"/>
    </row>
    <row r="19432" spans="3:4" hidden="1" outlineLevel="1" x14ac:dyDescent="0.2">
      <c r="C19432" s="554"/>
      <c r="D19432" s="554"/>
    </row>
    <row r="19433" spans="3:4" hidden="1" outlineLevel="1" x14ac:dyDescent="0.2">
      <c r="C19433" s="554"/>
      <c r="D19433" s="554"/>
    </row>
    <row r="19434" spans="3:4" hidden="1" outlineLevel="1" x14ac:dyDescent="0.2">
      <c r="C19434" s="554"/>
      <c r="D19434" s="554"/>
    </row>
    <row r="19435" spans="3:4" hidden="1" outlineLevel="1" x14ac:dyDescent="0.2">
      <c r="C19435" s="554"/>
      <c r="D19435" s="554"/>
    </row>
    <row r="19436" spans="3:4" hidden="1" outlineLevel="1" x14ac:dyDescent="0.2">
      <c r="C19436" s="554"/>
      <c r="D19436" s="554"/>
    </row>
    <row r="19437" spans="3:4" hidden="1" outlineLevel="1" x14ac:dyDescent="0.2">
      <c r="C19437" s="554"/>
      <c r="D19437" s="554"/>
    </row>
    <row r="19438" spans="3:4" hidden="1" outlineLevel="1" x14ac:dyDescent="0.2">
      <c r="C19438" s="554"/>
      <c r="D19438" s="554"/>
    </row>
    <row r="19439" spans="3:4" hidden="1" outlineLevel="1" x14ac:dyDescent="0.2">
      <c r="C19439" s="554"/>
      <c r="D19439" s="554"/>
    </row>
    <row r="19440" spans="3:4" hidden="1" outlineLevel="1" x14ac:dyDescent="0.2">
      <c r="C19440" s="554"/>
      <c r="D19440" s="554"/>
    </row>
    <row r="19441" spans="3:4" hidden="1" outlineLevel="1" x14ac:dyDescent="0.2">
      <c r="C19441" s="554"/>
      <c r="D19441" s="554"/>
    </row>
    <row r="19442" spans="3:4" hidden="1" outlineLevel="1" x14ac:dyDescent="0.2">
      <c r="C19442" s="554"/>
      <c r="D19442" s="554"/>
    </row>
    <row r="19443" spans="3:4" hidden="1" outlineLevel="1" x14ac:dyDescent="0.2">
      <c r="C19443" s="554"/>
      <c r="D19443" s="554"/>
    </row>
    <row r="19444" spans="3:4" hidden="1" outlineLevel="1" x14ac:dyDescent="0.2">
      <c r="C19444" s="554"/>
      <c r="D19444" s="554"/>
    </row>
    <row r="19445" spans="3:4" hidden="1" outlineLevel="1" x14ac:dyDescent="0.2">
      <c r="C19445" s="554"/>
      <c r="D19445" s="554"/>
    </row>
    <row r="19446" spans="3:4" hidden="1" outlineLevel="1" x14ac:dyDescent="0.2">
      <c r="C19446" s="554"/>
      <c r="D19446" s="554"/>
    </row>
    <row r="19447" spans="3:4" hidden="1" outlineLevel="1" x14ac:dyDescent="0.2">
      <c r="C19447" s="554"/>
      <c r="D19447" s="554"/>
    </row>
    <row r="19448" spans="3:4" hidden="1" outlineLevel="1" x14ac:dyDescent="0.2">
      <c r="C19448" s="554"/>
      <c r="D19448" s="554"/>
    </row>
    <row r="19449" spans="3:4" hidden="1" outlineLevel="1" x14ac:dyDescent="0.2">
      <c r="C19449" s="554"/>
      <c r="D19449" s="554"/>
    </row>
    <row r="19450" spans="3:4" hidden="1" outlineLevel="1" x14ac:dyDescent="0.2">
      <c r="C19450" s="554"/>
      <c r="D19450" s="554"/>
    </row>
    <row r="19451" spans="3:4" hidden="1" outlineLevel="1" x14ac:dyDescent="0.2">
      <c r="C19451" s="554"/>
      <c r="D19451" s="554"/>
    </row>
    <row r="19452" spans="3:4" hidden="1" outlineLevel="1" x14ac:dyDescent="0.2">
      <c r="C19452" s="554"/>
      <c r="D19452" s="554"/>
    </row>
    <row r="19453" spans="3:4" hidden="1" outlineLevel="1" x14ac:dyDescent="0.2">
      <c r="C19453" s="554"/>
      <c r="D19453" s="554"/>
    </row>
    <row r="19454" spans="3:4" hidden="1" outlineLevel="1" x14ac:dyDescent="0.2">
      <c r="C19454" s="554"/>
      <c r="D19454" s="554"/>
    </row>
    <row r="19455" spans="3:4" hidden="1" outlineLevel="1" x14ac:dyDescent="0.2">
      <c r="C19455" s="554"/>
      <c r="D19455" s="554"/>
    </row>
    <row r="19456" spans="3:4" hidden="1" outlineLevel="1" x14ac:dyDescent="0.2">
      <c r="C19456" s="554"/>
      <c r="D19456" s="554"/>
    </row>
    <row r="19457" spans="3:4" hidden="1" outlineLevel="1" x14ac:dyDescent="0.2">
      <c r="C19457" s="554"/>
      <c r="D19457" s="554"/>
    </row>
    <row r="19458" spans="3:4" hidden="1" outlineLevel="1" x14ac:dyDescent="0.2">
      <c r="C19458" s="554"/>
      <c r="D19458" s="554"/>
    </row>
    <row r="19459" spans="3:4" hidden="1" outlineLevel="1" x14ac:dyDescent="0.2">
      <c r="C19459" s="554"/>
      <c r="D19459" s="554"/>
    </row>
    <row r="19460" spans="3:4" hidden="1" outlineLevel="1" x14ac:dyDescent="0.2">
      <c r="C19460" s="554"/>
      <c r="D19460" s="554"/>
    </row>
    <row r="19461" spans="3:4" hidden="1" outlineLevel="1" x14ac:dyDescent="0.2">
      <c r="C19461" s="554"/>
      <c r="D19461" s="554"/>
    </row>
    <row r="19462" spans="3:4" hidden="1" outlineLevel="1" x14ac:dyDescent="0.2">
      <c r="C19462" s="554"/>
      <c r="D19462" s="554"/>
    </row>
    <row r="19463" spans="3:4" hidden="1" outlineLevel="1" x14ac:dyDescent="0.2">
      <c r="C19463" s="554"/>
      <c r="D19463" s="554"/>
    </row>
    <row r="19464" spans="3:4" hidden="1" outlineLevel="1" x14ac:dyDescent="0.2">
      <c r="C19464" s="554"/>
      <c r="D19464" s="554"/>
    </row>
    <row r="19465" spans="3:4" hidden="1" outlineLevel="1" x14ac:dyDescent="0.2">
      <c r="C19465" s="554"/>
      <c r="D19465" s="554"/>
    </row>
    <row r="19466" spans="3:4" hidden="1" outlineLevel="1" x14ac:dyDescent="0.2">
      <c r="C19466" s="554"/>
      <c r="D19466" s="554"/>
    </row>
    <row r="19467" spans="3:4" hidden="1" outlineLevel="1" x14ac:dyDescent="0.2">
      <c r="C19467" s="554"/>
      <c r="D19467" s="554"/>
    </row>
    <row r="19468" spans="3:4" hidden="1" outlineLevel="1" x14ac:dyDescent="0.2">
      <c r="C19468" s="554"/>
      <c r="D19468" s="554"/>
    </row>
    <row r="19469" spans="3:4" hidden="1" outlineLevel="1" x14ac:dyDescent="0.2">
      <c r="C19469" s="554"/>
      <c r="D19469" s="554"/>
    </row>
    <row r="19470" spans="3:4" hidden="1" outlineLevel="1" x14ac:dyDescent="0.2">
      <c r="C19470" s="554"/>
      <c r="D19470" s="554"/>
    </row>
    <row r="19471" spans="3:4" hidden="1" outlineLevel="1" x14ac:dyDescent="0.2">
      <c r="C19471" s="554"/>
      <c r="D19471" s="554"/>
    </row>
    <row r="19472" spans="3:4" hidden="1" outlineLevel="1" x14ac:dyDescent="0.2">
      <c r="C19472" s="554"/>
      <c r="D19472" s="554"/>
    </row>
    <row r="19473" spans="3:4" hidden="1" outlineLevel="1" x14ac:dyDescent="0.2">
      <c r="C19473" s="554"/>
      <c r="D19473" s="554"/>
    </row>
    <row r="19474" spans="3:4" hidden="1" outlineLevel="1" x14ac:dyDescent="0.2">
      <c r="C19474" s="554"/>
      <c r="D19474" s="554"/>
    </row>
    <row r="19475" spans="3:4" hidden="1" outlineLevel="1" x14ac:dyDescent="0.2">
      <c r="C19475" s="554"/>
      <c r="D19475" s="554"/>
    </row>
    <row r="19476" spans="3:4" hidden="1" outlineLevel="1" x14ac:dyDescent="0.2">
      <c r="C19476" s="554"/>
      <c r="D19476" s="554"/>
    </row>
    <row r="19477" spans="3:4" hidden="1" outlineLevel="1" x14ac:dyDescent="0.2">
      <c r="C19477" s="554"/>
      <c r="D19477" s="554"/>
    </row>
    <row r="19478" spans="3:4" hidden="1" outlineLevel="1" x14ac:dyDescent="0.2">
      <c r="C19478" s="554"/>
      <c r="D19478" s="554"/>
    </row>
    <row r="19479" spans="3:4" hidden="1" outlineLevel="1" x14ac:dyDescent="0.2">
      <c r="C19479" s="554"/>
      <c r="D19479" s="554"/>
    </row>
    <row r="19480" spans="3:4" hidden="1" outlineLevel="1" x14ac:dyDescent="0.2">
      <c r="C19480" s="554"/>
      <c r="D19480" s="554"/>
    </row>
    <row r="19481" spans="3:4" hidden="1" outlineLevel="1" x14ac:dyDescent="0.2">
      <c r="C19481" s="554"/>
      <c r="D19481" s="554"/>
    </row>
    <row r="19482" spans="3:4" hidden="1" outlineLevel="1" x14ac:dyDescent="0.2">
      <c r="C19482" s="554"/>
      <c r="D19482" s="554"/>
    </row>
    <row r="19483" spans="3:4" hidden="1" outlineLevel="1" x14ac:dyDescent="0.2">
      <c r="C19483" s="554"/>
      <c r="D19483" s="554"/>
    </row>
    <row r="19484" spans="3:4" hidden="1" outlineLevel="1" x14ac:dyDescent="0.2">
      <c r="C19484" s="554"/>
      <c r="D19484" s="554"/>
    </row>
    <row r="19485" spans="3:4" hidden="1" outlineLevel="1" x14ac:dyDescent="0.2">
      <c r="C19485" s="554"/>
      <c r="D19485" s="554"/>
    </row>
    <row r="19486" spans="3:4" hidden="1" outlineLevel="1" x14ac:dyDescent="0.2">
      <c r="C19486" s="554"/>
      <c r="D19486" s="554"/>
    </row>
    <row r="19487" spans="3:4" hidden="1" outlineLevel="1" x14ac:dyDescent="0.2">
      <c r="C19487" s="554"/>
      <c r="D19487" s="554"/>
    </row>
    <row r="19488" spans="3:4" hidden="1" outlineLevel="1" x14ac:dyDescent="0.2">
      <c r="C19488" s="554"/>
      <c r="D19488" s="554"/>
    </row>
    <row r="19489" spans="3:4" hidden="1" outlineLevel="1" x14ac:dyDescent="0.2">
      <c r="C19489" s="554"/>
      <c r="D19489" s="554"/>
    </row>
    <row r="19490" spans="3:4" hidden="1" outlineLevel="1" x14ac:dyDescent="0.2">
      <c r="C19490" s="554"/>
      <c r="D19490" s="554"/>
    </row>
    <row r="19491" spans="3:4" hidden="1" outlineLevel="1" x14ac:dyDescent="0.2">
      <c r="C19491" s="554"/>
      <c r="D19491" s="554"/>
    </row>
    <row r="19492" spans="3:4" hidden="1" outlineLevel="1" x14ac:dyDescent="0.2">
      <c r="C19492" s="554"/>
      <c r="D19492" s="554"/>
    </row>
    <row r="19493" spans="3:4" hidden="1" outlineLevel="1" x14ac:dyDescent="0.2">
      <c r="C19493" s="554"/>
      <c r="D19493" s="554"/>
    </row>
    <row r="19494" spans="3:4" hidden="1" outlineLevel="1" x14ac:dyDescent="0.2">
      <c r="C19494" s="554"/>
      <c r="D19494" s="554"/>
    </row>
    <row r="19495" spans="3:4" hidden="1" outlineLevel="1" x14ac:dyDescent="0.2">
      <c r="C19495" s="554"/>
      <c r="D19495" s="554"/>
    </row>
    <row r="19496" spans="3:4" hidden="1" outlineLevel="1" x14ac:dyDescent="0.2">
      <c r="C19496" s="554"/>
      <c r="D19496" s="554"/>
    </row>
    <row r="19497" spans="3:4" hidden="1" outlineLevel="1" x14ac:dyDescent="0.2">
      <c r="C19497" s="554"/>
      <c r="D19497" s="554"/>
    </row>
    <row r="19498" spans="3:4" hidden="1" outlineLevel="1" x14ac:dyDescent="0.2">
      <c r="C19498" s="554"/>
      <c r="D19498" s="554"/>
    </row>
    <row r="19499" spans="3:4" hidden="1" outlineLevel="1" x14ac:dyDescent="0.2">
      <c r="C19499" s="554"/>
      <c r="D19499" s="554"/>
    </row>
    <row r="19500" spans="3:4" hidden="1" outlineLevel="1" x14ac:dyDescent="0.2">
      <c r="C19500" s="554"/>
      <c r="D19500" s="554"/>
    </row>
    <row r="19501" spans="3:4" hidden="1" outlineLevel="1" x14ac:dyDescent="0.2">
      <c r="C19501" s="554"/>
      <c r="D19501" s="554"/>
    </row>
    <row r="19502" spans="3:4" hidden="1" outlineLevel="1" x14ac:dyDescent="0.2">
      <c r="C19502" s="554"/>
      <c r="D19502" s="554"/>
    </row>
    <row r="19503" spans="3:4" hidden="1" outlineLevel="1" x14ac:dyDescent="0.2">
      <c r="C19503" s="554"/>
      <c r="D19503" s="554"/>
    </row>
    <row r="19504" spans="3:4" hidden="1" outlineLevel="1" x14ac:dyDescent="0.2">
      <c r="C19504" s="554"/>
      <c r="D19504" s="554"/>
    </row>
    <row r="19505" spans="3:4" hidden="1" outlineLevel="1" x14ac:dyDescent="0.2">
      <c r="C19505" s="554"/>
      <c r="D19505" s="554"/>
    </row>
    <row r="19506" spans="3:4" hidden="1" outlineLevel="1" x14ac:dyDescent="0.2">
      <c r="C19506" s="554"/>
      <c r="D19506" s="554"/>
    </row>
    <row r="19507" spans="3:4" hidden="1" outlineLevel="1" x14ac:dyDescent="0.2">
      <c r="C19507" s="554"/>
      <c r="D19507" s="554"/>
    </row>
    <row r="19508" spans="3:4" hidden="1" outlineLevel="1" x14ac:dyDescent="0.2">
      <c r="C19508" s="554"/>
      <c r="D19508" s="554"/>
    </row>
    <row r="19509" spans="3:4" hidden="1" outlineLevel="1" x14ac:dyDescent="0.2">
      <c r="C19509" s="554"/>
      <c r="D19509" s="554"/>
    </row>
    <row r="19510" spans="3:4" hidden="1" outlineLevel="1" x14ac:dyDescent="0.2">
      <c r="C19510" s="554"/>
      <c r="D19510" s="554"/>
    </row>
    <row r="19511" spans="3:4" hidden="1" outlineLevel="1" x14ac:dyDescent="0.2">
      <c r="C19511" s="554"/>
      <c r="D19511" s="554"/>
    </row>
    <row r="19512" spans="3:4" hidden="1" outlineLevel="1" x14ac:dyDescent="0.2">
      <c r="C19512" s="554"/>
      <c r="D19512" s="554"/>
    </row>
    <row r="19513" spans="3:4" hidden="1" outlineLevel="1" x14ac:dyDescent="0.2">
      <c r="C19513" s="554"/>
      <c r="D19513" s="554"/>
    </row>
    <row r="19514" spans="3:4" hidden="1" outlineLevel="1" x14ac:dyDescent="0.2">
      <c r="C19514" s="554"/>
      <c r="D19514" s="554"/>
    </row>
    <row r="19515" spans="3:4" hidden="1" outlineLevel="1" x14ac:dyDescent="0.2">
      <c r="C19515" s="554"/>
      <c r="D19515" s="554"/>
    </row>
    <row r="19516" spans="3:4" hidden="1" outlineLevel="1" x14ac:dyDescent="0.2">
      <c r="C19516" s="554"/>
      <c r="D19516" s="554"/>
    </row>
    <row r="19517" spans="3:4" hidden="1" outlineLevel="1" x14ac:dyDescent="0.2">
      <c r="C19517" s="554"/>
      <c r="D19517" s="554"/>
    </row>
    <row r="19518" spans="3:4" hidden="1" outlineLevel="1" x14ac:dyDescent="0.2">
      <c r="C19518" s="554"/>
      <c r="D19518" s="554"/>
    </row>
    <row r="19519" spans="3:4" hidden="1" outlineLevel="1" x14ac:dyDescent="0.2">
      <c r="C19519" s="554"/>
      <c r="D19519" s="554"/>
    </row>
    <row r="19520" spans="3:4" hidden="1" outlineLevel="1" x14ac:dyDescent="0.2">
      <c r="C19520" s="554"/>
      <c r="D19520" s="554"/>
    </row>
    <row r="19521" spans="3:4" hidden="1" outlineLevel="1" x14ac:dyDescent="0.2">
      <c r="C19521" s="554"/>
      <c r="D19521" s="554"/>
    </row>
    <row r="19522" spans="3:4" hidden="1" outlineLevel="1" x14ac:dyDescent="0.2">
      <c r="C19522" s="554"/>
      <c r="D19522" s="554"/>
    </row>
    <row r="19523" spans="3:4" hidden="1" outlineLevel="1" x14ac:dyDescent="0.2">
      <c r="C19523" s="554"/>
      <c r="D19523" s="554"/>
    </row>
    <row r="19524" spans="3:4" hidden="1" outlineLevel="1" x14ac:dyDescent="0.2">
      <c r="C19524" s="554"/>
      <c r="D19524" s="554"/>
    </row>
    <row r="19525" spans="3:4" hidden="1" outlineLevel="1" x14ac:dyDescent="0.2">
      <c r="C19525" s="554"/>
      <c r="D19525" s="554"/>
    </row>
    <row r="19526" spans="3:4" hidden="1" outlineLevel="1" x14ac:dyDescent="0.2">
      <c r="C19526" s="554"/>
      <c r="D19526" s="554"/>
    </row>
    <row r="19527" spans="3:4" hidden="1" outlineLevel="1" x14ac:dyDescent="0.2">
      <c r="C19527" s="554"/>
      <c r="D19527" s="554"/>
    </row>
    <row r="19528" spans="3:4" hidden="1" outlineLevel="1" x14ac:dyDescent="0.2">
      <c r="C19528" s="554"/>
      <c r="D19528" s="554"/>
    </row>
    <row r="19529" spans="3:4" hidden="1" outlineLevel="1" x14ac:dyDescent="0.2">
      <c r="C19529" s="554"/>
      <c r="D19529" s="554"/>
    </row>
    <row r="19530" spans="3:4" hidden="1" outlineLevel="1" x14ac:dyDescent="0.2">
      <c r="C19530" s="554"/>
      <c r="D19530" s="554"/>
    </row>
    <row r="19531" spans="3:4" hidden="1" outlineLevel="1" x14ac:dyDescent="0.2">
      <c r="C19531" s="554"/>
      <c r="D19531" s="554"/>
    </row>
    <row r="19532" spans="3:4" hidden="1" outlineLevel="1" x14ac:dyDescent="0.2">
      <c r="C19532" s="554"/>
      <c r="D19532" s="554"/>
    </row>
    <row r="19533" spans="3:4" hidden="1" outlineLevel="1" x14ac:dyDescent="0.2">
      <c r="C19533" s="554"/>
      <c r="D19533" s="554"/>
    </row>
    <row r="19534" spans="3:4" hidden="1" outlineLevel="1" x14ac:dyDescent="0.2">
      <c r="C19534" s="554"/>
      <c r="D19534" s="554"/>
    </row>
    <row r="19535" spans="3:4" hidden="1" outlineLevel="1" x14ac:dyDescent="0.2">
      <c r="C19535" s="554"/>
      <c r="D19535" s="554"/>
    </row>
    <row r="19536" spans="3:4" hidden="1" outlineLevel="1" x14ac:dyDescent="0.2">
      <c r="C19536" s="554"/>
      <c r="D19536" s="554"/>
    </row>
    <row r="19537" spans="3:4" hidden="1" outlineLevel="1" x14ac:dyDescent="0.2">
      <c r="C19537" s="554"/>
      <c r="D19537" s="554"/>
    </row>
    <row r="19538" spans="3:4" hidden="1" outlineLevel="1" x14ac:dyDescent="0.2">
      <c r="C19538" s="554"/>
      <c r="D19538" s="554"/>
    </row>
    <row r="19539" spans="3:4" hidden="1" outlineLevel="1" x14ac:dyDescent="0.2">
      <c r="C19539" s="554"/>
      <c r="D19539" s="554"/>
    </row>
    <row r="19540" spans="3:4" hidden="1" outlineLevel="1" x14ac:dyDescent="0.2">
      <c r="C19540" s="554"/>
      <c r="D19540" s="554"/>
    </row>
    <row r="19541" spans="3:4" hidden="1" outlineLevel="1" x14ac:dyDescent="0.2">
      <c r="C19541" s="554"/>
      <c r="D19541" s="554"/>
    </row>
    <row r="19542" spans="3:4" hidden="1" outlineLevel="1" x14ac:dyDescent="0.2">
      <c r="C19542" s="554"/>
      <c r="D19542" s="554"/>
    </row>
    <row r="19543" spans="3:4" hidden="1" outlineLevel="1" x14ac:dyDescent="0.2">
      <c r="C19543" s="554"/>
      <c r="D19543" s="554"/>
    </row>
    <row r="19544" spans="3:4" hidden="1" outlineLevel="1" x14ac:dyDescent="0.2">
      <c r="C19544" s="554"/>
      <c r="D19544" s="554"/>
    </row>
    <row r="19545" spans="3:4" hidden="1" outlineLevel="1" x14ac:dyDescent="0.2">
      <c r="C19545" s="554"/>
      <c r="D19545" s="554"/>
    </row>
    <row r="19546" spans="3:4" hidden="1" outlineLevel="1" x14ac:dyDescent="0.2">
      <c r="C19546" s="554"/>
      <c r="D19546" s="554"/>
    </row>
    <row r="19547" spans="3:4" hidden="1" outlineLevel="1" x14ac:dyDescent="0.2">
      <c r="C19547" s="554"/>
      <c r="D19547" s="554"/>
    </row>
    <row r="19548" spans="3:4" hidden="1" outlineLevel="1" x14ac:dyDescent="0.2">
      <c r="C19548" s="554"/>
      <c r="D19548" s="554"/>
    </row>
    <row r="19549" spans="3:4" hidden="1" outlineLevel="1" x14ac:dyDescent="0.2">
      <c r="C19549" s="554"/>
      <c r="D19549" s="554"/>
    </row>
    <row r="19550" spans="3:4" hidden="1" outlineLevel="1" x14ac:dyDescent="0.2">
      <c r="C19550" s="554"/>
      <c r="D19550" s="554"/>
    </row>
    <row r="19551" spans="3:4" hidden="1" outlineLevel="1" x14ac:dyDescent="0.2">
      <c r="C19551" s="554"/>
      <c r="D19551" s="554"/>
    </row>
    <row r="19552" spans="3:4" hidden="1" outlineLevel="1" x14ac:dyDescent="0.2">
      <c r="C19552" s="554"/>
      <c r="D19552" s="554"/>
    </row>
    <row r="19553" spans="3:4" hidden="1" outlineLevel="1" x14ac:dyDescent="0.2">
      <c r="C19553" s="554"/>
      <c r="D19553" s="554"/>
    </row>
    <row r="19554" spans="3:4" hidden="1" outlineLevel="1" x14ac:dyDescent="0.2">
      <c r="C19554" s="554"/>
      <c r="D19554" s="554"/>
    </row>
    <row r="19555" spans="3:4" hidden="1" outlineLevel="1" x14ac:dyDescent="0.2">
      <c r="C19555" s="554"/>
      <c r="D19555" s="554"/>
    </row>
    <row r="19556" spans="3:4" hidden="1" outlineLevel="1" x14ac:dyDescent="0.2">
      <c r="C19556" s="554"/>
      <c r="D19556" s="554"/>
    </row>
    <row r="19557" spans="3:4" hidden="1" outlineLevel="1" x14ac:dyDescent="0.2">
      <c r="C19557" s="554"/>
      <c r="D19557" s="554"/>
    </row>
    <row r="19558" spans="3:4" hidden="1" outlineLevel="1" x14ac:dyDescent="0.2">
      <c r="C19558" s="554"/>
      <c r="D19558" s="554"/>
    </row>
    <row r="19559" spans="3:4" hidden="1" outlineLevel="1" x14ac:dyDescent="0.2">
      <c r="C19559" s="554"/>
      <c r="D19559" s="554"/>
    </row>
    <row r="19560" spans="3:4" hidden="1" outlineLevel="1" x14ac:dyDescent="0.2">
      <c r="C19560" s="554"/>
      <c r="D19560" s="554"/>
    </row>
    <row r="19561" spans="3:4" hidden="1" outlineLevel="1" x14ac:dyDescent="0.2">
      <c r="C19561" s="554"/>
      <c r="D19561" s="554"/>
    </row>
    <row r="19562" spans="3:4" hidden="1" outlineLevel="1" x14ac:dyDescent="0.2">
      <c r="C19562" s="554"/>
      <c r="D19562" s="554"/>
    </row>
    <row r="19563" spans="3:4" hidden="1" outlineLevel="1" x14ac:dyDescent="0.2">
      <c r="C19563" s="554"/>
      <c r="D19563" s="554"/>
    </row>
    <row r="19564" spans="3:4" hidden="1" outlineLevel="1" x14ac:dyDescent="0.2">
      <c r="C19564" s="554"/>
      <c r="D19564" s="554"/>
    </row>
    <row r="19565" spans="3:4" hidden="1" outlineLevel="1" x14ac:dyDescent="0.2">
      <c r="C19565" s="554"/>
      <c r="D19565" s="554"/>
    </row>
    <row r="19566" spans="3:4" hidden="1" outlineLevel="1" x14ac:dyDescent="0.2">
      <c r="C19566" s="554"/>
      <c r="D19566" s="554"/>
    </row>
    <row r="19567" spans="3:4" hidden="1" outlineLevel="1" x14ac:dyDescent="0.2">
      <c r="C19567" s="554"/>
      <c r="D19567" s="554"/>
    </row>
    <row r="19568" spans="3:4" hidden="1" outlineLevel="1" x14ac:dyDescent="0.2">
      <c r="C19568" s="554"/>
      <c r="D19568" s="554"/>
    </row>
    <row r="19569" spans="3:4" hidden="1" outlineLevel="1" x14ac:dyDescent="0.2">
      <c r="C19569" s="554"/>
      <c r="D19569" s="554"/>
    </row>
    <row r="19570" spans="3:4" hidden="1" outlineLevel="1" x14ac:dyDescent="0.2">
      <c r="C19570" s="554"/>
      <c r="D19570" s="554"/>
    </row>
    <row r="19571" spans="3:4" hidden="1" outlineLevel="1" x14ac:dyDescent="0.2">
      <c r="C19571" s="554"/>
      <c r="D19571" s="554"/>
    </row>
    <row r="19572" spans="3:4" hidden="1" outlineLevel="1" x14ac:dyDescent="0.2">
      <c r="C19572" s="554"/>
      <c r="D19572" s="554"/>
    </row>
    <row r="19573" spans="3:4" hidden="1" outlineLevel="1" x14ac:dyDescent="0.2">
      <c r="C19573" s="554"/>
      <c r="D19573" s="554"/>
    </row>
    <row r="19574" spans="3:4" hidden="1" outlineLevel="1" x14ac:dyDescent="0.2">
      <c r="C19574" s="554"/>
      <c r="D19574" s="554"/>
    </row>
    <row r="19575" spans="3:4" hidden="1" outlineLevel="1" x14ac:dyDescent="0.2">
      <c r="C19575" s="554"/>
      <c r="D19575" s="554"/>
    </row>
    <row r="19576" spans="3:4" hidden="1" outlineLevel="1" x14ac:dyDescent="0.2">
      <c r="C19576" s="554"/>
      <c r="D19576" s="554"/>
    </row>
    <row r="19577" spans="3:4" hidden="1" outlineLevel="1" x14ac:dyDescent="0.2">
      <c r="C19577" s="554"/>
      <c r="D19577" s="554"/>
    </row>
    <row r="19578" spans="3:4" hidden="1" outlineLevel="1" x14ac:dyDescent="0.2">
      <c r="C19578" s="554"/>
      <c r="D19578" s="554"/>
    </row>
    <row r="19579" spans="3:4" hidden="1" outlineLevel="1" x14ac:dyDescent="0.2">
      <c r="C19579" s="554"/>
      <c r="D19579" s="554"/>
    </row>
    <row r="19580" spans="3:4" hidden="1" outlineLevel="1" x14ac:dyDescent="0.2">
      <c r="C19580" s="554"/>
      <c r="D19580" s="554"/>
    </row>
    <row r="19581" spans="3:4" hidden="1" outlineLevel="1" x14ac:dyDescent="0.2">
      <c r="C19581" s="554"/>
      <c r="D19581" s="554"/>
    </row>
    <row r="19582" spans="3:4" hidden="1" outlineLevel="1" x14ac:dyDescent="0.2">
      <c r="C19582" s="554"/>
      <c r="D19582" s="554"/>
    </row>
    <row r="19583" spans="3:4" hidden="1" outlineLevel="1" x14ac:dyDescent="0.2">
      <c r="C19583" s="554"/>
      <c r="D19583" s="554"/>
    </row>
    <row r="19584" spans="3:4" hidden="1" outlineLevel="1" x14ac:dyDescent="0.2">
      <c r="C19584" s="554"/>
      <c r="D19584" s="554"/>
    </row>
    <row r="19585" spans="3:4" hidden="1" outlineLevel="1" x14ac:dyDescent="0.2">
      <c r="C19585" s="554"/>
      <c r="D19585" s="554"/>
    </row>
    <row r="19586" spans="3:4" hidden="1" outlineLevel="1" x14ac:dyDescent="0.2">
      <c r="C19586" s="554"/>
      <c r="D19586" s="554"/>
    </row>
    <row r="19587" spans="3:4" hidden="1" outlineLevel="1" x14ac:dyDescent="0.2">
      <c r="C19587" s="554"/>
      <c r="D19587" s="554"/>
    </row>
    <row r="19588" spans="3:4" hidden="1" outlineLevel="1" x14ac:dyDescent="0.2">
      <c r="C19588" s="554"/>
      <c r="D19588" s="554"/>
    </row>
    <row r="19589" spans="3:4" hidden="1" outlineLevel="1" x14ac:dyDescent="0.2">
      <c r="C19589" s="554"/>
      <c r="D19589" s="554"/>
    </row>
    <row r="19590" spans="3:4" hidden="1" outlineLevel="1" x14ac:dyDescent="0.2">
      <c r="C19590" s="554"/>
      <c r="D19590" s="554"/>
    </row>
    <row r="19591" spans="3:4" hidden="1" outlineLevel="1" x14ac:dyDescent="0.2">
      <c r="C19591" s="554"/>
      <c r="D19591" s="554"/>
    </row>
    <row r="19592" spans="3:4" hidden="1" outlineLevel="1" x14ac:dyDescent="0.2">
      <c r="C19592" s="554"/>
      <c r="D19592" s="554"/>
    </row>
    <row r="19593" spans="3:4" hidden="1" outlineLevel="1" x14ac:dyDescent="0.2">
      <c r="C19593" s="554"/>
      <c r="D19593" s="554"/>
    </row>
    <row r="19594" spans="3:4" hidden="1" outlineLevel="1" x14ac:dyDescent="0.2">
      <c r="C19594" s="554"/>
      <c r="D19594" s="554"/>
    </row>
    <row r="19595" spans="3:4" hidden="1" outlineLevel="1" x14ac:dyDescent="0.2">
      <c r="C19595" s="554"/>
      <c r="D19595" s="554"/>
    </row>
    <row r="19596" spans="3:4" hidden="1" outlineLevel="1" x14ac:dyDescent="0.2">
      <c r="C19596" s="554"/>
      <c r="D19596" s="554"/>
    </row>
    <row r="19597" spans="3:4" hidden="1" outlineLevel="1" x14ac:dyDescent="0.2">
      <c r="C19597" s="554"/>
      <c r="D19597" s="554"/>
    </row>
    <row r="19598" spans="3:4" hidden="1" outlineLevel="1" x14ac:dyDescent="0.2">
      <c r="C19598" s="554"/>
      <c r="D19598" s="554"/>
    </row>
    <row r="19599" spans="3:4" hidden="1" outlineLevel="1" x14ac:dyDescent="0.2">
      <c r="C19599" s="554"/>
      <c r="D19599" s="554"/>
    </row>
    <row r="19600" spans="3:4" hidden="1" outlineLevel="1" x14ac:dyDescent="0.2">
      <c r="C19600" s="554"/>
      <c r="D19600" s="554"/>
    </row>
    <row r="19601" spans="3:4" hidden="1" outlineLevel="1" x14ac:dyDescent="0.2">
      <c r="C19601" s="554"/>
      <c r="D19601" s="554"/>
    </row>
    <row r="19602" spans="3:4" hidden="1" outlineLevel="1" x14ac:dyDescent="0.2">
      <c r="C19602" s="554"/>
      <c r="D19602" s="554"/>
    </row>
    <row r="19603" spans="3:4" hidden="1" outlineLevel="1" x14ac:dyDescent="0.2">
      <c r="C19603" s="554"/>
      <c r="D19603" s="554"/>
    </row>
    <row r="19604" spans="3:4" hidden="1" outlineLevel="1" x14ac:dyDescent="0.2">
      <c r="C19604" s="554"/>
      <c r="D19604" s="554"/>
    </row>
    <row r="19605" spans="3:4" hidden="1" outlineLevel="1" x14ac:dyDescent="0.2">
      <c r="C19605" s="554"/>
      <c r="D19605" s="554"/>
    </row>
    <row r="19606" spans="3:4" hidden="1" outlineLevel="1" x14ac:dyDescent="0.2">
      <c r="C19606" s="554"/>
      <c r="D19606" s="554"/>
    </row>
    <row r="19607" spans="3:4" hidden="1" outlineLevel="1" x14ac:dyDescent="0.2">
      <c r="C19607" s="554"/>
      <c r="D19607" s="554"/>
    </row>
    <row r="19608" spans="3:4" hidden="1" outlineLevel="1" x14ac:dyDescent="0.2">
      <c r="C19608" s="554"/>
      <c r="D19608" s="554"/>
    </row>
    <row r="19609" spans="3:4" hidden="1" outlineLevel="1" x14ac:dyDescent="0.2">
      <c r="C19609" s="554"/>
      <c r="D19609" s="554"/>
    </row>
    <row r="19610" spans="3:4" hidden="1" outlineLevel="1" x14ac:dyDescent="0.2">
      <c r="C19610" s="554"/>
      <c r="D19610" s="554"/>
    </row>
    <row r="19611" spans="3:4" hidden="1" outlineLevel="1" x14ac:dyDescent="0.2">
      <c r="C19611" s="554"/>
      <c r="D19611" s="554"/>
    </row>
    <row r="19612" spans="3:4" hidden="1" outlineLevel="1" x14ac:dyDescent="0.2">
      <c r="C19612" s="554"/>
      <c r="D19612" s="554"/>
    </row>
    <row r="19613" spans="3:4" hidden="1" outlineLevel="1" x14ac:dyDescent="0.2">
      <c r="C19613" s="554"/>
      <c r="D19613" s="554"/>
    </row>
    <row r="19614" spans="3:4" hidden="1" outlineLevel="1" x14ac:dyDescent="0.2">
      <c r="C19614" s="554"/>
      <c r="D19614" s="554"/>
    </row>
    <row r="19615" spans="3:4" hidden="1" outlineLevel="1" x14ac:dyDescent="0.2">
      <c r="C19615" s="554"/>
      <c r="D19615" s="554"/>
    </row>
    <row r="19616" spans="3:4" hidden="1" outlineLevel="1" x14ac:dyDescent="0.2">
      <c r="C19616" s="554"/>
      <c r="D19616" s="554"/>
    </row>
    <row r="19617" spans="3:4" hidden="1" outlineLevel="1" x14ac:dyDescent="0.2">
      <c r="C19617" s="554"/>
      <c r="D19617" s="554"/>
    </row>
    <row r="19618" spans="3:4" hidden="1" outlineLevel="1" x14ac:dyDescent="0.2">
      <c r="C19618" s="554"/>
      <c r="D19618" s="554"/>
    </row>
    <row r="19619" spans="3:4" hidden="1" outlineLevel="1" x14ac:dyDescent="0.2">
      <c r="C19619" s="554"/>
      <c r="D19619" s="554"/>
    </row>
    <row r="19620" spans="3:4" hidden="1" outlineLevel="1" x14ac:dyDescent="0.2">
      <c r="C19620" s="554"/>
      <c r="D19620" s="554"/>
    </row>
    <row r="19621" spans="3:4" hidden="1" outlineLevel="1" x14ac:dyDescent="0.2">
      <c r="C19621" s="554"/>
      <c r="D19621" s="554"/>
    </row>
    <row r="19622" spans="3:4" hidden="1" outlineLevel="1" x14ac:dyDescent="0.2">
      <c r="C19622" s="554"/>
      <c r="D19622" s="554"/>
    </row>
    <row r="19623" spans="3:4" hidden="1" outlineLevel="1" x14ac:dyDescent="0.2">
      <c r="C19623" s="554"/>
      <c r="D19623" s="554"/>
    </row>
    <row r="19624" spans="3:4" hidden="1" outlineLevel="1" x14ac:dyDescent="0.2">
      <c r="C19624" s="554"/>
      <c r="D19624" s="554"/>
    </row>
    <row r="19625" spans="3:4" hidden="1" outlineLevel="1" x14ac:dyDescent="0.2">
      <c r="C19625" s="554"/>
      <c r="D19625" s="554"/>
    </row>
    <row r="19626" spans="3:4" hidden="1" outlineLevel="1" x14ac:dyDescent="0.2">
      <c r="C19626" s="554"/>
      <c r="D19626" s="554"/>
    </row>
    <row r="19627" spans="3:4" hidden="1" outlineLevel="1" x14ac:dyDescent="0.2">
      <c r="C19627" s="554"/>
      <c r="D19627" s="554"/>
    </row>
    <row r="19628" spans="3:4" hidden="1" outlineLevel="1" x14ac:dyDescent="0.2">
      <c r="C19628" s="554"/>
      <c r="D19628" s="554"/>
    </row>
    <row r="19629" spans="3:4" hidden="1" outlineLevel="1" x14ac:dyDescent="0.2">
      <c r="C19629" s="554"/>
      <c r="D19629" s="554"/>
    </row>
    <row r="19630" spans="3:4" hidden="1" outlineLevel="1" x14ac:dyDescent="0.2">
      <c r="C19630" s="554"/>
      <c r="D19630" s="554"/>
    </row>
    <row r="19631" spans="3:4" hidden="1" outlineLevel="1" x14ac:dyDescent="0.2">
      <c r="C19631" s="554"/>
      <c r="D19631" s="554"/>
    </row>
    <row r="19632" spans="3:4" hidden="1" outlineLevel="1" x14ac:dyDescent="0.2">
      <c r="C19632" s="554"/>
      <c r="D19632" s="554"/>
    </row>
    <row r="19633" spans="3:4" hidden="1" outlineLevel="1" x14ac:dyDescent="0.2">
      <c r="C19633" s="554"/>
      <c r="D19633" s="554"/>
    </row>
    <row r="19634" spans="3:4" hidden="1" outlineLevel="1" x14ac:dyDescent="0.2">
      <c r="C19634" s="554"/>
      <c r="D19634" s="554"/>
    </row>
    <row r="19635" spans="3:4" hidden="1" outlineLevel="1" x14ac:dyDescent="0.2">
      <c r="C19635" s="554"/>
      <c r="D19635" s="554"/>
    </row>
    <row r="19636" spans="3:4" hidden="1" outlineLevel="1" x14ac:dyDescent="0.2">
      <c r="C19636" s="554"/>
      <c r="D19636" s="554"/>
    </row>
    <row r="19637" spans="3:4" hidden="1" outlineLevel="1" x14ac:dyDescent="0.2">
      <c r="C19637" s="554"/>
      <c r="D19637" s="554"/>
    </row>
    <row r="19638" spans="3:4" hidden="1" outlineLevel="1" x14ac:dyDescent="0.2">
      <c r="C19638" s="554"/>
      <c r="D19638" s="554"/>
    </row>
    <row r="19639" spans="3:4" hidden="1" outlineLevel="1" x14ac:dyDescent="0.2">
      <c r="C19639" s="554"/>
      <c r="D19639" s="554"/>
    </row>
    <row r="19640" spans="3:4" hidden="1" outlineLevel="1" x14ac:dyDescent="0.2">
      <c r="C19640" s="554"/>
      <c r="D19640" s="554"/>
    </row>
    <row r="19641" spans="3:4" hidden="1" outlineLevel="1" x14ac:dyDescent="0.2">
      <c r="C19641" s="554"/>
      <c r="D19641" s="554"/>
    </row>
    <row r="19642" spans="3:4" hidden="1" outlineLevel="1" x14ac:dyDescent="0.2">
      <c r="C19642" s="554"/>
      <c r="D19642" s="554"/>
    </row>
    <row r="19643" spans="3:4" hidden="1" outlineLevel="1" x14ac:dyDescent="0.2">
      <c r="C19643" s="554"/>
      <c r="D19643" s="554"/>
    </row>
    <row r="19644" spans="3:4" hidden="1" outlineLevel="1" x14ac:dyDescent="0.2">
      <c r="C19644" s="554"/>
      <c r="D19644" s="554"/>
    </row>
    <row r="19645" spans="3:4" hidden="1" outlineLevel="1" x14ac:dyDescent="0.2">
      <c r="C19645" s="554"/>
      <c r="D19645" s="554"/>
    </row>
    <row r="19646" spans="3:4" hidden="1" outlineLevel="1" x14ac:dyDescent="0.2">
      <c r="C19646" s="554"/>
      <c r="D19646" s="554"/>
    </row>
    <row r="19647" spans="3:4" hidden="1" outlineLevel="1" x14ac:dyDescent="0.2">
      <c r="C19647" s="554"/>
      <c r="D19647" s="554"/>
    </row>
    <row r="19648" spans="3:4" hidden="1" outlineLevel="1" x14ac:dyDescent="0.2">
      <c r="C19648" s="554"/>
      <c r="D19648" s="554"/>
    </row>
    <row r="19649" spans="3:4" hidden="1" outlineLevel="1" x14ac:dyDescent="0.2">
      <c r="C19649" s="554"/>
      <c r="D19649" s="554"/>
    </row>
    <row r="19650" spans="3:4" hidden="1" outlineLevel="1" x14ac:dyDescent="0.2">
      <c r="C19650" s="554"/>
      <c r="D19650" s="554"/>
    </row>
    <row r="19651" spans="3:4" hidden="1" outlineLevel="1" x14ac:dyDescent="0.2">
      <c r="C19651" s="554"/>
      <c r="D19651" s="554"/>
    </row>
    <row r="19652" spans="3:4" hidden="1" outlineLevel="1" x14ac:dyDescent="0.2">
      <c r="C19652" s="554"/>
      <c r="D19652" s="554"/>
    </row>
    <row r="19653" spans="3:4" hidden="1" outlineLevel="1" x14ac:dyDescent="0.2">
      <c r="C19653" s="554"/>
      <c r="D19653" s="554"/>
    </row>
    <row r="19654" spans="3:4" hidden="1" outlineLevel="1" x14ac:dyDescent="0.2">
      <c r="C19654" s="554"/>
      <c r="D19654" s="554"/>
    </row>
    <row r="19655" spans="3:4" hidden="1" outlineLevel="1" x14ac:dyDescent="0.2">
      <c r="C19655" s="554"/>
      <c r="D19655" s="554"/>
    </row>
    <row r="19656" spans="3:4" hidden="1" outlineLevel="1" x14ac:dyDescent="0.2">
      <c r="C19656" s="554"/>
      <c r="D19656" s="554"/>
    </row>
    <row r="19657" spans="3:4" hidden="1" outlineLevel="1" x14ac:dyDescent="0.2">
      <c r="C19657" s="554"/>
      <c r="D19657" s="554"/>
    </row>
    <row r="19658" spans="3:4" hidden="1" outlineLevel="1" x14ac:dyDescent="0.2">
      <c r="C19658" s="554"/>
      <c r="D19658" s="554"/>
    </row>
    <row r="19659" spans="3:4" hidden="1" outlineLevel="1" x14ac:dyDescent="0.2">
      <c r="C19659" s="554"/>
      <c r="D19659" s="554"/>
    </row>
    <row r="19660" spans="3:4" hidden="1" outlineLevel="1" x14ac:dyDescent="0.2">
      <c r="C19660" s="554"/>
      <c r="D19660" s="554"/>
    </row>
    <row r="19661" spans="3:4" hidden="1" outlineLevel="1" x14ac:dyDescent="0.2">
      <c r="C19661" s="554"/>
      <c r="D19661" s="554"/>
    </row>
    <row r="19662" spans="3:4" hidden="1" outlineLevel="1" x14ac:dyDescent="0.2">
      <c r="C19662" s="554"/>
      <c r="D19662" s="554"/>
    </row>
    <row r="19663" spans="3:4" hidden="1" outlineLevel="1" x14ac:dyDescent="0.2">
      <c r="C19663" s="554"/>
      <c r="D19663" s="554"/>
    </row>
    <row r="19664" spans="3:4" hidden="1" outlineLevel="1" x14ac:dyDescent="0.2">
      <c r="C19664" s="554"/>
      <c r="D19664" s="554"/>
    </row>
    <row r="19665" spans="3:4" hidden="1" outlineLevel="1" x14ac:dyDescent="0.2">
      <c r="C19665" s="554"/>
      <c r="D19665" s="554"/>
    </row>
    <row r="19666" spans="3:4" hidden="1" outlineLevel="1" x14ac:dyDescent="0.2">
      <c r="C19666" s="554"/>
      <c r="D19666" s="554"/>
    </row>
    <row r="19667" spans="3:4" hidden="1" outlineLevel="1" x14ac:dyDescent="0.2">
      <c r="C19667" s="554"/>
      <c r="D19667" s="554"/>
    </row>
    <row r="19668" spans="3:4" hidden="1" outlineLevel="1" x14ac:dyDescent="0.2">
      <c r="C19668" s="554"/>
      <c r="D19668" s="554"/>
    </row>
    <row r="19669" spans="3:4" hidden="1" outlineLevel="1" x14ac:dyDescent="0.2">
      <c r="C19669" s="554"/>
      <c r="D19669" s="554"/>
    </row>
    <row r="19670" spans="3:4" hidden="1" outlineLevel="1" x14ac:dyDescent="0.2">
      <c r="C19670" s="554"/>
      <c r="D19670" s="554"/>
    </row>
    <row r="19671" spans="3:4" hidden="1" outlineLevel="1" x14ac:dyDescent="0.2">
      <c r="C19671" s="554"/>
      <c r="D19671" s="554"/>
    </row>
    <row r="19672" spans="3:4" hidden="1" outlineLevel="1" x14ac:dyDescent="0.2">
      <c r="C19672" s="554"/>
      <c r="D19672" s="554"/>
    </row>
    <row r="19673" spans="3:4" hidden="1" outlineLevel="1" x14ac:dyDescent="0.2">
      <c r="C19673" s="554"/>
      <c r="D19673" s="554"/>
    </row>
    <row r="19674" spans="3:4" hidden="1" outlineLevel="1" x14ac:dyDescent="0.2">
      <c r="C19674" s="554"/>
      <c r="D19674" s="554"/>
    </row>
    <row r="19675" spans="3:4" hidden="1" outlineLevel="1" x14ac:dyDescent="0.2">
      <c r="C19675" s="554"/>
      <c r="D19675" s="554"/>
    </row>
    <row r="19676" spans="3:4" hidden="1" outlineLevel="1" x14ac:dyDescent="0.2">
      <c r="C19676" s="554"/>
      <c r="D19676" s="554"/>
    </row>
    <row r="19677" spans="3:4" hidden="1" outlineLevel="1" x14ac:dyDescent="0.2">
      <c r="C19677" s="554"/>
      <c r="D19677" s="554"/>
    </row>
    <row r="19678" spans="3:4" hidden="1" outlineLevel="1" x14ac:dyDescent="0.2">
      <c r="C19678" s="554"/>
      <c r="D19678" s="554"/>
    </row>
    <row r="19679" spans="3:4" hidden="1" outlineLevel="1" x14ac:dyDescent="0.2">
      <c r="C19679" s="554"/>
      <c r="D19679" s="554"/>
    </row>
    <row r="19680" spans="3:4" hidden="1" outlineLevel="1" x14ac:dyDescent="0.2">
      <c r="C19680" s="554"/>
      <c r="D19680" s="554"/>
    </row>
    <row r="19681" spans="3:4" hidden="1" outlineLevel="1" x14ac:dyDescent="0.2">
      <c r="C19681" s="554"/>
      <c r="D19681" s="554"/>
    </row>
    <row r="19682" spans="3:4" hidden="1" outlineLevel="1" x14ac:dyDescent="0.2">
      <c r="C19682" s="554"/>
      <c r="D19682" s="554"/>
    </row>
    <row r="19683" spans="3:4" hidden="1" outlineLevel="1" x14ac:dyDescent="0.2">
      <c r="C19683" s="554"/>
      <c r="D19683" s="554"/>
    </row>
    <row r="19684" spans="3:4" hidden="1" outlineLevel="1" x14ac:dyDescent="0.2">
      <c r="C19684" s="554"/>
      <c r="D19684" s="554"/>
    </row>
    <row r="19685" spans="3:4" hidden="1" outlineLevel="1" x14ac:dyDescent="0.2">
      <c r="C19685" s="554"/>
      <c r="D19685" s="554"/>
    </row>
    <row r="19686" spans="3:4" hidden="1" outlineLevel="1" x14ac:dyDescent="0.2">
      <c r="C19686" s="554"/>
      <c r="D19686" s="554"/>
    </row>
    <row r="19687" spans="3:4" hidden="1" outlineLevel="1" x14ac:dyDescent="0.2">
      <c r="C19687" s="554"/>
      <c r="D19687" s="554"/>
    </row>
    <row r="19688" spans="3:4" hidden="1" outlineLevel="1" x14ac:dyDescent="0.2">
      <c r="C19688" s="554"/>
      <c r="D19688" s="554"/>
    </row>
    <row r="19689" spans="3:4" hidden="1" outlineLevel="1" x14ac:dyDescent="0.2">
      <c r="C19689" s="554"/>
      <c r="D19689" s="554"/>
    </row>
    <row r="19690" spans="3:4" hidden="1" outlineLevel="1" x14ac:dyDescent="0.2">
      <c r="C19690" s="554"/>
      <c r="D19690" s="554"/>
    </row>
    <row r="19691" spans="3:4" hidden="1" outlineLevel="1" x14ac:dyDescent="0.2">
      <c r="C19691" s="554"/>
      <c r="D19691" s="554"/>
    </row>
    <row r="19692" spans="3:4" hidden="1" outlineLevel="1" x14ac:dyDescent="0.2">
      <c r="C19692" s="554"/>
      <c r="D19692" s="554"/>
    </row>
    <row r="19693" spans="3:4" hidden="1" outlineLevel="1" x14ac:dyDescent="0.2">
      <c r="C19693" s="554"/>
      <c r="D19693" s="554"/>
    </row>
    <row r="19694" spans="3:4" hidden="1" outlineLevel="1" x14ac:dyDescent="0.2">
      <c r="C19694" s="554"/>
      <c r="D19694" s="554"/>
    </row>
    <row r="19695" spans="3:4" hidden="1" outlineLevel="1" x14ac:dyDescent="0.2">
      <c r="C19695" s="554"/>
      <c r="D19695" s="554"/>
    </row>
    <row r="19696" spans="3:4" hidden="1" outlineLevel="1" x14ac:dyDescent="0.2">
      <c r="C19696" s="554"/>
      <c r="D19696" s="554"/>
    </row>
    <row r="19697" spans="3:4" hidden="1" outlineLevel="1" x14ac:dyDescent="0.2">
      <c r="C19697" s="554"/>
      <c r="D19697" s="554"/>
    </row>
    <row r="19698" spans="3:4" hidden="1" outlineLevel="1" x14ac:dyDescent="0.2">
      <c r="C19698" s="554"/>
      <c r="D19698" s="554"/>
    </row>
    <row r="19699" spans="3:4" hidden="1" outlineLevel="1" x14ac:dyDescent="0.2">
      <c r="C19699" s="554"/>
      <c r="D19699" s="554"/>
    </row>
    <row r="19700" spans="3:4" hidden="1" outlineLevel="1" x14ac:dyDescent="0.2">
      <c r="C19700" s="554"/>
      <c r="D19700" s="554"/>
    </row>
    <row r="19701" spans="3:4" hidden="1" outlineLevel="1" x14ac:dyDescent="0.2">
      <c r="C19701" s="554"/>
      <c r="D19701" s="554"/>
    </row>
    <row r="19702" spans="3:4" hidden="1" outlineLevel="1" x14ac:dyDescent="0.2">
      <c r="C19702" s="554"/>
      <c r="D19702" s="554"/>
    </row>
    <row r="19703" spans="3:4" hidden="1" outlineLevel="1" x14ac:dyDescent="0.2">
      <c r="C19703" s="554"/>
      <c r="D19703" s="554"/>
    </row>
    <row r="19704" spans="3:4" hidden="1" outlineLevel="1" x14ac:dyDescent="0.2">
      <c r="C19704" s="554"/>
      <c r="D19704" s="554"/>
    </row>
    <row r="19705" spans="3:4" hidden="1" outlineLevel="1" x14ac:dyDescent="0.2">
      <c r="C19705" s="554"/>
      <c r="D19705" s="554"/>
    </row>
    <row r="19706" spans="3:4" hidden="1" outlineLevel="1" x14ac:dyDescent="0.2">
      <c r="C19706" s="554"/>
      <c r="D19706" s="554"/>
    </row>
    <row r="19707" spans="3:4" hidden="1" outlineLevel="1" x14ac:dyDescent="0.2">
      <c r="C19707" s="554"/>
      <c r="D19707" s="554"/>
    </row>
    <row r="19708" spans="3:4" hidden="1" outlineLevel="1" x14ac:dyDescent="0.2">
      <c r="C19708" s="554"/>
      <c r="D19708" s="554"/>
    </row>
    <row r="19709" spans="3:4" hidden="1" outlineLevel="1" x14ac:dyDescent="0.2">
      <c r="C19709" s="554"/>
      <c r="D19709" s="554"/>
    </row>
    <row r="19710" spans="3:4" hidden="1" outlineLevel="1" x14ac:dyDescent="0.2">
      <c r="C19710" s="554"/>
      <c r="D19710" s="554"/>
    </row>
    <row r="19711" spans="3:4" hidden="1" outlineLevel="1" x14ac:dyDescent="0.2">
      <c r="C19711" s="554"/>
      <c r="D19711" s="554"/>
    </row>
    <row r="19712" spans="3:4" hidden="1" outlineLevel="1" x14ac:dyDescent="0.2">
      <c r="C19712" s="554"/>
      <c r="D19712" s="554"/>
    </row>
    <row r="19713" spans="3:4" hidden="1" outlineLevel="1" x14ac:dyDescent="0.2">
      <c r="C19713" s="554"/>
      <c r="D19713" s="554"/>
    </row>
    <row r="19714" spans="3:4" hidden="1" outlineLevel="1" x14ac:dyDescent="0.2">
      <c r="C19714" s="554"/>
      <c r="D19714" s="554"/>
    </row>
    <row r="19715" spans="3:4" hidden="1" outlineLevel="1" x14ac:dyDescent="0.2">
      <c r="C19715" s="554"/>
      <c r="D19715" s="554"/>
    </row>
    <row r="19716" spans="3:4" hidden="1" outlineLevel="1" x14ac:dyDescent="0.2">
      <c r="C19716" s="554"/>
      <c r="D19716" s="554"/>
    </row>
    <row r="19717" spans="3:4" hidden="1" outlineLevel="1" x14ac:dyDescent="0.2">
      <c r="C19717" s="554"/>
      <c r="D19717" s="554"/>
    </row>
    <row r="19718" spans="3:4" hidden="1" outlineLevel="1" x14ac:dyDescent="0.2">
      <c r="C19718" s="554"/>
      <c r="D19718" s="554"/>
    </row>
    <row r="19719" spans="3:4" hidden="1" outlineLevel="1" x14ac:dyDescent="0.2">
      <c r="C19719" s="554"/>
      <c r="D19719" s="554"/>
    </row>
    <row r="19720" spans="3:4" hidden="1" outlineLevel="1" x14ac:dyDescent="0.2">
      <c r="C19720" s="554"/>
      <c r="D19720" s="554"/>
    </row>
    <row r="19721" spans="3:4" hidden="1" outlineLevel="1" x14ac:dyDescent="0.2">
      <c r="C19721" s="554"/>
      <c r="D19721" s="554"/>
    </row>
    <row r="19722" spans="3:4" hidden="1" outlineLevel="1" x14ac:dyDescent="0.2">
      <c r="C19722" s="554"/>
      <c r="D19722" s="554"/>
    </row>
    <row r="19723" spans="3:4" hidden="1" outlineLevel="1" x14ac:dyDescent="0.2">
      <c r="C19723" s="554"/>
      <c r="D19723" s="554"/>
    </row>
    <row r="19724" spans="3:4" hidden="1" outlineLevel="1" x14ac:dyDescent="0.2">
      <c r="C19724" s="554"/>
      <c r="D19724" s="554"/>
    </row>
    <row r="19725" spans="3:4" hidden="1" outlineLevel="1" x14ac:dyDescent="0.2">
      <c r="C19725" s="554"/>
      <c r="D19725" s="554"/>
    </row>
    <row r="19726" spans="3:4" hidden="1" outlineLevel="1" x14ac:dyDescent="0.2">
      <c r="C19726" s="554"/>
      <c r="D19726" s="554"/>
    </row>
    <row r="19727" spans="3:4" hidden="1" outlineLevel="1" x14ac:dyDescent="0.2">
      <c r="C19727" s="554"/>
      <c r="D19727" s="554"/>
    </row>
    <row r="19728" spans="3:4" hidden="1" outlineLevel="1" x14ac:dyDescent="0.2">
      <c r="C19728" s="554"/>
      <c r="D19728" s="554"/>
    </row>
    <row r="19729" spans="3:4" hidden="1" outlineLevel="1" x14ac:dyDescent="0.2">
      <c r="C19729" s="554"/>
      <c r="D19729" s="554"/>
    </row>
    <row r="19730" spans="3:4" hidden="1" outlineLevel="1" x14ac:dyDescent="0.2">
      <c r="C19730" s="554"/>
      <c r="D19730" s="554"/>
    </row>
    <row r="19731" spans="3:4" hidden="1" outlineLevel="1" x14ac:dyDescent="0.2">
      <c r="C19731" s="554"/>
      <c r="D19731" s="554"/>
    </row>
    <row r="19732" spans="3:4" hidden="1" outlineLevel="1" x14ac:dyDescent="0.2">
      <c r="C19732" s="554"/>
      <c r="D19732" s="554"/>
    </row>
    <row r="19733" spans="3:4" hidden="1" outlineLevel="1" x14ac:dyDescent="0.2">
      <c r="C19733" s="554"/>
      <c r="D19733" s="554"/>
    </row>
    <row r="19734" spans="3:4" hidden="1" outlineLevel="1" x14ac:dyDescent="0.2">
      <c r="C19734" s="554"/>
      <c r="D19734" s="554"/>
    </row>
    <row r="19735" spans="3:4" hidden="1" outlineLevel="1" x14ac:dyDescent="0.2">
      <c r="C19735" s="554"/>
      <c r="D19735" s="554"/>
    </row>
    <row r="19736" spans="3:4" hidden="1" outlineLevel="1" x14ac:dyDescent="0.2">
      <c r="C19736" s="554"/>
      <c r="D19736" s="554"/>
    </row>
    <row r="19737" spans="3:4" hidden="1" outlineLevel="1" x14ac:dyDescent="0.2">
      <c r="C19737" s="554"/>
      <c r="D19737" s="554"/>
    </row>
    <row r="19738" spans="3:4" hidden="1" outlineLevel="1" x14ac:dyDescent="0.2">
      <c r="C19738" s="554"/>
      <c r="D19738" s="554"/>
    </row>
    <row r="19739" spans="3:4" hidden="1" outlineLevel="1" x14ac:dyDescent="0.2">
      <c r="C19739" s="554"/>
      <c r="D19739" s="554"/>
    </row>
    <row r="19740" spans="3:4" hidden="1" outlineLevel="1" x14ac:dyDescent="0.2">
      <c r="C19740" s="554"/>
      <c r="D19740" s="554"/>
    </row>
    <row r="19741" spans="3:4" hidden="1" outlineLevel="1" x14ac:dyDescent="0.2">
      <c r="C19741" s="554"/>
      <c r="D19741" s="554"/>
    </row>
    <row r="19742" spans="3:4" hidden="1" outlineLevel="1" x14ac:dyDescent="0.2">
      <c r="C19742" s="554"/>
      <c r="D19742" s="554"/>
    </row>
    <row r="19743" spans="3:4" hidden="1" outlineLevel="1" x14ac:dyDescent="0.2">
      <c r="C19743" s="554"/>
      <c r="D19743" s="554"/>
    </row>
    <row r="19744" spans="3:4" hidden="1" outlineLevel="1" x14ac:dyDescent="0.2">
      <c r="C19744" s="554"/>
      <c r="D19744" s="554"/>
    </row>
    <row r="19745" spans="3:4" hidden="1" outlineLevel="1" x14ac:dyDescent="0.2">
      <c r="C19745" s="554"/>
      <c r="D19745" s="554"/>
    </row>
    <row r="19746" spans="3:4" hidden="1" outlineLevel="1" x14ac:dyDescent="0.2">
      <c r="C19746" s="554"/>
      <c r="D19746" s="554"/>
    </row>
    <row r="19747" spans="3:4" hidden="1" outlineLevel="1" x14ac:dyDescent="0.2">
      <c r="C19747" s="554"/>
      <c r="D19747" s="554"/>
    </row>
    <row r="19748" spans="3:4" hidden="1" outlineLevel="1" x14ac:dyDescent="0.2">
      <c r="C19748" s="554"/>
      <c r="D19748" s="554"/>
    </row>
    <row r="19749" spans="3:4" hidden="1" outlineLevel="1" x14ac:dyDescent="0.2">
      <c r="C19749" s="554"/>
      <c r="D19749" s="554"/>
    </row>
    <row r="19750" spans="3:4" hidden="1" outlineLevel="1" x14ac:dyDescent="0.2">
      <c r="C19750" s="554"/>
      <c r="D19750" s="554"/>
    </row>
    <row r="19751" spans="3:4" hidden="1" outlineLevel="1" x14ac:dyDescent="0.2">
      <c r="C19751" s="554"/>
      <c r="D19751" s="554"/>
    </row>
    <row r="19752" spans="3:4" hidden="1" outlineLevel="1" x14ac:dyDescent="0.2">
      <c r="C19752" s="554"/>
      <c r="D19752" s="554"/>
    </row>
    <row r="19753" spans="3:4" hidden="1" outlineLevel="1" x14ac:dyDescent="0.2">
      <c r="C19753" s="554"/>
      <c r="D19753" s="554"/>
    </row>
    <row r="19754" spans="3:4" hidden="1" outlineLevel="1" x14ac:dyDescent="0.2">
      <c r="C19754" s="554"/>
      <c r="D19754" s="554"/>
    </row>
    <row r="19755" spans="3:4" hidden="1" outlineLevel="1" x14ac:dyDescent="0.2">
      <c r="C19755" s="554"/>
      <c r="D19755" s="554"/>
    </row>
    <row r="19756" spans="3:4" hidden="1" outlineLevel="1" x14ac:dyDescent="0.2">
      <c r="C19756" s="554"/>
      <c r="D19756" s="554"/>
    </row>
    <row r="19757" spans="3:4" hidden="1" outlineLevel="1" x14ac:dyDescent="0.2">
      <c r="C19757" s="554"/>
      <c r="D19757" s="554"/>
    </row>
    <row r="19758" spans="3:4" hidden="1" outlineLevel="1" x14ac:dyDescent="0.2">
      <c r="C19758" s="554"/>
      <c r="D19758" s="554"/>
    </row>
    <row r="19759" spans="3:4" hidden="1" outlineLevel="1" x14ac:dyDescent="0.2">
      <c r="C19759" s="554"/>
      <c r="D19759" s="554"/>
    </row>
    <row r="19760" spans="3:4" hidden="1" outlineLevel="1" x14ac:dyDescent="0.2">
      <c r="C19760" s="554"/>
      <c r="D19760" s="554"/>
    </row>
    <row r="19761" spans="3:4" hidden="1" outlineLevel="1" x14ac:dyDescent="0.2">
      <c r="C19761" s="554"/>
      <c r="D19761" s="554"/>
    </row>
    <row r="19762" spans="3:4" hidden="1" outlineLevel="1" x14ac:dyDescent="0.2">
      <c r="C19762" s="554"/>
      <c r="D19762" s="554"/>
    </row>
    <row r="19763" spans="3:4" hidden="1" outlineLevel="1" x14ac:dyDescent="0.2">
      <c r="C19763" s="554"/>
      <c r="D19763" s="554"/>
    </row>
    <row r="19764" spans="3:4" hidden="1" outlineLevel="1" x14ac:dyDescent="0.2">
      <c r="C19764" s="554"/>
      <c r="D19764" s="554"/>
    </row>
    <row r="19765" spans="3:4" hidden="1" outlineLevel="1" x14ac:dyDescent="0.2">
      <c r="C19765" s="554"/>
      <c r="D19765" s="554"/>
    </row>
    <row r="19766" spans="3:4" hidden="1" outlineLevel="1" x14ac:dyDescent="0.2">
      <c r="C19766" s="554"/>
      <c r="D19766" s="554"/>
    </row>
    <row r="19767" spans="3:4" hidden="1" outlineLevel="1" x14ac:dyDescent="0.2">
      <c r="C19767" s="554"/>
      <c r="D19767" s="554"/>
    </row>
    <row r="19768" spans="3:4" hidden="1" outlineLevel="1" x14ac:dyDescent="0.2">
      <c r="C19768" s="554"/>
      <c r="D19768" s="554"/>
    </row>
    <row r="19769" spans="3:4" hidden="1" outlineLevel="1" x14ac:dyDescent="0.2">
      <c r="C19769" s="554"/>
      <c r="D19769" s="554"/>
    </row>
    <row r="19770" spans="3:4" hidden="1" outlineLevel="1" x14ac:dyDescent="0.2">
      <c r="C19770" s="554"/>
      <c r="D19770" s="554"/>
    </row>
    <row r="19771" spans="3:4" hidden="1" outlineLevel="1" x14ac:dyDescent="0.2">
      <c r="C19771" s="554"/>
      <c r="D19771" s="554"/>
    </row>
    <row r="19772" spans="3:4" hidden="1" outlineLevel="1" x14ac:dyDescent="0.2">
      <c r="C19772" s="554"/>
      <c r="D19772" s="554"/>
    </row>
    <row r="19773" spans="3:4" hidden="1" outlineLevel="1" x14ac:dyDescent="0.2">
      <c r="C19773" s="554"/>
      <c r="D19773" s="554"/>
    </row>
    <row r="19774" spans="3:4" hidden="1" outlineLevel="1" x14ac:dyDescent="0.2">
      <c r="C19774" s="554"/>
      <c r="D19774" s="554"/>
    </row>
    <row r="19775" spans="3:4" hidden="1" outlineLevel="1" x14ac:dyDescent="0.2">
      <c r="C19775" s="554"/>
      <c r="D19775" s="554"/>
    </row>
    <row r="19776" spans="3:4" hidden="1" outlineLevel="1" x14ac:dyDescent="0.2">
      <c r="C19776" s="554"/>
      <c r="D19776" s="554"/>
    </row>
    <row r="19777" spans="3:4" hidden="1" outlineLevel="1" x14ac:dyDescent="0.2">
      <c r="C19777" s="554"/>
      <c r="D19777" s="554"/>
    </row>
    <row r="19778" spans="3:4" hidden="1" outlineLevel="1" x14ac:dyDescent="0.2">
      <c r="C19778" s="554"/>
      <c r="D19778" s="554"/>
    </row>
    <row r="19779" spans="3:4" hidden="1" outlineLevel="1" x14ac:dyDescent="0.2">
      <c r="C19779" s="554"/>
      <c r="D19779" s="554"/>
    </row>
    <row r="19780" spans="3:4" hidden="1" outlineLevel="1" x14ac:dyDescent="0.2">
      <c r="C19780" s="554"/>
      <c r="D19780" s="554"/>
    </row>
    <row r="19781" spans="3:4" hidden="1" outlineLevel="1" x14ac:dyDescent="0.2">
      <c r="C19781" s="554"/>
      <c r="D19781" s="554"/>
    </row>
    <row r="19782" spans="3:4" hidden="1" outlineLevel="1" x14ac:dyDescent="0.2">
      <c r="C19782" s="554"/>
      <c r="D19782" s="554"/>
    </row>
    <row r="19783" spans="3:4" hidden="1" outlineLevel="1" x14ac:dyDescent="0.2">
      <c r="C19783" s="554"/>
      <c r="D19783" s="554"/>
    </row>
    <row r="19784" spans="3:4" hidden="1" outlineLevel="1" x14ac:dyDescent="0.2">
      <c r="C19784" s="554"/>
      <c r="D19784" s="554"/>
    </row>
    <row r="19785" spans="3:4" hidden="1" outlineLevel="1" x14ac:dyDescent="0.2">
      <c r="C19785" s="554"/>
      <c r="D19785" s="554"/>
    </row>
    <row r="19786" spans="3:4" hidden="1" outlineLevel="1" x14ac:dyDescent="0.2">
      <c r="C19786" s="554"/>
      <c r="D19786" s="554"/>
    </row>
    <row r="19787" spans="3:4" hidden="1" outlineLevel="1" x14ac:dyDescent="0.2">
      <c r="C19787" s="554"/>
      <c r="D19787" s="554"/>
    </row>
    <row r="19788" spans="3:4" hidden="1" outlineLevel="1" x14ac:dyDescent="0.2">
      <c r="C19788" s="554"/>
      <c r="D19788" s="554"/>
    </row>
    <row r="19789" spans="3:4" hidden="1" outlineLevel="1" x14ac:dyDescent="0.2">
      <c r="C19789" s="554"/>
      <c r="D19789" s="554"/>
    </row>
    <row r="19790" spans="3:4" hidden="1" outlineLevel="1" x14ac:dyDescent="0.2">
      <c r="C19790" s="554"/>
      <c r="D19790" s="554"/>
    </row>
    <row r="19791" spans="3:4" hidden="1" outlineLevel="1" x14ac:dyDescent="0.2">
      <c r="C19791" s="554"/>
      <c r="D19791" s="554"/>
    </row>
    <row r="19792" spans="3:4" hidden="1" outlineLevel="1" x14ac:dyDescent="0.2">
      <c r="C19792" s="554"/>
      <c r="D19792" s="554"/>
    </row>
    <row r="19793" spans="3:4" hidden="1" outlineLevel="1" x14ac:dyDescent="0.2">
      <c r="C19793" s="554"/>
      <c r="D19793" s="554"/>
    </row>
    <row r="19794" spans="3:4" hidden="1" outlineLevel="1" x14ac:dyDescent="0.2">
      <c r="C19794" s="554"/>
      <c r="D19794" s="554"/>
    </row>
    <row r="19795" spans="3:4" hidden="1" outlineLevel="1" x14ac:dyDescent="0.2">
      <c r="C19795" s="554"/>
      <c r="D19795" s="554"/>
    </row>
    <row r="19796" spans="3:4" hidden="1" outlineLevel="1" x14ac:dyDescent="0.2">
      <c r="C19796" s="554"/>
      <c r="D19796" s="554"/>
    </row>
    <row r="19797" spans="3:4" hidden="1" outlineLevel="1" x14ac:dyDescent="0.2">
      <c r="C19797" s="554"/>
      <c r="D19797" s="554"/>
    </row>
    <row r="19798" spans="3:4" hidden="1" outlineLevel="1" x14ac:dyDescent="0.2">
      <c r="C19798" s="554"/>
      <c r="D19798" s="554"/>
    </row>
    <row r="19799" spans="3:4" hidden="1" outlineLevel="1" x14ac:dyDescent="0.2">
      <c r="C19799" s="554"/>
      <c r="D19799" s="554"/>
    </row>
    <row r="19800" spans="3:4" hidden="1" outlineLevel="1" x14ac:dyDescent="0.2">
      <c r="C19800" s="554"/>
      <c r="D19800" s="554"/>
    </row>
    <row r="19801" spans="3:4" hidden="1" outlineLevel="1" x14ac:dyDescent="0.2">
      <c r="C19801" s="554"/>
      <c r="D19801" s="554"/>
    </row>
    <row r="19802" spans="3:4" hidden="1" outlineLevel="1" x14ac:dyDescent="0.2">
      <c r="C19802" s="554"/>
      <c r="D19802" s="554"/>
    </row>
    <row r="19803" spans="3:4" hidden="1" outlineLevel="1" x14ac:dyDescent="0.2">
      <c r="C19803" s="554"/>
      <c r="D19803" s="554"/>
    </row>
    <row r="19804" spans="3:4" hidden="1" outlineLevel="1" x14ac:dyDescent="0.2">
      <c r="C19804" s="554"/>
      <c r="D19804" s="554"/>
    </row>
    <row r="19805" spans="3:4" hidden="1" outlineLevel="1" x14ac:dyDescent="0.2">
      <c r="C19805" s="554"/>
      <c r="D19805" s="554"/>
    </row>
    <row r="19806" spans="3:4" hidden="1" outlineLevel="1" x14ac:dyDescent="0.2">
      <c r="C19806" s="554"/>
      <c r="D19806" s="554"/>
    </row>
    <row r="19807" spans="3:4" hidden="1" outlineLevel="1" x14ac:dyDescent="0.2">
      <c r="C19807" s="554"/>
      <c r="D19807" s="554"/>
    </row>
    <row r="19808" spans="3:4" hidden="1" outlineLevel="1" x14ac:dyDescent="0.2">
      <c r="C19808" s="554"/>
      <c r="D19808" s="554"/>
    </row>
    <row r="19809" spans="3:4" hidden="1" outlineLevel="1" x14ac:dyDescent="0.2">
      <c r="C19809" s="554"/>
      <c r="D19809" s="554"/>
    </row>
    <row r="19810" spans="3:4" hidden="1" outlineLevel="1" x14ac:dyDescent="0.2">
      <c r="C19810" s="554"/>
      <c r="D19810" s="554"/>
    </row>
    <row r="19811" spans="3:4" hidden="1" outlineLevel="1" x14ac:dyDescent="0.2">
      <c r="C19811" s="554"/>
      <c r="D19811" s="554"/>
    </row>
    <row r="19812" spans="3:4" hidden="1" outlineLevel="1" x14ac:dyDescent="0.2">
      <c r="C19812" s="554"/>
      <c r="D19812" s="554"/>
    </row>
    <row r="19813" spans="3:4" hidden="1" outlineLevel="1" x14ac:dyDescent="0.2">
      <c r="C19813" s="554"/>
      <c r="D19813" s="554"/>
    </row>
    <row r="19814" spans="3:4" hidden="1" outlineLevel="1" x14ac:dyDescent="0.2">
      <c r="C19814" s="554"/>
      <c r="D19814" s="554"/>
    </row>
    <row r="19815" spans="3:4" hidden="1" outlineLevel="1" x14ac:dyDescent="0.2">
      <c r="C19815" s="554"/>
      <c r="D19815" s="554"/>
    </row>
    <row r="19816" spans="3:4" hidden="1" outlineLevel="1" x14ac:dyDescent="0.2">
      <c r="C19816" s="554"/>
      <c r="D19816" s="554"/>
    </row>
    <row r="19817" spans="3:4" hidden="1" outlineLevel="1" x14ac:dyDescent="0.2">
      <c r="C19817" s="554"/>
      <c r="D19817" s="554"/>
    </row>
    <row r="19818" spans="3:4" hidden="1" outlineLevel="1" x14ac:dyDescent="0.2">
      <c r="C19818" s="554"/>
      <c r="D19818" s="554"/>
    </row>
    <row r="19819" spans="3:4" hidden="1" outlineLevel="1" x14ac:dyDescent="0.2">
      <c r="C19819" s="554"/>
      <c r="D19819" s="554"/>
    </row>
    <row r="19820" spans="3:4" hidden="1" outlineLevel="1" x14ac:dyDescent="0.2">
      <c r="C19820" s="554"/>
      <c r="D19820" s="554"/>
    </row>
    <row r="19821" spans="3:4" hidden="1" outlineLevel="1" x14ac:dyDescent="0.2">
      <c r="C19821" s="554"/>
      <c r="D19821" s="554"/>
    </row>
    <row r="19822" spans="3:4" hidden="1" outlineLevel="1" x14ac:dyDescent="0.2">
      <c r="C19822" s="554"/>
      <c r="D19822" s="554"/>
    </row>
    <row r="19823" spans="3:4" hidden="1" outlineLevel="1" x14ac:dyDescent="0.2">
      <c r="C19823" s="554"/>
      <c r="D19823" s="554"/>
    </row>
    <row r="19824" spans="3:4" hidden="1" outlineLevel="1" x14ac:dyDescent="0.2">
      <c r="C19824" s="554"/>
      <c r="D19824" s="554"/>
    </row>
    <row r="19825" spans="3:4" hidden="1" outlineLevel="1" x14ac:dyDescent="0.2">
      <c r="C19825" s="554"/>
      <c r="D19825" s="554"/>
    </row>
    <row r="19826" spans="3:4" hidden="1" outlineLevel="1" x14ac:dyDescent="0.2">
      <c r="C19826" s="554"/>
      <c r="D19826" s="554"/>
    </row>
    <row r="19827" spans="3:4" hidden="1" outlineLevel="1" x14ac:dyDescent="0.2">
      <c r="C19827" s="554"/>
      <c r="D19827" s="554"/>
    </row>
    <row r="19828" spans="3:4" hidden="1" outlineLevel="1" x14ac:dyDescent="0.2">
      <c r="C19828" s="554"/>
      <c r="D19828" s="554"/>
    </row>
    <row r="19829" spans="3:4" hidden="1" outlineLevel="1" x14ac:dyDescent="0.2">
      <c r="C19829" s="554"/>
      <c r="D19829" s="554"/>
    </row>
    <row r="19830" spans="3:4" hidden="1" outlineLevel="1" x14ac:dyDescent="0.2">
      <c r="C19830" s="554"/>
      <c r="D19830" s="554"/>
    </row>
    <row r="19831" spans="3:4" hidden="1" outlineLevel="1" x14ac:dyDescent="0.2">
      <c r="C19831" s="554"/>
      <c r="D19831" s="554"/>
    </row>
    <row r="19832" spans="3:4" hidden="1" outlineLevel="1" x14ac:dyDescent="0.2">
      <c r="C19832" s="554"/>
      <c r="D19832" s="554"/>
    </row>
    <row r="19833" spans="3:4" hidden="1" outlineLevel="1" x14ac:dyDescent="0.2">
      <c r="C19833" s="554"/>
      <c r="D19833" s="554"/>
    </row>
    <row r="19834" spans="3:4" hidden="1" outlineLevel="1" x14ac:dyDescent="0.2">
      <c r="C19834" s="554"/>
      <c r="D19834" s="554"/>
    </row>
    <row r="19835" spans="3:4" hidden="1" outlineLevel="1" x14ac:dyDescent="0.2">
      <c r="C19835" s="554"/>
      <c r="D19835" s="554"/>
    </row>
    <row r="19836" spans="3:4" hidden="1" outlineLevel="1" x14ac:dyDescent="0.2">
      <c r="C19836" s="554"/>
      <c r="D19836" s="554"/>
    </row>
    <row r="19837" spans="3:4" hidden="1" outlineLevel="1" x14ac:dyDescent="0.2">
      <c r="C19837" s="554"/>
      <c r="D19837" s="554"/>
    </row>
    <row r="19838" spans="3:4" hidden="1" outlineLevel="1" x14ac:dyDescent="0.2">
      <c r="C19838" s="554"/>
      <c r="D19838" s="554"/>
    </row>
    <row r="19839" spans="3:4" hidden="1" outlineLevel="1" x14ac:dyDescent="0.2">
      <c r="C19839" s="554"/>
      <c r="D19839" s="554"/>
    </row>
    <row r="19840" spans="3:4" hidden="1" outlineLevel="1" x14ac:dyDescent="0.2">
      <c r="C19840" s="554"/>
      <c r="D19840" s="554"/>
    </row>
    <row r="19841" spans="3:4" hidden="1" outlineLevel="1" x14ac:dyDescent="0.2">
      <c r="C19841" s="554"/>
      <c r="D19841" s="554"/>
    </row>
    <row r="19842" spans="3:4" hidden="1" outlineLevel="1" x14ac:dyDescent="0.2">
      <c r="C19842" s="554"/>
      <c r="D19842" s="554"/>
    </row>
    <row r="19843" spans="3:4" hidden="1" outlineLevel="1" x14ac:dyDescent="0.2">
      <c r="C19843" s="554"/>
      <c r="D19843" s="554"/>
    </row>
    <row r="19844" spans="3:4" hidden="1" outlineLevel="1" x14ac:dyDescent="0.2">
      <c r="C19844" s="554"/>
      <c r="D19844" s="554"/>
    </row>
    <row r="19845" spans="3:4" hidden="1" outlineLevel="1" x14ac:dyDescent="0.2">
      <c r="C19845" s="554"/>
      <c r="D19845" s="554"/>
    </row>
    <row r="19846" spans="3:4" hidden="1" outlineLevel="1" x14ac:dyDescent="0.2">
      <c r="C19846" s="554"/>
      <c r="D19846" s="554"/>
    </row>
    <row r="19847" spans="3:4" hidden="1" outlineLevel="1" x14ac:dyDescent="0.2">
      <c r="C19847" s="554"/>
      <c r="D19847" s="554"/>
    </row>
    <row r="19848" spans="3:4" hidden="1" outlineLevel="1" x14ac:dyDescent="0.2">
      <c r="C19848" s="554"/>
      <c r="D19848" s="554"/>
    </row>
    <row r="19849" spans="3:4" hidden="1" outlineLevel="1" x14ac:dyDescent="0.2">
      <c r="C19849" s="554"/>
      <c r="D19849" s="554"/>
    </row>
    <row r="19850" spans="3:4" hidden="1" outlineLevel="1" x14ac:dyDescent="0.2">
      <c r="C19850" s="554"/>
      <c r="D19850" s="554"/>
    </row>
    <row r="19851" spans="3:4" hidden="1" outlineLevel="1" x14ac:dyDescent="0.2">
      <c r="C19851" s="554"/>
      <c r="D19851" s="554"/>
    </row>
    <row r="19852" spans="3:4" hidden="1" outlineLevel="1" x14ac:dyDescent="0.2">
      <c r="C19852" s="554"/>
      <c r="D19852" s="554"/>
    </row>
    <row r="19853" spans="3:4" hidden="1" outlineLevel="1" x14ac:dyDescent="0.2">
      <c r="C19853" s="554"/>
      <c r="D19853" s="554"/>
    </row>
    <row r="19854" spans="3:4" hidden="1" outlineLevel="1" x14ac:dyDescent="0.2">
      <c r="C19854" s="554"/>
      <c r="D19854" s="554"/>
    </row>
    <row r="19855" spans="3:4" hidden="1" outlineLevel="1" x14ac:dyDescent="0.2">
      <c r="C19855" s="554"/>
      <c r="D19855" s="554"/>
    </row>
    <row r="19856" spans="3:4" hidden="1" outlineLevel="1" x14ac:dyDescent="0.2">
      <c r="C19856" s="554"/>
      <c r="D19856" s="554"/>
    </row>
    <row r="19857" spans="3:4" hidden="1" outlineLevel="1" x14ac:dyDescent="0.2">
      <c r="C19857" s="554"/>
      <c r="D19857" s="554"/>
    </row>
    <row r="19858" spans="3:4" hidden="1" outlineLevel="1" x14ac:dyDescent="0.2">
      <c r="C19858" s="554"/>
      <c r="D19858" s="554"/>
    </row>
    <row r="19859" spans="3:4" hidden="1" outlineLevel="1" x14ac:dyDescent="0.2">
      <c r="C19859" s="554"/>
      <c r="D19859" s="554"/>
    </row>
    <row r="19860" spans="3:4" hidden="1" outlineLevel="1" x14ac:dyDescent="0.2">
      <c r="C19860" s="554"/>
      <c r="D19860" s="554"/>
    </row>
    <row r="19861" spans="3:4" hidden="1" outlineLevel="1" x14ac:dyDescent="0.2">
      <c r="C19861" s="554"/>
      <c r="D19861" s="554"/>
    </row>
    <row r="19862" spans="3:4" hidden="1" outlineLevel="1" x14ac:dyDescent="0.2">
      <c r="C19862" s="554"/>
      <c r="D19862" s="554"/>
    </row>
    <row r="19863" spans="3:4" hidden="1" outlineLevel="1" x14ac:dyDescent="0.2">
      <c r="C19863" s="554"/>
      <c r="D19863" s="554"/>
    </row>
    <row r="19864" spans="3:4" hidden="1" outlineLevel="1" x14ac:dyDescent="0.2">
      <c r="C19864" s="554"/>
      <c r="D19864" s="554"/>
    </row>
    <row r="19865" spans="3:4" hidden="1" outlineLevel="1" x14ac:dyDescent="0.2">
      <c r="C19865" s="554"/>
      <c r="D19865" s="554"/>
    </row>
    <row r="19866" spans="3:4" hidden="1" outlineLevel="1" x14ac:dyDescent="0.2">
      <c r="C19866" s="554"/>
      <c r="D19866" s="554"/>
    </row>
    <row r="19867" spans="3:4" hidden="1" outlineLevel="1" x14ac:dyDescent="0.2">
      <c r="C19867" s="554"/>
      <c r="D19867" s="554"/>
    </row>
    <row r="19868" spans="3:4" hidden="1" outlineLevel="1" x14ac:dyDescent="0.2">
      <c r="C19868" s="554"/>
      <c r="D19868" s="554"/>
    </row>
    <row r="19869" spans="3:4" hidden="1" outlineLevel="1" x14ac:dyDescent="0.2">
      <c r="C19869" s="554"/>
      <c r="D19869" s="554"/>
    </row>
    <row r="19870" spans="3:4" hidden="1" outlineLevel="1" x14ac:dyDescent="0.2">
      <c r="C19870" s="554"/>
      <c r="D19870" s="554"/>
    </row>
    <row r="19871" spans="3:4" hidden="1" outlineLevel="1" x14ac:dyDescent="0.2">
      <c r="C19871" s="554"/>
      <c r="D19871" s="554"/>
    </row>
    <row r="19872" spans="3:4" hidden="1" outlineLevel="1" x14ac:dyDescent="0.2">
      <c r="C19872" s="554"/>
      <c r="D19872" s="554"/>
    </row>
    <row r="19873" spans="3:4" hidden="1" outlineLevel="1" x14ac:dyDescent="0.2">
      <c r="C19873" s="554"/>
      <c r="D19873" s="554"/>
    </row>
    <row r="19874" spans="3:4" hidden="1" outlineLevel="1" x14ac:dyDescent="0.2">
      <c r="C19874" s="554"/>
      <c r="D19874" s="554"/>
    </row>
    <row r="19875" spans="3:4" hidden="1" outlineLevel="1" x14ac:dyDescent="0.2">
      <c r="C19875" s="554"/>
      <c r="D19875" s="554"/>
    </row>
    <row r="19876" spans="3:4" hidden="1" outlineLevel="1" x14ac:dyDescent="0.2">
      <c r="C19876" s="554"/>
      <c r="D19876" s="554"/>
    </row>
    <row r="19877" spans="3:4" hidden="1" outlineLevel="1" x14ac:dyDescent="0.2">
      <c r="C19877" s="554"/>
      <c r="D19877" s="554"/>
    </row>
    <row r="19878" spans="3:4" hidden="1" outlineLevel="1" x14ac:dyDescent="0.2">
      <c r="C19878" s="554"/>
      <c r="D19878" s="554"/>
    </row>
    <row r="19879" spans="3:4" hidden="1" outlineLevel="1" x14ac:dyDescent="0.2">
      <c r="C19879" s="554"/>
      <c r="D19879" s="554"/>
    </row>
    <row r="19880" spans="3:4" hidden="1" outlineLevel="1" x14ac:dyDescent="0.2">
      <c r="C19880" s="554"/>
      <c r="D19880" s="554"/>
    </row>
    <row r="19881" spans="3:4" hidden="1" outlineLevel="1" x14ac:dyDescent="0.2">
      <c r="C19881" s="554"/>
      <c r="D19881" s="554"/>
    </row>
    <row r="19882" spans="3:4" hidden="1" outlineLevel="1" x14ac:dyDescent="0.2">
      <c r="C19882" s="554"/>
      <c r="D19882" s="554"/>
    </row>
    <row r="19883" spans="3:4" hidden="1" outlineLevel="1" x14ac:dyDescent="0.2">
      <c r="C19883" s="554"/>
      <c r="D19883" s="554"/>
    </row>
    <row r="19884" spans="3:4" hidden="1" outlineLevel="1" x14ac:dyDescent="0.2">
      <c r="C19884" s="554"/>
      <c r="D19884" s="554"/>
    </row>
    <row r="19885" spans="3:4" hidden="1" outlineLevel="1" x14ac:dyDescent="0.2">
      <c r="C19885" s="554"/>
      <c r="D19885" s="554"/>
    </row>
    <row r="19886" spans="3:4" hidden="1" outlineLevel="1" x14ac:dyDescent="0.2">
      <c r="C19886" s="554"/>
      <c r="D19886" s="554"/>
    </row>
    <row r="19887" spans="3:4" hidden="1" outlineLevel="1" x14ac:dyDescent="0.2">
      <c r="C19887" s="554"/>
      <c r="D19887" s="554"/>
    </row>
    <row r="19888" spans="3:4" hidden="1" outlineLevel="1" x14ac:dyDescent="0.2">
      <c r="C19888" s="554"/>
      <c r="D19888" s="554"/>
    </row>
    <row r="19889" spans="3:4" hidden="1" outlineLevel="1" x14ac:dyDescent="0.2">
      <c r="C19889" s="554"/>
      <c r="D19889" s="554"/>
    </row>
    <row r="19890" spans="3:4" hidden="1" outlineLevel="1" x14ac:dyDescent="0.2">
      <c r="C19890" s="554"/>
      <c r="D19890" s="554"/>
    </row>
    <row r="19891" spans="3:4" hidden="1" outlineLevel="1" x14ac:dyDescent="0.2">
      <c r="C19891" s="554"/>
      <c r="D19891" s="554"/>
    </row>
    <row r="19892" spans="3:4" hidden="1" outlineLevel="1" x14ac:dyDescent="0.2">
      <c r="C19892" s="554"/>
      <c r="D19892" s="554"/>
    </row>
    <row r="19893" spans="3:4" hidden="1" outlineLevel="1" x14ac:dyDescent="0.2">
      <c r="C19893" s="554"/>
      <c r="D19893" s="554"/>
    </row>
    <row r="19894" spans="3:4" hidden="1" outlineLevel="1" x14ac:dyDescent="0.2">
      <c r="C19894" s="554"/>
      <c r="D19894" s="554"/>
    </row>
    <row r="19895" spans="3:4" hidden="1" outlineLevel="1" x14ac:dyDescent="0.2">
      <c r="C19895" s="554"/>
      <c r="D19895" s="554"/>
    </row>
    <row r="19896" spans="3:4" hidden="1" outlineLevel="1" x14ac:dyDescent="0.2">
      <c r="C19896" s="554"/>
      <c r="D19896" s="554"/>
    </row>
    <row r="19897" spans="3:4" hidden="1" outlineLevel="1" x14ac:dyDescent="0.2">
      <c r="C19897" s="554"/>
      <c r="D19897" s="554"/>
    </row>
    <row r="19898" spans="3:4" hidden="1" outlineLevel="1" x14ac:dyDescent="0.2">
      <c r="C19898" s="554"/>
      <c r="D19898" s="554"/>
    </row>
    <row r="19899" spans="3:4" hidden="1" outlineLevel="1" x14ac:dyDescent="0.2">
      <c r="C19899" s="554"/>
      <c r="D19899" s="554"/>
    </row>
    <row r="19900" spans="3:4" hidden="1" outlineLevel="1" x14ac:dyDescent="0.2">
      <c r="C19900" s="554"/>
      <c r="D19900" s="554"/>
    </row>
    <row r="19901" spans="3:4" hidden="1" outlineLevel="1" x14ac:dyDescent="0.2">
      <c r="C19901" s="554"/>
      <c r="D19901" s="554"/>
    </row>
    <row r="19902" spans="3:4" hidden="1" outlineLevel="1" x14ac:dyDescent="0.2">
      <c r="C19902" s="554"/>
      <c r="D19902" s="554"/>
    </row>
    <row r="19903" spans="3:4" hidden="1" outlineLevel="1" x14ac:dyDescent="0.2">
      <c r="C19903" s="554"/>
      <c r="D19903" s="554"/>
    </row>
    <row r="19904" spans="3:4" hidden="1" outlineLevel="1" x14ac:dyDescent="0.2">
      <c r="C19904" s="554"/>
      <c r="D19904" s="554"/>
    </row>
    <row r="19905" spans="3:4" hidden="1" outlineLevel="1" x14ac:dyDescent="0.2">
      <c r="C19905" s="554"/>
      <c r="D19905" s="554"/>
    </row>
    <row r="19906" spans="3:4" hidden="1" outlineLevel="1" x14ac:dyDescent="0.2">
      <c r="C19906" s="554"/>
      <c r="D19906" s="554"/>
    </row>
    <row r="19907" spans="3:4" hidden="1" outlineLevel="1" x14ac:dyDescent="0.2">
      <c r="C19907" s="554"/>
      <c r="D19907" s="554"/>
    </row>
    <row r="19908" spans="3:4" hidden="1" outlineLevel="1" x14ac:dyDescent="0.2">
      <c r="C19908" s="554"/>
      <c r="D19908" s="554"/>
    </row>
    <row r="19909" spans="3:4" hidden="1" outlineLevel="1" x14ac:dyDescent="0.2">
      <c r="C19909" s="554"/>
      <c r="D19909" s="554"/>
    </row>
    <row r="19910" spans="3:4" hidden="1" outlineLevel="1" x14ac:dyDescent="0.2">
      <c r="C19910" s="554"/>
      <c r="D19910" s="554"/>
    </row>
    <row r="19911" spans="3:4" hidden="1" outlineLevel="1" x14ac:dyDescent="0.2">
      <c r="C19911" s="554"/>
      <c r="D19911" s="554"/>
    </row>
    <row r="19912" spans="3:4" hidden="1" outlineLevel="1" x14ac:dyDescent="0.2">
      <c r="C19912" s="554"/>
      <c r="D19912" s="554"/>
    </row>
    <row r="19913" spans="3:4" hidden="1" outlineLevel="1" x14ac:dyDescent="0.2">
      <c r="C19913" s="554"/>
      <c r="D19913" s="554"/>
    </row>
    <row r="19914" spans="3:4" hidden="1" outlineLevel="1" x14ac:dyDescent="0.2">
      <c r="C19914" s="554"/>
      <c r="D19914" s="554"/>
    </row>
    <row r="19915" spans="3:4" hidden="1" outlineLevel="1" x14ac:dyDescent="0.2">
      <c r="C19915" s="554"/>
      <c r="D19915" s="554"/>
    </row>
    <row r="19916" spans="3:4" hidden="1" outlineLevel="1" x14ac:dyDescent="0.2">
      <c r="C19916" s="554"/>
      <c r="D19916" s="554"/>
    </row>
    <row r="19917" spans="3:4" hidden="1" outlineLevel="1" x14ac:dyDescent="0.2">
      <c r="C19917" s="554"/>
      <c r="D19917" s="554"/>
    </row>
    <row r="19918" spans="3:4" hidden="1" outlineLevel="1" x14ac:dyDescent="0.2">
      <c r="C19918" s="554"/>
      <c r="D19918" s="554"/>
    </row>
    <row r="19919" spans="3:4" hidden="1" outlineLevel="1" x14ac:dyDescent="0.2">
      <c r="C19919" s="554"/>
      <c r="D19919" s="554"/>
    </row>
    <row r="19920" spans="3:4" hidden="1" outlineLevel="1" x14ac:dyDescent="0.2">
      <c r="C19920" s="554"/>
      <c r="D19920" s="554"/>
    </row>
    <row r="19921" spans="3:4" hidden="1" outlineLevel="1" x14ac:dyDescent="0.2">
      <c r="C19921" s="554"/>
      <c r="D19921" s="554"/>
    </row>
    <row r="19922" spans="3:4" hidden="1" outlineLevel="1" x14ac:dyDescent="0.2">
      <c r="C19922" s="554"/>
      <c r="D19922" s="554"/>
    </row>
    <row r="19923" spans="3:4" hidden="1" outlineLevel="1" x14ac:dyDescent="0.2">
      <c r="C19923" s="554"/>
      <c r="D19923" s="554"/>
    </row>
    <row r="19924" spans="3:4" hidden="1" outlineLevel="1" x14ac:dyDescent="0.2">
      <c r="C19924" s="554"/>
      <c r="D19924" s="554"/>
    </row>
    <row r="19925" spans="3:4" hidden="1" outlineLevel="1" x14ac:dyDescent="0.2">
      <c r="C19925" s="554"/>
      <c r="D19925" s="554"/>
    </row>
    <row r="19926" spans="3:4" hidden="1" outlineLevel="1" x14ac:dyDescent="0.2">
      <c r="C19926" s="554"/>
      <c r="D19926" s="554"/>
    </row>
    <row r="19927" spans="3:4" hidden="1" outlineLevel="1" x14ac:dyDescent="0.2">
      <c r="C19927" s="554"/>
      <c r="D19927" s="554"/>
    </row>
    <row r="19928" spans="3:4" hidden="1" outlineLevel="1" x14ac:dyDescent="0.2">
      <c r="C19928" s="554"/>
      <c r="D19928" s="554"/>
    </row>
    <row r="19929" spans="3:4" hidden="1" outlineLevel="1" x14ac:dyDescent="0.2">
      <c r="C19929" s="554"/>
      <c r="D19929" s="554"/>
    </row>
    <row r="19930" spans="3:4" hidden="1" outlineLevel="1" x14ac:dyDescent="0.2">
      <c r="C19930" s="554"/>
      <c r="D19930" s="554"/>
    </row>
    <row r="19931" spans="3:4" hidden="1" outlineLevel="1" x14ac:dyDescent="0.2">
      <c r="C19931" s="554"/>
      <c r="D19931" s="554"/>
    </row>
    <row r="19932" spans="3:4" hidden="1" outlineLevel="1" x14ac:dyDescent="0.2">
      <c r="C19932" s="554"/>
      <c r="D19932" s="554"/>
    </row>
    <row r="19933" spans="3:4" hidden="1" outlineLevel="1" x14ac:dyDescent="0.2">
      <c r="C19933" s="554"/>
      <c r="D19933" s="554"/>
    </row>
    <row r="19934" spans="3:4" hidden="1" outlineLevel="1" x14ac:dyDescent="0.2">
      <c r="C19934" s="554"/>
      <c r="D19934" s="554"/>
    </row>
    <row r="19935" spans="3:4" hidden="1" outlineLevel="1" x14ac:dyDescent="0.2">
      <c r="C19935" s="554"/>
      <c r="D19935" s="554"/>
    </row>
    <row r="19936" spans="3:4" hidden="1" outlineLevel="1" x14ac:dyDescent="0.2">
      <c r="C19936" s="554"/>
      <c r="D19936" s="554"/>
    </row>
    <row r="19937" spans="3:4" hidden="1" outlineLevel="1" x14ac:dyDescent="0.2">
      <c r="C19937" s="554"/>
      <c r="D19937" s="554"/>
    </row>
    <row r="19938" spans="3:4" hidden="1" outlineLevel="1" x14ac:dyDescent="0.2">
      <c r="C19938" s="554"/>
      <c r="D19938" s="554"/>
    </row>
    <row r="19939" spans="3:4" hidden="1" outlineLevel="1" x14ac:dyDescent="0.2">
      <c r="C19939" s="554"/>
      <c r="D19939" s="554"/>
    </row>
    <row r="19940" spans="3:4" hidden="1" outlineLevel="1" x14ac:dyDescent="0.2">
      <c r="C19940" s="554"/>
      <c r="D19940" s="554"/>
    </row>
    <row r="19941" spans="3:4" hidden="1" outlineLevel="1" x14ac:dyDescent="0.2">
      <c r="C19941" s="554"/>
      <c r="D19941" s="554"/>
    </row>
    <row r="19942" spans="3:4" hidden="1" outlineLevel="1" x14ac:dyDescent="0.2">
      <c r="C19942" s="554"/>
      <c r="D19942" s="554"/>
    </row>
    <row r="19943" spans="3:4" hidden="1" outlineLevel="1" x14ac:dyDescent="0.2">
      <c r="C19943" s="554"/>
      <c r="D19943" s="554"/>
    </row>
    <row r="19944" spans="3:4" hidden="1" outlineLevel="1" x14ac:dyDescent="0.2">
      <c r="C19944" s="554"/>
      <c r="D19944" s="554"/>
    </row>
    <row r="19945" spans="3:4" hidden="1" outlineLevel="1" x14ac:dyDescent="0.2">
      <c r="C19945" s="554"/>
      <c r="D19945" s="554"/>
    </row>
    <row r="19946" spans="3:4" hidden="1" outlineLevel="1" x14ac:dyDescent="0.2">
      <c r="C19946" s="554"/>
      <c r="D19946" s="554"/>
    </row>
    <row r="19947" spans="3:4" hidden="1" outlineLevel="1" x14ac:dyDescent="0.2">
      <c r="C19947" s="554"/>
      <c r="D19947" s="554"/>
    </row>
    <row r="19948" spans="3:4" hidden="1" outlineLevel="1" x14ac:dyDescent="0.2">
      <c r="C19948" s="554"/>
      <c r="D19948" s="554"/>
    </row>
    <row r="19949" spans="3:4" hidden="1" outlineLevel="1" x14ac:dyDescent="0.2">
      <c r="C19949" s="554"/>
      <c r="D19949" s="554"/>
    </row>
    <row r="19950" spans="3:4" hidden="1" outlineLevel="1" x14ac:dyDescent="0.2">
      <c r="C19950" s="554"/>
      <c r="D19950" s="554"/>
    </row>
    <row r="19951" spans="3:4" hidden="1" outlineLevel="1" x14ac:dyDescent="0.2">
      <c r="C19951" s="554"/>
      <c r="D19951" s="554"/>
    </row>
    <row r="19952" spans="3:4" hidden="1" outlineLevel="1" x14ac:dyDescent="0.2">
      <c r="C19952" s="554"/>
      <c r="D19952" s="554"/>
    </row>
    <row r="19953" spans="3:4" hidden="1" outlineLevel="1" x14ac:dyDescent="0.2">
      <c r="C19953" s="554"/>
      <c r="D19953" s="554"/>
    </row>
    <row r="19954" spans="3:4" hidden="1" outlineLevel="1" x14ac:dyDescent="0.2">
      <c r="C19954" s="554"/>
      <c r="D19954" s="554"/>
    </row>
    <row r="19955" spans="3:4" hidden="1" outlineLevel="1" x14ac:dyDescent="0.2">
      <c r="C19955" s="554"/>
      <c r="D19955" s="554"/>
    </row>
    <row r="19956" spans="3:4" hidden="1" outlineLevel="1" x14ac:dyDescent="0.2">
      <c r="C19956" s="554"/>
      <c r="D19956" s="554"/>
    </row>
    <row r="19957" spans="3:4" hidden="1" outlineLevel="1" x14ac:dyDescent="0.2">
      <c r="C19957" s="554"/>
      <c r="D19957" s="554"/>
    </row>
    <row r="19958" spans="3:4" hidden="1" outlineLevel="1" x14ac:dyDescent="0.2">
      <c r="C19958" s="554"/>
      <c r="D19958" s="554"/>
    </row>
    <row r="19959" spans="3:4" hidden="1" outlineLevel="1" x14ac:dyDescent="0.2">
      <c r="C19959" s="554"/>
      <c r="D19959" s="554"/>
    </row>
    <row r="19960" spans="3:4" hidden="1" outlineLevel="1" x14ac:dyDescent="0.2">
      <c r="C19960" s="554"/>
      <c r="D19960" s="554"/>
    </row>
    <row r="19961" spans="3:4" hidden="1" outlineLevel="1" x14ac:dyDescent="0.2">
      <c r="C19961" s="554"/>
      <c r="D19961" s="554"/>
    </row>
    <row r="19962" spans="3:4" hidden="1" outlineLevel="1" x14ac:dyDescent="0.2">
      <c r="C19962" s="554"/>
      <c r="D19962" s="554"/>
    </row>
    <row r="19963" spans="3:4" hidden="1" outlineLevel="1" x14ac:dyDescent="0.2">
      <c r="C19963" s="554"/>
      <c r="D19963" s="554"/>
    </row>
    <row r="19964" spans="3:4" hidden="1" outlineLevel="1" x14ac:dyDescent="0.2">
      <c r="C19964" s="554"/>
      <c r="D19964" s="554"/>
    </row>
    <row r="19965" spans="3:4" hidden="1" outlineLevel="1" x14ac:dyDescent="0.2">
      <c r="C19965" s="554"/>
      <c r="D19965" s="554"/>
    </row>
    <row r="19966" spans="3:4" hidden="1" outlineLevel="1" x14ac:dyDescent="0.2">
      <c r="C19966" s="554"/>
      <c r="D19966" s="554"/>
    </row>
    <row r="19967" spans="3:4" hidden="1" outlineLevel="1" x14ac:dyDescent="0.2">
      <c r="C19967" s="554"/>
      <c r="D19967" s="554"/>
    </row>
    <row r="19968" spans="3:4" hidden="1" outlineLevel="1" x14ac:dyDescent="0.2">
      <c r="C19968" s="554"/>
      <c r="D19968" s="554"/>
    </row>
    <row r="19969" spans="3:4" hidden="1" outlineLevel="1" x14ac:dyDescent="0.2">
      <c r="C19969" s="554"/>
      <c r="D19969" s="554"/>
    </row>
    <row r="19970" spans="3:4" hidden="1" outlineLevel="1" x14ac:dyDescent="0.2">
      <c r="C19970" s="554"/>
      <c r="D19970" s="554"/>
    </row>
    <row r="19971" spans="3:4" hidden="1" outlineLevel="1" x14ac:dyDescent="0.2">
      <c r="C19971" s="554"/>
      <c r="D19971" s="554"/>
    </row>
    <row r="19972" spans="3:4" hidden="1" outlineLevel="1" x14ac:dyDescent="0.2">
      <c r="C19972" s="554"/>
      <c r="D19972" s="554"/>
    </row>
    <row r="19973" spans="3:4" hidden="1" outlineLevel="1" x14ac:dyDescent="0.2">
      <c r="C19973" s="554"/>
      <c r="D19973" s="554"/>
    </row>
    <row r="19974" spans="3:4" hidden="1" outlineLevel="1" x14ac:dyDescent="0.2">
      <c r="C19974" s="554"/>
      <c r="D19974" s="554"/>
    </row>
    <row r="19975" spans="3:4" hidden="1" outlineLevel="1" x14ac:dyDescent="0.2">
      <c r="C19975" s="554"/>
      <c r="D19975" s="554"/>
    </row>
    <row r="19976" spans="3:4" hidden="1" outlineLevel="1" x14ac:dyDescent="0.2">
      <c r="C19976" s="554"/>
      <c r="D19976" s="554"/>
    </row>
    <row r="19977" spans="3:4" hidden="1" outlineLevel="1" x14ac:dyDescent="0.2">
      <c r="C19977" s="554"/>
      <c r="D19977" s="554"/>
    </row>
    <row r="19978" spans="3:4" hidden="1" outlineLevel="1" x14ac:dyDescent="0.2">
      <c r="C19978" s="554"/>
      <c r="D19978" s="554"/>
    </row>
    <row r="19979" spans="3:4" hidden="1" outlineLevel="1" x14ac:dyDescent="0.2">
      <c r="C19979" s="554"/>
      <c r="D19979" s="554"/>
    </row>
    <row r="19980" spans="3:4" hidden="1" outlineLevel="1" x14ac:dyDescent="0.2">
      <c r="C19980" s="554"/>
      <c r="D19980" s="554"/>
    </row>
    <row r="19981" spans="3:4" hidden="1" outlineLevel="1" x14ac:dyDescent="0.2">
      <c r="C19981" s="554"/>
      <c r="D19981" s="554"/>
    </row>
    <row r="19982" spans="3:4" hidden="1" outlineLevel="1" x14ac:dyDescent="0.2">
      <c r="C19982" s="554"/>
      <c r="D19982" s="554"/>
    </row>
    <row r="19983" spans="3:4" hidden="1" outlineLevel="1" x14ac:dyDescent="0.2">
      <c r="C19983" s="554"/>
      <c r="D19983" s="554"/>
    </row>
    <row r="19984" spans="3:4" hidden="1" outlineLevel="1" x14ac:dyDescent="0.2">
      <c r="C19984" s="554"/>
      <c r="D19984" s="554"/>
    </row>
    <row r="19985" spans="3:4" hidden="1" outlineLevel="1" x14ac:dyDescent="0.2">
      <c r="C19985" s="554"/>
      <c r="D19985" s="554"/>
    </row>
    <row r="19986" spans="3:4" hidden="1" outlineLevel="1" x14ac:dyDescent="0.2">
      <c r="C19986" s="554"/>
      <c r="D19986" s="554"/>
    </row>
    <row r="19987" spans="3:4" hidden="1" outlineLevel="1" x14ac:dyDescent="0.2">
      <c r="C19987" s="554"/>
      <c r="D19987" s="554"/>
    </row>
    <row r="19988" spans="3:4" hidden="1" outlineLevel="1" x14ac:dyDescent="0.2">
      <c r="C19988" s="554"/>
      <c r="D19988" s="554"/>
    </row>
    <row r="19989" spans="3:4" hidden="1" outlineLevel="1" x14ac:dyDescent="0.2">
      <c r="C19989" s="554"/>
      <c r="D19989" s="554"/>
    </row>
    <row r="19990" spans="3:4" hidden="1" outlineLevel="1" x14ac:dyDescent="0.2">
      <c r="C19990" s="554"/>
      <c r="D19990" s="554"/>
    </row>
    <row r="19991" spans="3:4" hidden="1" outlineLevel="1" x14ac:dyDescent="0.2">
      <c r="C19991" s="554"/>
      <c r="D19991" s="554"/>
    </row>
    <row r="19992" spans="3:4" hidden="1" outlineLevel="1" x14ac:dyDescent="0.2">
      <c r="C19992" s="554"/>
      <c r="D19992" s="554"/>
    </row>
    <row r="19993" spans="3:4" hidden="1" outlineLevel="1" x14ac:dyDescent="0.2">
      <c r="C19993" s="554"/>
      <c r="D19993" s="554"/>
    </row>
    <row r="19994" spans="3:4" hidden="1" outlineLevel="1" x14ac:dyDescent="0.2">
      <c r="C19994" s="554"/>
      <c r="D19994" s="554"/>
    </row>
    <row r="19995" spans="3:4" hidden="1" outlineLevel="1" x14ac:dyDescent="0.2">
      <c r="C19995" s="554"/>
      <c r="D19995" s="554"/>
    </row>
    <row r="19996" spans="3:4" hidden="1" outlineLevel="1" x14ac:dyDescent="0.2">
      <c r="C19996" s="554"/>
      <c r="D19996" s="554"/>
    </row>
    <row r="19997" spans="3:4" hidden="1" outlineLevel="1" x14ac:dyDescent="0.2">
      <c r="C19997" s="554"/>
      <c r="D19997" s="554"/>
    </row>
    <row r="19998" spans="3:4" hidden="1" outlineLevel="1" x14ac:dyDescent="0.2">
      <c r="C19998" s="554"/>
      <c r="D19998" s="554"/>
    </row>
    <row r="19999" spans="3:4" hidden="1" outlineLevel="1" x14ac:dyDescent="0.2">
      <c r="C19999" s="554"/>
      <c r="D19999" s="554"/>
    </row>
    <row r="20000" spans="3:4" hidden="1" outlineLevel="1" x14ac:dyDescent="0.2">
      <c r="C20000" s="554"/>
      <c r="D20000" s="554"/>
    </row>
    <row r="20001" spans="3:4" hidden="1" outlineLevel="1" x14ac:dyDescent="0.2">
      <c r="C20001" s="554"/>
      <c r="D20001" s="554"/>
    </row>
    <row r="20002" spans="3:4" hidden="1" outlineLevel="1" x14ac:dyDescent="0.2">
      <c r="C20002" s="554"/>
      <c r="D20002" s="554"/>
    </row>
    <row r="20003" spans="3:4" hidden="1" outlineLevel="1" x14ac:dyDescent="0.2">
      <c r="C20003" s="554"/>
      <c r="D20003" s="554"/>
    </row>
    <row r="20004" spans="3:4" hidden="1" outlineLevel="1" x14ac:dyDescent="0.2">
      <c r="C20004" s="554"/>
      <c r="D20004" s="554"/>
    </row>
    <row r="20005" spans="3:4" hidden="1" outlineLevel="1" x14ac:dyDescent="0.2">
      <c r="C20005" s="554"/>
      <c r="D20005" s="554"/>
    </row>
    <row r="20006" spans="3:4" hidden="1" outlineLevel="1" x14ac:dyDescent="0.2">
      <c r="C20006" s="554"/>
      <c r="D20006" s="554"/>
    </row>
    <row r="20007" spans="3:4" hidden="1" outlineLevel="1" x14ac:dyDescent="0.2">
      <c r="C20007" s="554"/>
      <c r="D20007" s="554"/>
    </row>
    <row r="20008" spans="3:4" hidden="1" outlineLevel="1" x14ac:dyDescent="0.2">
      <c r="C20008" s="554"/>
      <c r="D20008" s="554"/>
    </row>
    <row r="20009" spans="3:4" hidden="1" outlineLevel="1" x14ac:dyDescent="0.2">
      <c r="C20009" s="554"/>
      <c r="D20009" s="554"/>
    </row>
    <row r="20010" spans="3:4" hidden="1" outlineLevel="1" x14ac:dyDescent="0.2">
      <c r="C20010" s="554"/>
      <c r="D20010" s="554"/>
    </row>
    <row r="20011" spans="3:4" hidden="1" outlineLevel="1" x14ac:dyDescent="0.2">
      <c r="C20011" s="554"/>
      <c r="D20011" s="554"/>
    </row>
    <row r="20012" spans="3:4" hidden="1" outlineLevel="1" x14ac:dyDescent="0.2">
      <c r="C20012" s="554"/>
      <c r="D20012" s="554"/>
    </row>
    <row r="20013" spans="3:4" hidden="1" outlineLevel="1" x14ac:dyDescent="0.2">
      <c r="C20013" s="554"/>
      <c r="D20013" s="554"/>
    </row>
    <row r="20014" spans="3:4" hidden="1" outlineLevel="1" x14ac:dyDescent="0.2">
      <c r="C20014" s="554"/>
      <c r="D20014" s="554"/>
    </row>
    <row r="20015" spans="3:4" hidden="1" outlineLevel="1" x14ac:dyDescent="0.2">
      <c r="C20015" s="554"/>
      <c r="D20015" s="554"/>
    </row>
    <row r="20016" spans="3:4" hidden="1" outlineLevel="1" x14ac:dyDescent="0.2">
      <c r="C20016" s="554"/>
      <c r="D20016" s="554"/>
    </row>
    <row r="20017" spans="3:4" hidden="1" outlineLevel="1" x14ac:dyDescent="0.2">
      <c r="C20017" s="554"/>
      <c r="D20017" s="554"/>
    </row>
    <row r="20018" spans="3:4" hidden="1" outlineLevel="1" x14ac:dyDescent="0.2">
      <c r="C20018" s="554"/>
      <c r="D20018" s="554"/>
    </row>
    <row r="20019" spans="3:4" hidden="1" outlineLevel="1" x14ac:dyDescent="0.2">
      <c r="C20019" s="554"/>
      <c r="D20019" s="554"/>
    </row>
    <row r="20020" spans="3:4" hidden="1" outlineLevel="1" x14ac:dyDescent="0.2">
      <c r="C20020" s="554"/>
      <c r="D20020" s="554"/>
    </row>
    <row r="20021" spans="3:4" hidden="1" outlineLevel="1" x14ac:dyDescent="0.2">
      <c r="C20021" s="554"/>
      <c r="D20021" s="554"/>
    </row>
    <row r="20022" spans="3:4" hidden="1" outlineLevel="1" x14ac:dyDescent="0.2">
      <c r="C20022" s="554"/>
      <c r="D20022" s="554"/>
    </row>
    <row r="20023" spans="3:4" hidden="1" outlineLevel="1" x14ac:dyDescent="0.2">
      <c r="C20023" s="554"/>
      <c r="D20023" s="554"/>
    </row>
    <row r="20024" spans="3:4" hidden="1" outlineLevel="1" x14ac:dyDescent="0.2">
      <c r="C20024" s="554"/>
      <c r="D20024" s="554"/>
    </row>
    <row r="20025" spans="3:4" hidden="1" outlineLevel="1" x14ac:dyDescent="0.2">
      <c r="C20025" s="554"/>
      <c r="D20025" s="554"/>
    </row>
    <row r="20026" spans="3:4" hidden="1" outlineLevel="1" x14ac:dyDescent="0.2">
      <c r="C20026" s="554"/>
      <c r="D20026" s="554"/>
    </row>
    <row r="20027" spans="3:4" hidden="1" outlineLevel="1" x14ac:dyDescent="0.2">
      <c r="C20027" s="554"/>
      <c r="D20027" s="554"/>
    </row>
    <row r="20028" spans="3:4" hidden="1" outlineLevel="1" x14ac:dyDescent="0.2">
      <c r="C20028" s="554"/>
      <c r="D20028" s="554"/>
    </row>
    <row r="20029" spans="3:4" hidden="1" outlineLevel="1" x14ac:dyDescent="0.2">
      <c r="C20029" s="554"/>
      <c r="D20029" s="554"/>
    </row>
    <row r="20030" spans="3:4" hidden="1" outlineLevel="1" x14ac:dyDescent="0.2">
      <c r="C20030" s="554"/>
      <c r="D20030" s="554"/>
    </row>
    <row r="20031" spans="3:4" hidden="1" outlineLevel="1" x14ac:dyDescent="0.2">
      <c r="C20031" s="554"/>
      <c r="D20031" s="554"/>
    </row>
    <row r="20032" spans="3:4" hidden="1" outlineLevel="1" x14ac:dyDescent="0.2">
      <c r="C20032" s="554"/>
      <c r="D20032" s="554"/>
    </row>
    <row r="20033" spans="3:4" hidden="1" outlineLevel="1" x14ac:dyDescent="0.2">
      <c r="C20033" s="554"/>
      <c r="D20033" s="554"/>
    </row>
    <row r="20034" spans="3:4" hidden="1" outlineLevel="1" x14ac:dyDescent="0.2">
      <c r="C20034" s="554"/>
      <c r="D20034" s="554"/>
    </row>
    <row r="20035" spans="3:4" hidden="1" outlineLevel="1" x14ac:dyDescent="0.2">
      <c r="C20035" s="554"/>
      <c r="D20035" s="554"/>
    </row>
    <row r="20036" spans="3:4" hidden="1" outlineLevel="1" x14ac:dyDescent="0.2">
      <c r="C20036" s="554"/>
      <c r="D20036" s="554"/>
    </row>
    <row r="20037" spans="3:4" hidden="1" outlineLevel="1" x14ac:dyDescent="0.2">
      <c r="C20037" s="554"/>
      <c r="D20037" s="554"/>
    </row>
    <row r="20038" spans="3:4" hidden="1" outlineLevel="1" x14ac:dyDescent="0.2">
      <c r="C20038" s="554"/>
      <c r="D20038" s="554"/>
    </row>
    <row r="20039" spans="3:4" hidden="1" outlineLevel="1" x14ac:dyDescent="0.2">
      <c r="C20039" s="554"/>
      <c r="D20039" s="554"/>
    </row>
    <row r="20040" spans="3:4" hidden="1" outlineLevel="1" x14ac:dyDescent="0.2">
      <c r="C20040" s="554"/>
      <c r="D20040" s="554"/>
    </row>
    <row r="20041" spans="3:4" hidden="1" outlineLevel="1" x14ac:dyDescent="0.2">
      <c r="C20041" s="554"/>
      <c r="D20041" s="554"/>
    </row>
    <row r="20042" spans="3:4" hidden="1" outlineLevel="1" x14ac:dyDescent="0.2">
      <c r="C20042" s="554"/>
      <c r="D20042" s="554"/>
    </row>
    <row r="20043" spans="3:4" hidden="1" outlineLevel="1" x14ac:dyDescent="0.2">
      <c r="C20043" s="554"/>
      <c r="D20043" s="554"/>
    </row>
    <row r="20044" spans="3:4" hidden="1" outlineLevel="1" x14ac:dyDescent="0.2">
      <c r="C20044" s="554"/>
      <c r="D20044" s="554"/>
    </row>
    <row r="20045" spans="3:4" hidden="1" outlineLevel="1" x14ac:dyDescent="0.2">
      <c r="C20045" s="554"/>
      <c r="D20045" s="554"/>
    </row>
    <row r="20046" spans="3:4" hidden="1" outlineLevel="1" x14ac:dyDescent="0.2">
      <c r="C20046" s="554"/>
      <c r="D20046" s="554"/>
    </row>
    <row r="20047" spans="3:4" hidden="1" outlineLevel="1" x14ac:dyDescent="0.2">
      <c r="C20047" s="554"/>
      <c r="D20047" s="554"/>
    </row>
    <row r="20048" spans="3:4" hidden="1" outlineLevel="1" x14ac:dyDescent="0.2">
      <c r="C20048" s="554"/>
      <c r="D20048" s="554"/>
    </row>
    <row r="20049" spans="3:4" hidden="1" outlineLevel="1" x14ac:dyDescent="0.2">
      <c r="C20049" s="554"/>
      <c r="D20049" s="554"/>
    </row>
    <row r="20050" spans="3:4" hidden="1" outlineLevel="1" x14ac:dyDescent="0.2">
      <c r="C20050" s="554"/>
      <c r="D20050" s="554"/>
    </row>
    <row r="20051" spans="3:4" hidden="1" outlineLevel="1" x14ac:dyDescent="0.2">
      <c r="C20051" s="554"/>
      <c r="D20051" s="554"/>
    </row>
    <row r="20052" spans="3:4" hidden="1" outlineLevel="1" x14ac:dyDescent="0.2">
      <c r="C20052" s="554"/>
      <c r="D20052" s="554"/>
    </row>
    <row r="20053" spans="3:4" hidden="1" outlineLevel="1" x14ac:dyDescent="0.2">
      <c r="C20053" s="554"/>
      <c r="D20053" s="554"/>
    </row>
    <row r="20054" spans="3:4" hidden="1" outlineLevel="1" x14ac:dyDescent="0.2">
      <c r="C20054" s="554"/>
      <c r="D20054" s="554"/>
    </row>
    <row r="20055" spans="3:4" hidden="1" outlineLevel="1" x14ac:dyDescent="0.2">
      <c r="C20055" s="554"/>
      <c r="D20055" s="554"/>
    </row>
    <row r="20056" spans="3:4" hidden="1" outlineLevel="1" x14ac:dyDescent="0.2">
      <c r="C20056" s="554"/>
      <c r="D20056" s="554"/>
    </row>
    <row r="20057" spans="3:4" hidden="1" outlineLevel="1" x14ac:dyDescent="0.2">
      <c r="C20057" s="554"/>
      <c r="D20057" s="554"/>
    </row>
    <row r="20058" spans="3:4" hidden="1" outlineLevel="1" x14ac:dyDescent="0.2">
      <c r="C20058" s="554"/>
      <c r="D20058" s="554"/>
    </row>
    <row r="20059" spans="3:4" hidden="1" outlineLevel="1" x14ac:dyDescent="0.2">
      <c r="C20059" s="554"/>
      <c r="D20059" s="554"/>
    </row>
    <row r="20060" spans="3:4" hidden="1" outlineLevel="1" x14ac:dyDescent="0.2">
      <c r="C20060" s="554"/>
      <c r="D20060" s="554"/>
    </row>
    <row r="20061" spans="3:4" hidden="1" outlineLevel="1" x14ac:dyDescent="0.2">
      <c r="C20061" s="554"/>
      <c r="D20061" s="554"/>
    </row>
    <row r="20062" spans="3:4" hidden="1" outlineLevel="1" x14ac:dyDescent="0.2">
      <c r="C20062" s="554"/>
      <c r="D20062" s="554"/>
    </row>
    <row r="20063" spans="3:4" hidden="1" outlineLevel="1" x14ac:dyDescent="0.2">
      <c r="C20063" s="554"/>
      <c r="D20063" s="554"/>
    </row>
    <row r="20064" spans="3:4" hidden="1" outlineLevel="1" x14ac:dyDescent="0.2">
      <c r="C20064" s="554"/>
      <c r="D20064" s="554"/>
    </row>
    <row r="20065" spans="3:4" hidden="1" outlineLevel="1" x14ac:dyDescent="0.2">
      <c r="C20065" s="554"/>
      <c r="D20065" s="554"/>
    </row>
    <row r="20066" spans="3:4" hidden="1" outlineLevel="1" x14ac:dyDescent="0.2">
      <c r="C20066" s="554"/>
      <c r="D20066" s="554"/>
    </row>
    <row r="20067" spans="3:4" hidden="1" outlineLevel="1" x14ac:dyDescent="0.2">
      <c r="C20067" s="554"/>
      <c r="D20067" s="554"/>
    </row>
    <row r="20068" spans="3:4" hidden="1" outlineLevel="1" x14ac:dyDescent="0.2">
      <c r="C20068" s="554"/>
      <c r="D20068" s="554"/>
    </row>
    <row r="20069" spans="3:4" hidden="1" outlineLevel="1" x14ac:dyDescent="0.2">
      <c r="C20069" s="554"/>
      <c r="D20069" s="554"/>
    </row>
    <row r="20070" spans="3:4" hidden="1" outlineLevel="1" x14ac:dyDescent="0.2">
      <c r="C20070" s="554"/>
      <c r="D20070" s="554"/>
    </row>
    <row r="20071" spans="3:4" hidden="1" outlineLevel="1" x14ac:dyDescent="0.2">
      <c r="C20071" s="554"/>
      <c r="D20071" s="554"/>
    </row>
    <row r="20072" spans="3:4" hidden="1" outlineLevel="1" x14ac:dyDescent="0.2">
      <c r="C20072" s="554"/>
      <c r="D20072" s="554"/>
    </row>
    <row r="20073" spans="3:4" hidden="1" outlineLevel="1" x14ac:dyDescent="0.2">
      <c r="C20073" s="554"/>
      <c r="D20073" s="554"/>
    </row>
    <row r="20074" spans="3:4" hidden="1" outlineLevel="1" x14ac:dyDescent="0.2">
      <c r="C20074" s="554"/>
      <c r="D20074" s="554"/>
    </row>
    <row r="20075" spans="3:4" hidden="1" outlineLevel="1" x14ac:dyDescent="0.2">
      <c r="C20075" s="554"/>
      <c r="D20075" s="554"/>
    </row>
    <row r="20076" spans="3:4" hidden="1" outlineLevel="1" x14ac:dyDescent="0.2">
      <c r="C20076" s="554"/>
      <c r="D20076" s="554"/>
    </row>
    <row r="20077" spans="3:4" hidden="1" outlineLevel="1" x14ac:dyDescent="0.2">
      <c r="C20077" s="554"/>
      <c r="D20077" s="554"/>
    </row>
    <row r="20078" spans="3:4" hidden="1" outlineLevel="1" x14ac:dyDescent="0.2">
      <c r="C20078" s="554"/>
      <c r="D20078" s="554"/>
    </row>
    <row r="20079" spans="3:4" hidden="1" outlineLevel="1" x14ac:dyDescent="0.2">
      <c r="C20079" s="554"/>
      <c r="D20079" s="554"/>
    </row>
    <row r="20080" spans="3:4" hidden="1" outlineLevel="1" x14ac:dyDescent="0.2">
      <c r="C20080" s="554"/>
      <c r="D20080" s="554"/>
    </row>
    <row r="20081" spans="3:4" hidden="1" outlineLevel="1" x14ac:dyDescent="0.2">
      <c r="C20081" s="554"/>
      <c r="D20081" s="554"/>
    </row>
    <row r="20082" spans="3:4" hidden="1" outlineLevel="1" x14ac:dyDescent="0.2">
      <c r="C20082" s="554"/>
      <c r="D20082" s="554"/>
    </row>
    <row r="20083" spans="3:4" hidden="1" outlineLevel="1" x14ac:dyDescent="0.2">
      <c r="C20083" s="554"/>
      <c r="D20083" s="554"/>
    </row>
    <row r="20084" spans="3:4" hidden="1" outlineLevel="1" x14ac:dyDescent="0.2">
      <c r="C20084" s="554"/>
      <c r="D20084" s="554"/>
    </row>
    <row r="20085" spans="3:4" hidden="1" outlineLevel="1" x14ac:dyDescent="0.2">
      <c r="C20085" s="554"/>
      <c r="D20085" s="554"/>
    </row>
    <row r="20086" spans="3:4" hidden="1" outlineLevel="1" x14ac:dyDescent="0.2">
      <c r="C20086" s="554"/>
      <c r="D20086" s="554"/>
    </row>
    <row r="20087" spans="3:4" hidden="1" outlineLevel="1" x14ac:dyDescent="0.2">
      <c r="C20087" s="554"/>
      <c r="D20087" s="554"/>
    </row>
    <row r="20088" spans="3:4" hidden="1" outlineLevel="1" x14ac:dyDescent="0.2">
      <c r="C20088" s="554"/>
      <c r="D20088" s="554"/>
    </row>
    <row r="20089" spans="3:4" hidden="1" outlineLevel="1" x14ac:dyDescent="0.2">
      <c r="C20089" s="554"/>
      <c r="D20089" s="554"/>
    </row>
    <row r="20090" spans="3:4" hidden="1" outlineLevel="1" x14ac:dyDescent="0.2">
      <c r="C20090" s="554"/>
      <c r="D20090" s="554"/>
    </row>
    <row r="20091" spans="3:4" hidden="1" outlineLevel="1" x14ac:dyDescent="0.2">
      <c r="C20091" s="554"/>
      <c r="D20091" s="554"/>
    </row>
    <row r="20092" spans="3:4" hidden="1" outlineLevel="1" x14ac:dyDescent="0.2">
      <c r="C20092" s="554"/>
      <c r="D20092" s="554"/>
    </row>
    <row r="20093" spans="3:4" hidden="1" outlineLevel="1" x14ac:dyDescent="0.2">
      <c r="C20093" s="554"/>
      <c r="D20093" s="554"/>
    </row>
    <row r="20094" spans="3:4" hidden="1" outlineLevel="1" x14ac:dyDescent="0.2">
      <c r="C20094" s="554"/>
      <c r="D20094" s="554"/>
    </row>
    <row r="20095" spans="3:4" hidden="1" outlineLevel="1" x14ac:dyDescent="0.2">
      <c r="C20095" s="554"/>
      <c r="D20095" s="554"/>
    </row>
    <row r="20096" spans="3:4" hidden="1" outlineLevel="1" x14ac:dyDescent="0.2">
      <c r="C20096" s="554"/>
      <c r="D20096" s="554"/>
    </row>
    <row r="20097" spans="3:4" hidden="1" outlineLevel="1" x14ac:dyDescent="0.2">
      <c r="C20097" s="554"/>
      <c r="D20097" s="554"/>
    </row>
    <row r="20098" spans="3:4" hidden="1" outlineLevel="1" x14ac:dyDescent="0.2">
      <c r="C20098" s="554"/>
      <c r="D20098" s="554"/>
    </row>
    <row r="20099" spans="3:4" hidden="1" outlineLevel="1" x14ac:dyDescent="0.2">
      <c r="C20099" s="554"/>
      <c r="D20099" s="554"/>
    </row>
    <row r="20100" spans="3:4" hidden="1" outlineLevel="1" x14ac:dyDescent="0.2">
      <c r="C20100" s="554"/>
      <c r="D20100" s="554"/>
    </row>
    <row r="20101" spans="3:4" hidden="1" outlineLevel="1" x14ac:dyDescent="0.2">
      <c r="C20101" s="554"/>
      <c r="D20101" s="554"/>
    </row>
    <row r="20102" spans="3:4" hidden="1" outlineLevel="1" x14ac:dyDescent="0.2">
      <c r="C20102" s="554"/>
      <c r="D20102" s="554"/>
    </row>
    <row r="20103" spans="3:4" hidden="1" outlineLevel="1" x14ac:dyDescent="0.2">
      <c r="C20103" s="554"/>
      <c r="D20103" s="554"/>
    </row>
    <row r="20104" spans="3:4" hidden="1" outlineLevel="1" x14ac:dyDescent="0.2">
      <c r="C20104" s="554"/>
      <c r="D20104" s="554"/>
    </row>
    <row r="20105" spans="3:4" hidden="1" outlineLevel="1" x14ac:dyDescent="0.2">
      <c r="C20105" s="554"/>
      <c r="D20105" s="554"/>
    </row>
    <row r="20106" spans="3:4" hidden="1" outlineLevel="1" x14ac:dyDescent="0.2">
      <c r="C20106" s="554"/>
      <c r="D20106" s="554"/>
    </row>
    <row r="20107" spans="3:4" hidden="1" outlineLevel="1" x14ac:dyDescent="0.2">
      <c r="C20107" s="554"/>
      <c r="D20107" s="554"/>
    </row>
    <row r="20108" spans="3:4" hidden="1" outlineLevel="1" x14ac:dyDescent="0.2">
      <c r="C20108" s="554"/>
      <c r="D20108" s="554"/>
    </row>
    <row r="20109" spans="3:4" hidden="1" outlineLevel="1" x14ac:dyDescent="0.2">
      <c r="C20109" s="554"/>
      <c r="D20109" s="554"/>
    </row>
    <row r="20110" spans="3:4" hidden="1" outlineLevel="1" x14ac:dyDescent="0.2">
      <c r="C20110" s="554"/>
      <c r="D20110" s="554"/>
    </row>
    <row r="20111" spans="3:4" hidden="1" outlineLevel="1" x14ac:dyDescent="0.2">
      <c r="C20111" s="554"/>
      <c r="D20111" s="554"/>
    </row>
    <row r="20112" spans="3:4" hidden="1" outlineLevel="1" x14ac:dyDescent="0.2">
      <c r="C20112" s="554"/>
      <c r="D20112" s="554"/>
    </row>
    <row r="20113" spans="3:4" hidden="1" outlineLevel="1" x14ac:dyDescent="0.2">
      <c r="C20113" s="554"/>
      <c r="D20113" s="554"/>
    </row>
    <row r="20114" spans="3:4" hidden="1" outlineLevel="1" x14ac:dyDescent="0.2">
      <c r="C20114" s="554"/>
      <c r="D20114" s="554"/>
    </row>
    <row r="20115" spans="3:4" hidden="1" outlineLevel="1" x14ac:dyDescent="0.2">
      <c r="C20115" s="554"/>
      <c r="D20115" s="554"/>
    </row>
    <row r="20116" spans="3:4" hidden="1" outlineLevel="1" x14ac:dyDescent="0.2">
      <c r="C20116" s="554"/>
      <c r="D20116" s="554"/>
    </row>
    <row r="20117" spans="3:4" hidden="1" outlineLevel="1" x14ac:dyDescent="0.2">
      <c r="C20117" s="554"/>
      <c r="D20117" s="554"/>
    </row>
    <row r="20118" spans="3:4" hidden="1" outlineLevel="1" x14ac:dyDescent="0.2">
      <c r="C20118" s="554"/>
      <c r="D20118" s="554"/>
    </row>
    <row r="20119" spans="3:4" hidden="1" outlineLevel="1" x14ac:dyDescent="0.2">
      <c r="C20119" s="554"/>
      <c r="D20119" s="554"/>
    </row>
    <row r="20120" spans="3:4" hidden="1" outlineLevel="1" x14ac:dyDescent="0.2">
      <c r="C20120" s="554"/>
      <c r="D20120" s="554"/>
    </row>
    <row r="20121" spans="3:4" hidden="1" outlineLevel="1" x14ac:dyDescent="0.2">
      <c r="C20121" s="554"/>
      <c r="D20121" s="554"/>
    </row>
    <row r="20122" spans="3:4" hidden="1" outlineLevel="1" x14ac:dyDescent="0.2">
      <c r="C20122" s="554"/>
      <c r="D20122" s="554"/>
    </row>
    <row r="20123" spans="3:4" hidden="1" outlineLevel="1" x14ac:dyDescent="0.2">
      <c r="C20123" s="554"/>
      <c r="D20123" s="554"/>
    </row>
    <row r="20124" spans="3:4" hidden="1" outlineLevel="1" x14ac:dyDescent="0.2">
      <c r="C20124" s="554"/>
      <c r="D20124" s="554"/>
    </row>
    <row r="20125" spans="3:4" hidden="1" outlineLevel="1" x14ac:dyDescent="0.2">
      <c r="C20125" s="554"/>
      <c r="D20125" s="554"/>
    </row>
    <row r="20126" spans="3:4" hidden="1" outlineLevel="1" x14ac:dyDescent="0.2">
      <c r="C20126" s="554"/>
      <c r="D20126" s="554"/>
    </row>
    <row r="20127" spans="3:4" hidden="1" outlineLevel="1" x14ac:dyDescent="0.2">
      <c r="C20127" s="554"/>
      <c r="D20127" s="554"/>
    </row>
    <row r="20128" spans="3:4" hidden="1" outlineLevel="1" x14ac:dyDescent="0.2">
      <c r="C20128" s="554"/>
      <c r="D20128" s="554"/>
    </row>
    <row r="20129" spans="3:4" hidden="1" outlineLevel="1" x14ac:dyDescent="0.2">
      <c r="C20129" s="554"/>
      <c r="D20129" s="554"/>
    </row>
    <row r="20130" spans="3:4" hidden="1" outlineLevel="1" x14ac:dyDescent="0.2">
      <c r="C20130" s="554"/>
      <c r="D20130" s="554"/>
    </row>
    <row r="20131" spans="3:4" hidden="1" outlineLevel="1" x14ac:dyDescent="0.2">
      <c r="C20131" s="554"/>
      <c r="D20131" s="554"/>
    </row>
    <row r="20132" spans="3:4" hidden="1" outlineLevel="1" x14ac:dyDescent="0.2">
      <c r="C20132" s="554"/>
      <c r="D20132" s="554"/>
    </row>
    <row r="20133" spans="3:4" hidden="1" outlineLevel="1" x14ac:dyDescent="0.2">
      <c r="C20133" s="554"/>
      <c r="D20133" s="554"/>
    </row>
    <row r="20134" spans="3:4" hidden="1" outlineLevel="1" x14ac:dyDescent="0.2">
      <c r="C20134" s="554"/>
      <c r="D20134" s="554"/>
    </row>
    <row r="20135" spans="3:4" hidden="1" outlineLevel="1" x14ac:dyDescent="0.2">
      <c r="C20135" s="554"/>
      <c r="D20135" s="554"/>
    </row>
    <row r="20136" spans="3:4" hidden="1" outlineLevel="1" x14ac:dyDescent="0.2">
      <c r="C20136" s="554"/>
      <c r="D20136" s="554"/>
    </row>
    <row r="20137" spans="3:4" hidden="1" outlineLevel="1" x14ac:dyDescent="0.2">
      <c r="C20137" s="554"/>
      <c r="D20137" s="554"/>
    </row>
    <row r="20138" spans="3:4" hidden="1" outlineLevel="1" x14ac:dyDescent="0.2">
      <c r="C20138" s="554"/>
      <c r="D20138" s="554"/>
    </row>
    <row r="20139" spans="3:4" hidden="1" outlineLevel="1" x14ac:dyDescent="0.2">
      <c r="C20139" s="554"/>
      <c r="D20139" s="554"/>
    </row>
    <row r="20140" spans="3:4" hidden="1" outlineLevel="1" x14ac:dyDescent="0.2">
      <c r="C20140" s="554"/>
      <c r="D20140" s="554"/>
    </row>
    <row r="20141" spans="3:4" hidden="1" outlineLevel="1" x14ac:dyDescent="0.2">
      <c r="C20141" s="554"/>
      <c r="D20141" s="554"/>
    </row>
    <row r="20142" spans="3:4" hidden="1" outlineLevel="1" x14ac:dyDescent="0.2">
      <c r="C20142" s="554"/>
      <c r="D20142" s="554"/>
    </row>
    <row r="20143" spans="3:4" hidden="1" outlineLevel="1" x14ac:dyDescent="0.2">
      <c r="C20143" s="554"/>
      <c r="D20143" s="554"/>
    </row>
    <row r="20144" spans="3:4" hidden="1" outlineLevel="1" x14ac:dyDescent="0.2">
      <c r="C20144" s="554"/>
      <c r="D20144" s="554"/>
    </row>
    <row r="20145" spans="3:4" hidden="1" outlineLevel="1" x14ac:dyDescent="0.2">
      <c r="C20145" s="554"/>
      <c r="D20145" s="554"/>
    </row>
    <row r="20146" spans="3:4" hidden="1" outlineLevel="1" x14ac:dyDescent="0.2">
      <c r="C20146" s="554"/>
      <c r="D20146" s="554"/>
    </row>
    <row r="20147" spans="3:4" hidden="1" outlineLevel="1" x14ac:dyDescent="0.2">
      <c r="C20147" s="554"/>
      <c r="D20147" s="554"/>
    </row>
    <row r="20148" spans="3:4" hidden="1" outlineLevel="1" x14ac:dyDescent="0.2">
      <c r="C20148" s="554"/>
      <c r="D20148" s="554"/>
    </row>
    <row r="20149" spans="3:4" hidden="1" outlineLevel="1" x14ac:dyDescent="0.2">
      <c r="C20149" s="554"/>
      <c r="D20149" s="554"/>
    </row>
    <row r="20150" spans="3:4" hidden="1" outlineLevel="1" x14ac:dyDescent="0.2">
      <c r="C20150" s="554"/>
      <c r="D20150" s="554"/>
    </row>
    <row r="20151" spans="3:4" hidden="1" outlineLevel="1" x14ac:dyDescent="0.2">
      <c r="C20151" s="554"/>
      <c r="D20151" s="554"/>
    </row>
    <row r="20152" spans="3:4" hidden="1" outlineLevel="1" x14ac:dyDescent="0.2">
      <c r="C20152" s="554"/>
      <c r="D20152" s="554"/>
    </row>
    <row r="20153" spans="3:4" hidden="1" outlineLevel="1" x14ac:dyDescent="0.2">
      <c r="C20153" s="554"/>
      <c r="D20153" s="554"/>
    </row>
    <row r="20154" spans="3:4" hidden="1" outlineLevel="1" x14ac:dyDescent="0.2">
      <c r="C20154" s="554"/>
      <c r="D20154" s="554"/>
    </row>
    <row r="20155" spans="3:4" hidden="1" outlineLevel="1" x14ac:dyDescent="0.2">
      <c r="C20155" s="554"/>
      <c r="D20155" s="554"/>
    </row>
    <row r="20156" spans="3:4" hidden="1" outlineLevel="1" x14ac:dyDescent="0.2">
      <c r="C20156" s="554"/>
      <c r="D20156" s="554"/>
    </row>
    <row r="20157" spans="3:4" hidden="1" outlineLevel="1" x14ac:dyDescent="0.2">
      <c r="C20157" s="554"/>
      <c r="D20157" s="554"/>
    </row>
    <row r="20158" spans="3:4" hidden="1" outlineLevel="1" x14ac:dyDescent="0.2">
      <c r="C20158" s="554"/>
      <c r="D20158" s="554"/>
    </row>
    <row r="20159" spans="3:4" hidden="1" outlineLevel="1" x14ac:dyDescent="0.2">
      <c r="C20159" s="554"/>
      <c r="D20159" s="554"/>
    </row>
    <row r="20160" spans="3:4" hidden="1" outlineLevel="1" x14ac:dyDescent="0.2">
      <c r="C20160" s="554"/>
      <c r="D20160" s="554"/>
    </row>
    <row r="20161" spans="3:4" hidden="1" outlineLevel="1" x14ac:dyDescent="0.2">
      <c r="C20161" s="554"/>
      <c r="D20161" s="554"/>
    </row>
    <row r="20162" spans="3:4" hidden="1" outlineLevel="1" x14ac:dyDescent="0.2">
      <c r="C20162" s="554"/>
      <c r="D20162" s="554"/>
    </row>
    <row r="20163" spans="3:4" hidden="1" outlineLevel="1" x14ac:dyDescent="0.2">
      <c r="C20163" s="554"/>
      <c r="D20163" s="554"/>
    </row>
    <row r="20164" spans="3:4" hidden="1" outlineLevel="1" x14ac:dyDescent="0.2">
      <c r="C20164" s="554"/>
      <c r="D20164" s="554"/>
    </row>
    <row r="20165" spans="3:4" hidden="1" outlineLevel="1" x14ac:dyDescent="0.2">
      <c r="C20165" s="554"/>
      <c r="D20165" s="554"/>
    </row>
    <row r="20166" spans="3:4" hidden="1" outlineLevel="1" x14ac:dyDescent="0.2">
      <c r="C20166" s="554"/>
      <c r="D20166" s="554"/>
    </row>
    <row r="20167" spans="3:4" hidden="1" outlineLevel="1" x14ac:dyDescent="0.2">
      <c r="C20167" s="554"/>
      <c r="D20167" s="554"/>
    </row>
    <row r="20168" spans="3:4" hidden="1" outlineLevel="1" x14ac:dyDescent="0.2">
      <c r="C20168" s="554"/>
      <c r="D20168" s="554"/>
    </row>
    <row r="20169" spans="3:4" hidden="1" outlineLevel="1" x14ac:dyDescent="0.2">
      <c r="C20169" s="554"/>
      <c r="D20169" s="554"/>
    </row>
    <row r="20170" spans="3:4" hidden="1" outlineLevel="1" x14ac:dyDescent="0.2">
      <c r="C20170" s="554"/>
      <c r="D20170" s="554"/>
    </row>
    <row r="20171" spans="3:4" hidden="1" outlineLevel="1" x14ac:dyDescent="0.2">
      <c r="C20171" s="554"/>
      <c r="D20171" s="554"/>
    </row>
    <row r="20172" spans="3:4" hidden="1" outlineLevel="1" x14ac:dyDescent="0.2">
      <c r="C20172" s="554"/>
      <c r="D20172" s="554"/>
    </row>
    <row r="20173" spans="3:4" hidden="1" outlineLevel="1" x14ac:dyDescent="0.2">
      <c r="C20173" s="554"/>
      <c r="D20173" s="554"/>
    </row>
    <row r="20174" spans="3:4" hidden="1" outlineLevel="1" x14ac:dyDescent="0.2">
      <c r="C20174" s="554"/>
      <c r="D20174" s="554"/>
    </row>
    <row r="20175" spans="3:4" hidden="1" outlineLevel="1" x14ac:dyDescent="0.2">
      <c r="C20175" s="554"/>
      <c r="D20175" s="554"/>
    </row>
    <row r="20176" spans="3:4" hidden="1" outlineLevel="1" x14ac:dyDescent="0.2">
      <c r="C20176" s="554"/>
      <c r="D20176" s="554"/>
    </row>
    <row r="20177" spans="3:4" hidden="1" outlineLevel="1" x14ac:dyDescent="0.2">
      <c r="C20177" s="554"/>
      <c r="D20177" s="554"/>
    </row>
    <row r="20178" spans="3:4" hidden="1" outlineLevel="1" x14ac:dyDescent="0.2">
      <c r="C20178" s="554"/>
      <c r="D20178" s="554"/>
    </row>
    <row r="20179" spans="3:4" hidden="1" outlineLevel="1" x14ac:dyDescent="0.2">
      <c r="C20179" s="554"/>
      <c r="D20179" s="554"/>
    </row>
    <row r="20180" spans="3:4" hidden="1" outlineLevel="1" x14ac:dyDescent="0.2">
      <c r="C20180" s="554"/>
      <c r="D20180" s="554"/>
    </row>
    <row r="20181" spans="3:4" hidden="1" outlineLevel="1" x14ac:dyDescent="0.2">
      <c r="C20181" s="554"/>
      <c r="D20181" s="554"/>
    </row>
    <row r="20182" spans="3:4" hidden="1" outlineLevel="1" x14ac:dyDescent="0.2">
      <c r="C20182" s="554"/>
      <c r="D20182" s="554"/>
    </row>
    <row r="20183" spans="3:4" hidden="1" outlineLevel="1" x14ac:dyDescent="0.2">
      <c r="C20183" s="554"/>
      <c r="D20183" s="554"/>
    </row>
    <row r="20184" spans="3:4" hidden="1" outlineLevel="1" x14ac:dyDescent="0.2">
      <c r="C20184" s="554"/>
      <c r="D20184" s="554"/>
    </row>
    <row r="20185" spans="3:4" hidden="1" outlineLevel="1" x14ac:dyDescent="0.2">
      <c r="C20185" s="554"/>
      <c r="D20185" s="554"/>
    </row>
    <row r="20186" spans="3:4" hidden="1" outlineLevel="1" x14ac:dyDescent="0.2">
      <c r="C20186" s="554"/>
      <c r="D20186" s="554"/>
    </row>
    <row r="20187" spans="3:4" hidden="1" outlineLevel="1" x14ac:dyDescent="0.2">
      <c r="C20187" s="554"/>
      <c r="D20187" s="554"/>
    </row>
    <row r="20188" spans="3:4" hidden="1" outlineLevel="1" x14ac:dyDescent="0.2">
      <c r="C20188" s="554"/>
      <c r="D20188" s="554"/>
    </row>
    <row r="20189" spans="3:4" hidden="1" outlineLevel="1" x14ac:dyDescent="0.2">
      <c r="C20189" s="554"/>
      <c r="D20189" s="554"/>
    </row>
    <row r="20190" spans="3:4" hidden="1" outlineLevel="1" x14ac:dyDescent="0.2">
      <c r="C20190" s="554"/>
      <c r="D20190" s="554"/>
    </row>
    <row r="20191" spans="3:4" hidden="1" outlineLevel="1" x14ac:dyDescent="0.2">
      <c r="C20191" s="554"/>
      <c r="D20191" s="554"/>
    </row>
    <row r="20192" spans="3:4" hidden="1" outlineLevel="1" x14ac:dyDescent="0.2">
      <c r="C20192" s="554"/>
      <c r="D20192" s="554"/>
    </row>
    <row r="20193" spans="3:4" hidden="1" outlineLevel="1" x14ac:dyDescent="0.2">
      <c r="C20193" s="554"/>
      <c r="D20193" s="554"/>
    </row>
    <row r="20194" spans="3:4" hidden="1" outlineLevel="1" x14ac:dyDescent="0.2">
      <c r="C20194" s="554"/>
      <c r="D20194" s="554"/>
    </row>
    <row r="20195" spans="3:4" hidden="1" outlineLevel="1" x14ac:dyDescent="0.2">
      <c r="C20195" s="554"/>
      <c r="D20195" s="554"/>
    </row>
    <row r="20196" spans="3:4" hidden="1" outlineLevel="1" x14ac:dyDescent="0.2">
      <c r="C20196" s="554"/>
      <c r="D20196" s="554"/>
    </row>
    <row r="20197" spans="3:4" hidden="1" outlineLevel="1" x14ac:dyDescent="0.2">
      <c r="C20197" s="554"/>
      <c r="D20197" s="554"/>
    </row>
    <row r="20198" spans="3:4" hidden="1" outlineLevel="1" x14ac:dyDescent="0.2">
      <c r="C20198" s="554"/>
      <c r="D20198" s="554"/>
    </row>
    <row r="20199" spans="3:4" hidden="1" outlineLevel="1" x14ac:dyDescent="0.2">
      <c r="C20199" s="554"/>
      <c r="D20199" s="554"/>
    </row>
    <row r="20200" spans="3:4" hidden="1" outlineLevel="1" x14ac:dyDescent="0.2">
      <c r="C20200" s="554"/>
      <c r="D20200" s="554"/>
    </row>
    <row r="20201" spans="3:4" hidden="1" outlineLevel="1" x14ac:dyDescent="0.2">
      <c r="C20201" s="554"/>
      <c r="D20201" s="554"/>
    </row>
    <row r="20202" spans="3:4" hidden="1" outlineLevel="1" x14ac:dyDescent="0.2">
      <c r="C20202" s="554"/>
      <c r="D20202" s="554"/>
    </row>
    <row r="20203" spans="3:4" hidden="1" outlineLevel="1" x14ac:dyDescent="0.2">
      <c r="C20203" s="554"/>
      <c r="D20203" s="554"/>
    </row>
    <row r="20204" spans="3:4" hidden="1" outlineLevel="1" x14ac:dyDescent="0.2">
      <c r="C20204" s="554"/>
      <c r="D20204" s="554"/>
    </row>
    <row r="20205" spans="3:4" hidden="1" outlineLevel="1" x14ac:dyDescent="0.2">
      <c r="C20205" s="554"/>
      <c r="D20205" s="554"/>
    </row>
    <row r="20206" spans="3:4" hidden="1" outlineLevel="1" x14ac:dyDescent="0.2">
      <c r="C20206" s="554"/>
      <c r="D20206" s="554"/>
    </row>
    <row r="20207" spans="3:4" hidden="1" outlineLevel="1" x14ac:dyDescent="0.2">
      <c r="C20207" s="554"/>
      <c r="D20207" s="554"/>
    </row>
    <row r="20208" spans="3:4" hidden="1" outlineLevel="1" x14ac:dyDescent="0.2">
      <c r="C20208" s="554"/>
      <c r="D20208" s="554"/>
    </row>
    <row r="20209" spans="3:4" hidden="1" outlineLevel="1" x14ac:dyDescent="0.2">
      <c r="C20209" s="554"/>
      <c r="D20209" s="554"/>
    </row>
    <row r="20210" spans="3:4" hidden="1" outlineLevel="1" x14ac:dyDescent="0.2">
      <c r="C20210" s="554"/>
      <c r="D20210" s="554"/>
    </row>
    <row r="20211" spans="3:4" hidden="1" outlineLevel="1" x14ac:dyDescent="0.2">
      <c r="C20211" s="554"/>
      <c r="D20211" s="554"/>
    </row>
    <row r="20212" spans="3:4" hidden="1" outlineLevel="1" x14ac:dyDescent="0.2">
      <c r="C20212" s="554"/>
      <c r="D20212" s="554"/>
    </row>
    <row r="20213" spans="3:4" hidden="1" outlineLevel="1" x14ac:dyDescent="0.2">
      <c r="C20213" s="554"/>
      <c r="D20213" s="554"/>
    </row>
    <row r="20214" spans="3:4" hidden="1" outlineLevel="1" x14ac:dyDescent="0.2">
      <c r="C20214" s="554"/>
      <c r="D20214" s="554"/>
    </row>
    <row r="20215" spans="3:4" hidden="1" outlineLevel="1" x14ac:dyDescent="0.2">
      <c r="C20215" s="554"/>
      <c r="D20215" s="554"/>
    </row>
    <row r="20216" spans="3:4" hidden="1" outlineLevel="1" x14ac:dyDescent="0.2">
      <c r="C20216" s="554"/>
      <c r="D20216" s="554"/>
    </row>
    <row r="20217" spans="3:4" hidden="1" outlineLevel="1" x14ac:dyDescent="0.2">
      <c r="C20217" s="554"/>
      <c r="D20217" s="554"/>
    </row>
    <row r="20218" spans="3:4" hidden="1" outlineLevel="1" x14ac:dyDescent="0.2">
      <c r="C20218" s="554"/>
      <c r="D20218" s="554"/>
    </row>
    <row r="20219" spans="3:4" hidden="1" outlineLevel="1" x14ac:dyDescent="0.2">
      <c r="C20219" s="554"/>
      <c r="D20219" s="554"/>
    </row>
    <row r="20220" spans="3:4" hidden="1" outlineLevel="1" x14ac:dyDescent="0.2">
      <c r="C20220" s="554"/>
      <c r="D20220" s="554"/>
    </row>
    <row r="20221" spans="3:4" hidden="1" outlineLevel="1" x14ac:dyDescent="0.2">
      <c r="C20221" s="554"/>
      <c r="D20221" s="554"/>
    </row>
    <row r="20222" spans="3:4" hidden="1" outlineLevel="1" x14ac:dyDescent="0.2">
      <c r="C20222" s="554"/>
      <c r="D20222" s="554"/>
    </row>
    <row r="20223" spans="3:4" hidden="1" outlineLevel="1" x14ac:dyDescent="0.2">
      <c r="C20223" s="554"/>
      <c r="D20223" s="554"/>
    </row>
    <row r="20224" spans="3:4" hidden="1" outlineLevel="1" x14ac:dyDescent="0.2">
      <c r="C20224" s="554"/>
      <c r="D20224" s="554"/>
    </row>
    <row r="20225" spans="3:4" hidden="1" outlineLevel="1" x14ac:dyDescent="0.2">
      <c r="C20225" s="554"/>
      <c r="D20225" s="554"/>
    </row>
    <row r="20226" spans="3:4" hidden="1" outlineLevel="1" x14ac:dyDescent="0.2">
      <c r="C20226" s="554"/>
      <c r="D20226" s="554"/>
    </row>
    <row r="20227" spans="3:4" hidden="1" outlineLevel="1" x14ac:dyDescent="0.2">
      <c r="C20227" s="554"/>
      <c r="D20227" s="554"/>
    </row>
    <row r="20228" spans="3:4" hidden="1" outlineLevel="1" x14ac:dyDescent="0.2">
      <c r="C20228" s="554"/>
      <c r="D20228" s="554"/>
    </row>
    <row r="20229" spans="3:4" hidden="1" outlineLevel="1" x14ac:dyDescent="0.2">
      <c r="C20229" s="554"/>
      <c r="D20229" s="554"/>
    </row>
    <row r="20230" spans="3:4" hidden="1" outlineLevel="1" x14ac:dyDescent="0.2">
      <c r="C20230" s="554"/>
      <c r="D20230" s="554"/>
    </row>
    <row r="20231" spans="3:4" hidden="1" outlineLevel="1" x14ac:dyDescent="0.2">
      <c r="C20231" s="554"/>
      <c r="D20231" s="554"/>
    </row>
    <row r="20232" spans="3:4" hidden="1" outlineLevel="1" x14ac:dyDescent="0.2">
      <c r="C20232" s="554"/>
      <c r="D20232" s="554"/>
    </row>
    <row r="20233" spans="3:4" hidden="1" outlineLevel="1" x14ac:dyDescent="0.2">
      <c r="C20233" s="554"/>
      <c r="D20233" s="554"/>
    </row>
    <row r="20234" spans="3:4" hidden="1" outlineLevel="1" x14ac:dyDescent="0.2">
      <c r="C20234" s="554"/>
      <c r="D20234" s="554"/>
    </row>
    <row r="20235" spans="3:4" hidden="1" outlineLevel="1" x14ac:dyDescent="0.2">
      <c r="C20235" s="554"/>
      <c r="D20235" s="554"/>
    </row>
    <row r="20236" spans="3:4" hidden="1" outlineLevel="1" x14ac:dyDescent="0.2">
      <c r="C20236" s="554"/>
      <c r="D20236" s="554"/>
    </row>
    <row r="20237" spans="3:4" hidden="1" outlineLevel="1" x14ac:dyDescent="0.2">
      <c r="C20237" s="554"/>
      <c r="D20237" s="554"/>
    </row>
    <row r="20238" spans="3:4" hidden="1" outlineLevel="1" x14ac:dyDescent="0.2">
      <c r="C20238" s="554"/>
      <c r="D20238" s="554"/>
    </row>
    <row r="20239" spans="3:4" hidden="1" outlineLevel="1" x14ac:dyDescent="0.2">
      <c r="C20239" s="554"/>
      <c r="D20239" s="554"/>
    </row>
    <row r="20240" spans="3:4" hidden="1" outlineLevel="1" x14ac:dyDescent="0.2">
      <c r="C20240" s="554"/>
      <c r="D20240" s="554"/>
    </row>
    <row r="20241" spans="3:4" hidden="1" outlineLevel="1" x14ac:dyDescent="0.2">
      <c r="C20241" s="554"/>
      <c r="D20241" s="554"/>
    </row>
    <row r="20242" spans="3:4" hidden="1" outlineLevel="1" x14ac:dyDescent="0.2">
      <c r="C20242" s="554"/>
      <c r="D20242" s="554"/>
    </row>
    <row r="20243" spans="3:4" hidden="1" outlineLevel="1" x14ac:dyDescent="0.2">
      <c r="C20243" s="554"/>
      <c r="D20243" s="554"/>
    </row>
    <row r="20244" spans="3:4" hidden="1" outlineLevel="1" x14ac:dyDescent="0.2">
      <c r="C20244" s="554"/>
      <c r="D20244" s="554"/>
    </row>
    <row r="20245" spans="3:4" hidden="1" outlineLevel="1" x14ac:dyDescent="0.2">
      <c r="C20245" s="554"/>
      <c r="D20245" s="554"/>
    </row>
    <row r="20246" spans="3:4" hidden="1" outlineLevel="1" x14ac:dyDescent="0.2">
      <c r="C20246" s="554"/>
      <c r="D20246" s="554"/>
    </row>
    <row r="20247" spans="3:4" hidden="1" outlineLevel="1" x14ac:dyDescent="0.2">
      <c r="C20247" s="554"/>
      <c r="D20247" s="554"/>
    </row>
    <row r="20248" spans="3:4" hidden="1" outlineLevel="1" x14ac:dyDescent="0.2">
      <c r="C20248" s="554"/>
      <c r="D20248" s="554"/>
    </row>
    <row r="20249" spans="3:4" hidden="1" outlineLevel="1" x14ac:dyDescent="0.2">
      <c r="C20249" s="554"/>
      <c r="D20249" s="554"/>
    </row>
    <row r="20250" spans="3:4" hidden="1" outlineLevel="1" x14ac:dyDescent="0.2">
      <c r="C20250" s="554"/>
      <c r="D20250" s="554"/>
    </row>
    <row r="20251" spans="3:4" hidden="1" outlineLevel="1" x14ac:dyDescent="0.2">
      <c r="C20251" s="554"/>
      <c r="D20251" s="554"/>
    </row>
    <row r="20252" spans="3:4" hidden="1" outlineLevel="1" x14ac:dyDescent="0.2">
      <c r="C20252" s="554"/>
      <c r="D20252" s="554"/>
    </row>
    <row r="20253" spans="3:4" hidden="1" outlineLevel="1" x14ac:dyDescent="0.2">
      <c r="C20253" s="554"/>
      <c r="D20253" s="554"/>
    </row>
    <row r="20254" spans="3:4" hidden="1" outlineLevel="1" x14ac:dyDescent="0.2">
      <c r="C20254" s="554"/>
      <c r="D20254" s="554"/>
    </row>
    <row r="20255" spans="3:4" hidden="1" outlineLevel="1" x14ac:dyDescent="0.2">
      <c r="C20255" s="554"/>
      <c r="D20255" s="554"/>
    </row>
    <row r="20256" spans="3:4" hidden="1" outlineLevel="1" x14ac:dyDescent="0.2">
      <c r="C20256" s="554"/>
      <c r="D20256" s="554"/>
    </row>
    <row r="20257" spans="3:4" hidden="1" outlineLevel="1" x14ac:dyDescent="0.2">
      <c r="C20257" s="554"/>
      <c r="D20257" s="554"/>
    </row>
    <row r="20258" spans="3:4" hidden="1" outlineLevel="1" x14ac:dyDescent="0.2">
      <c r="C20258" s="554"/>
      <c r="D20258" s="554"/>
    </row>
    <row r="20259" spans="3:4" hidden="1" outlineLevel="1" x14ac:dyDescent="0.2">
      <c r="C20259" s="554"/>
      <c r="D20259" s="554"/>
    </row>
    <row r="20260" spans="3:4" hidden="1" outlineLevel="1" x14ac:dyDescent="0.2">
      <c r="C20260" s="554"/>
      <c r="D20260" s="554"/>
    </row>
    <row r="20261" spans="3:4" hidden="1" outlineLevel="1" x14ac:dyDescent="0.2">
      <c r="C20261" s="554"/>
      <c r="D20261" s="554"/>
    </row>
    <row r="20262" spans="3:4" hidden="1" outlineLevel="1" x14ac:dyDescent="0.2">
      <c r="C20262" s="554"/>
      <c r="D20262" s="554"/>
    </row>
    <row r="20263" spans="3:4" hidden="1" outlineLevel="1" x14ac:dyDescent="0.2">
      <c r="C20263" s="554"/>
      <c r="D20263" s="554"/>
    </row>
    <row r="20264" spans="3:4" hidden="1" outlineLevel="1" x14ac:dyDescent="0.2">
      <c r="C20264" s="554"/>
      <c r="D20264" s="554"/>
    </row>
    <row r="20265" spans="3:4" hidden="1" outlineLevel="1" x14ac:dyDescent="0.2">
      <c r="C20265" s="554"/>
      <c r="D20265" s="554"/>
    </row>
    <row r="20266" spans="3:4" hidden="1" outlineLevel="1" x14ac:dyDescent="0.2">
      <c r="C20266" s="554"/>
      <c r="D20266" s="554"/>
    </row>
    <row r="20267" spans="3:4" hidden="1" outlineLevel="1" x14ac:dyDescent="0.2">
      <c r="C20267" s="554"/>
      <c r="D20267" s="554"/>
    </row>
    <row r="20268" spans="3:4" hidden="1" outlineLevel="1" x14ac:dyDescent="0.2">
      <c r="C20268" s="554"/>
      <c r="D20268" s="554"/>
    </row>
    <row r="20269" spans="3:4" hidden="1" outlineLevel="1" x14ac:dyDescent="0.2">
      <c r="C20269" s="554"/>
      <c r="D20269" s="554"/>
    </row>
    <row r="20270" spans="3:4" hidden="1" outlineLevel="1" x14ac:dyDescent="0.2">
      <c r="C20270" s="554"/>
      <c r="D20270" s="554"/>
    </row>
    <row r="20271" spans="3:4" hidden="1" outlineLevel="1" x14ac:dyDescent="0.2">
      <c r="C20271" s="554"/>
      <c r="D20271" s="554"/>
    </row>
    <row r="20272" spans="3:4" hidden="1" outlineLevel="1" x14ac:dyDescent="0.2">
      <c r="C20272" s="554"/>
      <c r="D20272" s="554"/>
    </row>
    <row r="20273" spans="3:4" hidden="1" outlineLevel="1" x14ac:dyDescent="0.2">
      <c r="C20273" s="554"/>
      <c r="D20273" s="554"/>
    </row>
    <row r="20274" spans="3:4" hidden="1" outlineLevel="1" x14ac:dyDescent="0.2">
      <c r="C20274" s="554"/>
      <c r="D20274" s="554"/>
    </row>
    <row r="20275" spans="3:4" hidden="1" outlineLevel="1" x14ac:dyDescent="0.2">
      <c r="C20275" s="554"/>
      <c r="D20275" s="554"/>
    </row>
    <row r="20276" spans="3:4" hidden="1" outlineLevel="1" x14ac:dyDescent="0.2">
      <c r="C20276" s="554"/>
      <c r="D20276" s="554"/>
    </row>
    <row r="20277" spans="3:4" hidden="1" outlineLevel="1" x14ac:dyDescent="0.2">
      <c r="C20277" s="554"/>
      <c r="D20277" s="554"/>
    </row>
    <row r="20278" spans="3:4" hidden="1" outlineLevel="1" x14ac:dyDescent="0.2">
      <c r="C20278" s="554"/>
      <c r="D20278" s="554"/>
    </row>
    <row r="20279" spans="3:4" hidden="1" outlineLevel="1" x14ac:dyDescent="0.2">
      <c r="C20279" s="554"/>
      <c r="D20279" s="554"/>
    </row>
    <row r="20280" spans="3:4" hidden="1" outlineLevel="1" x14ac:dyDescent="0.2">
      <c r="C20280" s="554"/>
      <c r="D20280" s="554"/>
    </row>
    <row r="20281" spans="3:4" hidden="1" outlineLevel="1" x14ac:dyDescent="0.2">
      <c r="C20281" s="554"/>
      <c r="D20281" s="554"/>
    </row>
    <row r="20282" spans="3:4" hidden="1" outlineLevel="1" x14ac:dyDescent="0.2">
      <c r="C20282" s="554"/>
      <c r="D20282" s="554"/>
    </row>
    <row r="20283" spans="3:4" hidden="1" outlineLevel="1" x14ac:dyDescent="0.2">
      <c r="C20283" s="554"/>
      <c r="D20283" s="554"/>
    </row>
    <row r="20284" spans="3:4" hidden="1" outlineLevel="1" x14ac:dyDescent="0.2">
      <c r="C20284" s="554"/>
      <c r="D20284" s="554"/>
    </row>
    <row r="20285" spans="3:4" hidden="1" outlineLevel="1" x14ac:dyDescent="0.2">
      <c r="C20285" s="554"/>
      <c r="D20285" s="554"/>
    </row>
    <row r="20286" spans="3:4" hidden="1" outlineLevel="1" x14ac:dyDescent="0.2">
      <c r="C20286" s="554"/>
      <c r="D20286" s="554"/>
    </row>
    <row r="20287" spans="3:4" hidden="1" outlineLevel="1" x14ac:dyDescent="0.2">
      <c r="C20287" s="554"/>
      <c r="D20287" s="554"/>
    </row>
    <row r="20288" spans="3:4" hidden="1" outlineLevel="1" x14ac:dyDescent="0.2">
      <c r="C20288" s="554"/>
      <c r="D20288" s="554"/>
    </row>
    <row r="20289" spans="3:4" hidden="1" outlineLevel="1" x14ac:dyDescent="0.2">
      <c r="C20289" s="554"/>
      <c r="D20289" s="554"/>
    </row>
    <row r="20290" spans="3:4" hidden="1" outlineLevel="1" x14ac:dyDescent="0.2">
      <c r="C20290" s="554"/>
      <c r="D20290" s="554"/>
    </row>
    <row r="20291" spans="3:4" hidden="1" outlineLevel="1" x14ac:dyDescent="0.2">
      <c r="C20291" s="554"/>
      <c r="D20291" s="554"/>
    </row>
    <row r="20292" spans="3:4" hidden="1" outlineLevel="1" x14ac:dyDescent="0.2">
      <c r="C20292" s="554"/>
      <c r="D20292" s="554"/>
    </row>
    <row r="20293" spans="3:4" hidden="1" outlineLevel="1" x14ac:dyDescent="0.2">
      <c r="C20293" s="554"/>
      <c r="D20293" s="554"/>
    </row>
    <row r="20294" spans="3:4" hidden="1" outlineLevel="1" x14ac:dyDescent="0.2">
      <c r="C20294" s="554"/>
      <c r="D20294" s="554"/>
    </row>
    <row r="20295" spans="3:4" hidden="1" outlineLevel="1" x14ac:dyDescent="0.2">
      <c r="C20295" s="554"/>
      <c r="D20295" s="554"/>
    </row>
    <row r="20296" spans="3:4" hidden="1" outlineLevel="1" x14ac:dyDescent="0.2">
      <c r="C20296" s="554"/>
      <c r="D20296" s="554"/>
    </row>
    <row r="20297" spans="3:4" hidden="1" outlineLevel="1" x14ac:dyDescent="0.2">
      <c r="C20297" s="554"/>
      <c r="D20297" s="554"/>
    </row>
    <row r="20298" spans="3:4" hidden="1" outlineLevel="1" x14ac:dyDescent="0.2">
      <c r="C20298" s="554"/>
      <c r="D20298" s="554"/>
    </row>
    <row r="20299" spans="3:4" hidden="1" outlineLevel="1" x14ac:dyDescent="0.2">
      <c r="C20299" s="554"/>
      <c r="D20299" s="554"/>
    </row>
    <row r="20300" spans="3:4" hidden="1" outlineLevel="1" x14ac:dyDescent="0.2">
      <c r="C20300" s="554"/>
      <c r="D20300" s="554"/>
    </row>
    <row r="20301" spans="3:4" hidden="1" outlineLevel="1" x14ac:dyDescent="0.2">
      <c r="C20301" s="554"/>
      <c r="D20301" s="554"/>
    </row>
    <row r="20302" spans="3:4" hidden="1" outlineLevel="1" x14ac:dyDescent="0.2">
      <c r="C20302" s="554"/>
      <c r="D20302" s="554"/>
    </row>
    <row r="20303" spans="3:4" hidden="1" outlineLevel="1" x14ac:dyDescent="0.2">
      <c r="C20303" s="554"/>
      <c r="D20303" s="554"/>
    </row>
    <row r="20304" spans="3:4" hidden="1" outlineLevel="1" x14ac:dyDescent="0.2">
      <c r="C20304" s="554"/>
      <c r="D20304" s="554"/>
    </row>
    <row r="20305" spans="3:4" hidden="1" outlineLevel="1" x14ac:dyDescent="0.2">
      <c r="C20305" s="554"/>
      <c r="D20305" s="554"/>
    </row>
    <row r="20306" spans="3:4" hidden="1" outlineLevel="1" x14ac:dyDescent="0.2">
      <c r="C20306" s="554"/>
      <c r="D20306" s="554"/>
    </row>
    <row r="20307" spans="3:4" hidden="1" outlineLevel="1" x14ac:dyDescent="0.2">
      <c r="C20307" s="554"/>
      <c r="D20307" s="554"/>
    </row>
    <row r="20308" spans="3:4" hidden="1" outlineLevel="1" x14ac:dyDescent="0.2">
      <c r="C20308" s="554"/>
      <c r="D20308" s="554"/>
    </row>
    <row r="20309" spans="3:4" hidden="1" outlineLevel="1" x14ac:dyDescent="0.2">
      <c r="C20309" s="554"/>
      <c r="D20309" s="554"/>
    </row>
    <row r="20310" spans="3:4" hidden="1" outlineLevel="1" x14ac:dyDescent="0.2">
      <c r="C20310" s="554"/>
      <c r="D20310" s="554"/>
    </row>
    <row r="20311" spans="3:4" hidden="1" outlineLevel="1" x14ac:dyDescent="0.2">
      <c r="C20311" s="554"/>
      <c r="D20311" s="554"/>
    </row>
    <row r="20312" spans="3:4" hidden="1" outlineLevel="1" x14ac:dyDescent="0.2">
      <c r="C20312" s="554"/>
      <c r="D20312" s="554"/>
    </row>
    <row r="20313" spans="3:4" hidden="1" outlineLevel="1" x14ac:dyDescent="0.2">
      <c r="C20313" s="554"/>
      <c r="D20313" s="554"/>
    </row>
    <row r="20314" spans="3:4" hidden="1" outlineLevel="1" x14ac:dyDescent="0.2">
      <c r="C20314" s="554"/>
      <c r="D20314" s="554"/>
    </row>
    <row r="20315" spans="3:4" hidden="1" outlineLevel="1" x14ac:dyDescent="0.2">
      <c r="C20315" s="554"/>
      <c r="D20315" s="554"/>
    </row>
    <row r="20316" spans="3:4" hidden="1" outlineLevel="1" x14ac:dyDescent="0.2">
      <c r="C20316" s="554"/>
      <c r="D20316" s="554"/>
    </row>
    <row r="20317" spans="3:4" hidden="1" outlineLevel="1" x14ac:dyDescent="0.2">
      <c r="C20317" s="554"/>
      <c r="D20317" s="554"/>
    </row>
    <row r="20318" spans="3:4" hidden="1" outlineLevel="1" x14ac:dyDescent="0.2">
      <c r="C20318" s="554"/>
      <c r="D20318" s="554"/>
    </row>
    <row r="20319" spans="3:4" hidden="1" outlineLevel="1" x14ac:dyDescent="0.2">
      <c r="C20319" s="554"/>
      <c r="D20319" s="554"/>
    </row>
    <row r="20320" spans="3:4" hidden="1" outlineLevel="1" x14ac:dyDescent="0.2">
      <c r="C20320" s="554"/>
      <c r="D20320" s="554"/>
    </row>
    <row r="20321" spans="3:4" hidden="1" outlineLevel="1" x14ac:dyDescent="0.2">
      <c r="C20321" s="554"/>
      <c r="D20321" s="554"/>
    </row>
    <row r="20322" spans="3:4" hidden="1" outlineLevel="1" x14ac:dyDescent="0.2">
      <c r="C20322" s="554"/>
      <c r="D20322" s="554"/>
    </row>
    <row r="20323" spans="3:4" hidden="1" outlineLevel="1" x14ac:dyDescent="0.2">
      <c r="C20323" s="554"/>
      <c r="D20323" s="554"/>
    </row>
    <row r="20324" spans="3:4" hidden="1" outlineLevel="1" x14ac:dyDescent="0.2">
      <c r="C20324" s="554"/>
      <c r="D20324" s="554"/>
    </row>
    <row r="20325" spans="3:4" hidden="1" outlineLevel="1" x14ac:dyDescent="0.2">
      <c r="C20325" s="554"/>
      <c r="D20325" s="554"/>
    </row>
    <row r="20326" spans="3:4" hidden="1" outlineLevel="1" x14ac:dyDescent="0.2">
      <c r="C20326" s="554"/>
      <c r="D20326" s="554"/>
    </row>
    <row r="20327" spans="3:4" hidden="1" outlineLevel="1" x14ac:dyDescent="0.2">
      <c r="C20327" s="554"/>
      <c r="D20327" s="554"/>
    </row>
    <row r="20328" spans="3:4" hidden="1" outlineLevel="1" x14ac:dyDescent="0.2">
      <c r="C20328" s="554"/>
      <c r="D20328" s="554"/>
    </row>
    <row r="20329" spans="3:4" hidden="1" outlineLevel="1" x14ac:dyDescent="0.2">
      <c r="C20329" s="554"/>
      <c r="D20329" s="554"/>
    </row>
    <row r="20330" spans="3:4" hidden="1" outlineLevel="1" x14ac:dyDescent="0.2">
      <c r="C20330" s="554"/>
      <c r="D20330" s="554"/>
    </row>
    <row r="20331" spans="3:4" hidden="1" outlineLevel="1" x14ac:dyDescent="0.2">
      <c r="C20331" s="554"/>
      <c r="D20331" s="554"/>
    </row>
    <row r="20332" spans="3:4" hidden="1" outlineLevel="1" x14ac:dyDescent="0.2">
      <c r="C20332" s="554"/>
      <c r="D20332" s="554"/>
    </row>
    <row r="20333" spans="3:4" hidden="1" outlineLevel="1" x14ac:dyDescent="0.2">
      <c r="C20333" s="554"/>
      <c r="D20333" s="554"/>
    </row>
    <row r="20334" spans="3:4" hidden="1" outlineLevel="1" x14ac:dyDescent="0.2">
      <c r="C20334" s="554"/>
      <c r="D20334" s="554"/>
    </row>
    <row r="20335" spans="3:4" hidden="1" outlineLevel="1" x14ac:dyDescent="0.2">
      <c r="C20335" s="554"/>
      <c r="D20335" s="554"/>
    </row>
    <row r="20336" spans="3:4" hidden="1" outlineLevel="1" x14ac:dyDescent="0.2">
      <c r="C20336" s="554"/>
      <c r="D20336" s="554"/>
    </row>
    <row r="20337" spans="3:4" hidden="1" outlineLevel="1" x14ac:dyDescent="0.2">
      <c r="C20337" s="554"/>
      <c r="D20337" s="554"/>
    </row>
    <row r="20338" spans="3:4" hidden="1" outlineLevel="1" x14ac:dyDescent="0.2">
      <c r="C20338" s="554"/>
      <c r="D20338" s="554"/>
    </row>
    <row r="20339" spans="3:4" hidden="1" outlineLevel="1" x14ac:dyDescent="0.2">
      <c r="C20339" s="554"/>
      <c r="D20339" s="554"/>
    </row>
    <row r="20340" spans="3:4" hidden="1" outlineLevel="1" x14ac:dyDescent="0.2">
      <c r="C20340" s="554"/>
      <c r="D20340" s="554"/>
    </row>
    <row r="20341" spans="3:4" hidden="1" outlineLevel="1" x14ac:dyDescent="0.2">
      <c r="C20341" s="554"/>
      <c r="D20341" s="554"/>
    </row>
    <row r="20342" spans="3:4" hidden="1" outlineLevel="1" x14ac:dyDescent="0.2">
      <c r="C20342" s="554"/>
      <c r="D20342" s="554"/>
    </row>
    <row r="20343" spans="3:4" hidden="1" outlineLevel="1" x14ac:dyDescent="0.2">
      <c r="C20343" s="554"/>
      <c r="D20343" s="554"/>
    </row>
    <row r="20344" spans="3:4" hidden="1" outlineLevel="1" x14ac:dyDescent="0.2">
      <c r="C20344" s="554"/>
      <c r="D20344" s="554"/>
    </row>
    <row r="20345" spans="3:4" hidden="1" outlineLevel="1" x14ac:dyDescent="0.2">
      <c r="C20345" s="554"/>
      <c r="D20345" s="554"/>
    </row>
    <row r="20346" spans="3:4" hidden="1" outlineLevel="1" x14ac:dyDescent="0.2">
      <c r="C20346" s="554"/>
      <c r="D20346" s="554"/>
    </row>
    <row r="20347" spans="3:4" hidden="1" outlineLevel="1" x14ac:dyDescent="0.2">
      <c r="C20347" s="554"/>
      <c r="D20347" s="554"/>
    </row>
    <row r="20348" spans="3:4" hidden="1" outlineLevel="1" x14ac:dyDescent="0.2">
      <c r="C20348" s="554"/>
      <c r="D20348" s="554"/>
    </row>
    <row r="20349" spans="3:4" hidden="1" outlineLevel="1" x14ac:dyDescent="0.2">
      <c r="C20349" s="554"/>
      <c r="D20349" s="554"/>
    </row>
    <row r="20350" spans="3:4" hidden="1" outlineLevel="1" x14ac:dyDescent="0.2">
      <c r="C20350" s="554"/>
      <c r="D20350" s="554"/>
    </row>
    <row r="20351" spans="3:4" hidden="1" outlineLevel="1" x14ac:dyDescent="0.2">
      <c r="C20351" s="554"/>
      <c r="D20351" s="554"/>
    </row>
    <row r="20352" spans="3:4" hidden="1" outlineLevel="1" x14ac:dyDescent="0.2">
      <c r="C20352" s="554"/>
      <c r="D20352" s="554"/>
    </row>
    <row r="20353" spans="3:4" hidden="1" outlineLevel="1" x14ac:dyDescent="0.2">
      <c r="C20353" s="554"/>
      <c r="D20353" s="554"/>
    </row>
    <row r="20354" spans="3:4" hidden="1" outlineLevel="1" x14ac:dyDescent="0.2">
      <c r="C20354" s="554"/>
      <c r="D20354" s="554"/>
    </row>
    <row r="20355" spans="3:4" hidden="1" outlineLevel="1" x14ac:dyDescent="0.2">
      <c r="C20355" s="554"/>
      <c r="D20355" s="554"/>
    </row>
    <row r="20356" spans="3:4" hidden="1" outlineLevel="1" x14ac:dyDescent="0.2">
      <c r="C20356" s="554"/>
      <c r="D20356" s="554"/>
    </row>
    <row r="20357" spans="3:4" hidden="1" outlineLevel="1" x14ac:dyDescent="0.2">
      <c r="C20357" s="554"/>
      <c r="D20357" s="554"/>
    </row>
    <row r="20358" spans="3:4" hidden="1" outlineLevel="1" x14ac:dyDescent="0.2">
      <c r="C20358" s="554"/>
      <c r="D20358" s="554"/>
    </row>
    <row r="20359" spans="3:4" hidden="1" outlineLevel="1" x14ac:dyDescent="0.2">
      <c r="C20359" s="554"/>
      <c r="D20359" s="554"/>
    </row>
    <row r="20360" spans="3:4" hidden="1" outlineLevel="1" x14ac:dyDescent="0.2">
      <c r="C20360" s="554"/>
      <c r="D20360" s="554"/>
    </row>
    <row r="20361" spans="3:4" hidden="1" outlineLevel="1" x14ac:dyDescent="0.2">
      <c r="C20361" s="554"/>
      <c r="D20361" s="554"/>
    </row>
    <row r="20362" spans="3:4" hidden="1" outlineLevel="1" x14ac:dyDescent="0.2">
      <c r="C20362" s="554"/>
      <c r="D20362" s="554"/>
    </row>
    <row r="20363" spans="3:4" hidden="1" outlineLevel="1" x14ac:dyDescent="0.2">
      <c r="C20363" s="554"/>
      <c r="D20363" s="554"/>
    </row>
    <row r="20364" spans="3:4" hidden="1" outlineLevel="1" x14ac:dyDescent="0.2">
      <c r="C20364" s="554"/>
      <c r="D20364" s="554"/>
    </row>
    <row r="20365" spans="3:4" hidden="1" outlineLevel="1" x14ac:dyDescent="0.2">
      <c r="C20365" s="554"/>
      <c r="D20365" s="554"/>
    </row>
    <row r="20366" spans="3:4" hidden="1" outlineLevel="1" x14ac:dyDescent="0.2">
      <c r="C20366" s="554"/>
      <c r="D20366" s="554"/>
    </row>
    <row r="20367" spans="3:4" hidden="1" outlineLevel="1" x14ac:dyDescent="0.2">
      <c r="C20367" s="554"/>
      <c r="D20367" s="554"/>
    </row>
    <row r="20368" spans="3:4" hidden="1" outlineLevel="1" x14ac:dyDescent="0.2">
      <c r="C20368" s="554"/>
      <c r="D20368" s="554"/>
    </row>
    <row r="20369" spans="3:4" hidden="1" outlineLevel="1" x14ac:dyDescent="0.2">
      <c r="C20369" s="554"/>
      <c r="D20369" s="554"/>
    </row>
    <row r="20370" spans="3:4" hidden="1" outlineLevel="1" x14ac:dyDescent="0.2">
      <c r="C20370" s="554"/>
      <c r="D20370" s="554"/>
    </row>
    <row r="20371" spans="3:4" hidden="1" outlineLevel="1" x14ac:dyDescent="0.2">
      <c r="C20371" s="554"/>
      <c r="D20371" s="554"/>
    </row>
    <row r="20372" spans="3:4" hidden="1" outlineLevel="1" x14ac:dyDescent="0.2">
      <c r="C20372" s="554"/>
      <c r="D20372" s="554"/>
    </row>
    <row r="20373" spans="3:4" hidden="1" outlineLevel="1" x14ac:dyDescent="0.2">
      <c r="C20373" s="554"/>
      <c r="D20373" s="554"/>
    </row>
    <row r="20374" spans="3:4" hidden="1" outlineLevel="1" x14ac:dyDescent="0.2">
      <c r="C20374" s="554"/>
      <c r="D20374" s="554"/>
    </row>
    <row r="20375" spans="3:4" hidden="1" outlineLevel="1" x14ac:dyDescent="0.2">
      <c r="C20375" s="554"/>
      <c r="D20375" s="554"/>
    </row>
    <row r="20376" spans="3:4" hidden="1" outlineLevel="1" x14ac:dyDescent="0.2">
      <c r="C20376" s="554"/>
      <c r="D20376" s="554"/>
    </row>
    <row r="20377" spans="3:4" hidden="1" outlineLevel="1" x14ac:dyDescent="0.2">
      <c r="C20377" s="554"/>
      <c r="D20377" s="554"/>
    </row>
    <row r="20378" spans="3:4" hidden="1" outlineLevel="1" x14ac:dyDescent="0.2">
      <c r="C20378" s="554"/>
      <c r="D20378" s="554"/>
    </row>
    <row r="20379" spans="3:4" hidden="1" outlineLevel="1" x14ac:dyDescent="0.2">
      <c r="C20379" s="554"/>
      <c r="D20379" s="554"/>
    </row>
    <row r="20380" spans="3:4" hidden="1" outlineLevel="1" x14ac:dyDescent="0.2">
      <c r="C20380" s="554"/>
      <c r="D20380" s="554"/>
    </row>
    <row r="20381" spans="3:4" hidden="1" outlineLevel="1" x14ac:dyDescent="0.2">
      <c r="C20381" s="554"/>
      <c r="D20381" s="554"/>
    </row>
    <row r="20382" spans="3:4" hidden="1" outlineLevel="1" x14ac:dyDescent="0.2">
      <c r="C20382" s="554"/>
      <c r="D20382" s="554"/>
    </row>
    <row r="20383" spans="3:4" hidden="1" outlineLevel="1" x14ac:dyDescent="0.2">
      <c r="C20383" s="554"/>
      <c r="D20383" s="554"/>
    </row>
    <row r="20384" spans="3:4" hidden="1" outlineLevel="1" x14ac:dyDescent="0.2">
      <c r="C20384" s="554"/>
      <c r="D20384" s="554"/>
    </row>
    <row r="20385" spans="3:4" hidden="1" outlineLevel="1" x14ac:dyDescent="0.2">
      <c r="C20385" s="554"/>
      <c r="D20385" s="554"/>
    </row>
    <row r="20386" spans="3:4" hidden="1" outlineLevel="1" x14ac:dyDescent="0.2">
      <c r="C20386" s="554"/>
      <c r="D20386" s="554"/>
    </row>
    <row r="20387" spans="3:4" hidden="1" outlineLevel="1" x14ac:dyDescent="0.2">
      <c r="C20387" s="554"/>
      <c r="D20387" s="554"/>
    </row>
    <row r="20388" spans="3:4" hidden="1" outlineLevel="1" x14ac:dyDescent="0.2">
      <c r="C20388" s="554"/>
      <c r="D20388" s="554"/>
    </row>
    <row r="20389" spans="3:4" hidden="1" outlineLevel="1" x14ac:dyDescent="0.2">
      <c r="C20389" s="554"/>
      <c r="D20389" s="554"/>
    </row>
    <row r="20390" spans="3:4" hidden="1" outlineLevel="1" x14ac:dyDescent="0.2">
      <c r="C20390" s="554"/>
      <c r="D20390" s="554"/>
    </row>
    <row r="20391" spans="3:4" hidden="1" outlineLevel="1" x14ac:dyDescent="0.2">
      <c r="C20391" s="554"/>
      <c r="D20391" s="554"/>
    </row>
    <row r="20392" spans="3:4" hidden="1" outlineLevel="1" x14ac:dyDescent="0.2">
      <c r="C20392" s="554"/>
      <c r="D20392" s="554"/>
    </row>
    <row r="20393" spans="3:4" hidden="1" outlineLevel="1" x14ac:dyDescent="0.2">
      <c r="C20393" s="554"/>
      <c r="D20393" s="554"/>
    </row>
    <row r="20394" spans="3:4" hidden="1" outlineLevel="1" x14ac:dyDescent="0.2">
      <c r="C20394" s="554"/>
      <c r="D20394" s="554"/>
    </row>
    <row r="20395" spans="3:4" hidden="1" outlineLevel="1" x14ac:dyDescent="0.2">
      <c r="C20395" s="554"/>
      <c r="D20395" s="554"/>
    </row>
    <row r="20396" spans="3:4" hidden="1" outlineLevel="1" x14ac:dyDescent="0.2">
      <c r="C20396" s="554"/>
      <c r="D20396" s="554"/>
    </row>
    <row r="20397" spans="3:4" hidden="1" outlineLevel="1" x14ac:dyDescent="0.2">
      <c r="C20397" s="554"/>
      <c r="D20397" s="554"/>
    </row>
    <row r="20398" spans="3:4" hidden="1" outlineLevel="1" x14ac:dyDescent="0.2">
      <c r="C20398" s="554"/>
      <c r="D20398" s="554"/>
    </row>
    <row r="20399" spans="3:4" hidden="1" outlineLevel="1" x14ac:dyDescent="0.2">
      <c r="C20399" s="554"/>
      <c r="D20399" s="554"/>
    </row>
    <row r="20400" spans="3:4" hidden="1" outlineLevel="1" x14ac:dyDescent="0.2">
      <c r="C20400" s="554"/>
      <c r="D20400" s="554"/>
    </row>
    <row r="20401" spans="3:4" hidden="1" outlineLevel="1" x14ac:dyDescent="0.2">
      <c r="C20401" s="554"/>
      <c r="D20401" s="554"/>
    </row>
    <row r="20402" spans="3:4" hidden="1" outlineLevel="1" x14ac:dyDescent="0.2">
      <c r="C20402" s="554"/>
      <c r="D20402" s="554"/>
    </row>
    <row r="20403" spans="3:4" hidden="1" outlineLevel="1" x14ac:dyDescent="0.2">
      <c r="C20403" s="554"/>
      <c r="D20403" s="554"/>
    </row>
    <row r="20404" spans="3:4" hidden="1" outlineLevel="1" x14ac:dyDescent="0.2">
      <c r="C20404" s="554"/>
      <c r="D20404" s="554"/>
    </row>
    <row r="20405" spans="3:4" hidden="1" outlineLevel="1" x14ac:dyDescent="0.2">
      <c r="C20405" s="554"/>
      <c r="D20405" s="554"/>
    </row>
    <row r="20406" spans="3:4" hidden="1" outlineLevel="1" x14ac:dyDescent="0.2">
      <c r="C20406" s="554"/>
      <c r="D20406" s="554"/>
    </row>
    <row r="20407" spans="3:4" hidden="1" outlineLevel="1" x14ac:dyDescent="0.2">
      <c r="C20407" s="554"/>
      <c r="D20407" s="554"/>
    </row>
    <row r="20408" spans="3:4" hidden="1" outlineLevel="1" x14ac:dyDescent="0.2">
      <c r="C20408" s="554"/>
      <c r="D20408" s="554"/>
    </row>
    <row r="20409" spans="3:4" hidden="1" outlineLevel="1" x14ac:dyDescent="0.2">
      <c r="C20409" s="554"/>
      <c r="D20409" s="554"/>
    </row>
    <row r="20410" spans="3:4" hidden="1" outlineLevel="1" x14ac:dyDescent="0.2">
      <c r="C20410" s="554"/>
      <c r="D20410" s="554"/>
    </row>
    <row r="20411" spans="3:4" hidden="1" outlineLevel="1" x14ac:dyDescent="0.2">
      <c r="C20411" s="554"/>
      <c r="D20411" s="554"/>
    </row>
    <row r="20412" spans="3:4" hidden="1" outlineLevel="1" x14ac:dyDescent="0.2">
      <c r="C20412" s="554"/>
      <c r="D20412" s="554"/>
    </row>
    <row r="20413" spans="3:4" hidden="1" outlineLevel="1" x14ac:dyDescent="0.2">
      <c r="C20413" s="554"/>
      <c r="D20413" s="554"/>
    </row>
    <row r="20414" spans="3:4" hidden="1" outlineLevel="1" x14ac:dyDescent="0.2">
      <c r="C20414" s="554"/>
      <c r="D20414" s="554"/>
    </row>
    <row r="20415" spans="3:4" hidden="1" outlineLevel="1" x14ac:dyDescent="0.2">
      <c r="C20415" s="554"/>
      <c r="D20415" s="554"/>
    </row>
    <row r="20416" spans="3:4" hidden="1" outlineLevel="1" x14ac:dyDescent="0.2">
      <c r="C20416" s="554"/>
      <c r="D20416" s="554"/>
    </row>
    <row r="20417" spans="3:4" hidden="1" outlineLevel="1" x14ac:dyDescent="0.2">
      <c r="C20417" s="554"/>
      <c r="D20417" s="554"/>
    </row>
    <row r="20418" spans="3:4" hidden="1" outlineLevel="1" x14ac:dyDescent="0.2">
      <c r="C20418" s="554"/>
      <c r="D20418" s="554"/>
    </row>
    <row r="20419" spans="3:4" hidden="1" outlineLevel="1" x14ac:dyDescent="0.2">
      <c r="C20419" s="554"/>
      <c r="D20419" s="554"/>
    </row>
    <row r="20420" spans="3:4" hidden="1" outlineLevel="1" x14ac:dyDescent="0.2">
      <c r="C20420" s="554"/>
      <c r="D20420" s="554"/>
    </row>
    <row r="20421" spans="3:4" hidden="1" outlineLevel="1" x14ac:dyDescent="0.2">
      <c r="C20421" s="554"/>
      <c r="D20421" s="554"/>
    </row>
    <row r="20422" spans="3:4" hidden="1" outlineLevel="1" x14ac:dyDescent="0.2">
      <c r="C20422" s="554"/>
      <c r="D20422" s="554"/>
    </row>
    <row r="20423" spans="3:4" hidden="1" outlineLevel="1" x14ac:dyDescent="0.2">
      <c r="C20423" s="554"/>
      <c r="D20423" s="554"/>
    </row>
    <row r="20424" spans="3:4" hidden="1" outlineLevel="1" x14ac:dyDescent="0.2">
      <c r="C20424" s="554"/>
      <c r="D20424" s="554"/>
    </row>
    <row r="20425" spans="3:4" hidden="1" outlineLevel="1" x14ac:dyDescent="0.2">
      <c r="C20425" s="554"/>
      <c r="D20425" s="554"/>
    </row>
    <row r="20426" spans="3:4" hidden="1" outlineLevel="1" x14ac:dyDescent="0.2">
      <c r="C20426" s="554"/>
      <c r="D20426" s="554"/>
    </row>
    <row r="20427" spans="3:4" hidden="1" outlineLevel="1" x14ac:dyDescent="0.2">
      <c r="C20427" s="554"/>
      <c r="D20427" s="554"/>
    </row>
    <row r="20428" spans="3:4" hidden="1" outlineLevel="1" x14ac:dyDescent="0.2">
      <c r="C20428" s="554"/>
      <c r="D20428" s="554"/>
    </row>
    <row r="20429" spans="3:4" hidden="1" outlineLevel="1" x14ac:dyDescent="0.2">
      <c r="C20429" s="554"/>
      <c r="D20429" s="554"/>
    </row>
    <row r="20430" spans="3:4" hidden="1" outlineLevel="1" x14ac:dyDescent="0.2">
      <c r="C20430" s="554"/>
      <c r="D20430" s="554"/>
    </row>
    <row r="20431" spans="3:4" hidden="1" outlineLevel="1" x14ac:dyDescent="0.2">
      <c r="C20431" s="554"/>
      <c r="D20431" s="554"/>
    </row>
    <row r="20432" spans="3:4" hidden="1" outlineLevel="1" x14ac:dyDescent="0.2">
      <c r="C20432" s="554"/>
      <c r="D20432" s="554"/>
    </row>
    <row r="20433" spans="3:4" hidden="1" outlineLevel="1" x14ac:dyDescent="0.2">
      <c r="C20433" s="554"/>
      <c r="D20433" s="554"/>
    </row>
    <row r="20434" spans="3:4" hidden="1" outlineLevel="1" x14ac:dyDescent="0.2">
      <c r="C20434" s="554"/>
      <c r="D20434" s="554"/>
    </row>
    <row r="20435" spans="3:4" hidden="1" outlineLevel="1" x14ac:dyDescent="0.2">
      <c r="C20435" s="554"/>
      <c r="D20435" s="554"/>
    </row>
    <row r="20436" spans="3:4" hidden="1" outlineLevel="1" x14ac:dyDescent="0.2">
      <c r="C20436" s="554"/>
      <c r="D20436" s="554"/>
    </row>
    <row r="20437" spans="3:4" hidden="1" outlineLevel="1" x14ac:dyDescent="0.2">
      <c r="C20437" s="554"/>
      <c r="D20437" s="554"/>
    </row>
    <row r="20438" spans="3:4" hidden="1" outlineLevel="1" x14ac:dyDescent="0.2">
      <c r="C20438" s="554"/>
      <c r="D20438" s="554"/>
    </row>
    <row r="20439" spans="3:4" hidden="1" outlineLevel="1" x14ac:dyDescent="0.2">
      <c r="C20439" s="554"/>
      <c r="D20439" s="554"/>
    </row>
    <row r="20440" spans="3:4" hidden="1" outlineLevel="1" x14ac:dyDescent="0.2">
      <c r="C20440" s="554"/>
      <c r="D20440" s="554"/>
    </row>
    <row r="20441" spans="3:4" hidden="1" outlineLevel="1" x14ac:dyDescent="0.2">
      <c r="C20441" s="554"/>
      <c r="D20441" s="554"/>
    </row>
    <row r="20442" spans="3:4" hidden="1" outlineLevel="1" x14ac:dyDescent="0.2">
      <c r="C20442" s="554"/>
      <c r="D20442" s="554"/>
    </row>
    <row r="20443" spans="3:4" hidden="1" outlineLevel="1" x14ac:dyDescent="0.2">
      <c r="C20443" s="554"/>
      <c r="D20443" s="554"/>
    </row>
    <row r="20444" spans="3:4" hidden="1" outlineLevel="1" x14ac:dyDescent="0.2">
      <c r="C20444" s="554"/>
      <c r="D20444" s="554"/>
    </row>
    <row r="20445" spans="3:4" hidden="1" outlineLevel="1" x14ac:dyDescent="0.2">
      <c r="C20445" s="554"/>
      <c r="D20445" s="554"/>
    </row>
    <row r="20446" spans="3:4" hidden="1" outlineLevel="1" x14ac:dyDescent="0.2">
      <c r="C20446" s="554"/>
      <c r="D20446" s="554"/>
    </row>
    <row r="20447" spans="3:4" hidden="1" outlineLevel="1" x14ac:dyDescent="0.2">
      <c r="C20447" s="554"/>
      <c r="D20447" s="554"/>
    </row>
    <row r="20448" spans="3:4" hidden="1" outlineLevel="1" x14ac:dyDescent="0.2">
      <c r="C20448" s="554"/>
      <c r="D20448" s="554"/>
    </row>
    <row r="20449" spans="3:4" hidden="1" outlineLevel="1" x14ac:dyDescent="0.2">
      <c r="C20449" s="554"/>
      <c r="D20449" s="554"/>
    </row>
    <row r="20450" spans="3:4" hidden="1" outlineLevel="1" x14ac:dyDescent="0.2">
      <c r="C20450" s="554"/>
      <c r="D20450" s="554"/>
    </row>
    <row r="20451" spans="3:4" hidden="1" outlineLevel="1" x14ac:dyDescent="0.2">
      <c r="C20451" s="554"/>
      <c r="D20451" s="554"/>
    </row>
    <row r="20452" spans="3:4" hidden="1" outlineLevel="1" x14ac:dyDescent="0.2">
      <c r="C20452" s="554"/>
      <c r="D20452" s="554"/>
    </row>
    <row r="20453" spans="3:4" hidden="1" outlineLevel="1" x14ac:dyDescent="0.2">
      <c r="C20453" s="554"/>
      <c r="D20453" s="554"/>
    </row>
    <row r="20454" spans="3:4" hidden="1" outlineLevel="1" x14ac:dyDescent="0.2">
      <c r="C20454" s="554"/>
      <c r="D20454" s="554"/>
    </row>
    <row r="20455" spans="3:4" hidden="1" outlineLevel="1" x14ac:dyDescent="0.2">
      <c r="C20455" s="554"/>
      <c r="D20455" s="554"/>
    </row>
    <row r="20456" spans="3:4" hidden="1" outlineLevel="1" x14ac:dyDescent="0.2">
      <c r="C20456" s="554"/>
      <c r="D20456" s="554"/>
    </row>
    <row r="20457" spans="3:4" hidden="1" outlineLevel="1" x14ac:dyDescent="0.2">
      <c r="C20457" s="554"/>
      <c r="D20457" s="554"/>
    </row>
    <row r="20458" spans="3:4" hidden="1" outlineLevel="1" x14ac:dyDescent="0.2">
      <c r="C20458" s="554"/>
      <c r="D20458" s="554"/>
    </row>
    <row r="20459" spans="3:4" hidden="1" outlineLevel="1" x14ac:dyDescent="0.2">
      <c r="C20459" s="554"/>
      <c r="D20459" s="554"/>
    </row>
    <row r="20460" spans="3:4" hidden="1" outlineLevel="1" x14ac:dyDescent="0.2">
      <c r="C20460" s="554"/>
      <c r="D20460" s="554"/>
    </row>
    <row r="20461" spans="3:4" hidden="1" outlineLevel="1" x14ac:dyDescent="0.2">
      <c r="C20461" s="554"/>
      <c r="D20461" s="554"/>
    </row>
    <row r="20462" spans="3:4" hidden="1" outlineLevel="1" x14ac:dyDescent="0.2">
      <c r="C20462" s="554"/>
      <c r="D20462" s="554"/>
    </row>
    <row r="20463" spans="3:4" hidden="1" outlineLevel="1" x14ac:dyDescent="0.2">
      <c r="C20463" s="554"/>
      <c r="D20463" s="554"/>
    </row>
    <row r="20464" spans="3:4" hidden="1" outlineLevel="1" x14ac:dyDescent="0.2">
      <c r="C20464" s="554"/>
      <c r="D20464" s="554"/>
    </row>
    <row r="20465" spans="3:4" hidden="1" outlineLevel="1" x14ac:dyDescent="0.2">
      <c r="C20465" s="554"/>
      <c r="D20465" s="554"/>
    </row>
    <row r="20466" spans="3:4" hidden="1" outlineLevel="1" x14ac:dyDescent="0.2">
      <c r="C20466" s="554"/>
      <c r="D20466" s="554"/>
    </row>
    <row r="20467" spans="3:4" hidden="1" outlineLevel="1" x14ac:dyDescent="0.2">
      <c r="C20467" s="554"/>
      <c r="D20467" s="554"/>
    </row>
    <row r="20468" spans="3:4" hidden="1" outlineLevel="1" x14ac:dyDescent="0.2">
      <c r="C20468" s="554"/>
      <c r="D20468" s="554"/>
    </row>
    <row r="20469" spans="3:4" hidden="1" outlineLevel="1" x14ac:dyDescent="0.2">
      <c r="C20469" s="554"/>
      <c r="D20469" s="554"/>
    </row>
    <row r="20470" spans="3:4" hidden="1" outlineLevel="1" x14ac:dyDescent="0.2">
      <c r="C20470" s="554"/>
      <c r="D20470" s="554"/>
    </row>
    <row r="20471" spans="3:4" hidden="1" outlineLevel="1" x14ac:dyDescent="0.2">
      <c r="C20471" s="554"/>
      <c r="D20471" s="554"/>
    </row>
    <row r="20472" spans="3:4" hidden="1" outlineLevel="1" x14ac:dyDescent="0.2">
      <c r="C20472" s="554"/>
      <c r="D20472" s="554"/>
    </row>
    <row r="20473" spans="3:4" hidden="1" outlineLevel="1" x14ac:dyDescent="0.2">
      <c r="C20473" s="554"/>
      <c r="D20473" s="554"/>
    </row>
    <row r="20474" spans="3:4" hidden="1" outlineLevel="1" x14ac:dyDescent="0.2">
      <c r="C20474" s="554"/>
      <c r="D20474" s="554"/>
    </row>
    <row r="20475" spans="3:4" hidden="1" outlineLevel="1" x14ac:dyDescent="0.2">
      <c r="C20475" s="554"/>
      <c r="D20475" s="554"/>
    </row>
    <row r="20476" spans="3:4" hidden="1" outlineLevel="1" x14ac:dyDescent="0.2">
      <c r="C20476" s="554"/>
      <c r="D20476" s="554"/>
    </row>
    <row r="20477" spans="3:4" hidden="1" outlineLevel="1" x14ac:dyDescent="0.2">
      <c r="C20477" s="554"/>
      <c r="D20477" s="554"/>
    </row>
    <row r="20478" spans="3:4" hidden="1" outlineLevel="1" x14ac:dyDescent="0.2">
      <c r="C20478" s="554"/>
      <c r="D20478" s="554"/>
    </row>
    <row r="20479" spans="3:4" hidden="1" outlineLevel="1" x14ac:dyDescent="0.2">
      <c r="C20479" s="554"/>
      <c r="D20479" s="554"/>
    </row>
    <row r="20480" spans="3:4" hidden="1" outlineLevel="1" x14ac:dyDescent="0.2">
      <c r="C20480" s="554"/>
      <c r="D20480" s="554"/>
    </row>
    <row r="20481" spans="3:4" hidden="1" outlineLevel="1" x14ac:dyDescent="0.2">
      <c r="C20481" s="554"/>
      <c r="D20481" s="554"/>
    </row>
    <row r="20482" spans="3:4" hidden="1" outlineLevel="1" x14ac:dyDescent="0.2">
      <c r="C20482" s="554"/>
      <c r="D20482" s="554"/>
    </row>
    <row r="20483" spans="3:4" hidden="1" outlineLevel="1" x14ac:dyDescent="0.2">
      <c r="C20483" s="554"/>
      <c r="D20483" s="554"/>
    </row>
    <row r="20484" spans="3:4" hidden="1" outlineLevel="1" x14ac:dyDescent="0.2">
      <c r="C20484" s="554"/>
      <c r="D20484" s="554"/>
    </row>
    <row r="20485" spans="3:4" hidden="1" outlineLevel="1" x14ac:dyDescent="0.2">
      <c r="C20485" s="554"/>
      <c r="D20485" s="554"/>
    </row>
    <row r="20486" spans="3:4" hidden="1" outlineLevel="1" x14ac:dyDescent="0.2">
      <c r="C20486" s="554"/>
      <c r="D20486" s="554"/>
    </row>
    <row r="20487" spans="3:4" hidden="1" outlineLevel="1" x14ac:dyDescent="0.2">
      <c r="C20487" s="554"/>
      <c r="D20487" s="554"/>
    </row>
    <row r="20488" spans="3:4" hidden="1" outlineLevel="1" x14ac:dyDescent="0.2">
      <c r="C20488" s="554"/>
      <c r="D20488" s="554"/>
    </row>
    <row r="20489" spans="3:4" hidden="1" outlineLevel="1" x14ac:dyDescent="0.2">
      <c r="C20489" s="554"/>
      <c r="D20489" s="554"/>
    </row>
    <row r="20490" spans="3:4" hidden="1" outlineLevel="1" x14ac:dyDescent="0.2">
      <c r="C20490" s="554"/>
      <c r="D20490" s="554"/>
    </row>
    <row r="20491" spans="3:4" hidden="1" outlineLevel="1" x14ac:dyDescent="0.2">
      <c r="C20491" s="554"/>
      <c r="D20491" s="554"/>
    </row>
    <row r="20492" spans="3:4" hidden="1" outlineLevel="1" x14ac:dyDescent="0.2">
      <c r="C20492" s="554"/>
      <c r="D20492" s="554"/>
    </row>
    <row r="20493" spans="3:4" hidden="1" outlineLevel="1" x14ac:dyDescent="0.2">
      <c r="C20493" s="554"/>
      <c r="D20493" s="554"/>
    </row>
    <row r="20494" spans="3:4" hidden="1" outlineLevel="1" x14ac:dyDescent="0.2">
      <c r="C20494" s="554"/>
      <c r="D20494" s="554"/>
    </row>
    <row r="20495" spans="3:4" hidden="1" outlineLevel="1" x14ac:dyDescent="0.2">
      <c r="C20495" s="554"/>
      <c r="D20495" s="554"/>
    </row>
    <row r="20496" spans="3:4" hidden="1" outlineLevel="1" x14ac:dyDescent="0.2">
      <c r="C20496" s="554"/>
      <c r="D20496" s="554"/>
    </row>
    <row r="20497" spans="3:4" hidden="1" outlineLevel="1" x14ac:dyDescent="0.2">
      <c r="C20497" s="554"/>
      <c r="D20497" s="554"/>
    </row>
    <row r="20498" spans="3:4" hidden="1" outlineLevel="1" x14ac:dyDescent="0.2">
      <c r="C20498" s="554"/>
      <c r="D20498" s="554"/>
    </row>
    <row r="20499" spans="3:4" hidden="1" outlineLevel="1" x14ac:dyDescent="0.2">
      <c r="C20499" s="554"/>
      <c r="D20499" s="554"/>
    </row>
    <row r="20500" spans="3:4" hidden="1" outlineLevel="1" x14ac:dyDescent="0.2">
      <c r="C20500" s="554"/>
      <c r="D20500" s="554"/>
    </row>
    <row r="20501" spans="3:4" hidden="1" outlineLevel="1" x14ac:dyDescent="0.2">
      <c r="C20501" s="554"/>
      <c r="D20501" s="554"/>
    </row>
    <row r="20502" spans="3:4" hidden="1" outlineLevel="1" x14ac:dyDescent="0.2">
      <c r="C20502" s="554"/>
      <c r="D20502" s="554"/>
    </row>
    <row r="20503" spans="3:4" hidden="1" outlineLevel="1" x14ac:dyDescent="0.2">
      <c r="C20503" s="554"/>
      <c r="D20503" s="554"/>
    </row>
    <row r="20504" spans="3:4" hidden="1" outlineLevel="1" x14ac:dyDescent="0.2">
      <c r="C20504" s="554"/>
      <c r="D20504" s="554"/>
    </row>
    <row r="20505" spans="3:4" hidden="1" outlineLevel="1" x14ac:dyDescent="0.2">
      <c r="C20505" s="554"/>
      <c r="D20505" s="554"/>
    </row>
    <row r="20506" spans="3:4" hidden="1" outlineLevel="1" x14ac:dyDescent="0.2">
      <c r="C20506" s="554"/>
      <c r="D20506" s="554"/>
    </row>
    <row r="20507" spans="3:4" hidden="1" outlineLevel="1" x14ac:dyDescent="0.2">
      <c r="C20507" s="554"/>
      <c r="D20507" s="554"/>
    </row>
    <row r="20508" spans="3:4" hidden="1" outlineLevel="1" x14ac:dyDescent="0.2">
      <c r="C20508" s="554"/>
      <c r="D20508" s="554"/>
    </row>
    <row r="20509" spans="3:4" hidden="1" outlineLevel="1" x14ac:dyDescent="0.2">
      <c r="C20509" s="554"/>
      <c r="D20509" s="554"/>
    </row>
    <row r="20510" spans="3:4" hidden="1" outlineLevel="1" x14ac:dyDescent="0.2">
      <c r="C20510" s="554"/>
      <c r="D20510" s="554"/>
    </row>
    <row r="20511" spans="3:4" hidden="1" outlineLevel="1" x14ac:dyDescent="0.2">
      <c r="C20511" s="554"/>
      <c r="D20511" s="554"/>
    </row>
    <row r="20512" spans="3:4" hidden="1" outlineLevel="1" x14ac:dyDescent="0.2">
      <c r="C20512" s="554"/>
      <c r="D20512" s="554"/>
    </row>
    <row r="20513" spans="3:4" hidden="1" outlineLevel="1" x14ac:dyDescent="0.2">
      <c r="C20513" s="554"/>
      <c r="D20513" s="554"/>
    </row>
    <row r="20514" spans="3:4" hidden="1" outlineLevel="1" x14ac:dyDescent="0.2">
      <c r="C20514" s="554"/>
      <c r="D20514" s="554"/>
    </row>
    <row r="20515" spans="3:4" hidden="1" outlineLevel="1" x14ac:dyDescent="0.2">
      <c r="C20515" s="554"/>
      <c r="D20515" s="554"/>
    </row>
    <row r="20516" spans="3:4" hidden="1" outlineLevel="1" x14ac:dyDescent="0.2">
      <c r="C20516" s="554"/>
      <c r="D20516" s="554"/>
    </row>
    <row r="20517" spans="3:4" hidden="1" outlineLevel="1" x14ac:dyDescent="0.2">
      <c r="C20517" s="554"/>
      <c r="D20517" s="554"/>
    </row>
    <row r="20518" spans="3:4" hidden="1" outlineLevel="1" x14ac:dyDescent="0.2">
      <c r="C20518" s="554"/>
      <c r="D20518" s="554"/>
    </row>
    <row r="20519" spans="3:4" hidden="1" outlineLevel="1" x14ac:dyDescent="0.2">
      <c r="C20519" s="554"/>
      <c r="D20519" s="554"/>
    </row>
    <row r="20520" spans="3:4" hidden="1" outlineLevel="1" x14ac:dyDescent="0.2">
      <c r="C20520" s="554"/>
      <c r="D20520" s="554"/>
    </row>
    <row r="20521" spans="3:4" hidden="1" outlineLevel="1" x14ac:dyDescent="0.2">
      <c r="C20521" s="554"/>
      <c r="D20521" s="554"/>
    </row>
    <row r="20522" spans="3:4" hidden="1" outlineLevel="1" x14ac:dyDescent="0.2">
      <c r="C20522" s="554"/>
      <c r="D20522" s="554"/>
    </row>
    <row r="20523" spans="3:4" hidden="1" outlineLevel="1" x14ac:dyDescent="0.2">
      <c r="C20523" s="554"/>
      <c r="D20523" s="554"/>
    </row>
    <row r="20524" spans="3:4" hidden="1" outlineLevel="1" x14ac:dyDescent="0.2">
      <c r="C20524" s="554"/>
      <c r="D20524" s="554"/>
    </row>
    <row r="20525" spans="3:4" hidden="1" outlineLevel="1" x14ac:dyDescent="0.2">
      <c r="C20525" s="554"/>
      <c r="D20525" s="554"/>
    </row>
    <row r="20526" spans="3:4" hidden="1" outlineLevel="1" x14ac:dyDescent="0.2">
      <c r="C20526" s="554"/>
      <c r="D20526" s="554"/>
    </row>
    <row r="20527" spans="3:4" hidden="1" outlineLevel="1" x14ac:dyDescent="0.2">
      <c r="C20527" s="554"/>
      <c r="D20527" s="554"/>
    </row>
    <row r="20528" spans="3:4" hidden="1" outlineLevel="1" x14ac:dyDescent="0.2">
      <c r="C20528" s="554"/>
      <c r="D20528" s="554"/>
    </row>
    <row r="20529" spans="3:4" hidden="1" outlineLevel="1" x14ac:dyDescent="0.2">
      <c r="C20529" s="554"/>
      <c r="D20529" s="554"/>
    </row>
    <row r="20530" spans="3:4" hidden="1" outlineLevel="1" x14ac:dyDescent="0.2">
      <c r="C20530" s="554"/>
      <c r="D20530" s="554"/>
    </row>
    <row r="20531" spans="3:4" hidden="1" outlineLevel="1" x14ac:dyDescent="0.2">
      <c r="C20531" s="554"/>
      <c r="D20531" s="554"/>
    </row>
    <row r="20532" spans="3:4" hidden="1" outlineLevel="1" x14ac:dyDescent="0.2">
      <c r="C20532" s="554"/>
      <c r="D20532" s="554"/>
    </row>
    <row r="20533" spans="3:4" hidden="1" outlineLevel="1" x14ac:dyDescent="0.2">
      <c r="C20533" s="554"/>
      <c r="D20533" s="554"/>
    </row>
    <row r="20534" spans="3:4" hidden="1" outlineLevel="1" x14ac:dyDescent="0.2">
      <c r="C20534" s="554"/>
      <c r="D20534" s="554"/>
    </row>
    <row r="20535" spans="3:4" hidden="1" outlineLevel="1" x14ac:dyDescent="0.2">
      <c r="C20535" s="554"/>
      <c r="D20535" s="554"/>
    </row>
    <row r="20536" spans="3:4" hidden="1" outlineLevel="1" x14ac:dyDescent="0.2">
      <c r="C20536" s="554"/>
      <c r="D20536" s="554"/>
    </row>
    <row r="20537" spans="3:4" hidden="1" outlineLevel="1" x14ac:dyDescent="0.2">
      <c r="C20537" s="554"/>
      <c r="D20537" s="554"/>
    </row>
    <row r="20538" spans="3:4" hidden="1" outlineLevel="1" x14ac:dyDescent="0.2">
      <c r="C20538" s="554"/>
      <c r="D20538" s="554"/>
    </row>
    <row r="20539" spans="3:4" hidden="1" outlineLevel="1" x14ac:dyDescent="0.2">
      <c r="C20539" s="554"/>
      <c r="D20539" s="554"/>
    </row>
    <row r="20540" spans="3:4" hidden="1" outlineLevel="1" x14ac:dyDescent="0.2">
      <c r="C20540" s="554"/>
      <c r="D20540" s="554"/>
    </row>
    <row r="20541" spans="3:4" hidden="1" outlineLevel="1" x14ac:dyDescent="0.2">
      <c r="C20541" s="554"/>
      <c r="D20541" s="554"/>
    </row>
    <row r="20542" spans="3:4" hidden="1" outlineLevel="1" x14ac:dyDescent="0.2">
      <c r="C20542" s="554"/>
      <c r="D20542" s="554"/>
    </row>
    <row r="20543" spans="3:4" hidden="1" outlineLevel="1" x14ac:dyDescent="0.2">
      <c r="C20543" s="554"/>
      <c r="D20543" s="554"/>
    </row>
    <row r="20544" spans="3:4" hidden="1" outlineLevel="1" x14ac:dyDescent="0.2">
      <c r="C20544" s="554"/>
      <c r="D20544" s="554"/>
    </row>
    <row r="20545" spans="3:4" hidden="1" outlineLevel="1" x14ac:dyDescent="0.2">
      <c r="C20545" s="554"/>
      <c r="D20545" s="554"/>
    </row>
    <row r="20546" spans="3:4" hidden="1" outlineLevel="1" x14ac:dyDescent="0.2">
      <c r="C20546" s="554"/>
      <c r="D20546" s="554"/>
    </row>
    <row r="20547" spans="3:4" hidden="1" outlineLevel="1" x14ac:dyDescent="0.2">
      <c r="C20547" s="554"/>
      <c r="D20547" s="554"/>
    </row>
    <row r="20548" spans="3:4" hidden="1" outlineLevel="1" x14ac:dyDescent="0.2">
      <c r="C20548" s="554"/>
      <c r="D20548" s="554"/>
    </row>
    <row r="20549" spans="3:4" hidden="1" outlineLevel="1" x14ac:dyDescent="0.2">
      <c r="C20549" s="554"/>
      <c r="D20549" s="554"/>
    </row>
    <row r="20550" spans="3:4" hidden="1" outlineLevel="1" x14ac:dyDescent="0.2">
      <c r="C20550" s="554"/>
      <c r="D20550" s="554"/>
    </row>
    <row r="20551" spans="3:4" hidden="1" outlineLevel="1" x14ac:dyDescent="0.2">
      <c r="C20551" s="554"/>
      <c r="D20551" s="554"/>
    </row>
    <row r="20552" spans="3:4" hidden="1" outlineLevel="1" x14ac:dyDescent="0.2">
      <c r="C20552" s="554"/>
      <c r="D20552" s="554"/>
    </row>
    <row r="20553" spans="3:4" hidden="1" outlineLevel="1" x14ac:dyDescent="0.2">
      <c r="C20553" s="554"/>
      <c r="D20553" s="554"/>
    </row>
    <row r="20554" spans="3:4" hidden="1" outlineLevel="1" x14ac:dyDescent="0.2">
      <c r="C20554" s="554"/>
      <c r="D20554" s="554"/>
    </row>
    <row r="20555" spans="3:4" hidden="1" outlineLevel="1" x14ac:dyDescent="0.2">
      <c r="C20555" s="554"/>
      <c r="D20555" s="554"/>
    </row>
    <row r="20556" spans="3:4" hidden="1" outlineLevel="1" x14ac:dyDescent="0.2">
      <c r="C20556" s="554"/>
      <c r="D20556" s="554"/>
    </row>
    <row r="20557" spans="3:4" hidden="1" outlineLevel="1" x14ac:dyDescent="0.2">
      <c r="C20557" s="554"/>
      <c r="D20557" s="554"/>
    </row>
    <row r="20558" spans="3:4" hidden="1" outlineLevel="1" x14ac:dyDescent="0.2">
      <c r="C20558" s="554"/>
      <c r="D20558" s="554"/>
    </row>
    <row r="20559" spans="3:4" hidden="1" outlineLevel="1" x14ac:dyDescent="0.2">
      <c r="C20559" s="554"/>
      <c r="D20559" s="554"/>
    </row>
    <row r="20560" spans="3:4" hidden="1" outlineLevel="1" x14ac:dyDescent="0.2">
      <c r="C20560" s="554"/>
      <c r="D20560" s="554"/>
    </row>
    <row r="20561" spans="3:4" hidden="1" outlineLevel="1" x14ac:dyDescent="0.2">
      <c r="C20561" s="554"/>
      <c r="D20561" s="554"/>
    </row>
    <row r="20562" spans="3:4" hidden="1" outlineLevel="1" x14ac:dyDescent="0.2">
      <c r="C20562" s="554"/>
      <c r="D20562" s="554"/>
    </row>
    <row r="20563" spans="3:4" hidden="1" outlineLevel="1" x14ac:dyDescent="0.2">
      <c r="C20563" s="554"/>
      <c r="D20563" s="554"/>
    </row>
    <row r="20564" spans="3:4" hidden="1" outlineLevel="1" x14ac:dyDescent="0.2">
      <c r="C20564" s="554"/>
      <c r="D20564" s="554"/>
    </row>
    <row r="20565" spans="3:4" hidden="1" outlineLevel="1" x14ac:dyDescent="0.2">
      <c r="C20565" s="554"/>
      <c r="D20565" s="554"/>
    </row>
    <row r="20566" spans="3:4" hidden="1" outlineLevel="1" x14ac:dyDescent="0.2">
      <c r="C20566" s="554"/>
      <c r="D20566" s="554"/>
    </row>
    <row r="20567" spans="3:4" hidden="1" outlineLevel="1" x14ac:dyDescent="0.2">
      <c r="C20567" s="554"/>
      <c r="D20567" s="554"/>
    </row>
    <row r="20568" spans="3:4" hidden="1" outlineLevel="1" x14ac:dyDescent="0.2">
      <c r="C20568" s="554"/>
      <c r="D20568" s="554"/>
    </row>
    <row r="20569" spans="3:4" hidden="1" outlineLevel="1" x14ac:dyDescent="0.2">
      <c r="C20569" s="554"/>
      <c r="D20569" s="554"/>
    </row>
    <row r="20570" spans="3:4" hidden="1" outlineLevel="1" x14ac:dyDescent="0.2">
      <c r="C20570" s="554"/>
      <c r="D20570" s="554"/>
    </row>
    <row r="20571" spans="3:4" hidden="1" outlineLevel="1" x14ac:dyDescent="0.2">
      <c r="C20571" s="554"/>
      <c r="D20571" s="554"/>
    </row>
    <row r="20572" spans="3:4" hidden="1" outlineLevel="1" x14ac:dyDescent="0.2">
      <c r="C20572" s="554"/>
      <c r="D20572" s="554"/>
    </row>
    <row r="20573" spans="3:4" hidden="1" outlineLevel="1" x14ac:dyDescent="0.2">
      <c r="C20573" s="554"/>
      <c r="D20573" s="554"/>
    </row>
    <row r="20574" spans="3:4" hidden="1" outlineLevel="1" x14ac:dyDescent="0.2">
      <c r="C20574" s="554"/>
      <c r="D20574" s="554"/>
    </row>
    <row r="20575" spans="3:4" hidden="1" outlineLevel="1" x14ac:dyDescent="0.2">
      <c r="C20575" s="554"/>
      <c r="D20575" s="554"/>
    </row>
    <row r="20576" spans="3:4" hidden="1" outlineLevel="1" x14ac:dyDescent="0.2">
      <c r="C20576" s="554"/>
      <c r="D20576" s="554"/>
    </row>
    <row r="20577" spans="3:4" hidden="1" outlineLevel="1" x14ac:dyDescent="0.2">
      <c r="C20577" s="554"/>
      <c r="D20577" s="554"/>
    </row>
    <row r="20578" spans="3:4" hidden="1" outlineLevel="1" x14ac:dyDescent="0.2">
      <c r="C20578" s="554"/>
      <c r="D20578" s="554"/>
    </row>
    <row r="20579" spans="3:4" hidden="1" outlineLevel="1" x14ac:dyDescent="0.2">
      <c r="C20579" s="554"/>
      <c r="D20579" s="554"/>
    </row>
    <row r="20580" spans="3:4" hidden="1" outlineLevel="1" x14ac:dyDescent="0.2">
      <c r="C20580" s="554"/>
      <c r="D20580" s="554"/>
    </row>
    <row r="20581" spans="3:4" hidden="1" outlineLevel="1" x14ac:dyDescent="0.2">
      <c r="C20581" s="554"/>
      <c r="D20581" s="554"/>
    </row>
    <row r="20582" spans="3:4" hidden="1" outlineLevel="1" x14ac:dyDescent="0.2">
      <c r="C20582" s="554"/>
      <c r="D20582" s="554"/>
    </row>
    <row r="20583" spans="3:4" hidden="1" outlineLevel="1" x14ac:dyDescent="0.2">
      <c r="C20583" s="554"/>
      <c r="D20583" s="554"/>
    </row>
    <row r="20584" spans="3:4" hidden="1" outlineLevel="1" x14ac:dyDescent="0.2">
      <c r="C20584" s="554"/>
      <c r="D20584" s="554"/>
    </row>
    <row r="20585" spans="3:4" hidden="1" outlineLevel="1" x14ac:dyDescent="0.2">
      <c r="C20585" s="554"/>
      <c r="D20585" s="554"/>
    </row>
    <row r="20586" spans="3:4" hidden="1" outlineLevel="1" x14ac:dyDescent="0.2">
      <c r="C20586" s="554"/>
      <c r="D20586" s="554"/>
    </row>
    <row r="20587" spans="3:4" hidden="1" outlineLevel="1" x14ac:dyDescent="0.2">
      <c r="C20587" s="554"/>
      <c r="D20587" s="554"/>
    </row>
    <row r="20588" spans="3:4" hidden="1" outlineLevel="1" x14ac:dyDescent="0.2">
      <c r="C20588" s="554"/>
      <c r="D20588" s="554"/>
    </row>
    <row r="20589" spans="3:4" hidden="1" outlineLevel="1" x14ac:dyDescent="0.2">
      <c r="C20589" s="554"/>
      <c r="D20589" s="554"/>
    </row>
    <row r="20590" spans="3:4" hidden="1" outlineLevel="1" x14ac:dyDescent="0.2">
      <c r="C20590" s="554"/>
      <c r="D20590" s="554"/>
    </row>
    <row r="20591" spans="3:4" hidden="1" outlineLevel="1" x14ac:dyDescent="0.2">
      <c r="C20591" s="554"/>
      <c r="D20591" s="554"/>
    </row>
    <row r="20592" spans="3:4" hidden="1" outlineLevel="1" x14ac:dyDescent="0.2">
      <c r="C20592" s="554"/>
      <c r="D20592" s="554"/>
    </row>
    <row r="20593" spans="3:4" hidden="1" outlineLevel="1" x14ac:dyDescent="0.2">
      <c r="C20593" s="554"/>
      <c r="D20593" s="554"/>
    </row>
    <row r="20594" spans="3:4" hidden="1" outlineLevel="1" x14ac:dyDescent="0.2">
      <c r="C20594" s="554"/>
      <c r="D20594" s="554"/>
    </row>
    <row r="20595" spans="3:4" hidden="1" outlineLevel="1" x14ac:dyDescent="0.2">
      <c r="C20595" s="554"/>
      <c r="D20595" s="554"/>
    </row>
    <row r="20596" spans="3:4" hidden="1" outlineLevel="1" x14ac:dyDescent="0.2">
      <c r="C20596" s="554"/>
      <c r="D20596" s="554"/>
    </row>
    <row r="20597" spans="3:4" hidden="1" outlineLevel="1" x14ac:dyDescent="0.2">
      <c r="C20597" s="554"/>
      <c r="D20597" s="554"/>
    </row>
    <row r="20598" spans="3:4" hidden="1" outlineLevel="1" x14ac:dyDescent="0.2">
      <c r="C20598" s="554"/>
      <c r="D20598" s="554"/>
    </row>
    <row r="20599" spans="3:4" hidden="1" outlineLevel="1" x14ac:dyDescent="0.2">
      <c r="C20599" s="554"/>
      <c r="D20599" s="554"/>
    </row>
    <row r="20600" spans="3:4" hidden="1" outlineLevel="1" x14ac:dyDescent="0.2">
      <c r="C20600" s="554"/>
      <c r="D20600" s="554"/>
    </row>
    <row r="20601" spans="3:4" hidden="1" outlineLevel="1" x14ac:dyDescent="0.2">
      <c r="C20601" s="554"/>
      <c r="D20601" s="554"/>
    </row>
    <row r="20602" spans="3:4" hidden="1" outlineLevel="1" x14ac:dyDescent="0.2">
      <c r="C20602" s="554"/>
      <c r="D20602" s="554"/>
    </row>
    <row r="20603" spans="3:4" hidden="1" outlineLevel="1" x14ac:dyDescent="0.2">
      <c r="C20603" s="554"/>
      <c r="D20603" s="554"/>
    </row>
    <row r="20604" spans="3:4" hidden="1" outlineLevel="1" x14ac:dyDescent="0.2">
      <c r="C20604" s="554"/>
      <c r="D20604" s="554"/>
    </row>
    <row r="20605" spans="3:4" hidden="1" outlineLevel="1" x14ac:dyDescent="0.2">
      <c r="C20605" s="554"/>
      <c r="D20605" s="554"/>
    </row>
    <row r="20606" spans="3:4" hidden="1" outlineLevel="1" x14ac:dyDescent="0.2">
      <c r="C20606" s="554"/>
      <c r="D20606" s="554"/>
    </row>
    <row r="20607" spans="3:4" hidden="1" outlineLevel="1" x14ac:dyDescent="0.2">
      <c r="C20607" s="554"/>
      <c r="D20607" s="554"/>
    </row>
    <row r="20608" spans="3:4" hidden="1" outlineLevel="1" x14ac:dyDescent="0.2">
      <c r="C20608" s="554"/>
      <c r="D20608" s="554"/>
    </row>
    <row r="20609" spans="3:4" hidden="1" outlineLevel="1" x14ac:dyDescent="0.2">
      <c r="C20609" s="554"/>
      <c r="D20609" s="554"/>
    </row>
    <row r="20610" spans="3:4" hidden="1" outlineLevel="1" x14ac:dyDescent="0.2">
      <c r="C20610" s="554"/>
      <c r="D20610" s="554"/>
    </row>
    <row r="20611" spans="3:4" hidden="1" outlineLevel="1" x14ac:dyDescent="0.2">
      <c r="C20611" s="554"/>
      <c r="D20611" s="554"/>
    </row>
    <row r="20612" spans="3:4" hidden="1" outlineLevel="1" x14ac:dyDescent="0.2">
      <c r="C20612" s="554"/>
      <c r="D20612" s="554"/>
    </row>
    <row r="20613" spans="3:4" hidden="1" outlineLevel="1" x14ac:dyDescent="0.2">
      <c r="C20613" s="554"/>
      <c r="D20613" s="554"/>
    </row>
    <row r="20614" spans="3:4" hidden="1" outlineLevel="1" x14ac:dyDescent="0.2">
      <c r="C20614" s="554"/>
      <c r="D20614" s="554"/>
    </row>
    <row r="20615" spans="3:4" hidden="1" outlineLevel="1" x14ac:dyDescent="0.2">
      <c r="C20615" s="554"/>
      <c r="D20615" s="554"/>
    </row>
    <row r="20616" spans="3:4" hidden="1" outlineLevel="1" x14ac:dyDescent="0.2">
      <c r="C20616" s="554"/>
      <c r="D20616" s="554"/>
    </row>
    <row r="20617" spans="3:4" hidden="1" outlineLevel="1" x14ac:dyDescent="0.2">
      <c r="C20617" s="554"/>
      <c r="D20617" s="554"/>
    </row>
    <row r="20618" spans="3:4" hidden="1" outlineLevel="1" x14ac:dyDescent="0.2">
      <c r="C20618" s="554"/>
      <c r="D20618" s="554"/>
    </row>
    <row r="20619" spans="3:4" hidden="1" outlineLevel="1" x14ac:dyDescent="0.2">
      <c r="C20619" s="554"/>
      <c r="D20619" s="554"/>
    </row>
    <row r="20620" spans="3:4" hidden="1" outlineLevel="1" x14ac:dyDescent="0.2">
      <c r="C20620" s="554"/>
      <c r="D20620" s="554"/>
    </row>
    <row r="20621" spans="3:4" hidden="1" outlineLevel="1" x14ac:dyDescent="0.2">
      <c r="C20621" s="554"/>
      <c r="D20621" s="554"/>
    </row>
    <row r="20622" spans="3:4" hidden="1" outlineLevel="1" x14ac:dyDescent="0.2">
      <c r="C20622" s="554"/>
      <c r="D20622" s="554"/>
    </row>
    <row r="20623" spans="3:4" hidden="1" outlineLevel="1" x14ac:dyDescent="0.2">
      <c r="C20623" s="554"/>
      <c r="D20623" s="554"/>
    </row>
    <row r="20624" spans="3:4" hidden="1" outlineLevel="1" x14ac:dyDescent="0.2">
      <c r="C20624" s="554"/>
      <c r="D20624" s="554"/>
    </row>
    <row r="20625" spans="3:4" hidden="1" outlineLevel="1" x14ac:dyDescent="0.2">
      <c r="C20625" s="554"/>
      <c r="D20625" s="554"/>
    </row>
    <row r="20626" spans="3:4" hidden="1" outlineLevel="1" x14ac:dyDescent="0.2">
      <c r="C20626" s="554"/>
      <c r="D20626" s="554"/>
    </row>
    <row r="20627" spans="3:4" hidden="1" outlineLevel="1" x14ac:dyDescent="0.2">
      <c r="C20627" s="554"/>
      <c r="D20627" s="554"/>
    </row>
    <row r="20628" spans="3:4" hidden="1" outlineLevel="1" x14ac:dyDescent="0.2">
      <c r="C20628" s="554"/>
      <c r="D20628" s="554"/>
    </row>
    <row r="20629" spans="3:4" hidden="1" outlineLevel="1" x14ac:dyDescent="0.2">
      <c r="C20629" s="554"/>
      <c r="D20629" s="554"/>
    </row>
    <row r="20630" spans="3:4" hidden="1" outlineLevel="1" x14ac:dyDescent="0.2">
      <c r="C20630" s="554"/>
      <c r="D20630" s="554"/>
    </row>
    <row r="20631" spans="3:4" hidden="1" outlineLevel="1" x14ac:dyDescent="0.2">
      <c r="C20631" s="554"/>
      <c r="D20631" s="554"/>
    </row>
    <row r="20632" spans="3:4" hidden="1" outlineLevel="1" x14ac:dyDescent="0.2">
      <c r="C20632" s="554"/>
      <c r="D20632" s="554"/>
    </row>
    <row r="20633" spans="3:4" hidden="1" outlineLevel="1" x14ac:dyDescent="0.2">
      <c r="C20633" s="554"/>
      <c r="D20633" s="554"/>
    </row>
    <row r="20634" spans="3:4" hidden="1" outlineLevel="1" x14ac:dyDescent="0.2">
      <c r="C20634" s="554"/>
      <c r="D20634" s="554"/>
    </row>
    <row r="20635" spans="3:4" hidden="1" outlineLevel="1" x14ac:dyDescent="0.2">
      <c r="C20635" s="554"/>
      <c r="D20635" s="554"/>
    </row>
    <row r="20636" spans="3:4" hidden="1" outlineLevel="1" x14ac:dyDescent="0.2">
      <c r="C20636" s="554"/>
      <c r="D20636" s="554"/>
    </row>
    <row r="20637" spans="3:4" hidden="1" outlineLevel="1" x14ac:dyDescent="0.2">
      <c r="C20637" s="554"/>
      <c r="D20637" s="554"/>
    </row>
    <row r="20638" spans="3:4" hidden="1" outlineLevel="1" x14ac:dyDescent="0.2">
      <c r="C20638" s="554"/>
      <c r="D20638" s="554"/>
    </row>
    <row r="20639" spans="3:4" hidden="1" outlineLevel="1" x14ac:dyDescent="0.2">
      <c r="C20639" s="554"/>
      <c r="D20639" s="554"/>
    </row>
    <row r="20640" spans="3:4" hidden="1" outlineLevel="1" x14ac:dyDescent="0.2">
      <c r="C20640" s="554"/>
      <c r="D20640" s="554"/>
    </row>
    <row r="20641" spans="3:4" hidden="1" outlineLevel="1" x14ac:dyDescent="0.2">
      <c r="C20641" s="554"/>
      <c r="D20641" s="554"/>
    </row>
    <row r="20642" spans="3:4" hidden="1" outlineLevel="1" x14ac:dyDescent="0.2">
      <c r="C20642" s="554"/>
      <c r="D20642" s="554"/>
    </row>
    <row r="20643" spans="3:4" hidden="1" outlineLevel="1" x14ac:dyDescent="0.2">
      <c r="C20643" s="554"/>
      <c r="D20643" s="554"/>
    </row>
    <row r="20644" spans="3:4" hidden="1" outlineLevel="1" x14ac:dyDescent="0.2">
      <c r="C20644" s="554"/>
      <c r="D20644" s="554"/>
    </row>
    <row r="20645" spans="3:4" hidden="1" outlineLevel="1" x14ac:dyDescent="0.2">
      <c r="C20645" s="554"/>
      <c r="D20645" s="554"/>
    </row>
    <row r="20646" spans="3:4" hidden="1" outlineLevel="1" x14ac:dyDescent="0.2">
      <c r="C20646" s="554"/>
      <c r="D20646" s="554"/>
    </row>
    <row r="20647" spans="3:4" hidden="1" outlineLevel="1" x14ac:dyDescent="0.2">
      <c r="C20647" s="554"/>
      <c r="D20647" s="554"/>
    </row>
    <row r="20648" spans="3:4" hidden="1" outlineLevel="1" x14ac:dyDescent="0.2">
      <c r="C20648" s="554"/>
      <c r="D20648" s="554"/>
    </row>
    <row r="20649" spans="3:4" hidden="1" outlineLevel="1" x14ac:dyDescent="0.2">
      <c r="C20649" s="554"/>
      <c r="D20649" s="554"/>
    </row>
    <row r="20650" spans="3:4" hidden="1" outlineLevel="1" x14ac:dyDescent="0.2">
      <c r="C20650" s="554"/>
      <c r="D20650" s="554"/>
    </row>
    <row r="20651" spans="3:4" hidden="1" outlineLevel="1" x14ac:dyDescent="0.2">
      <c r="C20651" s="554"/>
      <c r="D20651" s="554"/>
    </row>
    <row r="20652" spans="3:4" hidden="1" outlineLevel="1" x14ac:dyDescent="0.2">
      <c r="C20652" s="554"/>
      <c r="D20652" s="554"/>
    </row>
    <row r="20653" spans="3:4" hidden="1" outlineLevel="1" x14ac:dyDescent="0.2">
      <c r="C20653" s="554"/>
      <c r="D20653" s="554"/>
    </row>
    <row r="20654" spans="3:4" hidden="1" outlineLevel="1" x14ac:dyDescent="0.2">
      <c r="C20654" s="554"/>
      <c r="D20654" s="554"/>
    </row>
    <row r="20655" spans="3:4" hidden="1" outlineLevel="1" x14ac:dyDescent="0.2">
      <c r="C20655" s="554"/>
      <c r="D20655" s="554"/>
    </row>
    <row r="20656" spans="3:4" hidden="1" outlineLevel="1" x14ac:dyDescent="0.2">
      <c r="C20656" s="554"/>
      <c r="D20656" s="554"/>
    </row>
    <row r="20657" spans="3:4" hidden="1" outlineLevel="1" x14ac:dyDescent="0.2">
      <c r="C20657" s="554"/>
      <c r="D20657" s="554"/>
    </row>
    <row r="20658" spans="3:4" hidden="1" outlineLevel="1" x14ac:dyDescent="0.2">
      <c r="C20658" s="554"/>
      <c r="D20658" s="554"/>
    </row>
    <row r="20659" spans="3:4" hidden="1" outlineLevel="1" x14ac:dyDescent="0.2">
      <c r="C20659" s="554"/>
      <c r="D20659" s="554"/>
    </row>
    <row r="20660" spans="3:4" hidden="1" outlineLevel="1" x14ac:dyDescent="0.2">
      <c r="C20660" s="554"/>
      <c r="D20660" s="554"/>
    </row>
    <row r="20661" spans="3:4" hidden="1" outlineLevel="1" x14ac:dyDescent="0.2">
      <c r="C20661" s="554"/>
      <c r="D20661" s="554"/>
    </row>
    <row r="20662" spans="3:4" hidden="1" outlineLevel="1" x14ac:dyDescent="0.2">
      <c r="C20662" s="554"/>
      <c r="D20662" s="554"/>
    </row>
    <row r="20663" spans="3:4" hidden="1" outlineLevel="1" x14ac:dyDescent="0.2">
      <c r="C20663" s="554"/>
      <c r="D20663" s="554"/>
    </row>
    <row r="20664" spans="3:4" hidden="1" outlineLevel="1" x14ac:dyDescent="0.2">
      <c r="C20664" s="554"/>
      <c r="D20664" s="554"/>
    </row>
    <row r="20665" spans="3:4" hidden="1" outlineLevel="1" x14ac:dyDescent="0.2">
      <c r="C20665" s="554"/>
      <c r="D20665" s="554"/>
    </row>
    <row r="20666" spans="3:4" hidden="1" outlineLevel="1" x14ac:dyDescent="0.2">
      <c r="C20666" s="554"/>
      <c r="D20666" s="554"/>
    </row>
    <row r="20667" spans="3:4" hidden="1" outlineLevel="1" x14ac:dyDescent="0.2">
      <c r="C20667" s="554"/>
      <c r="D20667" s="554"/>
    </row>
    <row r="20668" spans="3:4" hidden="1" outlineLevel="1" x14ac:dyDescent="0.2">
      <c r="C20668" s="554"/>
      <c r="D20668" s="554"/>
    </row>
    <row r="20669" spans="3:4" hidden="1" outlineLevel="1" x14ac:dyDescent="0.2">
      <c r="C20669" s="554"/>
      <c r="D20669" s="554"/>
    </row>
    <row r="20670" spans="3:4" hidden="1" outlineLevel="1" x14ac:dyDescent="0.2">
      <c r="C20670" s="554"/>
      <c r="D20670" s="554"/>
    </row>
    <row r="20671" spans="3:4" hidden="1" outlineLevel="1" x14ac:dyDescent="0.2">
      <c r="C20671" s="554"/>
      <c r="D20671" s="554"/>
    </row>
    <row r="20672" spans="3:4" hidden="1" outlineLevel="1" x14ac:dyDescent="0.2">
      <c r="C20672" s="554"/>
      <c r="D20672" s="554"/>
    </row>
    <row r="20673" spans="3:4" hidden="1" outlineLevel="1" x14ac:dyDescent="0.2">
      <c r="C20673" s="554"/>
      <c r="D20673" s="554"/>
    </row>
    <row r="20674" spans="3:4" hidden="1" outlineLevel="1" x14ac:dyDescent="0.2">
      <c r="C20674" s="554"/>
      <c r="D20674" s="554"/>
    </row>
    <row r="20675" spans="3:4" hidden="1" outlineLevel="1" x14ac:dyDescent="0.2">
      <c r="C20675" s="554"/>
      <c r="D20675" s="554"/>
    </row>
    <row r="20676" spans="3:4" hidden="1" outlineLevel="1" x14ac:dyDescent="0.2">
      <c r="C20676" s="554"/>
      <c r="D20676" s="554"/>
    </row>
    <row r="20677" spans="3:4" hidden="1" outlineLevel="1" x14ac:dyDescent="0.2">
      <c r="C20677" s="554"/>
      <c r="D20677" s="554"/>
    </row>
    <row r="20678" spans="3:4" hidden="1" outlineLevel="1" x14ac:dyDescent="0.2">
      <c r="C20678" s="554"/>
      <c r="D20678" s="554"/>
    </row>
    <row r="20679" spans="3:4" hidden="1" outlineLevel="1" x14ac:dyDescent="0.2">
      <c r="C20679" s="554"/>
      <c r="D20679" s="554"/>
    </row>
    <row r="20680" spans="3:4" hidden="1" outlineLevel="1" x14ac:dyDescent="0.2">
      <c r="C20680" s="554"/>
      <c r="D20680" s="554"/>
    </row>
    <row r="20681" spans="3:4" hidden="1" outlineLevel="1" x14ac:dyDescent="0.2">
      <c r="C20681" s="554"/>
      <c r="D20681" s="554"/>
    </row>
    <row r="20682" spans="3:4" hidden="1" outlineLevel="1" x14ac:dyDescent="0.2">
      <c r="C20682" s="554"/>
      <c r="D20682" s="554"/>
    </row>
    <row r="20683" spans="3:4" hidden="1" outlineLevel="1" x14ac:dyDescent="0.2">
      <c r="C20683" s="554"/>
      <c r="D20683" s="554"/>
    </row>
    <row r="20684" spans="3:4" hidden="1" outlineLevel="1" x14ac:dyDescent="0.2">
      <c r="C20684" s="554"/>
      <c r="D20684" s="554"/>
    </row>
    <row r="20685" spans="3:4" hidden="1" outlineLevel="1" x14ac:dyDescent="0.2">
      <c r="C20685" s="554"/>
      <c r="D20685" s="554"/>
    </row>
    <row r="20686" spans="3:4" hidden="1" outlineLevel="1" x14ac:dyDescent="0.2">
      <c r="C20686" s="554"/>
      <c r="D20686" s="554"/>
    </row>
    <row r="20687" spans="3:4" hidden="1" outlineLevel="1" x14ac:dyDescent="0.2">
      <c r="C20687" s="554"/>
      <c r="D20687" s="554"/>
    </row>
    <row r="20688" spans="3:4" hidden="1" outlineLevel="1" x14ac:dyDescent="0.2">
      <c r="C20688" s="554"/>
      <c r="D20688" s="554"/>
    </row>
    <row r="20689" spans="3:4" hidden="1" outlineLevel="1" x14ac:dyDescent="0.2">
      <c r="C20689" s="554"/>
      <c r="D20689" s="554"/>
    </row>
    <row r="20690" spans="3:4" hidden="1" outlineLevel="1" x14ac:dyDescent="0.2">
      <c r="C20690" s="554"/>
      <c r="D20690" s="554"/>
    </row>
    <row r="20691" spans="3:4" hidden="1" outlineLevel="1" x14ac:dyDescent="0.2">
      <c r="C20691" s="554"/>
      <c r="D20691" s="554"/>
    </row>
    <row r="20692" spans="3:4" hidden="1" outlineLevel="1" x14ac:dyDescent="0.2">
      <c r="C20692" s="554"/>
      <c r="D20692" s="554"/>
    </row>
    <row r="20693" spans="3:4" hidden="1" outlineLevel="1" x14ac:dyDescent="0.2">
      <c r="C20693" s="554"/>
      <c r="D20693" s="554"/>
    </row>
    <row r="20694" spans="3:4" hidden="1" outlineLevel="1" x14ac:dyDescent="0.2">
      <c r="C20694" s="554"/>
      <c r="D20694" s="554"/>
    </row>
    <row r="20695" spans="3:4" hidden="1" outlineLevel="1" x14ac:dyDescent="0.2">
      <c r="C20695" s="554"/>
      <c r="D20695" s="554"/>
    </row>
    <row r="20696" spans="3:4" hidden="1" outlineLevel="1" x14ac:dyDescent="0.2">
      <c r="C20696" s="554"/>
      <c r="D20696" s="554"/>
    </row>
    <row r="20697" spans="3:4" hidden="1" outlineLevel="1" x14ac:dyDescent="0.2">
      <c r="C20697" s="554"/>
      <c r="D20697" s="554"/>
    </row>
    <row r="20698" spans="3:4" hidden="1" outlineLevel="1" x14ac:dyDescent="0.2">
      <c r="C20698" s="554"/>
      <c r="D20698" s="554"/>
    </row>
    <row r="20699" spans="3:4" hidden="1" outlineLevel="1" x14ac:dyDescent="0.2">
      <c r="C20699" s="554"/>
      <c r="D20699" s="554"/>
    </row>
    <row r="20700" spans="3:4" hidden="1" outlineLevel="1" x14ac:dyDescent="0.2">
      <c r="C20700" s="554"/>
      <c r="D20700" s="554"/>
    </row>
    <row r="20701" spans="3:4" hidden="1" outlineLevel="1" x14ac:dyDescent="0.2">
      <c r="C20701" s="554"/>
      <c r="D20701" s="554"/>
    </row>
    <row r="20702" spans="3:4" hidden="1" outlineLevel="1" x14ac:dyDescent="0.2">
      <c r="C20702" s="554"/>
      <c r="D20702" s="554"/>
    </row>
    <row r="20703" spans="3:4" hidden="1" outlineLevel="1" x14ac:dyDescent="0.2">
      <c r="C20703" s="554"/>
      <c r="D20703" s="554"/>
    </row>
    <row r="20704" spans="3:4" hidden="1" outlineLevel="1" x14ac:dyDescent="0.2">
      <c r="C20704" s="554"/>
      <c r="D20704" s="554"/>
    </row>
    <row r="20705" spans="3:4" hidden="1" outlineLevel="1" x14ac:dyDescent="0.2">
      <c r="C20705" s="554"/>
      <c r="D20705" s="554"/>
    </row>
    <row r="20706" spans="3:4" hidden="1" outlineLevel="1" x14ac:dyDescent="0.2">
      <c r="C20706" s="554"/>
      <c r="D20706" s="554"/>
    </row>
    <row r="20707" spans="3:4" hidden="1" outlineLevel="1" x14ac:dyDescent="0.2">
      <c r="C20707" s="554"/>
      <c r="D20707" s="554"/>
    </row>
    <row r="20708" spans="3:4" hidden="1" outlineLevel="1" x14ac:dyDescent="0.2">
      <c r="C20708" s="554"/>
      <c r="D20708" s="554"/>
    </row>
    <row r="20709" spans="3:4" hidden="1" outlineLevel="1" x14ac:dyDescent="0.2">
      <c r="C20709" s="554"/>
      <c r="D20709" s="554"/>
    </row>
    <row r="20710" spans="3:4" hidden="1" outlineLevel="1" x14ac:dyDescent="0.2">
      <c r="C20710" s="554"/>
      <c r="D20710" s="554"/>
    </row>
    <row r="20711" spans="3:4" hidden="1" outlineLevel="1" x14ac:dyDescent="0.2">
      <c r="C20711" s="554"/>
      <c r="D20711" s="554"/>
    </row>
    <row r="20712" spans="3:4" hidden="1" outlineLevel="1" x14ac:dyDescent="0.2">
      <c r="C20712" s="554"/>
      <c r="D20712" s="554"/>
    </row>
    <row r="20713" spans="3:4" hidden="1" outlineLevel="1" x14ac:dyDescent="0.2">
      <c r="C20713" s="554"/>
      <c r="D20713" s="554"/>
    </row>
    <row r="20714" spans="3:4" hidden="1" outlineLevel="1" x14ac:dyDescent="0.2">
      <c r="C20714" s="554"/>
      <c r="D20714" s="554"/>
    </row>
    <row r="20715" spans="3:4" hidden="1" outlineLevel="1" x14ac:dyDescent="0.2">
      <c r="C20715" s="554"/>
      <c r="D20715" s="554"/>
    </row>
    <row r="20716" spans="3:4" hidden="1" outlineLevel="1" x14ac:dyDescent="0.2">
      <c r="C20716" s="554"/>
      <c r="D20716" s="554"/>
    </row>
    <row r="20717" spans="3:4" hidden="1" outlineLevel="1" x14ac:dyDescent="0.2">
      <c r="C20717" s="554"/>
      <c r="D20717" s="554"/>
    </row>
    <row r="20718" spans="3:4" hidden="1" outlineLevel="1" x14ac:dyDescent="0.2">
      <c r="C20718" s="554"/>
      <c r="D20718" s="554"/>
    </row>
    <row r="20719" spans="3:4" hidden="1" outlineLevel="1" x14ac:dyDescent="0.2">
      <c r="C20719" s="554"/>
      <c r="D20719" s="554"/>
    </row>
    <row r="20720" spans="3:4" hidden="1" outlineLevel="1" x14ac:dyDescent="0.2">
      <c r="C20720" s="554"/>
      <c r="D20720" s="554"/>
    </row>
    <row r="20721" spans="3:4" hidden="1" outlineLevel="1" x14ac:dyDescent="0.2">
      <c r="C20721" s="554"/>
      <c r="D20721" s="554"/>
    </row>
    <row r="20722" spans="3:4" hidden="1" outlineLevel="1" x14ac:dyDescent="0.2">
      <c r="C20722" s="554"/>
      <c r="D20722" s="554"/>
    </row>
    <row r="20723" spans="3:4" hidden="1" outlineLevel="1" x14ac:dyDescent="0.2">
      <c r="C20723" s="554"/>
      <c r="D20723" s="554"/>
    </row>
    <row r="20724" spans="3:4" hidden="1" outlineLevel="1" x14ac:dyDescent="0.2">
      <c r="C20724" s="554"/>
      <c r="D20724" s="554"/>
    </row>
    <row r="20725" spans="3:4" hidden="1" outlineLevel="1" x14ac:dyDescent="0.2">
      <c r="C20725" s="554"/>
      <c r="D20725" s="554"/>
    </row>
    <row r="20726" spans="3:4" hidden="1" outlineLevel="1" x14ac:dyDescent="0.2">
      <c r="C20726" s="554"/>
      <c r="D20726" s="554"/>
    </row>
    <row r="20727" spans="3:4" hidden="1" outlineLevel="1" x14ac:dyDescent="0.2">
      <c r="C20727" s="554"/>
      <c r="D20727" s="554"/>
    </row>
    <row r="20728" spans="3:4" hidden="1" outlineLevel="1" x14ac:dyDescent="0.2">
      <c r="C20728" s="554"/>
      <c r="D20728" s="554"/>
    </row>
    <row r="20729" spans="3:4" hidden="1" outlineLevel="1" x14ac:dyDescent="0.2">
      <c r="C20729" s="554"/>
      <c r="D20729" s="554"/>
    </row>
    <row r="20730" spans="3:4" hidden="1" outlineLevel="1" x14ac:dyDescent="0.2">
      <c r="C20730" s="554"/>
      <c r="D20730" s="554"/>
    </row>
    <row r="20731" spans="3:4" hidden="1" outlineLevel="1" x14ac:dyDescent="0.2">
      <c r="C20731" s="554"/>
      <c r="D20731" s="554"/>
    </row>
    <row r="20732" spans="3:4" hidden="1" outlineLevel="1" x14ac:dyDescent="0.2">
      <c r="C20732" s="554"/>
      <c r="D20732" s="554"/>
    </row>
    <row r="20733" spans="3:4" hidden="1" outlineLevel="1" x14ac:dyDescent="0.2">
      <c r="C20733" s="554"/>
      <c r="D20733" s="554"/>
    </row>
    <row r="20734" spans="3:4" hidden="1" outlineLevel="1" x14ac:dyDescent="0.2">
      <c r="C20734" s="554"/>
      <c r="D20734" s="554"/>
    </row>
    <row r="20735" spans="3:4" hidden="1" outlineLevel="1" x14ac:dyDescent="0.2">
      <c r="C20735" s="554"/>
      <c r="D20735" s="554"/>
    </row>
    <row r="20736" spans="3:4" hidden="1" outlineLevel="1" x14ac:dyDescent="0.2">
      <c r="C20736" s="554"/>
      <c r="D20736" s="554"/>
    </row>
    <row r="20737" spans="3:4" hidden="1" outlineLevel="1" x14ac:dyDescent="0.2">
      <c r="C20737" s="554"/>
      <c r="D20737" s="554"/>
    </row>
    <row r="20738" spans="3:4" hidden="1" outlineLevel="1" x14ac:dyDescent="0.2">
      <c r="C20738" s="554"/>
      <c r="D20738" s="554"/>
    </row>
    <row r="20739" spans="3:4" hidden="1" outlineLevel="1" x14ac:dyDescent="0.2">
      <c r="C20739" s="554"/>
      <c r="D20739" s="554"/>
    </row>
    <row r="20740" spans="3:4" hidden="1" outlineLevel="1" x14ac:dyDescent="0.2">
      <c r="C20740" s="554"/>
      <c r="D20740" s="554"/>
    </row>
    <row r="20741" spans="3:4" hidden="1" outlineLevel="1" x14ac:dyDescent="0.2">
      <c r="C20741" s="554"/>
      <c r="D20741" s="554"/>
    </row>
    <row r="20742" spans="3:4" hidden="1" outlineLevel="1" x14ac:dyDescent="0.2">
      <c r="C20742" s="554"/>
      <c r="D20742" s="554"/>
    </row>
    <row r="20743" spans="3:4" hidden="1" outlineLevel="1" x14ac:dyDescent="0.2">
      <c r="C20743" s="554"/>
      <c r="D20743" s="554"/>
    </row>
    <row r="20744" spans="3:4" hidden="1" outlineLevel="1" x14ac:dyDescent="0.2">
      <c r="C20744" s="554"/>
      <c r="D20744" s="554"/>
    </row>
    <row r="20745" spans="3:4" hidden="1" outlineLevel="1" x14ac:dyDescent="0.2">
      <c r="C20745" s="554"/>
      <c r="D20745" s="554"/>
    </row>
    <row r="20746" spans="3:4" hidden="1" outlineLevel="1" x14ac:dyDescent="0.2">
      <c r="C20746" s="554"/>
      <c r="D20746" s="554"/>
    </row>
    <row r="20747" spans="3:4" hidden="1" outlineLevel="1" x14ac:dyDescent="0.2">
      <c r="C20747" s="554"/>
      <c r="D20747" s="554"/>
    </row>
    <row r="20748" spans="3:4" hidden="1" outlineLevel="1" x14ac:dyDescent="0.2">
      <c r="C20748" s="554"/>
      <c r="D20748" s="554"/>
    </row>
    <row r="20749" spans="3:4" hidden="1" outlineLevel="1" x14ac:dyDescent="0.2">
      <c r="C20749" s="554"/>
      <c r="D20749" s="554"/>
    </row>
    <row r="20750" spans="3:4" hidden="1" outlineLevel="1" x14ac:dyDescent="0.2">
      <c r="C20750" s="554"/>
      <c r="D20750" s="554"/>
    </row>
    <row r="20751" spans="3:4" hidden="1" outlineLevel="1" x14ac:dyDescent="0.2">
      <c r="C20751" s="554"/>
      <c r="D20751" s="554"/>
    </row>
    <row r="20752" spans="3:4" hidden="1" outlineLevel="1" x14ac:dyDescent="0.2">
      <c r="C20752" s="554"/>
      <c r="D20752" s="554"/>
    </row>
    <row r="20753" spans="3:4" hidden="1" outlineLevel="1" x14ac:dyDescent="0.2">
      <c r="C20753" s="554"/>
      <c r="D20753" s="554"/>
    </row>
    <row r="20754" spans="3:4" hidden="1" outlineLevel="1" x14ac:dyDescent="0.2">
      <c r="C20754" s="554"/>
      <c r="D20754" s="554"/>
    </row>
    <row r="20755" spans="3:4" hidden="1" outlineLevel="1" x14ac:dyDescent="0.2">
      <c r="C20755" s="554"/>
      <c r="D20755" s="554"/>
    </row>
    <row r="20756" spans="3:4" hidden="1" outlineLevel="1" x14ac:dyDescent="0.2">
      <c r="C20756" s="554"/>
      <c r="D20756" s="554"/>
    </row>
    <row r="20757" spans="3:4" hidden="1" outlineLevel="1" x14ac:dyDescent="0.2">
      <c r="C20757" s="554"/>
      <c r="D20757" s="554"/>
    </row>
    <row r="20758" spans="3:4" hidden="1" outlineLevel="1" x14ac:dyDescent="0.2">
      <c r="C20758" s="554"/>
      <c r="D20758" s="554"/>
    </row>
    <row r="20759" spans="3:4" hidden="1" outlineLevel="1" x14ac:dyDescent="0.2">
      <c r="C20759" s="554"/>
      <c r="D20759" s="554"/>
    </row>
    <row r="20760" spans="3:4" hidden="1" outlineLevel="1" x14ac:dyDescent="0.2">
      <c r="C20760" s="554"/>
      <c r="D20760" s="554"/>
    </row>
    <row r="20761" spans="3:4" hidden="1" outlineLevel="1" x14ac:dyDescent="0.2">
      <c r="C20761" s="554"/>
      <c r="D20761" s="554"/>
    </row>
    <row r="20762" spans="3:4" hidden="1" outlineLevel="1" x14ac:dyDescent="0.2">
      <c r="C20762" s="554"/>
      <c r="D20762" s="554"/>
    </row>
    <row r="20763" spans="3:4" hidden="1" outlineLevel="1" x14ac:dyDescent="0.2">
      <c r="C20763" s="554"/>
      <c r="D20763" s="554"/>
    </row>
    <row r="20764" spans="3:4" hidden="1" outlineLevel="1" x14ac:dyDescent="0.2">
      <c r="C20764" s="554"/>
      <c r="D20764" s="554"/>
    </row>
    <row r="20765" spans="3:4" hidden="1" outlineLevel="1" x14ac:dyDescent="0.2">
      <c r="C20765" s="554"/>
      <c r="D20765" s="554"/>
    </row>
    <row r="20766" spans="3:4" hidden="1" outlineLevel="1" x14ac:dyDescent="0.2">
      <c r="C20766" s="554"/>
      <c r="D20766" s="554"/>
    </row>
    <row r="20767" spans="3:4" hidden="1" outlineLevel="1" x14ac:dyDescent="0.2">
      <c r="C20767" s="554"/>
      <c r="D20767" s="554"/>
    </row>
    <row r="20768" spans="3:4" hidden="1" outlineLevel="1" x14ac:dyDescent="0.2">
      <c r="C20768" s="554"/>
      <c r="D20768" s="554"/>
    </row>
    <row r="20769" spans="3:4" hidden="1" outlineLevel="1" x14ac:dyDescent="0.2">
      <c r="C20769" s="554"/>
      <c r="D20769" s="554"/>
    </row>
    <row r="20770" spans="3:4" hidden="1" outlineLevel="1" x14ac:dyDescent="0.2">
      <c r="C20770" s="554"/>
      <c r="D20770" s="554"/>
    </row>
    <row r="20771" spans="3:4" hidden="1" outlineLevel="1" x14ac:dyDescent="0.2">
      <c r="C20771" s="554"/>
      <c r="D20771" s="554"/>
    </row>
    <row r="20772" spans="3:4" hidden="1" outlineLevel="1" x14ac:dyDescent="0.2">
      <c r="C20772" s="554"/>
      <c r="D20772" s="554"/>
    </row>
    <row r="20773" spans="3:4" hidden="1" outlineLevel="1" x14ac:dyDescent="0.2">
      <c r="C20773" s="554"/>
      <c r="D20773" s="554"/>
    </row>
    <row r="20774" spans="3:4" hidden="1" outlineLevel="1" x14ac:dyDescent="0.2">
      <c r="C20774" s="554"/>
      <c r="D20774" s="554"/>
    </row>
    <row r="20775" spans="3:4" hidden="1" outlineLevel="1" x14ac:dyDescent="0.2">
      <c r="C20775" s="554"/>
      <c r="D20775" s="554"/>
    </row>
    <row r="20776" spans="3:4" hidden="1" outlineLevel="1" x14ac:dyDescent="0.2">
      <c r="C20776" s="554"/>
      <c r="D20776" s="554"/>
    </row>
    <row r="20777" spans="3:4" hidden="1" outlineLevel="1" x14ac:dyDescent="0.2">
      <c r="C20777" s="554"/>
      <c r="D20777" s="554"/>
    </row>
    <row r="20778" spans="3:4" hidden="1" outlineLevel="1" x14ac:dyDescent="0.2">
      <c r="C20778" s="554"/>
      <c r="D20778" s="554"/>
    </row>
    <row r="20779" spans="3:4" hidden="1" outlineLevel="1" x14ac:dyDescent="0.2">
      <c r="C20779" s="554"/>
      <c r="D20779" s="554"/>
    </row>
    <row r="20780" spans="3:4" hidden="1" outlineLevel="1" x14ac:dyDescent="0.2">
      <c r="C20780" s="554"/>
      <c r="D20780" s="554"/>
    </row>
    <row r="20781" spans="3:4" hidden="1" outlineLevel="1" x14ac:dyDescent="0.2">
      <c r="C20781" s="554"/>
      <c r="D20781" s="554"/>
    </row>
    <row r="20782" spans="3:4" hidden="1" outlineLevel="1" x14ac:dyDescent="0.2">
      <c r="C20782" s="554"/>
      <c r="D20782" s="554"/>
    </row>
    <row r="20783" spans="3:4" hidden="1" outlineLevel="1" x14ac:dyDescent="0.2">
      <c r="C20783" s="554"/>
      <c r="D20783" s="554"/>
    </row>
    <row r="20784" spans="3:4" hidden="1" outlineLevel="1" x14ac:dyDescent="0.2">
      <c r="C20784" s="554"/>
      <c r="D20784" s="554"/>
    </row>
    <row r="20785" spans="3:4" hidden="1" outlineLevel="1" x14ac:dyDescent="0.2">
      <c r="C20785" s="554"/>
      <c r="D20785" s="554"/>
    </row>
    <row r="20786" spans="3:4" hidden="1" outlineLevel="1" x14ac:dyDescent="0.2">
      <c r="C20786" s="554"/>
      <c r="D20786" s="554"/>
    </row>
    <row r="20787" spans="3:4" hidden="1" outlineLevel="1" x14ac:dyDescent="0.2">
      <c r="C20787" s="554"/>
      <c r="D20787" s="554"/>
    </row>
    <row r="20788" spans="3:4" hidden="1" outlineLevel="1" x14ac:dyDescent="0.2">
      <c r="C20788" s="554"/>
      <c r="D20788" s="554"/>
    </row>
    <row r="20789" spans="3:4" hidden="1" outlineLevel="1" x14ac:dyDescent="0.2">
      <c r="C20789" s="554"/>
      <c r="D20789" s="554"/>
    </row>
    <row r="20790" spans="3:4" hidden="1" outlineLevel="1" x14ac:dyDescent="0.2">
      <c r="C20790" s="554"/>
      <c r="D20790" s="554"/>
    </row>
    <row r="20791" spans="3:4" hidden="1" outlineLevel="1" x14ac:dyDescent="0.2">
      <c r="C20791" s="554"/>
      <c r="D20791" s="554"/>
    </row>
    <row r="20792" spans="3:4" hidden="1" outlineLevel="1" x14ac:dyDescent="0.2">
      <c r="C20792" s="554"/>
      <c r="D20792" s="554"/>
    </row>
    <row r="20793" spans="3:4" hidden="1" outlineLevel="1" x14ac:dyDescent="0.2">
      <c r="C20793" s="554"/>
      <c r="D20793" s="554"/>
    </row>
    <row r="20794" spans="3:4" hidden="1" outlineLevel="1" x14ac:dyDescent="0.2">
      <c r="C20794" s="554"/>
      <c r="D20794" s="554"/>
    </row>
    <row r="20795" spans="3:4" hidden="1" outlineLevel="1" x14ac:dyDescent="0.2">
      <c r="C20795" s="554"/>
      <c r="D20795" s="554"/>
    </row>
    <row r="20796" spans="3:4" hidden="1" outlineLevel="1" x14ac:dyDescent="0.2">
      <c r="C20796" s="554"/>
      <c r="D20796" s="554"/>
    </row>
    <row r="20797" spans="3:4" hidden="1" outlineLevel="1" x14ac:dyDescent="0.2">
      <c r="C20797" s="554"/>
      <c r="D20797" s="554"/>
    </row>
    <row r="20798" spans="3:4" hidden="1" outlineLevel="1" x14ac:dyDescent="0.2">
      <c r="C20798" s="554"/>
      <c r="D20798" s="554"/>
    </row>
    <row r="20799" spans="3:4" hidden="1" outlineLevel="1" x14ac:dyDescent="0.2">
      <c r="C20799" s="554"/>
      <c r="D20799" s="554"/>
    </row>
    <row r="20800" spans="3:4" hidden="1" outlineLevel="1" x14ac:dyDescent="0.2">
      <c r="C20800" s="554"/>
      <c r="D20800" s="554"/>
    </row>
    <row r="20801" spans="3:4" hidden="1" outlineLevel="1" x14ac:dyDescent="0.2">
      <c r="C20801" s="554"/>
      <c r="D20801" s="554"/>
    </row>
    <row r="20802" spans="3:4" hidden="1" outlineLevel="1" x14ac:dyDescent="0.2">
      <c r="C20802" s="554"/>
      <c r="D20802" s="554"/>
    </row>
    <row r="20803" spans="3:4" hidden="1" outlineLevel="1" x14ac:dyDescent="0.2">
      <c r="C20803" s="554"/>
      <c r="D20803" s="554"/>
    </row>
    <row r="20804" spans="3:4" hidden="1" outlineLevel="1" x14ac:dyDescent="0.2">
      <c r="C20804" s="554"/>
      <c r="D20804" s="554"/>
    </row>
    <row r="20805" spans="3:4" hidden="1" outlineLevel="1" x14ac:dyDescent="0.2">
      <c r="C20805" s="554"/>
      <c r="D20805" s="554"/>
    </row>
    <row r="20806" spans="3:4" hidden="1" outlineLevel="1" x14ac:dyDescent="0.2">
      <c r="C20806" s="554"/>
      <c r="D20806" s="554"/>
    </row>
    <row r="20807" spans="3:4" hidden="1" outlineLevel="1" x14ac:dyDescent="0.2">
      <c r="C20807" s="554"/>
      <c r="D20807" s="554"/>
    </row>
    <row r="20808" spans="3:4" hidden="1" outlineLevel="1" x14ac:dyDescent="0.2">
      <c r="C20808" s="554"/>
      <c r="D20808" s="554"/>
    </row>
    <row r="20809" spans="3:4" hidden="1" outlineLevel="1" x14ac:dyDescent="0.2">
      <c r="C20809" s="554"/>
      <c r="D20809" s="554"/>
    </row>
    <row r="20810" spans="3:4" hidden="1" outlineLevel="1" x14ac:dyDescent="0.2">
      <c r="C20810" s="554"/>
      <c r="D20810" s="554"/>
    </row>
    <row r="20811" spans="3:4" hidden="1" outlineLevel="1" x14ac:dyDescent="0.2">
      <c r="C20811" s="554"/>
      <c r="D20811" s="554"/>
    </row>
    <row r="20812" spans="3:4" hidden="1" outlineLevel="1" x14ac:dyDescent="0.2">
      <c r="C20812" s="554"/>
      <c r="D20812" s="554"/>
    </row>
    <row r="20813" spans="3:4" hidden="1" outlineLevel="1" x14ac:dyDescent="0.2">
      <c r="C20813" s="554"/>
      <c r="D20813" s="554"/>
    </row>
    <row r="20814" spans="3:4" hidden="1" outlineLevel="1" x14ac:dyDescent="0.2">
      <c r="C20814" s="554"/>
      <c r="D20814" s="554"/>
    </row>
    <row r="20815" spans="3:4" hidden="1" outlineLevel="1" x14ac:dyDescent="0.2">
      <c r="C20815" s="554"/>
      <c r="D20815" s="554"/>
    </row>
    <row r="20816" spans="3:4" hidden="1" outlineLevel="1" x14ac:dyDescent="0.2">
      <c r="C20816" s="554"/>
      <c r="D20816" s="554"/>
    </row>
    <row r="20817" spans="3:4" hidden="1" outlineLevel="1" x14ac:dyDescent="0.2">
      <c r="C20817" s="554"/>
      <c r="D20817" s="554"/>
    </row>
    <row r="20818" spans="3:4" hidden="1" outlineLevel="1" x14ac:dyDescent="0.2">
      <c r="C20818" s="554"/>
      <c r="D20818" s="554"/>
    </row>
    <row r="20819" spans="3:4" hidden="1" outlineLevel="1" x14ac:dyDescent="0.2">
      <c r="C20819" s="554"/>
      <c r="D20819" s="554"/>
    </row>
    <row r="20820" spans="3:4" hidden="1" outlineLevel="1" x14ac:dyDescent="0.2">
      <c r="C20820" s="554"/>
      <c r="D20820" s="554"/>
    </row>
    <row r="20821" spans="3:4" hidden="1" outlineLevel="1" x14ac:dyDescent="0.2">
      <c r="C20821" s="554"/>
      <c r="D20821" s="554"/>
    </row>
    <row r="20822" spans="3:4" hidden="1" outlineLevel="1" x14ac:dyDescent="0.2">
      <c r="C20822" s="554"/>
      <c r="D20822" s="554"/>
    </row>
    <row r="20823" spans="3:4" hidden="1" outlineLevel="1" x14ac:dyDescent="0.2">
      <c r="C20823" s="554"/>
      <c r="D20823" s="554"/>
    </row>
    <row r="20824" spans="3:4" hidden="1" outlineLevel="1" x14ac:dyDescent="0.2">
      <c r="C20824" s="554"/>
      <c r="D20824" s="554"/>
    </row>
    <row r="20825" spans="3:4" hidden="1" outlineLevel="1" x14ac:dyDescent="0.2">
      <c r="C20825" s="554"/>
      <c r="D20825" s="554"/>
    </row>
    <row r="20826" spans="3:4" hidden="1" outlineLevel="1" x14ac:dyDescent="0.2">
      <c r="C20826" s="554"/>
      <c r="D20826" s="554"/>
    </row>
    <row r="20827" spans="3:4" hidden="1" outlineLevel="1" x14ac:dyDescent="0.2">
      <c r="C20827" s="554"/>
      <c r="D20827" s="554"/>
    </row>
    <row r="20828" spans="3:4" hidden="1" outlineLevel="1" x14ac:dyDescent="0.2">
      <c r="C20828" s="554"/>
      <c r="D20828" s="554"/>
    </row>
    <row r="20829" spans="3:4" hidden="1" outlineLevel="1" x14ac:dyDescent="0.2">
      <c r="C20829" s="554"/>
      <c r="D20829" s="554"/>
    </row>
    <row r="20830" spans="3:4" hidden="1" outlineLevel="1" x14ac:dyDescent="0.2">
      <c r="C20830" s="554"/>
      <c r="D20830" s="554"/>
    </row>
    <row r="20831" spans="3:4" hidden="1" outlineLevel="1" x14ac:dyDescent="0.2">
      <c r="C20831" s="554"/>
      <c r="D20831" s="554"/>
    </row>
    <row r="20832" spans="3:4" hidden="1" outlineLevel="1" x14ac:dyDescent="0.2">
      <c r="C20832" s="554"/>
      <c r="D20832" s="554"/>
    </row>
    <row r="20833" spans="3:4" hidden="1" outlineLevel="1" x14ac:dyDescent="0.2">
      <c r="C20833" s="554"/>
      <c r="D20833" s="554"/>
    </row>
    <row r="20834" spans="3:4" hidden="1" outlineLevel="1" x14ac:dyDescent="0.2">
      <c r="C20834" s="554"/>
      <c r="D20834" s="554"/>
    </row>
    <row r="20835" spans="3:4" hidden="1" outlineLevel="1" x14ac:dyDescent="0.2">
      <c r="C20835" s="554"/>
      <c r="D20835" s="554"/>
    </row>
    <row r="20836" spans="3:4" hidden="1" outlineLevel="1" x14ac:dyDescent="0.2">
      <c r="C20836" s="554"/>
      <c r="D20836" s="554"/>
    </row>
    <row r="20837" spans="3:4" hidden="1" outlineLevel="1" x14ac:dyDescent="0.2">
      <c r="C20837" s="554"/>
      <c r="D20837" s="554"/>
    </row>
    <row r="20838" spans="3:4" hidden="1" outlineLevel="1" x14ac:dyDescent="0.2">
      <c r="C20838" s="554"/>
      <c r="D20838" s="554"/>
    </row>
    <row r="20839" spans="3:4" hidden="1" outlineLevel="1" x14ac:dyDescent="0.2">
      <c r="C20839" s="554"/>
      <c r="D20839" s="554"/>
    </row>
    <row r="20840" spans="3:4" hidden="1" outlineLevel="1" x14ac:dyDescent="0.2">
      <c r="C20840" s="554"/>
      <c r="D20840" s="554"/>
    </row>
    <row r="20841" spans="3:4" hidden="1" outlineLevel="1" x14ac:dyDescent="0.2">
      <c r="C20841" s="554"/>
      <c r="D20841" s="554"/>
    </row>
    <row r="20842" spans="3:4" hidden="1" outlineLevel="1" x14ac:dyDescent="0.2">
      <c r="C20842" s="554"/>
      <c r="D20842" s="554"/>
    </row>
    <row r="20843" spans="3:4" hidden="1" outlineLevel="1" x14ac:dyDescent="0.2">
      <c r="C20843" s="554"/>
      <c r="D20843" s="554"/>
    </row>
    <row r="20844" spans="3:4" hidden="1" outlineLevel="1" x14ac:dyDescent="0.2">
      <c r="C20844" s="554"/>
      <c r="D20844" s="554"/>
    </row>
    <row r="20845" spans="3:4" hidden="1" outlineLevel="1" x14ac:dyDescent="0.2">
      <c r="C20845" s="554"/>
      <c r="D20845" s="554"/>
    </row>
    <row r="20846" spans="3:4" hidden="1" outlineLevel="1" x14ac:dyDescent="0.2">
      <c r="C20846" s="554"/>
      <c r="D20846" s="554"/>
    </row>
    <row r="20847" spans="3:4" hidden="1" outlineLevel="1" x14ac:dyDescent="0.2">
      <c r="C20847" s="554"/>
      <c r="D20847" s="554"/>
    </row>
    <row r="20848" spans="3:4" hidden="1" outlineLevel="1" x14ac:dyDescent="0.2">
      <c r="C20848" s="554"/>
      <c r="D20848" s="554"/>
    </row>
    <row r="20849" spans="3:4" hidden="1" outlineLevel="1" x14ac:dyDescent="0.2">
      <c r="C20849" s="554"/>
      <c r="D20849" s="554"/>
    </row>
    <row r="20850" spans="3:4" hidden="1" outlineLevel="1" x14ac:dyDescent="0.2">
      <c r="C20850" s="554"/>
      <c r="D20850" s="554"/>
    </row>
    <row r="20851" spans="3:4" hidden="1" outlineLevel="1" x14ac:dyDescent="0.2">
      <c r="C20851" s="554"/>
      <c r="D20851" s="554"/>
    </row>
    <row r="20852" spans="3:4" hidden="1" outlineLevel="1" x14ac:dyDescent="0.2">
      <c r="C20852" s="554"/>
      <c r="D20852" s="554"/>
    </row>
    <row r="20853" spans="3:4" hidden="1" outlineLevel="1" x14ac:dyDescent="0.2">
      <c r="C20853" s="554"/>
      <c r="D20853" s="554"/>
    </row>
    <row r="20854" spans="3:4" hidden="1" outlineLevel="1" x14ac:dyDescent="0.2">
      <c r="C20854" s="554"/>
      <c r="D20854" s="554"/>
    </row>
    <row r="20855" spans="3:4" hidden="1" outlineLevel="1" x14ac:dyDescent="0.2">
      <c r="C20855" s="554"/>
      <c r="D20855" s="554"/>
    </row>
    <row r="20856" spans="3:4" hidden="1" outlineLevel="1" x14ac:dyDescent="0.2">
      <c r="C20856" s="554"/>
      <c r="D20856" s="554"/>
    </row>
    <row r="20857" spans="3:4" hidden="1" outlineLevel="1" x14ac:dyDescent="0.2">
      <c r="C20857" s="554"/>
      <c r="D20857" s="554"/>
    </row>
    <row r="20858" spans="3:4" hidden="1" outlineLevel="1" x14ac:dyDescent="0.2">
      <c r="C20858" s="554"/>
      <c r="D20858" s="554"/>
    </row>
    <row r="20859" spans="3:4" hidden="1" outlineLevel="1" x14ac:dyDescent="0.2">
      <c r="C20859" s="554"/>
      <c r="D20859" s="554"/>
    </row>
    <row r="20860" spans="3:4" hidden="1" outlineLevel="1" x14ac:dyDescent="0.2">
      <c r="C20860" s="554"/>
      <c r="D20860" s="554"/>
    </row>
    <row r="20861" spans="3:4" hidden="1" outlineLevel="1" x14ac:dyDescent="0.2">
      <c r="C20861" s="554"/>
      <c r="D20861" s="554"/>
    </row>
    <row r="20862" spans="3:4" hidden="1" outlineLevel="1" x14ac:dyDescent="0.2">
      <c r="C20862" s="554"/>
      <c r="D20862" s="554"/>
    </row>
    <row r="20863" spans="3:4" hidden="1" outlineLevel="1" x14ac:dyDescent="0.2">
      <c r="C20863" s="554"/>
      <c r="D20863" s="554"/>
    </row>
    <row r="20864" spans="3:4" hidden="1" outlineLevel="1" x14ac:dyDescent="0.2">
      <c r="C20864" s="554"/>
      <c r="D20864" s="554"/>
    </row>
    <row r="20865" spans="3:4" hidden="1" outlineLevel="1" x14ac:dyDescent="0.2">
      <c r="C20865" s="554"/>
      <c r="D20865" s="554"/>
    </row>
    <row r="20866" spans="3:4" hidden="1" outlineLevel="1" x14ac:dyDescent="0.2">
      <c r="C20866" s="554"/>
      <c r="D20866" s="554"/>
    </row>
    <row r="20867" spans="3:4" hidden="1" outlineLevel="1" x14ac:dyDescent="0.2">
      <c r="C20867" s="554"/>
      <c r="D20867" s="554"/>
    </row>
    <row r="20868" spans="3:4" hidden="1" outlineLevel="1" x14ac:dyDescent="0.2">
      <c r="C20868" s="554"/>
      <c r="D20868" s="554"/>
    </row>
    <row r="20869" spans="3:4" hidden="1" outlineLevel="1" x14ac:dyDescent="0.2">
      <c r="C20869" s="554"/>
      <c r="D20869" s="554"/>
    </row>
    <row r="20870" spans="3:4" hidden="1" outlineLevel="1" x14ac:dyDescent="0.2">
      <c r="C20870" s="554"/>
      <c r="D20870" s="554"/>
    </row>
    <row r="20871" spans="3:4" hidden="1" outlineLevel="1" x14ac:dyDescent="0.2">
      <c r="C20871" s="554"/>
      <c r="D20871" s="554"/>
    </row>
    <row r="20872" spans="3:4" hidden="1" outlineLevel="1" x14ac:dyDescent="0.2">
      <c r="C20872" s="554"/>
      <c r="D20872" s="554"/>
    </row>
    <row r="20873" spans="3:4" hidden="1" outlineLevel="1" x14ac:dyDescent="0.2">
      <c r="C20873" s="554"/>
      <c r="D20873" s="554"/>
    </row>
    <row r="20874" spans="3:4" hidden="1" outlineLevel="1" x14ac:dyDescent="0.2">
      <c r="C20874" s="554"/>
      <c r="D20874" s="554"/>
    </row>
    <row r="20875" spans="3:4" hidden="1" outlineLevel="1" x14ac:dyDescent="0.2">
      <c r="C20875" s="554"/>
      <c r="D20875" s="554"/>
    </row>
    <row r="20876" spans="3:4" hidden="1" outlineLevel="1" x14ac:dyDescent="0.2">
      <c r="C20876" s="554"/>
      <c r="D20876" s="554"/>
    </row>
    <row r="20877" spans="3:4" hidden="1" outlineLevel="1" x14ac:dyDescent="0.2">
      <c r="C20877" s="554"/>
      <c r="D20877" s="554"/>
    </row>
    <row r="20878" spans="3:4" hidden="1" outlineLevel="1" x14ac:dyDescent="0.2">
      <c r="C20878" s="554"/>
      <c r="D20878" s="554"/>
    </row>
    <row r="20879" spans="3:4" hidden="1" outlineLevel="1" x14ac:dyDescent="0.2">
      <c r="C20879" s="554"/>
      <c r="D20879" s="554"/>
    </row>
    <row r="20880" spans="3:4" hidden="1" outlineLevel="1" x14ac:dyDescent="0.2">
      <c r="C20880" s="554"/>
      <c r="D20880" s="554"/>
    </row>
    <row r="20881" spans="3:4" hidden="1" outlineLevel="1" x14ac:dyDescent="0.2">
      <c r="C20881" s="554"/>
      <c r="D20881" s="554"/>
    </row>
    <row r="20882" spans="3:4" hidden="1" outlineLevel="1" x14ac:dyDescent="0.2">
      <c r="C20882" s="554"/>
      <c r="D20882" s="554"/>
    </row>
    <row r="20883" spans="3:4" hidden="1" outlineLevel="1" x14ac:dyDescent="0.2">
      <c r="C20883" s="554"/>
      <c r="D20883" s="554"/>
    </row>
    <row r="20884" spans="3:4" hidden="1" outlineLevel="1" x14ac:dyDescent="0.2">
      <c r="C20884" s="554"/>
      <c r="D20884" s="554"/>
    </row>
    <row r="20885" spans="3:4" hidden="1" outlineLevel="1" x14ac:dyDescent="0.2">
      <c r="C20885" s="554"/>
      <c r="D20885" s="554"/>
    </row>
    <row r="20886" spans="3:4" hidden="1" outlineLevel="1" x14ac:dyDescent="0.2">
      <c r="C20886" s="554"/>
      <c r="D20886" s="554"/>
    </row>
    <row r="20887" spans="3:4" hidden="1" outlineLevel="1" x14ac:dyDescent="0.2">
      <c r="C20887" s="554"/>
      <c r="D20887" s="554"/>
    </row>
    <row r="20888" spans="3:4" hidden="1" outlineLevel="1" x14ac:dyDescent="0.2">
      <c r="C20888" s="554"/>
      <c r="D20888" s="554"/>
    </row>
    <row r="20889" spans="3:4" hidden="1" outlineLevel="1" x14ac:dyDescent="0.2">
      <c r="C20889" s="554"/>
      <c r="D20889" s="554"/>
    </row>
    <row r="20890" spans="3:4" hidden="1" outlineLevel="1" x14ac:dyDescent="0.2">
      <c r="C20890" s="554"/>
      <c r="D20890" s="554"/>
    </row>
    <row r="20891" spans="3:4" hidden="1" outlineLevel="1" x14ac:dyDescent="0.2">
      <c r="C20891" s="554"/>
      <c r="D20891" s="554"/>
    </row>
    <row r="20892" spans="3:4" hidden="1" outlineLevel="1" x14ac:dyDescent="0.2">
      <c r="C20892" s="554"/>
      <c r="D20892" s="554"/>
    </row>
    <row r="20893" spans="3:4" hidden="1" outlineLevel="1" x14ac:dyDescent="0.2">
      <c r="C20893" s="554"/>
      <c r="D20893" s="554"/>
    </row>
    <row r="20894" spans="3:4" hidden="1" outlineLevel="1" x14ac:dyDescent="0.2">
      <c r="C20894" s="554"/>
      <c r="D20894" s="554"/>
    </row>
    <row r="20895" spans="3:4" hidden="1" outlineLevel="1" x14ac:dyDescent="0.2">
      <c r="C20895" s="554"/>
      <c r="D20895" s="554"/>
    </row>
    <row r="20896" spans="3:4" hidden="1" outlineLevel="1" x14ac:dyDescent="0.2">
      <c r="C20896" s="554"/>
      <c r="D20896" s="554"/>
    </row>
    <row r="20897" spans="3:4" hidden="1" outlineLevel="1" x14ac:dyDescent="0.2">
      <c r="C20897" s="554"/>
      <c r="D20897" s="554"/>
    </row>
    <row r="20898" spans="3:4" hidden="1" outlineLevel="1" x14ac:dyDescent="0.2">
      <c r="C20898" s="554"/>
      <c r="D20898" s="554"/>
    </row>
    <row r="20899" spans="3:4" hidden="1" outlineLevel="1" x14ac:dyDescent="0.2">
      <c r="C20899" s="554"/>
      <c r="D20899" s="554"/>
    </row>
    <row r="20900" spans="3:4" hidden="1" outlineLevel="1" x14ac:dyDescent="0.2">
      <c r="C20900" s="554"/>
      <c r="D20900" s="554"/>
    </row>
    <row r="20901" spans="3:4" hidden="1" outlineLevel="1" x14ac:dyDescent="0.2">
      <c r="C20901" s="554"/>
      <c r="D20901" s="554"/>
    </row>
    <row r="20902" spans="3:4" hidden="1" outlineLevel="1" x14ac:dyDescent="0.2">
      <c r="C20902" s="554"/>
      <c r="D20902" s="554"/>
    </row>
    <row r="20903" spans="3:4" hidden="1" outlineLevel="1" x14ac:dyDescent="0.2">
      <c r="C20903" s="554"/>
      <c r="D20903" s="554"/>
    </row>
    <row r="20904" spans="3:4" hidden="1" outlineLevel="1" x14ac:dyDescent="0.2">
      <c r="C20904" s="554"/>
      <c r="D20904" s="554"/>
    </row>
    <row r="20905" spans="3:4" hidden="1" outlineLevel="1" x14ac:dyDescent="0.2">
      <c r="C20905" s="554"/>
      <c r="D20905" s="554"/>
    </row>
    <row r="20906" spans="3:4" hidden="1" outlineLevel="1" x14ac:dyDescent="0.2">
      <c r="C20906" s="554"/>
      <c r="D20906" s="554"/>
    </row>
    <row r="20907" spans="3:4" hidden="1" outlineLevel="1" x14ac:dyDescent="0.2">
      <c r="C20907" s="554"/>
      <c r="D20907" s="554"/>
    </row>
    <row r="20908" spans="3:4" hidden="1" outlineLevel="1" x14ac:dyDescent="0.2">
      <c r="C20908" s="554"/>
      <c r="D20908" s="554"/>
    </row>
    <row r="20909" spans="3:4" hidden="1" outlineLevel="1" x14ac:dyDescent="0.2">
      <c r="C20909" s="554"/>
      <c r="D20909" s="554"/>
    </row>
    <row r="20910" spans="3:4" hidden="1" outlineLevel="1" x14ac:dyDescent="0.2">
      <c r="C20910" s="554"/>
      <c r="D20910" s="554"/>
    </row>
    <row r="20911" spans="3:4" hidden="1" outlineLevel="1" x14ac:dyDescent="0.2">
      <c r="C20911" s="554"/>
      <c r="D20911" s="554"/>
    </row>
    <row r="20912" spans="3:4" hidden="1" outlineLevel="1" x14ac:dyDescent="0.2">
      <c r="C20912" s="554"/>
      <c r="D20912" s="554"/>
    </row>
    <row r="20913" spans="3:4" hidden="1" outlineLevel="1" x14ac:dyDescent="0.2">
      <c r="C20913" s="554"/>
      <c r="D20913" s="554"/>
    </row>
    <row r="20914" spans="3:4" hidden="1" outlineLevel="1" x14ac:dyDescent="0.2">
      <c r="C20914" s="554"/>
      <c r="D20914" s="554"/>
    </row>
    <row r="20915" spans="3:4" hidden="1" outlineLevel="1" x14ac:dyDescent="0.2">
      <c r="C20915" s="554"/>
      <c r="D20915" s="554"/>
    </row>
    <row r="20916" spans="3:4" hidden="1" outlineLevel="1" x14ac:dyDescent="0.2">
      <c r="C20916" s="554"/>
      <c r="D20916" s="554"/>
    </row>
    <row r="20917" spans="3:4" hidden="1" outlineLevel="1" x14ac:dyDescent="0.2">
      <c r="C20917" s="554"/>
      <c r="D20917" s="554"/>
    </row>
    <row r="20918" spans="3:4" hidden="1" outlineLevel="1" x14ac:dyDescent="0.2">
      <c r="C20918" s="554"/>
      <c r="D20918" s="554"/>
    </row>
    <row r="20919" spans="3:4" hidden="1" outlineLevel="1" x14ac:dyDescent="0.2">
      <c r="C20919" s="554"/>
      <c r="D20919" s="554"/>
    </row>
    <row r="20920" spans="3:4" hidden="1" outlineLevel="1" x14ac:dyDescent="0.2">
      <c r="C20920" s="554"/>
      <c r="D20920" s="554"/>
    </row>
    <row r="20921" spans="3:4" hidden="1" outlineLevel="1" x14ac:dyDescent="0.2">
      <c r="C20921" s="554"/>
      <c r="D20921" s="554"/>
    </row>
    <row r="20922" spans="3:4" hidden="1" outlineLevel="1" x14ac:dyDescent="0.2">
      <c r="C20922" s="554"/>
      <c r="D20922" s="554"/>
    </row>
    <row r="20923" spans="3:4" hidden="1" outlineLevel="1" x14ac:dyDescent="0.2">
      <c r="C20923" s="554"/>
      <c r="D20923" s="554"/>
    </row>
    <row r="20924" spans="3:4" hidden="1" outlineLevel="1" x14ac:dyDescent="0.2">
      <c r="C20924" s="554"/>
      <c r="D20924" s="554"/>
    </row>
    <row r="20925" spans="3:4" hidden="1" outlineLevel="1" x14ac:dyDescent="0.2">
      <c r="C20925" s="554"/>
      <c r="D20925" s="554"/>
    </row>
    <row r="20926" spans="3:4" hidden="1" outlineLevel="1" x14ac:dyDescent="0.2">
      <c r="C20926" s="554"/>
      <c r="D20926" s="554"/>
    </row>
    <row r="20927" spans="3:4" hidden="1" outlineLevel="1" x14ac:dyDescent="0.2">
      <c r="C20927" s="554"/>
      <c r="D20927" s="554"/>
    </row>
    <row r="20928" spans="3:4" hidden="1" outlineLevel="1" x14ac:dyDescent="0.2">
      <c r="C20928" s="554"/>
      <c r="D20928" s="554"/>
    </row>
    <row r="20929" spans="3:4" hidden="1" outlineLevel="1" x14ac:dyDescent="0.2">
      <c r="C20929" s="554"/>
      <c r="D20929" s="554"/>
    </row>
    <row r="20930" spans="3:4" hidden="1" outlineLevel="1" x14ac:dyDescent="0.2">
      <c r="C20930" s="554"/>
      <c r="D20930" s="554"/>
    </row>
    <row r="20931" spans="3:4" hidden="1" outlineLevel="1" x14ac:dyDescent="0.2">
      <c r="C20931" s="554"/>
      <c r="D20931" s="554"/>
    </row>
    <row r="20932" spans="3:4" hidden="1" outlineLevel="1" x14ac:dyDescent="0.2">
      <c r="C20932" s="554"/>
      <c r="D20932" s="554"/>
    </row>
    <row r="20933" spans="3:4" hidden="1" outlineLevel="1" x14ac:dyDescent="0.2">
      <c r="C20933" s="554"/>
      <c r="D20933" s="554"/>
    </row>
    <row r="20934" spans="3:4" hidden="1" outlineLevel="1" x14ac:dyDescent="0.2">
      <c r="C20934" s="554"/>
      <c r="D20934" s="554"/>
    </row>
    <row r="20935" spans="3:4" hidden="1" outlineLevel="1" x14ac:dyDescent="0.2">
      <c r="C20935" s="554"/>
      <c r="D20935" s="554"/>
    </row>
    <row r="20936" spans="3:4" hidden="1" outlineLevel="1" x14ac:dyDescent="0.2">
      <c r="C20936" s="554"/>
      <c r="D20936" s="554"/>
    </row>
    <row r="20937" spans="3:4" hidden="1" outlineLevel="1" x14ac:dyDescent="0.2">
      <c r="C20937" s="554"/>
      <c r="D20937" s="554"/>
    </row>
    <row r="20938" spans="3:4" hidden="1" outlineLevel="1" x14ac:dyDescent="0.2">
      <c r="C20938" s="554"/>
      <c r="D20938" s="554"/>
    </row>
    <row r="20939" spans="3:4" hidden="1" outlineLevel="1" x14ac:dyDescent="0.2">
      <c r="C20939" s="554"/>
      <c r="D20939" s="554"/>
    </row>
    <row r="20940" spans="3:4" hidden="1" outlineLevel="1" x14ac:dyDescent="0.2">
      <c r="C20940" s="554"/>
      <c r="D20940" s="554"/>
    </row>
    <row r="20941" spans="3:4" hidden="1" outlineLevel="1" x14ac:dyDescent="0.2">
      <c r="C20941" s="554"/>
      <c r="D20941" s="554"/>
    </row>
    <row r="20942" spans="3:4" hidden="1" outlineLevel="1" x14ac:dyDescent="0.2">
      <c r="C20942" s="554"/>
      <c r="D20942" s="554"/>
    </row>
    <row r="20943" spans="3:4" hidden="1" outlineLevel="1" x14ac:dyDescent="0.2">
      <c r="C20943" s="554"/>
      <c r="D20943" s="554"/>
    </row>
    <row r="20944" spans="3:4" hidden="1" outlineLevel="1" x14ac:dyDescent="0.2">
      <c r="C20944" s="554"/>
      <c r="D20944" s="554"/>
    </row>
    <row r="20945" spans="3:4" hidden="1" outlineLevel="1" x14ac:dyDescent="0.2">
      <c r="C20945" s="554"/>
      <c r="D20945" s="554"/>
    </row>
    <row r="20946" spans="3:4" hidden="1" outlineLevel="1" x14ac:dyDescent="0.2">
      <c r="C20946" s="554"/>
      <c r="D20946" s="554"/>
    </row>
    <row r="20947" spans="3:4" hidden="1" outlineLevel="1" x14ac:dyDescent="0.2">
      <c r="C20947" s="554"/>
      <c r="D20947" s="554"/>
    </row>
    <row r="20948" spans="3:4" hidden="1" outlineLevel="1" x14ac:dyDescent="0.2">
      <c r="C20948" s="554"/>
      <c r="D20948" s="554"/>
    </row>
    <row r="20949" spans="3:4" hidden="1" outlineLevel="1" x14ac:dyDescent="0.2">
      <c r="C20949" s="554"/>
      <c r="D20949" s="554"/>
    </row>
    <row r="20950" spans="3:4" hidden="1" outlineLevel="1" x14ac:dyDescent="0.2">
      <c r="C20950" s="554"/>
      <c r="D20950" s="554"/>
    </row>
    <row r="20951" spans="3:4" hidden="1" outlineLevel="1" x14ac:dyDescent="0.2">
      <c r="C20951" s="554"/>
      <c r="D20951" s="554"/>
    </row>
    <row r="20952" spans="3:4" hidden="1" outlineLevel="1" x14ac:dyDescent="0.2">
      <c r="C20952" s="554"/>
      <c r="D20952" s="554"/>
    </row>
    <row r="20953" spans="3:4" hidden="1" outlineLevel="1" x14ac:dyDescent="0.2">
      <c r="C20953" s="554"/>
      <c r="D20953" s="554"/>
    </row>
    <row r="20954" spans="3:4" hidden="1" outlineLevel="1" x14ac:dyDescent="0.2">
      <c r="C20954" s="554"/>
      <c r="D20954" s="554"/>
    </row>
    <row r="20955" spans="3:4" hidden="1" outlineLevel="1" x14ac:dyDescent="0.2">
      <c r="C20955" s="554"/>
      <c r="D20955" s="554"/>
    </row>
    <row r="20956" spans="3:4" hidden="1" outlineLevel="1" x14ac:dyDescent="0.2">
      <c r="C20956" s="554"/>
      <c r="D20956" s="554"/>
    </row>
    <row r="20957" spans="3:4" hidden="1" outlineLevel="1" x14ac:dyDescent="0.2">
      <c r="C20957" s="554"/>
      <c r="D20957" s="554"/>
    </row>
    <row r="20958" spans="3:4" hidden="1" outlineLevel="1" x14ac:dyDescent="0.2">
      <c r="C20958" s="554"/>
      <c r="D20958" s="554"/>
    </row>
    <row r="20959" spans="3:4" hidden="1" outlineLevel="1" x14ac:dyDescent="0.2">
      <c r="C20959" s="554"/>
      <c r="D20959" s="554"/>
    </row>
    <row r="20960" spans="3:4" hidden="1" outlineLevel="1" x14ac:dyDescent="0.2">
      <c r="C20960" s="554"/>
      <c r="D20960" s="554"/>
    </row>
    <row r="20961" spans="3:4" hidden="1" outlineLevel="1" x14ac:dyDescent="0.2">
      <c r="C20961" s="554"/>
      <c r="D20961" s="554"/>
    </row>
    <row r="20962" spans="3:4" hidden="1" outlineLevel="1" x14ac:dyDescent="0.2">
      <c r="C20962" s="554"/>
      <c r="D20962" s="554"/>
    </row>
    <row r="20963" spans="3:4" hidden="1" outlineLevel="1" x14ac:dyDescent="0.2">
      <c r="C20963" s="554"/>
      <c r="D20963" s="554"/>
    </row>
    <row r="20964" spans="3:4" hidden="1" outlineLevel="1" x14ac:dyDescent="0.2">
      <c r="C20964" s="554"/>
      <c r="D20964" s="554"/>
    </row>
    <row r="20965" spans="3:4" hidden="1" outlineLevel="1" x14ac:dyDescent="0.2">
      <c r="C20965" s="554"/>
      <c r="D20965" s="554"/>
    </row>
    <row r="20966" spans="3:4" hidden="1" outlineLevel="1" x14ac:dyDescent="0.2">
      <c r="C20966" s="554"/>
      <c r="D20966" s="554"/>
    </row>
    <row r="20967" spans="3:4" hidden="1" outlineLevel="1" x14ac:dyDescent="0.2">
      <c r="C20967" s="554"/>
      <c r="D20967" s="554"/>
    </row>
    <row r="20968" spans="3:4" hidden="1" outlineLevel="1" x14ac:dyDescent="0.2">
      <c r="C20968" s="554"/>
      <c r="D20968" s="554"/>
    </row>
    <row r="20969" spans="3:4" hidden="1" outlineLevel="1" x14ac:dyDescent="0.2">
      <c r="C20969" s="554"/>
      <c r="D20969" s="554"/>
    </row>
    <row r="20970" spans="3:4" hidden="1" outlineLevel="1" x14ac:dyDescent="0.2">
      <c r="C20970" s="554"/>
      <c r="D20970" s="554"/>
    </row>
    <row r="20971" spans="3:4" hidden="1" outlineLevel="1" x14ac:dyDescent="0.2">
      <c r="C20971" s="554"/>
      <c r="D20971" s="554"/>
    </row>
    <row r="20972" spans="3:4" hidden="1" outlineLevel="1" x14ac:dyDescent="0.2">
      <c r="C20972" s="554"/>
      <c r="D20972" s="554"/>
    </row>
    <row r="20973" spans="3:4" hidden="1" outlineLevel="1" x14ac:dyDescent="0.2">
      <c r="C20973" s="554"/>
      <c r="D20973" s="554"/>
    </row>
    <row r="20974" spans="3:4" hidden="1" outlineLevel="1" x14ac:dyDescent="0.2">
      <c r="C20974" s="554"/>
      <c r="D20974" s="554"/>
    </row>
    <row r="20975" spans="3:4" hidden="1" outlineLevel="1" x14ac:dyDescent="0.2">
      <c r="C20975" s="554"/>
      <c r="D20975" s="554"/>
    </row>
    <row r="20976" spans="3:4" hidden="1" outlineLevel="1" x14ac:dyDescent="0.2">
      <c r="C20976" s="554"/>
      <c r="D20976" s="554"/>
    </row>
    <row r="20977" spans="3:4" hidden="1" outlineLevel="1" x14ac:dyDescent="0.2">
      <c r="C20977" s="554"/>
      <c r="D20977" s="554"/>
    </row>
    <row r="20978" spans="3:4" hidden="1" outlineLevel="1" x14ac:dyDescent="0.2">
      <c r="C20978" s="554"/>
      <c r="D20978" s="554"/>
    </row>
    <row r="20979" spans="3:4" hidden="1" outlineLevel="1" x14ac:dyDescent="0.2">
      <c r="C20979" s="554"/>
      <c r="D20979" s="554"/>
    </row>
    <row r="20980" spans="3:4" hidden="1" outlineLevel="1" x14ac:dyDescent="0.2">
      <c r="C20980" s="554"/>
      <c r="D20980" s="554"/>
    </row>
    <row r="20981" spans="3:4" hidden="1" outlineLevel="1" x14ac:dyDescent="0.2">
      <c r="C20981" s="554"/>
      <c r="D20981" s="554"/>
    </row>
    <row r="20982" spans="3:4" hidden="1" outlineLevel="1" x14ac:dyDescent="0.2">
      <c r="C20982" s="554"/>
      <c r="D20982" s="554"/>
    </row>
    <row r="20983" spans="3:4" hidden="1" outlineLevel="1" x14ac:dyDescent="0.2">
      <c r="C20983" s="554"/>
      <c r="D20983" s="554"/>
    </row>
    <row r="20984" spans="3:4" hidden="1" outlineLevel="1" x14ac:dyDescent="0.2">
      <c r="C20984" s="554"/>
      <c r="D20984" s="554"/>
    </row>
    <row r="20985" spans="3:4" hidden="1" outlineLevel="1" x14ac:dyDescent="0.2">
      <c r="C20985" s="554"/>
      <c r="D20985" s="554"/>
    </row>
    <row r="20986" spans="3:4" hidden="1" outlineLevel="1" x14ac:dyDescent="0.2">
      <c r="C20986" s="554"/>
      <c r="D20986" s="554"/>
    </row>
    <row r="20987" spans="3:4" hidden="1" outlineLevel="1" x14ac:dyDescent="0.2">
      <c r="C20987" s="554"/>
      <c r="D20987" s="554"/>
    </row>
    <row r="20988" spans="3:4" hidden="1" outlineLevel="1" x14ac:dyDescent="0.2">
      <c r="C20988" s="554"/>
      <c r="D20988" s="554"/>
    </row>
    <row r="20989" spans="3:4" hidden="1" outlineLevel="1" x14ac:dyDescent="0.2">
      <c r="C20989" s="554"/>
      <c r="D20989" s="554"/>
    </row>
    <row r="20990" spans="3:4" hidden="1" outlineLevel="1" x14ac:dyDescent="0.2">
      <c r="C20990" s="554"/>
      <c r="D20990" s="554"/>
    </row>
    <row r="20991" spans="3:4" hidden="1" outlineLevel="1" x14ac:dyDescent="0.2">
      <c r="C20991" s="554"/>
      <c r="D20991" s="554"/>
    </row>
    <row r="20992" spans="3:4" hidden="1" outlineLevel="1" x14ac:dyDescent="0.2">
      <c r="C20992" s="554"/>
      <c r="D20992" s="554"/>
    </row>
    <row r="20993" spans="3:4" hidden="1" outlineLevel="1" x14ac:dyDescent="0.2">
      <c r="C20993" s="554"/>
      <c r="D20993" s="554"/>
    </row>
    <row r="20994" spans="3:4" hidden="1" outlineLevel="1" x14ac:dyDescent="0.2">
      <c r="C20994" s="554"/>
      <c r="D20994" s="554"/>
    </row>
    <row r="20995" spans="3:4" hidden="1" outlineLevel="1" x14ac:dyDescent="0.2">
      <c r="C20995" s="554"/>
      <c r="D20995" s="554"/>
    </row>
    <row r="20996" spans="3:4" hidden="1" outlineLevel="1" x14ac:dyDescent="0.2">
      <c r="C20996" s="554"/>
      <c r="D20996" s="554"/>
    </row>
    <row r="20997" spans="3:4" hidden="1" outlineLevel="1" x14ac:dyDescent="0.2">
      <c r="C20997" s="554"/>
      <c r="D20997" s="554"/>
    </row>
    <row r="20998" spans="3:4" hidden="1" outlineLevel="1" x14ac:dyDescent="0.2">
      <c r="C20998" s="554"/>
      <c r="D20998" s="554"/>
    </row>
    <row r="20999" spans="3:4" hidden="1" outlineLevel="1" x14ac:dyDescent="0.2">
      <c r="C20999" s="554"/>
      <c r="D20999" s="554"/>
    </row>
    <row r="21000" spans="3:4" hidden="1" outlineLevel="1" x14ac:dyDescent="0.2">
      <c r="C21000" s="554"/>
      <c r="D21000" s="554"/>
    </row>
    <row r="21001" spans="3:4" hidden="1" outlineLevel="1" x14ac:dyDescent="0.2">
      <c r="C21001" s="554"/>
      <c r="D21001" s="554"/>
    </row>
    <row r="21002" spans="3:4" hidden="1" outlineLevel="1" x14ac:dyDescent="0.2">
      <c r="C21002" s="554"/>
      <c r="D21002" s="554"/>
    </row>
    <row r="21003" spans="3:4" hidden="1" outlineLevel="1" x14ac:dyDescent="0.2">
      <c r="C21003" s="554"/>
      <c r="D21003" s="554"/>
    </row>
    <row r="21004" spans="3:4" hidden="1" outlineLevel="1" x14ac:dyDescent="0.2">
      <c r="C21004" s="554"/>
      <c r="D21004" s="554"/>
    </row>
    <row r="21005" spans="3:4" hidden="1" outlineLevel="1" x14ac:dyDescent="0.2">
      <c r="C21005" s="554"/>
      <c r="D21005" s="554"/>
    </row>
    <row r="21006" spans="3:4" hidden="1" outlineLevel="1" x14ac:dyDescent="0.2">
      <c r="C21006" s="554"/>
      <c r="D21006" s="554"/>
    </row>
    <row r="21007" spans="3:4" hidden="1" outlineLevel="1" x14ac:dyDescent="0.2">
      <c r="C21007" s="554"/>
      <c r="D21007" s="554"/>
    </row>
    <row r="21008" spans="3:4" hidden="1" outlineLevel="1" x14ac:dyDescent="0.2">
      <c r="C21008" s="554"/>
      <c r="D21008" s="554"/>
    </row>
    <row r="21009" spans="3:4" hidden="1" outlineLevel="1" x14ac:dyDescent="0.2">
      <c r="C21009" s="554"/>
      <c r="D21009" s="554"/>
    </row>
    <row r="21010" spans="3:4" hidden="1" outlineLevel="1" x14ac:dyDescent="0.2">
      <c r="C21010" s="554"/>
      <c r="D21010" s="554"/>
    </row>
    <row r="21011" spans="3:4" hidden="1" outlineLevel="1" x14ac:dyDescent="0.2">
      <c r="C21011" s="554"/>
      <c r="D21011" s="554"/>
    </row>
    <row r="21012" spans="3:4" hidden="1" outlineLevel="1" x14ac:dyDescent="0.2">
      <c r="C21012" s="554"/>
      <c r="D21012" s="554"/>
    </row>
    <row r="21013" spans="3:4" hidden="1" outlineLevel="1" x14ac:dyDescent="0.2">
      <c r="C21013" s="554"/>
      <c r="D21013" s="554"/>
    </row>
    <row r="21014" spans="3:4" hidden="1" outlineLevel="1" x14ac:dyDescent="0.2">
      <c r="C21014" s="554"/>
      <c r="D21014" s="554"/>
    </row>
    <row r="21015" spans="3:4" hidden="1" outlineLevel="1" x14ac:dyDescent="0.2">
      <c r="C21015" s="554"/>
      <c r="D21015" s="554"/>
    </row>
    <row r="21016" spans="3:4" hidden="1" outlineLevel="1" x14ac:dyDescent="0.2">
      <c r="C21016" s="554"/>
      <c r="D21016" s="554"/>
    </row>
    <row r="21017" spans="3:4" hidden="1" outlineLevel="1" x14ac:dyDescent="0.2">
      <c r="C21017" s="554"/>
      <c r="D21017" s="554"/>
    </row>
    <row r="21018" spans="3:4" hidden="1" outlineLevel="1" x14ac:dyDescent="0.2">
      <c r="C21018" s="554"/>
      <c r="D21018" s="554"/>
    </row>
    <row r="21019" spans="3:4" hidden="1" outlineLevel="1" x14ac:dyDescent="0.2">
      <c r="C21019" s="554"/>
      <c r="D21019" s="554"/>
    </row>
    <row r="21020" spans="3:4" hidden="1" outlineLevel="1" x14ac:dyDescent="0.2">
      <c r="C21020" s="554"/>
      <c r="D21020" s="554"/>
    </row>
    <row r="21021" spans="3:4" hidden="1" outlineLevel="1" x14ac:dyDescent="0.2">
      <c r="C21021" s="554"/>
      <c r="D21021" s="554"/>
    </row>
    <row r="21022" spans="3:4" hidden="1" outlineLevel="1" x14ac:dyDescent="0.2">
      <c r="C21022" s="554"/>
      <c r="D21022" s="554"/>
    </row>
    <row r="21023" spans="3:4" hidden="1" outlineLevel="1" x14ac:dyDescent="0.2">
      <c r="C21023" s="554"/>
      <c r="D21023" s="554"/>
    </row>
    <row r="21024" spans="3:4" hidden="1" outlineLevel="1" x14ac:dyDescent="0.2">
      <c r="C21024" s="554"/>
      <c r="D21024" s="554"/>
    </row>
    <row r="21025" spans="3:4" hidden="1" outlineLevel="1" x14ac:dyDescent="0.2">
      <c r="C21025" s="554"/>
      <c r="D21025" s="554"/>
    </row>
    <row r="21026" spans="3:4" hidden="1" outlineLevel="1" x14ac:dyDescent="0.2">
      <c r="C21026" s="554"/>
      <c r="D21026" s="554"/>
    </row>
    <row r="21027" spans="3:4" hidden="1" outlineLevel="1" x14ac:dyDescent="0.2">
      <c r="C21027" s="554"/>
      <c r="D21027" s="554"/>
    </row>
    <row r="21028" spans="3:4" hidden="1" outlineLevel="1" x14ac:dyDescent="0.2">
      <c r="C21028" s="554"/>
      <c r="D21028" s="554"/>
    </row>
    <row r="21029" spans="3:4" hidden="1" outlineLevel="1" x14ac:dyDescent="0.2">
      <c r="C21029" s="554"/>
      <c r="D21029" s="554"/>
    </row>
    <row r="21030" spans="3:4" hidden="1" outlineLevel="1" x14ac:dyDescent="0.2">
      <c r="C21030" s="554"/>
      <c r="D21030" s="554"/>
    </row>
    <row r="21031" spans="3:4" hidden="1" outlineLevel="1" x14ac:dyDescent="0.2">
      <c r="C21031" s="554"/>
      <c r="D21031" s="554"/>
    </row>
    <row r="21032" spans="3:4" hidden="1" outlineLevel="1" x14ac:dyDescent="0.2">
      <c r="C21032" s="554"/>
      <c r="D21032" s="554"/>
    </row>
    <row r="21033" spans="3:4" hidden="1" outlineLevel="1" x14ac:dyDescent="0.2">
      <c r="C21033" s="554"/>
      <c r="D21033" s="554"/>
    </row>
    <row r="21034" spans="3:4" hidden="1" outlineLevel="1" x14ac:dyDescent="0.2">
      <c r="C21034" s="554"/>
      <c r="D21034" s="554"/>
    </row>
    <row r="21035" spans="3:4" hidden="1" outlineLevel="1" x14ac:dyDescent="0.2">
      <c r="C21035" s="554"/>
      <c r="D21035" s="554"/>
    </row>
    <row r="21036" spans="3:4" hidden="1" outlineLevel="1" x14ac:dyDescent="0.2">
      <c r="C21036" s="554"/>
      <c r="D21036" s="554"/>
    </row>
    <row r="21037" spans="3:4" hidden="1" outlineLevel="1" x14ac:dyDescent="0.2">
      <c r="C21037" s="554"/>
      <c r="D21037" s="554"/>
    </row>
    <row r="21038" spans="3:4" hidden="1" outlineLevel="1" x14ac:dyDescent="0.2">
      <c r="C21038" s="554"/>
      <c r="D21038" s="554"/>
    </row>
    <row r="21039" spans="3:4" hidden="1" outlineLevel="1" x14ac:dyDescent="0.2">
      <c r="C21039" s="554"/>
      <c r="D21039" s="554"/>
    </row>
    <row r="21040" spans="3:4" hidden="1" outlineLevel="1" x14ac:dyDescent="0.2">
      <c r="C21040" s="554"/>
      <c r="D21040" s="554"/>
    </row>
    <row r="21041" spans="3:4" hidden="1" outlineLevel="1" x14ac:dyDescent="0.2">
      <c r="C21041" s="554"/>
      <c r="D21041" s="554"/>
    </row>
    <row r="21042" spans="3:4" hidden="1" outlineLevel="1" x14ac:dyDescent="0.2">
      <c r="C21042" s="554"/>
      <c r="D21042" s="554"/>
    </row>
    <row r="21043" spans="3:4" hidden="1" outlineLevel="1" x14ac:dyDescent="0.2">
      <c r="C21043" s="554"/>
      <c r="D21043" s="554"/>
    </row>
    <row r="21044" spans="3:4" hidden="1" outlineLevel="1" x14ac:dyDescent="0.2">
      <c r="C21044" s="554"/>
      <c r="D21044" s="554"/>
    </row>
    <row r="21045" spans="3:4" hidden="1" outlineLevel="1" x14ac:dyDescent="0.2">
      <c r="C21045" s="554"/>
      <c r="D21045" s="554"/>
    </row>
    <row r="21046" spans="3:4" hidden="1" outlineLevel="1" x14ac:dyDescent="0.2">
      <c r="C21046" s="554"/>
      <c r="D21046" s="554"/>
    </row>
    <row r="21047" spans="3:4" hidden="1" outlineLevel="1" x14ac:dyDescent="0.2">
      <c r="C21047" s="554"/>
      <c r="D21047" s="554"/>
    </row>
    <row r="21048" spans="3:4" hidden="1" outlineLevel="1" x14ac:dyDescent="0.2">
      <c r="C21048" s="554"/>
      <c r="D21048" s="554"/>
    </row>
    <row r="21049" spans="3:4" hidden="1" outlineLevel="1" x14ac:dyDescent="0.2">
      <c r="C21049" s="554"/>
      <c r="D21049" s="554"/>
    </row>
    <row r="21050" spans="3:4" hidden="1" outlineLevel="1" x14ac:dyDescent="0.2">
      <c r="C21050" s="554"/>
      <c r="D21050" s="554"/>
    </row>
    <row r="21051" spans="3:4" hidden="1" outlineLevel="1" x14ac:dyDescent="0.2">
      <c r="C21051" s="554"/>
      <c r="D21051" s="554"/>
    </row>
    <row r="21052" spans="3:4" hidden="1" outlineLevel="1" x14ac:dyDescent="0.2">
      <c r="C21052" s="554"/>
      <c r="D21052" s="554"/>
    </row>
    <row r="21053" spans="3:4" hidden="1" outlineLevel="1" x14ac:dyDescent="0.2">
      <c r="C21053" s="554"/>
      <c r="D21053" s="554"/>
    </row>
    <row r="21054" spans="3:4" hidden="1" outlineLevel="1" x14ac:dyDescent="0.2">
      <c r="C21054" s="554"/>
      <c r="D21054" s="554"/>
    </row>
    <row r="21055" spans="3:4" hidden="1" outlineLevel="1" x14ac:dyDescent="0.2">
      <c r="C21055" s="554"/>
      <c r="D21055" s="554"/>
    </row>
    <row r="21056" spans="3:4" hidden="1" outlineLevel="1" x14ac:dyDescent="0.2">
      <c r="C21056" s="554"/>
      <c r="D21056" s="554"/>
    </row>
    <row r="21057" spans="3:4" hidden="1" outlineLevel="1" x14ac:dyDescent="0.2">
      <c r="C21057" s="554"/>
      <c r="D21057" s="554"/>
    </row>
    <row r="21058" spans="3:4" hidden="1" outlineLevel="1" x14ac:dyDescent="0.2">
      <c r="C21058" s="554"/>
      <c r="D21058" s="554"/>
    </row>
    <row r="21059" spans="3:4" hidden="1" outlineLevel="1" x14ac:dyDescent="0.2">
      <c r="C21059" s="554"/>
      <c r="D21059" s="554"/>
    </row>
    <row r="21060" spans="3:4" hidden="1" outlineLevel="1" x14ac:dyDescent="0.2">
      <c r="C21060" s="554"/>
      <c r="D21060" s="554"/>
    </row>
    <row r="21061" spans="3:4" hidden="1" outlineLevel="1" x14ac:dyDescent="0.2">
      <c r="C21061" s="554"/>
      <c r="D21061" s="554"/>
    </row>
    <row r="21062" spans="3:4" hidden="1" outlineLevel="1" x14ac:dyDescent="0.2">
      <c r="C21062" s="554"/>
      <c r="D21062" s="554"/>
    </row>
    <row r="21063" spans="3:4" hidden="1" outlineLevel="1" x14ac:dyDescent="0.2">
      <c r="C21063" s="554"/>
      <c r="D21063" s="554"/>
    </row>
    <row r="21064" spans="3:4" hidden="1" outlineLevel="1" x14ac:dyDescent="0.2">
      <c r="C21064" s="554"/>
      <c r="D21064" s="554"/>
    </row>
    <row r="21065" spans="3:4" hidden="1" outlineLevel="1" x14ac:dyDescent="0.2">
      <c r="C21065" s="554"/>
      <c r="D21065" s="554"/>
    </row>
    <row r="21066" spans="3:4" hidden="1" outlineLevel="1" x14ac:dyDescent="0.2">
      <c r="C21066" s="554"/>
      <c r="D21066" s="554"/>
    </row>
    <row r="21067" spans="3:4" hidden="1" outlineLevel="1" x14ac:dyDescent="0.2">
      <c r="C21067" s="554"/>
      <c r="D21067" s="554"/>
    </row>
    <row r="21068" spans="3:4" hidden="1" outlineLevel="1" x14ac:dyDescent="0.2">
      <c r="C21068" s="554"/>
      <c r="D21068" s="554"/>
    </row>
    <row r="21069" spans="3:4" hidden="1" outlineLevel="1" x14ac:dyDescent="0.2">
      <c r="C21069" s="554"/>
      <c r="D21069" s="554"/>
    </row>
    <row r="21070" spans="3:4" hidden="1" outlineLevel="1" x14ac:dyDescent="0.2">
      <c r="C21070" s="554"/>
      <c r="D21070" s="554"/>
    </row>
    <row r="21071" spans="3:4" hidden="1" outlineLevel="1" x14ac:dyDescent="0.2">
      <c r="C21071" s="554"/>
      <c r="D21071" s="554"/>
    </row>
    <row r="21072" spans="3:4" hidden="1" outlineLevel="1" x14ac:dyDescent="0.2">
      <c r="C21072" s="554"/>
      <c r="D21072" s="554"/>
    </row>
    <row r="21073" spans="3:4" hidden="1" outlineLevel="1" x14ac:dyDescent="0.2">
      <c r="C21073" s="554"/>
      <c r="D21073" s="554"/>
    </row>
    <row r="21074" spans="3:4" hidden="1" outlineLevel="1" x14ac:dyDescent="0.2">
      <c r="C21074" s="554"/>
      <c r="D21074" s="554"/>
    </row>
    <row r="21075" spans="3:4" hidden="1" outlineLevel="1" x14ac:dyDescent="0.2">
      <c r="C21075" s="554"/>
      <c r="D21075" s="554"/>
    </row>
    <row r="21076" spans="3:4" hidden="1" outlineLevel="1" x14ac:dyDescent="0.2">
      <c r="C21076" s="554"/>
      <c r="D21076" s="554"/>
    </row>
    <row r="21077" spans="3:4" hidden="1" outlineLevel="1" x14ac:dyDescent="0.2">
      <c r="C21077" s="554"/>
      <c r="D21077" s="554"/>
    </row>
    <row r="21078" spans="3:4" hidden="1" outlineLevel="1" x14ac:dyDescent="0.2">
      <c r="C21078" s="554"/>
      <c r="D21078" s="554"/>
    </row>
    <row r="21079" spans="3:4" hidden="1" outlineLevel="1" x14ac:dyDescent="0.2">
      <c r="C21079" s="554"/>
      <c r="D21079" s="554"/>
    </row>
    <row r="21080" spans="3:4" hidden="1" outlineLevel="1" x14ac:dyDescent="0.2">
      <c r="C21080" s="554"/>
      <c r="D21080" s="554"/>
    </row>
    <row r="21081" spans="3:4" hidden="1" outlineLevel="1" x14ac:dyDescent="0.2">
      <c r="C21081" s="554"/>
      <c r="D21081" s="554"/>
    </row>
    <row r="21082" spans="3:4" hidden="1" outlineLevel="1" x14ac:dyDescent="0.2">
      <c r="C21082" s="554"/>
      <c r="D21082" s="554"/>
    </row>
    <row r="21083" spans="3:4" hidden="1" outlineLevel="1" x14ac:dyDescent="0.2">
      <c r="C21083" s="554"/>
      <c r="D21083" s="554"/>
    </row>
    <row r="21084" spans="3:4" hidden="1" outlineLevel="1" x14ac:dyDescent="0.2">
      <c r="C21084" s="554"/>
      <c r="D21084" s="554"/>
    </row>
    <row r="21085" spans="3:4" hidden="1" outlineLevel="1" x14ac:dyDescent="0.2">
      <c r="C21085" s="554"/>
      <c r="D21085" s="554"/>
    </row>
    <row r="21086" spans="3:4" hidden="1" outlineLevel="1" x14ac:dyDescent="0.2">
      <c r="C21086" s="554"/>
      <c r="D21086" s="554"/>
    </row>
    <row r="21087" spans="3:4" hidden="1" outlineLevel="1" x14ac:dyDescent="0.2">
      <c r="C21087" s="554"/>
      <c r="D21087" s="554"/>
    </row>
    <row r="21088" spans="3:4" hidden="1" outlineLevel="1" x14ac:dyDescent="0.2">
      <c r="C21088" s="554"/>
      <c r="D21088" s="554"/>
    </row>
    <row r="21089" spans="3:4" hidden="1" outlineLevel="1" x14ac:dyDescent="0.2">
      <c r="C21089" s="554"/>
      <c r="D21089" s="554"/>
    </row>
    <row r="21090" spans="3:4" hidden="1" outlineLevel="1" x14ac:dyDescent="0.2">
      <c r="C21090" s="554"/>
      <c r="D21090" s="554"/>
    </row>
    <row r="21091" spans="3:4" hidden="1" outlineLevel="1" x14ac:dyDescent="0.2">
      <c r="C21091" s="554"/>
      <c r="D21091" s="554"/>
    </row>
    <row r="21092" spans="3:4" hidden="1" outlineLevel="1" x14ac:dyDescent="0.2">
      <c r="C21092" s="554"/>
      <c r="D21092" s="554"/>
    </row>
    <row r="21093" spans="3:4" hidden="1" outlineLevel="1" x14ac:dyDescent="0.2">
      <c r="C21093" s="554"/>
      <c r="D21093" s="554"/>
    </row>
    <row r="21094" spans="3:4" hidden="1" outlineLevel="1" x14ac:dyDescent="0.2">
      <c r="C21094" s="554"/>
      <c r="D21094" s="554"/>
    </row>
    <row r="21095" spans="3:4" hidden="1" outlineLevel="1" x14ac:dyDescent="0.2">
      <c r="C21095" s="554"/>
      <c r="D21095" s="554"/>
    </row>
    <row r="21096" spans="3:4" hidden="1" outlineLevel="1" x14ac:dyDescent="0.2">
      <c r="C21096" s="554"/>
      <c r="D21096" s="554"/>
    </row>
    <row r="21097" spans="3:4" hidden="1" outlineLevel="1" x14ac:dyDescent="0.2">
      <c r="C21097" s="554"/>
      <c r="D21097" s="554"/>
    </row>
    <row r="21098" spans="3:4" hidden="1" outlineLevel="1" x14ac:dyDescent="0.2">
      <c r="C21098" s="554"/>
      <c r="D21098" s="554"/>
    </row>
    <row r="21099" spans="3:4" hidden="1" outlineLevel="1" x14ac:dyDescent="0.2">
      <c r="C21099" s="554"/>
      <c r="D21099" s="554"/>
    </row>
    <row r="21100" spans="3:4" hidden="1" outlineLevel="1" x14ac:dyDescent="0.2">
      <c r="C21100" s="554"/>
      <c r="D21100" s="554"/>
    </row>
    <row r="21101" spans="3:4" hidden="1" outlineLevel="1" x14ac:dyDescent="0.2">
      <c r="C21101" s="554"/>
      <c r="D21101" s="554"/>
    </row>
    <row r="21102" spans="3:4" hidden="1" outlineLevel="1" x14ac:dyDescent="0.2">
      <c r="C21102" s="554"/>
      <c r="D21102" s="554"/>
    </row>
    <row r="21103" spans="3:4" hidden="1" outlineLevel="1" x14ac:dyDescent="0.2">
      <c r="C21103" s="554"/>
      <c r="D21103" s="554"/>
    </row>
    <row r="21104" spans="3:4" hidden="1" outlineLevel="1" x14ac:dyDescent="0.2">
      <c r="C21104" s="554"/>
      <c r="D21104" s="554"/>
    </row>
    <row r="21105" spans="3:4" hidden="1" outlineLevel="1" x14ac:dyDescent="0.2">
      <c r="C21105" s="554"/>
      <c r="D21105" s="554"/>
    </row>
    <row r="21106" spans="3:4" hidden="1" outlineLevel="1" x14ac:dyDescent="0.2">
      <c r="C21106" s="554"/>
      <c r="D21106" s="554"/>
    </row>
    <row r="21107" spans="3:4" hidden="1" outlineLevel="1" x14ac:dyDescent="0.2">
      <c r="C21107" s="554"/>
      <c r="D21107" s="554"/>
    </row>
    <row r="21108" spans="3:4" hidden="1" outlineLevel="1" x14ac:dyDescent="0.2">
      <c r="C21108" s="554"/>
      <c r="D21108" s="554"/>
    </row>
    <row r="21109" spans="3:4" hidden="1" outlineLevel="1" x14ac:dyDescent="0.2">
      <c r="C21109" s="554"/>
      <c r="D21109" s="554"/>
    </row>
    <row r="21110" spans="3:4" hidden="1" outlineLevel="1" x14ac:dyDescent="0.2">
      <c r="C21110" s="554"/>
      <c r="D21110" s="554"/>
    </row>
    <row r="21111" spans="3:4" hidden="1" outlineLevel="1" x14ac:dyDescent="0.2">
      <c r="C21111" s="554"/>
      <c r="D21111" s="554"/>
    </row>
    <row r="21112" spans="3:4" hidden="1" outlineLevel="1" x14ac:dyDescent="0.2">
      <c r="C21112" s="554"/>
      <c r="D21112" s="554"/>
    </row>
    <row r="21113" spans="3:4" hidden="1" outlineLevel="1" x14ac:dyDescent="0.2">
      <c r="C21113" s="554"/>
      <c r="D21113" s="554"/>
    </row>
    <row r="21114" spans="3:4" hidden="1" outlineLevel="1" x14ac:dyDescent="0.2">
      <c r="C21114" s="554"/>
      <c r="D21114" s="554"/>
    </row>
    <row r="21115" spans="3:4" hidden="1" outlineLevel="1" x14ac:dyDescent="0.2">
      <c r="C21115" s="554"/>
      <c r="D21115" s="554"/>
    </row>
    <row r="21116" spans="3:4" hidden="1" outlineLevel="1" x14ac:dyDescent="0.2">
      <c r="C21116" s="554"/>
      <c r="D21116" s="554"/>
    </row>
    <row r="21117" spans="3:4" hidden="1" outlineLevel="1" x14ac:dyDescent="0.2">
      <c r="C21117" s="554"/>
      <c r="D21117" s="554"/>
    </row>
    <row r="21118" spans="3:4" hidden="1" outlineLevel="1" x14ac:dyDescent="0.2">
      <c r="C21118" s="554"/>
      <c r="D21118" s="554"/>
    </row>
    <row r="21119" spans="3:4" hidden="1" outlineLevel="1" x14ac:dyDescent="0.2">
      <c r="C21119" s="554"/>
      <c r="D21119" s="554"/>
    </row>
    <row r="21120" spans="3:4" hidden="1" outlineLevel="1" x14ac:dyDescent="0.2">
      <c r="C21120" s="554"/>
      <c r="D21120" s="554"/>
    </row>
    <row r="21121" spans="3:4" hidden="1" outlineLevel="1" x14ac:dyDescent="0.2">
      <c r="C21121" s="554"/>
      <c r="D21121" s="554"/>
    </row>
    <row r="21122" spans="3:4" hidden="1" outlineLevel="1" x14ac:dyDescent="0.2">
      <c r="C21122" s="554"/>
      <c r="D21122" s="554"/>
    </row>
    <row r="21123" spans="3:4" hidden="1" outlineLevel="1" x14ac:dyDescent="0.2">
      <c r="C21123" s="554"/>
      <c r="D21123" s="554"/>
    </row>
    <row r="21124" spans="3:4" hidden="1" outlineLevel="1" x14ac:dyDescent="0.2">
      <c r="C21124" s="554"/>
      <c r="D21124" s="554"/>
    </row>
    <row r="21125" spans="3:4" hidden="1" outlineLevel="1" x14ac:dyDescent="0.2">
      <c r="C21125" s="554"/>
      <c r="D21125" s="554"/>
    </row>
    <row r="21126" spans="3:4" hidden="1" outlineLevel="1" x14ac:dyDescent="0.2">
      <c r="C21126" s="554"/>
      <c r="D21126" s="554"/>
    </row>
    <row r="21127" spans="3:4" hidden="1" outlineLevel="1" x14ac:dyDescent="0.2">
      <c r="C21127" s="554"/>
      <c r="D21127" s="554"/>
    </row>
    <row r="21128" spans="3:4" hidden="1" outlineLevel="1" x14ac:dyDescent="0.2">
      <c r="C21128" s="554"/>
      <c r="D21128" s="554"/>
    </row>
    <row r="21129" spans="3:4" hidden="1" outlineLevel="1" x14ac:dyDescent="0.2">
      <c r="C21129" s="554"/>
      <c r="D21129" s="554"/>
    </row>
    <row r="21130" spans="3:4" hidden="1" outlineLevel="1" x14ac:dyDescent="0.2">
      <c r="C21130" s="554"/>
      <c r="D21130" s="554"/>
    </row>
    <row r="21131" spans="3:4" hidden="1" outlineLevel="1" x14ac:dyDescent="0.2">
      <c r="C21131" s="554"/>
      <c r="D21131" s="554"/>
    </row>
    <row r="21132" spans="3:4" hidden="1" outlineLevel="1" x14ac:dyDescent="0.2">
      <c r="C21132" s="554"/>
      <c r="D21132" s="554"/>
    </row>
    <row r="21133" spans="3:4" hidden="1" outlineLevel="1" x14ac:dyDescent="0.2">
      <c r="C21133" s="554"/>
      <c r="D21133" s="554"/>
    </row>
    <row r="21134" spans="3:4" hidden="1" outlineLevel="1" x14ac:dyDescent="0.2">
      <c r="C21134" s="554"/>
      <c r="D21134" s="554"/>
    </row>
    <row r="21135" spans="3:4" hidden="1" outlineLevel="1" x14ac:dyDescent="0.2">
      <c r="C21135" s="554"/>
      <c r="D21135" s="554"/>
    </row>
    <row r="21136" spans="3:4" hidden="1" outlineLevel="1" x14ac:dyDescent="0.2">
      <c r="C21136" s="554"/>
      <c r="D21136" s="554"/>
    </row>
    <row r="21137" spans="3:4" hidden="1" outlineLevel="1" x14ac:dyDescent="0.2">
      <c r="C21137" s="554"/>
      <c r="D21137" s="554"/>
    </row>
    <row r="21138" spans="3:4" hidden="1" outlineLevel="1" x14ac:dyDescent="0.2">
      <c r="C21138" s="554"/>
      <c r="D21138" s="554"/>
    </row>
    <row r="21139" spans="3:4" hidden="1" outlineLevel="1" x14ac:dyDescent="0.2">
      <c r="C21139" s="554"/>
      <c r="D21139" s="554"/>
    </row>
    <row r="21140" spans="3:4" hidden="1" outlineLevel="1" x14ac:dyDescent="0.2">
      <c r="C21140" s="554"/>
      <c r="D21140" s="554"/>
    </row>
    <row r="21141" spans="3:4" hidden="1" outlineLevel="1" x14ac:dyDescent="0.2">
      <c r="C21141" s="554"/>
      <c r="D21141" s="554"/>
    </row>
    <row r="21142" spans="3:4" hidden="1" outlineLevel="1" x14ac:dyDescent="0.2">
      <c r="C21142" s="554"/>
      <c r="D21142" s="554"/>
    </row>
    <row r="21143" spans="3:4" hidden="1" outlineLevel="1" x14ac:dyDescent="0.2">
      <c r="C21143" s="554"/>
      <c r="D21143" s="554"/>
    </row>
    <row r="21144" spans="3:4" hidden="1" outlineLevel="1" x14ac:dyDescent="0.2">
      <c r="C21144" s="554"/>
      <c r="D21144" s="554"/>
    </row>
    <row r="21145" spans="3:4" hidden="1" outlineLevel="1" x14ac:dyDescent="0.2">
      <c r="C21145" s="554"/>
      <c r="D21145" s="554"/>
    </row>
    <row r="21146" spans="3:4" hidden="1" outlineLevel="1" x14ac:dyDescent="0.2">
      <c r="C21146" s="554"/>
      <c r="D21146" s="554"/>
    </row>
    <row r="21147" spans="3:4" hidden="1" outlineLevel="1" x14ac:dyDescent="0.2">
      <c r="C21147" s="554"/>
      <c r="D21147" s="554"/>
    </row>
    <row r="21148" spans="3:4" hidden="1" outlineLevel="1" x14ac:dyDescent="0.2">
      <c r="C21148" s="554"/>
      <c r="D21148" s="554"/>
    </row>
    <row r="21149" spans="3:4" hidden="1" outlineLevel="1" x14ac:dyDescent="0.2">
      <c r="C21149" s="554"/>
      <c r="D21149" s="554"/>
    </row>
    <row r="21150" spans="3:4" hidden="1" outlineLevel="1" x14ac:dyDescent="0.2">
      <c r="C21150" s="554"/>
      <c r="D21150" s="554"/>
    </row>
    <row r="21151" spans="3:4" hidden="1" outlineLevel="1" x14ac:dyDescent="0.2">
      <c r="C21151" s="554"/>
      <c r="D21151" s="554"/>
    </row>
    <row r="21152" spans="3:4" hidden="1" outlineLevel="1" x14ac:dyDescent="0.2">
      <c r="C21152" s="554"/>
      <c r="D21152" s="554"/>
    </row>
    <row r="21153" spans="3:4" hidden="1" outlineLevel="1" x14ac:dyDescent="0.2">
      <c r="C21153" s="554"/>
      <c r="D21153" s="554"/>
    </row>
    <row r="21154" spans="3:4" hidden="1" outlineLevel="1" x14ac:dyDescent="0.2">
      <c r="C21154" s="554"/>
      <c r="D21154" s="554"/>
    </row>
    <row r="21155" spans="3:4" hidden="1" outlineLevel="1" x14ac:dyDescent="0.2">
      <c r="C21155" s="554"/>
      <c r="D21155" s="554"/>
    </row>
    <row r="21156" spans="3:4" hidden="1" outlineLevel="1" x14ac:dyDescent="0.2">
      <c r="C21156" s="554"/>
      <c r="D21156" s="554"/>
    </row>
    <row r="21157" spans="3:4" hidden="1" outlineLevel="1" x14ac:dyDescent="0.2">
      <c r="C21157" s="554"/>
      <c r="D21157" s="554"/>
    </row>
    <row r="21158" spans="3:4" hidden="1" outlineLevel="1" x14ac:dyDescent="0.2">
      <c r="C21158" s="554"/>
      <c r="D21158" s="554"/>
    </row>
    <row r="21159" spans="3:4" hidden="1" outlineLevel="1" x14ac:dyDescent="0.2">
      <c r="C21159" s="554"/>
      <c r="D21159" s="554"/>
    </row>
    <row r="21160" spans="3:4" hidden="1" outlineLevel="1" x14ac:dyDescent="0.2">
      <c r="C21160" s="554"/>
      <c r="D21160" s="554"/>
    </row>
    <row r="21161" spans="3:4" hidden="1" outlineLevel="1" x14ac:dyDescent="0.2">
      <c r="C21161" s="554"/>
      <c r="D21161" s="554"/>
    </row>
    <row r="21162" spans="3:4" hidden="1" outlineLevel="1" x14ac:dyDescent="0.2">
      <c r="C21162" s="554"/>
      <c r="D21162" s="554"/>
    </row>
    <row r="21163" spans="3:4" hidden="1" outlineLevel="1" x14ac:dyDescent="0.2">
      <c r="C21163" s="554"/>
      <c r="D21163" s="554"/>
    </row>
    <row r="21164" spans="3:4" hidden="1" outlineLevel="1" x14ac:dyDescent="0.2">
      <c r="C21164" s="554"/>
      <c r="D21164" s="554"/>
    </row>
    <row r="21165" spans="3:4" hidden="1" outlineLevel="1" x14ac:dyDescent="0.2">
      <c r="C21165" s="554"/>
      <c r="D21165" s="554"/>
    </row>
    <row r="21166" spans="3:4" hidden="1" outlineLevel="1" x14ac:dyDescent="0.2">
      <c r="C21166" s="554"/>
      <c r="D21166" s="554"/>
    </row>
    <row r="21167" spans="3:4" hidden="1" outlineLevel="1" x14ac:dyDescent="0.2">
      <c r="C21167" s="554"/>
      <c r="D21167" s="554"/>
    </row>
    <row r="21168" spans="3:4" hidden="1" outlineLevel="1" x14ac:dyDescent="0.2">
      <c r="C21168" s="554"/>
      <c r="D21168" s="554"/>
    </row>
    <row r="21169" spans="3:4" hidden="1" outlineLevel="1" x14ac:dyDescent="0.2">
      <c r="C21169" s="554"/>
      <c r="D21169" s="554"/>
    </row>
    <row r="21170" spans="3:4" hidden="1" outlineLevel="1" x14ac:dyDescent="0.2">
      <c r="C21170" s="554"/>
      <c r="D21170" s="554"/>
    </row>
    <row r="21171" spans="3:4" hidden="1" outlineLevel="1" x14ac:dyDescent="0.2">
      <c r="C21171" s="554"/>
      <c r="D21171" s="554"/>
    </row>
    <row r="21172" spans="3:4" hidden="1" outlineLevel="1" x14ac:dyDescent="0.2">
      <c r="C21172" s="554"/>
      <c r="D21172" s="554"/>
    </row>
    <row r="21173" spans="3:4" hidden="1" outlineLevel="1" x14ac:dyDescent="0.2">
      <c r="C21173" s="554"/>
      <c r="D21173" s="554"/>
    </row>
    <row r="21174" spans="3:4" hidden="1" outlineLevel="1" x14ac:dyDescent="0.2">
      <c r="C21174" s="554"/>
      <c r="D21174" s="554"/>
    </row>
    <row r="21175" spans="3:4" hidden="1" outlineLevel="1" x14ac:dyDescent="0.2">
      <c r="C21175" s="554"/>
      <c r="D21175" s="554"/>
    </row>
    <row r="21176" spans="3:4" hidden="1" outlineLevel="1" x14ac:dyDescent="0.2">
      <c r="C21176" s="554"/>
      <c r="D21176" s="554"/>
    </row>
    <row r="21177" spans="3:4" hidden="1" outlineLevel="1" x14ac:dyDescent="0.2">
      <c r="C21177" s="554"/>
      <c r="D21177" s="554"/>
    </row>
    <row r="21178" spans="3:4" hidden="1" outlineLevel="1" x14ac:dyDescent="0.2">
      <c r="C21178" s="554"/>
      <c r="D21178" s="554"/>
    </row>
    <row r="21179" spans="3:4" hidden="1" outlineLevel="1" x14ac:dyDescent="0.2">
      <c r="C21179" s="554"/>
      <c r="D21179" s="554"/>
    </row>
    <row r="21180" spans="3:4" hidden="1" outlineLevel="1" x14ac:dyDescent="0.2">
      <c r="C21180" s="554"/>
      <c r="D21180" s="554"/>
    </row>
    <row r="21181" spans="3:4" hidden="1" outlineLevel="1" x14ac:dyDescent="0.2">
      <c r="C21181" s="554"/>
      <c r="D21181" s="554"/>
    </row>
    <row r="21182" spans="3:4" hidden="1" outlineLevel="1" x14ac:dyDescent="0.2">
      <c r="C21182" s="554"/>
      <c r="D21182" s="554"/>
    </row>
    <row r="21183" spans="3:4" hidden="1" outlineLevel="1" x14ac:dyDescent="0.2">
      <c r="C21183" s="554"/>
      <c r="D21183" s="554"/>
    </row>
    <row r="21184" spans="3:4" hidden="1" outlineLevel="1" x14ac:dyDescent="0.2">
      <c r="C21184" s="554"/>
      <c r="D21184" s="554"/>
    </row>
    <row r="21185" spans="3:4" hidden="1" outlineLevel="1" x14ac:dyDescent="0.2">
      <c r="C21185" s="554"/>
      <c r="D21185" s="554"/>
    </row>
    <row r="21186" spans="3:4" hidden="1" outlineLevel="1" x14ac:dyDescent="0.2">
      <c r="C21186" s="554"/>
      <c r="D21186" s="554"/>
    </row>
    <row r="21187" spans="3:4" hidden="1" outlineLevel="1" x14ac:dyDescent="0.2">
      <c r="C21187" s="554"/>
      <c r="D21187" s="554"/>
    </row>
    <row r="21188" spans="3:4" hidden="1" outlineLevel="1" x14ac:dyDescent="0.2">
      <c r="C21188" s="554"/>
      <c r="D21188" s="554"/>
    </row>
    <row r="21189" spans="3:4" hidden="1" outlineLevel="1" x14ac:dyDescent="0.2">
      <c r="C21189" s="554"/>
      <c r="D21189" s="554"/>
    </row>
    <row r="21190" spans="3:4" hidden="1" outlineLevel="1" x14ac:dyDescent="0.2">
      <c r="C21190" s="554"/>
      <c r="D21190" s="554"/>
    </row>
    <row r="21191" spans="3:4" hidden="1" outlineLevel="1" x14ac:dyDescent="0.2">
      <c r="C21191" s="554"/>
      <c r="D21191" s="554"/>
    </row>
    <row r="21192" spans="3:4" hidden="1" outlineLevel="1" x14ac:dyDescent="0.2">
      <c r="C21192" s="554"/>
      <c r="D21192" s="554"/>
    </row>
    <row r="21193" spans="3:4" hidden="1" outlineLevel="1" x14ac:dyDescent="0.2">
      <c r="C21193" s="554"/>
      <c r="D21193" s="554"/>
    </row>
    <row r="21194" spans="3:4" hidden="1" outlineLevel="1" x14ac:dyDescent="0.2">
      <c r="C21194" s="554"/>
      <c r="D21194" s="554"/>
    </row>
    <row r="21195" spans="3:4" hidden="1" outlineLevel="1" x14ac:dyDescent="0.2">
      <c r="C21195" s="554"/>
      <c r="D21195" s="554"/>
    </row>
    <row r="21196" spans="3:4" hidden="1" outlineLevel="1" x14ac:dyDescent="0.2">
      <c r="C21196" s="554"/>
      <c r="D21196" s="554"/>
    </row>
    <row r="21197" spans="3:4" hidden="1" outlineLevel="1" x14ac:dyDescent="0.2">
      <c r="C21197" s="554"/>
      <c r="D21197" s="554"/>
    </row>
    <row r="21198" spans="3:4" hidden="1" outlineLevel="1" x14ac:dyDescent="0.2">
      <c r="C21198" s="554"/>
      <c r="D21198" s="554"/>
    </row>
    <row r="21199" spans="3:4" hidden="1" outlineLevel="1" x14ac:dyDescent="0.2">
      <c r="C21199" s="554"/>
      <c r="D21199" s="554"/>
    </row>
    <row r="21200" spans="3:4" hidden="1" outlineLevel="1" x14ac:dyDescent="0.2">
      <c r="C21200" s="554"/>
      <c r="D21200" s="554"/>
    </row>
    <row r="21201" spans="3:4" hidden="1" outlineLevel="1" x14ac:dyDescent="0.2">
      <c r="C21201" s="554"/>
      <c r="D21201" s="554"/>
    </row>
    <row r="21202" spans="3:4" hidden="1" outlineLevel="1" x14ac:dyDescent="0.2">
      <c r="C21202" s="554"/>
      <c r="D21202" s="554"/>
    </row>
    <row r="21203" spans="3:4" hidden="1" outlineLevel="1" x14ac:dyDescent="0.2">
      <c r="C21203" s="554"/>
      <c r="D21203" s="554"/>
    </row>
    <row r="21204" spans="3:4" hidden="1" outlineLevel="1" x14ac:dyDescent="0.2">
      <c r="C21204" s="554"/>
      <c r="D21204" s="554"/>
    </row>
    <row r="21205" spans="3:4" hidden="1" outlineLevel="1" x14ac:dyDescent="0.2">
      <c r="C21205" s="554"/>
      <c r="D21205" s="554"/>
    </row>
    <row r="21206" spans="3:4" hidden="1" outlineLevel="1" x14ac:dyDescent="0.2">
      <c r="C21206" s="554"/>
      <c r="D21206" s="554"/>
    </row>
    <row r="21207" spans="3:4" hidden="1" outlineLevel="1" x14ac:dyDescent="0.2">
      <c r="C21207" s="554"/>
      <c r="D21207" s="554"/>
    </row>
    <row r="21208" spans="3:4" hidden="1" outlineLevel="1" x14ac:dyDescent="0.2">
      <c r="C21208" s="554"/>
      <c r="D21208" s="554"/>
    </row>
    <row r="21209" spans="3:4" hidden="1" outlineLevel="1" x14ac:dyDescent="0.2">
      <c r="C21209" s="554"/>
      <c r="D21209" s="554"/>
    </row>
    <row r="21210" spans="3:4" hidden="1" outlineLevel="1" x14ac:dyDescent="0.2">
      <c r="C21210" s="554"/>
      <c r="D21210" s="554"/>
    </row>
    <row r="21211" spans="3:4" hidden="1" outlineLevel="1" x14ac:dyDescent="0.2">
      <c r="C21211" s="554"/>
      <c r="D21211" s="554"/>
    </row>
    <row r="21212" spans="3:4" hidden="1" outlineLevel="1" x14ac:dyDescent="0.2">
      <c r="C21212" s="554"/>
      <c r="D21212" s="554"/>
    </row>
    <row r="21213" spans="3:4" hidden="1" outlineLevel="1" x14ac:dyDescent="0.2">
      <c r="C21213" s="554"/>
      <c r="D21213" s="554"/>
    </row>
    <row r="21214" spans="3:4" hidden="1" outlineLevel="1" x14ac:dyDescent="0.2">
      <c r="C21214" s="554"/>
      <c r="D21214" s="554"/>
    </row>
    <row r="21215" spans="3:4" hidden="1" outlineLevel="1" x14ac:dyDescent="0.2">
      <c r="C21215" s="554"/>
      <c r="D21215" s="554"/>
    </row>
    <row r="21216" spans="3:4" hidden="1" outlineLevel="1" x14ac:dyDescent="0.2">
      <c r="C21216" s="554"/>
      <c r="D21216" s="554"/>
    </row>
    <row r="21217" spans="3:4" hidden="1" outlineLevel="1" x14ac:dyDescent="0.2">
      <c r="C21217" s="554"/>
      <c r="D21217" s="554"/>
    </row>
    <row r="21218" spans="3:4" hidden="1" outlineLevel="1" x14ac:dyDescent="0.2">
      <c r="C21218" s="554"/>
      <c r="D21218" s="554"/>
    </row>
    <row r="21219" spans="3:4" hidden="1" outlineLevel="1" x14ac:dyDescent="0.2">
      <c r="C21219" s="554"/>
      <c r="D21219" s="554"/>
    </row>
    <row r="21220" spans="3:4" hidden="1" outlineLevel="1" x14ac:dyDescent="0.2">
      <c r="C21220" s="554"/>
      <c r="D21220" s="554"/>
    </row>
    <row r="21221" spans="3:4" hidden="1" outlineLevel="1" x14ac:dyDescent="0.2">
      <c r="C21221" s="554"/>
      <c r="D21221" s="554"/>
    </row>
    <row r="21222" spans="3:4" hidden="1" outlineLevel="1" x14ac:dyDescent="0.2">
      <c r="C21222" s="554"/>
      <c r="D21222" s="554"/>
    </row>
    <row r="21223" spans="3:4" hidden="1" outlineLevel="1" x14ac:dyDescent="0.2">
      <c r="C21223" s="554"/>
      <c r="D21223" s="554"/>
    </row>
    <row r="21224" spans="3:4" hidden="1" outlineLevel="1" x14ac:dyDescent="0.2">
      <c r="C21224" s="554"/>
      <c r="D21224" s="554"/>
    </row>
    <row r="21225" spans="3:4" hidden="1" outlineLevel="1" x14ac:dyDescent="0.2">
      <c r="C21225" s="554"/>
      <c r="D21225" s="554"/>
    </row>
    <row r="21226" spans="3:4" hidden="1" outlineLevel="1" x14ac:dyDescent="0.2">
      <c r="C21226" s="554"/>
      <c r="D21226" s="554"/>
    </row>
    <row r="21227" spans="3:4" hidden="1" outlineLevel="1" x14ac:dyDescent="0.2">
      <c r="C21227" s="554"/>
      <c r="D21227" s="554"/>
    </row>
    <row r="21228" spans="3:4" hidden="1" outlineLevel="1" x14ac:dyDescent="0.2">
      <c r="C21228" s="554"/>
      <c r="D21228" s="554"/>
    </row>
    <row r="21229" spans="3:4" hidden="1" outlineLevel="1" x14ac:dyDescent="0.2">
      <c r="C21229" s="554"/>
      <c r="D21229" s="554"/>
    </row>
    <row r="21230" spans="3:4" hidden="1" outlineLevel="1" x14ac:dyDescent="0.2">
      <c r="C21230" s="554"/>
      <c r="D21230" s="554"/>
    </row>
    <row r="21231" spans="3:4" hidden="1" outlineLevel="1" x14ac:dyDescent="0.2">
      <c r="C21231" s="554"/>
      <c r="D21231" s="554"/>
    </row>
    <row r="21232" spans="3:4" hidden="1" outlineLevel="1" x14ac:dyDescent="0.2">
      <c r="C21232" s="554"/>
      <c r="D21232" s="554"/>
    </row>
    <row r="21233" spans="3:4" hidden="1" outlineLevel="1" x14ac:dyDescent="0.2">
      <c r="C21233" s="554"/>
      <c r="D21233" s="554"/>
    </row>
    <row r="21234" spans="3:4" hidden="1" outlineLevel="1" x14ac:dyDescent="0.2">
      <c r="C21234" s="554"/>
      <c r="D21234" s="554"/>
    </row>
    <row r="21235" spans="3:4" hidden="1" outlineLevel="1" x14ac:dyDescent="0.2">
      <c r="C21235" s="554"/>
      <c r="D21235" s="554"/>
    </row>
    <row r="21236" spans="3:4" hidden="1" outlineLevel="1" x14ac:dyDescent="0.2">
      <c r="C21236" s="554"/>
      <c r="D21236" s="554"/>
    </row>
    <row r="21237" spans="3:4" hidden="1" outlineLevel="1" x14ac:dyDescent="0.2">
      <c r="C21237" s="554"/>
      <c r="D21237" s="554"/>
    </row>
    <row r="21238" spans="3:4" hidden="1" outlineLevel="1" x14ac:dyDescent="0.2">
      <c r="C21238" s="554"/>
      <c r="D21238" s="554"/>
    </row>
    <row r="21239" spans="3:4" hidden="1" outlineLevel="1" x14ac:dyDescent="0.2">
      <c r="C21239" s="554"/>
      <c r="D21239" s="554"/>
    </row>
    <row r="21240" spans="3:4" hidden="1" outlineLevel="1" x14ac:dyDescent="0.2">
      <c r="C21240" s="554"/>
      <c r="D21240" s="554"/>
    </row>
    <row r="21241" spans="3:4" hidden="1" outlineLevel="1" x14ac:dyDescent="0.2">
      <c r="C21241" s="554"/>
      <c r="D21241" s="554"/>
    </row>
    <row r="21242" spans="3:4" hidden="1" outlineLevel="1" x14ac:dyDescent="0.2">
      <c r="C21242" s="554"/>
      <c r="D21242" s="554"/>
    </row>
    <row r="21243" spans="3:4" hidden="1" outlineLevel="1" x14ac:dyDescent="0.2">
      <c r="C21243" s="554"/>
      <c r="D21243" s="554"/>
    </row>
    <row r="21244" spans="3:4" hidden="1" outlineLevel="1" x14ac:dyDescent="0.2">
      <c r="C21244" s="554"/>
      <c r="D21244" s="554"/>
    </row>
    <row r="21245" spans="3:4" hidden="1" outlineLevel="1" x14ac:dyDescent="0.2">
      <c r="C21245" s="554"/>
      <c r="D21245" s="554"/>
    </row>
    <row r="21246" spans="3:4" hidden="1" outlineLevel="1" x14ac:dyDescent="0.2">
      <c r="C21246" s="554"/>
      <c r="D21246" s="554"/>
    </row>
    <row r="21247" spans="3:4" hidden="1" outlineLevel="1" x14ac:dyDescent="0.2">
      <c r="C21247" s="554"/>
      <c r="D21247" s="554"/>
    </row>
    <row r="21248" spans="3:4" hidden="1" outlineLevel="1" x14ac:dyDescent="0.2">
      <c r="C21248" s="554"/>
      <c r="D21248" s="554"/>
    </row>
    <row r="21249" spans="3:4" hidden="1" outlineLevel="1" x14ac:dyDescent="0.2">
      <c r="C21249" s="554"/>
      <c r="D21249" s="554"/>
    </row>
    <row r="21250" spans="3:4" hidden="1" outlineLevel="1" x14ac:dyDescent="0.2">
      <c r="C21250" s="554"/>
      <c r="D21250" s="554"/>
    </row>
    <row r="21251" spans="3:4" hidden="1" outlineLevel="1" x14ac:dyDescent="0.2">
      <c r="C21251" s="554"/>
      <c r="D21251" s="554"/>
    </row>
    <row r="21252" spans="3:4" hidden="1" outlineLevel="1" x14ac:dyDescent="0.2">
      <c r="C21252" s="554"/>
      <c r="D21252" s="554"/>
    </row>
    <row r="21253" spans="3:4" hidden="1" outlineLevel="1" x14ac:dyDescent="0.2">
      <c r="C21253" s="554"/>
      <c r="D21253" s="554"/>
    </row>
    <row r="21254" spans="3:4" hidden="1" outlineLevel="1" x14ac:dyDescent="0.2">
      <c r="C21254" s="554"/>
      <c r="D21254" s="554"/>
    </row>
    <row r="21255" spans="3:4" hidden="1" outlineLevel="1" x14ac:dyDescent="0.2">
      <c r="C21255" s="554"/>
      <c r="D21255" s="554"/>
    </row>
    <row r="21256" spans="3:4" hidden="1" outlineLevel="1" x14ac:dyDescent="0.2">
      <c r="C21256" s="554"/>
      <c r="D21256" s="554"/>
    </row>
    <row r="21257" spans="3:4" hidden="1" outlineLevel="1" x14ac:dyDescent="0.2">
      <c r="C21257" s="554"/>
      <c r="D21257" s="554"/>
    </row>
    <row r="21258" spans="3:4" hidden="1" outlineLevel="1" x14ac:dyDescent="0.2">
      <c r="C21258" s="554"/>
      <c r="D21258" s="554"/>
    </row>
    <row r="21259" spans="3:4" hidden="1" outlineLevel="1" x14ac:dyDescent="0.2">
      <c r="C21259" s="554"/>
      <c r="D21259" s="554"/>
    </row>
    <row r="21260" spans="3:4" hidden="1" outlineLevel="1" x14ac:dyDescent="0.2">
      <c r="C21260" s="554"/>
      <c r="D21260" s="554"/>
    </row>
    <row r="21261" spans="3:4" hidden="1" outlineLevel="1" x14ac:dyDescent="0.2">
      <c r="C21261" s="554"/>
      <c r="D21261" s="554"/>
    </row>
    <row r="21262" spans="3:4" hidden="1" outlineLevel="1" x14ac:dyDescent="0.2">
      <c r="C21262" s="554"/>
      <c r="D21262" s="554"/>
    </row>
    <row r="21263" spans="3:4" hidden="1" outlineLevel="1" x14ac:dyDescent="0.2">
      <c r="C21263" s="554"/>
      <c r="D21263" s="554"/>
    </row>
    <row r="21264" spans="3:4" hidden="1" outlineLevel="1" x14ac:dyDescent="0.2">
      <c r="C21264" s="554"/>
      <c r="D21264" s="554"/>
    </row>
    <row r="21265" spans="3:4" hidden="1" outlineLevel="1" x14ac:dyDescent="0.2">
      <c r="C21265" s="554"/>
      <c r="D21265" s="554"/>
    </row>
    <row r="21266" spans="3:4" hidden="1" outlineLevel="1" x14ac:dyDescent="0.2">
      <c r="C21266" s="554"/>
      <c r="D21266" s="554"/>
    </row>
    <row r="21267" spans="3:4" hidden="1" outlineLevel="1" x14ac:dyDescent="0.2">
      <c r="C21267" s="554"/>
      <c r="D21267" s="554"/>
    </row>
    <row r="21268" spans="3:4" hidden="1" outlineLevel="1" x14ac:dyDescent="0.2">
      <c r="C21268" s="554"/>
      <c r="D21268" s="554"/>
    </row>
    <row r="21269" spans="3:4" hidden="1" outlineLevel="1" x14ac:dyDescent="0.2">
      <c r="C21269" s="554"/>
      <c r="D21269" s="554"/>
    </row>
    <row r="21270" spans="3:4" hidden="1" outlineLevel="1" x14ac:dyDescent="0.2">
      <c r="C21270" s="554"/>
      <c r="D21270" s="554"/>
    </row>
    <row r="21271" spans="3:4" hidden="1" outlineLevel="1" x14ac:dyDescent="0.2">
      <c r="C21271" s="554"/>
      <c r="D21271" s="554"/>
    </row>
    <row r="21272" spans="3:4" hidden="1" outlineLevel="1" x14ac:dyDescent="0.2">
      <c r="C21272" s="554"/>
      <c r="D21272" s="554"/>
    </row>
    <row r="21273" spans="3:4" hidden="1" outlineLevel="1" x14ac:dyDescent="0.2">
      <c r="C21273" s="554"/>
      <c r="D21273" s="554"/>
    </row>
    <row r="21274" spans="3:4" hidden="1" outlineLevel="1" x14ac:dyDescent="0.2">
      <c r="C21274" s="554"/>
      <c r="D21274" s="554"/>
    </row>
    <row r="21275" spans="3:4" hidden="1" outlineLevel="1" x14ac:dyDescent="0.2">
      <c r="C21275" s="554"/>
      <c r="D21275" s="554"/>
    </row>
    <row r="21276" spans="3:4" hidden="1" outlineLevel="1" x14ac:dyDescent="0.2">
      <c r="C21276" s="554"/>
      <c r="D21276" s="554"/>
    </row>
    <row r="21277" spans="3:4" hidden="1" outlineLevel="1" x14ac:dyDescent="0.2">
      <c r="C21277" s="554"/>
      <c r="D21277" s="554"/>
    </row>
    <row r="21278" spans="3:4" hidden="1" outlineLevel="1" x14ac:dyDescent="0.2">
      <c r="C21278" s="554"/>
      <c r="D21278" s="554"/>
    </row>
    <row r="21279" spans="3:4" hidden="1" outlineLevel="1" x14ac:dyDescent="0.2">
      <c r="C21279" s="554"/>
      <c r="D21279" s="554"/>
    </row>
    <row r="21280" spans="3:4" hidden="1" outlineLevel="1" x14ac:dyDescent="0.2">
      <c r="C21280" s="554"/>
      <c r="D21280" s="554"/>
    </row>
    <row r="21281" spans="3:4" hidden="1" outlineLevel="1" x14ac:dyDescent="0.2">
      <c r="C21281" s="554"/>
      <c r="D21281" s="554"/>
    </row>
    <row r="21282" spans="3:4" hidden="1" outlineLevel="1" x14ac:dyDescent="0.2">
      <c r="C21282" s="554"/>
      <c r="D21282" s="554"/>
    </row>
    <row r="21283" spans="3:4" hidden="1" outlineLevel="1" x14ac:dyDescent="0.2">
      <c r="C21283" s="554"/>
      <c r="D21283" s="554"/>
    </row>
    <row r="21284" spans="3:4" hidden="1" outlineLevel="1" x14ac:dyDescent="0.2">
      <c r="C21284" s="554"/>
      <c r="D21284" s="554"/>
    </row>
    <row r="21285" spans="3:4" hidden="1" outlineLevel="1" x14ac:dyDescent="0.2">
      <c r="C21285" s="554"/>
      <c r="D21285" s="554"/>
    </row>
    <row r="21286" spans="3:4" hidden="1" outlineLevel="1" x14ac:dyDescent="0.2">
      <c r="C21286" s="554"/>
      <c r="D21286" s="554"/>
    </row>
    <row r="21287" spans="3:4" hidden="1" outlineLevel="1" x14ac:dyDescent="0.2">
      <c r="C21287" s="554"/>
      <c r="D21287" s="554"/>
    </row>
    <row r="21288" spans="3:4" hidden="1" outlineLevel="1" x14ac:dyDescent="0.2">
      <c r="C21288" s="554"/>
      <c r="D21288" s="554"/>
    </row>
    <row r="21289" spans="3:4" hidden="1" outlineLevel="1" x14ac:dyDescent="0.2">
      <c r="C21289" s="554"/>
      <c r="D21289" s="554"/>
    </row>
    <row r="21290" spans="3:4" hidden="1" outlineLevel="1" x14ac:dyDescent="0.2">
      <c r="C21290" s="554"/>
      <c r="D21290" s="554"/>
    </row>
    <row r="21291" spans="3:4" hidden="1" outlineLevel="1" x14ac:dyDescent="0.2">
      <c r="C21291" s="554"/>
      <c r="D21291" s="554"/>
    </row>
    <row r="21292" spans="3:4" hidden="1" outlineLevel="1" x14ac:dyDescent="0.2">
      <c r="C21292" s="554"/>
      <c r="D21292" s="554"/>
    </row>
    <row r="21293" spans="3:4" hidden="1" outlineLevel="1" x14ac:dyDescent="0.2">
      <c r="C21293" s="554"/>
      <c r="D21293" s="554"/>
    </row>
    <row r="21294" spans="3:4" hidden="1" outlineLevel="1" x14ac:dyDescent="0.2">
      <c r="C21294" s="554"/>
      <c r="D21294" s="554"/>
    </row>
    <row r="21295" spans="3:4" hidden="1" outlineLevel="1" x14ac:dyDescent="0.2">
      <c r="C21295" s="554"/>
      <c r="D21295" s="554"/>
    </row>
    <row r="21296" spans="3:4" hidden="1" outlineLevel="1" x14ac:dyDescent="0.2">
      <c r="C21296" s="554"/>
      <c r="D21296" s="554"/>
    </row>
    <row r="21297" spans="3:4" hidden="1" outlineLevel="1" x14ac:dyDescent="0.2">
      <c r="C21297" s="554"/>
      <c r="D21297" s="554"/>
    </row>
    <row r="21298" spans="3:4" hidden="1" outlineLevel="1" x14ac:dyDescent="0.2">
      <c r="C21298" s="554"/>
      <c r="D21298" s="554"/>
    </row>
    <row r="21299" spans="3:4" hidden="1" outlineLevel="1" x14ac:dyDescent="0.2">
      <c r="C21299" s="554"/>
      <c r="D21299" s="554"/>
    </row>
    <row r="21300" spans="3:4" hidden="1" outlineLevel="1" x14ac:dyDescent="0.2">
      <c r="C21300" s="554"/>
      <c r="D21300" s="554"/>
    </row>
    <row r="21301" spans="3:4" hidden="1" outlineLevel="1" x14ac:dyDescent="0.2">
      <c r="C21301" s="554"/>
      <c r="D21301" s="554"/>
    </row>
    <row r="21302" spans="3:4" hidden="1" outlineLevel="1" x14ac:dyDescent="0.2">
      <c r="C21302" s="554"/>
      <c r="D21302" s="554"/>
    </row>
    <row r="21303" spans="3:4" hidden="1" outlineLevel="1" x14ac:dyDescent="0.2">
      <c r="C21303" s="554"/>
      <c r="D21303" s="554"/>
    </row>
    <row r="21304" spans="3:4" hidden="1" outlineLevel="1" x14ac:dyDescent="0.2">
      <c r="C21304" s="554"/>
      <c r="D21304" s="554"/>
    </row>
    <row r="21305" spans="3:4" hidden="1" outlineLevel="1" x14ac:dyDescent="0.2">
      <c r="C21305" s="554"/>
      <c r="D21305" s="554"/>
    </row>
    <row r="21306" spans="3:4" hidden="1" outlineLevel="1" x14ac:dyDescent="0.2">
      <c r="C21306" s="554"/>
      <c r="D21306" s="554"/>
    </row>
    <row r="21307" spans="3:4" hidden="1" outlineLevel="1" x14ac:dyDescent="0.2">
      <c r="C21307" s="554"/>
      <c r="D21307" s="554"/>
    </row>
    <row r="21308" spans="3:4" hidden="1" outlineLevel="1" x14ac:dyDescent="0.2">
      <c r="C21308" s="554"/>
      <c r="D21308" s="554"/>
    </row>
    <row r="21309" spans="3:4" hidden="1" outlineLevel="1" x14ac:dyDescent="0.2">
      <c r="C21309" s="554"/>
      <c r="D21309" s="554"/>
    </row>
    <row r="21310" spans="3:4" hidden="1" outlineLevel="1" x14ac:dyDescent="0.2">
      <c r="C21310" s="554"/>
      <c r="D21310" s="554"/>
    </row>
    <row r="21311" spans="3:4" hidden="1" outlineLevel="1" x14ac:dyDescent="0.2">
      <c r="C21311" s="554"/>
      <c r="D21311" s="554"/>
    </row>
    <row r="21312" spans="3:4" hidden="1" outlineLevel="1" x14ac:dyDescent="0.2">
      <c r="C21312" s="554"/>
      <c r="D21312" s="554"/>
    </row>
    <row r="21313" spans="3:4" hidden="1" outlineLevel="1" x14ac:dyDescent="0.2">
      <c r="C21313" s="554"/>
      <c r="D21313" s="554"/>
    </row>
    <row r="21314" spans="3:4" hidden="1" outlineLevel="1" x14ac:dyDescent="0.2">
      <c r="C21314" s="554"/>
      <c r="D21314" s="554"/>
    </row>
    <row r="21315" spans="3:4" hidden="1" outlineLevel="1" x14ac:dyDescent="0.2">
      <c r="C21315" s="554"/>
      <c r="D21315" s="554"/>
    </row>
    <row r="21316" spans="3:4" hidden="1" outlineLevel="1" x14ac:dyDescent="0.2">
      <c r="C21316" s="554"/>
      <c r="D21316" s="554"/>
    </row>
    <row r="21317" spans="3:4" hidden="1" outlineLevel="1" x14ac:dyDescent="0.2">
      <c r="C21317" s="554"/>
      <c r="D21317" s="554"/>
    </row>
    <row r="21318" spans="3:4" hidden="1" outlineLevel="1" x14ac:dyDescent="0.2">
      <c r="C21318" s="554"/>
      <c r="D21318" s="554"/>
    </row>
    <row r="21319" spans="3:4" hidden="1" outlineLevel="1" x14ac:dyDescent="0.2">
      <c r="C21319" s="554"/>
      <c r="D21319" s="554"/>
    </row>
    <row r="21320" spans="3:4" hidden="1" outlineLevel="1" x14ac:dyDescent="0.2">
      <c r="C21320" s="554"/>
      <c r="D21320" s="554"/>
    </row>
    <row r="21321" spans="3:4" hidden="1" outlineLevel="1" x14ac:dyDescent="0.2">
      <c r="C21321" s="554"/>
      <c r="D21321" s="554"/>
    </row>
    <row r="21322" spans="3:4" hidden="1" outlineLevel="1" x14ac:dyDescent="0.2">
      <c r="C21322" s="554"/>
      <c r="D21322" s="554"/>
    </row>
    <row r="21323" spans="3:4" hidden="1" outlineLevel="1" x14ac:dyDescent="0.2">
      <c r="C21323" s="554"/>
      <c r="D21323" s="554"/>
    </row>
    <row r="21324" spans="3:4" hidden="1" outlineLevel="1" x14ac:dyDescent="0.2">
      <c r="C21324" s="554"/>
      <c r="D21324" s="554"/>
    </row>
    <row r="21325" spans="3:4" hidden="1" outlineLevel="1" x14ac:dyDescent="0.2">
      <c r="C21325" s="554"/>
      <c r="D21325" s="554"/>
    </row>
    <row r="21326" spans="3:4" hidden="1" outlineLevel="1" x14ac:dyDescent="0.2">
      <c r="C21326" s="554"/>
      <c r="D21326" s="554"/>
    </row>
    <row r="21327" spans="3:4" hidden="1" outlineLevel="1" x14ac:dyDescent="0.2">
      <c r="C21327" s="554"/>
      <c r="D21327" s="554"/>
    </row>
    <row r="21328" spans="3:4" hidden="1" outlineLevel="1" x14ac:dyDescent="0.2">
      <c r="C21328" s="554"/>
      <c r="D21328" s="554"/>
    </row>
    <row r="21329" spans="3:4" hidden="1" outlineLevel="1" x14ac:dyDescent="0.2">
      <c r="C21329" s="554"/>
      <c r="D21329" s="554"/>
    </row>
    <row r="21330" spans="3:4" hidden="1" outlineLevel="1" x14ac:dyDescent="0.2">
      <c r="C21330" s="554"/>
      <c r="D21330" s="554"/>
    </row>
    <row r="21331" spans="3:4" hidden="1" outlineLevel="1" x14ac:dyDescent="0.2">
      <c r="C21331" s="554"/>
      <c r="D21331" s="554"/>
    </row>
    <row r="21332" spans="3:4" hidden="1" outlineLevel="1" x14ac:dyDescent="0.2">
      <c r="C21332" s="554"/>
      <c r="D21332" s="554"/>
    </row>
    <row r="21333" spans="3:4" hidden="1" outlineLevel="1" x14ac:dyDescent="0.2">
      <c r="C21333" s="554"/>
      <c r="D21333" s="554"/>
    </row>
    <row r="21334" spans="3:4" hidden="1" outlineLevel="1" x14ac:dyDescent="0.2">
      <c r="C21334" s="554"/>
      <c r="D21334" s="554"/>
    </row>
    <row r="21335" spans="3:4" hidden="1" outlineLevel="1" x14ac:dyDescent="0.2">
      <c r="C21335" s="554"/>
      <c r="D21335" s="554"/>
    </row>
    <row r="21336" spans="3:4" hidden="1" outlineLevel="1" x14ac:dyDescent="0.2">
      <c r="C21336" s="554"/>
      <c r="D21336" s="554"/>
    </row>
    <row r="21337" spans="3:4" hidden="1" outlineLevel="1" x14ac:dyDescent="0.2">
      <c r="C21337" s="554"/>
      <c r="D21337" s="554"/>
    </row>
    <row r="21338" spans="3:4" hidden="1" outlineLevel="1" x14ac:dyDescent="0.2">
      <c r="C21338" s="554"/>
      <c r="D21338" s="554"/>
    </row>
    <row r="21339" spans="3:4" hidden="1" outlineLevel="1" x14ac:dyDescent="0.2">
      <c r="C21339" s="554"/>
      <c r="D21339" s="554"/>
    </row>
    <row r="21340" spans="3:4" hidden="1" outlineLevel="1" x14ac:dyDescent="0.2">
      <c r="C21340" s="554"/>
      <c r="D21340" s="554"/>
    </row>
    <row r="21341" spans="3:4" hidden="1" outlineLevel="1" x14ac:dyDescent="0.2">
      <c r="C21341" s="554"/>
      <c r="D21341" s="554"/>
    </row>
    <row r="21342" spans="3:4" hidden="1" outlineLevel="1" x14ac:dyDescent="0.2">
      <c r="C21342" s="554"/>
      <c r="D21342" s="554"/>
    </row>
    <row r="21343" spans="3:4" hidden="1" outlineLevel="1" x14ac:dyDescent="0.2">
      <c r="C21343" s="554"/>
      <c r="D21343" s="554"/>
    </row>
    <row r="21344" spans="3:4" hidden="1" outlineLevel="1" x14ac:dyDescent="0.2">
      <c r="C21344" s="554"/>
      <c r="D21344" s="554"/>
    </row>
    <row r="21345" spans="3:4" hidden="1" outlineLevel="1" x14ac:dyDescent="0.2">
      <c r="C21345" s="554"/>
      <c r="D21345" s="554"/>
    </row>
    <row r="21346" spans="3:4" hidden="1" outlineLevel="1" x14ac:dyDescent="0.2">
      <c r="C21346" s="554"/>
      <c r="D21346" s="554"/>
    </row>
    <row r="21347" spans="3:4" hidden="1" outlineLevel="1" x14ac:dyDescent="0.2">
      <c r="C21347" s="554"/>
      <c r="D21347" s="554"/>
    </row>
    <row r="21348" spans="3:4" hidden="1" outlineLevel="1" x14ac:dyDescent="0.2">
      <c r="C21348" s="554"/>
      <c r="D21348" s="554"/>
    </row>
    <row r="21349" spans="3:4" hidden="1" outlineLevel="1" x14ac:dyDescent="0.2">
      <c r="C21349" s="554"/>
      <c r="D21349" s="554"/>
    </row>
    <row r="21350" spans="3:4" hidden="1" outlineLevel="1" x14ac:dyDescent="0.2">
      <c r="C21350" s="554"/>
      <c r="D21350" s="554"/>
    </row>
    <row r="21351" spans="3:4" hidden="1" outlineLevel="1" x14ac:dyDescent="0.2">
      <c r="C21351" s="554"/>
      <c r="D21351" s="554"/>
    </row>
    <row r="21352" spans="3:4" hidden="1" outlineLevel="1" x14ac:dyDescent="0.2">
      <c r="C21352" s="554"/>
      <c r="D21352" s="554"/>
    </row>
    <row r="21353" spans="3:4" hidden="1" outlineLevel="1" x14ac:dyDescent="0.2">
      <c r="C21353" s="554"/>
      <c r="D21353" s="554"/>
    </row>
    <row r="21354" spans="3:4" hidden="1" outlineLevel="1" x14ac:dyDescent="0.2">
      <c r="C21354" s="554"/>
      <c r="D21354" s="554"/>
    </row>
    <row r="21355" spans="3:4" hidden="1" outlineLevel="1" x14ac:dyDescent="0.2">
      <c r="C21355" s="554"/>
      <c r="D21355" s="554"/>
    </row>
    <row r="21356" spans="3:4" hidden="1" outlineLevel="1" x14ac:dyDescent="0.2">
      <c r="C21356" s="554"/>
      <c r="D21356" s="554"/>
    </row>
    <row r="21357" spans="3:4" hidden="1" outlineLevel="1" x14ac:dyDescent="0.2">
      <c r="C21357" s="554"/>
      <c r="D21357" s="554"/>
    </row>
    <row r="21358" spans="3:4" hidden="1" outlineLevel="1" x14ac:dyDescent="0.2">
      <c r="C21358" s="554"/>
      <c r="D21358" s="554"/>
    </row>
    <row r="21359" spans="3:4" hidden="1" outlineLevel="1" x14ac:dyDescent="0.2">
      <c r="C21359" s="554"/>
      <c r="D21359" s="554"/>
    </row>
    <row r="21360" spans="3:4" hidden="1" outlineLevel="1" x14ac:dyDescent="0.2">
      <c r="C21360" s="554"/>
      <c r="D21360" s="554"/>
    </row>
    <row r="21361" spans="3:4" hidden="1" outlineLevel="1" x14ac:dyDescent="0.2">
      <c r="C21361" s="554"/>
      <c r="D21361" s="554"/>
    </row>
    <row r="21362" spans="3:4" hidden="1" outlineLevel="1" x14ac:dyDescent="0.2">
      <c r="C21362" s="554"/>
      <c r="D21362" s="554"/>
    </row>
    <row r="21363" spans="3:4" hidden="1" outlineLevel="1" x14ac:dyDescent="0.2">
      <c r="C21363" s="554"/>
      <c r="D21363" s="554"/>
    </row>
    <row r="21364" spans="3:4" hidden="1" outlineLevel="1" x14ac:dyDescent="0.2">
      <c r="C21364" s="554"/>
      <c r="D21364" s="554"/>
    </row>
    <row r="21365" spans="3:4" hidden="1" outlineLevel="1" x14ac:dyDescent="0.2">
      <c r="C21365" s="554"/>
      <c r="D21365" s="554"/>
    </row>
    <row r="21366" spans="3:4" hidden="1" outlineLevel="1" x14ac:dyDescent="0.2">
      <c r="C21366" s="554"/>
      <c r="D21366" s="554"/>
    </row>
    <row r="21367" spans="3:4" hidden="1" outlineLevel="1" x14ac:dyDescent="0.2">
      <c r="C21367" s="554"/>
      <c r="D21367" s="554"/>
    </row>
    <row r="21368" spans="3:4" hidden="1" outlineLevel="1" x14ac:dyDescent="0.2">
      <c r="C21368" s="554"/>
      <c r="D21368" s="554"/>
    </row>
    <row r="21369" spans="3:4" hidden="1" outlineLevel="1" x14ac:dyDescent="0.2">
      <c r="C21369" s="554"/>
      <c r="D21369" s="554"/>
    </row>
    <row r="21370" spans="3:4" hidden="1" outlineLevel="1" x14ac:dyDescent="0.2">
      <c r="C21370" s="554"/>
      <c r="D21370" s="554"/>
    </row>
    <row r="21371" spans="3:4" hidden="1" outlineLevel="1" x14ac:dyDescent="0.2">
      <c r="C21371" s="554"/>
      <c r="D21371" s="554"/>
    </row>
    <row r="21372" spans="3:4" hidden="1" outlineLevel="1" x14ac:dyDescent="0.2">
      <c r="C21372" s="554"/>
      <c r="D21372" s="554"/>
    </row>
    <row r="21373" spans="3:4" hidden="1" outlineLevel="1" x14ac:dyDescent="0.2">
      <c r="C21373" s="554"/>
      <c r="D21373" s="554"/>
    </row>
    <row r="21374" spans="3:4" hidden="1" outlineLevel="1" x14ac:dyDescent="0.2">
      <c r="C21374" s="554"/>
      <c r="D21374" s="554"/>
    </row>
    <row r="21375" spans="3:4" hidden="1" outlineLevel="1" x14ac:dyDescent="0.2">
      <c r="C21375" s="554"/>
      <c r="D21375" s="554"/>
    </row>
    <row r="21376" spans="3:4" hidden="1" outlineLevel="1" x14ac:dyDescent="0.2">
      <c r="C21376" s="554"/>
      <c r="D21376" s="554"/>
    </row>
    <row r="21377" spans="3:4" hidden="1" outlineLevel="1" x14ac:dyDescent="0.2">
      <c r="C21377" s="554"/>
      <c r="D21377" s="554"/>
    </row>
    <row r="21378" spans="3:4" hidden="1" outlineLevel="1" x14ac:dyDescent="0.2">
      <c r="C21378" s="554"/>
      <c r="D21378" s="554"/>
    </row>
    <row r="21379" spans="3:4" hidden="1" outlineLevel="1" x14ac:dyDescent="0.2">
      <c r="C21379" s="554"/>
      <c r="D21379" s="554"/>
    </row>
    <row r="21380" spans="3:4" hidden="1" outlineLevel="1" x14ac:dyDescent="0.2">
      <c r="C21380" s="554"/>
      <c r="D21380" s="554"/>
    </row>
    <row r="21381" spans="3:4" hidden="1" outlineLevel="1" x14ac:dyDescent="0.2">
      <c r="C21381" s="554"/>
      <c r="D21381" s="554"/>
    </row>
    <row r="21382" spans="3:4" hidden="1" outlineLevel="1" x14ac:dyDescent="0.2">
      <c r="C21382" s="554"/>
      <c r="D21382" s="554"/>
    </row>
    <row r="21383" spans="3:4" hidden="1" outlineLevel="1" x14ac:dyDescent="0.2">
      <c r="C21383" s="554"/>
      <c r="D21383" s="554"/>
    </row>
    <row r="21384" spans="3:4" hidden="1" outlineLevel="1" x14ac:dyDescent="0.2">
      <c r="C21384" s="554"/>
      <c r="D21384" s="554"/>
    </row>
    <row r="21385" spans="3:4" hidden="1" outlineLevel="1" x14ac:dyDescent="0.2">
      <c r="C21385" s="554"/>
      <c r="D21385" s="554"/>
    </row>
    <row r="21386" spans="3:4" hidden="1" outlineLevel="1" x14ac:dyDescent="0.2">
      <c r="C21386" s="554"/>
      <c r="D21386" s="554"/>
    </row>
    <row r="21387" spans="3:4" hidden="1" outlineLevel="1" x14ac:dyDescent="0.2">
      <c r="C21387" s="554"/>
      <c r="D21387" s="554"/>
    </row>
    <row r="21388" spans="3:4" hidden="1" outlineLevel="1" x14ac:dyDescent="0.2">
      <c r="C21388" s="554"/>
      <c r="D21388" s="554"/>
    </row>
    <row r="21389" spans="3:4" hidden="1" outlineLevel="1" x14ac:dyDescent="0.2">
      <c r="C21389" s="554"/>
      <c r="D21389" s="554"/>
    </row>
    <row r="21390" spans="3:4" hidden="1" outlineLevel="1" x14ac:dyDescent="0.2">
      <c r="C21390" s="554"/>
      <c r="D21390" s="554"/>
    </row>
    <row r="21391" spans="3:4" hidden="1" outlineLevel="1" x14ac:dyDescent="0.2">
      <c r="C21391" s="554"/>
      <c r="D21391" s="554"/>
    </row>
    <row r="21392" spans="3:4" hidden="1" outlineLevel="1" x14ac:dyDescent="0.2">
      <c r="C21392" s="554"/>
      <c r="D21392" s="554"/>
    </row>
    <row r="21393" spans="3:4" hidden="1" outlineLevel="1" x14ac:dyDescent="0.2">
      <c r="C21393" s="554"/>
      <c r="D21393" s="554"/>
    </row>
    <row r="21394" spans="3:4" hidden="1" outlineLevel="1" x14ac:dyDescent="0.2">
      <c r="C21394" s="554"/>
      <c r="D21394" s="554"/>
    </row>
    <row r="21395" spans="3:4" hidden="1" outlineLevel="1" x14ac:dyDescent="0.2">
      <c r="C21395" s="554"/>
      <c r="D21395" s="554"/>
    </row>
    <row r="21396" spans="3:4" hidden="1" outlineLevel="1" x14ac:dyDescent="0.2">
      <c r="C21396" s="554"/>
      <c r="D21396" s="554"/>
    </row>
    <row r="21397" spans="3:4" hidden="1" outlineLevel="1" x14ac:dyDescent="0.2">
      <c r="C21397" s="554"/>
      <c r="D21397" s="554"/>
    </row>
    <row r="21398" spans="3:4" hidden="1" outlineLevel="1" x14ac:dyDescent="0.2">
      <c r="C21398" s="554"/>
      <c r="D21398" s="554"/>
    </row>
    <row r="21399" spans="3:4" hidden="1" outlineLevel="1" x14ac:dyDescent="0.2">
      <c r="C21399" s="554"/>
      <c r="D21399" s="554"/>
    </row>
    <row r="21400" spans="3:4" hidden="1" outlineLevel="1" x14ac:dyDescent="0.2">
      <c r="C21400" s="554"/>
      <c r="D21400" s="554"/>
    </row>
    <row r="21401" spans="3:4" hidden="1" outlineLevel="1" x14ac:dyDescent="0.2">
      <c r="C21401" s="554"/>
      <c r="D21401" s="554"/>
    </row>
    <row r="21402" spans="3:4" hidden="1" outlineLevel="1" x14ac:dyDescent="0.2">
      <c r="C21402" s="554"/>
      <c r="D21402" s="554"/>
    </row>
    <row r="21403" spans="3:4" hidden="1" outlineLevel="1" x14ac:dyDescent="0.2">
      <c r="C21403" s="554"/>
      <c r="D21403" s="554"/>
    </row>
    <row r="21404" spans="3:4" hidden="1" outlineLevel="1" x14ac:dyDescent="0.2">
      <c r="C21404" s="554"/>
      <c r="D21404" s="554"/>
    </row>
    <row r="21405" spans="3:4" hidden="1" outlineLevel="1" x14ac:dyDescent="0.2">
      <c r="C21405" s="554"/>
      <c r="D21405" s="554"/>
    </row>
    <row r="21406" spans="3:4" hidden="1" outlineLevel="1" x14ac:dyDescent="0.2">
      <c r="C21406" s="554"/>
      <c r="D21406" s="554"/>
    </row>
    <row r="21407" spans="3:4" hidden="1" outlineLevel="1" x14ac:dyDescent="0.2">
      <c r="C21407" s="554"/>
      <c r="D21407" s="554"/>
    </row>
    <row r="21408" spans="3:4" hidden="1" outlineLevel="1" x14ac:dyDescent="0.2">
      <c r="C21408" s="554"/>
      <c r="D21408" s="554"/>
    </row>
    <row r="21409" spans="3:4" hidden="1" outlineLevel="1" x14ac:dyDescent="0.2">
      <c r="C21409" s="554"/>
      <c r="D21409" s="554"/>
    </row>
    <row r="21410" spans="3:4" hidden="1" outlineLevel="1" x14ac:dyDescent="0.2">
      <c r="C21410" s="554"/>
      <c r="D21410" s="554"/>
    </row>
    <row r="21411" spans="3:4" hidden="1" outlineLevel="1" x14ac:dyDescent="0.2">
      <c r="C21411" s="554"/>
      <c r="D21411" s="554"/>
    </row>
    <row r="21412" spans="3:4" hidden="1" outlineLevel="1" x14ac:dyDescent="0.2">
      <c r="C21412" s="554"/>
      <c r="D21412" s="554"/>
    </row>
    <row r="21413" spans="3:4" hidden="1" outlineLevel="1" x14ac:dyDescent="0.2">
      <c r="C21413" s="554"/>
      <c r="D21413" s="554"/>
    </row>
    <row r="21414" spans="3:4" hidden="1" outlineLevel="1" x14ac:dyDescent="0.2">
      <c r="C21414" s="554"/>
      <c r="D21414" s="554"/>
    </row>
    <row r="21415" spans="3:4" hidden="1" outlineLevel="1" x14ac:dyDescent="0.2">
      <c r="C21415" s="554"/>
      <c r="D21415" s="554"/>
    </row>
    <row r="21416" spans="3:4" hidden="1" outlineLevel="1" x14ac:dyDescent="0.2">
      <c r="C21416" s="554"/>
      <c r="D21416" s="554"/>
    </row>
    <row r="21417" spans="3:4" hidden="1" outlineLevel="1" x14ac:dyDescent="0.2">
      <c r="C21417" s="554"/>
      <c r="D21417" s="554"/>
    </row>
    <row r="21418" spans="3:4" hidden="1" outlineLevel="1" x14ac:dyDescent="0.2">
      <c r="C21418" s="554"/>
      <c r="D21418" s="554"/>
    </row>
    <row r="21419" spans="3:4" hidden="1" outlineLevel="1" x14ac:dyDescent="0.2">
      <c r="C21419" s="554"/>
      <c r="D21419" s="554"/>
    </row>
    <row r="21420" spans="3:4" hidden="1" outlineLevel="1" x14ac:dyDescent="0.2">
      <c r="C21420" s="554"/>
      <c r="D21420" s="554"/>
    </row>
    <row r="21421" spans="3:4" hidden="1" outlineLevel="1" x14ac:dyDescent="0.2">
      <c r="C21421" s="554"/>
      <c r="D21421" s="554"/>
    </row>
    <row r="21422" spans="3:4" hidden="1" outlineLevel="1" x14ac:dyDescent="0.2">
      <c r="C21422" s="554"/>
      <c r="D21422" s="554"/>
    </row>
    <row r="21423" spans="3:4" hidden="1" outlineLevel="1" x14ac:dyDescent="0.2">
      <c r="C21423" s="554"/>
      <c r="D21423" s="554"/>
    </row>
    <row r="21424" spans="3:4" hidden="1" outlineLevel="1" x14ac:dyDescent="0.2">
      <c r="C21424" s="554"/>
      <c r="D21424" s="554"/>
    </row>
    <row r="21425" spans="3:4" hidden="1" outlineLevel="1" x14ac:dyDescent="0.2">
      <c r="C21425" s="554"/>
      <c r="D21425" s="554"/>
    </row>
    <row r="21426" spans="3:4" hidden="1" outlineLevel="1" x14ac:dyDescent="0.2">
      <c r="C21426" s="554"/>
      <c r="D21426" s="554"/>
    </row>
    <row r="21427" spans="3:4" hidden="1" outlineLevel="1" x14ac:dyDescent="0.2">
      <c r="C21427" s="554"/>
      <c r="D21427" s="554"/>
    </row>
    <row r="21428" spans="3:4" hidden="1" outlineLevel="1" x14ac:dyDescent="0.2">
      <c r="C21428" s="554"/>
      <c r="D21428" s="554"/>
    </row>
    <row r="21429" spans="3:4" hidden="1" outlineLevel="1" x14ac:dyDescent="0.2">
      <c r="C21429" s="554"/>
      <c r="D21429" s="554"/>
    </row>
    <row r="21430" spans="3:4" hidden="1" outlineLevel="1" x14ac:dyDescent="0.2">
      <c r="C21430" s="554"/>
      <c r="D21430" s="554"/>
    </row>
    <row r="21431" spans="3:4" hidden="1" outlineLevel="1" x14ac:dyDescent="0.2">
      <c r="C21431" s="554"/>
      <c r="D21431" s="554"/>
    </row>
    <row r="21432" spans="3:4" hidden="1" outlineLevel="1" x14ac:dyDescent="0.2">
      <c r="C21432" s="554"/>
      <c r="D21432" s="554"/>
    </row>
    <row r="21433" spans="3:4" hidden="1" outlineLevel="1" x14ac:dyDescent="0.2">
      <c r="C21433" s="554"/>
      <c r="D21433" s="554"/>
    </row>
    <row r="21434" spans="3:4" hidden="1" outlineLevel="1" x14ac:dyDescent="0.2">
      <c r="C21434" s="554"/>
      <c r="D21434" s="554"/>
    </row>
    <row r="21435" spans="3:4" hidden="1" outlineLevel="1" x14ac:dyDescent="0.2">
      <c r="C21435" s="554"/>
      <c r="D21435" s="554"/>
    </row>
    <row r="21436" spans="3:4" hidden="1" outlineLevel="1" x14ac:dyDescent="0.2">
      <c r="C21436" s="554"/>
      <c r="D21436" s="554"/>
    </row>
    <row r="21437" spans="3:4" hidden="1" outlineLevel="1" x14ac:dyDescent="0.2">
      <c r="C21437" s="554"/>
      <c r="D21437" s="554"/>
    </row>
    <row r="21438" spans="3:4" hidden="1" outlineLevel="1" x14ac:dyDescent="0.2">
      <c r="C21438" s="554"/>
      <c r="D21438" s="554"/>
    </row>
    <row r="21439" spans="3:4" hidden="1" outlineLevel="1" x14ac:dyDescent="0.2">
      <c r="C21439" s="554"/>
      <c r="D21439" s="554"/>
    </row>
    <row r="21440" spans="3:4" hidden="1" outlineLevel="1" x14ac:dyDescent="0.2">
      <c r="C21440" s="554"/>
      <c r="D21440" s="554"/>
    </row>
    <row r="21441" spans="3:4" hidden="1" outlineLevel="1" x14ac:dyDescent="0.2">
      <c r="C21441" s="554"/>
      <c r="D21441" s="554"/>
    </row>
    <row r="21442" spans="3:4" hidden="1" outlineLevel="1" x14ac:dyDescent="0.2">
      <c r="C21442" s="554"/>
      <c r="D21442" s="554"/>
    </row>
    <row r="21443" spans="3:4" hidden="1" outlineLevel="1" x14ac:dyDescent="0.2">
      <c r="C21443" s="554"/>
      <c r="D21443" s="554"/>
    </row>
    <row r="21444" spans="3:4" hidden="1" outlineLevel="1" x14ac:dyDescent="0.2">
      <c r="C21444" s="554"/>
      <c r="D21444" s="554"/>
    </row>
    <row r="21445" spans="3:4" hidden="1" outlineLevel="1" x14ac:dyDescent="0.2">
      <c r="C21445" s="554"/>
      <c r="D21445" s="554"/>
    </row>
    <row r="21446" spans="3:4" hidden="1" outlineLevel="1" x14ac:dyDescent="0.2">
      <c r="C21446" s="554"/>
      <c r="D21446" s="554"/>
    </row>
    <row r="21447" spans="3:4" hidden="1" outlineLevel="1" x14ac:dyDescent="0.2">
      <c r="C21447" s="554"/>
      <c r="D21447" s="554"/>
    </row>
    <row r="21448" spans="3:4" hidden="1" outlineLevel="1" x14ac:dyDescent="0.2">
      <c r="C21448" s="554"/>
      <c r="D21448" s="554"/>
    </row>
    <row r="21449" spans="3:4" hidden="1" outlineLevel="1" x14ac:dyDescent="0.2">
      <c r="C21449" s="554"/>
      <c r="D21449" s="554"/>
    </row>
    <row r="21450" spans="3:4" hidden="1" outlineLevel="1" x14ac:dyDescent="0.2">
      <c r="C21450" s="554"/>
      <c r="D21450" s="554"/>
    </row>
    <row r="21451" spans="3:4" hidden="1" outlineLevel="1" x14ac:dyDescent="0.2">
      <c r="C21451" s="554"/>
      <c r="D21451" s="554"/>
    </row>
    <row r="21452" spans="3:4" hidden="1" outlineLevel="1" x14ac:dyDescent="0.2">
      <c r="C21452" s="554"/>
      <c r="D21452" s="554"/>
    </row>
    <row r="21453" spans="3:4" hidden="1" outlineLevel="1" x14ac:dyDescent="0.2">
      <c r="C21453" s="554"/>
      <c r="D21453" s="554"/>
    </row>
    <row r="21454" spans="3:4" hidden="1" outlineLevel="1" x14ac:dyDescent="0.2">
      <c r="C21454" s="554"/>
      <c r="D21454" s="554"/>
    </row>
    <row r="21455" spans="3:4" hidden="1" outlineLevel="1" x14ac:dyDescent="0.2">
      <c r="C21455" s="554"/>
      <c r="D21455" s="554"/>
    </row>
    <row r="21456" spans="3:4" hidden="1" outlineLevel="1" x14ac:dyDescent="0.2">
      <c r="C21456" s="554"/>
      <c r="D21456" s="554"/>
    </row>
    <row r="21457" spans="3:4" hidden="1" outlineLevel="1" x14ac:dyDescent="0.2">
      <c r="C21457" s="554"/>
      <c r="D21457" s="554"/>
    </row>
    <row r="21458" spans="3:4" hidden="1" outlineLevel="1" x14ac:dyDescent="0.2">
      <c r="C21458" s="554"/>
      <c r="D21458" s="554"/>
    </row>
    <row r="21459" spans="3:4" hidden="1" outlineLevel="1" x14ac:dyDescent="0.2">
      <c r="C21459" s="554"/>
      <c r="D21459" s="554"/>
    </row>
    <row r="21460" spans="3:4" hidden="1" outlineLevel="1" x14ac:dyDescent="0.2">
      <c r="C21460" s="554"/>
      <c r="D21460" s="554"/>
    </row>
    <row r="21461" spans="3:4" hidden="1" outlineLevel="1" x14ac:dyDescent="0.2">
      <c r="C21461" s="554"/>
      <c r="D21461" s="554"/>
    </row>
    <row r="21462" spans="3:4" hidden="1" outlineLevel="1" x14ac:dyDescent="0.2">
      <c r="C21462" s="554"/>
      <c r="D21462" s="554"/>
    </row>
    <row r="21463" spans="3:4" hidden="1" outlineLevel="1" x14ac:dyDescent="0.2">
      <c r="C21463" s="554"/>
      <c r="D21463" s="554"/>
    </row>
    <row r="21464" spans="3:4" hidden="1" outlineLevel="1" x14ac:dyDescent="0.2">
      <c r="C21464" s="554"/>
      <c r="D21464" s="554"/>
    </row>
    <row r="21465" spans="3:4" hidden="1" outlineLevel="1" x14ac:dyDescent="0.2">
      <c r="C21465" s="554"/>
      <c r="D21465" s="554"/>
    </row>
    <row r="21466" spans="3:4" hidden="1" outlineLevel="1" x14ac:dyDescent="0.2">
      <c r="C21466" s="554"/>
      <c r="D21466" s="554"/>
    </row>
    <row r="21467" spans="3:4" hidden="1" outlineLevel="1" x14ac:dyDescent="0.2">
      <c r="C21467" s="554"/>
      <c r="D21467" s="554"/>
    </row>
    <row r="21468" spans="3:4" hidden="1" outlineLevel="1" x14ac:dyDescent="0.2">
      <c r="C21468" s="554"/>
      <c r="D21468" s="554"/>
    </row>
    <row r="21469" spans="3:4" hidden="1" outlineLevel="1" x14ac:dyDescent="0.2">
      <c r="C21469" s="554"/>
      <c r="D21469" s="554"/>
    </row>
    <row r="21470" spans="3:4" hidden="1" outlineLevel="1" x14ac:dyDescent="0.2">
      <c r="C21470" s="554"/>
      <c r="D21470" s="554"/>
    </row>
    <row r="21471" spans="3:4" hidden="1" outlineLevel="1" x14ac:dyDescent="0.2">
      <c r="C21471" s="554"/>
      <c r="D21471" s="554"/>
    </row>
    <row r="21472" spans="3:4" hidden="1" outlineLevel="1" x14ac:dyDescent="0.2">
      <c r="C21472" s="554"/>
      <c r="D21472" s="554"/>
    </row>
    <row r="21473" spans="3:4" hidden="1" outlineLevel="1" x14ac:dyDescent="0.2">
      <c r="C21473" s="554"/>
      <c r="D21473" s="554"/>
    </row>
    <row r="21474" spans="3:4" hidden="1" outlineLevel="1" x14ac:dyDescent="0.2">
      <c r="C21474" s="554"/>
      <c r="D21474" s="554"/>
    </row>
    <row r="21475" spans="3:4" hidden="1" outlineLevel="1" x14ac:dyDescent="0.2">
      <c r="C21475" s="554"/>
      <c r="D21475" s="554"/>
    </row>
    <row r="21476" spans="3:4" hidden="1" outlineLevel="1" x14ac:dyDescent="0.2">
      <c r="C21476" s="554"/>
      <c r="D21476" s="554"/>
    </row>
    <row r="21477" spans="3:4" hidden="1" outlineLevel="1" x14ac:dyDescent="0.2">
      <c r="C21477" s="554"/>
      <c r="D21477" s="554"/>
    </row>
    <row r="21478" spans="3:4" hidden="1" outlineLevel="1" x14ac:dyDescent="0.2">
      <c r="C21478" s="554"/>
      <c r="D21478" s="554"/>
    </row>
    <row r="21479" spans="3:4" hidden="1" outlineLevel="1" x14ac:dyDescent="0.2">
      <c r="C21479" s="554"/>
      <c r="D21479" s="554"/>
    </row>
    <row r="21480" spans="3:4" hidden="1" outlineLevel="1" x14ac:dyDescent="0.2">
      <c r="C21480" s="554"/>
      <c r="D21480" s="554"/>
    </row>
    <row r="21481" spans="3:4" hidden="1" outlineLevel="1" x14ac:dyDescent="0.2">
      <c r="C21481" s="554"/>
      <c r="D21481" s="554"/>
    </row>
    <row r="21482" spans="3:4" hidden="1" outlineLevel="1" x14ac:dyDescent="0.2">
      <c r="C21482" s="554"/>
      <c r="D21482" s="554"/>
    </row>
    <row r="21483" spans="3:4" hidden="1" outlineLevel="1" x14ac:dyDescent="0.2">
      <c r="C21483" s="554"/>
      <c r="D21483" s="554"/>
    </row>
    <row r="21484" spans="3:4" hidden="1" outlineLevel="1" x14ac:dyDescent="0.2">
      <c r="C21484" s="554"/>
      <c r="D21484" s="554"/>
    </row>
    <row r="21485" spans="3:4" hidden="1" outlineLevel="1" x14ac:dyDescent="0.2">
      <c r="C21485" s="554"/>
      <c r="D21485" s="554"/>
    </row>
    <row r="21486" spans="3:4" hidden="1" outlineLevel="1" x14ac:dyDescent="0.2">
      <c r="C21486" s="554"/>
      <c r="D21486" s="554"/>
    </row>
    <row r="21487" spans="3:4" hidden="1" outlineLevel="1" x14ac:dyDescent="0.2">
      <c r="C21487" s="554"/>
      <c r="D21487" s="554"/>
    </row>
    <row r="21488" spans="3:4" hidden="1" outlineLevel="1" x14ac:dyDescent="0.2">
      <c r="C21488" s="554"/>
      <c r="D21488" s="554"/>
    </row>
    <row r="21489" spans="3:4" hidden="1" outlineLevel="1" x14ac:dyDescent="0.2">
      <c r="C21489" s="554"/>
      <c r="D21489" s="554"/>
    </row>
    <row r="21490" spans="3:4" hidden="1" outlineLevel="1" x14ac:dyDescent="0.2">
      <c r="C21490" s="554"/>
      <c r="D21490" s="554"/>
    </row>
    <row r="21491" spans="3:4" hidden="1" outlineLevel="1" x14ac:dyDescent="0.2">
      <c r="C21491" s="554"/>
      <c r="D21491" s="554"/>
    </row>
    <row r="21492" spans="3:4" hidden="1" outlineLevel="1" x14ac:dyDescent="0.2">
      <c r="C21492" s="554"/>
      <c r="D21492" s="554"/>
    </row>
    <row r="21493" spans="3:4" hidden="1" outlineLevel="1" x14ac:dyDescent="0.2">
      <c r="C21493" s="554"/>
      <c r="D21493" s="554"/>
    </row>
    <row r="21494" spans="3:4" hidden="1" outlineLevel="1" x14ac:dyDescent="0.2">
      <c r="C21494" s="554"/>
      <c r="D21494" s="554"/>
    </row>
    <row r="21495" spans="3:4" hidden="1" outlineLevel="1" x14ac:dyDescent="0.2">
      <c r="C21495" s="554"/>
      <c r="D21495" s="554"/>
    </row>
    <row r="21496" spans="3:4" hidden="1" outlineLevel="1" x14ac:dyDescent="0.2">
      <c r="C21496" s="554"/>
      <c r="D21496" s="554"/>
    </row>
    <row r="21497" spans="3:4" hidden="1" outlineLevel="1" x14ac:dyDescent="0.2">
      <c r="C21497" s="554"/>
      <c r="D21497" s="554"/>
    </row>
    <row r="21498" spans="3:4" hidden="1" outlineLevel="1" x14ac:dyDescent="0.2">
      <c r="C21498" s="554"/>
      <c r="D21498" s="554"/>
    </row>
    <row r="21499" spans="3:4" hidden="1" outlineLevel="1" x14ac:dyDescent="0.2">
      <c r="C21499" s="554"/>
      <c r="D21499" s="554"/>
    </row>
    <row r="21500" spans="3:4" hidden="1" outlineLevel="1" x14ac:dyDescent="0.2">
      <c r="C21500" s="554"/>
      <c r="D21500" s="554"/>
    </row>
    <row r="21501" spans="3:4" hidden="1" outlineLevel="1" x14ac:dyDescent="0.2">
      <c r="C21501" s="554"/>
      <c r="D21501" s="554"/>
    </row>
    <row r="21502" spans="3:4" hidden="1" outlineLevel="1" x14ac:dyDescent="0.2">
      <c r="C21502" s="554"/>
      <c r="D21502" s="554"/>
    </row>
    <row r="21503" spans="3:4" hidden="1" outlineLevel="1" x14ac:dyDescent="0.2">
      <c r="C21503" s="554"/>
      <c r="D21503" s="554"/>
    </row>
    <row r="21504" spans="3:4" hidden="1" outlineLevel="1" x14ac:dyDescent="0.2">
      <c r="C21504" s="554"/>
      <c r="D21504" s="554"/>
    </row>
    <row r="21505" spans="3:4" hidden="1" outlineLevel="1" x14ac:dyDescent="0.2">
      <c r="C21505" s="554"/>
      <c r="D21505" s="554"/>
    </row>
    <row r="21506" spans="3:4" hidden="1" outlineLevel="1" x14ac:dyDescent="0.2">
      <c r="C21506" s="554"/>
      <c r="D21506" s="554"/>
    </row>
    <row r="21507" spans="3:4" hidden="1" outlineLevel="1" x14ac:dyDescent="0.2">
      <c r="C21507" s="554"/>
      <c r="D21507" s="554"/>
    </row>
    <row r="21508" spans="3:4" hidden="1" outlineLevel="1" x14ac:dyDescent="0.2">
      <c r="C21508" s="554"/>
      <c r="D21508" s="554"/>
    </row>
    <row r="21509" spans="3:4" hidden="1" outlineLevel="1" x14ac:dyDescent="0.2">
      <c r="C21509" s="554"/>
      <c r="D21509" s="554"/>
    </row>
    <row r="21510" spans="3:4" hidden="1" outlineLevel="1" x14ac:dyDescent="0.2">
      <c r="C21510" s="554"/>
      <c r="D21510" s="554"/>
    </row>
    <row r="21511" spans="3:4" hidden="1" outlineLevel="1" x14ac:dyDescent="0.2">
      <c r="C21511" s="554"/>
      <c r="D21511" s="554"/>
    </row>
    <row r="21512" spans="3:4" hidden="1" outlineLevel="1" x14ac:dyDescent="0.2">
      <c r="C21512" s="554"/>
      <c r="D21512" s="554"/>
    </row>
    <row r="21513" spans="3:4" hidden="1" outlineLevel="1" x14ac:dyDescent="0.2">
      <c r="C21513" s="554"/>
      <c r="D21513" s="554"/>
    </row>
    <row r="21514" spans="3:4" hidden="1" outlineLevel="1" x14ac:dyDescent="0.2">
      <c r="C21514" s="554"/>
      <c r="D21514" s="554"/>
    </row>
    <row r="21515" spans="3:4" hidden="1" outlineLevel="1" x14ac:dyDescent="0.2">
      <c r="C21515" s="554"/>
      <c r="D21515" s="554"/>
    </row>
    <row r="21516" spans="3:4" hidden="1" outlineLevel="1" x14ac:dyDescent="0.2">
      <c r="C21516" s="554"/>
      <c r="D21516" s="554"/>
    </row>
    <row r="21517" spans="3:4" hidden="1" outlineLevel="1" x14ac:dyDescent="0.2">
      <c r="C21517" s="554"/>
      <c r="D21517" s="554"/>
    </row>
    <row r="21518" spans="3:4" hidden="1" outlineLevel="1" x14ac:dyDescent="0.2">
      <c r="C21518" s="554"/>
      <c r="D21518" s="554"/>
    </row>
    <row r="21519" spans="3:4" hidden="1" outlineLevel="1" x14ac:dyDescent="0.2">
      <c r="C21519" s="554"/>
      <c r="D21519" s="554"/>
    </row>
    <row r="21520" spans="3:4" hidden="1" outlineLevel="1" x14ac:dyDescent="0.2">
      <c r="C21520" s="554"/>
      <c r="D21520" s="554"/>
    </row>
    <row r="21521" spans="3:4" hidden="1" outlineLevel="1" x14ac:dyDescent="0.2">
      <c r="C21521" s="554"/>
      <c r="D21521" s="554"/>
    </row>
    <row r="21522" spans="3:4" hidden="1" outlineLevel="1" x14ac:dyDescent="0.2">
      <c r="C21522" s="554"/>
      <c r="D21522" s="554"/>
    </row>
    <row r="21523" spans="3:4" hidden="1" outlineLevel="1" x14ac:dyDescent="0.2">
      <c r="C21523" s="554"/>
      <c r="D21523" s="554"/>
    </row>
    <row r="21524" spans="3:4" hidden="1" outlineLevel="1" x14ac:dyDescent="0.2">
      <c r="C21524" s="554"/>
      <c r="D21524" s="554"/>
    </row>
    <row r="21525" spans="3:4" hidden="1" outlineLevel="1" x14ac:dyDescent="0.2">
      <c r="C21525" s="554"/>
      <c r="D21525" s="554"/>
    </row>
    <row r="21526" spans="3:4" hidden="1" outlineLevel="1" x14ac:dyDescent="0.2">
      <c r="C21526" s="554"/>
      <c r="D21526" s="554"/>
    </row>
    <row r="21527" spans="3:4" hidden="1" outlineLevel="1" x14ac:dyDescent="0.2">
      <c r="C21527" s="554"/>
      <c r="D21527" s="554"/>
    </row>
    <row r="21528" spans="3:4" hidden="1" outlineLevel="1" x14ac:dyDescent="0.2">
      <c r="C21528" s="554"/>
      <c r="D21528" s="554"/>
    </row>
    <row r="21529" spans="3:4" hidden="1" outlineLevel="1" x14ac:dyDescent="0.2">
      <c r="C21529" s="554"/>
      <c r="D21529" s="554"/>
    </row>
    <row r="21530" spans="3:4" hidden="1" outlineLevel="1" x14ac:dyDescent="0.2">
      <c r="C21530" s="554"/>
      <c r="D21530" s="554"/>
    </row>
    <row r="21531" spans="3:4" hidden="1" outlineLevel="1" x14ac:dyDescent="0.2">
      <c r="C21531" s="554"/>
      <c r="D21531" s="554"/>
    </row>
    <row r="21532" spans="3:4" hidden="1" outlineLevel="1" x14ac:dyDescent="0.2">
      <c r="C21532" s="554"/>
      <c r="D21532" s="554"/>
    </row>
    <row r="21533" spans="3:4" hidden="1" outlineLevel="1" x14ac:dyDescent="0.2">
      <c r="C21533" s="554"/>
      <c r="D21533" s="554"/>
    </row>
    <row r="21534" spans="3:4" hidden="1" outlineLevel="1" x14ac:dyDescent="0.2">
      <c r="C21534" s="554"/>
      <c r="D21534" s="554"/>
    </row>
    <row r="21535" spans="3:4" hidden="1" outlineLevel="1" x14ac:dyDescent="0.2">
      <c r="C21535" s="554"/>
      <c r="D21535" s="554"/>
    </row>
    <row r="21536" spans="3:4" hidden="1" outlineLevel="1" x14ac:dyDescent="0.2">
      <c r="C21536" s="554"/>
      <c r="D21536" s="554"/>
    </row>
    <row r="21537" spans="3:4" hidden="1" outlineLevel="1" x14ac:dyDescent="0.2">
      <c r="C21537" s="554"/>
      <c r="D21537" s="554"/>
    </row>
    <row r="21538" spans="3:4" hidden="1" outlineLevel="1" x14ac:dyDescent="0.2">
      <c r="C21538" s="554"/>
      <c r="D21538" s="554"/>
    </row>
    <row r="21539" spans="3:4" hidden="1" outlineLevel="1" x14ac:dyDescent="0.2">
      <c r="C21539" s="554"/>
      <c r="D21539" s="554"/>
    </row>
    <row r="21540" spans="3:4" hidden="1" outlineLevel="1" x14ac:dyDescent="0.2">
      <c r="C21540" s="554"/>
      <c r="D21540" s="554"/>
    </row>
    <row r="21541" spans="3:4" hidden="1" outlineLevel="1" x14ac:dyDescent="0.2">
      <c r="C21541" s="554"/>
      <c r="D21541" s="554"/>
    </row>
    <row r="21542" spans="3:4" hidden="1" outlineLevel="1" x14ac:dyDescent="0.2">
      <c r="C21542" s="554"/>
      <c r="D21542" s="554"/>
    </row>
    <row r="21543" spans="3:4" hidden="1" outlineLevel="1" x14ac:dyDescent="0.2">
      <c r="C21543" s="554"/>
      <c r="D21543" s="554"/>
    </row>
    <row r="21544" spans="3:4" hidden="1" outlineLevel="1" x14ac:dyDescent="0.2">
      <c r="C21544" s="554"/>
      <c r="D21544" s="554"/>
    </row>
    <row r="21545" spans="3:4" hidden="1" outlineLevel="1" x14ac:dyDescent="0.2">
      <c r="C21545" s="554"/>
      <c r="D21545" s="554"/>
    </row>
    <row r="21546" spans="3:4" hidden="1" outlineLevel="1" x14ac:dyDescent="0.2">
      <c r="C21546" s="554"/>
      <c r="D21546" s="554"/>
    </row>
    <row r="21547" spans="3:4" hidden="1" outlineLevel="1" x14ac:dyDescent="0.2">
      <c r="C21547" s="554"/>
      <c r="D21547" s="554"/>
    </row>
    <row r="21548" spans="3:4" hidden="1" outlineLevel="1" x14ac:dyDescent="0.2">
      <c r="C21548" s="554"/>
      <c r="D21548" s="554"/>
    </row>
    <row r="21549" spans="3:4" hidden="1" outlineLevel="1" x14ac:dyDescent="0.2">
      <c r="C21549" s="554"/>
      <c r="D21549" s="554"/>
    </row>
    <row r="21550" spans="3:4" hidden="1" outlineLevel="1" x14ac:dyDescent="0.2">
      <c r="C21550" s="554"/>
      <c r="D21550" s="554"/>
    </row>
    <row r="21551" spans="3:4" hidden="1" outlineLevel="1" x14ac:dyDescent="0.2">
      <c r="C21551" s="554"/>
      <c r="D21551" s="554"/>
    </row>
    <row r="21552" spans="3:4" hidden="1" outlineLevel="1" x14ac:dyDescent="0.2">
      <c r="C21552" s="554"/>
      <c r="D21552" s="554"/>
    </row>
    <row r="21553" spans="3:4" hidden="1" outlineLevel="1" x14ac:dyDescent="0.2">
      <c r="C21553" s="554"/>
      <c r="D21553" s="554"/>
    </row>
    <row r="21554" spans="3:4" hidden="1" outlineLevel="1" x14ac:dyDescent="0.2">
      <c r="C21554" s="554"/>
      <c r="D21554" s="554"/>
    </row>
    <row r="21555" spans="3:4" hidden="1" outlineLevel="1" x14ac:dyDescent="0.2">
      <c r="C21555" s="554"/>
      <c r="D21555" s="554"/>
    </row>
    <row r="21556" spans="3:4" hidden="1" outlineLevel="1" x14ac:dyDescent="0.2">
      <c r="C21556" s="554"/>
      <c r="D21556" s="554"/>
    </row>
    <row r="21557" spans="3:4" hidden="1" outlineLevel="1" x14ac:dyDescent="0.2">
      <c r="C21557" s="554"/>
      <c r="D21557" s="554"/>
    </row>
    <row r="21558" spans="3:4" hidden="1" outlineLevel="1" x14ac:dyDescent="0.2">
      <c r="C21558" s="554"/>
      <c r="D21558" s="554"/>
    </row>
    <row r="21559" spans="3:4" hidden="1" outlineLevel="1" x14ac:dyDescent="0.2">
      <c r="C21559" s="554"/>
      <c r="D21559" s="554"/>
    </row>
    <row r="21560" spans="3:4" hidden="1" outlineLevel="1" x14ac:dyDescent="0.2">
      <c r="C21560" s="554"/>
      <c r="D21560" s="554"/>
    </row>
    <row r="21561" spans="3:4" hidden="1" outlineLevel="1" x14ac:dyDescent="0.2">
      <c r="C21561" s="554"/>
      <c r="D21561" s="554"/>
    </row>
    <row r="21562" spans="3:4" hidden="1" outlineLevel="1" x14ac:dyDescent="0.2">
      <c r="C21562" s="554"/>
      <c r="D21562" s="554"/>
    </row>
    <row r="21563" spans="3:4" hidden="1" outlineLevel="1" x14ac:dyDescent="0.2">
      <c r="C21563" s="554"/>
      <c r="D21563" s="554"/>
    </row>
    <row r="21564" spans="3:4" hidden="1" outlineLevel="1" x14ac:dyDescent="0.2">
      <c r="C21564" s="554"/>
      <c r="D21564" s="554"/>
    </row>
    <row r="21565" spans="3:4" hidden="1" outlineLevel="1" x14ac:dyDescent="0.2">
      <c r="C21565" s="554"/>
      <c r="D21565" s="554"/>
    </row>
    <row r="21566" spans="3:4" hidden="1" outlineLevel="1" x14ac:dyDescent="0.2">
      <c r="C21566" s="554"/>
      <c r="D21566" s="554"/>
    </row>
    <row r="21567" spans="3:4" hidden="1" outlineLevel="1" x14ac:dyDescent="0.2">
      <c r="C21567" s="554"/>
      <c r="D21567" s="554"/>
    </row>
    <row r="21568" spans="3:4" hidden="1" outlineLevel="1" x14ac:dyDescent="0.2">
      <c r="C21568" s="554"/>
      <c r="D21568" s="554"/>
    </row>
    <row r="21569" spans="3:4" hidden="1" outlineLevel="1" x14ac:dyDescent="0.2">
      <c r="C21569" s="554"/>
      <c r="D21569" s="554"/>
    </row>
    <row r="21570" spans="3:4" hidden="1" outlineLevel="1" x14ac:dyDescent="0.2">
      <c r="C21570" s="554"/>
      <c r="D21570" s="554"/>
    </row>
    <row r="21571" spans="3:4" hidden="1" outlineLevel="1" x14ac:dyDescent="0.2">
      <c r="C21571" s="554"/>
      <c r="D21571" s="554"/>
    </row>
    <row r="21572" spans="3:4" hidden="1" outlineLevel="1" x14ac:dyDescent="0.2">
      <c r="C21572" s="554"/>
      <c r="D21572" s="554"/>
    </row>
    <row r="21573" spans="3:4" hidden="1" outlineLevel="1" x14ac:dyDescent="0.2">
      <c r="C21573" s="554"/>
      <c r="D21573" s="554"/>
    </row>
    <row r="21574" spans="3:4" hidden="1" outlineLevel="1" x14ac:dyDescent="0.2">
      <c r="C21574" s="554"/>
      <c r="D21574" s="554"/>
    </row>
    <row r="21575" spans="3:4" hidden="1" outlineLevel="1" x14ac:dyDescent="0.2">
      <c r="C21575" s="554"/>
      <c r="D21575" s="554"/>
    </row>
    <row r="21576" spans="3:4" hidden="1" outlineLevel="1" x14ac:dyDescent="0.2">
      <c r="C21576" s="554"/>
      <c r="D21576" s="554"/>
    </row>
    <row r="21577" spans="3:4" hidden="1" outlineLevel="1" x14ac:dyDescent="0.2">
      <c r="C21577" s="554"/>
      <c r="D21577" s="554"/>
    </row>
    <row r="21578" spans="3:4" hidden="1" outlineLevel="1" x14ac:dyDescent="0.2">
      <c r="C21578" s="554"/>
      <c r="D21578" s="554"/>
    </row>
    <row r="21579" spans="3:4" hidden="1" outlineLevel="1" x14ac:dyDescent="0.2">
      <c r="C21579" s="554"/>
      <c r="D21579" s="554"/>
    </row>
    <row r="21580" spans="3:4" hidden="1" outlineLevel="1" x14ac:dyDescent="0.2">
      <c r="C21580" s="554"/>
      <c r="D21580" s="554"/>
    </row>
    <row r="21581" spans="3:4" hidden="1" outlineLevel="1" x14ac:dyDescent="0.2">
      <c r="C21581" s="554"/>
      <c r="D21581" s="554"/>
    </row>
    <row r="21582" spans="3:4" hidden="1" outlineLevel="1" x14ac:dyDescent="0.2">
      <c r="C21582" s="554"/>
      <c r="D21582" s="554"/>
    </row>
    <row r="21583" spans="3:4" hidden="1" outlineLevel="1" x14ac:dyDescent="0.2">
      <c r="C21583" s="554"/>
      <c r="D21583" s="554"/>
    </row>
    <row r="21584" spans="3:4" hidden="1" outlineLevel="1" x14ac:dyDescent="0.2">
      <c r="C21584" s="554"/>
      <c r="D21584" s="554"/>
    </row>
    <row r="21585" spans="3:4" hidden="1" outlineLevel="1" x14ac:dyDescent="0.2">
      <c r="C21585" s="554"/>
      <c r="D21585" s="554"/>
    </row>
    <row r="21586" spans="3:4" hidden="1" outlineLevel="1" x14ac:dyDescent="0.2">
      <c r="C21586" s="554"/>
      <c r="D21586" s="554"/>
    </row>
    <row r="21587" spans="3:4" hidden="1" outlineLevel="1" x14ac:dyDescent="0.2">
      <c r="C21587" s="554"/>
      <c r="D21587" s="554"/>
    </row>
    <row r="21588" spans="3:4" hidden="1" outlineLevel="1" x14ac:dyDescent="0.2">
      <c r="C21588" s="554"/>
      <c r="D21588" s="554"/>
    </row>
    <row r="21589" spans="3:4" hidden="1" outlineLevel="1" x14ac:dyDescent="0.2">
      <c r="C21589" s="554"/>
      <c r="D21589" s="554"/>
    </row>
    <row r="21590" spans="3:4" hidden="1" outlineLevel="1" x14ac:dyDescent="0.2">
      <c r="C21590" s="554"/>
      <c r="D21590" s="554"/>
    </row>
    <row r="21591" spans="3:4" hidden="1" outlineLevel="1" x14ac:dyDescent="0.2">
      <c r="C21591" s="554"/>
      <c r="D21591" s="554"/>
    </row>
    <row r="21592" spans="3:4" hidden="1" outlineLevel="1" x14ac:dyDescent="0.2">
      <c r="C21592" s="554"/>
      <c r="D21592" s="554"/>
    </row>
    <row r="21593" spans="3:4" hidden="1" outlineLevel="1" x14ac:dyDescent="0.2">
      <c r="C21593" s="554"/>
      <c r="D21593" s="554"/>
    </row>
    <row r="21594" spans="3:4" hidden="1" outlineLevel="1" x14ac:dyDescent="0.2">
      <c r="C21594" s="554"/>
      <c r="D21594" s="554"/>
    </row>
    <row r="21595" spans="3:4" hidden="1" outlineLevel="1" x14ac:dyDescent="0.2">
      <c r="C21595" s="554"/>
      <c r="D21595" s="554"/>
    </row>
    <row r="21596" spans="3:4" hidden="1" outlineLevel="1" x14ac:dyDescent="0.2">
      <c r="C21596" s="554"/>
      <c r="D21596" s="554"/>
    </row>
    <row r="21597" spans="3:4" hidden="1" outlineLevel="1" x14ac:dyDescent="0.2">
      <c r="C21597" s="554"/>
      <c r="D21597" s="554"/>
    </row>
    <row r="21598" spans="3:4" hidden="1" outlineLevel="1" x14ac:dyDescent="0.2">
      <c r="C21598" s="554"/>
      <c r="D21598" s="554"/>
    </row>
    <row r="21599" spans="3:4" hidden="1" outlineLevel="1" x14ac:dyDescent="0.2">
      <c r="C21599" s="554"/>
      <c r="D21599" s="554"/>
    </row>
    <row r="21600" spans="3:4" hidden="1" outlineLevel="1" x14ac:dyDescent="0.2">
      <c r="C21600" s="554"/>
      <c r="D21600" s="554"/>
    </row>
    <row r="21601" spans="3:4" hidden="1" outlineLevel="1" x14ac:dyDescent="0.2">
      <c r="C21601" s="554"/>
      <c r="D21601" s="554"/>
    </row>
    <row r="21602" spans="3:4" hidden="1" outlineLevel="1" x14ac:dyDescent="0.2">
      <c r="C21602" s="554"/>
      <c r="D21602" s="554"/>
    </row>
    <row r="21603" spans="3:4" hidden="1" outlineLevel="1" x14ac:dyDescent="0.2">
      <c r="C21603" s="554"/>
      <c r="D21603" s="554"/>
    </row>
    <row r="21604" spans="3:4" hidden="1" outlineLevel="1" x14ac:dyDescent="0.2">
      <c r="C21604" s="554"/>
      <c r="D21604" s="554"/>
    </row>
    <row r="21605" spans="3:4" hidden="1" outlineLevel="1" x14ac:dyDescent="0.2">
      <c r="C21605" s="554"/>
      <c r="D21605" s="554"/>
    </row>
    <row r="21606" spans="3:4" hidden="1" outlineLevel="1" x14ac:dyDescent="0.2">
      <c r="C21606" s="554"/>
      <c r="D21606" s="554"/>
    </row>
    <row r="21607" spans="3:4" hidden="1" outlineLevel="1" x14ac:dyDescent="0.2">
      <c r="C21607" s="554"/>
      <c r="D21607" s="554"/>
    </row>
    <row r="21608" spans="3:4" hidden="1" outlineLevel="1" x14ac:dyDescent="0.2">
      <c r="C21608" s="554"/>
      <c r="D21608" s="554"/>
    </row>
    <row r="21609" spans="3:4" hidden="1" outlineLevel="1" x14ac:dyDescent="0.2">
      <c r="C21609" s="554"/>
      <c r="D21609" s="554"/>
    </row>
    <row r="21610" spans="3:4" hidden="1" outlineLevel="1" x14ac:dyDescent="0.2">
      <c r="C21610" s="554"/>
      <c r="D21610" s="554"/>
    </row>
    <row r="21611" spans="3:4" hidden="1" outlineLevel="1" x14ac:dyDescent="0.2">
      <c r="C21611" s="554"/>
      <c r="D21611" s="554"/>
    </row>
    <row r="21612" spans="3:4" hidden="1" outlineLevel="1" x14ac:dyDescent="0.2">
      <c r="C21612" s="554"/>
      <c r="D21612" s="554"/>
    </row>
    <row r="21613" spans="3:4" hidden="1" outlineLevel="1" x14ac:dyDescent="0.2">
      <c r="C21613" s="554"/>
      <c r="D21613" s="554"/>
    </row>
    <row r="21614" spans="3:4" hidden="1" outlineLevel="1" x14ac:dyDescent="0.2">
      <c r="C21614" s="554"/>
      <c r="D21614" s="554"/>
    </row>
    <row r="21615" spans="3:4" hidden="1" outlineLevel="1" x14ac:dyDescent="0.2">
      <c r="C21615" s="554"/>
      <c r="D21615" s="554"/>
    </row>
    <row r="21616" spans="3:4" hidden="1" outlineLevel="1" x14ac:dyDescent="0.2">
      <c r="C21616" s="554"/>
      <c r="D21616" s="554"/>
    </row>
    <row r="21617" spans="3:4" hidden="1" outlineLevel="1" x14ac:dyDescent="0.2">
      <c r="C21617" s="554"/>
      <c r="D21617" s="554"/>
    </row>
    <row r="21618" spans="3:4" hidden="1" outlineLevel="1" x14ac:dyDescent="0.2">
      <c r="C21618" s="554"/>
      <c r="D21618" s="554"/>
    </row>
    <row r="21619" spans="3:4" hidden="1" outlineLevel="1" x14ac:dyDescent="0.2">
      <c r="C21619" s="554"/>
      <c r="D21619" s="554"/>
    </row>
    <row r="21620" spans="3:4" hidden="1" outlineLevel="1" x14ac:dyDescent="0.2">
      <c r="C21620" s="554"/>
      <c r="D21620" s="554"/>
    </row>
    <row r="21621" spans="3:4" hidden="1" outlineLevel="1" x14ac:dyDescent="0.2">
      <c r="C21621" s="554"/>
      <c r="D21621" s="554"/>
    </row>
    <row r="21622" spans="3:4" hidden="1" outlineLevel="1" x14ac:dyDescent="0.2">
      <c r="C21622" s="554"/>
      <c r="D21622" s="554"/>
    </row>
    <row r="21623" spans="3:4" hidden="1" outlineLevel="1" x14ac:dyDescent="0.2">
      <c r="C21623" s="554"/>
      <c r="D21623" s="554"/>
    </row>
    <row r="21624" spans="3:4" hidden="1" outlineLevel="1" x14ac:dyDescent="0.2">
      <c r="C21624" s="554"/>
      <c r="D21624" s="554"/>
    </row>
    <row r="21625" spans="3:4" hidden="1" outlineLevel="1" x14ac:dyDescent="0.2">
      <c r="C21625" s="554"/>
      <c r="D21625" s="554"/>
    </row>
    <row r="21626" spans="3:4" hidden="1" outlineLevel="1" x14ac:dyDescent="0.2">
      <c r="C21626" s="554"/>
      <c r="D21626" s="554"/>
    </row>
    <row r="21627" spans="3:4" hidden="1" outlineLevel="1" x14ac:dyDescent="0.2">
      <c r="C21627" s="554"/>
      <c r="D21627" s="554"/>
    </row>
    <row r="21628" spans="3:4" hidden="1" outlineLevel="1" x14ac:dyDescent="0.2">
      <c r="C21628" s="554"/>
      <c r="D21628" s="554"/>
    </row>
    <row r="21629" spans="3:4" hidden="1" outlineLevel="1" x14ac:dyDescent="0.2">
      <c r="C21629" s="554"/>
      <c r="D21629" s="554"/>
    </row>
    <row r="21630" spans="3:4" hidden="1" outlineLevel="1" x14ac:dyDescent="0.2">
      <c r="C21630" s="554"/>
      <c r="D21630" s="554"/>
    </row>
    <row r="21631" spans="3:4" hidden="1" outlineLevel="1" x14ac:dyDescent="0.2">
      <c r="C21631" s="554"/>
      <c r="D21631" s="554"/>
    </row>
    <row r="21632" spans="3:4" hidden="1" outlineLevel="1" x14ac:dyDescent="0.2">
      <c r="C21632" s="554"/>
      <c r="D21632" s="554"/>
    </row>
    <row r="21633" spans="3:4" hidden="1" outlineLevel="1" x14ac:dyDescent="0.2">
      <c r="C21633" s="554"/>
      <c r="D21633" s="554"/>
    </row>
    <row r="21634" spans="3:4" hidden="1" outlineLevel="1" x14ac:dyDescent="0.2">
      <c r="C21634" s="554"/>
      <c r="D21634" s="554"/>
    </row>
    <row r="21635" spans="3:4" hidden="1" outlineLevel="1" x14ac:dyDescent="0.2">
      <c r="C21635" s="554"/>
      <c r="D21635" s="554"/>
    </row>
    <row r="21636" spans="3:4" hidden="1" outlineLevel="1" x14ac:dyDescent="0.2">
      <c r="C21636" s="554"/>
      <c r="D21636" s="554"/>
    </row>
    <row r="21637" spans="3:4" hidden="1" outlineLevel="1" x14ac:dyDescent="0.2">
      <c r="C21637" s="554"/>
      <c r="D21637" s="554"/>
    </row>
    <row r="21638" spans="3:4" hidden="1" outlineLevel="1" x14ac:dyDescent="0.2">
      <c r="C21638" s="554"/>
      <c r="D21638" s="554"/>
    </row>
    <row r="21639" spans="3:4" hidden="1" outlineLevel="1" x14ac:dyDescent="0.2">
      <c r="C21639" s="554"/>
      <c r="D21639" s="554"/>
    </row>
    <row r="21640" spans="3:4" hidden="1" outlineLevel="1" x14ac:dyDescent="0.2">
      <c r="C21640" s="554"/>
      <c r="D21640" s="554"/>
    </row>
    <row r="21641" spans="3:4" hidden="1" outlineLevel="1" x14ac:dyDescent="0.2">
      <c r="C21641" s="554"/>
      <c r="D21641" s="554"/>
    </row>
    <row r="21642" spans="3:4" hidden="1" outlineLevel="1" x14ac:dyDescent="0.2">
      <c r="C21642" s="554"/>
      <c r="D21642" s="554"/>
    </row>
    <row r="21643" spans="3:4" hidden="1" outlineLevel="1" x14ac:dyDescent="0.2">
      <c r="C21643" s="554"/>
      <c r="D21643" s="554"/>
    </row>
    <row r="21644" spans="3:4" hidden="1" outlineLevel="1" x14ac:dyDescent="0.2">
      <c r="C21644" s="554"/>
      <c r="D21644" s="554"/>
    </row>
    <row r="21645" spans="3:4" hidden="1" outlineLevel="1" x14ac:dyDescent="0.2">
      <c r="C21645" s="554"/>
      <c r="D21645" s="554"/>
    </row>
    <row r="21646" spans="3:4" hidden="1" outlineLevel="1" x14ac:dyDescent="0.2">
      <c r="C21646" s="554"/>
      <c r="D21646" s="554"/>
    </row>
    <row r="21647" spans="3:4" hidden="1" outlineLevel="1" x14ac:dyDescent="0.2">
      <c r="C21647" s="554"/>
      <c r="D21647" s="554"/>
    </row>
    <row r="21648" spans="3:4" hidden="1" outlineLevel="1" x14ac:dyDescent="0.2">
      <c r="C21648" s="554"/>
      <c r="D21648" s="554"/>
    </row>
    <row r="21649" spans="3:4" hidden="1" outlineLevel="1" x14ac:dyDescent="0.2">
      <c r="C21649" s="554"/>
      <c r="D21649" s="554"/>
    </row>
    <row r="21650" spans="3:4" hidden="1" outlineLevel="1" x14ac:dyDescent="0.2">
      <c r="C21650" s="554"/>
      <c r="D21650" s="554"/>
    </row>
    <row r="21651" spans="3:4" hidden="1" outlineLevel="1" x14ac:dyDescent="0.2">
      <c r="C21651" s="554"/>
      <c r="D21651" s="554"/>
    </row>
    <row r="21652" spans="3:4" hidden="1" outlineLevel="1" x14ac:dyDescent="0.2">
      <c r="C21652" s="554"/>
      <c r="D21652" s="554"/>
    </row>
    <row r="21653" spans="3:4" hidden="1" outlineLevel="1" x14ac:dyDescent="0.2">
      <c r="C21653" s="554"/>
      <c r="D21653" s="554"/>
    </row>
    <row r="21654" spans="3:4" hidden="1" outlineLevel="1" x14ac:dyDescent="0.2">
      <c r="C21654" s="554"/>
      <c r="D21654" s="554"/>
    </row>
    <row r="21655" spans="3:4" hidden="1" outlineLevel="1" x14ac:dyDescent="0.2">
      <c r="C21655" s="554"/>
      <c r="D21655" s="554"/>
    </row>
    <row r="21656" spans="3:4" hidden="1" outlineLevel="1" x14ac:dyDescent="0.2">
      <c r="C21656" s="554"/>
      <c r="D21656" s="554"/>
    </row>
    <row r="21657" spans="3:4" hidden="1" outlineLevel="1" x14ac:dyDescent="0.2">
      <c r="C21657" s="554"/>
      <c r="D21657" s="554"/>
    </row>
    <row r="21658" spans="3:4" hidden="1" outlineLevel="1" x14ac:dyDescent="0.2">
      <c r="C21658" s="554"/>
      <c r="D21658" s="554"/>
    </row>
    <row r="21659" spans="3:4" hidden="1" outlineLevel="1" x14ac:dyDescent="0.2">
      <c r="C21659" s="554"/>
      <c r="D21659" s="554"/>
    </row>
    <row r="21660" spans="3:4" hidden="1" outlineLevel="1" x14ac:dyDescent="0.2">
      <c r="C21660" s="554"/>
      <c r="D21660" s="554"/>
    </row>
    <row r="21661" spans="3:4" hidden="1" outlineLevel="1" x14ac:dyDescent="0.2">
      <c r="C21661" s="554"/>
      <c r="D21661" s="554"/>
    </row>
    <row r="21662" spans="3:4" hidden="1" outlineLevel="1" x14ac:dyDescent="0.2">
      <c r="C21662" s="554"/>
      <c r="D21662" s="554"/>
    </row>
    <row r="21663" spans="3:4" hidden="1" outlineLevel="1" x14ac:dyDescent="0.2">
      <c r="C21663" s="554"/>
      <c r="D21663" s="554"/>
    </row>
    <row r="21664" spans="3:4" hidden="1" outlineLevel="1" x14ac:dyDescent="0.2">
      <c r="C21664" s="554"/>
      <c r="D21664" s="554"/>
    </row>
    <row r="21665" spans="3:4" hidden="1" outlineLevel="1" x14ac:dyDescent="0.2">
      <c r="C21665" s="554"/>
      <c r="D21665" s="554"/>
    </row>
    <row r="21666" spans="3:4" hidden="1" outlineLevel="1" x14ac:dyDescent="0.2">
      <c r="C21666" s="554"/>
      <c r="D21666" s="554"/>
    </row>
    <row r="21667" spans="3:4" hidden="1" outlineLevel="1" x14ac:dyDescent="0.2">
      <c r="C21667" s="554"/>
      <c r="D21667" s="554"/>
    </row>
    <row r="21668" spans="3:4" hidden="1" outlineLevel="1" x14ac:dyDescent="0.2">
      <c r="C21668" s="554"/>
      <c r="D21668" s="554"/>
    </row>
    <row r="21669" spans="3:4" hidden="1" outlineLevel="1" x14ac:dyDescent="0.2">
      <c r="C21669" s="554"/>
      <c r="D21669" s="554"/>
    </row>
    <row r="21670" spans="3:4" hidden="1" outlineLevel="1" x14ac:dyDescent="0.2">
      <c r="C21670" s="554"/>
      <c r="D21670" s="554"/>
    </row>
    <row r="21671" spans="3:4" hidden="1" outlineLevel="1" x14ac:dyDescent="0.2">
      <c r="C21671" s="554"/>
      <c r="D21671" s="554"/>
    </row>
    <row r="21672" spans="3:4" hidden="1" outlineLevel="1" x14ac:dyDescent="0.2">
      <c r="C21672" s="554"/>
      <c r="D21672" s="554"/>
    </row>
    <row r="21673" spans="3:4" hidden="1" outlineLevel="1" x14ac:dyDescent="0.2">
      <c r="C21673" s="554"/>
      <c r="D21673" s="554"/>
    </row>
    <row r="21674" spans="3:4" hidden="1" outlineLevel="1" x14ac:dyDescent="0.2">
      <c r="C21674" s="554"/>
      <c r="D21674" s="554"/>
    </row>
    <row r="21675" spans="3:4" hidden="1" outlineLevel="1" x14ac:dyDescent="0.2">
      <c r="C21675" s="554"/>
      <c r="D21675" s="554"/>
    </row>
    <row r="21676" spans="3:4" hidden="1" outlineLevel="1" x14ac:dyDescent="0.2">
      <c r="C21676" s="554"/>
      <c r="D21676" s="554"/>
    </row>
    <row r="21677" spans="3:4" hidden="1" outlineLevel="1" x14ac:dyDescent="0.2">
      <c r="C21677" s="554"/>
      <c r="D21677" s="554"/>
    </row>
    <row r="21678" spans="3:4" hidden="1" outlineLevel="1" x14ac:dyDescent="0.2">
      <c r="C21678" s="554"/>
      <c r="D21678" s="554"/>
    </row>
    <row r="21679" spans="3:4" hidden="1" outlineLevel="1" x14ac:dyDescent="0.2">
      <c r="C21679" s="554"/>
      <c r="D21679" s="554"/>
    </row>
    <row r="21680" spans="3:4" hidden="1" outlineLevel="1" x14ac:dyDescent="0.2">
      <c r="C21680" s="554"/>
      <c r="D21680" s="554"/>
    </row>
    <row r="21681" spans="3:4" hidden="1" outlineLevel="1" x14ac:dyDescent="0.2">
      <c r="C21681" s="554"/>
      <c r="D21681" s="554"/>
    </row>
    <row r="21682" spans="3:4" hidden="1" outlineLevel="1" x14ac:dyDescent="0.2">
      <c r="C21682" s="554"/>
      <c r="D21682" s="554"/>
    </row>
    <row r="21683" spans="3:4" hidden="1" outlineLevel="1" x14ac:dyDescent="0.2">
      <c r="C21683" s="554"/>
      <c r="D21683" s="554"/>
    </row>
    <row r="21684" spans="3:4" hidden="1" outlineLevel="1" x14ac:dyDescent="0.2">
      <c r="C21684" s="554"/>
      <c r="D21684" s="554"/>
    </row>
    <row r="21685" spans="3:4" hidden="1" outlineLevel="1" x14ac:dyDescent="0.2">
      <c r="C21685" s="554"/>
      <c r="D21685" s="554"/>
    </row>
    <row r="21686" spans="3:4" hidden="1" outlineLevel="1" x14ac:dyDescent="0.2">
      <c r="C21686" s="554"/>
      <c r="D21686" s="554"/>
    </row>
    <row r="21687" spans="3:4" hidden="1" outlineLevel="1" x14ac:dyDescent="0.2">
      <c r="C21687" s="554"/>
      <c r="D21687" s="554"/>
    </row>
    <row r="21688" spans="3:4" hidden="1" outlineLevel="1" x14ac:dyDescent="0.2">
      <c r="C21688" s="554"/>
      <c r="D21688" s="554"/>
    </row>
    <row r="21689" spans="3:4" hidden="1" outlineLevel="1" x14ac:dyDescent="0.2">
      <c r="C21689" s="554"/>
      <c r="D21689" s="554"/>
    </row>
    <row r="21690" spans="3:4" hidden="1" outlineLevel="1" x14ac:dyDescent="0.2">
      <c r="C21690" s="554"/>
      <c r="D21690" s="554"/>
    </row>
    <row r="21691" spans="3:4" hidden="1" outlineLevel="1" x14ac:dyDescent="0.2">
      <c r="C21691" s="554"/>
      <c r="D21691" s="554"/>
    </row>
    <row r="21692" spans="3:4" hidden="1" outlineLevel="1" x14ac:dyDescent="0.2">
      <c r="C21692" s="554"/>
      <c r="D21692" s="554"/>
    </row>
    <row r="21693" spans="3:4" hidden="1" outlineLevel="1" x14ac:dyDescent="0.2">
      <c r="C21693" s="554"/>
      <c r="D21693" s="554"/>
    </row>
    <row r="21694" spans="3:4" hidden="1" outlineLevel="1" x14ac:dyDescent="0.2">
      <c r="C21694" s="554"/>
      <c r="D21694" s="554"/>
    </row>
    <row r="21695" spans="3:4" hidden="1" outlineLevel="1" x14ac:dyDescent="0.2">
      <c r="C21695" s="554"/>
      <c r="D21695" s="554"/>
    </row>
    <row r="21696" spans="3:4" hidden="1" outlineLevel="1" x14ac:dyDescent="0.2">
      <c r="C21696" s="554"/>
      <c r="D21696" s="554"/>
    </row>
    <row r="21697" spans="3:4" hidden="1" outlineLevel="1" x14ac:dyDescent="0.2">
      <c r="C21697" s="554"/>
      <c r="D21697" s="554"/>
    </row>
    <row r="21698" spans="3:4" hidden="1" outlineLevel="1" x14ac:dyDescent="0.2">
      <c r="C21698" s="554"/>
      <c r="D21698" s="554"/>
    </row>
    <row r="21699" spans="3:4" hidden="1" outlineLevel="1" x14ac:dyDescent="0.2">
      <c r="C21699" s="554"/>
      <c r="D21699" s="554"/>
    </row>
    <row r="21700" spans="3:4" hidden="1" outlineLevel="1" x14ac:dyDescent="0.2">
      <c r="C21700" s="554"/>
      <c r="D21700" s="554"/>
    </row>
    <row r="21701" spans="3:4" hidden="1" outlineLevel="1" x14ac:dyDescent="0.2">
      <c r="C21701" s="554"/>
      <c r="D21701" s="554"/>
    </row>
    <row r="21702" spans="3:4" hidden="1" outlineLevel="1" x14ac:dyDescent="0.2">
      <c r="C21702" s="554"/>
      <c r="D21702" s="554"/>
    </row>
    <row r="21703" spans="3:4" hidden="1" outlineLevel="1" x14ac:dyDescent="0.2">
      <c r="C21703" s="554"/>
      <c r="D21703" s="554"/>
    </row>
    <row r="21704" spans="3:4" hidden="1" outlineLevel="1" x14ac:dyDescent="0.2">
      <c r="C21704" s="554"/>
      <c r="D21704" s="554"/>
    </row>
    <row r="21705" spans="3:4" hidden="1" outlineLevel="1" x14ac:dyDescent="0.2">
      <c r="C21705" s="554"/>
      <c r="D21705" s="554"/>
    </row>
    <row r="21706" spans="3:4" hidden="1" outlineLevel="1" x14ac:dyDescent="0.2">
      <c r="C21706" s="554"/>
      <c r="D21706" s="554"/>
    </row>
    <row r="21707" spans="3:4" hidden="1" outlineLevel="1" x14ac:dyDescent="0.2">
      <c r="C21707" s="554"/>
      <c r="D21707" s="554"/>
    </row>
    <row r="21708" spans="3:4" hidden="1" outlineLevel="1" x14ac:dyDescent="0.2">
      <c r="C21708" s="554"/>
      <c r="D21708" s="554"/>
    </row>
    <row r="21709" spans="3:4" hidden="1" outlineLevel="1" x14ac:dyDescent="0.2">
      <c r="C21709" s="554"/>
      <c r="D21709" s="554"/>
    </row>
    <row r="21710" spans="3:4" hidden="1" outlineLevel="1" x14ac:dyDescent="0.2">
      <c r="C21710" s="554"/>
      <c r="D21710" s="554"/>
    </row>
    <row r="21711" spans="3:4" hidden="1" outlineLevel="1" x14ac:dyDescent="0.2">
      <c r="C21711" s="554"/>
      <c r="D21711" s="554"/>
    </row>
    <row r="21712" spans="3:4" hidden="1" outlineLevel="1" x14ac:dyDescent="0.2">
      <c r="C21712" s="554"/>
      <c r="D21712" s="554"/>
    </row>
    <row r="21713" spans="3:4" hidden="1" outlineLevel="1" x14ac:dyDescent="0.2">
      <c r="C21713" s="554"/>
      <c r="D21713" s="554"/>
    </row>
    <row r="21714" spans="3:4" hidden="1" outlineLevel="1" x14ac:dyDescent="0.2">
      <c r="C21714" s="554"/>
      <c r="D21714" s="554"/>
    </row>
    <row r="21715" spans="3:4" hidden="1" outlineLevel="1" x14ac:dyDescent="0.2">
      <c r="C21715" s="554"/>
      <c r="D21715" s="554"/>
    </row>
    <row r="21716" spans="3:4" hidden="1" outlineLevel="1" x14ac:dyDescent="0.2">
      <c r="C21716" s="554"/>
      <c r="D21716" s="554"/>
    </row>
    <row r="21717" spans="3:4" hidden="1" outlineLevel="1" x14ac:dyDescent="0.2">
      <c r="C21717" s="554"/>
      <c r="D21717" s="554"/>
    </row>
    <row r="21718" spans="3:4" hidden="1" outlineLevel="1" x14ac:dyDescent="0.2">
      <c r="C21718" s="554"/>
      <c r="D21718" s="554"/>
    </row>
    <row r="21719" spans="3:4" hidden="1" outlineLevel="1" x14ac:dyDescent="0.2">
      <c r="C21719" s="554"/>
      <c r="D21719" s="554"/>
    </row>
    <row r="21720" spans="3:4" hidden="1" outlineLevel="1" x14ac:dyDescent="0.2">
      <c r="C21720" s="554"/>
      <c r="D21720" s="554"/>
    </row>
    <row r="21721" spans="3:4" hidden="1" outlineLevel="1" x14ac:dyDescent="0.2">
      <c r="C21721" s="554"/>
      <c r="D21721" s="554"/>
    </row>
    <row r="21722" spans="3:4" hidden="1" outlineLevel="1" x14ac:dyDescent="0.2">
      <c r="C21722" s="554"/>
      <c r="D21722" s="554"/>
    </row>
    <row r="21723" spans="3:4" hidden="1" outlineLevel="1" x14ac:dyDescent="0.2">
      <c r="C21723" s="554"/>
      <c r="D21723" s="554"/>
    </row>
    <row r="21724" spans="3:4" hidden="1" outlineLevel="1" x14ac:dyDescent="0.2">
      <c r="C21724" s="554"/>
      <c r="D21724" s="554"/>
    </row>
    <row r="21725" spans="3:4" hidden="1" outlineLevel="1" x14ac:dyDescent="0.2">
      <c r="C21725" s="554"/>
      <c r="D21725" s="554"/>
    </row>
    <row r="21726" spans="3:4" hidden="1" outlineLevel="1" x14ac:dyDescent="0.2">
      <c r="C21726" s="554"/>
      <c r="D21726" s="554"/>
    </row>
    <row r="21727" spans="3:4" hidden="1" outlineLevel="1" x14ac:dyDescent="0.2">
      <c r="C21727" s="554"/>
      <c r="D21727" s="554"/>
    </row>
    <row r="21728" spans="3:4" hidden="1" outlineLevel="1" x14ac:dyDescent="0.2">
      <c r="C21728" s="554"/>
      <c r="D21728" s="554"/>
    </row>
    <row r="21729" spans="3:4" hidden="1" outlineLevel="1" x14ac:dyDescent="0.2">
      <c r="C21729" s="554"/>
      <c r="D21729" s="554"/>
    </row>
    <row r="21730" spans="3:4" hidden="1" outlineLevel="1" x14ac:dyDescent="0.2">
      <c r="C21730" s="554"/>
      <c r="D21730" s="554"/>
    </row>
    <row r="21731" spans="3:4" hidden="1" outlineLevel="1" x14ac:dyDescent="0.2">
      <c r="C21731" s="554"/>
      <c r="D21731" s="554"/>
    </row>
    <row r="21732" spans="3:4" hidden="1" outlineLevel="1" x14ac:dyDescent="0.2">
      <c r="C21732" s="554"/>
      <c r="D21732" s="554"/>
    </row>
    <row r="21733" spans="3:4" hidden="1" outlineLevel="1" x14ac:dyDescent="0.2">
      <c r="C21733" s="554"/>
      <c r="D21733" s="554"/>
    </row>
    <row r="21734" spans="3:4" hidden="1" outlineLevel="1" x14ac:dyDescent="0.2">
      <c r="C21734" s="554"/>
      <c r="D21734" s="554"/>
    </row>
    <row r="21735" spans="3:4" hidden="1" outlineLevel="1" x14ac:dyDescent="0.2">
      <c r="C21735" s="554"/>
      <c r="D21735" s="554"/>
    </row>
    <row r="21736" spans="3:4" hidden="1" outlineLevel="1" x14ac:dyDescent="0.2">
      <c r="C21736" s="554"/>
      <c r="D21736" s="554"/>
    </row>
    <row r="21737" spans="3:4" hidden="1" outlineLevel="1" x14ac:dyDescent="0.2">
      <c r="C21737" s="554"/>
      <c r="D21737" s="554"/>
    </row>
    <row r="21738" spans="3:4" hidden="1" outlineLevel="1" x14ac:dyDescent="0.2">
      <c r="C21738" s="554"/>
      <c r="D21738" s="554"/>
    </row>
    <row r="21739" spans="3:4" hidden="1" outlineLevel="1" x14ac:dyDescent="0.2">
      <c r="C21739" s="554"/>
      <c r="D21739" s="554"/>
    </row>
    <row r="21740" spans="3:4" hidden="1" outlineLevel="1" x14ac:dyDescent="0.2">
      <c r="C21740" s="554"/>
      <c r="D21740" s="554"/>
    </row>
    <row r="21741" spans="3:4" hidden="1" outlineLevel="1" x14ac:dyDescent="0.2">
      <c r="C21741" s="554"/>
      <c r="D21741" s="554"/>
    </row>
    <row r="21742" spans="3:4" hidden="1" outlineLevel="1" x14ac:dyDescent="0.2">
      <c r="C21742" s="554"/>
      <c r="D21742" s="554"/>
    </row>
    <row r="21743" spans="3:4" hidden="1" outlineLevel="1" x14ac:dyDescent="0.2">
      <c r="C21743" s="554"/>
      <c r="D21743" s="554"/>
    </row>
    <row r="21744" spans="3:4" hidden="1" outlineLevel="1" x14ac:dyDescent="0.2">
      <c r="C21744" s="554"/>
      <c r="D21744" s="554"/>
    </row>
    <row r="21745" spans="3:4" hidden="1" outlineLevel="1" x14ac:dyDescent="0.2">
      <c r="C21745" s="554"/>
      <c r="D21745" s="554"/>
    </row>
    <row r="21746" spans="3:4" hidden="1" outlineLevel="1" x14ac:dyDescent="0.2">
      <c r="C21746" s="554"/>
      <c r="D21746" s="554"/>
    </row>
    <row r="21747" spans="3:4" hidden="1" outlineLevel="1" x14ac:dyDescent="0.2">
      <c r="C21747" s="554"/>
      <c r="D21747" s="554"/>
    </row>
    <row r="21748" spans="3:4" hidden="1" outlineLevel="1" x14ac:dyDescent="0.2">
      <c r="C21748" s="554"/>
      <c r="D21748" s="554"/>
    </row>
    <row r="21749" spans="3:4" hidden="1" outlineLevel="1" x14ac:dyDescent="0.2">
      <c r="C21749" s="554"/>
      <c r="D21749" s="554"/>
    </row>
    <row r="21750" spans="3:4" hidden="1" outlineLevel="1" x14ac:dyDescent="0.2">
      <c r="C21750" s="554"/>
      <c r="D21750" s="554"/>
    </row>
    <row r="21751" spans="3:4" hidden="1" outlineLevel="1" x14ac:dyDescent="0.2">
      <c r="C21751" s="554"/>
      <c r="D21751" s="554"/>
    </row>
    <row r="21752" spans="3:4" hidden="1" outlineLevel="1" x14ac:dyDescent="0.2">
      <c r="C21752" s="554"/>
      <c r="D21752" s="554"/>
    </row>
    <row r="21753" spans="3:4" hidden="1" outlineLevel="1" x14ac:dyDescent="0.2">
      <c r="C21753" s="554"/>
      <c r="D21753" s="554"/>
    </row>
    <row r="21754" spans="3:4" hidden="1" outlineLevel="1" x14ac:dyDescent="0.2">
      <c r="C21754" s="554"/>
      <c r="D21754" s="554"/>
    </row>
    <row r="21755" spans="3:4" hidden="1" outlineLevel="1" x14ac:dyDescent="0.2">
      <c r="C21755" s="554"/>
      <c r="D21755" s="554"/>
    </row>
    <row r="21756" spans="3:4" hidden="1" outlineLevel="1" x14ac:dyDescent="0.2">
      <c r="C21756" s="554"/>
      <c r="D21756" s="554"/>
    </row>
    <row r="21757" spans="3:4" hidden="1" outlineLevel="1" x14ac:dyDescent="0.2">
      <c r="C21757" s="554"/>
      <c r="D21757" s="554"/>
    </row>
    <row r="21758" spans="3:4" hidden="1" outlineLevel="1" x14ac:dyDescent="0.2">
      <c r="C21758" s="554"/>
      <c r="D21758" s="554"/>
    </row>
    <row r="21759" spans="3:4" hidden="1" outlineLevel="1" x14ac:dyDescent="0.2">
      <c r="C21759" s="554"/>
      <c r="D21759" s="554"/>
    </row>
    <row r="21760" spans="3:4" hidden="1" outlineLevel="1" x14ac:dyDescent="0.2">
      <c r="C21760" s="554"/>
      <c r="D21760" s="554"/>
    </row>
    <row r="21761" spans="3:4" hidden="1" outlineLevel="1" x14ac:dyDescent="0.2">
      <c r="C21761" s="554"/>
      <c r="D21761" s="554"/>
    </row>
    <row r="21762" spans="3:4" hidden="1" outlineLevel="1" x14ac:dyDescent="0.2">
      <c r="C21762" s="554"/>
      <c r="D21762" s="554"/>
    </row>
    <row r="21763" spans="3:4" hidden="1" outlineLevel="1" x14ac:dyDescent="0.2">
      <c r="C21763" s="554"/>
      <c r="D21763" s="554"/>
    </row>
    <row r="21764" spans="3:4" hidden="1" outlineLevel="1" x14ac:dyDescent="0.2">
      <c r="C21764" s="554"/>
      <c r="D21764" s="554"/>
    </row>
    <row r="21765" spans="3:4" hidden="1" outlineLevel="1" x14ac:dyDescent="0.2">
      <c r="C21765" s="554"/>
      <c r="D21765" s="554"/>
    </row>
    <row r="21766" spans="3:4" hidden="1" outlineLevel="1" x14ac:dyDescent="0.2">
      <c r="C21766" s="554"/>
      <c r="D21766" s="554"/>
    </row>
    <row r="21767" spans="3:4" hidden="1" outlineLevel="1" x14ac:dyDescent="0.2">
      <c r="C21767" s="554"/>
      <c r="D21767" s="554"/>
    </row>
    <row r="21768" spans="3:4" hidden="1" outlineLevel="1" x14ac:dyDescent="0.2">
      <c r="C21768" s="554"/>
      <c r="D21768" s="554"/>
    </row>
    <row r="21769" spans="3:4" hidden="1" outlineLevel="1" x14ac:dyDescent="0.2">
      <c r="C21769" s="554"/>
      <c r="D21769" s="554"/>
    </row>
    <row r="21770" spans="3:4" hidden="1" outlineLevel="1" x14ac:dyDescent="0.2">
      <c r="C21770" s="554"/>
      <c r="D21770" s="554"/>
    </row>
    <row r="21771" spans="3:4" hidden="1" outlineLevel="1" x14ac:dyDescent="0.2">
      <c r="C21771" s="554"/>
      <c r="D21771" s="554"/>
    </row>
    <row r="21772" spans="3:4" hidden="1" outlineLevel="1" x14ac:dyDescent="0.2">
      <c r="C21772" s="554"/>
      <c r="D21772" s="554"/>
    </row>
    <row r="21773" spans="3:4" hidden="1" outlineLevel="1" x14ac:dyDescent="0.2">
      <c r="C21773" s="554"/>
      <c r="D21773" s="554"/>
    </row>
    <row r="21774" spans="3:4" hidden="1" outlineLevel="1" x14ac:dyDescent="0.2">
      <c r="C21774" s="554"/>
      <c r="D21774" s="554"/>
    </row>
    <row r="21775" spans="3:4" hidden="1" outlineLevel="1" x14ac:dyDescent="0.2">
      <c r="C21775" s="554"/>
      <c r="D21775" s="554"/>
    </row>
    <row r="21776" spans="3:4" hidden="1" outlineLevel="1" x14ac:dyDescent="0.2">
      <c r="C21776" s="554"/>
      <c r="D21776" s="554"/>
    </row>
    <row r="21777" spans="3:4" hidden="1" outlineLevel="1" x14ac:dyDescent="0.2">
      <c r="C21777" s="554"/>
      <c r="D21777" s="554"/>
    </row>
    <row r="21778" spans="3:4" hidden="1" outlineLevel="1" x14ac:dyDescent="0.2">
      <c r="C21778" s="554"/>
      <c r="D21778" s="554"/>
    </row>
    <row r="21779" spans="3:4" hidden="1" outlineLevel="1" x14ac:dyDescent="0.2">
      <c r="C21779" s="554"/>
      <c r="D21779" s="554"/>
    </row>
    <row r="21780" spans="3:4" hidden="1" outlineLevel="1" x14ac:dyDescent="0.2">
      <c r="C21780" s="554"/>
      <c r="D21780" s="554"/>
    </row>
    <row r="21781" spans="3:4" hidden="1" outlineLevel="1" x14ac:dyDescent="0.2">
      <c r="C21781" s="554"/>
      <c r="D21781" s="554"/>
    </row>
    <row r="21782" spans="3:4" hidden="1" outlineLevel="1" x14ac:dyDescent="0.2">
      <c r="C21782" s="554"/>
      <c r="D21782" s="554"/>
    </row>
    <row r="21783" spans="3:4" hidden="1" outlineLevel="1" x14ac:dyDescent="0.2">
      <c r="C21783" s="554"/>
      <c r="D21783" s="554"/>
    </row>
    <row r="21784" spans="3:4" hidden="1" outlineLevel="1" x14ac:dyDescent="0.2">
      <c r="C21784" s="554"/>
      <c r="D21784" s="554"/>
    </row>
    <row r="21785" spans="3:4" hidden="1" outlineLevel="1" x14ac:dyDescent="0.2">
      <c r="C21785" s="554"/>
      <c r="D21785" s="554"/>
    </row>
    <row r="21786" spans="3:4" hidden="1" outlineLevel="1" x14ac:dyDescent="0.2">
      <c r="C21786" s="554"/>
      <c r="D21786" s="554"/>
    </row>
    <row r="21787" spans="3:4" hidden="1" outlineLevel="1" x14ac:dyDescent="0.2">
      <c r="C21787" s="554"/>
      <c r="D21787" s="554"/>
    </row>
    <row r="21788" spans="3:4" hidden="1" outlineLevel="1" x14ac:dyDescent="0.2">
      <c r="C21788" s="554"/>
      <c r="D21788" s="554"/>
    </row>
    <row r="21789" spans="3:4" hidden="1" outlineLevel="1" x14ac:dyDescent="0.2">
      <c r="C21789" s="554"/>
      <c r="D21789" s="554"/>
    </row>
    <row r="21790" spans="3:4" hidden="1" outlineLevel="1" x14ac:dyDescent="0.2">
      <c r="C21790" s="554"/>
      <c r="D21790" s="554"/>
    </row>
    <row r="21791" spans="3:4" hidden="1" outlineLevel="1" x14ac:dyDescent="0.2">
      <c r="C21791" s="554"/>
      <c r="D21791" s="554"/>
    </row>
    <row r="21792" spans="3:4" hidden="1" outlineLevel="1" x14ac:dyDescent="0.2">
      <c r="C21792" s="554"/>
      <c r="D21792" s="554"/>
    </row>
    <row r="21793" spans="3:4" hidden="1" outlineLevel="1" x14ac:dyDescent="0.2">
      <c r="C21793" s="554"/>
      <c r="D21793" s="554"/>
    </row>
    <row r="21794" spans="3:4" hidden="1" outlineLevel="1" x14ac:dyDescent="0.2">
      <c r="C21794" s="554"/>
      <c r="D21794" s="554"/>
    </row>
    <row r="21795" spans="3:4" hidden="1" outlineLevel="1" x14ac:dyDescent="0.2">
      <c r="C21795" s="554"/>
      <c r="D21795" s="554"/>
    </row>
    <row r="21796" spans="3:4" hidden="1" outlineLevel="1" x14ac:dyDescent="0.2">
      <c r="C21796" s="554"/>
      <c r="D21796" s="554"/>
    </row>
    <row r="21797" spans="3:4" hidden="1" outlineLevel="1" x14ac:dyDescent="0.2">
      <c r="C21797" s="554"/>
      <c r="D21797" s="554"/>
    </row>
    <row r="21798" spans="3:4" hidden="1" outlineLevel="1" x14ac:dyDescent="0.2">
      <c r="C21798" s="554"/>
      <c r="D21798" s="554"/>
    </row>
    <row r="21799" spans="3:4" hidden="1" outlineLevel="1" x14ac:dyDescent="0.2">
      <c r="C21799" s="554"/>
      <c r="D21799" s="554"/>
    </row>
    <row r="21800" spans="3:4" hidden="1" outlineLevel="1" x14ac:dyDescent="0.2">
      <c r="C21800" s="554"/>
      <c r="D21800" s="554"/>
    </row>
    <row r="21801" spans="3:4" hidden="1" outlineLevel="1" x14ac:dyDescent="0.2">
      <c r="C21801" s="554"/>
      <c r="D21801" s="554"/>
    </row>
    <row r="21802" spans="3:4" hidden="1" outlineLevel="1" x14ac:dyDescent="0.2">
      <c r="C21802" s="554"/>
      <c r="D21802" s="554"/>
    </row>
    <row r="21803" spans="3:4" hidden="1" outlineLevel="1" x14ac:dyDescent="0.2">
      <c r="C21803" s="554"/>
      <c r="D21803" s="554"/>
    </row>
    <row r="21804" spans="3:4" hidden="1" outlineLevel="1" x14ac:dyDescent="0.2">
      <c r="C21804" s="554"/>
      <c r="D21804" s="554"/>
    </row>
    <row r="21805" spans="3:4" hidden="1" outlineLevel="1" x14ac:dyDescent="0.2">
      <c r="C21805" s="554"/>
      <c r="D21805" s="554"/>
    </row>
    <row r="21806" spans="3:4" hidden="1" outlineLevel="1" x14ac:dyDescent="0.2">
      <c r="C21806" s="554"/>
      <c r="D21806" s="554"/>
    </row>
    <row r="21807" spans="3:4" hidden="1" outlineLevel="1" x14ac:dyDescent="0.2">
      <c r="C21807" s="554"/>
      <c r="D21807" s="554"/>
    </row>
    <row r="21808" spans="3:4" hidden="1" outlineLevel="1" x14ac:dyDescent="0.2">
      <c r="C21808" s="554"/>
      <c r="D21808" s="554"/>
    </row>
    <row r="21809" spans="3:4" hidden="1" outlineLevel="1" x14ac:dyDescent="0.2">
      <c r="C21809" s="554"/>
      <c r="D21809" s="554"/>
    </row>
    <row r="21810" spans="3:4" hidden="1" outlineLevel="1" x14ac:dyDescent="0.2">
      <c r="C21810" s="554"/>
      <c r="D21810" s="554"/>
    </row>
    <row r="21811" spans="3:4" hidden="1" outlineLevel="1" x14ac:dyDescent="0.2">
      <c r="C21811" s="554"/>
      <c r="D21811" s="554"/>
    </row>
    <row r="21812" spans="3:4" hidden="1" outlineLevel="1" x14ac:dyDescent="0.2">
      <c r="C21812" s="554"/>
      <c r="D21812" s="554"/>
    </row>
    <row r="21813" spans="3:4" hidden="1" outlineLevel="1" x14ac:dyDescent="0.2">
      <c r="C21813" s="554"/>
      <c r="D21813" s="554"/>
    </row>
    <row r="21814" spans="3:4" hidden="1" outlineLevel="1" x14ac:dyDescent="0.2">
      <c r="C21814" s="554"/>
      <c r="D21814" s="554"/>
    </row>
    <row r="21815" spans="3:4" hidden="1" outlineLevel="1" x14ac:dyDescent="0.2">
      <c r="C21815" s="554"/>
      <c r="D21815" s="554"/>
    </row>
    <row r="21816" spans="3:4" hidden="1" outlineLevel="1" x14ac:dyDescent="0.2">
      <c r="C21816" s="554"/>
      <c r="D21816" s="554"/>
    </row>
    <row r="21817" spans="3:4" hidden="1" outlineLevel="1" x14ac:dyDescent="0.2">
      <c r="C21817" s="554"/>
      <c r="D21817" s="554"/>
    </row>
    <row r="21818" spans="3:4" hidden="1" outlineLevel="1" x14ac:dyDescent="0.2">
      <c r="C21818" s="554"/>
      <c r="D21818" s="554"/>
    </row>
    <row r="21819" spans="3:4" hidden="1" outlineLevel="1" x14ac:dyDescent="0.2">
      <c r="C21819" s="554"/>
      <c r="D21819" s="554"/>
    </row>
    <row r="21820" spans="3:4" hidden="1" outlineLevel="1" x14ac:dyDescent="0.2">
      <c r="C21820" s="554"/>
      <c r="D21820" s="554"/>
    </row>
    <row r="21821" spans="3:4" hidden="1" outlineLevel="1" x14ac:dyDescent="0.2">
      <c r="C21821" s="554"/>
      <c r="D21821" s="554"/>
    </row>
    <row r="21822" spans="3:4" hidden="1" outlineLevel="1" x14ac:dyDescent="0.2">
      <c r="C21822" s="554"/>
      <c r="D21822" s="554"/>
    </row>
    <row r="21823" spans="3:4" hidden="1" outlineLevel="1" x14ac:dyDescent="0.2">
      <c r="C21823" s="554"/>
      <c r="D21823" s="554"/>
    </row>
    <row r="21824" spans="3:4" hidden="1" outlineLevel="1" x14ac:dyDescent="0.2">
      <c r="C21824" s="554"/>
      <c r="D21824" s="554"/>
    </row>
    <row r="21825" spans="3:4" hidden="1" outlineLevel="1" x14ac:dyDescent="0.2">
      <c r="C21825" s="554"/>
      <c r="D21825" s="554"/>
    </row>
    <row r="21826" spans="3:4" hidden="1" outlineLevel="1" x14ac:dyDescent="0.2">
      <c r="C21826" s="554"/>
      <c r="D21826" s="554"/>
    </row>
    <row r="21827" spans="3:4" hidden="1" outlineLevel="1" x14ac:dyDescent="0.2">
      <c r="C21827" s="554"/>
      <c r="D21827" s="554"/>
    </row>
    <row r="21828" spans="3:4" hidden="1" outlineLevel="1" x14ac:dyDescent="0.2">
      <c r="C21828" s="554"/>
      <c r="D21828" s="554"/>
    </row>
    <row r="21829" spans="3:4" hidden="1" outlineLevel="1" x14ac:dyDescent="0.2">
      <c r="C21829" s="554"/>
      <c r="D21829" s="554"/>
    </row>
    <row r="21830" spans="3:4" hidden="1" outlineLevel="1" x14ac:dyDescent="0.2">
      <c r="C21830" s="554"/>
      <c r="D21830" s="554"/>
    </row>
    <row r="21831" spans="3:4" hidden="1" outlineLevel="1" x14ac:dyDescent="0.2">
      <c r="C21831" s="554"/>
      <c r="D21831" s="554"/>
    </row>
    <row r="21832" spans="3:4" hidden="1" outlineLevel="1" x14ac:dyDescent="0.2">
      <c r="C21832" s="554"/>
      <c r="D21832" s="554"/>
    </row>
    <row r="21833" spans="3:4" hidden="1" outlineLevel="1" x14ac:dyDescent="0.2">
      <c r="C21833" s="554"/>
      <c r="D21833" s="554"/>
    </row>
    <row r="21834" spans="3:4" hidden="1" outlineLevel="1" x14ac:dyDescent="0.2">
      <c r="C21834" s="554"/>
      <c r="D21834" s="554"/>
    </row>
    <row r="21835" spans="3:4" hidden="1" outlineLevel="1" x14ac:dyDescent="0.2">
      <c r="C21835" s="554"/>
      <c r="D21835" s="554"/>
    </row>
    <row r="21836" spans="3:4" hidden="1" outlineLevel="1" x14ac:dyDescent="0.2">
      <c r="C21836" s="554"/>
      <c r="D21836" s="554"/>
    </row>
    <row r="21837" spans="3:4" hidden="1" outlineLevel="1" x14ac:dyDescent="0.2">
      <c r="C21837" s="554"/>
      <c r="D21837" s="554"/>
    </row>
    <row r="21838" spans="3:4" hidden="1" outlineLevel="1" x14ac:dyDescent="0.2">
      <c r="C21838" s="554"/>
      <c r="D21838" s="554"/>
    </row>
    <row r="21839" spans="3:4" hidden="1" outlineLevel="1" x14ac:dyDescent="0.2">
      <c r="C21839" s="554"/>
      <c r="D21839" s="554"/>
    </row>
    <row r="21840" spans="3:4" hidden="1" outlineLevel="1" x14ac:dyDescent="0.2">
      <c r="C21840" s="554"/>
      <c r="D21840" s="554"/>
    </row>
    <row r="21841" spans="3:4" hidden="1" outlineLevel="1" x14ac:dyDescent="0.2">
      <c r="C21841" s="554"/>
      <c r="D21841" s="554"/>
    </row>
    <row r="21842" spans="3:4" hidden="1" outlineLevel="1" x14ac:dyDescent="0.2">
      <c r="C21842" s="554"/>
      <c r="D21842" s="554"/>
    </row>
    <row r="21843" spans="3:4" hidden="1" outlineLevel="1" x14ac:dyDescent="0.2">
      <c r="C21843" s="554"/>
      <c r="D21843" s="554"/>
    </row>
    <row r="21844" spans="3:4" hidden="1" outlineLevel="1" x14ac:dyDescent="0.2">
      <c r="C21844" s="554"/>
      <c r="D21844" s="554"/>
    </row>
    <row r="21845" spans="3:4" hidden="1" outlineLevel="1" x14ac:dyDescent="0.2">
      <c r="C21845" s="554"/>
      <c r="D21845" s="554"/>
    </row>
    <row r="21846" spans="3:4" hidden="1" outlineLevel="1" x14ac:dyDescent="0.2">
      <c r="C21846" s="554"/>
      <c r="D21846" s="554"/>
    </row>
    <row r="21847" spans="3:4" hidden="1" outlineLevel="1" x14ac:dyDescent="0.2">
      <c r="C21847" s="554"/>
      <c r="D21847" s="554"/>
    </row>
    <row r="21848" spans="3:4" hidden="1" outlineLevel="1" x14ac:dyDescent="0.2">
      <c r="C21848" s="554"/>
      <c r="D21848" s="554"/>
    </row>
    <row r="21849" spans="3:4" hidden="1" outlineLevel="1" x14ac:dyDescent="0.2">
      <c r="C21849" s="554"/>
      <c r="D21849" s="554"/>
    </row>
    <row r="21850" spans="3:4" hidden="1" outlineLevel="1" x14ac:dyDescent="0.2">
      <c r="C21850" s="554"/>
      <c r="D21850" s="554"/>
    </row>
    <row r="21851" spans="3:4" hidden="1" outlineLevel="1" x14ac:dyDescent="0.2">
      <c r="C21851" s="554"/>
      <c r="D21851" s="554"/>
    </row>
    <row r="21852" spans="3:4" hidden="1" outlineLevel="1" x14ac:dyDescent="0.2">
      <c r="C21852" s="554"/>
      <c r="D21852" s="554"/>
    </row>
    <row r="21853" spans="3:4" hidden="1" outlineLevel="1" x14ac:dyDescent="0.2">
      <c r="C21853" s="554"/>
      <c r="D21853" s="554"/>
    </row>
    <row r="21854" spans="3:4" hidden="1" outlineLevel="1" x14ac:dyDescent="0.2">
      <c r="C21854" s="554"/>
      <c r="D21854" s="554"/>
    </row>
    <row r="21855" spans="3:4" hidden="1" outlineLevel="1" x14ac:dyDescent="0.2">
      <c r="C21855" s="554"/>
      <c r="D21855" s="554"/>
    </row>
    <row r="21856" spans="3:4" hidden="1" outlineLevel="1" x14ac:dyDescent="0.2">
      <c r="C21856" s="554"/>
      <c r="D21856" s="554"/>
    </row>
    <row r="21857" spans="3:4" hidden="1" outlineLevel="1" x14ac:dyDescent="0.2">
      <c r="C21857" s="554"/>
      <c r="D21857" s="554"/>
    </row>
    <row r="21858" spans="3:4" hidden="1" outlineLevel="1" x14ac:dyDescent="0.2">
      <c r="C21858" s="554"/>
      <c r="D21858" s="554"/>
    </row>
    <row r="21859" spans="3:4" hidden="1" outlineLevel="1" x14ac:dyDescent="0.2">
      <c r="C21859" s="554"/>
      <c r="D21859" s="554"/>
    </row>
    <row r="21860" spans="3:4" hidden="1" outlineLevel="1" x14ac:dyDescent="0.2">
      <c r="C21860" s="554"/>
      <c r="D21860" s="554"/>
    </row>
    <row r="21861" spans="3:4" hidden="1" outlineLevel="1" x14ac:dyDescent="0.2">
      <c r="C21861" s="554"/>
      <c r="D21861" s="554"/>
    </row>
    <row r="21862" spans="3:4" hidden="1" outlineLevel="1" x14ac:dyDescent="0.2">
      <c r="C21862" s="554"/>
      <c r="D21862" s="554"/>
    </row>
    <row r="21863" spans="3:4" hidden="1" outlineLevel="1" x14ac:dyDescent="0.2">
      <c r="C21863" s="554"/>
      <c r="D21863" s="554"/>
    </row>
    <row r="21864" spans="3:4" hidden="1" outlineLevel="1" x14ac:dyDescent="0.2">
      <c r="C21864" s="554"/>
      <c r="D21864" s="554"/>
    </row>
    <row r="21865" spans="3:4" hidden="1" outlineLevel="1" x14ac:dyDescent="0.2">
      <c r="C21865" s="554"/>
      <c r="D21865" s="554"/>
    </row>
    <row r="21866" spans="3:4" hidden="1" outlineLevel="1" x14ac:dyDescent="0.2">
      <c r="C21866" s="554"/>
      <c r="D21866" s="554"/>
    </row>
    <row r="21867" spans="3:4" hidden="1" outlineLevel="1" x14ac:dyDescent="0.2">
      <c r="C21867" s="554"/>
      <c r="D21867" s="554"/>
    </row>
    <row r="21868" spans="3:4" hidden="1" outlineLevel="1" x14ac:dyDescent="0.2">
      <c r="C21868" s="554"/>
      <c r="D21868" s="554"/>
    </row>
    <row r="21869" spans="3:4" hidden="1" outlineLevel="1" x14ac:dyDescent="0.2">
      <c r="C21869" s="554"/>
      <c r="D21869" s="554"/>
    </row>
    <row r="21870" spans="3:4" hidden="1" outlineLevel="1" x14ac:dyDescent="0.2">
      <c r="C21870" s="554"/>
      <c r="D21870" s="554"/>
    </row>
    <row r="21871" spans="3:4" hidden="1" outlineLevel="1" x14ac:dyDescent="0.2">
      <c r="C21871" s="554"/>
      <c r="D21871" s="554"/>
    </row>
    <row r="21872" spans="3:4" hidden="1" outlineLevel="1" x14ac:dyDescent="0.2">
      <c r="C21872" s="554"/>
      <c r="D21872" s="554"/>
    </row>
    <row r="21873" spans="3:4" hidden="1" outlineLevel="1" x14ac:dyDescent="0.2">
      <c r="C21873" s="554"/>
      <c r="D21873" s="554"/>
    </row>
    <row r="21874" spans="3:4" hidden="1" outlineLevel="1" x14ac:dyDescent="0.2">
      <c r="C21874" s="554"/>
      <c r="D21874" s="554"/>
    </row>
    <row r="21875" spans="3:4" hidden="1" outlineLevel="1" x14ac:dyDescent="0.2">
      <c r="C21875" s="554"/>
      <c r="D21875" s="554"/>
    </row>
    <row r="21876" spans="3:4" hidden="1" outlineLevel="1" x14ac:dyDescent="0.2">
      <c r="C21876" s="554"/>
      <c r="D21876" s="554"/>
    </row>
    <row r="21877" spans="3:4" hidden="1" outlineLevel="1" x14ac:dyDescent="0.2">
      <c r="C21877" s="554"/>
      <c r="D21877" s="554"/>
    </row>
    <row r="21878" spans="3:4" hidden="1" outlineLevel="1" x14ac:dyDescent="0.2">
      <c r="C21878" s="554"/>
      <c r="D21878" s="554"/>
    </row>
    <row r="21879" spans="3:4" hidden="1" outlineLevel="1" x14ac:dyDescent="0.2">
      <c r="C21879" s="554"/>
      <c r="D21879" s="554"/>
    </row>
    <row r="21880" spans="3:4" hidden="1" outlineLevel="1" x14ac:dyDescent="0.2">
      <c r="C21880" s="554"/>
      <c r="D21880" s="554"/>
    </row>
    <row r="21881" spans="3:4" hidden="1" outlineLevel="1" x14ac:dyDescent="0.2">
      <c r="C21881" s="554"/>
      <c r="D21881" s="554"/>
    </row>
    <row r="21882" spans="3:4" hidden="1" outlineLevel="1" x14ac:dyDescent="0.2">
      <c r="C21882" s="554"/>
      <c r="D21882" s="554"/>
    </row>
    <row r="21883" spans="3:4" hidden="1" outlineLevel="1" x14ac:dyDescent="0.2">
      <c r="C21883" s="554"/>
      <c r="D21883" s="554"/>
    </row>
    <row r="21884" spans="3:4" hidden="1" outlineLevel="1" x14ac:dyDescent="0.2">
      <c r="C21884" s="554"/>
      <c r="D21884" s="554"/>
    </row>
    <row r="21885" spans="3:4" hidden="1" outlineLevel="1" x14ac:dyDescent="0.2">
      <c r="C21885" s="554"/>
      <c r="D21885" s="554"/>
    </row>
    <row r="21886" spans="3:4" hidden="1" outlineLevel="1" x14ac:dyDescent="0.2">
      <c r="C21886" s="554"/>
      <c r="D21886" s="554"/>
    </row>
    <row r="21887" spans="3:4" hidden="1" outlineLevel="1" x14ac:dyDescent="0.2">
      <c r="C21887" s="554"/>
      <c r="D21887" s="554"/>
    </row>
    <row r="21888" spans="3:4" hidden="1" outlineLevel="1" x14ac:dyDescent="0.2">
      <c r="C21888" s="554"/>
      <c r="D21888" s="554"/>
    </row>
    <row r="21889" spans="3:4" hidden="1" outlineLevel="1" x14ac:dyDescent="0.2">
      <c r="C21889" s="554"/>
      <c r="D21889" s="554"/>
    </row>
    <row r="21890" spans="3:4" hidden="1" outlineLevel="1" x14ac:dyDescent="0.2">
      <c r="C21890" s="554"/>
      <c r="D21890" s="554"/>
    </row>
    <row r="21891" spans="3:4" hidden="1" outlineLevel="1" x14ac:dyDescent="0.2">
      <c r="C21891" s="554"/>
      <c r="D21891" s="554"/>
    </row>
    <row r="21892" spans="3:4" hidden="1" outlineLevel="1" x14ac:dyDescent="0.2">
      <c r="C21892" s="554"/>
      <c r="D21892" s="554"/>
    </row>
    <row r="21893" spans="3:4" hidden="1" outlineLevel="1" x14ac:dyDescent="0.2">
      <c r="C21893" s="554"/>
      <c r="D21893" s="554"/>
    </row>
    <row r="21894" spans="3:4" hidden="1" outlineLevel="1" x14ac:dyDescent="0.2">
      <c r="C21894" s="554"/>
      <c r="D21894" s="554"/>
    </row>
    <row r="21895" spans="3:4" hidden="1" outlineLevel="1" x14ac:dyDescent="0.2">
      <c r="C21895" s="554"/>
      <c r="D21895" s="554"/>
    </row>
    <row r="21896" spans="3:4" hidden="1" outlineLevel="1" x14ac:dyDescent="0.2">
      <c r="C21896" s="554"/>
      <c r="D21896" s="554"/>
    </row>
    <row r="21897" spans="3:4" hidden="1" outlineLevel="1" x14ac:dyDescent="0.2">
      <c r="C21897" s="554"/>
      <c r="D21897" s="554"/>
    </row>
    <row r="21898" spans="3:4" hidden="1" outlineLevel="1" x14ac:dyDescent="0.2">
      <c r="C21898" s="554"/>
      <c r="D21898" s="554"/>
    </row>
    <row r="21899" spans="3:4" hidden="1" outlineLevel="1" x14ac:dyDescent="0.2">
      <c r="C21899" s="554"/>
      <c r="D21899" s="554"/>
    </row>
    <row r="21900" spans="3:4" hidden="1" outlineLevel="1" x14ac:dyDescent="0.2">
      <c r="C21900" s="554"/>
      <c r="D21900" s="554"/>
    </row>
    <row r="21901" spans="3:4" hidden="1" outlineLevel="1" x14ac:dyDescent="0.2">
      <c r="C21901" s="554"/>
      <c r="D21901" s="554"/>
    </row>
    <row r="21902" spans="3:4" hidden="1" outlineLevel="1" x14ac:dyDescent="0.2">
      <c r="C21902" s="554"/>
      <c r="D21902" s="554"/>
    </row>
    <row r="21903" spans="3:4" hidden="1" outlineLevel="1" x14ac:dyDescent="0.2">
      <c r="C21903" s="554"/>
      <c r="D21903" s="554"/>
    </row>
    <row r="21904" spans="3:4" hidden="1" outlineLevel="1" x14ac:dyDescent="0.2">
      <c r="C21904" s="554"/>
      <c r="D21904" s="554"/>
    </row>
    <row r="21905" spans="3:4" hidden="1" outlineLevel="1" x14ac:dyDescent="0.2">
      <c r="C21905" s="554"/>
      <c r="D21905" s="554"/>
    </row>
    <row r="21906" spans="3:4" hidden="1" outlineLevel="1" x14ac:dyDescent="0.2">
      <c r="C21906" s="554"/>
      <c r="D21906" s="554"/>
    </row>
    <row r="21907" spans="3:4" hidden="1" outlineLevel="1" x14ac:dyDescent="0.2">
      <c r="C21907" s="554"/>
      <c r="D21907" s="554"/>
    </row>
    <row r="21908" spans="3:4" hidden="1" outlineLevel="1" x14ac:dyDescent="0.2">
      <c r="C21908" s="554"/>
      <c r="D21908" s="554"/>
    </row>
    <row r="21909" spans="3:4" hidden="1" outlineLevel="1" x14ac:dyDescent="0.2">
      <c r="C21909" s="554"/>
      <c r="D21909" s="554"/>
    </row>
    <row r="21910" spans="3:4" hidden="1" outlineLevel="1" x14ac:dyDescent="0.2">
      <c r="C21910" s="554"/>
      <c r="D21910" s="554"/>
    </row>
    <row r="21911" spans="3:4" hidden="1" outlineLevel="1" x14ac:dyDescent="0.2">
      <c r="C21911" s="554"/>
      <c r="D21911" s="554"/>
    </row>
    <row r="21912" spans="3:4" hidden="1" outlineLevel="1" x14ac:dyDescent="0.2">
      <c r="C21912" s="554"/>
      <c r="D21912" s="554"/>
    </row>
    <row r="21913" spans="3:4" hidden="1" outlineLevel="1" x14ac:dyDescent="0.2">
      <c r="C21913" s="554"/>
      <c r="D21913" s="554"/>
    </row>
    <row r="21914" spans="3:4" hidden="1" outlineLevel="1" x14ac:dyDescent="0.2">
      <c r="C21914" s="554"/>
      <c r="D21914" s="554"/>
    </row>
    <row r="21915" spans="3:4" hidden="1" outlineLevel="1" x14ac:dyDescent="0.2">
      <c r="C21915" s="554"/>
      <c r="D21915" s="554"/>
    </row>
    <row r="21916" spans="3:4" hidden="1" outlineLevel="1" x14ac:dyDescent="0.2">
      <c r="C21916" s="554"/>
      <c r="D21916" s="554"/>
    </row>
    <row r="21917" spans="3:4" hidden="1" outlineLevel="1" x14ac:dyDescent="0.2">
      <c r="C21917" s="554"/>
      <c r="D21917" s="554"/>
    </row>
    <row r="21918" spans="3:4" hidden="1" outlineLevel="1" x14ac:dyDescent="0.2">
      <c r="C21918" s="554"/>
      <c r="D21918" s="554"/>
    </row>
    <row r="21919" spans="3:4" hidden="1" outlineLevel="1" x14ac:dyDescent="0.2">
      <c r="C21919" s="554"/>
      <c r="D21919" s="554"/>
    </row>
    <row r="21920" spans="3:4" hidden="1" outlineLevel="1" x14ac:dyDescent="0.2">
      <c r="C21920" s="554"/>
      <c r="D21920" s="554"/>
    </row>
    <row r="21921" spans="3:4" hidden="1" outlineLevel="1" x14ac:dyDescent="0.2">
      <c r="C21921" s="554"/>
      <c r="D21921" s="554"/>
    </row>
    <row r="21922" spans="3:4" hidden="1" outlineLevel="1" x14ac:dyDescent="0.2">
      <c r="C21922" s="554"/>
      <c r="D21922" s="554"/>
    </row>
    <row r="21923" spans="3:4" hidden="1" outlineLevel="1" x14ac:dyDescent="0.2">
      <c r="C21923" s="554"/>
      <c r="D21923" s="554"/>
    </row>
    <row r="21924" spans="3:4" hidden="1" outlineLevel="1" x14ac:dyDescent="0.2">
      <c r="C21924" s="554"/>
      <c r="D21924" s="554"/>
    </row>
    <row r="21925" spans="3:4" hidden="1" outlineLevel="1" x14ac:dyDescent="0.2">
      <c r="C21925" s="554"/>
      <c r="D21925" s="554"/>
    </row>
    <row r="21926" spans="3:4" hidden="1" outlineLevel="1" x14ac:dyDescent="0.2">
      <c r="C21926" s="554"/>
      <c r="D21926" s="554"/>
    </row>
    <row r="21927" spans="3:4" hidden="1" outlineLevel="1" x14ac:dyDescent="0.2">
      <c r="C21927" s="554"/>
      <c r="D21927" s="554"/>
    </row>
    <row r="21928" spans="3:4" hidden="1" outlineLevel="1" x14ac:dyDescent="0.2">
      <c r="C21928" s="554"/>
      <c r="D21928" s="554"/>
    </row>
    <row r="21929" spans="3:4" hidden="1" outlineLevel="1" x14ac:dyDescent="0.2">
      <c r="C21929" s="554"/>
      <c r="D21929" s="554"/>
    </row>
    <row r="21930" spans="3:4" hidden="1" outlineLevel="1" x14ac:dyDescent="0.2">
      <c r="C21930" s="554"/>
      <c r="D21930" s="554"/>
    </row>
    <row r="21931" spans="3:4" hidden="1" outlineLevel="1" x14ac:dyDescent="0.2">
      <c r="C21931" s="554"/>
      <c r="D21931" s="554"/>
    </row>
    <row r="21932" spans="3:4" hidden="1" outlineLevel="1" x14ac:dyDescent="0.2">
      <c r="C21932" s="554"/>
      <c r="D21932" s="554"/>
    </row>
    <row r="21933" spans="3:4" hidden="1" outlineLevel="1" x14ac:dyDescent="0.2">
      <c r="C21933" s="554"/>
      <c r="D21933" s="554"/>
    </row>
    <row r="21934" spans="3:4" hidden="1" outlineLevel="1" x14ac:dyDescent="0.2">
      <c r="C21934" s="554"/>
      <c r="D21934" s="554"/>
    </row>
    <row r="21935" spans="3:4" hidden="1" outlineLevel="1" x14ac:dyDescent="0.2">
      <c r="C21935" s="554"/>
      <c r="D21935" s="554"/>
    </row>
    <row r="21936" spans="3:4" hidden="1" outlineLevel="1" x14ac:dyDescent="0.2">
      <c r="C21936" s="554"/>
      <c r="D21936" s="554"/>
    </row>
    <row r="21937" spans="3:4" hidden="1" outlineLevel="1" x14ac:dyDescent="0.2">
      <c r="C21937" s="554"/>
      <c r="D21937" s="554"/>
    </row>
    <row r="21938" spans="3:4" hidden="1" outlineLevel="1" x14ac:dyDescent="0.2">
      <c r="C21938" s="554"/>
      <c r="D21938" s="554"/>
    </row>
    <row r="21939" spans="3:4" hidden="1" outlineLevel="1" x14ac:dyDescent="0.2">
      <c r="C21939" s="554"/>
      <c r="D21939" s="554"/>
    </row>
    <row r="21940" spans="3:4" hidden="1" outlineLevel="1" x14ac:dyDescent="0.2">
      <c r="C21940" s="554"/>
      <c r="D21940" s="554"/>
    </row>
    <row r="21941" spans="3:4" hidden="1" outlineLevel="1" x14ac:dyDescent="0.2">
      <c r="C21941" s="554"/>
      <c r="D21941" s="554"/>
    </row>
    <row r="21942" spans="3:4" hidden="1" outlineLevel="1" x14ac:dyDescent="0.2">
      <c r="C21942" s="554"/>
      <c r="D21942" s="554"/>
    </row>
    <row r="21943" spans="3:4" hidden="1" outlineLevel="1" x14ac:dyDescent="0.2">
      <c r="C21943" s="554"/>
      <c r="D21943" s="554"/>
    </row>
    <row r="21944" spans="3:4" hidden="1" outlineLevel="1" x14ac:dyDescent="0.2">
      <c r="C21944" s="554"/>
      <c r="D21944" s="554"/>
    </row>
    <row r="21945" spans="3:4" hidden="1" outlineLevel="1" x14ac:dyDescent="0.2">
      <c r="C21945" s="554"/>
      <c r="D21945" s="554"/>
    </row>
    <row r="21946" spans="3:4" hidden="1" outlineLevel="1" x14ac:dyDescent="0.2">
      <c r="C21946" s="554"/>
      <c r="D21946" s="554"/>
    </row>
    <row r="21947" spans="3:4" hidden="1" outlineLevel="1" x14ac:dyDescent="0.2">
      <c r="C21947" s="554"/>
      <c r="D21947" s="554"/>
    </row>
    <row r="21948" spans="3:4" hidden="1" outlineLevel="1" x14ac:dyDescent="0.2">
      <c r="C21948" s="554"/>
      <c r="D21948" s="554"/>
    </row>
    <row r="21949" spans="3:4" hidden="1" outlineLevel="1" x14ac:dyDescent="0.2">
      <c r="C21949" s="554"/>
      <c r="D21949" s="554"/>
    </row>
    <row r="21950" spans="3:4" hidden="1" outlineLevel="1" x14ac:dyDescent="0.2">
      <c r="C21950" s="554"/>
      <c r="D21950" s="554"/>
    </row>
    <row r="21951" spans="3:4" hidden="1" outlineLevel="1" x14ac:dyDescent="0.2">
      <c r="C21951" s="554"/>
      <c r="D21951" s="554"/>
    </row>
    <row r="21952" spans="3:4" hidden="1" outlineLevel="1" x14ac:dyDescent="0.2">
      <c r="C21952" s="554"/>
      <c r="D21952" s="554"/>
    </row>
    <row r="21953" spans="3:4" hidden="1" outlineLevel="1" x14ac:dyDescent="0.2">
      <c r="C21953" s="554"/>
      <c r="D21953" s="554"/>
    </row>
    <row r="21954" spans="3:4" hidden="1" outlineLevel="1" x14ac:dyDescent="0.2">
      <c r="C21954" s="554"/>
      <c r="D21954" s="554"/>
    </row>
    <row r="21955" spans="3:4" hidden="1" outlineLevel="1" x14ac:dyDescent="0.2">
      <c r="C21955" s="554"/>
      <c r="D21955" s="554"/>
    </row>
    <row r="21956" spans="3:4" hidden="1" outlineLevel="1" x14ac:dyDescent="0.2">
      <c r="C21956" s="554"/>
      <c r="D21956" s="554"/>
    </row>
    <row r="21957" spans="3:4" hidden="1" outlineLevel="1" x14ac:dyDescent="0.2">
      <c r="C21957" s="554"/>
      <c r="D21957" s="554"/>
    </row>
    <row r="21958" spans="3:4" hidden="1" outlineLevel="1" x14ac:dyDescent="0.2">
      <c r="C21958" s="554"/>
      <c r="D21958" s="554"/>
    </row>
    <row r="21959" spans="3:4" hidden="1" outlineLevel="1" x14ac:dyDescent="0.2">
      <c r="C21959" s="554"/>
      <c r="D21959" s="554"/>
    </row>
    <row r="21960" spans="3:4" hidden="1" outlineLevel="1" x14ac:dyDescent="0.2">
      <c r="C21960" s="554"/>
      <c r="D21960" s="554"/>
    </row>
    <row r="21961" spans="3:4" hidden="1" outlineLevel="1" x14ac:dyDescent="0.2">
      <c r="C21961" s="554"/>
      <c r="D21961" s="554"/>
    </row>
    <row r="21962" spans="3:4" hidden="1" outlineLevel="1" x14ac:dyDescent="0.2">
      <c r="C21962" s="554"/>
      <c r="D21962" s="554"/>
    </row>
    <row r="21963" spans="3:4" hidden="1" outlineLevel="1" x14ac:dyDescent="0.2">
      <c r="C21963" s="554"/>
      <c r="D21963" s="554"/>
    </row>
    <row r="21964" spans="3:4" hidden="1" outlineLevel="1" x14ac:dyDescent="0.2">
      <c r="C21964" s="554"/>
      <c r="D21964" s="554"/>
    </row>
    <row r="21965" spans="3:4" hidden="1" outlineLevel="1" x14ac:dyDescent="0.2">
      <c r="C21965" s="554"/>
      <c r="D21965" s="554"/>
    </row>
    <row r="21966" spans="3:4" hidden="1" outlineLevel="1" x14ac:dyDescent="0.2">
      <c r="C21966" s="554"/>
      <c r="D21966" s="554"/>
    </row>
    <row r="21967" spans="3:4" hidden="1" outlineLevel="1" x14ac:dyDescent="0.2">
      <c r="C21967" s="554"/>
      <c r="D21967" s="554"/>
    </row>
    <row r="21968" spans="3:4" hidden="1" outlineLevel="1" x14ac:dyDescent="0.2">
      <c r="C21968" s="554"/>
      <c r="D21968" s="554"/>
    </row>
    <row r="21969" spans="3:4" hidden="1" outlineLevel="1" x14ac:dyDescent="0.2">
      <c r="C21969" s="554"/>
      <c r="D21969" s="554"/>
    </row>
    <row r="21970" spans="3:4" hidden="1" outlineLevel="1" x14ac:dyDescent="0.2">
      <c r="C21970" s="554"/>
      <c r="D21970" s="554"/>
    </row>
    <row r="21971" spans="3:4" hidden="1" outlineLevel="1" x14ac:dyDescent="0.2">
      <c r="C21971" s="554"/>
      <c r="D21971" s="554"/>
    </row>
    <row r="21972" spans="3:4" hidden="1" outlineLevel="1" x14ac:dyDescent="0.2">
      <c r="C21972" s="554"/>
      <c r="D21972" s="554"/>
    </row>
    <row r="21973" spans="3:4" hidden="1" outlineLevel="1" x14ac:dyDescent="0.2">
      <c r="C21973" s="554"/>
      <c r="D21973" s="554"/>
    </row>
    <row r="21974" spans="3:4" hidden="1" outlineLevel="1" x14ac:dyDescent="0.2">
      <c r="C21974" s="554"/>
      <c r="D21974" s="554"/>
    </row>
    <row r="21975" spans="3:4" hidden="1" outlineLevel="1" x14ac:dyDescent="0.2">
      <c r="C21975" s="554"/>
      <c r="D21975" s="554"/>
    </row>
    <row r="21976" spans="3:4" hidden="1" outlineLevel="1" x14ac:dyDescent="0.2">
      <c r="C21976" s="554"/>
      <c r="D21976" s="554"/>
    </row>
    <row r="21977" spans="3:4" hidden="1" outlineLevel="1" x14ac:dyDescent="0.2">
      <c r="C21977" s="554"/>
      <c r="D21977" s="554"/>
    </row>
    <row r="21978" spans="3:4" hidden="1" outlineLevel="1" x14ac:dyDescent="0.2">
      <c r="C21978" s="554"/>
      <c r="D21978" s="554"/>
    </row>
    <row r="21979" spans="3:4" hidden="1" outlineLevel="1" x14ac:dyDescent="0.2">
      <c r="C21979" s="554"/>
      <c r="D21979" s="554"/>
    </row>
    <row r="21980" spans="3:4" hidden="1" outlineLevel="1" x14ac:dyDescent="0.2">
      <c r="C21980" s="554"/>
      <c r="D21980" s="554"/>
    </row>
    <row r="21981" spans="3:4" hidden="1" outlineLevel="1" x14ac:dyDescent="0.2">
      <c r="C21981" s="554"/>
      <c r="D21981" s="554"/>
    </row>
    <row r="21982" spans="3:4" hidden="1" outlineLevel="1" x14ac:dyDescent="0.2">
      <c r="C21982" s="554"/>
      <c r="D21982" s="554"/>
    </row>
    <row r="21983" spans="3:4" hidden="1" outlineLevel="1" x14ac:dyDescent="0.2">
      <c r="C21983" s="554"/>
      <c r="D21983" s="554"/>
    </row>
    <row r="21984" spans="3:4" hidden="1" outlineLevel="1" x14ac:dyDescent="0.2">
      <c r="C21984" s="554"/>
      <c r="D21984" s="554"/>
    </row>
    <row r="21985" spans="3:4" hidden="1" outlineLevel="1" x14ac:dyDescent="0.2">
      <c r="C21985" s="554"/>
      <c r="D21985" s="554"/>
    </row>
    <row r="21986" spans="3:4" hidden="1" outlineLevel="1" x14ac:dyDescent="0.2">
      <c r="C21986" s="554"/>
      <c r="D21986" s="554"/>
    </row>
    <row r="21987" spans="3:4" hidden="1" outlineLevel="1" x14ac:dyDescent="0.2">
      <c r="C21987" s="554"/>
      <c r="D21987" s="554"/>
    </row>
    <row r="21988" spans="3:4" hidden="1" outlineLevel="1" x14ac:dyDescent="0.2">
      <c r="C21988" s="554"/>
      <c r="D21988" s="554"/>
    </row>
    <row r="21989" spans="3:4" hidden="1" outlineLevel="1" x14ac:dyDescent="0.2">
      <c r="C21989" s="554"/>
      <c r="D21989" s="554"/>
    </row>
    <row r="21990" spans="3:4" hidden="1" outlineLevel="1" x14ac:dyDescent="0.2">
      <c r="C21990" s="554"/>
      <c r="D21990" s="554"/>
    </row>
    <row r="21991" spans="3:4" hidden="1" outlineLevel="1" x14ac:dyDescent="0.2">
      <c r="C21991" s="554"/>
      <c r="D21991" s="554"/>
    </row>
    <row r="21992" spans="3:4" hidden="1" outlineLevel="1" x14ac:dyDescent="0.2">
      <c r="C21992" s="554"/>
      <c r="D21992" s="554"/>
    </row>
    <row r="21993" spans="3:4" hidden="1" outlineLevel="1" x14ac:dyDescent="0.2">
      <c r="C21993" s="554"/>
      <c r="D21993" s="554"/>
    </row>
    <row r="21994" spans="3:4" hidden="1" outlineLevel="1" x14ac:dyDescent="0.2">
      <c r="C21994" s="554"/>
      <c r="D21994" s="554"/>
    </row>
    <row r="21995" spans="3:4" hidden="1" outlineLevel="1" x14ac:dyDescent="0.2">
      <c r="C21995" s="554"/>
      <c r="D21995" s="554"/>
    </row>
    <row r="21996" spans="3:4" hidden="1" outlineLevel="1" x14ac:dyDescent="0.2">
      <c r="C21996" s="554"/>
      <c r="D21996" s="554"/>
    </row>
    <row r="21997" spans="3:4" hidden="1" outlineLevel="1" x14ac:dyDescent="0.2">
      <c r="C21997" s="554"/>
      <c r="D21997" s="554"/>
    </row>
    <row r="21998" spans="3:4" hidden="1" outlineLevel="1" x14ac:dyDescent="0.2">
      <c r="C21998" s="554"/>
      <c r="D21998" s="554"/>
    </row>
    <row r="21999" spans="3:4" hidden="1" outlineLevel="1" x14ac:dyDescent="0.2">
      <c r="C21999" s="554"/>
      <c r="D21999" s="554"/>
    </row>
    <row r="22000" spans="3:4" hidden="1" outlineLevel="1" x14ac:dyDescent="0.2">
      <c r="C22000" s="554"/>
      <c r="D22000" s="554"/>
    </row>
    <row r="22001" spans="3:4" hidden="1" outlineLevel="1" x14ac:dyDescent="0.2">
      <c r="C22001" s="554"/>
      <c r="D22001" s="554"/>
    </row>
    <row r="22002" spans="3:4" hidden="1" outlineLevel="1" x14ac:dyDescent="0.2">
      <c r="C22002" s="554"/>
      <c r="D22002" s="554"/>
    </row>
    <row r="22003" spans="3:4" hidden="1" outlineLevel="1" x14ac:dyDescent="0.2">
      <c r="C22003" s="554"/>
      <c r="D22003" s="554"/>
    </row>
    <row r="22004" spans="3:4" hidden="1" outlineLevel="1" x14ac:dyDescent="0.2">
      <c r="C22004" s="554"/>
      <c r="D22004" s="554"/>
    </row>
    <row r="22005" spans="3:4" hidden="1" outlineLevel="1" x14ac:dyDescent="0.2">
      <c r="C22005" s="554"/>
      <c r="D22005" s="554"/>
    </row>
    <row r="22006" spans="3:4" hidden="1" outlineLevel="1" x14ac:dyDescent="0.2">
      <c r="C22006" s="554"/>
      <c r="D22006" s="554"/>
    </row>
    <row r="22007" spans="3:4" hidden="1" outlineLevel="1" x14ac:dyDescent="0.2">
      <c r="C22007" s="554"/>
      <c r="D22007" s="554"/>
    </row>
    <row r="22008" spans="3:4" hidden="1" outlineLevel="1" x14ac:dyDescent="0.2">
      <c r="C22008" s="554"/>
      <c r="D22008" s="554"/>
    </row>
    <row r="22009" spans="3:4" hidden="1" outlineLevel="1" x14ac:dyDescent="0.2">
      <c r="C22009" s="554"/>
      <c r="D22009" s="554"/>
    </row>
    <row r="22010" spans="3:4" hidden="1" outlineLevel="1" x14ac:dyDescent="0.2">
      <c r="C22010" s="554"/>
      <c r="D22010" s="554"/>
    </row>
    <row r="22011" spans="3:4" hidden="1" outlineLevel="1" x14ac:dyDescent="0.2">
      <c r="C22011" s="554"/>
      <c r="D22011" s="554"/>
    </row>
    <row r="22012" spans="3:4" hidden="1" outlineLevel="1" x14ac:dyDescent="0.2">
      <c r="C22012" s="554"/>
      <c r="D22012" s="554"/>
    </row>
    <row r="22013" spans="3:4" hidden="1" outlineLevel="1" x14ac:dyDescent="0.2">
      <c r="C22013" s="554"/>
      <c r="D22013" s="554"/>
    </row>
    <row r="22014" spans="3:4" hidden="1" outlineLevel="1" x14ac:dyDescent="0.2">
      <c r="C22014" s="554"/>
      <c r="D22014" s="554"/>
    </row>
    <row r="22015" spans="3:4" hidden="1" outlineLevel="1" x14ac:dyDescent="0.2">
      <c r="C22015" s="554"/>
      <c r="D22015" s="554"/>
    </row>
    <row r="22016" spans="3:4" hidden="1" outlineLevel="1" x14ac:dyDescent="0.2">
      <c r="C22016" s="554"/>
      <c r="D22016" s="554"/>
    </row>
    <row r="22017" spans="3:4" hidden="1" outlineLevel="1" x14ac:dyDescent="0.2">
      <c r="C22017" s="554"/>
      <c r="D22017" s="554"/>
    </row>
    <row r="22018" spans="3:4" hidden="1" outlineLevel="1" x14ac:dyDescent="0.2">
      <c r="C22018" s="554"/>
      <c r="D22018" s="554"/>
    </row>
    <row r="22019" spans="3:4" hidden="1" outlineLevel="1" x14ac:dyDescent="0.2">
      <c r="C22019" s="554"/>
      <c r="D22019" s="554"/>
    </row>
    <row r="22020" spans="3:4" hidden="1" outlineLevel="1" x14ac:dyDescent="0.2">
      <c r="C22020" s="554"/>
      <c r="D22020" s="554"/>
    </row>
    <row r="22021" spans="3:4" hidden="1" outlineLevel="1" x14ac:dyDescent="0.2">
      <c r="C22021" s="554"/>
      <c r="D22021" s="554"/>
    </row>
    <row r="22022" spans="3:4" hidden="1" outlineLevel="1" x14ac:dyDescent="0.2">
      <c r="C22022" s="554"/>
      <c r="D22022" s="554"/>
    </row>
    <row r="22023" spans="3:4" hidden="1" outlineLevel="1" x14ac:dyDescent="0.2">
      <c r="C22023" s="554"/>
      <c r="D22023" s="554"/>
    </row>
    <row r="22024" spans="3:4" hidden="1" outlineLevel="1" x14ac:dyDescent="0.2">
      <c r="C22024" s="554"/>
      <c r="D22024" s="554"/>
    </row>
    <row r="22025" spans="3:4" hidden="1" outlineLevel="1" x14ac:dyDescent="0.2">
      <c r="C22025" s="554"/>
      <c r="D22025" s="554"/>
    </row>
    <row r="22026" spans="3:4" hidden="1" outlineLevel="1" x14ac:dyDescent="0.2">
      <c r="C22026" s="554"/>
      <c r="D22026" s="554"/>
    </row>
    <row r="22027" spans="3:4" hidden="1" outlineLevel="1" x14ac:dyDescent="0.2">
      <c r="C22027" s="554"/>
      <c r="D22027" s="554"/>
    </row>
    <row r="22028" spans="3:4" hidden="1" outlineLevel="1" x14ac:dyDescent="0.2">
      <c r="C22028" s="554"/>
      <c r="D22028" s="554"/>
    </row>
    <row r="22029" spans="3:4" hidden="1" outlineLevel="1" x14ac:dyDescent="0.2">
      <c r="C22029" s="554"/>
      <c r="D22029" s="554"/>
    </row>
    <row r="22030" spans="3:4" hidden="1" outlineLevel="1" x14ac:dyDescent="0.2">
      <c r="C22030" s="554"/>
      <c r="D22030" s="554"/>
    </row>
    <row r="22031" spans="3:4" hidden="1" outlineLevel="1" x14ac:dyDescent="0.2">
      <c r="C22031" s="554"/>
      <c r="D22031" s="554"/>
    </row>
    <row r="22032" spans="3:4" hidden="1" outlineLevel="1" x14ac:dyDescent="0.2">
      <c r="C22032" s="554"/>
      <c r="D22032" s="554"/>
    </row>
    <row r="22033" spans="3:4" hidden="1" outlineLevel="1" x14ac:dyDescent="0.2">
      <c r="C22033" s="554"/>
      <c r="D22033" s="554"/>
    </row>
    <row r="22034" spans="3:4" hidden="1" outlineLevel="1" x14ac:dyDescent="0.2">
      <c r="C22034" s="554"/>
      <c r="D22034" s="554"/>
    </row>
    <row r="22035" spans="3:4" hidden="1" outlineLevel="1" x14ac:dyDescent="0.2">
      <c r="C22035" s="554"/>
      <c r="D22035" s="554"/>
    </row>
    <row r="22036" spans="3:4" hidden="1" outlineLevel="1" x14ac:dyDescent="0.2">
      <c r="C22036" s="554"/>
      <c r="D22036" s="554"/>
    </row>
    <row r="22037" spans="3:4" hidden="1" outlineLevel="1" x14ac:dyDescent="0.2">
      <c r="C22037" s="554"/>
      <c r="D22037" s="554"/>
    </row>
    <row r="22038" spans="3:4" hidden="1" outlineLevel="1" x14ac:dyDescent="0.2">
      <c r="C22038" s="554"/>
      <c r="D22038" s="554"/>
    </row>
    <row r="22039" spans="3:4" hidden="1" outlineLevel="1" x14ac:dyDescent="0.2">
      <c r="C22039" s="554"/>
      <c r="D22039" s="554"/>
    </row>
    <row r="22040" spans="3:4" hidden="1" outlineLevel="1" x14ac:dyDescent="0.2">
      <c r="C22040" s="554"/>
      <c r="D22040" s="554"/>
    </row>
    <row r="22041" spans="3:4" hidden="1" outlineLevel="1" x14ac:dyDescent="0.2">
      <c r="C22041" s="554"/>
      <c r="D22041" s="554"/>
    </row>
    <row r="22042" spans="3:4" hidden="1" outlineLevel="1" x14ac:dyDescent="0.2">
      <c r="C22042" s="554"/>
      <c r="D22042" s="554"/>
    </row>
    <row r="22043" spans="3:4" hidden="1" outlineLevel="1" x14ac:dyDescent="0.2">
      <c r="C22043" s="554"/>
      <c r="D22043" s="554"/>
    </row>
    <row r="22044" spans="3:4" hidden="1" outlineLevel="1" x14ac:dyDescent="0.2">
      <c r="C22044" s="554"/>
      <c r="D22044" s="554"/>
    </row>
    <row r="22045" spans="3:4" hidden="1" outlineLevel="1" x14ac:dyDescent="0.2">
      <c r="C22045" s="554"/>
      <c r="D22045" s="554"/>
    </row>
    <row r="22046" spans="3:4" hidden="1" outlineLevel="1" x14ac:dyDescent="0.2">
      <c r="C22046" s="554"/>
      <c r="D22046" s="554"/>
    </row>
    <row r="22047" spans="3:4" hidden="1" outlineLevel="1" x14ac:dyDescent="0.2">
      <c r="C22047" s="554"/>
      <c r="D22047" s="554"/>
    </row>
    <row r="22048" spans="3:4" hidden="1" outlineLevel="1" x14ac:dyDescent="0.2">
      <c r="C22048" s="554"/>
      <c r="D22048" s="554"/>
    </row>
    <row r="22049" spans="3:4" hidden="1" outlineLevel="1" x14ac:dyDescent="0.2">
      <c r="C22049" s="554"/>
      <c r="D22049" s="554"/>
    </row>
    <row r="22050" spans="3:4" hidden="1" outlineLevel="1" x14ac:dyDescent="0.2">
      <c r="C22050" s="554"/>
      <c r="D22050" s="554"/>
    </row>
    <row r="22051" spans="3:4" hidden="1" outlineLevel="1" x14ac:dyDescent="0.2">
      <c r="C22051" s="554"/>
      <c r="D22051" s="554"/>
    </row>
    <row r="22052" spans="3:4" hidden="1" outlineLevel="1" x14ac:dyDescent="0.2">
      <c r="C22052" s="554"/>
      <c r="D22052" s="554"/>
    </row>
    <row r="22053" spans="3:4" hidden="1" outlineLevel="1" x14ac:dyDescent="0.2">
      <c r="C22053" s="554"/>
      <c r="D22053" s="554"/>
    </row>
    <row r="22054" spans="3:4" hidden="1" outlineLevel="1" x14ac:dyDescent="0.2">
      <c r="C22054" s="554"/>
      <c r="D22054" s="554"/>
    </row>
    <row r="22055" spans="3:4" hidden="1" outlineLevel="1" x14ac:dyDescent="0.2">
      <c r="C22055" s="554"/>
      <c r="D22055" s="554"/>
    </row>
    <row r="22056" spans="3:4" hidden="1" outlineLevel="1" x14ac:dyDescent="0.2">
      <c r="C22056" s="554"/>
      <c r="D22056" s="554"/>
    </row>
    <row r="22057" spans="3:4" hidden="1" outlineLevel="1" x14ac:dyDescent="0.2">
      <c r="C22057" s="554"/>
      <c r="D22057" s="554"/>
    </row>
    <row r="22058" spans="3:4" hidden="1" outlineLevel="1" x14ac:dyDescent="0.2">
      <c r="C22058" s="554"/>
      <c r="D22058" s="554"/>
    </row>
    <row r="22059" spans="3:4" hidden="1" outlineLevel="1" x14ac:dyDescent="0.2">
      <c r="C22059" s="554"/>
      <c r="D22059" s="554"/>
    </row>
    <row r="22060" spans="3:4" hidden="1" outlineLevel="1" x14ac:dyDescent="0.2">
      <c r="C22060" s="554"/>
      <c r="D22060" s="554"/>
    </row>
    <row r="22061" spans="3:4" hidden="1" outlineLevel="1" x14ac:dyDescent="0.2">
      <c r="C22061" s="554"/>
      <c r="D22061" s="554"/>
    </row>
    <row r="22062" spans="3:4" hidden="1" outlineLevel="1" x14ac:dyDescent="0.2">
      <c r="C22062" s="554"/>
      <c r="D22062" s="554"/>
    </row>
    <row r="22063" spans="3:4" hidden="1" outlineLevel="1" x14ac:dyDescent="0.2">
      <c r="C22063" s="554"/>
      <c r="D22063" s="554"/>
    </row>
    <row r="22064" spans="3:4" hidden="1" outlineLevel="1" x14ac:dyDescent="0.2">
      <c r="C22064" s="554"/>
      <c r="D22064" s="554"/>
    </row>
    <row r="22065" spans="3:4" hidden="1" outlineLevel="1" x14ac:dyDescent="0.2">
      <c r="C22065" s="554"/>
      <c r="D22065" s="554"/>
    </row>
    <row r="22066" spans="3:4" hidden="1" outlineLevel="1" x14ac:dyDescent="0.2">
      <c r="C22066" s="554"/>
      <c r="D22066" s="554"/>
    </row>
    <row r="22067" spans="3:4" hidden="1" outlineLevel="1" x14ac:dyDescent="0.2">
      <c r="C22067" s="554"/>
      <c r="D22067" s="554"/>
    </row>
    <row r="22068" spans="3:4" hidden="1" outlineLevel="1" x14ac:dyDescent="0.2">
      <c r="C22068" s="554"/>
      <c r="D22068" s="554"/>
    </row>
    <row r="22069" spans="3:4" hidden="1" outlineLevel="1" x14ac:dyDescent="0.2">
      <c r="C22069" s="554"/>
      <c r="D22069" s="554"/>
    </row>
    <row r="22070" spans="3:4" hidden="1" outlineLevel="1" x14ac:dyDescent="0.2">
      <c r="C22070" s="554"/>
      <c r="D22070" s="554"/>
    </row>
    <row r="22071" spans="3:4" hidden="1" outlineLevel="1" x14ac:dyDescent="0.2">
      <c r="C22071" s="554"/>
      <c r="D22071" s="554"/>
    </row>
    <row r="22072" spans="3:4" hidden="1" outlineLevel="1" x14ac:dyDescent="0.2">
      <c r="C22072" s="554"/>
      <c r="D22072" s="554"/>
    </row>
    <row r="22073" spans="3:4" hidden="1" outlineLevel="1" x14ac:dyDescent="0.2">
      <c r="C22073" s="554"/>
      <c r="D22073" s="554"/>
    </row>
    <row r="22074" spans="3:4" hidden="1" outlineLevel="1" x14ac:dyDescent="0.2">
      <c r="C22074" s="554"/>
      <c r="D22074" s="554"/>
    </row>
    <row r="22075" spans="3:4" hidden="1" outlineLevel="1" x14ac:dyDescent="0.2">
      <c r="C22075" s="554"/>
      <c r="D22075" s="554"/>
    </row>
    <row r="22076" spans="3:4" hidden="1" outlineLevel="1" x14ac:dyDescent="0.2">
      <c r="C22076" s="554"/>
      <c r="D22076" s="554"/>
    </row>
    <row r="22077" spans="3:4" hidden="1" outlineLevel="1" x14ac:dyDescent="0.2">
      <c r="C22077" s="554"/>
      <c r="D22077" s="554"/>
    </row>
    <row r="22078" spans="3:4" hidden="1" outlineLevel="1" x14ac:dyDescent="0.2">
      <c r="C22078" s="554"/>
      <c r="D22078" s="554"/>
    </row>
    <row r="22079" spans="3:4" hidden="1" outlineLevel="1" x14ac:dyDescent="0.2">
      <c r="C22079" s="554"/>
      <c r="D22079" s="554"/>
    </row>
    <row r="22080" spans="3:4" hidden="1" outlineLevel="1" x14ac:dyDescent="0.2">
      <c r="C22080" s="554"/>
      <c r="D22080" s="554"/>
    </row>
    <row r="22081" spans="3:4" hidden="1" outlineLevel="1" x14ac:dyDescent="0.2">
      <c r="C22081" s="554"/>
      <c r="D22081" s="554"/>
    </row>
    <row r="22082" spans="3:4" hidden="1" outlineLevel="1" x14ac:dyDescent="0.2">
      <c r="C22082" s="554"/>
      <c r="D22082" s="554"/>
    </row>
    <row r="22083" spans="3:4" hidden="1" outlineLevel="1" x14ac:dyDescent="0.2">
      <c r="C22083" s="554"/>
      <c r="D22083" s="554"/>
    </row>
    <row r="22084" spans="3:4" hidden="1" outlineLevel="1" x14ac:dyDescent="0.2">
      <c r="C22084" s="554"/>
      <c r="D22084" s="554"/>
    </row>
    <row r="22085" spans="3:4" hidden="1" outlineLevel="1" x14ac:dyDescent="0.2">
      <c r="C22085" s="554"/>
      <c r="D22085" s="554"/>
    </row>
    <row r="22086" spans="3:4" hidden="1" outlineLevel="1" x14ac:dyDescent="0.2">
      <c r="C22086" s="554"/>
      <c r="D22086" s="554"/>
    </row>
    <row r="22087" spans="3:4" hidden="1" outlineLevel="1" x14ac:dyDescent="0.2">
      <c r="C22087" s="554"/>
      <c r="D22087" s="554"/>
    </row>
    <row r="22088" spans="3:4" hidden="1" outlineLevel="1" x14ac:dyDescent="0.2">
      <c r="C22088" s="554"/>
      <c r="D22088" s="554"/>
    </row>
    <row r="22089" spans="3:4" hidden="1" outlineLevel="1" x14ac:dyDescent="0.2">
      <c r="C22089" s="554"/>
      <c r="D22089" s="554"/>
    </row>
    <row r="22090" spans="3:4" hidden="1" outlineLevel="1" x14ac:dyDescent="0.2">
      <c r="C22090" s="554"/>
      <c r="D22090" s="554"/>
    </row>
    <row r="22091" spans="3:4" hidden="1" outlineLevel="1" x14ac:dyDescent="0.2">
      <c r="C22091" s="554"/>
      <c r="D22091" s="554"/>
    </row>
    <row r="22092" spans="3:4" hidden="1" outlineLevel="1" x14ac:dyDescent="0.2">
      <c r="C22092" s="554"/>
      <c r="D22092" s="554"/>
    </row>
    <row r="22093" spans="3:4" hidden="1" outlineLevel="1" x14ac:dyDescent="0.2">
      <c r="C22093" s="554"/>
      <c r="D22093" s="554"/>
    </row>
    <row r="22094" spans="3:4" hidden="1" outlineLevel="1" x14ac:dyDescent="0.2">
      <c r="C22094" s="554"/>
      <c r="D22094" s="554"/>
    </row>
    <row r="22095" spans="3:4" hidden="1" outlineLevel="1" x14ac:dyDescent="0.2">
      <c r="C22095" s="554"/>
      <c r="D22095" s="554"/>
    </row>
    <row r="22096" spans="3:4" hidden="1" outlineLevel="1" x14ac:dyDescent="0.2">
      <c r="C22096" s="554"/>
      <c r="D22096" s="554"/>
    </row>
    <row r="22097" spans="3:4" hidden="1" outlineLevel="1" x14ac:dyDescent="0.2">
      <c r="C22097" s="554"/>
      <c r="D22097" s="554"/>
    </row>
    <row r="22098" spans="3:4" hidden="1" outlineLevel="1" x14ac:dyDescent="0.2">
      <c r="C22098" s="554"/>
      <c r="D22098" s="554"/>
    </row>
    <row r="22099" spans="3:4" hidden="1" outlineLevel="1" x14ac:dyDescent="0.2">
      <c r="C22099" s="554"/>
      <c r="D22099" s="554"/>
    </row>
    <row r="22100" spans="3:4" hidden="1" outlineLevel="1" x14ac:dyDescent="0.2">
      <c r="C22100" s="554"/>
      <c r="D22100" s="554"/>
    </row>
    <row r="22101" spans="3:4" hidden="1" outlineLevel="1" x14ac:dyDescent="0.2">
      <c r="C22101" s="554"/>
      <c r="D22101" s="554"/>
    </row>
    <row r="22102" spans="3:4" hidden="1" outlineLevel="1" x14ac:dyDescent="0.2">
      <c r="C22102" s="554"/>
      <c r="D22102" s="554"/>
    </row>
    <row r="22103" spans="3:4" hidden="1" outlineLevel="1" x14ac:dyDescent="0.2">
      <c r="C22103" s="554"/>
      <c r="D22103" s="554"/>
    </row>
    <row r="22104" spans="3:4" hidden="1" outlineLevel="1" x14ac:dyDescent="0.2">
      <c r="C22104" s="554"/>
      <c r="D22104" s="554"/>
    </row>
    <row r="22105" spans="3:4" hidden="1" outlineLevel="1" x14ac:dyDescent="0.2">
      <c r="C22105" s="554"/>
      <c r="D22105" s="554"/>
    </row>
    <row r="22106" spans="3:4" hidden="1" outlineLevel="1" x14ac:dyDescent="0.2">
      <c r="C22106" s="554"/>
      <c r="D22106" s="554"/>
    </row>
    <row r="22107" spans="3:4" hidden="1" outlineLevel="1" x14ac:dyDescent="0.2">
      <c r="C22107" s="554"/>
      <c r="D22107" s="554"/>
    </row>
    <row r="22108" spans="3:4" hidden="1" outlineLevel="1" x14ac:dyDescent="0.2">
      <c r="C22108" s="554"/>
      <c r="D22108" s="554"/>
    </row>
    <row r="22109" spans="3:4" hidden="1" outlineLevel="1" x14ac:dyDescent="0.2">
      <c r="C22109" s="554"/>
      <c r="D22109" s="554"/>
    </row>
    <row r="22110" spans="3:4" hidden="1" outlineLevel="1" x14ac:dyDescent="0.2">
      <c r="C22110" s="554"/>
      <c r="D22110" s="554"/>
    </row>
    <row r="22111" spans="3:4" hidden="1" outlineLevel="1" x14ac:dyDescent="0.2">
      <c r="C22111" s="554"/>
      <c r="D22111" s="554"/>
    </row>
    <row r="22112" spans="3:4" hidden="1" outlineLevel="1" x14ac:dyDescent="0.2">
      <c r="C22112" s="554"/>
      <c r="D22112" s="554"/>
    </row>
    <row r="22113" spans="3:4" hidden="1" outlineLevel="1" x14ac:dyDescent="0.2">
      <c r="C22113" s="554"/>
      <c r="D22113" s="554"/>
    </row>
    <row r="22114" spans="3:4" hidden="1" outlineLevel="1" x14ac:dyDescent="0.2">
      <c r="C22114" s="554"/>
      <c r="D22114" s="554"/>
    </row>
    <row r="22115" spans="3:4" hidden="1" outlineLevel="1" x14ac:dyDescent="0.2">
      <c r="C22115" s="554"/>
      <c r="D22115" s="554"/>
    </row>
    <row r="22116" spans="3:4" hidden="1" outlineLevel="1" x14ac:dyDescent="0.2">
      <c r="C22116" s="554"/>
      <c r="D22116" s="554"/>
    </row>
    <row r="22117" spans="3:4" hidden="1" outlineLevel="1" x14ac:dyDescent="0.2">
      <c r="C22117" s="554"/>
      <c r="D22117" s="554"/>
    </row>
    <row r="22118" spans="3:4" hidden="1" outlineLevel="1" x14ac:dyDescent="0.2">
      <c r="C22118" s="554"/>
      <c r="D22118" s="554"/>
    </row>
    <row r="22119" spans="3:4" hidden="1" outlineLevel="1" x14ac:dyDescent="0.2">
      <c r="C22119" s="554"/>
      <c r="D22119" s="554"/>
    </row>
    <row r="22120" spans="3:4" hidden="1" outlineLevel="1" x14ac:dyDescent="0.2">
      <c r="C22120" s="554"/>
      <c r="D22120" s="554"/>
    </row>
    <row r="22121" spans="3:4" hidden="1" outlineLevel="1" x14ac:dyDescent="0.2">
      <c r="C22121" s="554"/>
      <c r="D22121" s="554"/>
    </row>
    <row r="22122" spans="3:4" hidden="1" outlineLevel="1" x14ac:dyDescent="0.2">
      <c r="C22122" s="554"/>
      <c r="D22122" s="554"/>
    </row>
    <row r="22123" spans="3:4" hidden="1" outlineLevel="1" x14ac:dyDescent="0.2">
      <c r="C22123" s="554"/>
      <c r="D22123" s="554"/>
    </row>
    <row r="22124" spans="3:4" hidden="1" outlineLevel="1" x14ac:dyDescent="0.2">
      <c r="C22124" s="554"/>
      <c r="D22124" s="554"/>
    </row>
    <row r="22125" spans="3:4" hidden="1" outlineLevel="1" x14ac:dyDescent="0.2">
      <c r="C22125" s="554"/>
      <c r="D22125" s="554"/>
    </row>
    <row r="22126" spans="3:4" hidden="1" outlineLevel="1" x14ac:dyDescent="0.2">
      <c r="C22126" s="554"/>
      <c r="D22126" s="554"/>
    </row>
    <row r="22127" spans="3:4" hidden="1" outlineLevel="1" x14ac:dyDescent="0.2">
      <c r="C22127" s="554"/>
      <c r="D22127" s="554"/>
    </row>
    <row r="22128" spans="3:4" hidden="1" outlineLevel="1" x14ac:dyDescent="0.2">
      <c r="C22128" s="554"/>
      <c r="D22128" s="554"/>
    </row>
    <row r="22129" spans="3:4" hidden="1" outlineLevel="1" x14ac:dyDescent="0.2">
      <c r="C22129" s="554"/>
      <c r="D22129" s="554"/>
    </row>
    <row r="22130" spans="3:4" hidden="1" outlineLevel="1" x14ac:dyDescent="0.2">
      <c r="C22130" s="554"/>
      <c r="D22130" s="554"/>
    </row>
    <row r="22131" spans="3:4" hidden="1" outlineLevel="1" x14ac:dyDescent="0.2">
      <c r="C22131" s="554"/>
      <c r="D22131" s="554"/>
    </row>
    <row r="22132" spans="3:4" hidden="1" outlineLevel="1" x14ac:dyDescent="0.2">
      <c r="C22132" s="554"/>
      <c r="D22132" s="554"/>
    </row>
    <row r="22133" spans="3:4" hidden="1" outlineLevel="1" x14ac:dyDescent="0.2">
      <c r="C22133" s="554"/>
      <c r="D22133" s="554"/>
    </row>
    <row r="22134" spans="3:4" hidden="1" outlineLevel="1" x14ac:dyDescent="0.2">
      <c r="C22134" s="554"/>
      <c r="D22134" s="554"/>
    </row>
    <row r="22135" spans="3:4" hidden="1" outlineLevel="1" x14ac:dyDescent="0.2">
      <c r="C22135" s="554"/>
      <c r="D22135" s="554"/>
    </row>
    <row r="22136" spans="3:4" hidden="1" outlineLevel="1" x14ac:dyDescent="0.2">
      <c r="C22136" s="554"/>
      <c r="D22136" s="554"/>
    </row>
    <row r="22137" spans="3:4" hidden="1" outlineLevel="1" x14ac:dyDescent="0.2">
      <c r="C22137" s="554"/>
      <c r="D22137" s="554"/>
    </row>
    <row r="22138" spans="3:4" hidden="1" outlineLevel="1" x14ac:dyDescent="0.2">
      <c r="C22138" s="554"/>
      <c r="D22138" s="554"/>
    </row>
    <row r="22139" spans="3:4" hidden="1" outlineLevel="1" x14ac:dyDescent="0.2">
      <c r="C22139" s="554"/>
      <c r="D22139" s="554"/>
    </row>
    <row r="22140" spans="3:4" hidden="1" outlineLevel="1" x14ac:dyDescent="0.2">
      <c r="C22140" s="554"/>
      <c r="D22140" s="554"/>
    </row>
    <row r="22141" spans="3:4" hidden="1" outlineLevel="1" x14ac:dyDescent="0.2">
      <c r="C22141" s="554"/>
      <c r="D22141" s="554"/>
    </row>
    <row r="22142" spans="3:4" hidden="1" outlineLevel="1" x14ac:dyDescent="0.2">
      <c r="C22142" s="554"/>
      <c r="D22142" s="554"/>
    </row>
    <row r="22143" spans="3:4" hidden="1" outlineLevel="1" x14ac:dyDescent="0.2">
      <c r="C22143" s="554"/>
      <c r="D22143" s="554"/>
    </row>
    <row r="22144" spans="3:4" hidden="1" outlineLevel="1" x14ac:dyDescent="0.2">
      <c r="C22144" s="554"/>
      <c r="D22144" s="554"/>
    </row>
    <row r="22145" spans="3:4" hidden="1" outlineLevel="1" x14ac:dyDescent="0.2">
      <c r="C22145" s="554"/>
      <c r="D22145" s="554"/>
    </row>
    <row r="22146" spans="3:4" hidden="1" outlineLevel="1" x14ac:dyDescent="0.2">
      <c r="C22146" s="554"/>
      <c r="D22146" s="554"/>
    </row>
    <row r="22147" spans="3:4" hidden="1" outlineLevel="1" x14ac:dyDescent="0.2">
      <c r="C22147" s="554"/>
      <c r="D22147" s="554"/>
    </row>
    <row r="22148" spans="3:4" hidden="1" outlineLevel="1" x14ac:dyDescent="0.2">
      <c r="C22148" s="554"/>
      <c r="D22148" s="554"/>
    </row>
    <row r="22149" spans="3:4" hidden="1" outlineLevel="1" x14ac:dyDescent="0.2">
      <c r="C22149" s="554"/>
      <c r="D22149" s="554"/>
    </row>
    <row r="22150" spans="3:4" hidden="1" outlineLevel="1" x14ac:dyDescent="0.2">
      <c r="C22150" s="554"/>
      <c r="D22150" s="554"/>
    </row>
    <row r="22151" spans="3:4" hidden="1" outlineLevel="1" x14ac:dyDescent="0.2">
      <c r="C22151" s="554"/>
      <c r="D22151" s="554"/>
    </row>
    <row r="22152" spans="3:4" hidden="1" outlineLevel="1" x14ac:dyDescent="0.2">
      <c r="C22152" s="554"/>
      <c r="D22152" s="554"/>
    </row>
    <row r="22153" spans="3:4" hidden="1" outlineLevel="1" x14ac:dyDescent="0.2">
      <c r="C22153" s="554"/>
      <c r="D22153" s="554"/>
    </row>
    <row r="22154" spans="3:4" hidden="1" outlineLevel="1" x14ac:dyDescent="0.2">
      <c r="C22154" s="554"/>
      <c r="D22154" s="554"/>
    </row>
    <row r="22155" spans="3:4" hidden="1" outlineLevel="1" x14ac:dyDescent="0.2">
      <c r="C22155" s="554"/>
      <c r="D22155" s="554"/>
    </row>
    <row r="22156" spans="3:4" hidden="1" outlineLevel="1" x14ac:dyDescent="0.2">
      <c r="C22156" s="554"/>
      <c r="D22156" s="554"/>
    </row>
    <row r="22157" spans="3:4" hidden="1" outlineLevel="1" x14ac:dyDescent="0.2">
      <c r="C22157" s="554"/>
      <c r="D22157" s="554"/>
    </row>
    <row r="22158" spans="3:4" hidden="1" outlineLevel="1" x14ac:dyDescent="0.2">
      <c r="C22158" s="554"/>
      <c r="D22158" s="554"/>
    </row>
    <row r="22159" spans="3:4" hidden="1" outlineLevel="1" x14ac:dyDescent="0.2">
      <c r="C22159" s="554"/>
      <c r="D22159" s="554"/>
    </row>
    <row r="22160" spans="3:4" hidden="1" outlineLevel="1" x14ac:dyDescent="0.2">
      <c r="C22160" s="554"/>
      <c r="D22160" s="554"/>
    </row>
    <row r="22161" spans="3:4" hidden="1" outlineLevel="1" x14ac:dyDescent="0.2">
      <c r="C22161" s="554"/>
      <c r="D22161" s="554"/>
    </row>
    <row r="22162" spans="3:4" hidden="1" outlineLevel="1" x14ac:dyDescent="0.2">
      <c r="C22162" s="554"/>
      <c r="D22162" s="554"/>
    </row>
    <row r="22163" spans="3:4" hidden="1" outlineLevel="1" x14ac:dyDescent="0.2">
      <c r="C22163" s="554"/>
      <c r="D22163" s="554"/>
    </row>
    <row r="22164" spans="3:4" hidden="1" outlineLevel="1" x14ac:dyDescent="0.2">
      <c r="C22164" s="554"/>
      <c r="D22164" s="554"/>
    </row>
    <row r="22165" spans="3:4" hidden="1" outlineLevel="1" x14ac:dyDescent="0.2">
      <c r="C22165" s="554"/>
      <c r="D22165" s="554"/>
    </row>
    <row r="22166" spans="3:4" hidden="1" outlineLevel="1" x14ac:dyDescent="0.2">
      <c r="C22166" s="554"/>
      <c r="D22166" s="554"/>
    </row>
    <row r="22167" spans="3:4" hidden="1" outlineLevel="1" x14ac:dyDescent="0.2">
      <c r="C22167" s="554"/>
      <c r="D22167" s="554"/>
    </row>
    <row r="22168" spans="3:4" hidden="1" outlineLevel="1" x14ac:dyDescent="0.2">
      <c r="C22168" s="554"/>
      <c r="D22168" s="554"/>
    </row>
    <row r="22169" spans="3:4" hidden="1" outlineLevel="1" x14ac:dyDescent="0.2">
      <c r="C22169" s="554"/>
      <c r="D22169" s="554"/>
    </row>
    <row r="22170" spans="3:4" hidden="1" outlineLevel="1" x14ac:dyDescent="0.2">
      <c r="C22170" s="554"/>
      <c r="D22170" s="554"/>
    </row>
    <row r="22171" spans="3:4" hidden="1" outlineLevel="1" x14ac:dyDescent="0.2">
      <c r="C22171" s="554"/>
      <c r="D22171" s="554"/>
    </row>
    <row r="22172" spans="3:4" hidden="1" outlineLevel="1" x14ac:dyDescent="0.2">
      <c r="C22172" s="554"/>
      <c r="D22172" s="554"/>
    </row>
    <row r="22173" spans="3:4" hidden="1" outlineLevel="1" x14ac:dyDescent="0.2">
      <c r="C22173" s="554"/>
      <c r="D22173" s="554"/>
    </row>
    <row r="22174" spans="3:4" hidden="1" outlineLevel="1" x14ac:dyDescent="0.2">
      <c r="C22174" s="554"/>
      <c r="D22174" s="554"/>
    </row>
    <row r="22175" spans="3:4" hidden="1" outlineLevel="1" x14ac:dyDescent="0.2">
      <c r="C22175" s="554"/>
      <c r="D22175" s="554"/>
    </row>
    <row r="22176" spans="3:4" hidden="1" outlineLevel="1" x14ac:dyDescent="0.2">
      <c r="C22176" s="554"/>
      <c r="D22176" s="554"/>
    </row>
    <row r="22177" spans="3:4" hidden="1" outlineLevel="1" x14ac:dyDescent="0.2">
      <c r="C22177" s="554"/>
      <c r="D22177" s="554"/>
    </row>
    <row r="22178" spans="3:4" hidden="1" outlineLevel="1" x14ac:dyDescent="0.2">
      <c r="C22178" s="554"/>
      <c r="D22178" s="554"/>
    </row>
    <row r="22179" spans="3:4" hidden="1" outlineLevel="1" x14ac:dyDescent="0.2">
      <c r="C22179" s="554"/>
      <c r="D22179" s="554"/>
    </row>
    <row r="22180" spans="3:4" hidden="1" outlineLevel="1" x14ac:dyDescent="0.2">
      <c r="C22180" s="554"/>
      <c r="D22180" s="554"/>
    </row>
    <row r="22181" spans="3:4" hidden="1" outlineLevel="1" x14ac:dyDescent="0.2">
      <c r="C22181" s="554"/>
      <c r="D22181" s="554"/>
    </row>
    <row r="22182" spans="3:4" hidden="1" outlineLevel="1" x14ac:dyDescent="0.2">
      <c r="C22182" s="554"/>
      <c r="D22182" s="554"/>
    </row>
    <row r="22183" spans="3:4" hidden="1" outlineLevel="1" x14ac:dyDescent="0.2">
      <c r="C22183" s="554"/>
      <c r="D22183" s="554"/>
    </row>
    <row r="22184" spans="3:4" hidden="1" outlineLevel="1" x14ac:dyDescent="0.2">
      <c r="C22184" s="554"/>
      <c r="D22184" s="554"/>
    </row>
    <row r="22185" spans="3:4" hidden="1" outlineLevel="1" x14ac:dyDescent="0.2">
      <c r="C22185" s="554"/>
      <c r="D22185" s="554"/>
    </row>
    <row r="22186" spans="3:4" hidden="1" outlineLevel="1" x14ac:dyDescent="0.2">
      <c r="C22186" s="554"/>
      <c r="D22186" s="554"/>
    </row>
    <row r="22187" spans="3:4" hidden="1" outlineLevel="1" x14ac:dyDescent="0.2">
      <c r="C22187" s="554"/>
      <c r="D22187" s="554"/>
    </row>
    <row r="22188" spans="3:4" hidden="1" outlineLevel="1" x14ac:dyDescent="0.2">
      <c r="C22188" s="554"/>
      <c r="D22188" s="554"/>
    </row>
    <row r="22189" spans="3:4" hidden="1" outlineLevel="1" x14ac:dyDescent="0.2">
      <c r="C22189" s="554"/>
      <c r="D22189" s="554"/>
    </row>
    <row r="22190" spans="3:4" hidden="1" outlineLevel="1" x14ac:dyDescent="0.2">
      <c r="C22190" s="554"/>
      <c r="D22190" s="554"/>
    </row>
    <row r="22191" spans="3:4" hidden="1" outlineLevel="1" x14ac:dyDescent="0.2">
      <c r="C22191" s="554"/>
      <c r="D22191" s="554"/>
    </row>
    <row r="22192" spans="3:4" hidden="1" outlineLevel="1" x14ac:dyDescent="0.2">
      <c r="C22192" s="554"/>
      <c r="D22192" s="554"/>
    </row>
    <row r="22193" spans="3:4" hidden="1" outlineLevel="1" x14ac:dyDescent="0.2">
      <c r="C22193" s="554"/>
      <c r="D22193" s="554"/>
    </row>
    <row r="22194" spans="3:4" hidden="1" outlineLevel="1" x14ac:dyDescent="0.2">
      <c r="C22194" s="554"/>
      <c r="D22194" s="554"/>
    </row>
    <row r="22195" spans="3:4" hidden="1" outlineLevel="1" x14ac:dyDescent="0.2">
      <c r="C22195" s="554"/>
      <c r="D22195" s="554"/>
    </row>
    <row r="22196" spans="3:4" hidden="1" outlineLevel="1" x14ac:dyDescent="0.2">
      <c r="C22196" s="554"/>
      <c r="D22196" s="554"/>
    </row>
    <row r="22197" spans="3:4" hidden="1" outlineLevel="1" x14ac:dyDescent="0.2">
      <c r="C22197" s="554"/>
      <c r="D22197" s="554"/>
    </row>
    <row r="22198" spans="3:4" hidden="1" outlineLevel="1" x14ac:dyDescent="0.2">
      <c r="C22198" s="554"/>
      <c r="D22198" s="554"/>
    </row>
    <row r="22199" spans="3:4" hidden="1" outlineLevel="1" x14ac:dyDescent="0.2">
      <c r="C22199" s="554"/>
      <c r="D22199" s="554"/>
    </row>
    <row r="22200" spans="3:4" hidden="1" outlineLevel="1" x14ac:dyDescent="0.2">
      <c r="C22200" s="554"/>
      <c r="D22200" s="554"/>
    </row>
    <row r="22201" spans="3:4" hidden="1" outlineLevel="1" x14ac:dyDescent="0.2">
      <c r="C22201" s="554"/>
      <c r="D22201" s="554"/>
    </row>
    <row r="22202" spans="3:4" hidden="1" outlineLevel="1" x14ac:dyDescent="0.2">
      <c r="C22202" s="554"/>
      <c r="D22202" s="554"/>
    </row>
    <row r="22203" spans="3:4" hidden="1" outlineLevel="1" x14ac:dyDescent="0.2">
      <c r="C22203" s="554"/>
      <c r="D22203" s="554"/>
    </row>
    <row r="22204" spans="3:4" hidden="1" outlineLevel="1" x14ac:dyDescent="0.2">
      <c r="C22204" s="554"/>
      <c r="D22204" s="554"/>
    </row>
    <row r="22205" spans="3:4" hidden="1" outlineLevel="1" x14ac:dyDescent="0.2">
      <c r="C22205" s="554"/>
      <c r="D22205" s="554"/>
    </row>
    <row r="22206" spans="3:4" hidden="1" outlineLevel="1" x14ac:dyDescent="0.2">
      <c r="C22206" s="554"/>
      <c r="D22206" s="554"/>
    </row>
    <row r="22207" spans="3:4" hidden="1" outlineLevel="1" x14ac:dyDescent="0.2">
      <c r="C22207" s="554"/>
      <c r="D22207" s="554"/>
    </row>
    <row r="22208" spans="3:4" hidden="1" outlineLevel="1" x14ac:dyDescent="0.2">
      <c r="C22208" s="554"/>
      <c r="D22208" s="554"/>
    </row>
    <row r="22209" spans="3:4" hidden="1" outlineLevel="1" x14ac:dyDescent="0.2">
      <c r="C22209" s="554"/>
      <c r="D22209" s="554"/>
    </row>
    <row r="22210" spans="3:4" hidden="1" outlineLevel="1" x14ac:dyDescent="0.2">
      <c r="C22210" s="554"/>
      <c r="D22210" s="554"/>
    </row>
    <row r="22211" spans="3:4" hidden="1" outlineLevel="1" x14ac:dyDescent="0.2">
      <c r="C22211" s="554"/>
      <c r="D22211" s="554"/>
    </row>
    <row r="22212" spans="3:4" hidden="1" outlineLevel="1" x14ac:dyDescent="0.2">
      <c r="C22212" s="554"/>
      <c r="D22212" s="554"/>
    </row>
    <row r="22213" spans="3:4" hidden="1" outlineLevel="1" x14ac:dyDescent="0.2">
      <c r="C22213" s="554"/>
      <c r="D22213" s="554"/>
    </row>
    <row r="22214" spans="3:4" hidden="1" outlineLevel="1" x14ac:dyDescent="0.2">
      <c r="C22214" s="554"/>
      <c r="D22214" s="554"/>
    </row>
    <row r="22215" spans="3:4" hidden="1" outlineLevel="1" x14ac:dyDescent="0.2">
      <c r="C22215" s="554"/>
      <c r="D22215" s="554"/>
    </row>
    <row r="22216" spans="3:4" hidden="1" outlineLevel="1" x14ac:dyDescent="0.2">
      <c r="C22216" s="554"/>
      <c r="D22216" s="554"/>
    </row>
    <row r="22217" spans="3:4" hidden="1" outlineLevel="1" x14ac:dyDescent="0.2">
      <c r="C22217" s="554"/>
      <c r="D22217" s="554"/>
    </row>
    <row r="22218" spans="3:4" hidden="1" outlineLevel="1" x14ac:dyDescent="0.2">
      <c r="C22218" s="554"/>
      <c r="D22218" s="554"/>
    </row>
    <row r="22219" spans="3:4" hidden="1" outlineLevel="1" x14ac:dyDescent="0.2">
      <c r="C22219" s="554"/>
      <c r="D22219" s="554"/>
    </row>
    <row r="22220" spans="3:4" hidden="1" outlineLevel="1" x14ac:dyDescent="0.2">
      <c r="C22220" s="554"/>
      <c r="D22220" s="554"/>
    </row>
    <row r="22221" spans="3:4" hidden="1" outlineLevel="1" x14ac:dyDescent="0.2">
      <c r="C22221" s="554"/>
      <c r="D22221" s="554"/>
    </row>
    <row r="22222" spans="3:4" hidden="1" outlineLevel="1" x14ac:dyDescent="0.2">
      <c r="C22222" s="554"/>
      <c r="D22222" s="554"/>
    </row>
    <row r="22223" spans="3:4" hidden="1" outlineLevel="1" x14ac:dyDescent="0.2">
      <c r="C22223" s="554"/>
      <c r="D22223" s="554"/>
    </row>
    <row r="22224" spans="3:4" hidden="1" outlineLevel="1" x14ac:dyDescent="0.2">
      <c r="C22224" s="554"/>
      <c r="D22224" s="554"/>
    </row>
    <row r="22225" spans="3:4" hidden="1" outlineLevel="1" x14ac:dyDescent="0.2">
      <c r="C22225" s="554"/>
      <c r="D22225" s="554"/>
    </row>
    <row r="22226" spans="3:4" hidden="1" outlineLevel="1" x14ac:dyDescent="0.2">
      <c r="C22226" s="554"/>
      <c r="D22226" s="554"/>
    </row>
    <row r="22227" spans="3:4" hidden="1" outlineLevel="1" x14ac:dyDescent="0.2">
      <c r="C22227" s="554"/>
      <c r="D22227" s="554"/>
    </row>
    <row r="22228" spans="3:4" hidden="1" outlineLevel="1" x14ac:dyDescent="0.2">
      <c r="C22228" s="554"/>
      <c r="D22228" s="554"/>
    </row>
    <row r="22229" spans="3:4" hidden="1" outlineLevel="1" x14ac:dyDescent="0.2">
      <c r="C22229" s="554"/>
      <c r="D22229" s="554"/>
    </row>
    <row r="22230" spans="3:4" hidden="1" outlineLevel="1" x14ac:dyDescent="0.2">
      <c r="C22230" s="554"/>
      <c r="D22230" s="554"/>
    </row>
    <row r="22231" spans="3:4" hidden="1" outlineLevel="1" x14ac:dyDescent="0.2">
      <c r="C22231" s="554"/>
      <c r="D22231" s="554"/>
    </row>
    <row r="22232" spans="3:4" hidden="1" outlineLevel="1" x14ac:dyDescent="0.2">
      <c r="C22232" s="554"/>
      <c r="D22232" s="554"/>
    </row>
    <row r="22233" spans="3:4" hidden="1" outlineLevel="1" x14ac:dyDescent="0.2">
      <c r="C22233" s="554"/>
      <c r="D22233" s="554"/>
    </row>
    <row r="22234" spans="3:4" hidden="1" outlineLevel="1" x14ac:dyDescent="0.2">
      <c r="C22234" s="554"/>
      <c r="D22234" s="554"/>
    </row>
    <row r="22235" spans="3:4" hidden="1" outlineLevel="1" x14ac:dyDescent="0.2">
      <c r="C22235" s="554"/>
      <c r="D22235" s="554"/>
    </row>
    <row r="22236" spans="3:4" hidden="1" outlineLevel="1" x14ac:dyDescent="0.2">
      <c r="C22236" s="554"/>
      <c r="D22236" s="554"/>
    </row>
    <row r="22237" spans="3:4" hidden="1" outlineLevel="1" x14ac:dyDescent="0.2">
      <c r="C22237" s="554"/>
      <c r="D22237" s="554"/>
    </row>
    <row r="22238" spans="3:4" hidden="1" outlineLevel="1" x14ac:dyDescent="0.2">
      <c r="C22238" s="554"/>
      <c r="D22238" s="554"/>
    </row>
    <row r="22239" spans="3:4" hidden="1" outlineLevel="1" x14ac:dyDescent="0.2">
      <c r="C22239" s="554"/>
      <c r="D22239" s="554"/>
    </row>
    <row r="22240" spans="3:4" hidden="1" outlineLevel="1" x14ac:dyDescent="0.2">
      <c r="C22240" s="554"/>
      <c r="D22240" s="554"/>
    </row>
    <row r="22241" spans="3:4" hidden="1" outlineLevel="1" x14ac:dyDescent="0.2">
      <c r="C22241" s="554"/>
      <c r="D22241" s="554"/>
    </row>
    <row r="22242" spans="3:4" hidden="1" outlineLevel="1" x14ac:dyDescent="0.2">
      <c r="C22242" s="554"/>
      <c r="D22242" s="554"/>
    </row>
    <row r="22243" spans="3:4" hidden="1" outlineLevel="1" x14ac:dyDescent="0.2">
      <c r="C22243" s="554"/>
      <c r="D22243" s="554"/>
    </row>
    <row r="22244" spans="3:4" hidden="1" outlineLevel="1" x14ac:dyDescent="0.2">
      <c r="C22244" s="554"/>
      <c r="D22244" s="554"/>
    </row>
    <row r="22245" spans="3:4" hidden="1" outlineLevel="1" x14ac:dyDescent="0.2">
      <c r="C22245" s="554"/>
      <c r="D22245" s="554"/>
    </row>
    <row r="22246" spans="3:4" hidden="1" outlineLevel="1" x14ac:dyDescent="0.2">
      <c r="C22246" s="554"/>
      <c r="D22246" s="554"/>
    </row>
    <row r="22247" spans="3:4" hidden="1" outlineLevel="1" x14ac:dyDescent="0.2">
      <c r="C22247" s="554"/>
      <c r="D22247" s="554"/>
    </row>
    <row r="22248" spans="3:4" hidden="1" outlineLevel="1" x14ac:dyDescent="0.2">
      <c r="C22248" s="554"/>
      <c r="D22248" s="554"/>
    </row>
    <row r="22249" spans="3:4" hidden="1" outlineLevel="1" x14ac:dyDescent="0.2">
      <c r="C22249" s="554"/>
      <c r="D22249" s="554"/>
    </row>
    <row r="22250" spans="3:4" hidden="1" outlineLevel="1" x14ac:dyDescent="0.2">
      <c r="C22250" s="554"/>
      <c r="D22250" s="554"/>
    </row>
    <row r="22251" spans="3:4" hidden="1" outlineLevel="1" x14ac:dyDescent="0.2">
      <c r="C22251" s="554"/>
      <c r="D22251" s="554"/>
    </row>
    <row r="22252" spans="3:4" hidden="1" outlineLevel="1" x14ac:dyDescent="0.2">
      <c r="C22252" s="554"/>
      <c r="D22252" s="554"/>
    </row>
    <row r="22253" spans="3:4" hidden="1" outlineLevel="1" x14ac:dyDescent="0.2">
      <c r="C22253" s="554"/>
      <c r="D22253" s="554"/>
    </row>
    <row r="22254" spans="3:4" hidden="1" outlineLevel="1" x14ac:dyDescent="0.2">
      <c r="C22254" s="554"/>
      <c r="D22254" s="554"/>
    </row>
    <row r="22255" spans="3:4" hidden="1" outlineLevel="1" x14ac:dyDescent="0.2">
      <c r="C22255" s="554"/>
      <c r="D22255" s="554"/>
    </row>
    <row r="22256" spans="3:4" hidden="1" outlineLevel="1" x14ac:dyDescent="0.2">
      <c r="C22256" s="554"/>
      <c r="D22256" s="554"/>
    </row>
    <row r="22257" spans="3:4" hidden="1" outlineLevel="1" x14ac:dyDescent="0.2">
      <c r="C22257" s="554"/>
      <c r="D22257" s="554"/>
    </row>
    <row r="22258" spans="3:4" hidden="1" outlineLevel="1" x14ac:dyDescent="0.2">
      <c r="C22258" s="554"/>
      <c r="D22258" s="554"/>
    </row>
    <row r="22259" spans="3:4" hidden="1" outlineLevel="1" x14ac:dyDescent="0.2">
      <c r="C22259" s="554"/>
      <c r="D22259" s="554"/>
    </row>
    <row r="22260" spans="3:4" hidden="1" outlineLevel="1" x14ac:dyDescent="0.2">
      <c r="C22260" s="554"/>
      <c r="D22260" s="554"/>
    </row>
    <row r="22261" spans="3:4" hidden="1" outlineLevel="1" x14ac:dyDescent="0.2">
      <c r="C22261" s="554"/>
      <c r="D22261" s="554"/>
    </row>
    <row r="22262" spans="3:4" hidden="1" outlineLevel="1" x14ac:dyDescent="0.2">
      <c r="C22262" s="554"/>
      <c r="D22262" s="554"/>
    </row>
    <row r="22263" spans="3:4" hidden="1" outlineLevel="1" x14ac:dyDescent="0.2">
      <c r="C22263" s="554"/>
      <c r="D22263" s="554"/>
    </row>
    <row r="22264" spans="3:4" hidden="1" outlineLevel="1" x14ac:dyDescent="0.2">
      <c r="C22264" s="554"/>
      <c r="D22264" s="554"/>
    </row>
    <row r="22265" spans="3:4" hidden="1" outlineLevel="1" x14ac:dyDescent="0.2">
      <c r="C22265" s="554"/>
      <c r="D22265" s="554"/>
    </row>
    <row r="22266" spans="3:4" hidden="1" outlineLevel="1" x14ac:dyDescent="0.2">
      <c r="C22266" s="554"/>
      <c r="D22266" s="554"/>
    </row>
    <row r="22267" spans="3:4" hidden="1" outlineLevel="1" x14ac:dyDescent="0.2">
      <c r="C22267" s="554"/>
      <c r="D22267" s="554"/>
    </row>
    <row r="22268" spans="3:4" hidden="1" outlineLevel="1" x14ac:dyDescent="0.2">
      <c r="C22268" s="554"/>
      <c r="D22268" s="554"/>
    </row>
    <row r="22269" spans="3:4" hidden="1" outlineLevel="1" x14ac:dyDescent="0.2">
      <c r="C22269" s="554"/>
      <c r="D22269" s="554"/>
    </row>
    <row r="22270" spans="3:4" hidden="1" outlineLevel="1" x14ac:dyDescent="0.2">
      <c r="C22270" s="554"/>
      <c r="D22270" s="554"/>
    </row>
    <row r="22271" spans="3:4" hidden="1" outlineLevel="1" x14ac:dyDescent="0.2">
      <c r="C22271" s="554"/>
      <c r="D22271" s="554"/>
    </row>
    <row r="22272" spans="3:4" hidden="1" outlineLevel="1" x14ac:dyDescent="0.2">
      <c r="C22272" s="554"/>
      <c r="D22272" s="554"/>
    </row>
    <row r="22273" spans="3:4" hidden="1" outlineLevel="1" x14ac:dyDescent="0.2">
      <c r="C22273" s="554"/>
      <c r="D22273" s="554"/>
    </row>
    <row r="22274" spans="3:4" hidden="1" outlineLevel="1" x14ac:dyDescent="0.2">
      <c r="C22274" s="554"/>
      <c r="D22274" s="554"/>
    </row>
    <row r="22275" spans="3:4" hidden="1" outlineLevel="1" x14ac:dyDescent="0.2">
      <c r="C22275" s="554"/>
      <c r="D22275" s="554"/>
    </row>
    <row r="22276" spans="3:4" hidden="1" outlineLevel="1" x14ac:dyDescent="0.2">
      <c r="C22276" s="554"/>
      <c r="D22276" s="554"/>
    </row>
    <row r="22277" spans="3:4" hidden="1" outlineLevel="1" x14ac:dyDescent="0.2">
      <c r="C22277" s="554"/>
      <c r="D22277" s="554"/>
    </row>
    <row r="22278" spans="3:4" hidden="1" outlineLevel="1" x14ac:dyDescent="0.2">
      <c r="C22278" s="554"/>
      <c r="D22278" s="554"/>
    </row>
    <row r="22279" spans="3:4" hidden="1" outlineLevel="1" x14ac:dyDescent="0.2">
      <c r="C22279" s="554"/>
      <c r="D22279" s="554"/>
    </row>
    <row r="22280" spans="3:4" hidden="1" outlineLevel="1" x14ac:dyDescent="0.2">
      <c r="C22280" s="554"/>
      <c r="D22280" s="554"/>
    </row>
    <row r="22281" spans="3:4" hidden="1" outlineLevel="1" x14ac:dyDescent="0.2">
      <c r="C22281" s="554"/>
      <c r="D22281" s="554"/>
    </row>
    <row r="22282" spans="3:4" hidden="1" outlineLevel="1" x14ac:dyDescent="0.2">
      <c r="C22282" s="554"/>
      <c r="D22282" s="554"/>
    </row>
    <row r="22283" spans="3:4" hidden="1" outlineLevel="1" x14ac:dyDescent="0.2">
      <c r="C22283" s="554"/>
      <c r="D22283" s="554"/>
    </row>
    <row r="22284" spans="3:4" hidden="1" outlineLevel="1" x14ac:dyDescent="0.2">
      <c r="C22284" s="554"/>
      <c r="D22284" s="554"/>
    </row>
    <row r="22285" spans="3:4" hidden="1" outlineLevel="1" x14ac:dyDescent="0.2">
      <c r="C22285" s="554"/>
      <c r="D22285" s="554"/>
    </row>
    <row r="22286" spans="3:4" hidden="1" outlineLevel="1" x14ac:dyDescent="0.2">
      <c r="C22286" s="554"/>
      <c r="D22286" s="554"/>
    </row>
    <row r="22287" spans="3:4" hidden="1" outlineLevel="1" x14ac:dyDescent="0.2">
      <c r="C22287" s="554"/>
      <c r="D22287" s="554"/>
    </row>
    <row r="22288" spans="3:4" hidden="1" outlineLevel="1" x14ac:dyDescent="0.2">
      <c r="C22288" s="554"/>
      <c r="D22288" s="554"/>
    </row>
    <row r="22289" spans="3:4" hidden="1" outlineLevel="1" x14ac:dyDescent="0.2">
      <c r="C22289" s="554"/>
      <c r="D22289" s="554"/>
    </row>
    <row r="22290" spans="3:4" hidden="1" outlineLevel="1" x14ac:dyDescent="0.2">
      <c r="C22290" s="554"/>
      <c r="D22290" s="554"/>
    </row>
    <row r="22291" spans="3:4" hidden="1" outlineLevel="1" x14ac:dyDescent="0.2">
      <c r="C22291" s="554"/>
      <c r="D22291" s="554"/>
    </row>
    <row r="22292" spans="3:4" hidden="1" outlineLevel="1" x14ac:dyDescent="0.2">
      <c r="C22292" s="554"/>
      <c r="D22292" s="554"/>
    </row>
    <row r="22293" spans="3:4" hidden="1" outlineLevel="1" x14ac:dyDescent="0.2">
      <c r="C22293" s="554"/>
      <c r="D22293" s="554"/>
    </row>
    <row r="22294" spans="3:4" hidden="1" outlineLevel="1" x14ac:dyDescent="0.2">
      <c r="C22294" s="554"/>
      <c r="D22294" s="554"/>
    </row>
    <row r="22295" spans="3:4" hidden="1" outlineLevel="1" x14ac:dyDescent="0.2">
      <c r="C22295" s="554"/>
      <c r="D22295" s="554"/>
    </row>
    <row r="22296" spans="3:4" hidden="1" outlineLevel="1" x14ac:dyDescent="0.2">
      <c r="C22296" s="554"/>
      <c r="D22296" s="554"/>
    </row>
    <row r="22297" spans="3:4" hidden="1" outlineLevel="1" x14ac:dyDescent="0.2">
      <c r="C22297" s="554"/>
      <c r="D22297" s="554"/>
    </row>
    <row r="22298" spans="3:4" hidden="1" outlineLevel="1" x14ac:dyDescent="0.2">
      <c r="C22298" s="554"/>
      <c r="D22298" s="554"/>
    </row>
    <row r="22299" spans="3:4" hidden="1" outlineLevel="1" x14ac:dyDescent="0.2">
      <c r="C22299" s="554"/>
      <c r="D22299" s="554"/>
    </row>
    <row r="22300" spans="3:4" hidden="1" outlineLevel="1" x14ac:dyDescent="0.2">
      <c r="C22300" s="554"/>
      <c r="D22300" s="554"/>
    </row>
    <row r="22301" spans="3:4" hidden="1" outlineLevel="1" x14ac:dyDescent="0.2">
      <c r="C22301" s="554"/>
      <c r="D22301" s="554"/>
    </row>
    <row r="22302" spans="3:4" hidden="1" outlineLevel="1" x14ac:dyDescent="0.2">
      <c r="C22302" s="554"/>
      <c r="D22302" s="554"/>
    </row>
    <row r="22303" spans="3:4" hidden="1" outlineLevel="1" x14ac:dyDescent="0.2">
      <c r="C22303" s="554"/>
      <c r="D22303" s="554"/>
    </row>
    <row r="22304" spans="3:4" hidden="1" outlineLevel="1" x14ac:dyDescent="0.2">
      <c r="C22304" s="554"/>
      <c r="D22304" s="554"/>
    </row>
    <row r="22305" spans="3:4" hidden="1" outlineLevel="1" x14ac:dyDescent="0.2">
      <c r="C22305" s="554"/>
      <c r="D22305" s="554"/>
    </row>
    <row r="22306" spans="3:4" hidden="1" outlineLevel="1" x14ac:dyDescent="0.2">
      <c r="C22306" s="554"/>
      <c r="D22306" s="554"/>
    </row>
    <row r="22307" spans="3:4" hidden="1" outlineLevel="1" x14ac:dyDescent="0.2">
      <c r="C22307" s="554"/>
      <c r="D22307" s="554"/>
    </row>
    <row r="22308" spans="3:4" hidden="1" outlineLevel="1" x14ac:dyDescent="0.2">
      <c r="C22308" s="554"/>
      <c r="D22308" s="554"/>
    </row>
    <row r="22309" spans="3:4" hidden="1" outlineLevel="1" x14ac:dyDescent="0.2">
      <c r="C22309" s="554"/>
      <c r="D22309" s="554"/>
    </row>
    <row r="22310" spans="3:4" hidden="1" outlineLevel="1" x14ac:dyDescent="0.2">
      <c r="C22310" s="554"/>
      <c r="D22310" s="554"/>
    </row>
    <row r="22311" spans="3:4" hidden="1" outlineLevel="1" x14ac:dyDescent="0.2">
      <c r="C22311" s="554"/>
      <c r="D22311" s="554"/>
    </row>
    <row r="22312" spans="3:4" hidden="1" outlineLevel="1" x14ac:dyDescent="0.2">
      <c r="C22312" s="554"/>
      <c r="D22312" s="554"/>
    </row>
    <row r="22313" spans="3:4" hidden="1" outlineLevel="1" x14ac:dyDescent="0.2">
      <c r="C22313" s="554"/>
      <c r="D22313" s="554"/>
    </row>
    <row r="22314" spans="3:4" hidden="1" outlineLevel="1" x14ac:dyDescent="0.2">
      <c r="C22314" s="554"/>
      <c r="D22314" s="554"/>
    </row>
    <row r="22315" spans="3:4" hidden="1" outlineLevel="1" x14ac:dyDescent="0.2">
      <c r="C22315" s="554"/>
      <c r="D22315" s="554"/>
    </row>
    <row r="22316" spans="3:4" hidden="1" outlineLevel="1" x14ac:dyDescent="0.2">
      <c r="C22316" s="554"/>
      <c r="D22316" s="554"/>
    </row>
    <row r="22317" spans="3:4" hidden="1" outlineLevel="1" x14ac:dyDescent="0.2">
      <c r="C22317" s="554"/>
      <c r="D22317" s="554"/>
    </row>
    <row r="22318" spans="3:4" hidden="1" outlineLevel="1" x14ac:dyDescent="0.2">
      <c r="C22318" s="554"/>
      <c r="D22318" s="554"/>
    </row>
    <row r="22319" spans="3:4" hidden="1" outlineLevel="1" x14ac:dyDescent="0.2">
      <c r="C22319" s="554"/>
      <c r="D22319" s="554"/>
    </row>
    <row r="22320" spans="3:4" hidden="1" outlineLevel="1" x14ac:dyDescent="0.2">
      <c r="C22320" s="554"/>
      <c r="D22320" s="554"/>
    </row>
    <row r="22321" spans="3:4" hidden="1" outlineLevel="1" x14ac:dyDescent="0.2">
      <c r="C22321" s="554"/>
      <c r="D22321" s="554"/>
    </row>
    <row r="22322" spans="3:4" hidden="1" outlineLevel="1" x14ac:dyDescent="0.2">
      <c r="C22322" s="554"/>
      <c r="D22322" s="554"/>
    </row>
    <row r="22323" spans="3:4" hidden="1" outlineLevel="1" x14ac:dyDescent="0.2">
      <c r="C22323" s="554"/>
      <c r="D22323" s="554"/>
    </row>
    <row r="22324" spans="3:4" hidden="1" outlineLevel="1" x14ac:dyDescent="0.2">
      <c r="C22324" s="554"/>
      <c r="D22324" s="554"/>
    </row>
    <row r="22325" spans="3:4" hidden="1" outlineLevel="1" x14ac:dyDescent="0.2">
      <c r="C22325" s="554"/>
      <c r="D22325" s="554"/>
    </row>
    <row r="22326" spans="3:4" hidden="1" outlineLevel="1" x14ac:dyDescent="0.2">
      <c r="C22326" s="554"/>
      <c r="D22326" s="554"/>
    </row>
    <row r="22327" spans="3:4" hidden="1" outlineLevel="1" x14ac:dyDescent="0.2">
      <c r="C22327" s="554"/>
      <c r="D22327" s="554"/>
    </row>
    <row r="22328" spans="3:4" hidden="1" outlineLevel="1" x14ac:dyDescent="0.2">
      <c r="C22328" s="554"/>
      <c r="D22328" s="554"/>
    </row>
    <row r="22329" spans="3:4" hidden="1" outlineLevel="1" x14ac:dyDescent="0.2">
      <c r="C22329" s="554"/>
      <c r="D22329" s="554"/>
    </row>
    <row r="22330" spans="3:4" hidden="1" outlineLevel="1" x14ac:dyDescent="0.2">
      <c r="C22330" s="554"/>
      <c r="D22330" s="554"/>
    </row>
    <row r="22331" spans="3:4" hidden="1" outlineLevel="1" x14ac:dyDescent="0.2">
      <c r="C22331" s="554"/>
      <c r="D22331" s="554"/>
    </row>
    <row r="22332" spans="3:4" hidden="1" outlineLevel="1" x14ac:dyDescent="0.2">
      <c r="C22332" s="554"/>
      <c r="D22332" s="554"/>
    </row>
    <row r="22333" spans="3:4" hidden="1" outlineLevel="1" x14ac:dyDescent="0.2">
      <c r="C22333" s="554"/>
      <c r="D22333" s="554"/>
    </row>
    <row r="22334" spans="3:4" hidden="1" outlineLevel="1" x14ac:dyDescent="0.2">
      <c r="C22334" s="554"/>
      <c r="D22334" s="554"/>
    </row>
    <row r="22335" spans="3:4" hidden="1" outlineLevel="1" x14ac:dyDescent="0.2">
      <c r="C22335" s="554"/>
      <c r="D22335" s="554"/>
    </row>
    <row r="22336" spans="3:4" hidden="1" outlineLevel="1" x14ac:dyDescent="0.2">
      <c r="C22336" s="554"/>
      <c r="D22336" s="554"/>
    </row>
    <row r="22337" spans="3:4" hidden="1" outlineLevel="1" x14ac:dyDescent="0.2">
      <c r="C22337" s="554"/>
      <c r="D22337" s="554"/>
    </row>
    <row r="22338" spans="3:4" hidden="1" outlineLevel="1" x14ac:dyDescent="0.2">
      <c r="C22338" s="554"/>
      <c r="D22338" s="554"/>
    </row>
    <row r="22339" spans="3:4" hidden="1" outlineLevel="1" x14ac:dyDescent="0.2">
      <c r="C22339" s="554"/>
      <c r="D22339" s="554"/>
    </row>
    <row r="22340" spans="3:4" hidden="1" outlineLevel="1" x14ac:dyDescent="0.2">
      <c r="C22340" s="554"/>
      <c r="D22340" s="554"/>
    </row>
    <row r="22341" spans="3:4" hidden="1" outlineLevel="1" x14ac:dyDescent="0.2">
      <c r="C22341" s="554"/>
      <c r="D22341" s="554"/>
    </row>
    <row r="22342" spans="3:4" hidden="1" outlineLevel="1" x14ac:dyDescent="0.2">
      <c r="C22342" s="554"/>
      <c r="D22342" s="554"/>
    </row>
    <row r="22343" spans="3:4" hidden="1" outlineLevel="1" x14ac:dyDescent="0.2">
      <c r="C22343" s="554"/>
      <c r="D22343" s="554"/>
    </row>
    <row r="22344" spans="3:4" hidden="1" outlineLevel="1" x14ac:dyDescent="0.2">
      <c r="C22344" s="554"/>
      <c r="D22344" s="554"/>
    </row>
    <row r="22345" spans="3:4" hidden="1" outlineLevel="1" x14ac:dyDescent="0.2">
      <c r="C22345" s="554"/>
      <c r="D22345" s="554"/>
    </row>
    <row r="22346" spans="3:4" hidden="1" outlineLevel="1" x14ac:dyDescent="0.2">
      <c r="C22346" s="554"/>
      <c r="D22346" s="554"/>
    </row>
    <row r="22347" spans="3:4" hidden="1" outlineLevel="1" x14ac:dyDescent="0.2">
      <c r="C22347" s="554"/>
      <c r="D22347" s="554"/>
    </row>
    <row r="22348" spans="3:4" hidden="1" outlineLevel="1" x14ac:dyDescent="0.2">
      <c r="C22348" s="554"/>
      <c r="D22348" s="554"/>
    </row>
    <row r="22349" spans="3:4" hidden="1" outlineLevel="1" x14ac:dyDescent="0.2">
      <c r="C22349" s="554"/>
      <c r="D22349" s="554"/>
    </row>
    <row r="22350" spans="3:4" hidden="1" outlineLevel="1" x14ac:dyDescent="0.2">
      <c r="C22350" s="554"/>
      <c r="D22350" s="554"/>
    </row>
    <row r="22351" spans="3:4" hidden="1" outlineLevel="1" x14ac:dyDescent="0.2">
      <c r="C22351" s="554"/>
      <c r="D22351" s="554"/>
    </row>
    <row r="22352" spans="3:4" hidden="1" outlineLevel="1" x14ac:dyDescent="0.2">
      <c r="C22352" s="554"/>
      <c r="D22352" s="554"/>
    </row>
    <row r="22353" spans="3:4" hidden="1" outlineLevel="1" x14ac:dyDescent="0.2">
      <c r="C22353" s="554"/>
      <c r="D22353" s="554"/>
    </row>
    <row r="22354" spans="3:4" hidden="1" outlineLevel="1" x14ac:dyDescent="0.2">
      <c r="C22354" s="554"/>
      <c r="D22354" s="554"/>
    </row>
    <row r="22355" spans="3:4" hidden="1" outlineLevel="1" x14ac:dyDescent="0.2">
      <c r="C22355" s="554"/>
      <c r="D22355" s="554"/>
    </row>
    <row r="22356" spans="3:4" hidden="1" outlineLevel="1" x14ac:dyDescent="0.2">
      <c r="C22356" s="554"/>
      <c r="D22356" s="554"/>
    </row>
    <row r="22357" spans="3:4" hidden="1" outlineLevel="1" x14ac:dyDescent="0.2">
      <c r="C22357" s="554"/>
      <c r="D22357" s="554"/>
    </row>
    <row r="22358" spans="3:4" hidden="1" outlineLevel="1" x14ac:dyDescent="0.2">
      <c r="C22358" s="554"/>
      <c r="D22358" s="554"/>
    </row>
    <row r="22359" spans="3:4" hidden="1" outlineLevel="1" x14ac:dyDescent="0.2">
      <c r="C22359" s="554"/>
      <c r="D22359" s="554"/>
    </row>
    <row r="22360" spans="3:4" hidden="1" outlineLevel="1" x14ac:dyDescent="0.2">
      <c r="C22360" s="554"/>
      <c r="D22360" s="554"/>
    </row>
    <row r="22361" spans="3:4" hidden="1" outlineLevel="1" x14ac:dyDescent="0.2">
      <c r="C22361" s="554"/>
      <c r="D22361" s="554"/>
    </row>
    <row r="22362" spans="3:4" hidden="1" outlineLevel="1" x14ac:dyDescent="0.2">
      <c r="C22362" s="554"/>
      <c r="D22362" s="554"/>
    </row>
    <row r="22363" spans="3:4" hidden="1" outlineLevel="1" x14ac:dyDescent="0.2">
      <c r="C22363" s="554"/>
      <c r="D22363" s="554"/>
    </row>
    <row r="22364" spans="3:4" hidden="1" outlineLevel="1" x14ac:dyDescent="0.2">
      <c r="C22364" s="554"/>
      <c r="D22364" s="554"/>
    </row>
    <row r="22365" spans="3:4" hidden="1" outlineLevel="1" x14ac:dyDescent="0.2">
      <c r="C22365" s="554"/>
      <c r="D22365" s="554"/>
    </row>
    <row r="22366" spans="3:4" hidden="1" outlineLevel="1" x14ac:dyDescent="0.2">
      <c r="C22366" s="554"/>
      <c r="D22366" s="554"/>
    </row>
    <row r="22367" spans="3:4" hidden="1" outlineLevel="1" x14ac:dyDescent="0.2">
      <c r="C22367" s="554"/>
      <c r="D22367" s="554"/>
    </row>
    <row r="22368" spans="3:4" hidden="1" outlineLevel="1" x14ac:dyDescent="0.2">
      <c r="C22368" s="554"/>
      <c r="D22368" s="554"/>
    </row>
    <row r="22369" spans="3:4" hidden="1" outlineLevel="1" x14ac:dyDescent="0.2">
      <c r="C22369" s="554"/>
      <c r="D22369" s="554"/>
    </row>
    <row r="22370" spans="3:4" hidden="1" outlineLevel="1" x14ac:dyDescent="0.2">
      <c r="C22370" s="554"/>
      <c r="D22370" s="554"/>
    </row>
    <row r="22371" spans="3:4" hidden="1" outlineLevel="1" x14ac:dyDescent="0.2">
      <c r="C22371" s="554"/>
      <c r="D22371" s="554"/>
    </row>
    <row r="22372" spans="3:4" hidden="1" outlineLevel="1" x14ac:dyDescent="0.2">
      <c r="C22372" s="554"/>
      <c r="D22372" s="554"/>
    </row>
    <row r="22373" spans="3:4" hidden="1" outlineLevel="1" x14ac:dyDescent="0.2">
      <c r="C22373" s="554"/>
      <c r="D22373" s="554"/>
    </row>
    <row r="22374" spans="3:4" hidden="1" outlineLevel="1" x14ac:dyDescent="0.2">
      <c r="C22374" s="554"/>
      <c r="D22374" s="554"/>
    </row>
    <row r="22375" spans="3:4" hidden="1" outlineLevel="1" x14ac:dyDescent="0.2">
      <c r="C22375" s="554"/>
      <c r="D22375" s="554"/>
    </row>
    <row r="22376" spans="3:4" hidden="1" outlineLevel="1" x14ac:dyDescent="0.2">
      <c r="C22376" s="554"/>
      <c r="D22376" s="554"/>
    </row>
    <row r="22377" spans="3:4" hidden="1" outlineLevel="1" x14ac:dyDescent="0.2">
      <c r="C22377" s="554"/>
      <c r="D22377" s="554"/>
    </row>
    <row r="22378" spans="3:4" hidden="1" outlineLevel="1" x14ac:dyDescent="0.2">
      <c r="C22378" s="554"/>
      <c r="D22378" s="554"/>
    </row>
    <row r="22379" spans="3:4" hidden="1" outlineLevel="1" x14ac:dyDescent="0.2">
      <c r="C22379" s="554"/>
      <c r="D22379" s="554"/>
    </row>
    <row r="22380" spans="3:4" hidden="1" outlineLevel="1" x14ac:dyDescent="0.2">
      <c r="C22380" s="554"/>
      <c r="D22380" s="554"/>
    </row>
    <row r="22381" spans="3:4" hidden="1" outlineLevel="1" x14ac:dyDescent="0.2">
      <c r="C22381" s="554"/>
      <c r="D22381" s="554"/>
    </row>
    <row r="22382" spans="3:4" hidden="1" outlineLevel="1" x14ac:dyDescent="0.2">
      <c r="C22382" s="554"/>
      <c r="D22382" s="554"/>
    </row>
    <row r="22383" spans="3:4" hidden="1" outlineLevel="1" x14ac:dyDescent="0.2">
      <c r="C22383" s="554"/>
      <c r="D22383" s="554"/>
    </row>
    <row r="22384" spans="3:4" hidden="1" outlineLevel="1" x14ac:dyDescent="0.2">
      <c r="C22384" s="554"/>
      <c r="D22384" s="554"/>
    </row>
    <row r="22385" spans="3:4" hidden="1" outlineLevel="1" x14ac:dyDescent="0.2">
      <c r="C22385" s="554"/>
      <c r="D22385" s="554"/>
    </row>
    <row r="22386" spans="3:4" hidden="1" outlineLevel="1" x14ac:dyDescent="0.2">
      <c r="C22386" s="554"/>
      <c r="D22386" s="554"/>
    </row>
    <row r="22387" spans="3:4" hidden="1" outlineLevel="1" x14ac:dyDescent="0.2">
      <c r="C22387" s="554"/>
      <c r="D22387" s="554"/>
    </row>
    <row r="22388" spans="3:4" hidden="1" outlineLevel="1" x14ac:dyDescent="0.2">
      <c r="C22388" s="554"/>
      <c r="D22388" s="554"/>
    </row>
    <row r="22389" spans="3:4" hidden="1" outlineLevel="1" x14ac:dyDescent="0.2">
      <c r="C22389" s="554"/>
      <c r="D22389" s="554"/>
    </row>
    <row r="22390" spans="3:4" hidden="1" outlineLevel="1" x14ac:dyDescent="0.2">
      <c r="C22390" s="554"/>
      <c r="D22390" s="554"/>
    </row>
    <row r="22391" spans="3:4" hidden="1" outlineLevel="1" x14ac:dyDescent="0.2">
      <c r="C22391" s="554"/>
      <c r="D22391" s="554"/>
    </row>
    <row r="22392" spans="3:4" hidden="1" outlineLevel="1" x14ac:dyDescent="0.2">
      <c r="C22392" s="554"/>
      <c r="D22392" s="554"/>
    </row>
    <row r="22393" spans="3:4" hidden="1" outlineLevel="1" x14ac:dyDescent="0.2">
      <c r="C22393" s="554"/>
      <c r="D22393" s="554"/>
    </row>
    <row r="22394" spans="3:4" hidden="1" outlineLevel="1" x14ac:dyDescent="0.2">
      <c r="C22394" s="554"/>
      <c r="D22394" s="554"/>
    </row>
    <row r="22395" spans="3:4" hidden="1" outlineLevel="1" x14ac:dyDescent="0.2">
      <c r="C22395" s="554"/>
      <c r="D22395" s="554"/>
    </row>
    <row r="22396" spans="3:4" hidden="1" outlineLevel="1" x14ac:dyDescent="0.2">
      <c r="C22396" s="554"/>
      <c r="D22396" s="554"/>
    </row>
    <row r="22397" spans="3:4" hidden="1" outlineLevel="1" x14ac:dyDescent="0.2">
      <c r="C22397" s="554"/>
      <c r="D22397" s="554"/>
    </row>
    <row r="22398" spans="3:4" hidden="1" outlineLevel="1" x14ac:dyDescent="0.2">
      <c r="C22398" s="554"/>
      <c r="D22398" s="554"/>
    </row>
    <row r="22399" spans="3:4" hidden="1" outlineLevel="1" x14ac:dyDescent="0.2">
      <c r="C22399" s="554"/>
      <c r="D22399" s="554"/>
    </row>
    <row r="22400" spans="3:4" hidden="1" outlineLevel="1" x14ac:dyDescent="0.2">
      <c r="C22400" s="554"/>
      <c r="D22400" s="554"/>
    </row>
    <row r="22401" spans="3:4" hidden="1" outlineLevel="1" x14ac:dyDescent="0.2">
      <c r="C22401" s="554"/>
      <c r="D22401" s="554"/>
    </row>
    <row r="22402" spans="3:4" hidden="1" outlineLevel="1" x14ac:dyDescent="0.2">
      <c r="C22402" s="554"/>
      <c r="D22402" s="554"/>
    </row>
    <row r="22403" spans="3:4" hidden="1" outlineLevel="1" x14ac:dyDescent="0.2">
      <c r="C22403" s="554"/>
      <c r="D22403" s="554"/>
    </row>
    <row r="22404" spans="3:4" hidden="1" outlineLevel="1" x14ac:dyDescent="0.2">
      <c r="C22404" s="554"/>
      <c r="D22404" s="554"/>
    </row>
    <row r="22405" spans="3:4" hidden="1" outlineLevel="1" x14ac:dyDescent="0.2">
      <c r="C22405" s="554"/>
      <c r="D22405" s="554"/>
    </row>
    <row r="22406" spans="3:4" hidden="1" outlineLevel="1" x14ac:dyDescent="0.2">
      <c r="C22406" s="554"/>
      <c r="D22406" s="554"/>
    </row>
    <row r="22407" spans="3:4" hidden="1" outlineLevel="1" x14ac:dyDescent="0.2">
      <c r="C22407" s="554"/>
      <c r="D22407" s="554"/>
    </row>
    <row r="22408" spans="3:4" hidden="1" outlineLevel="1" x14ac:dyDescent="0.2">
      <c r="C22408" s="554"/>
      <c r="D22408" s="554"/>
    </row>
    <row r="22409" spans="3:4" hidden="1" outlineLevel="1" x14ac:dyDescent="0.2">
      <c r="C22409" s="554"/>
      <c r="D22409" s="554"/>
    </row>
    <row r="22410" spans="3:4" hidden="1" outlineLevel="1" x14ac:dyDescent="0.2">
      <c r="C22410" s="554"/>
      <c r="D22410" s="554"/>
    </row>
    <row r="22411" spans="3:4" hidden="1" outlineLevel="1" x14ac:dyDescent="0.2">
      <c r="C22411" s="554"/>
      <c r="D22411" s="554"/>
    </row>
    <row r="22412" spans="3:4" hidden="1" outlineLevel="1" x14ac:dyDescent="0.2">
      <c r="C22412" s="554"/>
      <c r="D22412" s="554"/>
    </row>
    <row r="22413" spans="3:4" hidden="1" outlineLevel="1" x14ac:dyDescent="0.2">
      <c r="C22413" s="554"/>
      <c r="D22413" s="554"/>
    </row>
    <row r="22414" spans="3:4" hidden="1" outlineLevel="1" x14ac:dyDescent="0.2">
      <c r="C22414" s="554"/>
      <c r="D22414" s="554"/>
    </row>
    <row r="22415" spans="3:4" hidden="1" outlineLevel="1" x14ac:dyDescent="0.2">
      <c r="C22415" s="554"/>
      <c r="D22415" s="554"/>
    </row>
    <row r="22416" spans="3:4" hidden="1" outlineLevel="1" x14ac:dyDescent="0.2">
      <c r="C22416" s="554"/>
      <c r="D22416" s="554"/>
    </row>
    <row r="22417" spans="3:4" hidden="1" outlineLevel="1" x14ac:dyDescent="0.2">
      <c r="C22417" s="554"/>
      <c r="D22417" s="554"/>
    </row>
    <row r="22418" spans="3:4" hidden="1" outlineLevel="1" x14ac:dyDescent="0.2">
      <c r="C22418" s="554"/>
      <c r="D22418" s="554"/>
    </row>
    <row r="22419" spans="3:4" hidden="1" outlineLevel="1" x14ac:dyDescent="0.2">
      <c r="C22419" s="554"/>
      <c r="D22419" s="554"/>
    </row>
    <row r="22420" spans="3:4" hidden="1" outlineLevel="1" x14ac:dyDescent="0.2">
      <c r="C22420" s="554"/>
      <c r="D22420" s="554"/>
    </row>
    <row r="22421" spans="3:4" hidden="1" outlineLevel="1" x14ac:dyDescent="0.2">
      <c r="C22421" s="554"/>
      <c r="D22421" s="554"/>
    </row>
    <row r="22422" spans="3:4" hidden="1" outlineLevel="1" x14ac:dyDescent="0.2">
      <c r="C22422" s="554"/>
      <c r="D22422" s="554"/>
    </row>
    <row r="22423" spans="3:4" hidden="1" outlineLevel="1" x14ac:dyDescent="0.2">
      <c r="C22423" s="554"/>
      <c r="D22423" s="554"/>
    </row>
    <row r="22424" spans="3:4" hidden="1" outlineLevel="1" x14ac:dyDescent="0.2">
      <c r="C22424" s="554"/>
      <c r="D22424" s="554"/>
    </row>
    <row r="22425" spans="3:4" hidden="1" outlineLevel="1" x14ac:dyDescent="0.2">
      <c r="C22425" s="554"/>
      <c r="D22425" s="554"/>
    </row>
    <row r="22426" spans="3:4" hidden="1" outlineLevel="1" x14ac:dyDescent="0.2">
      <c r="C22426" s="554"/>
      <c r="D22426" s="554"/>
    </row>
    <row r="22427" spans="3:4" hidden="1" outlineLevel="1" x14ac:dyDescent="0.2">
      <c r="C22427" s="554"/>
      <c r="D22427" s="554"/>
    </row>
    <row r="22428" spans="3:4" hidden="1" outlineLevel="1" x14ac:dyDescent="0.2">
      <c r="C22428" s="554"/>
      <c r="D22428" s="554"/>
    </row>
    <row r="22429" spans="3:4" hidden="1" outlineLevel="1" x14ac:dyDescent="0.2">
      <c r="C22429" s="554"/>
      <c r="D22429" s="554"/>
    </row>
    <row r="22430" spans="3:4" hidden="1" outlineLevel="1" x14ac:dyDescent="0.2">
      <c r="C22430" s="554"/>
      <c r="D22430" s="554"/>
    </row>
    <row r="22431" spans="3:4" hidden="1" outlineLevel="1" x14ac:dyDescent="0.2">
      <c r="C22431" s="554"/>
      <c r="D22431" s="554"/>
    </row>
    <row r="22432" spans="3:4" hidden="1" outlineLevel="1" x14ac:dyDescent="0.2">
      <c r="C22432" s="554"/>
      <c r="D22432" s="554"/>
    </row>
    <row r="22433" spans="3:4" hidden="1" outlineLevel="1" x14ac:dyDescent="0.2">
      <c r="C22433" s="554"/>
      <c r="D22433" s="554"/>
    </row>
    <row r="22434" spans="3:4" hidden="1" outlineLevel="1" x14ac:dyDescent="0.2">
      <c r="C22434" s="554"/>
      <c r="D22434" s="554"/>
    </row>
    <row r="22435" spans="3:4" hidden="1" outlineLevel="1" x14ac:dyDescent="0.2">
      <c r="C22435" s="554"/>
      <c r="D22435" s="554"/>
    </row>
    <row r="22436" spans="3:4" hidden="1" outlineLevel="1" x14ac:dyDescent="0.2">
      <c r="C22436" s="554"/>
      <c r="D22436" s="554"/>
    </row>
    <row r="22437" spans="3:4" hidden="1" outlineLevel="1" x14ac:dyDescent="0.2">
      <c r="C22437" s="554"/>
      <c r="D22437" s="554"/>
    </row>
    <row r="22438" spans="3:4" hidden="1" outlineLevel="1" x14ac:dyDescent="0.2">
      <c r="C22438" s="554"/>
      <c r="D22438" s="554"/>
    </row>
    <row r="22439" spans="3:4" hidden="1" outlineLevel="1" x14ac:dyDescent="0.2">
      <c r="C22439" s="554"/>
      <c r="D22439" s="554"/>
    </row>
    <row r="22440" spans="3:4" hidden="1" outlineLevel="1" x14ac:dyDescent="0.2">
      <c r="C22440" s="554"/>
      <c r="D22440" s="554"/>
    </row>
    <row r="22441" spans="3:4" hidden="1" outlineLevel="1" x14ac:dyDescent="0.2">
      <c r="C22441" s="554"/>
      <c r="D22441" s="554"/>
    </row>
    <row r="22442" spans="3:4" hidden="1" outlineLevel="1" x14ac:dyDescent="0.2">
      <c r="C22442" s="554"/>
      <c r="D22442" s="554"/>
    </row>
    <row r="22443" spans="3:4" hidden="1" outlineLevel="1" x14ac:dyDescent="0.2">
      <c r="C22443" s="554"/>
      <c r="D22443" s="554"/>
    </row>
    <row r="22444" spans="3:4" hidden="1" outlineLevel="1" x14ac:dyDescent="0.2">
      <c r="C22444" s="554"/>
      <c r="D22444" s="554"/>
    </row>
    <row r="22445" spans="3:4" hidden="1" outlineLevel="1" x14ac:dyDescent="0.2">
      <c r="C22445" s="554"/>
      <c r="D22445" s="554"/>
    </row>
    <row r="22446" spans="3:4" hidden="1" outlineLevel="1" x14ac:dyDescent="0.2">
      <c r="C22446" s="554"/>
      <c r="D22446" s="554"/>
    </row>
    <row r="22447" spans="3:4" hidden="1" outlineLevel="1" x14ac:dyDescent="0.2">
      <c r="C22447" s="554"/>
      <c r="D22447" s="554"/>
    </row>
    <row r="22448" spans="3:4" hidden="1" outlineLevel="1" x14ac:dyDescent="0.2">
      <c r="C22448" s="554"/>
      <c r="D22448" s="554"/>
    </row>
    <row r="22449" spans="3:4" hidden="1" outlineLevel="1" x14ac:dyDescent="0.2">
      <c r="C22449" s="554"/>
      <c r="D22449" s="554"/>
    </row>
    <row r="22450" spans="3:4" hidden="1" outlineLevel="1" x14ac:dyDescent="0.2">
      <c r="C22450" s="554"/>
      <c r="D22450" s="554"/>
    </row>
    <row r="22451" spans="3:4" hidden="1" outlineLevel="1" x14ac:dyDescent="0.2">
      <c r="C22451" s="554"/>
      <c r="D22451" s="554"/>
    </row>
    <row r="22452" spans="3:4" hidden="1" outlineLevel="1" x14ac:dyDescent="0.2">
      <c r="C22452" s="554"/>
      <c r="D22452" s="554"/>
    </row>
    <row r="22453" spans="3:4" hidden="1" outlineLevel="1" x14ac:dyDescent="0.2">
      <c r="C22453" s="554"/>
      <c r="D22453" s="554"/>
    </row>
    <row r="22454" spans="3:4" hidden="1" outlineLevel="1" x14ac:dyDescent="0.2">
      <c r="C22454" s="554"/>
      <c r="D22454" s="554"/>
    </row>
    <row r="22455" spans="3:4" hidden="1" outlineLevel="1" x14ac:dyDescent="0.2">
      <c r="C22455" s="554"/>
      <c r="D22455" s="554"/>
    </row>
    <row r="22456" spans="3:4" hidden="1" outlineLevel="1" x14ac:dyDescent="0.2">
      <c r="C22456" s="554"/>
      <c r="D22456" s="554"/>
    </row>
    <row r="22457" spans="3:4" hidden="1" outlineLevel="1" x14ac:dyDescent="0.2">
      <c r="C22457" s="554"/>
      <c r="D22457" s="554"/>
    </row>
    <row r="22458" spans="3:4" hidden="1" outlineLevel="1" x14ac:dyDescent="0.2">
      <c r="C22458" s="554"/>
      <c r="D22458" s="554"/>
    </row>
    <row r="22459" spans="3:4" hidden="1" outlineLevel="1" x14ac:dyDescent="0.2">
      <c r="C22459" s="554"/>
      <c r="D22459" s="554"/>
    </row>
    <row r="22460" spans="3:4" hidden="1" outlineLevel="1" x14ac:dyDescent="0.2">
      <c r="C22460" s="554"/>
      <c r="D22460" s="554"/>
    </row>
    <row r="22461" spans="3:4" hidden="1" outlineLevel="1" x14ac:dyDescent="0.2">
      <c r="C22461" s="554"/>
      <c r="D22461" s="554"/>
    </row>
    <row r="22462" spans="3:4" hidden="1" outlineLevel="1" x14ac:dyDescent="0.2">
      <c r="C22462" s="554"/>
      <c r="D22462" s="554"/>
    </row>
    <row r="22463" spans="3:4" hidden="1" outlineLevel="1" x14ac:dyDescent="0.2">
      <c r="C22463" s="554"/>
      <c r="D22463" s="554"/>
    </row>
    <row r="22464" spans="3:4" hidden="1" outlineLevel="1" x14ac:dyDescent="0.2">
      <c r="C22464" s="554"/>
      <c r="D22464" s="554"/>
    </row>
    <row r="22465" spans="3:4" hidden="1" outlineLevel="1" x14ac:dyDescent="0.2">
      <c r="C22465" s="554"/>
      <c r="D22465" s="554"/>
    </row>
    <row r="22466" spans="3:4" hidden="1" outlineLevel="1" x14ac:dyDescent="0.2">
      <c r="C22466" s="554"/>
      <c r="D22466" s="554"/>
    </row>
    <row r="22467" spans="3:4" hidden="1" outlineLevel="1" x14ac:dyDescent="0.2">
      <c r="C22467" s="554"/>
      <c r="D22467" s="554"/>
    </row>
    <row r="22468" spans="3:4" hidden="1" outlineLevel="1" x14ac:dyDescent="0.2">
      <c r="C22468" s="554"/>
      <c r="D22468" s="554"/>
    </row>
    <row r="22469" spans="3:4" hidden="1" outlineLevel="1" x14ac:dyDescent="0.2">
      <c r="C22469" s="554"/>
      <c r="D22469" s="554"/>
    </row>
    <row r="22470" spans="3:4" hidden="1" outlineLevel="1" x14ac:dyDescent="0.2">
      <c r="C22470" s="554"/>
      <c r="D22470" s="554"/>
    </row>
    <row r="22471" spans="3:4" hidden="1" outlineLevel="1" x14ac:dyDescent="0.2">
      <c r="C22471" s="554"/>
      <c r="D22471" s="554"/>
    </row>
    <row r="22472" spans="3:4" hidden="1" outlineLevel="1" x14ac:dyDescent="0.2">
      <c r="C22472" s="554"/>
      <c r="D22472" s="554"/>
    </row>
    <row r="22473" spans="3:4" hidden="1" outlineLevel="1" x14ac:dyDescent="0.2">
      <c r="C22473" s="554"/>
      <c r="D22473" s="554"/>
    </row>
    <row r="22474" spans="3:4" hidden="1" outlineLevel="1" x14ac:dyDescent="0.2">
      <c r="C22474" s="554"/>
      <c r="D22474" s="554"/>
    </row>
    <row r="22475" spans="3:4" hidden="1" outlineLevel="1" x14ac:dyDescent="0.2">
      <c r="C22475" s="554"/>
      <c r="D22475" s="554"/>
    </row>
    <row r="22476" spans="3:4" hidden="1" outlineLevel="1" x14ac:dyDescent="0.2">
      <c r="C22476" s="554"/>
      <c r="D22476" s="554"/>
    </row>
    <row r="22477" spans="3:4" hidden="1" outlineLevel="1" x14ac:dyDescent="0.2">
      <c r="C22477" s="554"/>
      <c r="D22477" s="554"/>
    </row>
    <row r="22478" spans="3:4" hidden="1" outlineLevel="1" x14ac:dyDescent="0.2">
      <c r="C22478" s="554"/>
      <c r="D22478" s="554"/>
    </row>
    <row r="22479" spans="3:4" hidden="1" outlineLevel="1" x14ac:dyDescent="0.2">
      <c r="C22479" s="554"/>
      <c r="D22479" s="554"/>
    </row>
    <row r="22480" spans="3:4" hidden="1" outlineLevel="1" x14ac:dyDescent="0.2">
      <c r="C22480" s="554"/>
      <c r="D22480" s="554"/>
    </row>
    <row r="22481" spans="3:4" hidden="1" outlineLevel="1" x14ac:dyDescent="0.2">
      <c r="C22481" s="554"/>
      <c r="D22481" s="554"/>
    </row>
    <row r="22482" spans="3:4" hidden="1" outlineLevel="1" x14ac:dyDescent="0.2">
      <c r="C22482" s="554"/>
      <c r="D22482" s="554"/>
    </row>
    <row r="22483" spans="3:4" hidden="1" outlineLevel="1" x14ac:dyDescent="0.2">
      <c r="C22483" s="554"/>
      <c r="D22483" s="554"/>
    </row>
    <row r="22484" spans="3:4" hidden="1" outlineLevel="1" x14ac:dyDescent="0.2">
      <c r="C22484" s="554"/>
      <c r="D22484" s="554"/>
    </row>
    <row r="22485" spans="3:4" hidden="1" outlineLevel="1" x14ac:dyDescent="0.2">
      <c r="C22485" s="554"/>
      <c r="D22485" s="554"/>
    </row>
    <row r="22486" spans="3:4" hidden="1" outlineLevel="1" x14ac:dyDescent="0.2">
      <c r="C22486" s="554"/>
      <c r="D22486" s="554"/>
    </row>
    <row r="22487" spans="3:4" hidden="1" outlineLevel="1" x14ac:dyDescent="0.2">
      <c r="C22487" s="554"/>
      <c r="D22487" s="554"/>
    </row>
    <row r="22488" spans="3:4" hidden="1" outlineLevel="1" x14ac:dyDescent="0.2">
      <c r="C22488" s="554"/>
      <c r="D22488" s="554"/>
    </row>
    <row r="22489" spans="3:4" hidden="1" outlineLevel="1" x14ac:dyDescent="0.2">
      <c r="C22489" s="554"/>
      <c r="D22489" s="554"/>
    </row>
    <row r="22490" spans="3:4" hidden="1" outlineLevel="1" x14ac:dyDescent="0.2">
      <c r="C22490" s="554"/>
      <c r="D22490" s="554"/>
    </row>
    <row r="22491" spans="3:4" hidden="1" outlineLevel="1" x14ac:dyDescent="0.2">
      <c r="C22491" s="554"/>
      <c r="D22491" s="554"/>
    </row>
    <row r="22492" spans="3:4" hidden="1" outlineLevel="1" x14ac:dyDescent="0.2">
      <c r="C22492" s="554"/>
      <c r="D22492" s="554"/>
    </row>
    <row r="22493" spans="3:4" hidden="1" outlineLevel="1" x14ac:dyDescent="0.2">
      <c r="C22493" s="554"/>
      <c r="D22493" s="554"/>
    </row>
    <row r="22494" spans="3:4" hidden="1" outlineLevel="1" x14ac:dyDescent="0.2">
      <c r="C22494" s="554"/>
      <c r="D22494" s="554"/>
    </row>
    <row r="22495" spans="3:4" hidden="1" outlineLevel="1" x14ac:dyDescent="0.2">
      <c r="C22495" s="554"/>
      <c r="D22495" s="554"/>
    </row>
    <row r="22496" spans="3:4" hidden="1" outlineLevel="1" x14ac:dyDescent="0.2">
      <c r="C22496" s="554"/>
      <c r="D22496" s="554"/>
    </row>
    <row r="22497" spans="3:4" hidden="1" outlineLevel="1" x14ac:dyDescent="0.2">
      <c r="C22497" s="554"/>
      <c r="D22497" s="554"/>
    </row>
    <row r="22498" spans="3:4" hidden="1" outlineLevel="1" x14ac:dyDescent="0.2">
      <c r="C22498" s="554"/>
      <c r="D22498" s="554"/>
    </row>
    <row r="22499" spans="3:4" hidden="1" outlineLevel="1" x14ac:dyDescent="0.2">
      <c r="C22499" s="554"/>
      <c r="D22499" s="554"/>
    </row>
    <row r="22500" spans="3:4" hidden="1" outlineLevel="1" x14ac:dyDescent="0.2">
      <c r="C22500" s="554"/>
      <c r="D22500" s="554"/>
    </row>
    <row r="22501" spans="3:4" hidden="1" outlineLevel="1" x14ac:dyDescent="0.2">
      <c r="C22501" s="554"/>
      <c r="D22501" s="554"/>
    </row>
    <row r="22502" spans="3:4" hidden="1" outlineLevel="1" x14ac:dyDescent="0.2">
      <c r="C22502" s="554"/>
      <c r="D22502" s="554"/>
    </row>
    <row r="22503" spans="3:4" hidden="1" outlineLevel="1" x14ac:dyDescent="0.2">
      <c r="C22503" s="554"/>
      <c r="D22503" s="554"/>
    </row>
    <row r="22504" spans="3:4" hidden="1" outlineLevel="1" x14ac:dyDescent="0.2">
      <c r="C22504" s="554"/>
      <c r="D22504" s="554"/>
    </row>
    <row r="22505" spans="3:4" hidden="1" outlineLevel="1" x14ac:dyDescent="0.2">
      <c r="C22505" s="554"/>
      <c r="D22505" s="554"/>
    </row>
    <row r="22506" spans="3:4" hidden="1" outlineLevel="1" x14ac:dyDescent="0.2">
      <c r="C22506" s="554"/>
      <c r="D22506" s="554"/>
    </row>
    <row r="22507" spans="3:4" hidden="1" outlineLevel="1" x14ac:dyDescent="0.2">
      <c r="C22507" s="554"/>
      <c r="D22507" s="554"/>
    </row>
    <row r="22508" spans="3:4" hidden="1" outlineLevel="1" x14ac:dyDescent="0.2">
      <c r="C22508" s="554"/>
      <c r="D22508" s="554"/>
    </row>
    <row r="22509" spans="3:4" hidden="1" outlineLevel="1" x14ac:dyDescent="0.2">
      <c r="C22509" s="554"/>
      <c r="D22509" s="554"/>
    </row>
    <row r="22510" spans="3:4" hidden="1" outlineLevel="1" x14ac:dyDescent="0.2">
      <c r="C22510" s="554"/>
      <c r="D22510" s="554"/>
    </row>
    <row r="22511" spans="3:4" hidden="1" outlineLevel="1" x14ac:dyDescent="0.2">
      <c r="C22511" s="554"/>
      <c r="D22511" s="554"/>
    </row>
    <row r="22512" spans="3:4" hidden="1" outlineLevel="1" x14ac:dyDescent="0.2">
      <c r="C22512" s="554"/>
      <c r="D22512" s="554"/>
    </row>
    <row r="22513" spans="3:4" hidden="1" outlineLevel="1" x14ac:dyDescent="0.2">
      <c r="C22513" s="554"/>
      <c r="D22513" s="554"/>
    </row>
    <row r="22514" spans="3:4" hidden="1" outlineLevel="1" x14ac:dyDescent="0.2">
      <c r="C22514" s="554"/>
      <c r="D22514" s="554"/>
    </row>
    <row r="22515" spans="3:4" hidden="1" outlineLevel="1" x14ac:dyDescent="0.2">
      <c r="C22515" s="554"/>
      <c r="D22515" s="554"/>
    </row>
    <row r="22516" spans="3:4" hidden="1" outlineLevel="1" x14ac:dyDescent="0.2">
      <c r="C22516" s="554"/>
      <c r="D22516" s="554"/>
    </row>
    <row r="22517" spans="3:4" hidden="1" outlineLevel="1" x14ac:dyDescent="0.2">
      <c r="C22517" s="554"/>
      <c r="D22517" s="554"/>
    </row>
    <row r="22518" spans="3:4" hidden="1" outlineLevel="1" x14ac:dyDescent="0.2">
      <c r="C22518" s="554"/>
      <c r="D22518" s="554"/>
    </row>
    <row r="22519" spans="3:4" hidden="1" outlineLevel="1" x14ac:dyDescent="0.2">
      <c r="C22519" s="554"/>
      <c r="D22519" s="554"/>
    </row>
    <row r="22520" spans="3:4" hidden="1" outlineLevel="1" x14ac:dyDescent="0.2">
      <c r="C22520" s="554"/>
      <c r="D22520" s="554"/>
    </row>
    <row r="22521" spans="3:4" hidden="1" outlineLevel="1" x14ac:dyDescent="0.2">
      <c r="C22521" s="554"/>
      <c r="D22521" s="554"/>
    </row>
    <row r="22522" spans="3:4" hidden="1" outlineLevel="1" x14ac:dyDescent="0.2">
      <c r="C22522" s="554"/>
      <c r="D22522" s="554"/>
    </row>
    <row r="22523" spans="3:4" hidden="1" outlineLevel="1" x14ac:dyDescent="0.2">
      <c r="C22523" s="554"/>
      <c r="D22523" s="554"/>
    </row>
    <row r="22524" spans="3:4" hidden="1" outlineLevel="1" x14ac:dyDescent="0.2">
      <c r="C22524" s="554"/>
      <c r="D22524" s="554"/>
    </row>
    <row r="22525" spans="3:4" hidden="1" outlineLevel="1" x14ac:dyDescent="0.2">
      <c r="C22525" s="554"/>
      <c r="D22525" s="554"/>
    </row>
    <row r="22526" spans="3:4" hidden="1" outlineLevel="1" x14ac:dyDescent="0.2">
      <c r="C22526" s="554"/>
      <c r="D22526" s="554"/>
    </row>
    <row r="22527" spans="3:4" hidden="1" outlineLevel="1" x14ac:dyDescent="0.2">
      <c r="C22527" s="554"/>
      <c r="D22527" s="554"/>
    </row>
    <row r="22528" spans="3:4" hidden="1" outlineLevel="1" x14ac:dyDescent="0.2">
      <c r="C22528" s="554"/>
      <c r="D22528" s="554"/>
    </row>
    <row r="22529" spans="3:4" hidden="1" outlineLevel="1" x14ac:dyDescent="0.2">
      <c r="C22529" s="554"/>
      <c r="D22529" s="554"/>
    </row>
    <row r="22530" spans="3:4" hidden="1" outlineLevel="1" x14ac:dyDescent="0.2">
      <c r="C22530" s="554"/>
      <c r="D22530" s="554"/>
    </row>
    <row r="22531" spans="3:4" hidden="1" outlineLevel="1" x14ac:dyDescent="0.2">
      <c r="C22531" s="554"/>
      <c r="D22531" s="554"/>
    </row>
    <row r="22532" spans="3:4" hidden="1" outlineLevel="1" x14ac:dyDescent="0.2">
      <c r="C22532" s="554"/>
      <c r="D22532" s="554"/>
    </row>
    <row r="22533" spans="3:4" hidden="1" outlineLevel="1" x14ac:dyDescent="0.2">
      <c r="C22533" s="554"/>
      <c r="D22533" s="554"/>
    </row>
    <row r="22534" spans="3:4" hidden="1" outlineLevel="1" x14ac:dyDescent="0.2">
      <c r="C22534" s="554"/>
      <c r="D22534" s="554"/>
    </row>
    <row r="22535" spans="3:4" hidden="1" outlineLevel="1" x14ac:dyDescent="0.2">
      <c r="C22535" s="554"/>
      <c r="D22535" s="554"/>
    </row>
    <row r="22536" spans="3:4" hidden="1" outlineLevel="1" x14ac:dyDescent="0.2">
      <c r="C22536" s="554"/>
      <c r="D22536" s="554"/>
    </row>
    <row r="22537" spans="3:4" hidden="1" outlineLevel="1" x14ac:dyDescent="0.2">
      <c r="C22537" s="554"/>
      <c r="D22537" s="554"/>
    </row>
    <row r="22538" spans="3:4" hidden="1" outlineLevel="1" x14ac:dyDescent="0.2">
      <c r="C22538" s="554"/>
      <c r="D22538" s="554"/>
    </row>
    <row r="22539" spans="3:4" hidden="1" outlineLevel="1" x14ac:dyDescent="0.2">
      <c r="C22539" s="554"/>
      <c r="D22539" s="554"/>
    </row>
    <row r="22540" spans="3:4" hidden="1" outlineLevel="1" x14ac:dyDescent="0.2">
      <c r="C22540" s="554"/>
      <c r="D22540" s="554"/>
    </row>
    <row r="22541" spans="3:4" hidden="1" outlineLevel="1" x14ac:dyDescent="0.2">
      <c r="C22541" s="554"/>
      <c r="D22541" s="554"/>
    </row>
    <row r="22542" spans="3:4" hidden="1" outlineLevel="1" x14ac:dyDescent="0.2">
      <c r="C22542" s="554"/>
      <c r="D22542" s="554"/>
    </row>
    <row r="22543" spans="3:4" hidden="1" outlineLevel="1" x14ac:dyDescent="0.2">
      <c r="C22543" s="554"/>
      <c r="D22543" s="554"/>
    </row>
    <row r="22544" spans="3:4" hidden="1" outlineLevel="1" x14ac:dyDescent="0.2">
      <c r="C22544" s="554"/>
      <c r="D22544" s="554"/>
    </row>
    <row r="22545" spans="3:4" hidden="1" outlineLevel="1" x14ac:dyDescent="0.2">
      <c r="C22545" s="554"/>
      <c r="D22545" s="554"/>
    </row>
    <row r="22546" spans="3:4" hidden="1" outlineLevel="1" x14ac:dyDescent="0.2">
      <c r="C22546" s="554"/>
      <c r="D22546" s="554"/>
    </row>
    <row r="22547" spans="3:4" hidden="1" outlineLevel="1" x14ac:dyDescent="0.2">
      <c r="C22547" s="554"/>
      <c r="D22547" s="554"/>
    </row>
    <row r="22548" spans="3:4" hidden="1" outlineLevel="1" x14ac:dyDescent="0.2">
      <c r="C22548" s="554"/>
      <c r="D22548" s="554"/>
    </row>
    <row r="22549" spans="3:4" hidden="1" outlineLevel="1" x14ac:dyDescent="0.2">
      <c r="C22549" s="554"/>
      <c r="D22549" s="554"/>
    </row>
    <row r="22550" spans="3:4" hidden="1" outlineLevel="1" x14ac:dyDescent="0.2">
      <c r="C22550" s="554"/>
      <c r="D22550" s="554"/>
    </row>
    <row r="22551" spans="3:4" hidden="1" outlineLevel="1" x14ac:dyDescent="0.2">
      <c r="C22551" s="554"/>
      <c r="D22551" s="554"/>
    </row>
    <row r="22552" spans="3:4" hidden="1" outlineLevel="1" x14ac:dyDescent="0.2">
      <c r="C22552" s="554"/>
      <c r="D22552" s="554"/>
    </row>
    <row r="22553" spans="3:4" hidden="1" outlineLevel="1" x14ac:dyDescent="0.2">
      <c r="C22553" s="554"/>
      <c r="D22553" s="554"/>
    </row>
    <row r="22554" spans="3:4" hidden="1" outlineLevel="1" x14ac:dyDescent="0.2">
      <c r="C22554" s="554"/>
      <c r="D22554" s="554"/>
    </row>
    <row r="22555" spans="3:4" hidden="1" outlineLevel="1" x14ac:dyDescent="0.2">
      <c r="C22555" s="554"/>
      <c r="D22555" s="554"/>
    </row>
    <row r="22556" spans="3:4" hidden="1" outlineLevel="1" x14ac:dyDescent="0.2">
      <c r="C22556" s="554"/>
      <c r="D22556" s="554"/>
    </row>
    <row r="22557" spans="3:4" hidden="1" outlineLevel="1" x14ac:dyDescent="0.2">
      <c r="C22557" s="554"/>
      <c r="D22557" s="554"/>
    </row>
    <row r="22558" spans="3:4" hidden="1" outlineLevel="1" x14ac:dyDescent="0.2">
      <c r="C22558" s="554"/>
      <c r="D22558" s="554"/>
    </row>
    <row r="22559" spans="3:4" hidden="1" outlineLevel="1" x14ac:dyDescent="0.2">
      <c r="C22559" s="554"/>
      <c r="D22559" s="554"/>
    </row>
    <row r="22560" spans="3:4" hidden="1" outlineLevel="1" x14ac:dyDescent="0.2">
      <c r="C22560" s="554"/>
      <c r="D22560" s="554"/>
    </row>
    <row r="22561" spans="3:4" hidden="1" outlineLevel="1" x14ac:dyDescent="0.2">
      <c r="C22561" s="554"/>
      <c r="D22561" s="554"/>
    </row>
    <row r="22562" spans="3:4" hidden="1" outlineLevel="1" x14ac:dyDescent="0.2">
      <c r="C22562" s="554"/>
      <c r="D22562" s="554"/>
    </row>
    <row r="22563" spans="3:4" hidden="1" outlineLevel="1" x14ac:dyDescent="0.2">
      <c r="C22563" s="554"/>
      <c r="D22563" s="554"/>
    </row>
    <row r="22564" spans="3:4" hidden="1" outlineLevel="1" x14ac:dyDescent="0.2">
      <c r="C22564" s="554"/>
      <c r="D22564" s="554"/>
    </row>
    <row r="22565" spans="3:4" hidden="1" outlineLevel="1" x14ac:dyDescent="0.2">
      <c r="C22565" s="554"/>
      <c r="D22565" s="554"/>
    </row>
    <row r="22566" spans="3:4" hidden="1" outlineLevel="1" x14ac:dyDescent="0.2">
      <c r="C22566" s="554"/>
      <c r="D22566" s="554"/>
    </row>
    <row r="22567" spans="3:4" hidden="1" outlineLevel="1" x14ac:dyDescent="0.2">
      <c r="C22567" s="554"/>
      <c r="D22567" s="554"/>
    </row>
    <row r="22568" spans="3:4" hidden="1" outlineLevel="1" x14ac:dyDescent="0.2">
      <c r="C22568" s="554"/>
      <c r="D22568" s="554"/>
    </row>
    <row r="22569" spans="3:4" hidden="1" outlineLevel="1" x14ac:dyDescent="0.2">
      <c r="C22569" s="554"/>
      <c r="D22569" s="554"/>
    </row>
    <row r="22570" spans="3:4" hidden="1" outlineLevel="1" x14ac:dyDescent="0.2">
      <c r="C22570" s="554"/>
      <c r="D22570" s="554"/>
    </row>
    <row r="22571" spans="3:4" hidden="1" outlineLevel="1" x14ac:dyDescent="0.2">
      <c r="C22571" s="554"/>
      <c r="D22571" s="554"/>
    </row>
    <row r="22572" spans="3:4" hidden="1" outlineLevel="1" x14ac:dyDescent="0.2">
      <c r="C22572" s="554"/>
      <c r="D22572" s="554"/>
    </row>
    <row r="22573" spans="3:4" hidden="1" outlineLevel="1" x14ac:dyDescent="0.2">
      <c r="C22573" s="554"/>
      <c r="D22573" s="554"/>
    </row>
    <row r="22574" spans="3:4" hidden="1" outlineLevel="1" x14ac:dyDescent="0.2">
      <c r="C22574" s="554"/>
      <c r="D22574" s="554"/>
    </row>
    <row r="22575" spans="3:4" hidden="1" outlineLevel="1" x14ac:dyDescent="0.2">
      <c r="C22575" s="554"/>
      <c r="D22575" s="554"/>
    </row>
    <row r="22576" spans="3:4" hidden="1" outlineLevel="1" x14ac:dyDescent="0.2">
      <c r="C22576" s="554"/>
      <c r="D22576" s="554"/>
    </row>
    <row r="22577" spans="3:4" hidden="1" outlineLevel="1" x14ac:dyDescent="0.2">
      <c r="C22577" s="554"/>
      <c r="D22577" s="554"/>
    </row>
    <row r="22578" spans="3:4" hidden="1" outlineLevel="1" x14ac:dyDescent="0.2">
      <c r="C22578" s="554"/>
      <c r="D22578" s="554"/>
    </row>
    <row r="22579" spans="3:4" hidden="1" outlineLevel="1" x14ac:dyDescent="0.2">
      <c r="C22579" s="554"/>
      <c r="D22579" s="554"/>
    </row>
    <row r="22580" spans="3:4" hidden="1" outlineLevel="1" x14ac:dyDescent="0.2">
      <c r="C22580" s="554"/>
      <c r="D22580" s="554"/>
    </row>
    <row r="22581" spans="3:4" hidden="1" outlineLevel="1" x14ac:dyDescent="0.2">
      <c r="C22581" s="554"/>
      <c r="D22581" s="554"/>
    </row>
    <row r="22582" spans="3:4" hidden="1" outlineLevel="1" x14ac:dyDescent="0.2">
      <c r="C22582" s="554"/>
      <c r="D22582" s="554"/>
    </row>
    <row r="22583" spans="3:4" hidden="1" outlineLevel="1" x14ac:dyDescent="0.2">
      <c r="C22583" s="554"/>
      <c r="D22583" s="554"/>
    </row>
    <row r="22584" spans="3:4" hidden="1" outlineLevel="1" x14ac:dyDescent="0.2">
      <c r="C22584" s="554"/>
      <c r="D22584" s="554"/>
    </row>
    <row r="22585" spans="3:4" hidden="1" outlineLevel="1" x14ac:dyDescent="0.2">
      <c r="C22585" s="554"/>
      <c r="D22585" s="554"/>
    </row>
    <row r="22586" spans="3:4" hidden="1" outlineLevel="1" x14ac:dyDescent="0.2">
      <c r="C22586" s="554"/>
      <c r="D22586" s="554"/>
    </row>
    <row r="22587" spans="3:4" hidden="1" outlineLevel="1" x14ac:dyDescent="0.2">
      <c r="C22587" s="554"/>
      <c r="D22587" s="554"/>
    </row>
    <row r="22588" spans="3:4" hidden="1" outlineLevel="1" x14ac:dyDescent="0.2">
      <c r="C22588" s="554"/>
      <c r="D22588" s="554"/>
    </row>
    <row r="22589" spans="3:4" hidden="1" outlineLevel="1" x14ac:dyDescent="0.2">
      <c r="C22589" s="554"/>
      <c r="D22589" s="554"/>
    </row>
    <row r="22590" spans="3:4" hidden="1" outlineLevel="1" x14ac:dyDescent="0.2">
      <c r="C22590" s="554"/>
      <c r="D22590" s="554"/>
    </row>
    <row r="22591" spans="3:4" hidden="1" outlineLevel="1" x14ac:dyDescent="0.2">
      <c r="C22591" s="554"/>
      <c r="D22591" s="554"/>
    </row>
    <row r="22592" spans="3:4" hidden="1" outlineLevel="1" x14ac:dyDescent="0.2">
      <c r="C22592" s="554"/>
      <c r="D22592" s="554"/>
    </row>
    <row r="22593" spans="3:4" hidden="1" outlineLevel="1" x14ac:dyDescent="0.2">
      <c r="C22593" s="554"/>
      <c r="D22593" s="554"/>
    </row>
    <row r="22594" spans="3:4" hidden="1" outlineLevel="1" x14ac:dyDescent="0.2">
      <c r="C22594" s="554"/>
      <c r="D22594" s="554"/>
    </row>
    <row r="22595" spans="3:4" hidden="1" outlineLevel="1" x14ac:dyDescent="0.2">
      <c r="C22595" s="554"/>
      <c r="D22595" s="554"/>
    </row>
    <row r="22596" spans="3:4" hidden="1" outlineLevel="1" x14ac:dyDescent="0.2">
      <c r="C22596" s="554"/>
      <c r="D22596" s="554"/>
    </row>
    <row r="22597" spans="3:4" hidden="1" outlineLevel="1" x14ac:dyDescent="0.2">
      <c r="C22597" s="554"/>
      <c r="D22597" s="554"/>
    </row>
    <row r="22598" spans="3:4" hidden="1" outlineLevel="1" x14ac:dyDescent="0.2">
      <c r="C22598" s="554"/>
      <c r="D22598" s="554"/>
    </row>
    <row r="22599" spans="3:4" hidden="1" outlineLevel="1" x14ac:dyDescent="0.2">
      <c r="C22599" s="554"/>
      <c r="D22599" s="554"/>
    </row>
    <row r="22600" spans="3:4" hidden="1" outlineLevel="1" x14ac:dyDescent="0.2">
      <c r="C22600" s="554"/>
      <c r="D22600" s="554"/>
    </row>
    <row r="22601" spans="3:4" hidden="1" outlineLevel="1" x14ac:dyDescent="0.2">
      <c r="C22601" s="554"/>
      <c r="D22601" s="554"/>
    </row>
    <row r="22602" spans="3:4" hidden="1" outlineLevel="1" x14ac:dyDescent="0.2">
      <c r="C22602" s="554"/>
      <c r="D22602" s="554"/>
    </row>
    <row r="22603" spans="3:4" hidden="1" outlineLevel="1" x14ac:dyDescent="0.2">
      <c r="C22603" s="554"/>
      <c r="D22603" s="554"/>
    </row>
    <row r="22604" spans="3:4" hidden="1" outlineLevel="1" x14ac:dyDescent="0.2">
      <c r="C22604" s="554"/>
      <c r="D22604" s="554"/>
    </row>
    <row r="22605" spans="3:4" hidden="1" outlineLevel="1" x14ac:dyDescent="0.2">
      <c r="C22605" s="554"/>
      <c r="D22605" s="554"/>
    </row>
    <row r="22606" spans="3:4" hidden="1" outlineLevel="1" x14ac:dyDescent="0.2">
      <c r="C22606" s="554"/>
      <c r="D22606" s="554"/>
    </row>
    <row r="22607" spans="3:4" hidden="1" outlineLevel="1" x14ac:dyDescent="0.2">
      <c r="C22607" s="554"/>
      <c r="D22607" s="554"/>
    </row>
    <row r="22608" spans="3:4" hidden="1" outlineLevel="1" x14ac:dyDescent="0.2">
      <c r="C22608" s="554"/>
      <c r="D22608" s="554"/>
    </row>
    <row r="22609" spans="3:4" hidden="1" outlineLevel="1" x14ac:dyDescent="0.2">
      <c r="C22609" s="554"/>
      <c r="D22609" s="554"/>
    </row>
    <row r="22610" spans="3:4" hidden="1" outlineLevel="1" x14ac:dyDescent="0.2">
      <c r="C22610" s="554"/>
      <c r="D22610" s="554"/>
    </row>
    <row r="22611" spans="3:4" hidden="1" outlineLevel="1" x14ac:dyDescent="0.2">
      <c r="C22611" s="554"/>
      <c r="D22611" s="554"/>
    </row>
    <row r="22612" spans="3:4" hidden="1" outlineLevel="1" x14ac:dyDescent="0.2">
      <c r="C22612" s="554"/>
      <c r="D22612" s="554"/>
    </row>
    <row r="22613" spans="3:4" hidden="1" outlineLevel="1" x14ac:dyDescent="0.2">
      <c r="C22613" s="554"/>
      <c r="D22613" s="554"/>
    </row>
    <row r="22614" spans="3:4" hidden="1" outlineLevel="1" x14ac:dyDescent="0.2">
      <c r="C22614" s="554"/>
      <c r="D22614" s="554"/>
    </row>
    <row r="22615" spans="3:4" hidden="1" outlineLevel="1" x14ac:dyDescent="0.2">
      <c r="C22615" s="554"/>
      <c r="D22615" s="554"/>
    </row>
    <row r="22616" spans="3:4" hidden="1" outlineLevel="1" x14ac:dyDescent="0.2">
      <c r="C22616" s="554"/>
      <c r="D22616" s="554"/>
    </row>
    <row r="22617" spans="3:4" hidden="1" outlineLevel="1" x14ac:dyDescent="0.2">
      <c r="C22617" s="554"/>
      <c r="D22617" s="554"/>
    </row>
    <row r="22618" spans="3:4" hidden="1" outlineLevel="1" x14ac:dyDescent="0.2">
      <c r="C22618" s="554"/>
      <c r="D22618" s="554"/>
    </row>
    <row r="22619" spans="3:4" hidden="1" outlineLevel="1" x14ac:dyDescent="0.2">
      <c r="C22619" s="554"/>
      <c r="D22619" s="554"/>
    </row>
    <row r="22620" spans="3:4" hidden="1" outlineLevel="1" x14ac:dyDescent="0.2">
      <c r="C22620" s="554"/>
      <c r="D22620" s="554"/>
    </row>
    <row r="22621" spans="3:4" hidden="1" outlineLevel="1" x14ac:dyDescent="0.2">
      <c r="C22621" s="554"/>
      <c r="D22621" s="554"/>
    </row>
    <row r="22622" spans="3:4" hidden="1" outlineLevel="1" x14ac:dyDescent="0.2">
      <c r="C22622" s="554"/>
      <c r="D22622" s="554"/>
    </row>
    <row r="22623" spans="3:4" hidden="1" outlineLevel="1" x14ac:dyDescent="0.2">
      <c r="C22623" s="554"/>
      <c r="D22623" s="554"/>
    </row>
    <row r="22624" spans="3:4" hidden="1" outlineLevel="1" x14ac:dyDescent="0.2">
      <c r="C22624" s="554"/>
      <c r="D22624" s="554"/>
    </row>
    <row r="22625" spans="3:4" hidden="1" outlineLevel="1" x14ac:dyDescent="0.2">
      <c r="C22625" s="554"/>
      <c r="D22625" s="554"/>
    </row>
    <row r="22626" spans="3:4" hidden="1" outlineLevel="1" x14ac:dyDescent="0.2">
      <c r="C22626" s="554"/>
      <c r="D22626" s="554"/>
    </row>
    <row r="22627" spans="3:4" hidden="1" outlineLevel="1" x14ac:dyDescent="0.2">
      <c r="C22627" s="554"/>
      <c r="D22627" s="554"/>
    </row>
    <row r="22628" spans="3:4" hidden="1" outlineLevel="1" x14ac:dyDescent="0.2">
      <c r="C22628" s="554"/>
      <c r="D22628" s="554"/>
    </row>
    <row r="22629" spans="3:4" hidden="1" outlineLevel="1" x14ac:dyDescent="0.2">
      <c r="C22629" s="554"/>
      <c r="D22629" s="554"/>
    </row>
    <row r="22630" spans="3:4" hidden="1" outlineLevel="1" x14ac:dyDescent="0.2">
      <c r="C22630" s="554"/>
      <c r="D22630" s="554"/>
    </row>
    <row r="22631" spans="3:4" hidden="1" outlineLevel="1" x14ac:dyDescent="0.2">
      <c r="C22631" s="554"/>
      <c r="D22631" s="554"/>
    </row>
    <row r="22632" spans="3:4" hidden="1" outlineLevel="1" x14ac:dyDescent="0.2">
      <c r="C22632" s="554"/>
      <c r="D22632" s="554"/>
    </row>
    <row r="22633" spans="3:4" hidden="1" outlineLevel="1" x14ac:dyDescent="0.2">
      <c r="C22633" s="554"/>
      <c r="D22633" s="554"/>
    </row>
    <row r="22634" spans="3:4" hidden="1" outlineLevel="1" x14ac:dyDescent="0.2">
      <c r="C22634" s="554"/>
      <c r="D22634" s="554"/>
    </row>
    <row r="22635" spans="3:4" hidden="1" outlineLevel="1" x14ac:dyDescent="0.2">
      <c r="C22635" s="554"/>
      <c r="D22635" s="554"/>
    </row>
    <row r="22636" spans="3:4" hidden="1" outlineLevel="1" x14ac:dyDescent="0.2">
      <c r="C22636" s="554"/>
      <c r="D22636" s="554"/>
    </row>
    <row r="22637" spans="3:4" hidden="1" outlineLevel="1" x14ac:dyDescent="0.2">
      <c r="C22637" s="554"/>
      <c r="D22637" s="554"/>
    </row>
    <row r="22638" spans="3:4" hidden="1" outlineLevel="1" x14ac:dyDescent="0.2">
      <c r="C22638" s="554"/>
      <c r="D22638" s="554"/>
    </row>
    <row r="22639" spans="3:4" hidden="1" outlineLevel="1" x14ac:dyDescent="0.2">
      <c r="C22639" s="554"/>
      <c r="D22639" s="554"/>
    </row>
    <row r="22640" spans="3:4" hidden="1" outlineLevel="1" x14ac:dyDescent="0.2">
      <c r="C22640" s="554"/>
      <c r="D22640" s="554"/>
    </row>
    <row r="22641" spans="3:4" hidden="1" outlineLevel="1" x14ac:dyDescent="0.2">
      <c r="C22641" s="554"/>
      <c r="D22641" s="554"/>
    </row>
    <row r="22642" spans="3:4" hidden="1" outlineLevel="1" x14ac:dyDescent="0.2">
      <c r="C22642" s="554"/>
      <c r="D22642" s="554"/>
    </row>
    <row r="22643" spans="3:4" hidden="1" outlineLevel="1" x14ac:dyDescent="0.2">
      <c r="C22643" s="554"/>
      <c r="D22643" s="554"/>
    </row>
    <row r="22644" spans="3:4" hidden="1" outlineLevel="1" x14ac:dyDescent="0.2">
      <c r="C22644" s="554"/>
      <c r="D22644" s="554"/>
    </row>
    <row r="22645" spans="3:4" hidden="1" outlineLevel="1" x14ac:dyDescent="0.2">
      <c r="C22645" s="554"/>
      <c r="D22645" s="554"/>
    </row>
    <row r="22646" spans="3:4" hidden="1" outlineLevel="1" x14ac:dyDescent="0.2">
      <c r="C22646" s="554"/>
      <c r="D22646" s="554"/>
    </row>
    <row r="22647" spans="3:4" hidden="1" outlineLevel="1" x14ac:dyDescent="0.2">
      <c r="C22647" s="554"/>
      <c r="D22647" s="554"/>
    </row>
    <row r="22648" spans="3:4" hidden="1" outlineLevel="1" x14ac:dyDescent="0.2">
      <c r="C22648" s="554"/>
      <c r="D22648" s="554"/>
    </row>
    <row r="22649" spans="3:4" hidden="1" outlineLevel="1" x14ac:dyDescent="0.2">
      <c r="C22649" s="554"/>
      <c r="D22649" s="554"/>
    </row>
    <row r="22650" spans="3:4" hidden="1" outlineLevel="1" x14ac:dyDescent="0.2">
      <c r="C22650" s="554"/>
      <c r="D22650" s="554"/>
    </row>
    <row r="22651" spans="3:4" hidden="1" outlineLevel="1" x14ac:dyDescent="0.2">
      <c r="C22651" s="554"/>
      <c r="D22651" s="554"/>
    </row>
    <row r="22652" spans="3:4" hidden="1" outlineLevel="1" x14ac:dyDescent="0.2">
      <c r="C22652" s="554"/>
      <c r="D22652" s="554"/>
    </row>
    <row r="22653" spans="3:4" hidden="1" outlineLevel="1" x14ac:dyDescent="0.2">
      <c r="C22653" s="554"/>
      <c r="D22653" s="554"/>
    </row>
    <row r="22654" spans="3:4" hidden="1" outlineLevel="1" x14ac:dyDescent="0.2">
      <c r="C22654" s="554"/>
      <c r="D22654" s="554"/>
    </row>
    <row r="22655" spans="3:4" hidden="1" outlineLevel="1" x14ac:dyDescent="0.2">
      <c r="C22655" s="554"/>
      <c r="D22655" s="554"/>
    </row>
    <row r="22656" spans="3:4" hidden="1" outlineLevel="1" x14ac:dyDescent="0.2">
      <c r="C22656" s="554"/>
      <c r="D22656" s="554"/>
    </row>
    <row r="22657" spans="3:4" hidden="1" outlineLevel="1" x14ac:dyDescent="0.2">
      <c r="C22657" s="554"/>
      <c r="D22657" s="554"/>
    </row>
    <row r="22658" spans="3:4" hidden="1" outlineLevel="1" x14ac:dyDescent="0.2">
      <c r="C22658" s="554"/>
      <c r="D22658" s="554"/>
    </row>
    <row r="22659" spans="3:4" hidden="1" outlineLevel="1" x14ac:dyDescent="0.2">
      <c r="C22659" s="554"/>
      <c r="D22659" s="554"/>
    </row>
    <row r="22660" spans="3:4" hidden="1" outlineLevel="1" x14ac:dyDescent="0.2">
      <c r="C22660" s="554"/>
      <c r="D22660" s="554"/>
    </row>
    <row r="22661" spans="3:4" hidden="1" outlineLevel="1" x14ac:dyDescent="0.2">
      <c r="C22661" s="554"/>
      <c r="D22661" s="554"/>
    </row>
    <row r="22662" spans="3:4" hidden="1" outlineLevel="1" x14ac:dyDescent="0.2">
      <c r="C22662" s="554"/>
      <c r="D22662" s="554"/>
    </row>
    <row r="22663" spans="3:4" hidden="1" outlineLevel="1" x14ac:dyDescent="0.2">
      <c r="C22663" s="554"/>
      <c r="D22663" s="554"/>
    </row>
    <row r="22664" spans="3:4" hidden="1" outlineLevel="1" x14ac:dyDescent="0.2">
      <c r="C22664" s="554"/>
      <c r="D22664" s="554"/>
    </row>
    <row r="22665" spans="3:4" hidden="1" outlineLevel="1" x14ac:dyDescent="0.2">
      <c r="C22665" s="554"/>
      <c r="D22665" s="554"/>
    </row>
    <row r="22666" spans="3:4" hidden="1" outlineLevel="1" x14ac:dyDescent="0.2">
      <c r="C22666" s="554"/>
      <c r="D22666" s="554"/>
    </row>
    <row r="22667" spans="3:4" hidden="1" outlineLevel="1" x14ac:dyDescent="0.2">
      <c r="C22667" s="554"/>
      <c r="D22667" s="554"/>
    </row>
    <row r="22668" spans="3:4" hidden="1" outlineLevel="1" x14ac:dyDescent="0.2">
      <c r="C22668" s="554"/>
      <c r="D22668" s="554"/>
    </row>
    <row r="22669" spans="3:4" hidden="1" outlineLevel="1" x14ac:dyDescent="0.2">
      <c r="C22669" s="554"/>
      <c r="D22669" s="554"/>
    </row>
    <row r="22670" spans="3:4" hidden="1" outlineLevel="1" x14ac:dyDescent="0.2">
      <c r="C22670" s="554"/>
      <c r="D22670" s="554"/>
    </row>
    <row r="22671" spans="3:4" hidden="1" outlineLevel="1" x14ac:dyDescent="0.2">
      <c r="C22671" s="554"/>
      <c r="D22671" s="554"/>
    </row>
    <row r="22672" spans="3:4" hidden="1" outlineLevel="1" x14ac:dyDescent="0.2">
      <c r="C22672" s="554"/>
      <c r="D22672" s="554"/>
    </row>
    <row r="22673" spans="3:4" hidden="1" outlineLevel="1" x14ac:dyDescent="0.2">
      <c r="C22673" s="554"/>
      <c r="D22673" s="554"/>
    </row>
    <row r="22674" spans="3:4" hidden="1" outlineLevel="1" x14ac:dyDescent="0.2">
      <c r="C22674" s="554"/>
      <c r="D22674" s="554"/>
    </row>
    <row r="22675" spans="3:4" hidden="1" outlineLevel="1" x14ac:dyDescent="0.2">
      <c r="C22675" s="554"/>
      <c r="D22675" s="554"/>
    </row>
    <row r="22676" spans="3:4" hidden="1" outlineLevel="1" x14ac:dyDescent="0.2">
      <c r="C22676" s="554"/>
      <c r="D22676" s="554"/>
    </row>
    <row r="22677" spans="3:4" hidden="1" outlineLevel="1" x14ac:dyDescent="0.2">
      <c r="C22677" s="554"/>
      <c r="D22677" s="554"/>
    </row>
    <row r="22678" spans="3:4" hidden="1" outlineLevel="1" x14ac:dyDescent="0.2">
      <c r="C22678" s="554"/>
      <c r="D22678" s="554"/>
    </row>
    <row r="22679" spans="3:4" hidden="1" outlineLevel="1" x14ac:dyDescent="0.2">
      <c r="C22679" s="554"/>
      <c r="D22679" s="554"/>
    </row>
    <row r="22680" spans="3:4" hidden="1" outlineLevel="1" x14ac:dyDescent="0.2">
      <c r="C22680" s="554"/>
      <c r="D22680" s="554"/>
    </row>
    <row r="22681" spans="3:4" hidden="1" outlineLevel="1" x14ac:dyDescent="0.2">
      <c r="C22681" s="554"/>
      <c r="D22681" s="554"/>
    </row>
    <row r="22682" spans="3:4" hidden="1" outlineLevel="1" x14ac:dyDescent="0.2">
      <c r="C22682" s="554"/>
      <c r="D22682" s="554"/>
    </row>
    <row r="22683" spans="3:4" hidden="1" outlineLevel="1" x14ac:dyDescent="0.2">
      <c r="C22683" s="554"/>
      <c r="D22683" s="554"/>
    </row>
    <row r="22684" spans="3:4" hidden="1" outlineLevel="1" x14ac:dyDescent="0.2">
      <c r="C22684" s="554"/>
      <c r="D22684" s="554"/>
    </row>
    <row r="22685" spans="3:4" hidden="1" outlineLevel="1" x14ac:dyDescent="0.2">
      <c r="C22685" s="554"/>
      <c r="D22685" s="554"/>
    </row>
    <row r="22686" spans="3:4" hidden="1" outlineLevel="1" x14ac:dyDescent="0.2">
      <c r="C22686" s="554"/>
      <c r="D22686" s="554"/>
    </row>
    <row r="22687" spans="3:4" hidden="1" outlineLevel="1" x14ac:dyDescent="0.2">
      <c r="C22687" s="554"/>
      <c r="D22687" s="554"/>
    </row>
    <row r="22688" spans="3:4" hidden="1" outlineLevel="1" x14ac:dyDescent="0.2">
      <c r="C22688" s="554"/>
      <c r="D22688" s="554"/>
    </row>
    <row r="22689" spans="3:4" hidden="1" outlineLevel="1" x14ac:dyDescent="0.2">
      <c r="C22689" s="554"/>
      <c r="D22689" s="554"/>
    </row>
    <row r="22690" spans="3:4" hidden="1" outlineLevel="1" x14ac:dyDescent="0.2">
      <c r="C22690" s="554"/>
      <c r="D22690" s="554"/>
    </row>
    <row r="22691" spans="3:4" hidden="1" outlineLevel="1" x14ac:dyDescent="0.2">
      <c r="C22691" s="554"/>
      <c r="D22691" s="554"/>
    </row>
    <row r="22692" spans="3:4" hidden="1" outlineLevel="1" x14ac:dyDescent="0.2">
      <c r="C22692" s="554"/>
      <c r="D22692" s="554"/>
    </row>
    <row r="22693" spans="3:4" hidden="1" outlineLevel="1" x14ac:dyDescent="0.2">
      <c r="C22693" s="554"/>
      <c r="D22693" s="554"/>
    </row>
    <row r="22694" spans="3:4" hidden="1" outlineLevel="1" x14ac:dyDescent="0.2">
      <c r="C22694" s="554"/>
      <c r="D22694" s="554"/>
    </row>
    <row r="22695" spans="3:4" hidden="1" outlineLevel="1" x14ac:dyDescent="0.2">
      <c r="C22695" s="554"/>
      <c r="D22695" s="554"/>
    </row>
    <row r="22696" spans="3:4" hidden="1" outlineLevel="1" x14ac:dyDescent="0.2">
      <c r="C22696" s="554"/>
      <c r="D22696" s="554"/>
    </row>
    <row r="22697" spans="3:4" hidden="1" outlineLevel="1" x14ac:dyDescent="0.2">
      <c r="C22697" s="554"/>
      <c r="D22697" s="554"/>
    </row>
    <row r="22698" spans="3:4" hidden="1" outlineLevel="1" x14ac:dyDescent="0.2">
      <c r="C22698" s="554"/>
      <c r="D22698" s="554"/>
    </row>
    <row r="22699" spans="3:4" hidden="1" outlineLevel="1" x14ac:dyDescent="0.2">
      <c r="C22699" s="554"/>
      <c r="D22699" s="554"/>
    </row>
    <row r="22700" spans="3:4" hidden="1" outlineLevel="1" x14ac:dyDescent="0.2">
      <c r="C22700" s="554"/>
      <c r="D22700" s="554"/>
    </row>
    <row r="22701" spans="3:4" hidden="1" outlineLevel="1" x14ac:dyDescent="0.2">
      <c r="C22701" s="554"/>
      <c r="D22701" s="554"/>
    </row>
    <row r="22702" spans="3:4" hidden="1" outlineLevel="1" x14ac:dyDescent="0.2">
      <c r="C22702" s="554"/>
      <c r="D22702" s="554"/>
    </row>
    <row r="22703" spans="3:4" hidden="1" outlineLevel="1" x14ac:dyDescent="0.2">
      <c r="C22703" s="554"/>
      <c r="D22703" s="554"/>
    </row>
    <row r="22704" spans="3:4" hidden="1" outlineLevel="1" x14ac:dyDescent="0.2">
      <c r="C22704" s="554"/>
      <c r="D22704" s="554"/>
    </row>
    <row r="22705" spans="3:4" hidden="1" outlineLevel="1" x14ac:dyDescent="0.2">
      <c r="C22705" s="554"/>
      <c r="D22705" s="554"/>
    </row>
    <row r="22706" spans="3:4" hidden="1" outlineLevel="1" x14ac:dyDescent="0.2">
      <c r="C22706" s="554"/>
      <c r="D22706" s="554"/>
    </row>
    <row r="22707" spans="3:4" hidden="1" outlineLevel="1" x14ac:dyDescent="0.2">
      <c r="C22707" s="554"/>
      <c r="D22707" s="554"/>
    </row>
    <row r="22708" spans="3:4" hidden="1" outlineLevel="1" x14ac:dyDescent="0.2">
      <c r="C22708" s="554"/>
      <c r="D22708" s="554"/>
    </row>
    <row r="22709" spans="3:4" hidden="1" outlineLevel="1" x14ac:dyDescent="0.2">
      <c r="C22709" s="554"/>
      <c r="D22709" s="554"/>
    </row>
    <row r="22710" spans="3:4" hidden="1" outlineLevel="1" x14ac:dyDescent="0.2">
      <c r="C22710" s="554"/>
      <c r="D22710" s="554"/>
    </row>
    <row r="22711" spans="3:4" hidden="1" outlineLevel="1" x14ac:dyDescent="0.2">
      <c r="C22711" s="554"/>
      <c r="D22711" s="554"/>
    </row>
    <row r="22712" spans="3:4" hidden="1" outlineLevel="1" x14ac:dyDescent="0.2">
      <c r="C22712" s="554"/>
      <c r="D22712" s="554"/>
    </row>
    <row r="22713" spans="3:4" hidden="1" outlineLevel="1" x14ac:dyDescent="0.2">
      <c r="C22713" s="554"/>
      <c r="D22713" s="554"/>
    </row>
    <row r="22714" spans="3:4" hidden="1" outlineLevel="1" x14ac:dyDescent="0.2">
      <c r="C22714" s="554"/>
      <c r="D22714" s="554"/>
    </row>
    <row r="22715" spans="3:4" hidden="1" outlineLevel="1" x14ac:dyDescent="0.2">
      <c r="C22715" s="554"/>
      <c r="D22715" s="554"/>
    </row>
    <row r="22716" spans="3:4" hidden="1" outlineLevel="1" x14ac:dyDescent="0.2">
      <c r="C22716" s="554"/>
      <c r="D22716" s="554"/>
    </row>
    <row r="22717" spans="3:4" hidden="1" outlineLevel="1" x14ac:dyDescent="0.2">
      <c r="C22717" s="554"/>
      <c r="D22717" s="554"/>
    </row>
    <row r="22718" spans="3:4" hidden="1" outlineLevel="1" x14ac:dyDescent="0.2">
      <c r="C22718" s="554"/>
      <c r="D22718" s="554"/>
    </row>
    <row r="22719" spans="3:4" hidden="1" outlineLevel="1" x14ac:dyDescent="0.2">
      <c r="C22719" s="554"/>
      <c r="D22719" s="554"/>
    </row>
    <row r="22720" spans="3:4" hidden="1" outlineLevel="1" x14ac:dyDescent="0.2">
      <c r="C22720" s="554"/>
      <c r="D22720" s="554"/>
    </row>
    <row r="22721" spans="3:4" hidden="1" outlineLevel="1" x14ac:dyDescent="0.2">
      <c r="C22721" s="554"/>
      <c r="D22721" s="554"/>
    </row>
    <row r="22722" spans="3:4" hidden="1" outlineLevel="1" x14ac:dyDescent="0.2">
      <c r="C22722" s="554"/>
      <c r="D22722" s="554"/>
    </row>
    <row r="22723" spans="3:4" hidden="1" outlineLevel="1" x14ac:dyDescent="0.2">
      <c r="C22723" s="554"/>
      <c r="D22723" s="554"/>
    </row>
    <row r="22724" spans="3:4" hidden="1" outlineLevel="1" x14ac:dyDescent="0.2">
      <c r="C22724" s="554"/>
      <c r="D22724" s="554"/>
    </row>
    <row r="22725" spans="3:4" hidden="1" outlineLevel="1" x14ac:dyDescent="0.2">
      <c r="C22725" s="554"/>
      <c r="D22725" s="554"/>
    </row>
    <row r="22726" spans="3:4" hidden="1" outlineLevel="1" x14ac:dyDescent="0.2">
      <c r="C22726" s="554"/>
      <c r="D22726" s="554"/>
    </row>
    <row r="22727" spans="3:4" hidden="1" outlineLevel="1" x14ac:dyDescent="0.2">
      <c r="C22727" s="554"/>
      <c r="D22727" s="554"/>
    </row>
    <row r="22728" spans="3:4" hidden="1" outlineLevel="1" x14ac:dyDescent="0.2">
      <c r="C22728" s="554"/>
      <c r="D22728" s="554"/>
    </row>
    <row r="22729" spans="3:4" hidden="1" outlineLevel="1" x14ac:dyDescent="0.2">
      <c r="C22729" s="554"/>
      <c r="D22729" s="554"/>
    </row>
    <row r="22730" spans="3:4" hidden="1" outlineLevel="1" x14ac:dyDescent="0.2">
      <c r="C22730" s="554"/>
      <c r="D22730" s="554"/>
    </row>
    <row r="22731" spans="3:4" hidden="1" outlineLevel="1" x14ac:dyDescent="0.2">
      <c r="C22731" s="554"/>
      <c r="D22731" s="554"/>
    </row>
    <row r="22732" spans="3:4" hidden="1" outlineLevel="1" x14ac:dyDescent="0.2">
      <c r="C22732" s="554"/>
      <c r="D22732" s="554"/>
    </row>
    <row r="22733" spans="3:4" hidden="1" outlineLevel="1" x14ac:dyDescent="0.2">
      <c r="C22733" s="554"/>
      <c r="D22733" s="554"/>
    </row>
    <row r="22734" spans="3:4" hidden="1" outlineLevel="1" x14ac:dyDescent="0.2">
      <c r="C22734" s="554"/>
      <c r="D22734" s="554"/>
    </row>
    <row r="22735" spans="3:4" hidden="1" outlineLevel="1" x14ac:dyDescent="0.2">
      <c r="C22735" s="554"/>
      <c r="D22735" s="554"/>
    </row>
    <row r="22736" spans="3:4" hidden="1" outlineLevel="1" x14ac:dyDescent="0.2">
      <c r="C22736" s="554"/>
      <c r="D22736" s="554"/>
    </row>
    <row r="22737" spans="3:4" hidden="1" outlineLevel="1" x14ac:dyDescent="0.2">
      <c r="C22737" s="554"/>
      <c r="D22737" s="554"/>
    </row>
    <row r="22738" spans="3:4" hidden="1" outlineLevel="1" x14ac:dyDescent="0.2">
      <c r="C22738" s="554"/>
      <c r="D22738" s="554"/>
    </row>
    <row r="22739" spans="3:4" hidden="1" outlineLevel="1" x14ac:dyDescent="0.2">
      <c r="C22739" s="554"/>
      <c r="D22739" s="554"/>
    </row>
    <row r="22740" spans="3:4" hidden="1" outlineLevel="1" x14ac:dyDescent="0.2">
      <c r="C22740" s="554"/>
      <c r="D22740" s="554"/>
    </row>
    <row r="22741" spans="3:4" hidden="1" outlineLevel="1" x14ac:dyDescent="0.2">
      <c r="C22741" s="554"/>
      <c r="D22741" s="554"/>
    </row>
    <row r="22742" spans="3:4" hidden="1" outlineLevel="1" x14ac:dyDescent="0.2">
      <c r="C22742" s="554"/>
      <c r="D22742" s="554"/>
    </row>
    <row r="22743" spans="3:4" hidden="1" outlineLevel="1" x14ac:dyDescent="0.2">
      <c r="C22743" s="554"/>
      <c r="D22743" s="554"/>
    </row>
    <row r="22744" spans="3:4" hidden="1" outlineLevel="1" x14ac:dyDescent="0.2">
      <c r="C22744" s="554"/>
      <c r="D22744" s="554"/>
    </row>
    <row r="22745" spans="3:4" hidden="1" outlineLevel="1" x14ac:dyDescent="0.2">
      <c r="C22745" s="554"/>
      <c r="D22745" s="554"/>
    </row>
    <row r="22746" spans="3:4" hidden="1" outlineLevel="1" x14ac:dyDescent="0.2">
      <c r="C22746" s="554"/>
      <c r="D22746" s="554"/>
    </row>
    <row r="22747" spans="3:4" hidden="1" outlineLevel="1" x14ac:dyDescent="0.2">
      <c r="C22747" s="554"/>
      <c r="D22747" s="554"/>
    </row>
    <row r="22748" spans="3:4" hidden="1" outlineLevel="1" x14ac:dyDescent="0.2">
      <c r="C22748" s="554"/>
      <c r="D22748" s="554"/>
    </row>
    <row r="22749" spans="3:4" hidden="1" outlineLevel="1" x14ac:dyDescent="0.2">
      <c r="C22749" s="554"/>
      <c r="D22749" s="554"/>
    </row>
    <row r="22750" spans="3:4" hidden="1" outlineLevel="1" x14ac:dyDescent="0.2">
      <c r="C22750" s="554"/>
      <c r="D22750" s="554"/>
    </row>
    <row r="22751" spans="3:4" hidden="1" outlineLevel="1" x14ac:dyDescent="0.2">
      <c r="C22751" s="554"/>
      <c r="D22751" s="554"/>
    </row>
    <row r="22752" spans="3:4" hidden="1" outlineLevel="1" x14ac:dyDescent="0.2">
      <c r="C22752" s="554"/>
      <c r="D22752" s="554"/>
    </row>
    <row r="22753" spans="3:4" hidden="1" outlineLevel="1" x14ac:dyDescent="0.2">
      <c r="C22753" s="554"/>
      <c r="D22753" s="554"/>
    </row>
    <row r="22754" spans="3:4" hidden="1" outlineLevel="1" x14ac:dyDescent="0.2">
      <c r="C22754" s="554"/>
      <c r="D22754" s="554"/>
    </row>
    <row r="22755" spans="3:4" hidden="1" outlineLevel="1" x14ac:dyDescent="0.2">
      <c r="C22755" s="554"/>
      <c r="D22755" s="554"/>
    </row>
    <row r="22756" spans="3:4" hidden="1" outlineLevel="1" x14ac:dyDescent="0.2">
      <c r="C22756" s="554"/>
      <c r="D22756" s="554"/>
    </row>
    <row r="22757" spans="3:4" hidden="1" outlineLevel="1" x14ac:dyDescent="0.2">
      <c r="C22757" s="554"/>
      <c r="D22757" s="554"/>
    </row>
    <row r="22758" spans="3:4" hidden="1" outlineLevel="1" x14ac:dyDescent="0.2">
      <c r="C22758" s="554"/>
      <c r="D22758" s="554"/>
    </row>
    <row r="22759" spans="3:4" hidden="1" outlineLevel="1" x14ac:dyDescent="0.2">
      <c r="C22759" s="554"/>
      <c r="D22759" s="554"/>
    </row>
    <row r="22760" spans="3:4" hidden="1" outlineLevel="1" x14ac:dyDescent="0.2">
      <c r="C22760" s="554"/>
      <c r="D22760" s="554"/>
    </row>
    <row r="22761" spans="3:4" hidden="1" outlineLevel="1" x14ac:dyDescent="0.2">
      <c r="C22761" s="554"/>
      <c r="D22761" s="554"/>
    </row>
    <row r="22762" spans="3:4" hidden="1" outlineLevel="1" x14ac:dyDescent="0.2">
      <c r="C22762" s="554"/>
      <c r="D22762" s="554"/>
    </row>
    <row r="22763" spans="3:4" hidden="1" outlineLevel="1" x14ac:dyDescent="0.2">
      <c r="C22763" s="554"/>
      <c r="D22763" s="554"/>
    </row>
    <row r="22764" spans="3:4" hidden="1" outlineLevel="1" x14ac:dyDescent="0.2">
      <c r="C22764" s="554"/>
      <c r="D22764" s="554"/>
    </row>
    <row r="22765" spans="3:4" hidden="1" outlineLevel="1" x14ac:dyDescent="0.2">
      <c r="C22765" s="554"/>
      <c r="D22765" s="554"/>
    </row>
    <row r="22766" spans="3:4" hidden="1" outlineLevel="1" x14ac:dyDescent="0.2">
      <c r="C22766" s="554"/>
      <c r="D22766" s="554"/>
    </row>
    <row r="22767" spans="3:4" hidden="1" outlineLevel="1" x14ac:dyDescent="0.2">
      <c r="C22767" s="554"/>
      <c r="D22767" s="554"/>
    </row>
    <row r="22768" spans="3:4" hidden="1" outlineLevel="1" x14ac:dyDescent="0.2">
      <c r="C22768" s="554"/>
      <c r="D22768" s="554"/>
    </row>
    <row r="22769" spans="3:4" hidden="1" outlineLevel="1" x14ac:dyDescent="0.2">
      <c r="C22769" s="554"/>
      <c r="D22769" s="554"/>
    </row>
    <row r="22770" spans="3:4" hidden="1" outlineLevel="1" x14ac:dyDescent="0.2">
      <c r="C22770" s="554"/>
      <c r="D22770" s="554"/>
    </row>
    <row r="22771" spans="3:4" hidden="1" outlineLevel="1" x14ac:dyDescent="0.2">
      <c r="C22771" s="554"/>
      <c r="D22771" s="554"/>
    </row>
    <row r="22772" spans="3:4" hidden="1" outlineLevel="1" x14ac:dyDescent="0.2">
      <c r="C22772" s="554"/>
      <c r="D22772" s="554"/>
    </row>
    <row r="22773" spans="3:4" hidden="1" outlineLevel="1" x14ac:dyDescent="0.2">
      <c r="C22773" s="554"/>
      <c r="D22773" s="554"/>
    </row>
    <row r="22774" spans="3:4" hidden="1" outlineLevel="1" x14ac:dyDescent="0.2">
      <c r="C22774" s="554"/>
      <c r="D22774" s="554"/>
    </row>
    <row r="22775" spans="3:4" hidden="1" outlineLevel="1" x14ac:dyDescent="0.2">
      <c r="C22775" s="554"/>
      <c r="D22775" s="554"/>
    </row>
    <row r="22776" spans="3:4" hidden="1" outlineLevel="1" x14ac:dyDescent="0.2">
      <c r="C22776" s="554"/>
      <c r="D22776" s="554"/>
    </row>
    <row r="22777" spans="3:4" hidden="1" outlineLevel="1" x14ac:dyDescent="0.2">
      <c r="C22777" s="554"/>
      <c r="D22777" s="554"/>
    </row>
    <row r="22778" spans="3:4" hidden="1" outlineLevel="1" x14ac:dyDescent="0.2">
      <c r="C22778" s="554"/>
      <c r="D22778" s="554"/>
    </row>
    <row r="22779" spans="3:4" hidden="1" outlineLevel="1" x14ac:dyDescent="0.2">
      <c r="C22779" s="554"/>
      <c r="D22779" s="554"/>
    </row>
    <row r="22780" spans="3:4" hidden="1" outlineLevel="1" x14ac:dyDescent="0.2">
      <c r="C22780" s="554"/>
      <c r="D22780" s="554"/>
    </row>
    <row r="22781" spans="3:4" hidden="1" outlineLevel="1" x14ac:dyDescent="0.2">
      <c r="C22781" s="554"/>
      <c r="D22781" s="554"/>
    </row>
    <row r="22782" spans="3:4" hidden="1" outlineLevel="1" x14ac:dyDescent="0.2">
      <c r="C22782" s="554"/>
      <c r="D22782" s="554"/>
    </row>
    <row r="22783" spans="3:4" hidden="1" outlineLevel="1" x14ac:dyDescent="0.2">
      <c r="C22783" s="554"/>
      <c r="D22783" s="554"/>
    </row>
    <row r="22784" spans="3:4" hidden="1" outlineLevel="1" x14ac:dyDescent="0.2">
      <c r="C22784" s="554"/>
      <c r="D22784" s="554"/>
    </row>
    <row r="22785" spans="3:4" hidden="1" outlineLevel="1" x14ac:dyDescent="0.2">
      <c r="C22785" s="554"/>
      <c r="D22785" s="554"/>
    </row>
    <row r="22786" spans="3:4" hidden="1" outlineLevel="1" x14ac:dyDescent="0.2">
      <c r="C22786" s="554"/>
      <c r="D22786" s="554"/>
    </row>
    <row r="22787" spans="3:4" hidden="1" outlineLevel="1" x14ac:dyDescent="0.2">
      <c r="C22787" s="554"/>
      <c r="D22787" s="554"/>
    </row>
    <row r="22788" spans="3:4" hidden="1" outlineLevel="1" x14ac:dyDescent="0.2">
      <c r="C22788" s="554"/>
      <c r="D22788" s="554"/>
    </row>
    <row r="22789" spans="3:4" hidden="1" outlineLevel="1" x14ac:dyDescent="0.2">
      <c r="C22789" s="554"/>
      <c r="D22789" s="554"/>
    </row>
    <row r="22790" spans="3:4" hidden="1" outlineLevel="1" x14ac:dyDescent="0.2">
      <c r="C22790" s="554"/>
      <c r="D22790" s="554"/>
    </row>
    <row r="22791" spans="3:4" hidden="1" outlineLevel="1" x14ac:dyDescent="0.2">
      <c r="C22791" s="554"/>
      <c r="D22791" s="554"/>
    </row>
    <row r="22792" spans="3:4" hidden="1" outlineLevel="1" x14ac:dyDescent="0.2">
      <c r="C22792" s="554"/>
      <c r="D22792" s="554"/>
    </row>
    <row r="22793" spans="3:4" hidden="1" outlineLevel="1" x14ac:dyDescent="0.2">
      <c r="C22793" s="554"/>
      <c r="D22793" s="554"/>
    </row>
    <row r="22794" spans="3:4" hidden="1" outlineLevel="1" x14ac:dyDescent="0.2">
      <c r="C22794" s="554"/>
      <c r="D22794" s="554"/>
    </row>
    <row r="22795" spans="3:4" hidden="1" outlineLevel="1" x14ac:dyDescent="0.2">
      <c r="C22795" s="554"/>
      <c r="D22795" s="554"/>
    </row>
    <row r="22796" spans="3:4" hidden="1" outlineLevel="1" x14ac:dyDescent="0.2">
      <c r="C22796" s="554"/>
      <c r="D22796" s="554"/>
    </row>
    <row r="22797" spans="3:4" hidden="1" outlineLevel="1" x14ac:dyDescent="0.2">
      <c r="C22797" s="554"/>
      <c r="D22797" s="554"/>
    </row>
    <row r="22798" spans="3:4" hidden="1" outlineLevel="1" x14ac:dyDescent="0.2">
      <c r="C22798" s="554"/>
      <c r="D22798" s="554"/>
    </row>
    <row r="22799" spans="3:4" hidden="1" outlineLevel="1" x14ac:dyDescent="0.2">
      <c r="C22799" s="554"/>
      <c r="D22799" s="554"/>
    </row>
    <row r="22800" spans="3:4" hidden="1" outlineLevel="1" x14ac:dyDescent="0.2">
      <c r="C22800" s="554"/>
      <c r="D22800" s="554"/>
    </row>
    <row r="22801" spans="3:4" hidden="1" outlineLevel="1" x14ac:dyDescent="0.2">
      <c r="C22801" s="554"/>
      <c r="D22801" s="554"/>
    </row>
    <row r="22802" spans="3:4" hidden="1" outlineLevel="1" x14ac:dyDescent="0.2">
      <c r="C22802" s="554"/>
      <c r="D22802" s="554"/>
    </row>
    <row r="22803" spans="3:4" hidden="1" outlineLevel="1" x14ac:dyDescent="0.2">
      <c r="C22803" s="554"/>
      <c r="D22803" s="554"/>
    </row>
    <row r="22804" spans="3:4" hidden="1" outlineLevel="1" x14ac:dyDescent="0.2">
      <c r="C22804" s="554"/>
      <c r="D22804" s="554"/>
    </row>
    <row r="22805" spans="3:4" hidden="1" outlineLevel="1" x14ac:dyDescent="0.2">
      <c r="C22805" s="554"/>
      <c r="D22805" s="554"/>
    </row>
    <row r="22806" spans="3:4" hidden="1" outlineLevel="1" x14ac:dyDescent="0.2">
      <c r="C22806" s="554"/>
      <c r="D22806" s="554"/>
    </row>
    <row r="22807" spans="3:4" hidden="1" outlineLevel="1" x14ac:dyDescent="0.2">
      <c r="C22807" s="554"/>
      <c r="D22807" s="554"/>
    </row>
    <row r="22808" spans="3:4" hidden="1" outlineLevel="1" x14ac:dyDescent="0.2">
      <c r="C22808" s="554"/>
      <c r="D22808" s="554"/>
    </row>
    <row r="22809" spans="3:4" hidden="1" outlineLevel="1" x14ac:dyDescent="0.2">
      <c r="C22809" s="554"/>
      <c r="D22809" s="554"/>
    </row>
    <row r="22810" spans="3:4" hidden="1" outlineLevel="1" x14ac:dyDescent="0.2">
      <c r="C22810" s="554"/>
      <c r="D22810" s="554"/>
    </row>
    <row r="22811" spans="3:4" hidden="1" outlineLevel="1" x14ac:dyDescent="0.2">
      <c r="C22811" s="554"/>
      <c r="D22811" s="554"/>
    </row>
    <row r="22812" spans="3:4" hidden="1" outlineLevel="1" x14ac:dyDescent="0.2">
      <c r="C22812" s="554"/>
      <c r="D22812" s="554"/>
    </row>
    <row r="22813" spans="3:4" hidden="1" outlineLevel="1" x14ac:dyDescent="0.2">
      <c r="C22813" s="554"/>
      <c r="D22813" s="554"/>
    </row>
    <row r="22814" spans="3:4" hidden="1" outlineLevel="1" x14ac:dyDescent="0.2">
      <c r="C22814" s="554"/>
      <c r="D22814" s="554"/>
    </row>
    <row r="22815" spans="3:4" hidden="1" outlineLevel="1" x14ac:dyDescent="0.2">
      <c r="C22815" s="554"/>
      <c r="D22815" s="554"/>
    </row>
    <row r="22816" spans="3:4" hidden="1" outlineLevel="1" x14ac:dyDescent="0.2">
      <c r="C22816" s="554"/>
      <c r="D22816" s="554"/>
    </row>
    <row r="22817" spans="3:4" hidden="1" outlineLevel="1" x14ac:dyDescent="0.2">
      <c r="C22817" s="554"/>
      <c r="D22817" s="554"/>
    </row>
    <row r="22818" spans="3:4" hidden="1" outlineLevel="1" x14ac:dyDescent="0.2">
      <c r="C22818" s="554"/>
      <c r="D22818" s="554"/>
    </row>
    <row r="22819" spans="3:4" hidden="1" outlineLevel="1" x14ac:dyDescent="0.2">
      <c r="C22819" s="554"/>
      <c r="D22819" s="554"/>
    </row>
    <row r="22820" spans="3:4" hidden="1" outlineLevel="1" x14ac:dyDescent="0.2">
      <c r="C22820" s="554"/>
      <c r="D22820" s="554"/>
    </row>
    <row r="22821" spans="3:4" hidden="1" outlineLevel="1" x14ac:dyDescent="0.2">
      <c r="C22821" s="554"/>
      <c r="D22821" s="554"/>
    </row>
    <row r="22822" spans="3:4" hidden="1" outlineLevel="1" x14ac:dyDescent="0.2">
      <c r="C22822" s="554"/>
      <c r="D22822" s="554"/>
    </row>
    <row r="22823" spans="3:4" hidden="1" outlineLevel="1" x14ac:dyDescent="0.2">
      <c r="C22823" s="554"/>
      <c r="D22823" s="554"/>
    </row>
    <row r="22824" spans="3:4" hidden="1" outlineLevel="1" x14ac:dyDescent="0.2">
      <c r="C22824" s="554"/>
      <c r="D22824" s="554"/>
    </row>
    <row r="22825" spans="3:4" hidden="1" outlineLevel="1" x14ac:dyDescent="0.2">
      <c r="C22825" s="554"/>
      <c r="D22825" s="554"/>
    </row>
    <row r="22826" spans="3:4" hidden="1" outlineLevel="1" x14ac:dyDescent="0.2">
      <c r="C22826" s="554"/>
      <c r="D22826" s="554"/>
    </row>
    <row r="22827" spans="3:4" hidden="1" outlineLevel="1" x14ac:dyDescent="0.2">
      <c r="C22827" s="554"/>
      <c r="D22827" s="554"/>
    </row>
    <row r="22828" spans="3:4" hidden="1" outlineLevel="1" x14ac:dyDescent="0.2">
      <c r="C22828" s="554"/>
      <c r="D22828" s="554"/>
    </row>
    <row r="22829" spans="3:4" hidden="1" outlineLevel="1" x14ac:dyDescent="0.2">
      <c r="C22829" s="554"/>
      <c r="D22829" s="554"/>
    </row>
    <row r="22830" spans="3:4" hidden="1" outlineLevel="1" x14ac:dyDescent="0.2">
      <c r="C22830" s="554"/>
      <c r="D22830" s="554"/>
    </row>
    <row r="22831" spans="3:4" hidden="1" outlineLevel="1" x14ac:dyDescent="0.2">
      <c r="C22831" s="554"/>
      <c r="D22831" s="554"/>
    </row>
    <row r="22832" spans="3:4" hidden="1" outlineLevel="1" x14ac:dyDescent="0.2">
      <c r="C22832" s="554"/>
      <c r="D22832" s="554"/>
    </row>
    <row r="22833" spans="3:4" hidden="1" outlineLevel="1" x14ac:dyDescent="0.2">
      <c r="C22833" s="554"/>
      <c r="D22833" s="554"/>
    </row>
    <row r="22834" spans="3:4" hidden="1" outlineLevel="1" x14ac:dyDescent="0.2">
      <c r="C22834" s="554"/>
      <c r="D22834" s="554"/>
    </row>
    <row r="22835" spans="3:4" hidden="1" outlineLevel="1" x14ac:dyDescent="0.2">
      <c r="C22835" s="554"/>
      <c r="D22835" s="554"/>
    </row>
    <row r="22836" spans="3:4" hidden="1" outlineLevel="1" x14ac:dyDescent="0.2">
      <c r="C22836" s="554"/>
      <c r="D22836" s="554"/>
    </row>
    <row r="22837" spans="3:4" hidden="1" outlineLevel="1" x14ac:dyDescent="0.2">
      <c r="C22837" s="554"/>
      <c r="D22837" s="554"/>
    </row>
    <row r="22838" spans="3:4" hidden="1" outlineLevel="1" x14ac:dyDescent="0.2">
      <c r="C22838" s="554"/>
      <c r="D22838" s="554"/>
    </row>
    <row r="22839" spans="3:4" hidden="1" outlineLevel="1" x14ac:dyDescent="0.2">
      <c r="C22839" s="554"/>
      <c r="D22839" s="554"/>
    </row>
    <row r="22840" spans="3:4" hidden="1" outlineLevel="1" x14ac:dyDescent="0.2">
      <c r="C22840" s="554"/>
      <c r="D22840" s="554"/>
    </row>
    <row r="22841" spans="3:4" hidden="1" outlineLevel="1" x14ac:dyDescent="0.2">
      <c r="C22841" s="554"/>
      <c r="D22841" s="554"/>
    </row>
    <row r="22842" spans="3:4" hidden="1" outlineLevel="1" x14ac:dyDescent="0.2">
      <c r="C22842" s="554"/>
      <c r="D22842" s="554"/>
    </row>
    <row r="22843" spans="3:4" hidden="1" outlineLevel="1" x14ac:dyDescent="0.2">
      <c r="C22843" s="554"/>
      <c r="D22843" s="554"/>
    </row>
    <row r="22844" spans="3:4" hidden="1" outlineLevel="1" x14ac:dyDescent="0.2">
      <c r="C22844" s="554"/>
      <c r="D22844" s="554"/>
    </row>
    <row r="22845" spans="3:4" hidden="1" outlineLevel="1" x14ac:dyDescent="0.2">
      <c r="C22845" s="554"/>
      <c r="D22845" s="554"/>
    </row>
    <row r="22846" spans="3:4" hidden="1" outlineLevel="1" x14ac:dyDescent="0.2">
      <c r="C22846" s="554"/>
      <c r="D22846" s="554"/>
    </row>
    <row r="22847" spans="3:4" hidden="1" outlineLevel="1" x14ac:dyDescent="0.2">
      <c r="C22847" s="554"/>
      <c r="D22847" s="554"/>
    </row>
    <row r="22848" spans="3:4" hidden="1" outlineLevel="1" x14ac:dyDescent="0.2">
      <c r="C22848" s="554"/>
      <c r="D22848" s="554"/>
    </row>
    <row r="22849" spans="3:4" hidden="1" outlineLevel="1" x14ac:dyDescent="0.2">
      <c r="C22849" s="554"/>
      <c r="D22849" s="554"/>
    </row>
    <row r="22850" spans="3:4" hidden="1" outlineLevel="1" x14ac:dyDescent="0.2">
      <c r="C22850" s="554"/>
      <c r="D22850" s="554"/>
    </row>
    <row r="22851" spans="3:4" hidden="1" outlineLevel="1" x14ac:dyDescent="0.2">
      <c r="C22851" s="554"/>
      <c r="D22851" s="554"/>
    </row>
    <row r="22852" spans="3:4" hidden="1" outlineLevel="1" x14ac:dyDescent="0.2">
      <c r="C22852" s="554"/>
      <c r="D22852" s="554"/>
    </row>
    <row r="22853" spans="3:4" hidden="1" outlineLevel="1" x14ac:dyDescent="0.2">
      <c r="C22853" s="554"/>
      <c r="D22853" s="554"/>
    </row>
    <row r="22854" spans="3:4" hidden="1" outlineLevel="1" x14ac:dyDescent="0.2">
      <c r="C22854" s="554"/>
      <c r="D22854" s="554"/>
    </row>
    <row r="22855" spans="3:4" hidden="1" outlineLevel="1" x14ac:dyDescent="0.2">
      <c r="C22855" s="554"/>
      <c r="D22855" s="554"/>
    </row>
    <row r="22856" spans="3:4" hidden="1" outlineLevel="1" x14ac:dyDescent="0.2">
      <c r="C22856" s="554"/>
      <c r="D22856" s="554"/>
    </row>
    <row r="22857" spans="3:4" hidden="1" outlineLevel="1" x14ac:dyDescent="0.2">
      <c r="C22857" s="554"/>
      <c r="D22857" s="554"/>
    </row>
    <row r="22858" spans="3:4" hidden="1" outlineLevel="1" x14ac:dyDescent="0.2">
      <c r="C22858" s="554"/>
      <c r="D22858" s="554"/>
    </row>
    <row r="22859" spans="3:4" hidden="1" outlineLevel="1" x14ac:dyDescent="0.2">
      <c r="C22859" s="554"/>
      <c r="D22859" s="554"/>
    </row>
    <row r="22860" spans="3:4" hidden="1" outlineLevel="1" x14ac:dyDescent="0.2">
      <c r="C22860" s="554"/>
      <c r="D22860" s="554"/>
    </row>
    <row r="22861" spans="3:4" hidden="1" outlineLevel="1" x14ac:dyDescent="0.2">
      <c r="C22861" s="554"/>
      <c r="D22861" s="554"/>
    </row>
    <row r="22862" spans="3:4" hidden="1" outlineLevel="1" x14ac:dyDescent="0.2">
      <c r="C22862" s="554"/>
      <c r="D22862" s="554"/>
    </row>
    <row r="22863" spans="3:4" hidden="1" outlineLevel="1" x14ac:dyDescent="0.2">
      <c r="C22863" s="554"/>
      <c r="D22863" s="554"/>
    </row>
    <row r="22864" spans="3:4" hidden="1" outlineLevel="1" x14ac:dyDescent="0.2">
      <c r="C22864" s="554"/>
      <c r="D22864" s="554"/>
    </row>
    <row r="22865" spans="3:4" hidden="1" outlineLevel="1" x14ac:dyDescent="0.2">
      <c r="C22865" s="554"/>
      <c r="D22865" s="554"/>
    </row>
    <row r="22866" spans="3:4" hidden="1" outlineLevel="1" x14ac:dyDescent="0.2">
      <c r="C22866" s="554"/>
      <c r="D22866" s="554"/>
    </row>
    <row r="22867" spans="3:4" hidden="1" outlineLevel="1" x14ac:dyDescent="0.2">
      <c r="C22867" s="554"/>
      <c r="D22867" s="554"/>
    </row>
    <row r="22868" spans="3:4" hidden="1" outlineLevel="1" x14ac:dyDescent="0.2">
      <c r="C22868" s="554"/>
      <c r="D22868" s="554"/>
    </row>
    <row r="22869" spans="3:4" hidden="1" outlineLevel="1" x14ac:dyDescent="0.2">
      <c r="C22869" s="554"/>
      <c r="D22869" s="554"/>
    </row>
    <row r="22870" spans="3:4" hidden="1" outlineLevel="1" x14ac:dyDescent="0.2">
      <c r="C22870" s="554"/>
      <c r="D22870" s="554"/>
    </row>
    <row r="22871" spans="3:4" hidden="1" outlineLevel="1" x14ac:dyDescent="0.2">
      <c r="C22871" s="554"/>
      <c r="D22871" s="554"/>
    </row>
    <row r="22872" spans="3:4" hidden="1" outlineLevel="1" x14ac:dyDescent="0.2">
      <c r="C22872" s="554"/>
      <c r="D22872" s="554"/>
    </row>
    <row r="22873" spans="3:4" hidden="1" outlineLevel="1" x14ac:dyDescent="0.2">
      <c r="C22873" s="554"/>
      <c r="D22873" s="554"/>
    </row>
    <row r="22874" spans="3:4" hidden="1" outlineLevel="1" x14ac:dyDescent="0.2">
      <c r="C22874" s="554"/>
      <c r="D22874" s="554"/>
    </row>
    <row r="22875" spans="3:4" hidden="1" outlineLevel="1" x14ac:dyDescent="0.2">
      <c r="C22875" s="554"/>
      <c r="D22875" s="554"/>
    </row>
    <row r="22876" spans="3:4" hidden="1" outlineLevel="1" x14ac:dyDescent="0.2">
      <c r="C22876" s="554"/>
      <c r="D22876" s="554"/>
    </row>
    <row r="22877" spans="3:4" hidden="1" outlineLevel="1" x14ac:dyDescent="0.2">
      <c r="C22877" s="554"/>
      <c r="D22877" s="554"/>
    </row>
    <row r="22878" spans="3:4" hidden="1" outlineLevel="1" x14ac:dyDescent="0.2">
      <c r="C22878" s="554"/>
      <c r="D22878" s="554"/>
    </row>
    <row r="22879" spans="3:4" hidden="1" outlineLevel="1" x14ac:dyDescent="0.2">
      <c r="C22879" s="554"/>
      <c r="D22879" s="554"/>
    </row>
    <row r="22880" spans="3:4" hidden="1" outlineLevel="1" x14ac:dyDescent="0.2">
      <c r="C22880" s="554"/>
      <c r="D22880" s="554"/>
    </row>
    <row r="22881" spans="3:4" hidden="1" outlineLevel="1" x14ac:dyDescent="0.2">
      <c r="C22881" s="554"/>
      <c r="D22881" s="554"/>
    </row>
    <row r="22882" spans="3:4" hidden="1" outlineLevel="1" x14ac:dyDescent="0.2">
      <c r="C22882" s="554"/>
      <c r="D22882" s="554"/>
    </row>
    <row r="22883" spans="3:4" hidden="1" outlineLevel="1" x14ac:dyDescent="0.2">
      <c r="C22883" s="554"/>
      <c r="D22883" s="554"/>
    </row>
    <row r="22884" spans="3:4" hidden="1" outlineLevel="1" x14ac:dyDescent="0.2">
      <c r="C22884" s="554"/>
      <c r="D22884" s="554"/>
    </row>
    <row r="22885" spans="3:4" hidden="1" outlineLevel="1" x14ac:dyDescent="0.2">
      <c r="C22885" s="554"/>
      <c r="D22885" s="554"/>
    </row>
    <row r="22886" spans="3:4" hidden="1" outlineLevel="1" x14ac:dyDescent="0.2">
      <c r="C22886" s="554"/>
      <c r="D22886" s="554"/>
    </row>
    <row r="22887" spans="3:4" hidden="1" outlineLevel="1" x14ac:dyDescent="0.2">
      <c r="C22887" s="554"/>
      <c r="D22887" s="554"/>
    </row>
    <row r="22888" spans="3:4" hidden="1" outlineLevel="1" x14ac:dyDescent="0.2">
      <c r="C22888" s="554"/>
      <c r="D22888" s="554"/>
    </row>
    <row r="22889" spans="3:4" hidden="1" outlineLevel="1" x14ac:dyDescent="0.2">
      <c r="C22889" s="554"/>
      <c r="D22889" s="554"/>
    </row>
    <row r="22890" spans="3:4" hidden="1" outlineLevel="1" x14ac:dyDescent="0.2">
      <c r="C22890" s="554"/>
      <c r="D22890" s="554"/>
    </row>
    <row r="22891" spans="3:4" hidden="1" outlineLevel="1" x14ac:dyDescent="0.2">
      <c r="C22891" s="554"/>
      <c r="D22891" s="554"/>
    </row>
    <row r="22892" spans="3:4" hidden="1" outlineLevel="1" x14ac:dyDescent="0.2">
      <c r="C22892" s="554"/>
      <c r="D22892" s="554"/>
    </row>
    <row r="22893" spans="3:4" hidden="1" outlineLevel="1" x14ac:dyDescent="0.2">
      <c r="C22893" s="554"/>
      <c r="D22893" s="554"/>
    </row>
    <row r="22894" spans="3:4" hidden="1" outlineLevel="1" x14ac:dyDescent="0.2">
      <c r="C22894" s="554"/>
      <c r="D22894" s="554"/>
    </row>
    <row r="22895" spans="3:4" hidden="1" outlineLevel="1" x14ac:dyDescent="0.2">
      <c r="C22895" s="554"/>
      <c r="D22895" s="554"/>
    </row>
    <row r="22896" spans="3:4" hidden="1" outlineLevel="1" x14ac:dyDescent="0.2">
      <c r="C22896" s="554"/>
      <c r="D22896" s="554"/>
    </row>
    <row r="22897" spans="3:4" hidden="1" outlineLevel="1" x14ac:dyDescent="0.2">
      <c r="C22897" s="554"/>
      <c r="D22897" s="554"/>
    </row>
    <row r="22898" spans="3:4" hidden="1" outlineLevel="1" x14ac:dyDescent="0.2">
      <c r="C22898" s="554"/>
      <c r="D22898" s="554"/>
    </row>
    <row r="22899" spans="3:4" hidden="1" outlineLevel="1" x14ac:dyDescent="0.2">
      <c r="C22899" s="554"/>
      <c r="D22899" s="554"/>
    </row>
    <row r="22900" spans="3:4" hidden="1" outlineLevel="1" x14ac:dyDescent="0.2">
      <c r="C22900" s="554"/>
      <c r="D22900" s="554"/>
    </row>
    <row r="22901" spans="3:4" hidden="1" outlineLevel="1" x14ac:dyDescent="0.2">
      <c r="C22901" s="554"/>
      <c r="D22901" s="554"/>
    </row>
    <row r="22902" spans="3:4" hidden="1" outlineLevel="1" x14ac:dyDescent="0.2">
      <c r="C22902" s="554"/>
      <c r="D22902" s="554"/>
    </row>
    <row r="22903" spans="3:4" hidden="1" outlineLevel="1" x14ac:dyDescent="0.2">
      <c r="C22903" s="554"/>
      <c r="D22903" s="554"/>
    </row>
    <row r="22904" spans="3:4" hidden="1" outlineLevel="1" x14ac:dyDescent="0.2">
      <c r="C22904" s="554"/>
      <c r="D22904" s="554"/>
    </row>
    <row r="22905" spans="3:4" hidden="1" outlineLevel="1" x14ac:dyDescent="0.2">
      <c r="C22905" s="554"/>
      <c r="D22905" s="554"/>
    </row>
    <row r="22906" spans="3:4" hidden="1" outlineLevel="1" x14ac:dyDescent="0.2">
      <c r="C22906" s="554"/>
      <c r="D22906" s="554"/>
    </row>
    <row r="22907" spans="3:4" hidden="1" outlineLevel="1" x14ac:dyDescent="0.2">
      <c r="C22907" s="554"/>
      <c r="D22907" s="554"/>
    </row>
    <row r="22908" spans="3:4" hidden="1" outlineLevel="1" x14ac:dyDescent="0.2">
      <c r="C22908" s="554"/>
      <c r="D22908" s="554"/>
    </row>
    <row r="22909" spans="3:4" hidden="1" outlineLevel="1" x14ac:dyDescent="0.2">
      <c r="C22909" s="554"/>
      <c r="D22909" s="554"/>
    </row>
    <row r="22910" spans="3:4" hidden="1" outlineLevel="1" x14ac:dyDescent="0.2">
      <c r="C22910" s="554"/>
      <c r="D22910" s="554"/>
    </row>
    <row r="22911" spans="3:4" hidden="1" outlineLevel="1" x14ac:dyDescent="0.2">
      <c r="C22911" s="554"/>
      <c r="D22911" s="554"/>
    </row>
    <row r="22912" spans="3:4" hidden="1" outlineLevel="1" x14ac:dyDescent="0.2">
      <c r="C22912" s="554"/>
      <c r="D22912" s="554"/>
    </row>
    <row r="22913" spans="3:4" hidden="1" outlineLevel="1" x14ac:dyDescent="0.2">
      <c r="C22913" s="554"/>
      <c r="D22913" s="554"/>
    </row>
    <row r="22914" spans="3:4" hidden="1" outlineLevel="1" x14ac:dyDescent="0.2">
      <c r="C22914" s="554"/>
      <c r="D22914" s="554"/>
    </row>
    <row r="22915" spans="3:4" hidden="1" outlineLevel="1" x14ac:dyDescent="0.2">
      <c r="C22915" s="554"/>
      <c r="D22915" s="554"/>
    </row>
    <row r="22916" spans="3:4" hidden="1" outlineLevel="1" x14ac:dyDescent="0.2">
      <c r="C22916" s="554"/>
      <c r="D22916" s="554"/>
    </row>
    <row r="22917" spans="3:4" hidden="1" outlineLevel="1" x14ac:dyDescent="0.2">
      <c r="C22917" s="554"/>
      <c r="D22917" s="554"/>
    </row>
    <row r="22918" spans="3:4" hidden="1" outlineLevel="1" x14ac:dyDescent="0.2">
      <c r="C22918" s="554"/>
      <c r="D22918" s="554"/>
    </row>
    <row r="22919" spans="3:4" hidden="1" outlineLevel="1" x14ac:dyDescent="0.2">
      <c r="C22919" s="554"/>
      <c r="D22919" s="554"/>
    </row>
    <row r="22920" spans="3:4" hidden="1" outlineLevel="1" x14ac:dyDescent="0.2">
      <c r="C22920" s="554"/>
      <c r="D22920" s="554"/>
    </row>
    <row r="22921" spans="3:4" hidden="1" outlineLevel="1" x14ac:dyDescent="0.2">
      <c r="C22921" s="554"/>
      <c r="D22921" s="554"/>
    </row>
    <row r="22922" spans="3:4" hidden="1" outlineLevel="1" x14ac:dyDescent="0.2">
      <c r="C22922" s="554"/>
      <c r="D22922" s="554"/>
    </row>
    <row r="22923" spans="3:4" hidden="1" outlineLevel="1" x14ac:dyDescent="0.2">
      <c r="C22923" s="554"/>
      <c r="D22923" s="554"/>
    </row>
    <row r="22924" spans="3:4" hidden="1" outlineLevel="1" x14ac:dyDescent="0.2">
      <c r="C22924" s="554"/>
      <c r="D22924" s="554"/>
    </row>
    <row r="22925" spans="3:4" hidden="1" outlineLevel="1" x14ac:dyDescent="0.2">
      <c r="C22925" s="554"/>
      <c r="D22925" s="554"/>
    </row>
    <row r="22926" spans="3:4" hidden="1" outlineLevel="1" x14ac:dyDescent="0.2">
      <c r="C22926" s="554"/>
      <c r="D22926" s="554"/>
    </row>
    <row r="22927" spans="3:4" hidden="1" outlineLevel="1" x14ac:dyDescent="0.2">
      <c r="C22927" s="554"/>
      <c r="D22927" s="554"/>
    </row>
    <row r="22928" spans="3:4" hidden="1" outlineLevel="1" x14ac:dyDescent="0.2">
      <c r="C22928" s="554"/>
      <c r="D22928" s="554"/>
    </row>
    <row r="22929" spans="3:4" hidden="1" outlineLevel="1" x14ac:dyDescent="0.2">
      <c r="C22929" s="554"/>
      <c r="D22929" s="554"/>
    </row>
    <row r="22930" spans="3:4" hidden="1" outlineLevel="1" x14ac:dyDescent="0.2">
      <c r="C22930" s="554"/>
      <c r="D22930" s="554"/>
    </row>
    <row r="22931" spans="3:4" hidden="1" outlineLevel="1" x14ac:dyDescent="0.2">
      <c r="C22931" s="554"/>
      <c r="D22931" s="554"/>
    </row>
    <row r="22932" spans="3:4" hidden="1" outlineLevel="1" x14ac:dyDescent="0.2">
      <c r="C22932" s="554"/>
      <c r="D22932" s="554"/>
    </row>
    <row r="22933" spans="3:4" hidden="1" outlineLevel="1" x14ac:dyDescent="0.2">
      <c r="C22933" s="554"/>
      <c r="D22933" s="554"/>
    </row>
    <row r="22934" spans="3:4" hidden="1" outlineLevel="1" x14ac:dyDescent="0.2">
      <c r="C22934" s="554"/>
      <c r="D22934" s="554"/>
    </row>
    <row r="22935" spans="3:4" hidden="1" outlineLevel="1" x14ac:dyDescent="0.2">
      <c r="C22935" s="554"/>
      <c r="D22935" s="554"/>
    </row>
    <row r="22936" spans="3:4" hidden="1" outlineLevel="1" x14ac:dyDescent="0.2">
      <c r="C22936" s="554"/>
      <c r="D22936" s="554"/>
    </row>
    <row r="22937" spans="3:4" hidden="1" outlineLevel="1" x14ac:dyDescent="0.2">
      <c r="C22937" s="554"/>
      <c r="D22937" s="554"/>
    </row>
    <row r="22938" spans="3:4" hidden="1" outlineLevel="1" x14ac:dyDescent="0.2">
      <c r="C22938" s="554"/>
      <c r="D22938" s="554"/>
    </row>
    <row r="22939" spans="3:4" hidden="1" outlineLevel="1" x14ac:dyDescent="0.2">
      <c r="C22939" s="554"/>
      <c r="D22939" s="554"/>
    </row>
    <row r="22940" spans="3:4" hidden="1" outlineLevel="1" x14ac:dyDescent="0.2">
      <c r="C22940" s="554"/>
      <c r="D22940" s="554"/>
    </row>
    <row r="22941" spans="3:4" hidden="1" outlineLevel="1" x14ac:dyDescent="0.2">
      <c r="C22941" s="554"/>
      <c r="D22941" s="554"/>
    </row>
    <row r="22942" spans="3:4" hidden="1" outlineLevel="1" x14ac:dyDescent="0.2">
      <c r="C22942" s="554"/>
      <c r="D22942" s="554"/>
    </row>
    <row r="22943" spans="3:4" hidden="1" outlineLevel="1" x14ac:dyDescent="0.2">
      <c r="C22943" s="554"/>
      <c r="D22943" s="554"/>
    </row>
    <row r="22944" spans="3:4" hidden="1" outlineLevel="1" x14ac:dyDescent="0.2">
      <c r="C22944" s="554"/>
      <c r="D22944" s="554"/>
    </row>
    <row r="22945" spans="3:4" hidden="1" outlineLevel="1" x14ac:dyDescent="0.2">
      <c r="C22945" s="554"/>
      <c r="D22945" s="554"/>
    </row>
    <row r="22946" spans="3:4" hidden="1" outlineLevel="1" x14ac:dyDescent="0.2">
      <c r="C22946" s="554"/>
      <c r="D22946" s="554"/>
    </row>
    <row r="22947" spans="3:4" hidden="1" outlineLevel="1" x14ac:dyDescent="0.2">
      <c r="C22947" s="554"/>
      <c r="D22947" s="554"/>
    </row>
    <row r="22948" spans="3:4" hidden="1" outlineLevel="1" x14ac:dyDescent="0.2">
      <c r="C22948" s="554"/>
      <c r="D22948" s="554"/>
    </row>
    <row r="22949" spans="3:4" hidden="1" outlineLevel="1" x14ac:dyDescent="0.2">
      <c r="C22949" s="554"/>
      <c r="D22949" s="554"/>
    </row>
    <row r="22950" spans="3:4" hidden="1" outlineLevel="1" x14ac:dyDescent="0.2">
      <c r="C22950" s="554"/>
      <c r="D22950" s="554"/>
    </row>
    <row r="22951" spans="3:4" hidden="1" outlineLevel="1" x14ac:dyDescent="0.2">
      <c r="C22951" s="554"/>
      <c r="D22951" s="554"/>
    </row>
    <row r="22952" spans="3:4" hidden="1" outlineLevel="1" x14ac:dyDescent="0.2">
      <c r="C22952" s="554"/>
      <c r="D22952" s="554"/>
    </row>
    <row r="22953" spans="3:4" hidden="1" outlineLevel="1" x14ac:dyDescent="0.2">
      <c r="C22953" s="554"/>
      <c r="D22953" s="554"/>
    </row>
    <row r="22954" spans="3:4" hidden="1" outlineLevel="1" x14ac:dyDescent="0.2">
      <c r="C22954" s="554"/>
      <c r="D22954" s="554"/>
    </row>
    <row r="22955" spans="3:4" hidden="1" outlineLevel="1" x14ac:dyDescent="0.2">
      <c r="C22955" s="554"/>
      <c r="D22955" s="554"/>
    </row>
    <row r="22956" spans="3:4" hidden="1" outlineLevel="1" x14ac:dyDescent="0.2">
      <c r="C22956" s="554"/>
      <c r="D22956" s="554"/>
    </row>
    <row r="22957" spans="3:4" hidden="1" outlineLevel="1" x14ac:dyDescent="0.2">
      <c r="C22957" s="554"/>
      <c r="D22957" s="554"/>
    </row>
    <row r="22958" spans="3:4" hidden="1" outlineLevel="1" x14ac:dyDescent="0.2">
      <c r="C22958" s="554"/>
      <c r="D22958" s="554"/>
    </row>
    <row r="22959" spans="3:4" hidden="1" outlineLevel="1" x14ac:dyDescent="0.2">
      <c r="C22959" s="554"/>
      <c r="D22959" s="554"/>
    </row>
    <row r="22960" spans="3:4" hidden="1" outlineLevel="1" x14ac:dyDescent="0.2">
      <c r="C22960" s="554"/>
      <c r="D22960" s="554"/>
    </row>
    <row r="22961" spans="3:4" hidden="1" outlineLevel="1" x14ac:dyDescent="0.2">
      <c r="C22961" s="554"/>
      <c r="D22961" s="554"/>
    </row>
    <row r="22962" spans="3:4" hidden="1" outlineLevel="1" x14ac:dyDescent="0.2">
      <c r="C22962" s="554"/>
      <c r="D22962" s="554"/>
    </row>
    <row r="22963" spans="3:4" hidden="1" outlineLevel="1" x14ac:dyDescent="0.2">
      <c r="C22963" s="554"/>
      <c r="D22963" s="554"/>
    </row>
    <row r="22964" spans="3:4" hidden="1" outlineLevel="1" x14ac:dyDescent="0.2">
      <c r="C22964" s="554"/>
      <c r="D22964" s="554"/>
    </row>
    <row r="22965" spans="3:4" hidden="1" outlineLevel="1" x14ac:dyDescent="0.2">
      <c r="C22965" s="554"/>
      <c r="D22965" s="554"/>
    </row>
    <row r="22966" spans="3:4" hidden="1" outlineLevel="1" x14ac:dyDescent="0.2">
      <c r="C22966" s="554"/>
      <c r="D22966" s="554"/>
    </row>
    <row r="22967" spans="3:4" hidden="1" outlineLevel="1" x14ac:dyDescent="0.2">
      <c r="C22967" s="554"/>
      <c r="D22967" s="554"/>
    </row>
    <row r="22968" spans="3:4" hidden="1" outlineLevel="1" x14ac:dyDescent="0.2">
      <c r="C22968" s="554"/>
      <c r="D22968" s="554"/>
    </row>
    <row r="22969" spans="3:4" hidden="1" outlineLevel="1" x14ac:dyDescent="0.2">
      <c r="C22969" s="554"/>
      <c r="D22969" s="554"/>
    </row>
    <row r="22970" spans="3:4" hidden="1" outlineLevel="1" x14ac:dyDescent="0.2">
      <c r="C22970" s="554"/>
      <c r="D22970" s="554"/>
    </row>
    <row r="22971" spans="3:4" hidden="1" outlineLevel="1" x14ac:dyDescent="0.2">
      <c r="C22971" s="554"/>
      <c r="D22971" s="554"/>
    </row>
    <row r="22972" spans="3:4" hidden="1" outlineLevel="1" x14ac:dyDescent="0.2">
      <c r="C22972" s="554"/>
      <c r="D22972" s="554"/>
    </row>
    <row r="22973" spans="3:4" hidden="1" outlineLevel="1" x14ac:dyDescent="0.2">
      <c r="C22973" s="554"/>
      <c r="D22973" s="554"/>
    </row>
    <row r="22974" spans="3:4" hidden="1" outlineLevel="1" x14ac:dyDescent="0.2">
      <c r="C22974" s="554"/>
      <c r="D22974" s="554"/>
    </row>
    <row r="22975" spans="3:4" hidden="1" outlineLevel="1" x14ac:dyDescent="0.2">
      <c r="C22975" s="554"/>
      <c r="D22975" s="554"/>
    </row>
    <row r="22976" spans="3:4" hidden="1" outlineLevel="1" x14ac:dyDescent="0.2">
      <c r="C22976" s="554"/>
      <c r="D22976" s="554"/>
    </row>
    <row r="22977" spans="3:4" hidden="1" outlineLevel="1" x14ac:dyDescent="0.2">
      <c r="C22977" s="554"/>
      <c r="D22977" s="554"/>
    </row>
    <row r="22978" spans="3:4" hidden="1" outlineLevel="1" x14ac:dyDescent="0.2">
      <c r="C22978" s="554"/>
      <c r="D22978" s="554"/>
    </row>
    <row r="22979" spans="3:4" hidden="1" outlineLevel="1" x14ac:dyDescent="0.2">
      <c r="C22979" s="554"/>
      <c r="D22979" s="554"/>
    </row>
    <row r="22980" spans="3:4" hidden="1" outlineLevel="1" x14ac:dyDescent="0.2">
      <c r="C22980" s="554"/>
      <c r="D22980" s="554"/>
    </row>
    <row r="22981" spans="3:4" hidden="1" outlineLevel="1" x14ac:dyDescent="0.2">
      <c r="C22981" s="554"/>
      <c r="D22981" s="554"/>
    </row>
    <row r="22982" spans="3:4" hidden="1" outlineLevel="1" x14ac:dyDescent="0.2">
      <c r="C22982" s="554"/>
      <c r="D22982" s="554"/>
    </row>
    <row r="22983" spans="3:4" hidden="1" outlineLevel="1" x14ac:dyDescent="0.2">
      <c r="C22983" s="554"/>
      <c r="D22983" s="554"/>
    </row>
    <row r="22984" spans="3:4" hidden="1" outlineLevel="1" x14ac:dyDescent="0.2">
      <c r="C22984" s="554"/>
      <c r="D22984" s="554"/>
    </row>
    <row r="22985" spans="3:4" hidden="1" outlineLevel="1" x14ac:dyDescent="0.2">
      <c r="C22985" s="554"/>
      <c r="D22985" s="554"/>
    </row>
    <row r="22986" spans="3:4" hidden="1" outlineLevel="1" x14ac:dyDescent="0.2">
      <c r="C22986" s="554"/>
      <c r="D22986" s="554"/>
    </row>
    <row r="22987" spans="3:4" hidden="1" outlineLevel="1" x14ac:dyDescent="0.2">
      <c r="C22987" s="554"/>
      <c r="D22987" s="554"/>
    </row>
    <row r="22988" spans="3:4" hidden="1" outlineLevel="1" x14ac:dyDescent="0.2">
      <c r="C22988" s="554"/>
      <c r="D22988" s="554"/>
    </row>
    <row r="22989" spans="3:4" hidden="1" outlineLevel="1" x14ac:dyDescent="0.2">
      <c r="C22989" s="554"/>
      <c r="D22989" s="554"/>
    </row>
    <row r="22990" spans="3:4" hidden="1" outlineLevel="1" x14ac:dyDescent="0.2">
      <c r="C22990" s="554"/>
      <c r="D22990" s="554"/>
    </row>
    <row r="22991" spans="3:4" hidden="1" outlineLevel="1" x14ac:dyDescent="0.2">
      <c r="C22991" s="554"/>
      <c r="D22991" s="554"/>
    </row>
    <row r="22992" spans="3:4" hidden="1" outlineLevel="1" x14ac:dyDescent="0.2">
      <c r="C22992" s="554"/>
      <c r="D22992" s="554"/>
    </row>
    <row r="22993" spans="3:4" hidden="1" outlineLevel="1" x14ac:dyDescent="0.2">
      <c r="C22993" s="554"/>
      <c r="D22993" s="554"/>
    </row>
    <row r="22994" spans="3:4" hidden="1" outlineLevel="1" x14ac:dyDescent="0.2">
      <c r="C22994" s="554"/>
      <c r="D22994" s="554"/>
    </row>
    <row r="22995" spans="3:4" hidden="1" outlineLevel="1" x14ac:dyDescent="0.2">
      <c r="C22995" s="554"/>
      <c r="D22995" s="554"/>
    </row>
    <row r="22996" spans="3:4" hidden="1" outlineLevel="1" x14ac:dyDescent="0.2">
      <c r="C22996" s="554"/>
      <c r="D22996" s="554"/>
    </row>
    <row r="22997" spans="3:4" hidden="1" outlineLevel="1" x14ac:dyDescent="0.2">
      <c r="C22997" s="554"/>
      <c r="D22997" s="554"/>
    </row>
    <row r="22998" spans="3:4" hidden="1" outlineLevel="1" x14ac:dyDescent="0.2">
      <c r="C22998" s="554"/>
      <c r="D22998" s="554"/>
    </row>
    <row r="22999" spans="3:4" hidden="1" outlineLevel="1" x14ac:dyDescent="0.2">
      <c r="C22999" s="554"/>
      <c r="D22999" s="554"/>
    </row>
    <row r="23000" spans="3:4" hidden="1" outlineLevel="1" x14ac:dyDescent="0.2">
      <c r="C23000" s="554"/>
      <c r="D23000" s="554"/>
    </row>
    <row r="23001" spans="3:4" hidden="1" outlineLevel="1" x14ac:dyDescent="0.2">
      <c r="C23001" s="554"/>
      <c r="D23001" s="554"/>
    </row>
    <row r="23002" spans="3:4" hidden="1" outlineLevel="1" x14ac:dyDescent="0.2">
      <c r="C23002" s="554"/>
      <c r="D23002" s="554"/>
    </row>
    <row r="23003" spans="3:4" hidden="1" outlineLevel="1" x14ac:dyDescent="0.2">
      <c r="C23003" s="554"/>
      <c r="D23003" s="554"/>
    </row>
    <row r="23004" spans="3:4" hidden="1" outlineLevel="1" x14ac:dyDescent="0.2">
      <c r="C23004" s="554"/>
      <c r="D23004" s="554"/>
    </row>
    <row r="23005" spans="3:4" hidden="1" outlineLevel="1" x14ac:dyDescent="0.2">
      <c r="C23005" s="554"/>
      <c r="D23005" s="554"/>
    </row>
    <row r="23006" spans="3:4" hidden="1" outlineLevel="1" x14ac:dyDescent="0.2">
      <c r="C23006" s="554"/>
      <c r="D23006" s="554"/>
    </row>
    <row r="23007" spans="3:4" hidden="1" outlineLevel="1" x14ac:dyDescent="0.2">
      <c r="C23007" s="554"/>
      <c r="D23007" s="554"/>
    </row>
    <row r="23008" spans="3:4" hidden="1" outlineLevel="1" x14ac:dyDescent="0.2">
      <c r="C23008" s="554"/>
      <c r="D23008" s="554"/>
    </row>
    <row r="23009" spans="3:4" hidden="1" outlineLevel="1" x14ac:dyDescent="0.2">
      <c r="C23009" s="554"/>
      <c r="D23009" s="554"/>
    </row>
    <row r="23010" spans="3:4" hidden="1" outlineLevel="1" x14ac:dyDescent="0.2">
      <c r="C23010" s="554"/>
      <c r="D23010" s="554"/>
    </row>
    <row r="23011" spans="3:4" hidden="1" outlineLevel="1" x14ac:dyDescent="0.2">
      <c r="C23011" s="554"/>
      <c r="D23011" s="554"/>
    </row>
    <row r="23012" spans="3:4" hidden="1" outlineLevel="1" x14ac:dyDescent="0.2">
      <c r="C23012" s="554"/>
      <c r="D23012" s="554"/>
    </row>
    <row r="23013" spans="3:4" hidden="1" outlineLevel="1" x14ac:dyDescent="0.2">
      <c r="C23013" s="554"/>
      <c r="D23013" s="554"/>
    </row>
    <row r="23014" spans="3:4" hidden="1" outlineLevel="1" x14ac:dyDescent="0.2">
      <c r="C23014" s="554"/>
      <c r="D23014" s="554"/>
    </row>
    <row r="23015" spans="3:4" hidden="1" outlineLevel="1" x14ac:dyDescent="0.2">
      <c r="C23015" s="554"/>
      <c r="D23015" s="554"/>
    </row>
    <row r="23016" spans="3:4" hidden="1" outlineLevel="1" x14ac:dyDescent="0.2">
      <c r="C23016" s="554"/>
      <c r="D23016" s="554"/>
    </row>
    <row r="23017" spans="3:4" hidden="1" outlineLevel="1" x14ac:dyDescent="0.2">
      <c r="C23017" s="554"/>
      <c r="D23017" s="554"/>
    </row>
    <row r="23018" spans="3:4" hidden="1" outlineLevel="1" x14ac:dyDescent="0.2">
      <c r="C23018" s="554"/>
      <c r="D23018" s="554"/>
    </row>
    <row r="23019" spans="3:4" hidden="1" outlineLevel="1" x14ac:dyDescent="0.2">
      <c r="C23019" s="554"/>
      <c r="D23019" s="554"/>
    </row>
    <row r="23020" spans="3:4" hidden="1" outlineLevel="1" x14ac:dyDescent="0.2">
      <c r="C23020" s="554"/>
      <c r="D23020" s="554"/>
    </row>
    <row r="23021" spans="3:4" hidden="1" outlineLevel="1" x14ac:dyDescent="0.2">
      <c r="C23021" s="554"/>
      <c r="D23021" s="554"/>
    </row>
    <row r="23022" spans="3:4" hidden="1" outlineLevel="1" x14ac:dyDescent="0.2">
      <c r="C23022" s="554"/>
      <c r="D23022" s="554"/>
    </row>
    <row r="23023" spans="3:4" hidden="1" outlineLevel="1" x14ac:dyDescent="0.2">
      <c r="C23023" s="554"/>
      <c r="D23023" s="554"/>
    </row>
    <row r="23024" spans="3:4" hidden="1" outlineLevel="1" x14ac:dyDescent="0.2">
      <c r="C23024" s="554"/>
      <c r="D23024" s="554"/>
    </row>
    <row r="23025" spans="3:4" hidden="1" outlineLevel="1" x14ac:dyDescent="0.2">
      <c r="C23025" s="554"/>
      <c r="D23025" s="554"/>
    </row>
    <row r="23026" spans="3:4" hidden="1" outlineLevel="1" x14ac:dyDescent="0.2">
      <c r="C23026" s="554"/>
      <c r="D23026" s="554"/>
    </row>
    <row r="23027" spans="3:4" hidden="1" outlineLevel="1" x14ac:dyDescent="0.2">
      <c r="C23027" s="554"/>
      <c r="D23027" s="554"/>
    </row>
    <row r="23028" spans="3:4" hidden="1" outlineLevel="1" x14ac:dyDescent="0.2">
      <c r="C23028" s="554"/>
      <c r="D23028" s="554"/>
    </row>
    <row r="23029" spans="3:4" hidden="1" outlineLevel="1" x14ac:dyDescent="0.2">
      <c r="C23029" s="554"/>
      <c r="D23029" s="554"/>
    </row>
    <row r="23030" spans="3:4" hidden="1" outlineLevel="1" x14ac:dyDescent="0.2">
      <c r="C23030" s="554"/>
      <c r="D23030" s="554"/>
    </row>
    <row r="23031" spans="3:4" hidden="1" outlineLevel="1" x14ac:dyDescent="0.2">
      <c r="C23031" s="554"/>
      <c r="D23031" s="554"/>
    </row>
    <row r="23032" spans="3:4" hidden="1" outlineLevel="1" x14ac:dyDescent="0.2">
      <c r="C23032" s="554"/>
      <c r="D23032" s="554"/>
    </row>
    <row r="23033" spans="3:4" hidden="1" outlineLevel="1" x14ac:dyDescent="0.2">
      <c r="C23033" s="554"/>
      <c r="D23033" s="554"/>
    </row>
    <row r="23034" spans="3:4" hidden="1" outlineLevel="1" x14ac:dyDescent="0.2">
      <c r="C23034" s="554"/>
      <c r="D23034" s="554"/>
    </row>
    <row r="23035" spans="3:4" hidden="1" outlineLevel="1" x14ac:dyDescent="0.2">
      <c r="C23035" s="554"/>
      <c r="D23035" s="554"/>
    </row>
    <row r="23036" spans="3:4" hidden="1" outlineLevel="1" x14ac:dyDescent="0.2">
      <c r="C23036" s="554"/>
      <c r="D23036" s="554"/>
    </row>
    <row r="23037" spans="3:4" hidden="1" outlineLevel="1" x14ac:dyDescent="0.2">
      <c r="C23037" s="554"/>
      <c r="D23037" s="554"/>
    </row>
    <row r="23038" spans="3:4" hidden="1" outlineLevel="1" x14ac:dyDescent="0.2">
      <c r="C23038" s="554"/>
      <c r="D23038" s="554"/>
    </row>
    <row r="23039" spans="3:4" hidden="1" outlineLevel="1" x14ac:dyDescent="0.2">
      <c r="C23039" s="554"/>
      <c r="D23039" s="554"/>
    </row>
    <row r="23040" spans="3:4" hidden="1" outlineLevel="1" x14ac:dyDescent="0.2">
      <c r="C23040" s="554"/>
      <c r="D23040" s="554"/>
    </row>
    <row r="23041" spans="3:4" hidden="1" outlineLevel="1" x14ac:dyDescent="0.2">
      <c r="C23041" s="554"/>
      <c r="D23041" s="554"/>
    </row>
    <row r="23042" spans="3:4" hidden="1" outlineLevel="1" x14ac:dyDescent="0.2">
      <c r="C23042" s="554"/>
      <c r="D23042" s="554"/>
    </row>
    <row r="23043" spans="3:4" hidden="1" outlineLevel="1" x14ac:dyDescent="0.2">
      <c r="C23043" s="554"/>
      <c r="D23043" s="554"/>
    </row>
    <row r="23044" spans="3:4" hidden="1" outlineLevel="1" x14ac:dyDescent="0.2">
      <c r="C23044" s="554"/>
      <c r="D23044" s="554"/>
    </row>
    <row r="23045" spans="3:4" hidden="1" outlineLevel="1" x14ac:dyDescent="0.2">
      <c r="C23045" s="554"/>
      <c r="D23045" s="554"/>
    </row>
    <row r="23046" spans="3:4" hidden="1" outlineLevel="1" x14ac:dyDescent="0.2">
      <c r="C23046" s="554"/>
      <c r="D23046" s="554"/>
    </row>
    <row r="23047" spans="3:4" hidden="1" outlineLevel="1" x14ac:dyDescent="0.2">
      <c r="C23047" s="554"/>
      <c r="D23047" s="554"/>
    </row>
    <row r="23048" spans="3:4" hidden="1" outlineLevel="1" x14ac:dyDescent="0.2">
      <c r="C23048" s="554"/>
      <c r="D23048" s="554"/>
    </row>
    <row r="23049" spans="3:4" hidden="1" outlineLevel="1" x14ac:dyDescent="0.2">
      <c r="C23049" s="554"/>
      <c r="D23049" s="554"/>
    </row>
    <row r="23050" spans="3:4" hidden="1" outlineLevel="1" x14ac:dyDescent="0.2">
      <c r="C23050" s="554"/>
      <c r="D23050" s="554"/>
    </row>
    <row r="23051" spans="3:4" hidden="1" outlineLevel="1" x14ac:dyDescent="0.2">
      <c r="C23051" s="554"/>
      <c r="D23051" s="554"/>
    </row>
    <row r="23052" spans="3:4" hidden="1" outlineLevel="1" x14ac:dyDescent="0.2">
      <c r="C23052" s="554"/>
      <c r="D23052" s="554"/>
    </row>
    <row r="23053" spans="3:4" hidden="1" outlineLevel="1" x14ac:dyDescent="0.2">
      <c r="C23053" s="554"/>
      <c r="D23053" s="554"/>
    </row>
    <row r="23054" spans="3:4" hidden="1" outlineLevel="1" x14ac:dyDescent="0.2">
      <c r="C23054" s="554"/>
      <c r="D23054" s="554"/>
    </row>
    <row r="23055" spans="3:4" hidden="1" outlineLevel="1" x14ac:dyDescent="0.2">
      <c r="C23055" s="554"/>
      <c r="D23055" s="554"/>
    </row>
    <row r="23056" spans="3:4" hidden="1" outlineLevel="1" x14ac:dyDescent="0.2">
      <c r="C23056" s="554"/>
      <c r="D23056" s="554"/>
    </row>
    <row r="23057" spans="3:4" hidden="1" outlineLevel="1" x14ac:dyDescent="0.2">
      <c r="C23057" s="554"/>
      <c r="D23057" s="554"/>
    </row>
    <row r="23058" spans="3:4" hidden="1" outlineLevel="1" x14ac:dyDescent="0.2">
      <c r="C23058" s="554"/>
      <c r="D23058" s="554"/>
    </row>
    <row r="23059" spans="3:4" hidden="1" outlineLevel="1" x14ac:dyDescent="0.2">
      <c r="C23059" s="554"/>
      <c r="D23059" s="554"/>
    </row>
    <row r="23060" spans="3:4" hidden="1" outlineLevel="1" x14ac:dyDescent="0.2">
      <c r="C23060" s="554"/>
      <c r="D23060" s="554"/>
    </row>
    <row r="23061" spans="3:4" hidden="1" outlineLevel="1" x14ac:dyDescent="0.2">
      <c r="C23061" s="554"/>
      <c r="D23061" s="554"/>
    </row>
    <row r="23062" spans="3:4" hidden="1" outlineLevel="1" x14ac:dyDescent="0.2">
      <c r="C23062" s="554"/>
      <c r="D23062" s="554"/>
    </row>
    <row r="23063" spans="3:4" hidden="1" outlineLevel="1" x14ac:dyDescent="0.2">
      <c r="C23063" s="554"/>
      <c r="D23063" s="554"/>
    </row>
    <row r="23064" spans="3:4" hidden="1" outlineLevel="1" x14ac:dyDescent="0.2">
      <c r="C23064" s="554"/>
      <c r="D23064" s="554"/>
    </row>
    <row r="23065" spans="3:4" hidden="1" outlineLevel="1" x14ac:dyDescent="0.2">
      <c r="C23065" s="554"/>
      <c r="D23065" s="554"/>
    </row>
    <row r="23066" spans="3:4" hidden="1" outlineLevel="1" x14ac:dyDescent="0.2">
      <c r="C23066" s="554"/>
      <c r="D23066" s="554"/>
    </row>
    <row r="23067" spans="3:4" hidden="1" outlineLevel="1" x14ac:dyDescent="0.2">
      <c r="C23067" s="554"/>
      <c r="D23067" s="554"/>
    </row>
    <row r="23068" spans="3:4" hidden="1" outlineLevel="1" x14ac:dyDescent="0.2">
      <c r="C23068" s="554"/>
      <c r="D23068" s="554"/>
    </row>
    <row r="23069" spans="3:4" hidden="1" outlineLevel="1" x14ac:dyDescent="0.2">
      <c r="C23069" s="554"/>
      <c r="D23069" s="554"/>
    </row>
    <row r="23070" spans="3:4" hidden="1" outlineLevel="1" x14ac:dyDescent="0.2">
      <c r="C23070" s="554"/>
      <c r="D23070" s="554"/>
    </row>
    <row r="23071" spans="3:4" hidden="1" outlineLevel="1" x14ac:dyDescent="0.2">
      <c r="C23071" s="554"/>
      <c r="D23071" s="554"/>
    </row>
    <row r="23072" spans="3:4" hidden="1" outlineLevel="1" x14ac:dyDescent="0.2">
      <c r="C23072" s="554"/>
      <c r="D23072" s="554"/>
    </row>
    <row r="23073" spans="3:4" hidden="1" outlineLevel="1" x14ac:dyDescent="0.2">
      <c r="C23073" s="554"/>
      <c r="D23073" s="554"/>
    </row>
    <row r="23074" spans="3:4" hidden="1" outlineLevel="1" x14ac:dyDescent="0.2">
      <c r="C23074" s="554"/>
      <c r="D23074" s="554"/>
    </row>
    <row r="23075" spans="3:4" hidden="1" outlineLevel="1" x14ac:dyDescent="0.2">
      <c r="C23075" s="554"/>
      <c r="D23075" s="554"/>
    </row>
    <row r="23076" spans="3:4" hidden="1" outlineLevel="1" x14ac:dyDescent="0.2">
      <c r="C23076" s="554"/>
      <c r="D23076" s="554"/>
    </row>
    <row r="23077" spans="3:4" hidden="1" outlineLevel="1" x14ac:dyDescent="0.2">
      <c r="C23077" s="554"/>
      <c r="D23077" s="554"/>
    </row>
    <row r="23078" spans="3:4" hidden="1" outlineLevel="1" x14ac:dyDescent="0.2">
      <c r="C23078" s="554"/>
      <c r="D23078" s="554"/>
    </row>
    <row r="23079" spans="3:4" hidden="1" outlineLevel="1" x14ac:dyDescent="0.2">
      <c r="C23079" s="554"/>
      <c r="D23079" s="554"/>
    </row>
    <row r="23080" spans="3:4" hidden="1" outlineLevel="1" x14ac:dyDescent="0.2">
      <c r="C23080" s="554"/>
      <c r="D23080" s="554"/>
    </row>
    <row r="23081" spans="3:4" hidden="1" outlineLevel="1" x14ac:dyDescent="0.2">
      <c r="C23081" s="554"/>
      <c r="D23081" s="554"/>
    </row>
    <row r="23082" spans="3:4" hidden="1" outlineLevel="1" x14ac:dyDescent="0.2">
      <c r="C23082" s="554"/>
      <c r="D23082" s="554"/>
    </row>
    <row r="23083" spans="3:4" hidden="1" outlineLevel="1" x14ac:dyDescent="0.2">
      <c r="C23083" s="554"/>
      <c r="D23083" s="554"/>
    </row>
    <row r="23084" spans="3:4" hidden="1" outlineLevel="1" x14ac:dyDescent="0.2">
      <c r="C23084" s="554"/>
      <c r="D23084" s="554"/>
    </row>
    <row r="23085" spans="3:4" hidden="1" outlineLevel="1" x14ac:dyDescent="0.2">
      <c r="C23085" s="554"/>
      <c r="D23085" s="554"/>
    </row>
    <row r="23086" spans="3:4" hidden="1" outlineLevel="1" x14ac:dyDescent="0.2">
      <c r="C23086" s="554"/>
      <c r="D23086" s="554"/>
    </row>
    <row r="23087" spans="3:4" hidden="1" outlineLevel="1" x14ac:dyDescent="0.2">
      <c r="C23087" s="554"/>
      <c r="D23087" s="554"/>
    </row>
    <row r="23088" spans="3:4" hidden="1" outlineLevel="1" x14ac:dyDescent="0.2">
      <c r="C23088" s="554"/>
      <c r="D23088" s="554"/>
    </row>
    <row r="23089" spans="3:4" hidden="1" outlineLevel="1" x14ac:dyDescent="0.2">
      <c r="C23089" s="554"/>
      <c r="D23089" s="554"/>
    </row>
    <row r="23090" spans="3:4" hidden="1" outlineLevel="1" x14ac:dyDescent="0.2">
      <c r="C23090" s="554"/>
      <c r="D23090" s="554"/>
    </row>
    <row r="23091" spans="3:4" hidden="1" outlineLevel="1" x14ac:dyDescent="0.2">
      <c r="C23091" s="554"/>
      <c r="D23091" s="554"/>
    </row>
    <row r="23092" spans="3:4" hidden="1" outlineLevel="1" x14ac:dyDescent="0.2">
      <c r="C23092" s="554"/>
      <c r="D23092" s="554"/>
    </row>
    <row r="23093" spans="3:4" hidden="1" outlineLevel="1" x14ac:dyDescent="0.2">
      <c r="C23093" s="554"/>
      <c r="D23093" s="554"/>
    </row>
    <row r="23094" spans="3:4" hidden="1" outlineLevel="1" x14ac:dyDescent="0.2">
      <c r="C23094" s="554"/>
      <c r="D23094" s="554"/>
    </row>
    <row r="23095" spans="3:4" hidden="1" outlineLevel="1" x14ac:dyDescent="0.2">
      <c r="C23095" s="554"/>
      <c r="D23095" s="554"/>
    </row>
    <row r="23096" spans="3:4" hidden="1" outlineLevel="1" x14ac:dyDescent="0.2">
      <c r="C23096" s="554"/>
      <c r="D23096" s="554"/>
    </row>
    <row r="23097" spans="3:4" hidden="1" outlineLevel="1" x14ac:dyDescent="0.2">
      <c r="C23097" s="554"/>
      <c r="D23097" s="554"/>
    </row>
    <row r="23098" spans="3:4" hidden="1" outlineLevel="1" x14ac:dyDescent="0.2">
      <c r="C23098" s="554"/>
      <c r="D23098" s="554"/>
    </row>
    <row r="23099" spans="3:4" hidden="1" outlineLevel="1" x14ac:dyDescent="0.2">
      <c r="C23099" s="554"/>
      <c r="D23099" s="554"/>
    </row>
    <row r="23100" spans="3:4" hidden="1" outlineLevel="1" x14ac:dyDescent="0.2">
      <c r="C23100" s="554"/>
      <c r="D23100" s="554"/>
    </row>
    <row r="23101" spans="3:4" hidden="1" outlineLevel="1" x14ac:dyDescent="0.2">
      <c r="C23101" s="554"/>
      <c r="D23101" s="554"/>
    </row>
    <row r="23102" spans="3:4" hidden="1" outlineLevel="1" x14ac:dyDescent="0.2">
      <c r="C23102" s="554"/>
      <c r="D23102" s="554"/>
    </row>
    <row r="23103" spans="3:4" hidden="1" outlineLevel="1" x14ac:dyDescent="0.2">
      <c r="C23103" s="554"/>
      <c r="D23103" s="554"/>
    </row>
    <row r="23104" spans="3:4" hidden="1" outlineLevel="1" x14ac:dyDescent="0.2">
      <c r="C23104" s="554"/>
      <c r="D23104" s="554"/>
    </row>
    <row r="23105" spans="3:4" hidden="1" outlineLevel="1" x14ac:dyDescent="0.2">
      <c r="C23105" s="554"/>
      <c r="D23105" s="554"/>
    </row>
    <row r="23106" spans="3:4" hidden="1" outlineLevel="1" x14ac:dyDescent="0.2">
      <c r="C23106" s="554"/>
      <c r="D23106" s="554"/>
    </row>
    <row r="23107" spans="3:4" hidden="1" outlineLevel="1" x14ac:dyDescent="0.2">
      <c r="C23107" s="554"/>
      <c r="D23107" s="554"/>
    </row>
    <row r="23108" spans="3:4" hidden="1" outlineLevel="1" x14ac:dyDescent="0.2">
      <c r="C23108" s="554"/>
      <c r="D23108" s="554"/>
    </row>
    <row r="23109" spans="3:4" hidden="1" outlineLevel="1" x14ac:dyDescent="0.2">
      <c r="C23109" s="554"/>
      <c r="D23109" s="554"/>
    </row>
    <row r="23110" spans="3:4" hidden="1" outlineLevel="1" x14ac:dyDescent="0.2">
      <c r="C23110" s="554"/>
      <c r="D23110" s="554"/>
    </row>
    <row r="23111" spans="3:4" hidden="1" outlineLevel="1" x14ac:dyDescent="0.2">
      <c r="C23111" s="554"/>
      <c r="D23111" s="554"/>
    </row>
    <row r="23112" spans="3:4" hidden="1" outlineLevel="1" x14ac:dyDescent="0.2">
      <c r="C23112" s="554"/>
      <c r="D23112" s="554"/>
    </row>
    <row r="23113" spans="3:4" hidden="1" outlineLevel="1" x14ac:dyDescent="0.2">
      <c r="C23113" s="554"/>
      <c r="D23113" s="554"/>
    </row>
    <row r="23114" spans="3:4" hidden="1" outlineLevel="1" x14ac:dyDescent="0.2">
      <c r="C23114" s="554"/>
      <c r="D23114" s="554"/>
    </row>
    <row r="23115" spans="3:4" hidden="1" outlineLevel="1" x14ac:dyDescent="0.2">
      <c r="C23115" s="554"/>
      <c r="D23115" s="554"/>
    </row>
    <row r="23116" spans="3:4" hidden="1" outlineLevel="1" x14ac:dyDescent="0.2">
      <c r="C23116" s="554"/>
      <c r="D23116" s="554"/>
    </row>
    <row r="23117" spans="3:4" hidden="1" outlineLevel="1" x14ac:dyDescent="0.2">
      <c r="C23117" s="554"/>
      <c r="D23117" s="554"/>
    </row>
    <row r="23118" spans="3:4" hidden="1" outlineLevel="1" x14ac:dyDescent="0.2">
      <c r="C23118" s="554"/>
      <c r="D23118" s="554"/>
    </row>
    <row r="23119" spans="3:4" hidden="1" outlineLevel="1" x14ac:dyDescent="0.2">
      <c r="C23119" s="554"/>
      <c r="D23119" s="554"/>
    </row>
    <row r="23120" spans="3:4" hidden="1" outlineLevel="1" x14ac:dyDescent="0.2">
      <c r="C23120" s="554"/>
      <c r="D23120" s="554"/>
    </row>
    <row r="23121" spans="3:4" hidden="1" outlineLevel="1" x14ac:dyDescent="0.2">
      <c r="C23121" s="554"/>
      <c r="D23121" s="554"/>
    </row>
    <row r="23122" spans="3:4" hidden="1" outlineLevel="1" x14ac:dyDescent="0.2">
      <c r="C23122" s="554"/>
      <c r="D23122" s="554"/>
    </row>
    <row r="23123" spans="3:4" hidden="1" outlineLevel="1" x14ac:dyDescent="0.2">
      <c r="C23123" s="554"/>
      <c r="D23123" s="554"/>
    </row>
    <row r="23124" spans="3:4" hidden="1" outlineLevel="1" x14ac:dyDescent="0.2">
      <c r="C23124" s="554"/>
      <c r="D23124" s="554"/>
    </row>
    <row r="23125" spans="3:4" hidden="1" outlineLevel="1" x14ac:dyDescent="0.2">
      <c r="C23125" s="554"/>
      <c r="D23125" s="554"/>
    </row>
    <row r="23126" spans="3:4" hidden="1" outlineLevel="1" x14ac:dyDescent="0.2">
      <c r="C23126" s="554"/>
      <c r="D23126" s="554"/>
    </row>
    <row r="23127" spans="3:4" hidden="1" outlineLevel="1" x14ac:dyDescent="0.2">
      <c r="C23127" s="554"/>
      <c r="D23127" s="554"/>
    </row>
    <row r="23128" spans="3:4" hidden="1" outlineLevel="1" x14ac:dyDescent="0.2">
      <c r="C23128" s="554"/>
      <c r="D23128" s="554"/>
    </row>
    <row r="23129" spans="3:4" hidden="1" outlineLevel="1" x14ac:dyDescent="0.2">
      <c r="C23129" s="554"/>
      <c r="D23129" s="554"/>
    </row>
    <row r="23130" spans="3:4" hidden="1" outlineLevel="1" x14ac:dyDescent="0.2">
      <c r="C23130" s="554"/>
      <c r="D23130" s="554"/>
    </row>
    <row r="23131" spans="3:4" hidden="1" outlineLevel="1" x14ac:dyDescent="0.2">
      <c r="C23131" s="554"/>
      <c r="D23131" s="554"/>
    </row>
    <row r="23132" spans="3:4" hidden="1" outlineLevel="1" x14ac:dyDescent="0.2">
      <c r="C23132" s="554"/>
      <c r="D23132" s="554"/>
    </row>
    <row r="23133" spans="3:4" hidden="1" outlineLevel="1" x14ac:dyDescent="0.2">
      <c r="C23133" s="554"/>
      <c r="D23133" s="554"/>
    </row>
    <row r="23134" spans="3:4" hidden="1" outlineLevel="1" x14ac:dyDescent="0.2">
      <c r="C23134" s="554"/>
      <c r="D23134" s="554"/>
    </row>
    <row r="23135" spans="3:4" hidden="1" outlineLevel="1" x14ac:dyDescent="0.2">
      <c r="C23135" s="554"/>
      <c r="D23135" s="554"/>
    </row>
    <row r="23136" spans="3:4" hidden="1" outlineLevel="1" x14ac:dyDescent="0.2">
      <c r="C23136" s="554"/>
      <c r="D23136" s="554"/>
    </row>
    <row r="23137" spans="3:4" hidden="1" outlineLevel="1" x14ac:dyDescent="0.2">
      <c r="C23137" s="554"/>
      <c r="D23137" s="554"/>
    </row>
    <row r="23138" spans="3:4" hidden="1" outlineLevel="1" x14ac:dyDescent="0.2">
      <c r="C23138" s="554"/>
      <c r="D23138" s="554"/>
    </row>
    <row r="23139" spans="3:4" hidden="1" outlineLevel="1" x14ac:dyDescent="0.2">
      <c r="C23139" s="554"/>
      <c r="D23139" s="554"/>
    </row>
    <row r="23140" spans="3:4" hidden="1" outlineLevel="1" x14ac:dyDescent="0.2">
      <c r="C23140" s="554"/>
      <c r="D23140" s="554"/>
    </row>
    <row r="23141" spans="3:4" hidden="1" outlineLevel="1" x14ac:dyDescent="0.2">
      <c r="C23141" s="554"/>
      <c r="D23141" s="554"/>
    </row>
    <row r="23142" spans="3:4" hidden="1" outlineLevel="1" x14ac:dyDescent="0.2">
      <c r="C23142" s="554"/>
      <c r="D23142" s="554"/>
    </row>
    <row r="23143" spans="3:4" hidden="1" outlineLevel="1" x14ac:dyDescent="0.2">
      <c r="C23143" s="554"/>
      <c r="D23143" s="554"/>
    </row>
    <row r="23144" spans="3:4" hidden="1" outlineLevel="1" x14ac:dyDescent="0.2">
      <c r="C23144" s="554"/>
      <c r="D23144" s="554"/>
    </row>
    <row r="23145" spans="3:4" hidden="1" outlineLevel="1" x14ac:dyDescent="0.2">
      <c r="C23145" s="554"/>
      <c r="D23145" s="554"/>
    </row>
    <row r="23146" spans="3:4" hidden="1" outlineLevel="1" x14ac:dyDescent="0.2">
      <c r="C23146" s="554"/>
      <c r="D23146" s="554"/>
    </row>
    <row r="23147" spans="3:4" hidden="1" outlineLevel="1" x14ac:dyDescent="0.2">
      <c r="C23147" s="554"/>
      <c r="D23147" s="554"/>
    </row>
    <row r="23148" spans="3:4" hidden="1" outlineLevel="1" x14ac:dyDescent="0.2">
      <c r="C23148" s="554"/>
      <c r="D23148" s="554"/>
    </row>
    <row r="23149" spans="3:4" hidden="1" outlineLevel="1" x14ac:dyDescent="0.2">
      <c r="C23149" s="554"/>
      <c r="D23149" s="554"/>
    </row>
    <row r="23150" spans="3:4" hidden="1" outlineLevel="1" x14ac:dyDescent="0.2">
      <c r="C23150" s="554"/>
      <c r="D23150" s="554"/>
    </row>
    <row r="23151" spans="3:4" hidden="1" outlineLevel="1" x14ac:dyDescent="0.2">
      <c r="C23151" s="554"/>
      <c r="D23151" s="554"/>
    </row>
    <row r="23152" spans="3:4" hidden="1" outlineLevel="1" x14ac:dyDescent="0.2">
      <c r="C23152" s="554"/>
      <c r="D23152" s="554"/>
    </row>
    <row r="23153" spans="3:4" hidden="1" outlineLevel="1" x14ac:dyDescent="0.2">
      <c r="C23153" s="554"/>
      <c r="D23153" s="554"/>
    </row>
    <row r="23154" spans="3:4" hidden="1" outlineLevel="1" x14ac:dyDescent="0.2">
      <c r="C23154" s="554"/>
      <c r="D23154" s="554"/>
    </row>
    <row r="23155" spans="3:4" hidden="1" outlineLevel="1" x14ac:dyDescent="0.2">
      <c r="C23155" s="554"/>
      <c r="D23155" s="554"/>
    </row>
    <row r="23156" spans="3:4" hidden="1" outlineLevel="1" x14ac:dyDescent="0.2">
      <c r="C23156" s="554"/>
      <c r="D23156" s="554"/>
    </row>
    <row r="23157" spans="3:4" hidden="1" outlineLevel="1" x14ac:dyDescent="0.2">
      <c r="C23157" s="554"/>
      <c r="D23157" s="554"/>
    </row>
    <row r="23158" spans="3:4" hidden="1" outlineLevel="1" x14ac:dyDescent="0.2">
      <c r="C23158" s="554"/>
      <c r="D23158" s="554"/>
    </row>
    <row r="23159" spans="3:4" hidden="1" outlineLevel="1" x14ac:dyDescent="0.2">
      <c r="C23159" s="554"/>
      <c r="D23159" s="554"/>
    </row>
    <row r="23160" spans="3:4" hidden="1" outlineLevel="1" x14ac:dyDescent="0.2">
      <c r="C23160" s="554"/>
      <c r="D23160" s="554"/>
    </row>
    <row r="23161" spans="3:4" hidden="1" outlineLevel="1" x14ac:dyDescent="0.2">
      <c r="C23161" s="554"/>
      <c r="D23161" s="554"/>
    </row>
    <row r="23162" spans="3:4" hidden="1" outlineLevel="1" x14ac:dyDescent="0.2">
      <c r="C23162" s="554"/>
      <c r="D23162" s="554"/>
    </row>
    <row r="23163" spans="3:4" hidden="1" outlineLevel="1" x14ac:dyDescent="0.2">
      <c r="C23163" s="554"/>
      <c r="D23163" s="554"/>
    </row>
    <row r="23164" spans="3:4" hidden="1" outlineLevel="1" x14ac:dyDescent="0.2">
      <c r="C23164" s="554"/>
      <c r="D23164" s="554"/>
    </row>
    <row r="23165" spans="3:4" hidden="1" outlineLevel="1" x14ac:dyDescent="0.2">
      <c r="C23165" s="554"/>
      <c r="D23165" s="554"/>
    </row>
    <row r="23166" spans="3:4" hidden="1" outlineLevel="1" x14ac:dyDescent="0.2">
      <c r="C23166" s="554"/>
      <c r="D23166" s="554"/>
    </row>
    <row r="23167" spans="3:4" hidden="1" outlineLevel="1" x14ac:dyDescent="0.2">
      <c r="C23167" s="554"/>
      <c r="D23167" s="554"/>
    </row>
    <row r="23168" spans="3:4" hidden="1" outlineLevel="1" x14ac:dyDescent="0.2">
      <c r="C23168" s="554"/>
      <c r="D23168" s="554"/>
    </row>
    <row r="23169" spans="3:4" hidden="1" outlineLevel="1" x14ac:dyDescent="0.2">
      <c r="C23169" s="554"/>
      <c r="D23169" s="554"/>
    </row>
    <row r="23170" spans="3:4" hidden="1" outlineLevel="1" x14ac:dyDescent="0.2">
      <c r="C23170" s="554"/>
      <c r="D23170" s="554"/>
    </row>
    <row r="23171" spans="3:4" hidden="1" outlineLevel="1" x14ac:dyDescent="0.2">
      <c r="C23171" s="554"/>
      <c r="D23171" s="554"/>
    </row>
    <row r="23172" spans="3:4" hidden="1" outlineLevel="1" x14ac:dyDescent="0.2">
      <c r="C23172" s="554"/>
      <c r="D23172" s="554"/>
    </row>
    <row r="23173" spans="3:4" hidden="1" outlineLevel="1" x14ac:dyDescent="0.2">
      <c r="C23173" s="554"/>
      <c r="D23173" s="554"/>
    </row>
    <row r="23174" spans="3:4" hidden="1" outlineLevel="1" x14ac:dyDescent="0.2">
      <c r="C23174" s="554"/>
      <c r="D23174" s="554"/>
    </row>
    <row r="23175" spans="3:4" hidden="1" outlineLevel="1" x14ac:dyDescent="0.2">
      <c r="C23175" s="554"/>
      <c r="D23175" s="554"/>
    </row>
    <row r="23176" spans="3:4" hidden="1" outlineLevel="1" x14ac:dyDescent="0.2">
      <c r="C23176" s="554"/>
      <c r="D23176" s="554"/>
    </row>
    <row r="23177" spans="3:4" hidden="1" outlineLevel="1" x14ac:dyDescent="0.2">
      <c r="C23177" s="554"/>
      <c r="D23177" s="554"/>
    </row>
    <row r="23178" spans="3:4" hidden="1" outlineLevel="1" x14ac:dyDescent="0.2">
      <c r="C23178" s="554"/>
      <c r="D23178" s="554"/>
    </row>
    <row r="23179" spans="3:4" hidden="1" outlineLevel="1" x14ac:dyDescent="0.2">
      <c r="C23179" s="554"/>
      <c r="D23179" s="554"/>
    </row>
    <row r="23180" spans="3:4" hidden="1" outlineLevel="1" x14ac:dyDescent="0.2">
      <c r="C23180" s="554"/>
      <c r="D23180" s="554"/>
    </row>
    <row r="23181" spans="3:4" hidden="1" outlineLevel="1" x14ac:dyDescent="0.2">
      <c r="C23181" s="554"/>
      <c r="D23181" s="554"/>
    </row>
    <row r="23182" spans="3:4" hidden="1" outlineLevel="1" x14ac:dyDescent="0.2">
      <c r="C23182" s="554"/>
      <c r="D23182" s="554"/>
    </row>
    <row r="23183" spans="3:4" hidden="1" outlineLevel="1" x14ac:dyDescent="0.2">
      <c r="C23183" s="554"/>
      <c r="D23183" s="554"/>
    </row>
    <row r="23184" spans="3:4" hidden="1" outlineLevel="1" x14ac:dyDescent="0.2">
      <c r="C23184" s="554"/>
      <c r="D23184" s="554"/>
    </row>
    <row r="23185" spans="3:4" hidden="1" outlineLevel="1" x14ac:dyDescent="0.2">
      <c r="C23185" s="554"/>
      <c r="D23185" s="554"/>
    </row>
    <row r="23186" spans="3:4" hidden="1" outlineLevel="1" x14ac:dyDescent="0.2">
      <c r="C23186" s="554"/>
      <c r="D23186" s="554"/>
    </row>
    <row r="23187" spans="3:4" hidden="1" outlineLevel="1" x14ac:dyDescent="0.2">
      <c r="C23187" s="554"/>
      <c r="D23187" s="554"/>
    </row>
    <row r="23188" spans="3:4" hidden="1" outlineLevel="1" x14ac:dyDescent="0.2">
      <c r="C23188" s="554"/>
      <c r="D23188" s="554"/>
    </row>
    <row r="23189" spans="3:4" hidden="1" outlineLevel="1" x14ac:dyDescent="0.2">
      <c r="C23189" s="554"/>
      <c r="D23189" s="554"/>
    </row>
    <row r="23190" spans="3:4" hidden="1" outlineLevel="1" x14ac:dyDescent="0.2">
      <c r="C23190" s="554"/>
      <c r="D23190" s="554"/>
    </row>
    <row r="23191" spans="3:4" hidden="1" outlineLevel="1" x14ac:dyDescent="0.2">
      <c r="C23191" s="554"/>
      <c r="D23191" s="554"/>
    </row>
    <row r="23192" spans="3:4" hidden="1" outlineLevel="1" x14ac:dyDescent="0.2">
      <c r="C23192" s="554"/>
      <c r="D23192" s="554"/>
    </row>
    <row r="23193" spans="3:4" hidden="1" outlineLevel="1" x14ac:dyDescent="0.2">
      <c r="C23193" s="554"/>
      <c r="D23193" s="554"/>
    </row>
    <row r="23194" spans="3:4" hidden="1" outlineLevel="1" x14ac:dyDescent="0.2">
      <c r="C23194" s="554"/>
      <c r="D23194" s="554"/>
    </row>
    <row r="23195" spans="3:4" hidden="1" outlineLevel="1" x14ac:dyDescent="0.2">
      <c r="C23195" s="554"/>
      <c r="D23195" s="554"/>
    </row>
    <row r="23196" spans="3:4" hidden="1" outlineLevel="1" x14ac:dyDescent="0.2">
      <c r="C23196" s="554"/>
      <c r="D23196" s="554"/>
    </row>
    <row r="23197" spans="3:4" hidden="1" outlineLevel="1" x14ac:dyDescent="0.2">
      <c r="C23197" s="554"/>
      <c r="D23197" s="554"/>
    </row>
    <row r="23198" spans="3:4" hidden="1" outlineLevel="1" x14ac:dyDescent="0.2">
      <c r="C23198" s="554"/>
      <c r="D23198" s="554"/>
    </row>
    <row r="23199" spans="3:4" hidden="1" outlineLevel="1" x14ac:dyDescent="0.2">
      <c r="C23199" s="554"/>
      <c r="D23199" s="554"/>
    </row>
    <row r="23200" spans="3:4" hidden="1" outlineLevel="1" x14ac:dyDescent="0.2">
      <c r="C23200" s="554"/>
      <c r="D23200" s="554"/>
    </row>
    <row r="23201" spans="3:4" hidden="1" outlineLevel="1" x14ac:dyDescent="0.2">
      <c r="C23201" s="554"/>
      <c r="D23201" s="554"/>
    </row>
    <row r="23202" spans="3:4" hidden="1" outlineLevel="1" x14ac:dyDescent="0.2">
      <c r="C23202" s="554"/>
      <c r="D23202" s="554"/>
    </row>
    <row r="23203" spans="3:4" hidden="1" outlineLevel="1" x14ac:dyDescent="0.2">
      <c r="C23203" s="554"/>
      <c r="D23203" s="554"/>
    </row>
    <row r="23204" spans="3:4" hidden="1" outlineLevel="1" x14ac:dyDescent="0.2">
      <c r="C23204" s="554"/>
      <c r="D23204" s="554"/>
    </row>
    <row r="23205" spans="3:4" hidden="1" outlineLevel="1" x14ac:dyDescent="0.2">
      <c r="C23205" s="554"/>
      <c r="D23205" s="554"/>
    </row>
    <row r="23206" spans="3:4" hidden="1" outlineLevel="1" x14ac:dyDescent="0.2">
      <c r="C23206" s="554"/>
      <c r="D23206" s="554"/>
    </row>
    <row r="23207" spans="3:4" hidden="1" outlineLevel="1" x14ac:dyDescent="0.2">
      <c r="C23207" s="554"/>
      <c r="D23207" s="554"/>
    </row>
    <row r="23208" spans="3:4" hidden="1" outlineLevel="1" x14ac:dyDescent="0.2">
      <c r="C23208" s="554"/>
      <c r="D23208" s="554"/>
    </row>
    <row r="23209" spans="3:4" hidden="1" outlineLevel="1" x14ac:dyDescent="0.2">
      <c r="C23209" s="554"/>
      <c r="D23209" s="554"/>
    </row>
    <row r="23210" spans="3:4" hidden="1" outlineLevel="1" x14ac:dyDescent="0.2">
      <c r="C23210" s="554"/>
      <c r="D23210" s="554"/>
    </row>
    <row r="23211" spans="3:4" hidden="1" outlineLevel="1" x14ac:dyDescent="0.2">
      <c r="C23211" s="554"/>
      <c r="D23211" s="554"/>
    </row>
    <row r="23212" spans="3:4" hidden="1" outlineLevel="1" x14ac:dyDescent="0.2">
      <c r="C23212" s="554"/>
      <c r="D23212" s="554"/>
    </row>
    <row r="23213" spans="3:4" hidden="1" outlineLevel="1" x14ac:dyDescent="0.2">
      <c r="C23213" s="554"/>
      <c r="D23213" s="554"/>
    </row>
    <row r="23214" spans="3:4" hidden="1" outlineLevel="1" x14ac:dyDescent="0.2">
      <c r="C23214" s="554"/>
      <c r="D23214" s="554"/>
    </row>
    <row r="23215" spans="3:4" hidden="1" outlineLevel="1" x14ac:dyDescent="0.2">
      <c r="C23215" s="554"/>
      <c r="D23215" s="554"/>
    </row>
    <row r="23216" spans="3:4" hidden="1" outlineLevel="1" x14ac:dyDescent="0.2">
      <c r="C23216" s="554"/>
      <c r="D23216" s="554"/>
    </row>
    <row r="23217" spans="3:4" hidden="1" outlineLevel="1" x14ac:dyDescent="0.2">
      <c r="C23217" s="554"/>
      <c r="D23217" s="554"/>
    </row>
    <row r="23218" spans="3:4" hidden="1" outlineLevel="1" x14ac:dyDescent="0.2">
      <c r="C23218" s="554"/>
      <c r="D23218" s="554"/>
    </row>
    <row r="23219" spans="3:4" hidden="1" outlineLevel="1" x14ac:dyDescent="0.2">
      <c r="C23219" s="554"/>
      <c r="D23219" s="554"/>
    </row>
    <row r="23220" spans="3:4" hidden="1" outlineLevel="1" x14ac:dyDescent="0.2">
      <c r="C23220" s="554"/>
      <c r="D23220" s="554"/>
    </row>
    <row r="23221" spans="3:4" hidden="1" outlineLevel="1" x14ac:dyDescent="0.2">
      <c r="C23221" s="554"/>
      <c r="D23221" s="554"/>
    </row>
    <row r="23222" spans="3:4" hidden="1" outlineLevel="1" x14ac:dyDescent="0.2">
      <c r="C23222" s="554"/>
      <c r="D23222" s="554"/>
    </row>
    <row r="23223" spans="3:4" hidden="1" outlineLevel="1" x14ac:dyDescent="0.2">
      <c r="C23223" s="554"/>
      <c r="D23223" s="554"/>
    </row>
    <row r="23224" spans="3:4" hidden="1" outlineLevel="1" x14ac:dyDescent="0.2">
      <c r="C23224" s="554"/>
      <c r="D23224" s="554"/>
    </row>
    <row r="23225" spans="3:4" hidden="1" outlineLevel="1" x14ac:dyDescent="0.2">
      <c r="C23225" s="554"/>
      <c r="D23225" s="554"/>
    </row>
    <row r="23226" spans="3:4" hidden="1" outlineLevel="1" x14ac:dyDescent="0.2">
      <c r="C23226" s="554"/>
      <c r="D23226" s="554"/>
    </row>
    <row r="23227" spans="3:4" hidden="1" outlineLevel="1" x14ac:dyDescent="0.2">
      <c r="C23227" s="554"/>
      <c r="D23227" s="554"/>
    </row>
    <row r="23228" spans="3:4" hidden="1" outlineLevel="1" x14ac:dyDescent="0.2">
      <c r="C23228" s="554"/>
      <c r="D23228" s="554"/>
    </row>
    <row r="23229" spans="3:4" hidden="1" outlineLevel="1" x14ac:dyDescent="0.2">
      <c r="C23229" s="554"/>
      <c r="D23229" s="554"/>
    </row>
    <row r="23230" spans="3:4" hidden="1" outlineLevel="1" x14ac:dyDescent="0.2">
      <c r="C23230" s="554"/>
      <c r="D23230" s="554"/>
    </row>
    <row r="23231" spans="3:4" hidden="1" outlineLevel="1" x14ac:dyDescent="0.2">
      <c r="C23231" s="554"/>
      <c r="D23231" s="554"/>
    </row>
    <row r="23232" spans="3:4" hidden="1" outlineLevel="1" x14ac:dyDescent="0.2">
      <c r="C23232" s="554"/>
      <c r="D23232" s="554"/>
    </row>
    <row r="23233" spans="3:4" hidden="1" outlineLevel="1" x14ac:dyDescent="0.2">
      <c r="C23233" s="554"/>
      <c r="D23233" s="554"/>
    </row>
    <row r="23234" spans="3:4" hidden="1" outlineLevel="1" x14ac:dyDescent="0.2">
      <c r="C23234" s="554"/>
      <c r="D23234" s="554"/>
    </row>
    <row r="23235" spans="3:4" hidden="1" outlineLevel="1" x14ac:dyDescent="0.2">
      <c r="C23235" s="554"/>
      <c r="D23235" s="554"/>
    </row>
    <row r="23236" spans="3:4" hidden="1" outlineLevel="1" x14ac:dyDescent="0.2">
      <c r="C23236" s="554"/>
      <c r="D23236" s="554"/>
    </row>
    <row r="23237" spans="3:4" hidden="1" outlineLevel="1" x14ac:dyDescent="0.2">
      <c r="C23237" s="554"/>
      <c r="D23237" s="554"/>
    </row>
    <row r="23238" spans="3:4" hidden="1" outlineLevel="1" x14ac:dyDescent="0.2">
      <c r="C23238" s="554"/>
      <c r="D23238" s="554"/>
    </row>
    <row r="23239" spans="3:4" hidden="1" outlineLevel="1" x14ac:dyDescent="0.2">
      <c r="C23239" s="554"/>
      <c r="D23239" s="554"/>
    </row>
    <row r="23240" spans="3:4" hidden="1" outlineLevel="1" x14ac:dyDescent="0.2">
      <c r="C23240" s="554"/>
      <c r="D23240" s="554"/>
    </row>
    <row r="23241" spans="3:4" hidden="1" outlineLevel="1" x14ac:dyDescent="0.2">
      <c r="C23241" s="554"/>
      <c r="D23241" s="554"/>
    </row>
    <row r="23242" spans="3:4" hidden="1" outlineLevel="1" x14ac:dyDescent="0.2">
      <c r="C23242" s="554"/>
      <c r="D23242" s="554"/>
    </row>
    <row r="23243" spans="3:4" hidden="1" outlineLevel="1" x14ac:dyDescent="0.2">
      <c r="C23243" s="554"/>
      <c r="D23243" s="554"/>
    </row>
    <row r="23244" spans="3:4" hidden="1" outlineLevel="1" x14ac:dyDescent="0.2">
      <c r="C23244" s="554"/>
      <c r="D23244" s="554"/>
    </row>
    <row r="23245" spans="3:4" hidden="1" outlineLevel="1" x14ac:dyDescent="0.2">
      <c r="C23245" s="554"/>
      <c r="D23245" s="554"/>
    </row>
    <row r="23246" spans="3:4" hidden="1" outlineLevel="1" x14ac:dyDescent="0.2">
      <c r="C23246" s="554"/>
      <c r="D23246" s="554"/>
    </row>
    <row r="23247" spans="3:4" hidden="1" outlineLevel="1" x14ac:dyDescent="0.2">
      <c r="C23247" s="554"/>
      <c r="D23247" s="554"/>
    </row>
    <row r="23248" spans="3:4" hidden="1" outlineLevel="1" x14ac:dyDescent="0.2">
      <c r="C23248" s="554"/>
      <c r="D23248" s="554"/>
    </row>
    <row r="23249" spans="3:4" hidden="1" outlineLevel="1" x14ac:dyDescent="0.2">
      <c r="C23249" s="554"/>
      <c r="D23249" s="554"/>
    </row>
    <row r="23250" spans="3:4" hidden="1" outlineLevel="1" x14ac:dyDescent="0.2">
      <c r="C23250" s="554"/>
      <c r="D23250" s="554"/>
    </row>
    <row r="23251" spans="3:4" hidden="1" outlineLevel="1" x14ac:dyDescent="0.2">
      <c r="C23251" s="554"/>
      <c r="D23251" s="554"/>
    </row>
    <row r="23252" spans="3:4" hidden="1" outlineLevel="1" x14ac:dyDescent="0.2">
      <c r="C23252" s="554"/>
      <c r="D23252" s="554"/>
    </row>
    <row r="23253" spans="3:4" hidden="1" outlineLevel="1" x14ac:dyDescent="0.2">
      <c r="C23253" s="554"/>
      <c r="D23253" s="554"/>
    </row>
    <row r="23254" spans="3:4" hidden="1" outlineLevel="1" x14ac:dyDescent="0.2">
      <c r="C23254" s="554"/>
      <c r="D23254" s="554"/>
    </row>
    <row r="23255" spans="3:4" hidden="1" outlineLevel="1" x14ac:dyDescent="0.2">
      <c r="C23255" s="554"/>
      <c r="D23255" s="554"/>
    </row>
    <row r="23256" spans="3:4" hidden="1" outlineLevel="1" x14ac:dyDescent="0.2">
      <c r="C23256" s="554"/>
      <c r="D23256" s="554"/>
    </row>
    <row r="23257" spans="3:4" hidden="1" outlineLevel="1" x14ac:dyDescent="0.2">
      <c r="C23257" s="554"/>
      <c r="D23257" s="554"/>
    </row>
    <row r="23258" spans="3:4" hidden="1" outlineLevel="1" x14ac:dyDescent="0.2">
      <c r="C23258" s="554"/>
      <c r="D23258" s="554"/>
    </row>
    <row r="23259" spans="3:4" hidden="1" outlineLevel="1" x14ac:dyDescent="0.2">
      <c r="C23259" s="554"/>
      <c r="D23259" s="554"/>
    </row>
    <row r="23260" spans="3:4" hidden="1" outlineLevel="1" x14ac:dyDescent="0.2">
      <c r="C23260" s="554"/>
      <c r="D23260" s="554"/>
    </row>
    <row r="23261" spans="3:4" hidden="1" outlineLevel="1" x14ac:dyDescent="0.2">
      <c r="C23261" s="554"/>
      <c r="D23261" s="554"/>
    </row>
    <row r="23262" spans="3:4" hidden="1" outlineLevel="1" x14ac:dyDescent="0.2">
      <c r="C23262" s="554"/>
      <c r="D23262" s="554"/>
    </row>
    <row r="23263" spans="3:4" hidden="1" outlineLevel="1" x14ac:dyDescent="0.2">
      <c r="C23263" s="554"/>
      <c r="D23263" s="554"/>
    </row>
    <row r="23264" spans="3:4" hidden="1" outlineLevel="1" x14ac:dyDescent="0.2">
      <c r="C23264" s="554"/>
      <c r="D23264" s="554"/>
    </row>
    <row r="23265" spans="3:4" hidden="1" outlineLevel="1" x14ac:dyDescent="0.2">
      <c r="C23265" s="554"/>
      <c r="D23265" s="554"/>
    </row>
    <row r="23266" spans="3:4" hidden="1" outlineLevel="1" x14ac:dyDescent="0.2">
      <c r="C23266" s="554"/>
      <c r="D23266" s="554"/>
    </row>
    <row r="23267" spans="3:4" hidden="1" outlineLevel="1" x14ac:dyDescent="0.2">
      <c r="C23267" s="554"/>
      <c r="D23267" s="554"/>
    </row>
    <row r="23268" spans="3:4" hidden="1" outlineLevel="1" x14ac:dyDescent="0.2">
      <c r="C23268" s="554"/>
      <c r="D23268" s="554"/>
    </row>
    <row r="23269" spans="3:4" hidden="1" outlineLevel="1" x14ac:dyDescent="0.2">
      <c r="C23269" s="554"/>
      <c r="D23269" s="554"/>
    </row>
    <row r="23270" spans="3:4" hidden="1" outlineLevel="1" x14ac:dyDescent="0.2">
      <c r="C23270" s="554"/>
      <c r="D23270" s="554"/>
    </row>
    <row r="23271" spans="3:4" hidden="1" outlineLevel="1" x14ac:dyDescent="0.2">
      <c r="C23271" s="554"/>
      <c r="D23271" s="554"/>
    </row>
    <row r="23272" spans="3:4" hidden="1" outlineLevel="1" x14ac:dyDescent="0.2">
      <c r="C23272" s="554"/>
      <c r="D23272" s="554"/>
    </row>
    <row r="23273" spans="3:4" hidden="1" outlineLevel="1" x14ac:dyDescent="0.2">
      <c r="C23273" s="554"/>
      <c r="D23273" s="554"/>
    </row>
    <row r="23274" spans="3:4" hidden="1" outlineLevel="1" x14ac:dyDescent="0.2">
      <c r="C23274" s="554"/>
      <c r="D23274" s="554"/>
    </row>
    <row r="23275" spans="3:4" hidden="1" outlineLevel="1" x14ac:dyDescent="0.2">
      <c r="C23275" s="554"/>
      <c r="D23275" s="554"/>
    </row>
    <row r="23276" spans="3:4" hidden="1" outlineLevel="1" x14ac:dyDescent="0.2">
      <c r="C23276" s="554"/>
      <c r="D23276" s="554"/>
    </row>
    <row r="23277" spans="3:4" hidden="1" outlineLevel="1" x14ac:dyDescent="0.2">
      <c r="C23277" s="554"/>
      <c r="D23277" s="554"/>
    </row>
    <row r="23278" spans="3:4" hidden="1" outlineLevel="1" x14ac:dyDescent="0.2">
      <c r="C23278" s="554"/>
      <c r="D23278" s="554"/>
    </row>
    <row r="23279" spans="3:4" hidden="1" outlineLevel="1" x14ac:dyDescent="0.2">
      <c r="C23279" s="554"/>
      <c r="D23279" s="554"/>
    </row>
    <row r="23280" spans="3:4" hidden="1" outlineLevel="1" x14ac:dyDescent="0.2">
      <c r="C23280" s="554"/>
      <c r="D23280" s="554"/>
    </row>
    <row r="23281" spans="3:4" hidden="1" outlineLevel="1" x14ac:dyDescent="0.2">
      <c r="C23281" s="554"/>
      <c r="D23281" s="554"/>
    </row>
    <row r="23282" spans="3:4" hidden="1" outlineLevel="1" x14ac:dyDescent="0.2">
      <c r="C23282" s="554"/>
      <c r="D23282" s="554"/>
    </row>
    <row r="23283" spans="3:4" hidden="1" outlineLevel="1" x14ac:dyDescent="0.2">
      <c r="C23283" s="554"/>
      <c r="D23283" s="554"/>
    </row>
    <row r="23284" spans="3:4" hidden="1" outlineLevel="1" x14ac:dyDescent="0.2">
      <c r="C23284" s="554"/>
      <c r="D23284" s="554"/>
    </row>
    <row r="23285" spans="3:4" hidden="1" outlineLevel="1" x14ac:dyDescent="0.2">
      <c r="C23285" s="554"/>
      <c r="D23285" s="554"/>
    </row>
    <row r="23286" spans="3:4" hidden="1" outlineLevel="1" x14ac:dyDescent="0.2">
      <c r="C23286" s="554"/>
      <c r="D23286" s="554"/>
    </row>
    <row r="23287" spans="3:4" hidden="1" outlineLevel="1" x14ac:dyDescent="0.2">
      <c r="C23287" s="554"/>
      <c r="D23287" s="554"/>
    </row>
    <row r="23288" spans="3:4" hidden="1" outlineLevel="1" x14ac:dyDescent="0.2">
      <c r="C23288" s="554"/>
      <c r="D23288" s="554"/>
    </row>
    <row r="23289" spans="3:4" hidden="1" outlineLevel="1" x14ac:dyDescent="0.2">
      <c r="C23289" s="554"/>
      <c r="D23289" s="554"/>
    </row>
    <row r="23290" spans="3:4" hidden="1" outlineLevel="1" x14ac:dyDescent="0.2">
      <c r="C23290" s="554"/>
      <c r="D23290" s="554"/>
    </row>
    <row r="23291" spans="3:4" hidden="1" outlineLevel="1" x14ac:dyDescent="0.2">
      <c r="C23291" s="554"/>
      <c r="D23291" s="554"/>
    </row>
    <row r="23292" spans="3:4" hidden="1" outlineLevel="1" x14ac:dyDescent="0.2">
      <c r="C23292" s="554"/>
      <c r="D23292" s="554"/>
    </row>
    <row r="23293" spans="3:4" hidden="1" outlineLevel="1" x14ac:dyDescent="0.2">
      <c r="C23293" s="554"/>
      <c r="D23293" s="554"/>
    </row>
    <row r="23294" spans="3:4" hidden="1" outlineLevel="1" x14ac:dyDescent="0.2">
      <c r="C23294" s="554"/>
      <c r="D23294" s="554"/>
    </row>
    <row r="23295" spans="3:4" hidden="1" outlineLevel="1" x14ac:dyDescent="0.2">
      <c r="C23295" s="554"/>
      <c r="D23295" s="554"/>
    </row>
    <row r="23296" spans="3:4" hidden="1" outlineLevel="1" x14ac:dyDescent="0.2">
      <c r="C23296" s="554"/>
      <c r="D23296" s="554"/>
    </row>
    <row r="23297" spans="3:4" hidden="1" outlineLevel="1" x14ac:dyDescent="0.2">
      <c r="C23297" s="554"/>
      <c r="D23297" s="554"/>
    </row>
    <row r="23298" spans="3:4" hidden="1" outlineLevel="1" x14ac:dyDescent="0.2">
      <c r="C23298" s="554"/>
      <c r="D23298" s="554"/>
    </row>
    <row r="23299" spans="3:4" hidden="1" outlineLevel="1" x14ac:dyDescent="0.2">
      <c r="C23299" s="554"/>
      <c r="D23299" s="554"/>
    </row>
    <row r="23300" spans="3:4" hidden="1" outlineLevel="1" x14ac:dyDescent="0.2">
      <c r="C23300" s="554"/>
      <c r="D23300" s="554"/>
    </row>
    <row r="23301" spans="3:4" hidden="1" outlineLevel="1" x14ac:dyDescent="0.2">
      <c r="C23301" s="554"/>
      <c r="D23301" s="554"/>
    </row>
    <row r="23302" spans="3:4" hidden="1" outlineLevel="1" x14ac:dyDescent="0.2">
      <c r="C23302" s="554"/>
      <c r="D23302" s="554"/>
    </row>
    <row r="23303" spans="3:4" hidden="1" outlineLevel="1" x14ac:dyDescent="0.2">
      <c r="C23303" s="554"/>
      <c r="D23303" s="554"/>
    </row>
    <row r="23304" spans="3:4" hidden="1" outlineLevel="1" x14ac:dyDescent="0.2">
      <c r="C23304" s="554"/>
      <c r="D23304" s="554"/>
    </row>
    <row r="23305" spans="3:4" hidden="1" outlineLevel="1" x14ac:dyDescent="0.2">
      <c r="C23305" s="554"/>
      <c r="D23305" s="554"/>
    </row>
    <row r="23306" spans="3:4" hidden="1" outlineLevel="1" x14ac:dyDescent="0.2">
      <c r="C23306" s="554"/>
      <c r="D23306" s="554"/>
    </row>
    <row r="23307" spans="3:4" hidden="1" outlineLevel="1" x14ac:dyDescent="0.2">
      <c r="C23307" s="554"/>
      <c r="D23307" s="554"/>
    </row>
    <row r="23308" spans="3:4" hidden="1" outlineLevel="1" x14ac:dyDescent="0.2">
      <c r="C23308" s="554"/>
      <c r="D23308" s="554"/>
    </row>
    <row r="23309" spans="3:4" hidden="1" outlineLevel="1" x14ac:dyDescent="0.2">
      <c r="C23309" s="554"/>
      <c r="D23309" s="554"/>
    </row>
    <row r="23310" spans="3:4" hidden="1" outlineLevel="1" x14ac:dyDescent="0.2">
      <c r="C23310" s="554"/>
      <c r="D23310" s="554"/>
    </row>
    <row r="23311" spans="3:4" hidden="1" outlineLevel="1" x14ac:dyDescent="0.2">
      <c r="C23311" s="554"/>
      <c r="D23311" s="554"/>
    </row>
    <row r="23312" spans="3:4" hidden="1" outlineLevel="1" x14ac:dyDescent="0.2">
      <c r="C23312" s="554"/>
      <c r="D23312" s="554"/>
    </row>
    <row r="23313" spans="3:4" hidden="1" outlineLevel="1" x14ac:dyDescent="0.2">
      <c r="C23313" s="554"/>
      <c r="D23313" s="554"/>
    </row>
    <row r="23314" spans="3:4" hidden="1" outlineLevel="1" x14ac:dyDescent="0.2">
      <c r="C23314" s="554"/>
      <c r="D23314" s="554"/>
    </row>
    <row r="23315" spans="3:4" hidden="1" outlineLevel="1" x14ac:dyDescent="0.2">
      <c r="C23315" s="554"/>
      <c r="D23315" s="554"/>
    </row>
    <row r="23316" spans="3:4" hidden="1" outlineLevel="1" x14ac:dyDescent="0.2">
      <c r="C23316" s="554"/>
      <c r="D23316" s="554"/>
    </row>
    <row r="23317" spans="3:4" hidden="1" outlineLevel="1" x14ac:dyDescent="0.2">
      <c r="C23317" s="554"/>
      <c r="D23317" s="554"/>
    </row>
    <row r="23318" spans="3:4" hidden="1" outlineLevel="1" x14ac:dyDescent="0.2">
      <c r="C23318" s="554"/>
      <c r="D23318" s="554"/>
    </row>
    <row r="23319" spans="3:4" hidden="1" outlineLevel="1" x14ac:dyDescent="0.2">
      <c r="C23319" s="554"/>
      <c r="D23319" s="554"/>
    </row>
    <row r="23320" spans="3:4" hidden="1" outlineLevel="1" x14ac:dyDescent="0.2">
      <c r="C23320" s="554"/>
      <c r="D23320" s="554"/>
    </row>
    <row r="23321" spans="3:4" hidden="1" outlineLevel="1" x14ac:dyDescent="0.2">
      <c r="C23321" s="554"/>
      <c r="D23321" s="554"/>
    </row>
    <row r="23322" spans="3:4" hidden="1" outlineLevel="1" x14ac:dyDescent="0.2">
      <c r="C23322" s="554"/>
      <c r="D23322" s="554"/>
    </row>
    <row r="23323" spans="3:4" hidden="1" outlineLevel="1" x14ac:dyDescent="0.2">
      <c r="C23323" s="554"/>
      <c r="D23323" s="554"/>
    </row>
    <row r="23324" spans="3:4" hidden="1" outlineLevel="1" x14ac:dyDescent="0.2">
      <c r="C23324" s="554"/>
      <c r="D23324" s="554"/>
    </row>
    <row r="23325" spans="3:4" hidden="1" outlineLevel="1" x14ac:dyDescent="0.2">
      <c r="C23325" s="554"/>
      <c r="D23325" s="554"/>
    </row>
    <row r="23326" spans="3:4" hidden="1" outlineLevel="1" x14ac:dyDescent="0.2">
      <c r="C23326" s="554"/>
      <c r="D23326" s="554"/>
    </row>
    <row r="23327" spans="3:4" hidden="1" outlineLevel="1" x14ac:dyDescent="0.2">
      <c r="C23327" s="554"/>
      <c r="D23327" s="554"/>
    </row>
    <row r="23328" spans="3:4" hidden="1" outlineLevel="1" x14ac:dyDescent="0.2">
      <c r="C23328" s="554"/>
      <c r="D23328" s="554"/>
    </row>
    <row r="23329" spans="3:4" hidden="1" outlineLevel="1" x14ac:dyDescent="0.2">
      <c r="C23329" s="554"/>
      <c r="D23329" s="554"/>
    </row>
    <row r="23330" spans="3:4" hidden="1" outlineLevel="1" x14ac:dyDescent="0.2">
      <c r="C23330" s="554"/>
      <c r="D23330" s="554"/>
    </row>
    <row r="23331" spans="3:4" hidden="1" outlineLevel="1" x14ac:dyDescent="0.2">
      <c r="C23331" s="554"/>
      <c r="D23331" s="554"/>
    </row>
    <row r="23332" spans="3:4" hidden="1" outlineLevel="1" x14ac:dyDescent="0.2">
      <c r="C23332" s="554"/>
      <c r="D23332" s="554"/>
    </row>
    <row r="23333" spans="3:4" hidden="1" outlineLevel="1" x14ac:dyDescent="0.2">
      <c r="C23333" s="554"/>
      <c r="D23333" s="554"/>
    </row>
    <row r="23334" spans="3:4" hidden="1" outlineLevel="1" x14ac:dyDescent="0.2">
      <c r="C23334" s="554"/>
      <c r="D23334" s="554"/>
    </row>
    <row r="23335" spans="3:4" hidden="1" outlineLevel="1" x14ac:dyDescent="0.2">
      <c r="C23335" s="554"/>
      <c r="D23335" s="554"/>
    </row>
    <row r="23336" spans="3:4" hidden="1" outlineLevel="1" x14ac:dyDescent="0.2">
      <c r="C23336" s="554"/>
      <c r="D23336" s="554"/>
    </row>
    <row r="23337" spans="3:4" hidden="1" outlineLevel="1" x14ac:dyDescent="0.2">
      <c r="C23337" s="554"/>
      <c r="D23337" s="554"/>
    </row>
    <row r="23338" spans="3:4" hidden="1" outlineLevel="1" x14ac:dyDescent="0.2">
      <c r="C23338" s="554"/>
      <c r="D23338" s="554"/>
    </row>
    <row r="23339" spans="3:4" hidden="1" outlineLevel="1" x14ac:dyDescent="0.2">
      <c r="C23339" s="554"/>
      <c r="D23339" s="554"/>
    </row>
    <row r="23340" spans="3:4" hidden="1" outlineLevel="1" x14ac:dyDescent="0.2">
      <c r="C23340" s="554"/>
      <c r="D23340" s="554"/>
    </row>
    <row r="23341" spans="3:4" hidden="1" outlineLevel="1" x14ac:dyDescent="0.2">
      <c r="C23341" s="554"/>
      <c r="D23341" s="554"/>
    </row>
    <row r="23342" spans="3:4" hidden="1" outlineLevel="1" x14ac:dyDescent="0.2">
      <c r="C23342" s="554"/>
      <c r="D23342" s="554"/>
    </row>
    <row r="23343" spans="3:4" hidden="1" outlineLevel="1" x14ac:dyDescent="0.2">
      <c r="C23343" s="554"/>
      <c r="D23343" s="554"/>
    </row>
    <row r="23344" spans="3:4" hidden="1" outlineLevel="1" x14ac:dyDescent="0.2">
      <c r="C23344" s="554"/>
      <c r="D23344" s="554"/>
    </row>
    <row r="23345" spans="3:4" hidden="1" outlineLevel="1" x14ac:dyDescent="0.2">
      <c r="C23345" s="554"/>
      <c r="D23345" s="554"/>
    </row>
    <row r="23346" spans="3:4" hidden="1" outlineLevel="1" x14ac:dyDescent="0.2">
      <c r="C23346" s="554"/>
      <c r="D23346" s="554"/>
    </row>
    <row r="23347" spans="3:4" hidden="1" outlineLevel="1" x14ac:dyDescent="0.2">
      <c r="C23347" s="554"/>
      <c r="D23347" s="554"/>
    </row>
    <row r="23348" spans="3:4" hidden="1" outlineLevel="1" x14ac:dyDescent="0.2">
      <c r="C23348" s="554"/>
      <c r="D23348" s="554"/>
    </row>
    <row r="23349" spans="3:4" hidden="1" outlineLevel="1" x14ac:dyDescent="0.2">
      <c r="C23349" s="554"/>
      <c r="D23349" s="554"/>
    </row>
    <row r="23350" spans="3:4" hidden="1" outlineLevel="1" x14ac:dyDescent="0.2">
      <c r="C23350" s="554"/>
      <c r="D23350" s="554"/>
    </row>
    <row r="23351" spans="3:4" hidden="1" outlineLevel="1" x14ac:dyDescent="0.2">
      <c r="C23351" s="554"/>
      <c r="D23351" s="554"/>
    </row>
    <row r="23352" spans="3:4" hidden="1" outlineLevel="1" x14ac:dyDescent="0.2">
      <c r="C23352" s="554"/>
      <c r="D23352" s="554"/>
    </row>
    <row r="23353" spans="3:4" hidden="1" outlineLevel="1" x14ac:dyDescent="0.2">
      <c r="C23353" s="554"/>
      <c r="D23353" s="554"/>
    </row>
    <row r="23354" spans="3:4" hidden="1" outlineLevel="1" x14ac:dyDescent="0.2">
      <c r="C23354" s="554"/>
      <c r="D23354" s="554"/>
    </row>
    <row r="23355" spans="3:4" hidden="1" outlineLevel="1" x14ac:dyDescent="0.2">
      <c r="C23355" s="554"/>
      <c r="D23355" s="554"/>
    </row>
    <row r="23356" spans="3:4" hidden="1" outlineLevel="1" x14ac:dyDescent="0.2">
      <c r="C23356" s="554"/>
      <c r="D23356" s="554"/>
    </row>
    <row r="23357" spans="3:4" hidden="1" outlineLevel="1" x14ac:dyDescent="0.2">
      <c r="C23357" s="554"/>
      <c r="D23357" s="554"/>
    </row>
    <row r="23358" spans="3:4" hidden="1" outlineLevel="1" x14ac:dyDescent="0.2">
      <c r="C23358" s="554"/>
      <c r="D23358" s="554"/>
    </row>
    <row r="23359" spans="3:4" hidden="1" outlineLevel="1" x14ac:dyDescent="0.2">
      <c r="C23359" s="554"/>
      <c r="D23359" s="554"/>
    </row>
    <row r="23360" spans="3:4" hidden="1" outlineLevel="1" x14ac:dyDescent="0.2">
      <c r="C23360" s="554"/>
      <c r="D23360" s="554"/>
    </row>
    <row r="23361" spans="3:4" hidden="1" outlineLevel="1" x14ac:dyDescent="0.2">
      <c r="C23361" s="554"/>
      <c r="D23361" s="554"/>
    </row>
    <row r="23362" spans="3:4" hidden="1" outlineLevel="1" x14ac:dyDescent="0.2">
      <c r="C23362" s="554"/>
      <c r="D23362" s="554"/>
    </row>
    <row r="23363" spans="3:4" hidden="1" outlineLevel="1" x14ac:dyDescent="0.2">
      <c r="C23363" s="554"/>
      <c r="D23363" s="554"/>
    </row>
    <row r="23364" spans="3:4" hidden="1" outlineLevel="1" x14ac:dyDescent="0.2">
      <c r="C23364" s="554"/>
      <c r="D23364" s="554"/>
    </row>
    <row r="23365" spans="3:4" hidden="1" outlineLevel="1" x14ac:dyDescent="0.2">
      <c r="C23365" s="554"/>
      <c r="D23365" s="554"/>
    </row>
    <row r="23366" spans="3:4" hidden="1" outlineLevel="1" x14ac:dyDescent="0.2">
      <c r="C23366" s="554"/>
      <c r="D23366" s="554"/>
    </row>
    <row r="23367" spans="3:4" hidden="1" outlineLevel="1" x14ac:dyDescent="0.2">
      <c r="C23367" s="554"/>
      <c r="D23367" s="554"/>
    </row>
    <row r="23368" spans="3:4" hidden="1" outlineLevel="1" x14ac:dyDescent="0.2">
      <c r="C23368" s="554"/>
      <c r="D23368" s="554"/>
    </row>
    <row r="23369" spans="3:4" hidden="1" outlineLevel="1" x14ac:dyDescent="0.2">
      <c r="C23369" s="554"/>
      <c r="D23369" s="554"/>
    </row>
    <row r="23370" spans="3:4" hidden="1" outlineLevel="1" x14ac:dyDescent="0.2">
      <c r="C23370" s="554"/>
      <c r="D23370" s="554"/>
    </row>
    <row r="23371" spans="3:4" hidden="1" outlineLevel="1" x14ac:dyDescent="0.2">
      <c r="C23371" s="554"/>
      <c r="D23371" s="554"/>
    </row>
    <row r="23372" spans="3:4" hidden="1" outlineLevel="1" x14ac:dyDescent="0.2">
      <c r="C23372" s="554"/>
      <c r="D23372" s="554"/>
    </row>
    <row r="23373" spans="3:4" hidden="1" outlineLevel="1" x14ac:dyDescent="0.2">
      <c r="C23373" s="554"/>
      <c r="D23373" s="554"/>
    </row>
    <row r="23374" spans="3:4" hidden="1" outlineLevel="1" x14ac:dyDescent="0.2">
      <c r="C23374" s="554"/>
      <c r="D23374" s="554"/>
    </row>
    <row r="23375" spans="3:4" hidden="1" outlineLevel="1" x14ac:dyDescent="0.2">
      <c r="C23375" s="554"/>
      <c r="D23375" s="554"/>
    </row>
    <row r="23376" spans="3:4" hidden="1" outlineLevel="1" x14ac:dyDescent="0.2">
      <c r="C23376" s="554"/>
      <c r="D23376" s="554"/>
    </row>
    <row r="23377" spans="3:4" hidden="1" outlineLevel="1" x14ac:dyDescent="0.2">
      <c r="C23377" s="554"/>
      <c r="D23377" s="554"/>
    </row>
    <row r="23378" spans="3:4" hidden="1" outlineLevel="1" x14ac:dyDescent="0.2">
      <c r="C23378" s="554"/>
      <c r="D23378" s="554"/>
    </row>
    <row r="23379" spans="3:4" hidden="1" outlineLevel="1" x14ac:dyDescent="0.2">
      <c r="C23379" s="554"/>
      <c r="D23379" s="554"/>
    </row>
    <row r="23380" spans="3:4" hidden="1" outlineLevel="1" x14ac:dyDescent="0.2">
      <c r="C23380" s="554"/>
      <c r="D23380" s="554"/>
    </row>
    <row r="23381" spans="3:4" hidden="1" outlineLevel="1" x14ac:dyDescent="0.2">
      <c r="C23381" s="554"/>
      <c r="D23381" s="554"/>
    </row>
    <row r="23382" spans="3:4" hidden="1" outlineLevel="1" x14ac:dyDescent="0.2">
      <c r="C23382" s="554"/>
      <c r="D23382" s="554"/>
    </row>
    <row r="23383" spans="3:4" hidden="1" outlineLevel="1" x14ac:dyDescent="0.2">
      <c r="C23383" s="554"/>
      <c r="D23383" s="554"/>
    </row>
    <row r="23384" spans="3:4" hidden="1" outlineLevel="1" x14ac:dyDescent="0.2">
      <c r="C23384" s="554"/>
      <c r="D23384" s="554"/>
    </row>
    <row r="23385" spans="3:4" hidden="1" outlineLevel="1" x14ac:dyDescent="0.2">
      <c r="C23385" s="554"/>
      <c r="D23385" s="554"/>
    </row>
    <row r="23386" spans="3:4" hidden="1" outlineLevel="1" x14ac:dyDescent="0.2">
      <c r="C23386" s="554"/>
      <c r="D23386" s="554"/>
    </row>
    <row r="23387" spans="3:4" hidden="1" outlineLevel="1" x14ac:dyDescent="0.2">
      <c r="C23387" s="554"/>
      <c r="D23387" s="554"/>
    </row>
    <row r="23388" spans="3:4" hidden="1" outlineLevel="1" x14ac:dyDescent="0.2">
      <c r="C23388" s="554"/>
      <c r="D23388" s="554"/>
    </row>
    <row r="23389" spans="3:4" hidden="1" outlineLevel="1" x14ac:dyDescent="0.2">
      <c r="C23389" s="554"/>
      <c r="D23389" s="554"/>
    </row>
    <row r="23390" spans="3:4" hidden="1" outlineLevel="1" x14ac:dyDescent="0.2">
      <c r="C23390" s="554"/>
      <c r="D23390" s="554"/>
    </row>
    <row r="23391" spans="3:4" hidden="1" outlineLevel="1" x14ac:dyDescent="0.2">
      <c r="C23391" s="554"/>
      <c r="D23391" s="554"/>
    </row>
    <row r="23392" spans="3:4" hidden="1" outlineLevel="1" x14ac:dyDescent="0.2">
      <c r="C23392" s="554"/>
      <c r="D23392" s="554"/>
    </row>
    <row r="23393" spans="3:4" hidden="1" outlineLevel="1" x14ac:dyDescent="0.2">
      <c r="C23393" s="554"/>
      <c r="D23393" s="554"/>
    </row>
    <row r="23394" spans="3:4" hidden="1" outlineLevel="1" x14ac:dyDescent="0.2">
      <c r="C23394" s="554"/>
      <c r="D23394" s="554"/>
    </row>
    <row r="23395" spans="3:4" hidden="1" outlineLevel="1" x14ac:dyDescent="0.2">
      <c r="C23395" s="554"/>
      <c r="D23395" s="554"/>
    </row>
    <row r="23396" spans="3:4" hidden="1" outlineLevel="1" x14ac:dyDescent="0.2">
      <c r="C23396" s="554"/>
      <c r="D23396" s="554"/>
    </row>
    <row r="23397" spans="3:4" hidden="1" outlineLevel="1" x14ac:dyDescent="0.2">
      <c r="C23397" s="554"/>
      <c r="D23397" s="554"/>
    </row>
    <row r="23398" spans="3:4" hidden="1" outlineLevel="1" x14ac:dyDescent="0.2">
      <c r="C23398" s="554"/>
      <c r="D23398" s="554"/>
    </row>
    <row r="23399" spans="3:4" hidden="1" outlineLevel="1" x14ac:dyDescent="0.2">
      <c r="C23399" s="554"/>
      <c r="D23399" s="554"/>
    </row>
    <row r="23400" spans="3:4" hidden="1" outlineLevel="1" x14ac:dyDescent="0.2">
      <c r="C23400" s="554"/>
      <c r="D23400" s="554"/>
    </row>
    <row r="23401" spans="3:4" hidden="1" outlineLevel="1" x14ac:dyDescent="0.2">
      <c r="C23401" s="554"/>
      <c r="D23401" s="554"/>
    </row>
    <row r="23402" spans="3:4" hidden="1" outlineLevel="1" x14ac:dyDescent="0.2">
      <c r="C23402" s="554"/>
      <c r="D23402" s="554"/>
    </row>
    <row r="23403" spans="3:4" hidden="1" outlineLevel="1" x14ac:dyDescent="0.2">
      <c r="C23403" s="554"/>
      <c r="D23403" s="554"/>
    </row>
    <row r="23404" spans="3:4" hidden="1" outlineLevel="1" x14ac:dyDescent="0.2">
      <c r="C23404" s="554"/>
      <c r="D23404" s="554"/>
    </row>
    <row r="23405" spans="3:4" hidden="1" outlineLevel="1" x14ac:dyDescent="0.2">
      <c r="C23405" s="554"/>
      <c r="D23405" s="554"/>
    </row>
    <row r="23406" spans="3:4" hidden="1" outlineLevel="1" x14ac:dyDescent="0.2">
      <c r="C23406" s="554"/>
      <c r="D23406" s="554"/>
    </row>
    <row r="23407" spans="3:4" hidden="1" outlineLevel="1" x14ac:dyDescent="0.2">
      <c r="C23407" s="554"/>
      <c r="D23407" s="554"/>
    </row>
    <row r="23408" spans="3:4" hidden="1" outlineLevel="1" x14ac:dyDescent="0.2">
      <c r="C23408" s="554"/>
      <c r="D23408" s="554"/>
    </row>
    <row r="23409" spans="3:4" hidden="1" outlineLevel="1" x14ac:dyDescent="0.2">
      <c r="C23409" s="554"/>
      <c r="D23409" s="554"/>
    </row>
    <row r="23410" spans="3:4" hidden="1" outlineLevel="1" x14ac:dyDescent="0.2">
      <c r="C23410" s="554"/>
      <c r="D23410" s="554"/>
    </row>
    <row r="23411" spans="3:4" hidden="1" outlineLevel="1" x14ac:dyDescent="0.2">
      <c r="C23411" s="554"/>
      <c r="D23411" s="554"/>
    </row>
    <row r="23412" spans="3:4" hidden="1" outlineLevel="1" x14ac:dyDescent="0.2">
      <c r="C23412" s="554"/>
      <c r="D23412" s="554"/>
    </row>
    <row r="23413" spans="3:4" hidden="1" outlineLevel="1" x14ac:dyDescent="0.2">
      <c r="C23413" s="554"/>
      <c r="D23413" s="554"/>
    </row>
    <row r="23414" spans="3:4" hidden="1" outlineLevel="1" x14ac:dyDescent="0.2">
      <c r="C23414" s="554"/>
      <c r="D23414" s="554"/>
    </row>
    <row r="23415" spans="3:4" hidden="1" outlineLevel="1" x14ac:dyDescent="0.2">
      <c r="C23415" s="554"/>
      <c r="D23415" s="554"/>
    </row>
    <row r="23416" spans="3:4" hidden="1" outlineLevel="1" x14ac:dyDescent="0.2">
      <c r="C23416" s="554"/>
      <c r="D23416" s="554"/>
    </row>
    <row r="23417" spans="3:4" hidden="1" outlineLevel="1" x14ac:dyDescent="0.2">
      <c r="C23417" s="554"/>
      <c r="D23417" s="554"/>
    </row>
    <row r="23418" spans="3:4" hidden="1" outlineLevel="1" x14ac:dyDescent="0.2">
      <c r="C23418" s="554"/>
      <c r="D23418" s="554"/>
    </row>
    <row r="23419" spans="3:4" hidden="1" outlineLevel="1" x14ac:dyDescent="0.2">
      <c r="C23419" s="554"/>
      <c r="D23419" s="554"/>
    </row>
    <row r="23420" spans="3:4" hidden="1" outlineLevel="1" x14ac:dyDescent="0.2">
      <c r="C23420" s="554"/>
      <c r="D23420" s="554"/>
    </row>
    <row r="23421" spans="3:4" hidden="1" outlineLevel="1" x14ac:dyDescent="0.2">
      <c r="C23421" s="554"/>
      <c r="D23421" s="554"/>
    </row>
    <row r="23422" spans="3:4" hidden="1" outlineLevel="1" x14ac:dyDescent="0.2">
      <c r="C23422" s="554"/>
      <c r="D23422" s="554"/>
    </row>
    <row r="23423" spans="3:4" hidden="1" outlineLevel="1" x14ac:dyDescent="0.2">
      <c r="C23423" s="554"/>
      <c r="D23423" s="554"/>
    </row>
    <row r="23424" spans="3:4" hidden="1" outlineLevel="1" x14ac:dyDescent="0.2">
      <c r="C23424" s="554"/>
      <c r="D23424" s="554"/>
    </row>
    <row r="23425" spans="3:4" hidden="1" outlineLevel="1" x14ac:dyDescent="0.2">
      <c r="C23425" s="554"/>
      <c r="D23425" s="554"/>
    </row>
    <row r="23426" spans="3:4" hidden="1" outlineLevel="1" x14ac:dyDescent="0.2">
      <c r="C23426" s="554"/>
      <c r="D23426" s="554"/>
    </row>
    <row r="23427" spans="3:4" hidden="1" outlineLevel="1" x14ac:dyDescent="0.2">
      <c r="C23427" s="554"/>
      <c r="D23427" s="554"/>
    </row>
    <row r="23428" spans="3:4" hidden="1" outlineLevel="1" x14ac:dyDescent="0.2">
      <c r="C23428" s="554"/>
      <c r="D23428" s="554"/>
    </row>
    <row r="23429" spans="3:4" hidden="1" outlineLevel="1" x14ac:dyDescent="0.2">
      <c r="C23429" s="554"/>
      <c r="D23429" s="554"/>
    </row>
    <row r="23430" spans="3:4" hidden="1" outlineLevel="1" x14ac:dyDescent="0.2">
      <c r="C23430" s="554"/>
      <c r="D23430" s="554"/>
    </row>
    <row r="23431" spans="3:4" hidden="1" outlineLevel="1" x14ac:dyDescent="0.2">
      <c r="C23431" s="554"/>
      <c r="D23431" s="554"/>
    </row>
    <row r="23432" spans="3:4" hidden="1" outlineLevel="1" x14ac:dyDescent="0.2">
      <c r="C23432" s="554"/>
      <c r="D23432" s="554"/>
    </row>
    <row r="23433" spans="3:4" hidden="1" outlineLevel="1" x14ac:dyDescent="0.2">
      <c r="C23433" s="554"/>
      <c r="D23433" s="554"/>
    </row>
    <row r="23434" spans="3:4" hidden="1" outlineLevel="1" x14ac:dyDescent="0.2">
      <c r="C23434" s="554"/>
      <c r="D23434" s="554"/>
    </row>
    <row r="23435" spans="3:4" hidden="1" outlineLevel="1" x14ac:dyDescent="0.2">
      <c r="C23435" s="554"/>
      <c r="D23435" s="554"/>
    </row>
    <row r="23436" spans="3:4" hidden="1" outlineLevel="1" x14ac:dyDescent="0.2">
      <c r="C23436" s="554"/>
      <c r="D23436" s="554"/>
    </row>
    <row r="23437" spans="3:4" hidden="1" outlineLevel="1" x14ac:dyDescent="0.2">
      <c r="C23437" s="554"/>
      <c r="D23437" s="554"/>
    </row>
    <row r="23438" spans="3:4" hidden="1" outlineLevel="1" x14ac:dyDescent="0.2">
      <c r="C23438" s="554"/>
      <c r="D23438" s="554"/>
    </row>
    <row r="23439" spans="3:4" hidden="1" outlineLevel="1" x14ac:dyDescent="0.2">
      <c r="C23439" s="554"/>
      <c r="D23439" s="554"/>
    </row>
    <row r="23440" spans="3:4" hidden="1" outlineLevel="1" x14ac:dyDescent="0.2">
      <c r="C23440" s="554"/>
      <c r="D23440" s="554"/>
    </row>
    <row r="23441" spans="3:4" hidden="1" outlineLevel="1" x14ac:dyDescent="0.2">
      <c r="C23441" s="554"/>
      <c r="D23441" s="554"/>
    </row>
    <row r="23442" spans="3:4" hidden="1" outlineLevel="1" x14ac:dyDescent="0.2">
      <c r="C23442" s="554"/>
      <c r="D23442" s="554"/>
    </row>
    <row r="23443" spans="3:4" hidden="1" outlineLevel="1" x14ac:dyDescent="0.2">
      <c r="C23443" s="554"/>
      <c r="D23443" s="554"/>
    </row>
    <row r="23444" spans="3:4" hidden="1" outlineLevel="1" x14ac:dyDescent="0.2">
      <c r="C23444" s="554"/>
      <c r="D23444" s="554"/>
    </row>
    <row r="23445" spans="3:4" hidden="1" outlineLevel="1" x14ac:dyDescent="0.2">
      <c r="C23445" s="554"/>
      <c r="D23445" s="554"/>
    </row>
    <row r="23446" spans="3:4" hidden="1" outlineLevel="1" x14ac:dyDescent="0.2">
      <c r="C23446" s="554"/>
      <c r="D23446" s="554"/>
    </row>
    <row r="23447" spans="3:4" hidden="1" outlineLevel="1" x14ac:dyDescent="0.2">
      <c r="C23447" s="554"/>
      <c r="D23447" s="554"/>
    </row>
    <row r="23448" spans="3:4" hidden="1" outlineLevel="1" x14ac:dyDescent="0.2">
      <c r="C23448" s="554"/>
      <c r="D23448" s="554"/>
    </row>
    <row r="23449" spans="3:4" hidden="1" outlineLevel="1" x14ac:dyDescent="0.2">
      <c r="C23449" s="554"/>
      <c r="D23449" s="554"/>
    </row>
    <row r="23450" spans="3:4" hidden="1" outlineLevel="1" x14ac:dyDescent="0.2">
      <c r="C23450" s="554"/>
      <c r="D23450" s="554"/>
    </row>
    <row r="23451" spans="3:4" hidden="1" outlineLevel="1" x14ac:dyDescent="0.2">
      <c r="C23451" s="554"/>
      <c r="D23451" s="554"/>
    </row>
    <row r="23452" spans="3:4" hidden="1" outlineLevel="1" x14ac:dyDescent="0.2">
      <c r="C23452" s="554"/>
      <c r="D23452" s="554"/>
    </row>
    <row r="23453" spans="3:4" hidden="1" outlineLevel="1" x14ac:dyDescent="0.2">
      <c r="C23453" s="554"/>
      <c r="D23453" s="554"/>
    </row>
    <row r="23454" spans="3:4" hidden="1" outlineLevel="1" x14ac:dyDescent="0.2">
      <c r="C23454" s="554"/>
      <c r="D23454" s="554"/>
    </row>
    <row r="23455" spans="3:4" hidden="1" outlineLevel="1" x14ac:dyDescent="0.2">
      <c r="C23455" s="554"/>
      <c r="D23455" s="554"/>
    </row>
    <row r="23456" spans="3:4" hidden="1" outlineLevel="1" x14ac:dyDescent="0.2">
      <c r="C23456" s="554"/>
      <c r="D23456" s="554"/>
    </row>
    <row r="23457" spans="3:4" hidden="1" outlineLevel="1" x14ac:dyDescent="0.2">
      <c r="C23457" s="554"/>
      <c r="D23457" s="554"/>
    </row>
    <row r="23458" spans="3:4" hidden="1" outlineLevel="1" x14ac:dyDescent="0.2">
      <c r="C23458" s="554"/>
      <c r="D23458" s="554"/>
    </row>
    <row r="23459" spans="3:4" hidden="1" outlineLevel="1" x14ac:dyDescent="0.2">
      <c r="C23459" s="554"/>
      <c r="D23459" s="554"/>
    </row>
    <row r="23460" spans="3:4" hidden="1" outlineLevel="1" x14ac:dyDescent="0.2">
      <c r="C23460" s="554"/>
      <c r="D23460" s="554"/>
    </row>
    <row r="23461" spans="3:4" hidden="1" outlineLevel="1" x14ac:dyDescent="0.2">
      <c r="C23461" s="554"/>
      <c r="D23461" s="554"/>
    </row>
    <row r="23462" spans="3:4" hidden="1" outlineLevel="1" x14ac:dyDescent="0.2">
      <c r="C23462" s="554"/>
      <c r="D23462" s="554"/>
    </row>
    <row r="23463" spans="3:4" hidden="1" outlineLevel="1" x14ac:dyDescent="0.2">
      <c r="C23463" s="554"/>
      <c r="D23463" s="554"/>
    </row>
    <row r="23464" spans="3:4" hidden="1" outlineLevel="1" x14ac:dyDescent="0.2">
      <c r="C23464" s="554"/>
      <c r="D23464" s="554"/>
    </row>
    <row r="23465" spans="3:4" hidden="1" outlineLevel="1" x14ac:dyDescent="0.2">
      <c r="C23465" s="554"/>
      <c r="D23465" s="554"/>
    </row>
    <row r="23466" spans="3:4" hidden="1" outlineLevel="1" x14ac:dyDescent="0.2">
      <c r="C23466" s="554"/>
      <c r="D23466" s="554"/>
    </row>
    <row r="23467" spans="3:4" hidden="1" outlineLevel="1" x14ac:dyDescent="0.2">
      <c r="C23467" s="554"/>
      <c r="D23467" s="554"/>
    </row>
    <row r="23468" spans="3:4" hidden="1" outlineLevel="1" x14ac:dyDescent="0.2">
      <c r="C23468" s="554"/>
      <c r="D23468" s="554"/>
    </row>
    <row r="23469" spans="3:4" hidden="1" outlineLevel="1" x14ac:dyDescent="0.2">
      <c r="C23469" s="554"/>
      <c r="D23469" s="554"/>
    </row>
    <row r="23470" spans="3:4" hidden="1" outlineLevel="1" x14ac:dyDescent="0.2">
      <c r="C23470" s="554"/>
      <c r="D23470" s="554"/>
    </row>
    <row r="23471" spans="3:4" hidden="1" outlineLevel="1" x14ac:dyDescent="0.2">
      <c r="C23471" s="554"/>
      <c r="D23471" s="554"/>
    </row>
    <row r="23472" spans="3:4" hidden="1" outlineLevel="1" x14ac:dyDescent="0.2">
      <c r="C23472" s="554"/>
      <c r="D23472" s="554"/>
    </row>
    <row r="23473" spans="3:4" hidden="1" outlineLevel="1" x14ac:dyDescent="0.2">
      <c r="C23473" s="554"/>
      <c r="D23473" s="554"/>
    </row>
    <row r="23474" spans="3:4" hidden="1" outlineLevel="1" x14ac:dyDescent="0.2">
      <c r="C23474" s="554"/>
      <c r="D23474" s="554"/>
    </row>
    <row r="23475" spans="3:4" hidden="1" outlineLevel="1" x14ac:dyDescent="0.2">
      <c r="C23475" s="554"/>
      <c r="D23475" s="554"/>
    </row>
    <row r="23476" spans="3:4" hidden="1" outlineLevel="1" x14ac:dyDescent="0.2">
      <c r="C23476" s="554"/>
      <c r="D23476" s="554"/>
    </row>
    <row r="23477" spans="3:4" hidden="1" outlineLevel="1" x14ac:dyDescent="0.2">
      <c r="C23477" s="554"/>
      <c r="D23477" s="554"/>
    </row>
    <row r="23478" spans="3:4" hidden="1" outlineLevel="1" x14ac:dyDescent="0.2">
      <c r="C23478" s="554"/>
      <c r="D23478" s="554"/>
    </row>
    <row r="23479" spans="3:4" hidden="1" outlineLevel="1" x14ac:dyDescent="0.2">
      <c r="C23479" s="554"/>
      <c r="D23479" s="554"/>
    </row>
    <row r="23480" spans="3:4" hidden="1" outlineLevel="1" x14ac:dyDescent="0.2">
      <c r="C23480" s="554"/>
      <c r="D23480" s="554"/>
    </row>
    <row r="23481" spans="3:4" hidden="1" outlineLevel="1" x14ac:dyDescent="0.2">
      <c r="C23481" s="554"/>
      <c r="D23481" s="554"/>
    </row>
    <row r="23482" spans="3:4" hidden="1" outlineLevel="1" x14ac:dyDescent="0.2">
      <c r="C23482" s="554"/>
      <c r="D23482" s="554"/>
    </row>
    <row r="23483" spans="3:4" hidden="1" outlineLevel="1" x14ac:dyDescent="0.2">
      <c r="C23483" s="554"/>
      <c r="D23483" s="554"/>
    </row>
    <row r="23484" spans="3:4" hidden="1" outlineLevel="1" x14ac:dyDescent="0.2">
      <c r="C23484" s="554"/>
      <c r="D23484" s="554"/>
    </row>
    <row r="23485" spans="3:4" hidden="1" outlineLevel="1" x14ac:dyDescent="0.2">
      <c r="C23485" s="554"/>
      <c r="D23485" s="554"/>
    </row>
    <row r="23486" spans="3:4" hidden="1" outlineLevel="1" x14ac:dyDescent="0.2">
      <c r="C23486" s="554"/>
      <c r="D23486" s="554"/>
    </row>
    <row r="23487" spans="3:4" hidden="1" outlineLevel="1" x14ac:dyDescent="0.2">
      <c r="C23487" s="554"/>
      <c r="D23487" s="554"/>
    </row>
    <row r="23488" spans="3:4" hidden="1" outlineLevel="1" x14ac:dyDescent="0.2">
      <c r="C23488" s="554"/>
      <c r="D23488" s="554"/>
    </row>
    <row r="23489" spans="3:4" hidden="1" outlineLevel="1" x14ac:dyDescent="0.2">
      <c r="C23489" s="554"/>
      <c r="D23489" s="554"/>
    </row>
    <row r="23490" spans="3:4" hidden="1" outlineLevel="1" x14ac:dyDescent="0.2">
      <c r="C23490" s="554"/>
      <c r="D23490" s="554"/>
    </row>
    <row r="23491" spans="3:4" hidden="1" outlineLevel="1" x14ac:dyDescent="0.2">
      <c r="C23491" s="554"/>
      <c r="D23491" s="554"/>
    </row>
    <row r="23492" spans="3:4" hidden="1" outlineLevel="1" x14ac:dyDescent="0.2">
      <c r="C23492" s="554"/>
      <c r="D23492" s="554"/>
    </row>
    <row r="23493" spans="3:4" hidden="1" outlineLevel="1" x14ac:dyDescent="0.2">
      <c r="C23493" s="554"/>
      <c r="D23493" s="554"/>
    </row>
    <row r="23494" spans="3:4" hidden="1" outlineLevel="1" x14ac:dyDescent="0.2">
      <c r="C23494" s="554"/>
      <c r="D23494" s="554"/>
    </row>
    <row r="23495" spans="3:4" hidden="1" outlineLevel="1" x14ac:dyDescent="0.2">
      <c r="C23495" s="554"/>
      <c r="D23495" s="554"/>
    </row>
    <row r="23496" spans="3:4" hidden="1" outlineLevel="1" x14ac:dyDescent="0.2">
      <c r="C23496" s="554"/>
      <c r="D23496" s="554"/>
    </row>
    <row r="23497" spans="3:4" hidden="1" outlineLevel="1" x14ac:dyDescent="0.2">
      <c r="C23497" s="554"/>
      <c r="D23497" s="554"/>
    </row>
    <row r="23498" spans="3:4" hidden="1" outlineLevel="1" x14ac:dyDescent="0.2">
      <c r="C23498" s="554"/>
      <c r="D23498" s="554"/>
    </row>
    <row r="23499" spans="3:4" hidden="1" outlineLevel="1" x14ac:dyDescent="0.2">
      <c r="C23499" s="554"/>
      <c r="D23499" s="554"/>
    </row>
    <row r="23500" spans="3:4" hidden="1" outlineLevel="1" x14ac:dyDescent="0.2">
      <c r="C23500" s="554"/>
      <c r="D23500" s="554"/>
    </row>
    <row r="23501" spans="3:4" hidden="1" outlineLevel="1" x14ac:dyDescent="0.2">
      <c r="C23501" s="554"/>
      <c r="D23501" s="554"/>
    </row>
    <row r="23502" spans="3:4" hidden="1" outlineLevel="1" x14ac:dyDescent="0.2">
      <c r="C23502" s="554"/>
      <c r="D23502" s="554"/>
    </row>
    <row r="23503" spans="3:4" hidden="1" outlineLevel="1" x14ac:dyDescent="0.2">
      <c r="C23503" s="554"/>
      <c r="D23503" s="554"/>
    </row>
    <row r="23504" spans="3:4" hidden="1" outlineLevel="1" x14ac:dyDescent="0.2">
      <c r="C23504" s="554"/>
      <c r="D23504" s="554"/>
    </row>
    <row r="23505" spans="3:4" hidden="1" outlineLevel="1" x14ac:dyDescent="0.2">
      <c r="C23505" s="554"/>
      <c r="D23505" s="554"/>
    </row>
    <row r="23506" spans="3:4" hidden="1" outlineLevel="1" x14ac:dyDescent="0.2">
      <c r="C23506" s="554"/>
      <c r="D23506" s="554"/>
    </row>
    <row r="23507" spans="3:4" hidden="1" outlineLevel="1" x14ac:dyDescent="0.2">
      <c r="C23507" s="554"/>
      <c r="D23507" s="554"/>
    </row>
    <row r="23508" spans="3:4" hidden="1" outlineLevel="1" x14ac:dyDescent="0.2">
      <c r="C23508" s="554"/>
      <c r="D23508" s="554"/>
    </row>
    <row r="23509" spans="3:4" hidden="1" outlineLevel="1" x14ac:dyDescent="0.2">
      <c r="C23509" s="554"/>
      <c r="D23509" s="554"/>
    </row>
    <row r="23510" spans="3:4" hidden="1" outlineLevel="1" x14ac:dyDescent="0.2">
      <c r="C23510" s="554"/>
      <c r="D23510" s="554"/>
    </row>
    <row r="23511" spans="3:4" hidden="1" outlineLevel="1" x14ac:dyDescent="0.2">
      <c r="C23511" s="554"/>
      <c r="D23511" s="554"/>
    </row>
    <row r="23512" spans="3:4" hidden="1" outlineLevel="1" x14ac:dyDescent="0.2">
      <c r="C23512" s="554"/>
      <c r="D23512" s="554"/>
    </row>
    <row r="23513" spans="3:4" hidden="1" outlineLevel="1" x14ac:dyDescent="0.2">
      <c r="C23513" s="554"/>
      <c r="D23513" s="554"/>
    </row>
    <row r="23514" spans="3:4" hidden="1" outlineLevel="1" x14ac:dyDescent="0.2">
      <c r="C23514" s="554"/>
      <c r="D23514" s="554"/>
    </row>
    <row r="23515" spans="3:4" hidden="1" outlineLevel="1" x14ac:dyDescent="0.2">
      <c r="C23515" s="554"/>
      <c r="D23515" s="554"/>
    </row>
    <row r="23516" spans="3:4" hidden="1" outlineLevel="1" x14ac:dyDescent="0.2">
      <c r="C23516" s="554"/>
      <c r="D23516" s="554"/>
    </row>
    <row r="23517" spans="3:4" hidden="1" outlineLevel="1" x14ac:dyDescent="0.2">
      <c r="C23517" s="554"/>
      <c r="D23517" s="554"/>
    </row>
    <row r="23518" spans="3:4" hidden="1" outlineLevel="1" x14ac:dyDescent="0.2">
      <c r="C23518" s="554"/>
      <c r="D23518" s="554"/>
    </row>
    <row r="23519" spans="3:4" hidden="1" outlineLevel="1" x14ac:dyDescent="0.2">
      <c r="C23519" s="554"/>
      <c r="D23519" s="554"/>
    </row>
    <row r="23520" spans="3:4" hidden="1" outlineLevel="1" x14ac:dyDescent="0.2">
      <c r="C23520" s="554"/>
      <c r="D23520" s="554"/>
    </row>
    <row r="23521" spans="3:4" hidden="1" outlineLevel="1" x14ac:dyDescent="0.2">
      <c r="C23521" s="554"/>
      <c r="D23521" s="554"/>
    </row>
    <row r="23522" spans="3:4" hidden="1" outlineLevel="1" x14ac:dyDescent="0.2">
      <c r="C23522" s="554"/>
      <c r="D23522" s="554"/>
    </row>
    <row r="23523" spans="3:4" hidden="1" outlineLevel="1" x14ac:dyDescent="0.2">
      <c r="C23523" s="554"/>
      <c r="D23523" s="554"/>
    </row>
    <row r="23524" spans="3:4" hidden="1" outlineLevel="1" x14ac:dyDescent="0.2">
      <c r="C23524" s="554"/>
      <c r="D23524" s="554"/>
    </row>
    <row r="23525" spans="3:4" hidden="1" outlineLevel="1" x14ac:dyDescent="0.2">
      <c r="C23525" s="554"/>
      <c r="D23525" s="554"/>
    </row>
    <row r="23526" spans="3:4" hidden="1" outlineLevel="1" x14ac:dyDescent="0.2">
      <c r="C23526" s="554"/>
      <c r="D23526" s="554"/>
    </row>
    <row r="23527" spans="3:4" hidden="1" outlineLevel="1" x14ac:dyDescent="0.2">
      <c r="C23527" s="554"/>
      <c r="D23527" s="554"/>
    </row>
    <row r="23528" spans="3:4" hidden="1" outlineLevel="1" x14ac:dyDescent="0.2">
      <c r="C23528" s="554"/>
      <c r="D23528" s="554"/>
    </row>
    <row r="23529" spans="3:4" hidden="1" outlineLevel="1" x14ac:dyDescent="0.2">
      <c r="C23529" s="554"/>
      <c r="D23529" s="554"/>
    </row>
    <row r="23530" spans="3:4" hidden="1" outlineLevel="1" x14ac:dyDescent="0.2">
      <c r="C23530" s="554"/>
      <c r="D23530" s="554"/>
    </row>
    <row r="23531" spans="3:4" hidden="1" outlineLevel="1" x14ac:dyDescent="0.2">
      <c r="C23531" s="554"/>
      <c r="D23531" s="554"/>
    </row>
    <row r="23532" spans="3:4" hidden="1" outlineLevel="1" x14ac:dyDescent="0.2">
      <c r="C23532" s="554"/>
      <c r="D23532" s="554"/>
    </row>
    <row r="23533" spans="3:4" hidden="1" outlineLevel="1" x14ac:dyDescent="0.2">
      <c r="C23533" s="554"/>
      <c r="D23533" s="554"/>
    </row>
    <row r="23534" spans="3:4" hidden="1" outlineLevel="1" x14ac:dyDescent="0.2">
      <c r="C23534" s="554"/>
      <c r="D23534" s="554"/>
    </row>
    <row r="23535" spans="3:4" hidden="1" outlineLevel="1" x14ac:dyDescent="0.2">
      <c r="C23535" s="554"/>
      <c r="D23535" s="554"/>
    </row>
    <row r="23536" spans="3:4" hidden="1" outlineLevel="1" x14ac:dyDescent="0.2">
      <c r="C23536" s="554"/>
      <c r="D23536" s="554"/>
    </row>
    <row r="23537" spans="3:4" hidden="1" outlineLevel="1" x14ac:dyDescent="0.2">
      <c r="C23537" s="554"/>
      <c r="D23537" s="554"/>
    </row>
    <row r="23538" spans="3:4" hidden="1" outlineLevel="1" x14ac:dyDescent="0.2">
      <c r="C23538" s="554"/>
      <c r="D23538" s="554"/>
    </row>
    <row r="23539" spans="3:4" hidden="1" outlineLevel="1" x14ac:dyDescent="0.2">
      <c r="C23539" s="554"/>
      <c r="D23539" s="554"/>
    </row>
    <row r="23540" spans="3:4" hidden="1" outlineLevel="1" x14ac:dyDescent="0.2">
      <c r="C23540" s="554"/>
      <c r="D23540" s="554"/>
    </row>
    <row r="23541" spans="3:4" hidden="1" outlineLevel="1" x14ac:dyDescent="0.2">
      <c r="C23541" s="554"/>
      <c r="D23541" s="554"/>
    </row>
    <row r="23542" spans="3:4" hidden="1" outlineLevel="1" x14ac:dyDescent="0.2">
      <c r="C23542" s="554"/>
      <c r="D23542" s="554"/>
    </row>
    <row r="23543" spans="3:4" hidden="1" outlineLevel="1" x14ac:dyDescent="0.2">
      <c r="C23543" s="554"/>
      <c r="D23543" s="554"/>
    </row>
    <row r="23544" spans="3:4" hidden="1" outlineLevel="1" x14ac:dyDescent="0.2">
      <c r="C23544" s="554"/>
      <c r="D23544" s="554"/>
    </row>
    <row r="23545" spans="3:4" hidden="1" outlineLevel="1" x14ac:dyDescent="0.2">
      <c r="C23545" s="554"/>
      <c r="D23545" s="554"/>
    </row>
    <row r="23546" spans="3:4" hidden="1" outlineLevel="1" x14ac:dyDescent="0.2">
      <c r="C23546" s="554"/>
      <c r="D23546" s="554"/>
    </row>
    <row r="23547" spans="3:4" hidden="1" outlineLevel="1" x14ac:dyDescent="0.2">
      <c r="C23547" s="554"/>
      <c r="D23547" s="554"/>
    </row>
    <row r="23548" spans="3:4" hidden="1" outlineLevel="1" x14ac:dyDescent="0.2">
      <c r="C23548" s="554"/>
      <c r="D23548" s="554"/>
    </row>
    <row r="23549" spans="3:4" hidden="1" outlineLevel="1" x14ac:dyDescent="0.2">
      <c r="C23549" s="554"/>
      <c r="D23549" s="554"/>
    </row>
    <row r="23550" spans="3:4" hidden="1" outlineLevel="1" x14ac:dyDescent="0.2">
      <c r="C23550" s="554"/>
      <c r="D23550" s="554"/>
    </row>
    <row r="23551" spans="3:4" hidden="1" outlineLevel="1" x14ac:dyDescent="0.2">
      <c r="C23551" s="554"/>
      <c r="D23551" s="554"/>
    </row>
    <row r="23552" spans="3:4" hidden="1" outlineLevel="1" x14ac:dyDescent="0.2">
      <c r="C23552" s="554"/>
      <c r="D23552" s="554"/>
    </row>
    <row r="23553" spans="3:4" hidden="1" outlineLevel="1" x14ac:dyDescent="0.2">
      <c r="C23553" s="554"/>
      <c r="D23553" s="554"/>
    </row>
    <row r="23554" spans="3:4" hidden="1" outlineLevel="1" x14ac:dyDescent="0.2">
      <c r="C23554" s="554"/>
      <c r="D23554" s="554"/>
    </row>
    <row r="23555" spans="3:4" hidden="1" outlineLevel="1" x14ac:dyDescent="0.2">
      <c r="C23555" s="554"/>
      <c r="D23555" s="554"/>
    </row>
    <row r="23556" spans="3:4" hidden="1" outlineLevel="1" x14ac:dyDescent="0.2">
      <c r="C23556" s="554"/>
      <c r="D23556" s="554"/>
    </row>
    <row r="23557" spans="3:4" hidden="1" outlineLevel="1" x14ac:dyDescent="0.2">
      <c r="C23557" s="554"/>
      <c r="D23557" s="554"/>
    </row>
    <row r="23558" spans="3:4" hidden="1" outlineLevel="1" x14ac:dyDescent="0.2">
      <c r="C23558" s="554"/>
      <c r="D23558" s="554"/>
    </row>
    <row r="23559" spans="3:4" hidden="1" outlineLevel="1" x14ac:dyDescent="0.2">
      <c r="C23559" s="554"/>
      <c r="D23559" s="554"/>
    </row>
    <row r="23560" spans="3:4" hidden="1" outlineLevel="1" x14ac:dyDescent="0.2">
      <c r="C23560" s="554"/>
      <c r="D23560" s="554"/>
    </row>
    <row r="23561" spans="3:4" hidden="1" outlineLevel="1" x14ac:dyDescent="0.2">
      <c r="C23561" s="554"/>
      <c r="D23561" s="554"/>
    </row>
    <row r="23562" spans="3:4" hidden="1" outlineLevel="1" x14ac:dyDescent="0.2">
      <c r="C23562" s="554"/>
      <c r="D23562" s="554"/>
    </row>
    <row r="23563" spans="3:4" hidden="1" outlineLevel="1" x14ac:dyDescent="0.2">
      <c r="C23563" s="554"/>
      <c r="D23563" s="554"/>
    </row>
    <row r="23564" spans="3:4" hidden="1" outlineLevel="1" x14ac:dyDescent="0.2">
      <c r="C23564" s="554"/>
      <c r="D23564" s="554"/>
    </row>
    <row r="23565" spans="3:4" hidden="1" outlineLevel="1" x14ac:dyDescent="0.2">
      <c r="C23565" s="554"/>
      <c r="D23565" s="554"/>
    </row>
    <row r="23566" spans="3:4" hidden="1" outlineLevel="1" x14ac:dyDescent="0.2">
      <c r="C23566" s="554"/>
      <c r="D23566" s="554"/>
    </row>
    <row r="23567" spans="3:4" hidden="1" outlineLevel="1" x14ac:dyDescent="0.2">
      <c r="C23567" s="554"/>
      <c r="D23567" s="554"/>
    </row>
    <row r="23568" spans="3:4" hidden="1" outlineLevel="1" x14ac:dyDescent="0.2">
      <c r="C23568" s="554"/>
      <c r="D23568" s="554"/>
    </row>
    <row r="23569" spans="3:4" hidden="1" outlineLevel="1" x14ac:dyDescent="0.2">
      <c r="C23569" s="554"/>
      <c r="D23569" s="554"/>
    </row>
    <row r="23570" spans="3:4" hidden="1" outlineLevel="1" x14ac:dyDescent="0.2">
      <c r="C23570" s="554"/>
      <c r="D23570" s="554"/>
    </row>
    <row r="23571" spans="3:4" hidden="1" outlineLevel="1" x14ac:dyDescent="0.2">
      <c r="C23571" s="554"/>
      <c r="D23571" s="554"/>
    </row>
    <row r="23572" spans="3:4" hidden="1" outlineLevel="1" x14ac:dyDescent="0.2">
      <c r="C23572" s="554"/>
      <c r="D23572" s="554"/>
    </row>
    <row r="23573" spans="3:4" hidden="1" outlineLevel="1" x14ac:dyDescent="0.2">
      <c r="C23573" s="554"/>
      <c r="D23573" s="554"/>
    </row>
    <row r="23574" spans="3:4" hidden="1" outlineLevel="1" x14ac:dyDescent="0.2">
      <c r="C23574" s="554"/>
      <c r="D23574" s="554"/>
    </row>
    <row r="23575" spans="3:4" hidden="1" outlineLevel="1" x14ac:dyDescent="0.2">
      <c r="C23575" s="554"/>
      <c r="D23575" s="554"/>
    </row>
    <row r="23576" spans="3:4" hidden="1" outlineLevel="1" x14ac:dyDescent="0.2">
      <c r="C23576" s="554"/>
      <c r="D23576" s="554"/>
    </row>
    <row r="23577" spans="3:4" hidden="1" outlineLevel="1" x14ac:dyDescent="0.2">
      <c r="C23577" s="554"/>
      <c r="D23577" s="554"/>
    </row>
    <row r="23578" spans="3:4" hidden="1" outlineLevel="1" x14ac:dyDescent="0.2">
      <c r="C23578" s="554"/>
      <c r="D23578" s="554"/>
    </row>
    <row r="23579" spans="3:4" hidden="1" outlineLevel="1" x14ac:dyDescent="0.2">
      <c r="C23579" s="554"/>
      <c r="D23579" s="554"/>
    </row>
    <row r="23580" spans="3:4" hidden="1" outlineLevel="1" x14ac:dyDescent="0.2">
      <c r="C23580" s="554"/>
      <c r="D23580" s="554"/>
    </row>
    <row r="23581" spans="3:4" hidden="1" outlineLevel="1" x14ac:dyDescent="0.2">
      <c r="C23581" s="554"/>
      <c r="D23581" s="554"/>
    </row>
    <row r="23582" spans="3:4" hidden="1" outlineLevel="1" x14ac:dyDescent="0.2">
      <c r="C23582" s="554"/>
      <c r="D23582" s="554"/>
    </row>
    <row r="23583" spans="3:4" hidden="1" outlineLevel="1" x14ac:dyDescent="0.2">
      <c r="C23583" s="554"/>
      <c r="D23583" s="554"/>
    </row>
    <row r="23584" spans="3:4" hidden="1" outlineLevel="1" x14ac:dyDescent="0.2">
      <c r="C23584" s="554"/>
      <c r="D23584" s="554"/>
    </row>
    <row r="23585" spans="3:4" hidden="1" outlineLevel="1" x14ac:dyDescent="0.2">
      <c r="C23585" s="554"/>
      <c r="D23585" s="554"/>
    </row>
    <row r="23586" spans="3:4" hidden="1" outlineLevel="1" x14ac:dyDescent="0.2">
      <c r="C23586" s="554"/>
      <c r="D23586" s="554"/>
    </row>
    <row r="23587" spans="3:4" hidden="1" outlineLevel="1" x14ac:dyDescent="0.2">
      <c r="C23587" s="554"/>
      <c r="D23587" s="554"/>
    </row>
    <row r="23588" spans="3:4" hidden="1" outlineLevel="1" x14ac:dyDescent="0.2">
      <c r="C23588" s="554"/>
      <c r="D23588" s="554"/>
    </row>
    <row r="23589" spans="3:4" hidden="1" outlineLevel="1" x14ac:dyDescent="0.2">
      <c r="C23589" s="554"/>
      <c r="D23589" s="554"/>
    </row>
    <row r="23590" spans="3:4" hidden="1" outlineLevel="1" x14ac:dyDescent="0.2">
      <c r="C23590" s="554"/>
      <c r="D23590" s="554"/>
    </row>
    <row r="23591" spans="3:4" hidden="1" outlineLevel="1" x14ac:dyDescent="0.2">
      <c r="C23591" s="554"/>
      <c r="D23591" s="554"/>
    </row>
    <row r="23592" spans="3:4" hidden="1" outlineLevel="1" x14ac:dyDescent="0.2">
      <c r="C23592" s="554"/>
      <c r="D23592" s="554"/>
    </row>
    <row r="23593" spans="3:4" hidden="1" outlineLevel="1" x14ac:dyDescent="0.2">
      <c r="C23593" s="554"/>
      <c r="D23593" s="554"/>
    </row>
    <row r="23594" spans="3:4" hidden="1" outlineLevel="1" x14ac:dyDescent="0.2">
      <c r="C23594" s="554"/>
      <c r="D23594" s="554"/>
    </row>
    <row r="23595" spans="3:4" hidden="1" outlineLevel="1" x14ac:dyDescent="0.2">
      <c r="C23595" s="554"/>
      <c r="D23595" s="554"/>
    </row>
    <row r="23596" spans="3:4" hidden="1" outlineLevel="1" x14ac:dyDescent="0.2">
      <c r="C23596" s="554"/>
      <c r="D23596" s="554"/>
    </row>
    <row r="23597" spans="3:4" hidden="1" outlineLevel="1" x14ac:dyDescent="0.2">
      <c r="C23597" s="554"/>
      <c r="D23597" s="554"/>
    </row>
    <row r="23598" spans="3:4" hidden="1" outlineLevel="1" x14ac:dyDescent="0.2">
      <c r="C23598" s="554"/>
      <c r="D23598" s="554"/>
    </row>
    <row r="23599" spans="3:4" hidden="1" outlineLevel="1" x14ac:dyDescent="0.2">
      <c r="C23599" s="554"/>
      <c r="D23599" s="554"/>
    </row>
    <row r="23600" spans="3:4" hidden="1" outlineLevel="1" x14ac:dyDescent="0.2">
      <c r="C23600" s="554"/>
      <c r="D23600" s="554"/>
    </row>
    <row r="23601" spans="3:4" hidden="1" outlineLevel="1" x14ac:dyDescent="0.2">
      <c r="C23601" s="554"/>
      <c r="D23601" s="554"/>
    </row>
    <row r="23602" spans="3:4" hidden="1" outlineLevel="1" x14ac:dyDescent="0.2">
      <c r="C23602" s="554"/>
      <c r="D23602" s="554"/>
    </row>
    <row r="23603" spans="3:4" hidden="1" outlineLevel="1" x14ac:dyDescent="0.2">
      <c r="C23603" s="554"/>
      <c r="D23603" s="554"/>
    </row>
    <row r="23604" spans="3:4" hidden="1" outlineLevel="1" x14ac:dyDescent="0.2">
      <c r="C23604" s="554"/>
      <c r="D23604" s="554"/>
    </row>
    <row r="23605" spans="3:4" hidden="1" outlineLevel="1" x14ac:dyDescent="0.2">
      <c r="C23605" s="554"/>
      <c r="D23605" s="554"/>
    </row>
    <row r="23606" spans="3:4" hidden="1" outlineLevel="1" x14ac:dyDescent="0.2">
      <c r="C23606" s="554"/>
      <c r="D23606" s="554"/>
    </row>
    <row r="23607" spans="3:4" hidden="1" outlineLevel="1" x14ac:dyDescent="0.2">
      <c r="C23607" s="554"/>
      <c r="D23607" s="554"/>
    </row>
    <row r="23608" spans="3:4" hidden="1" outlineLevel="1" x14ac:dyDescent="0.2">
      <c r="C23608" s="554"/>
      <c r="D23608" s="554"/>
    </row>
    <row r="23609" spans="3:4" hidden="1" outlineLevel="1" x14ac:dyDescent="0.2">
      <c r="C23609" s="554"/>
      <c r="D23609" s="554"/>
    </row>
    <row r="23610" spans="3:4" hidden="1" outlineLevel="1" x14ac:dyDescent="0.2">
      <c r="C23610" s="554"/>
      <c r="D23610" s="554"/>
    </row>
    <row r="23611" spans="3:4" hidden="1" outlineLevel="1" x14ac:dyDescent="0.2">
      <c r="C23611" s="554"/>
      <c r="D23611" s="554"/>
    </row>
    <row r="23612" spans="3:4" hidden="1" outlineLevel="1" x14ac:dyDescent="0.2">
      <c r="C23612" s="554"/>
      <c r="D23612" s="554"/>
    </row>
    <row r="23613" spans="3:4" hidden="1" outlineLevel="1" x14ac:dyDescent="0.2">
      <c r="C23613" s="554"/>
      <c r="D23613" s="554"/>
    </row>
    <row r="23614" spans="3:4" hidden="1" outlineLevel="1" x14ac:dyDescent="0.2">
      <c r="C23614" s="554"/>
      <c r="D23614" s="554"/>
    </row>
    <row r="23615" spans="3:4" hidden="1" outlineLevel="1" x14ac:dyDescent="0.2">
      <c r="C23615" s="554"/>
      <c r="D23615" s="554"/>
    </row>
    <row r="23616" spans="3:4" hidden="1" outlineLevel="1" x14ac:dyDescent="0.2">
      <c r="C23616" s="554"/>
      <c r="D23616" s="554"/>
    </row>
    <row r="23617" spans="3:4" hidden="1" outlineLevel="1" x14ac:dyDescent="0.2">
      <c r="C23617" s="554"/>
      <c r="D23617" s="554"/>
    </row>
    <row r="23618" spans="3:4" hidden="1" outlineLevel="1" x14ac:dyDescent="0.2">
      <c r="C23618" s="554"/>
      <c r="D23618" s="554"/>
    </row>
    <row r="23619" spans="3:4" hidden="1" outlineLevel="1" x14ac:dyDescent="0.2">
      <c r="C23619" s="554"/>
      <c r="D23619" s="554"/>
    </row>
    <row r="23620" spans="3:4" hidden="1" outlineLevel="1" x14ac:dyDescent="0.2">
      <c r="C23620" s="554"/>
      <c r="D23620" s="554"/>
    </row>
    <row r="23621" spans="3:4" hidden="1" outlineLevel="1" x14ac:dyDescent="0.2">
      <c r="C23621" s="554"/>
      <c r="D23621" s="554"/>
    </row>
    <row r="23622" spans="3:4" hidden="1" outlineLevel="1" x14ac:dyDescent="0.2">
      <c r="C23622" s="554"/>
      <c r="D23622" s="554"/>
    </row>
    <row r="23623" spans="3:4" hidden="1" outlineLevel="1" x14ac:dyDescent="0.2">
      <c r="C23623" s="554"/>
      <c r="D23623" s="554"/>
    </row>
    <row r="23624" spans="3:4" hidden="1" outlineLevel="1" x14ac:dyDescent="0.2">
      <c r="C23624" s="554"/>
      <c r="D23624" s="554"/>
    </row>
    <row r="23625" spans="3:4" hidden="1" outlineLevel="1" x14ac:dyDescent="0.2">
      <c r="C23625" s="554"/>
      <c r="D23625" s="554"/>
    </row>
    <row r="23626" spans="3:4" hidden="1" outlineLevel="1" x14ac:dyDescent="0.2">
      <c r="C23626" s="554"/>
      <c r="D23626" s="554"/>
    </row>
    <row r="23627" spans="3:4" hidden="1" outlineLevel="1" x14ac:dyDescent="0.2">
      <c r="C23627" s="554"/>
      <c r="D23627" s="554"/>
    </row>
    <row r="23628" spans="3:4" hidden="1" outlineLevel="1" x14ac:dyDescent="0.2">
      <c r="C23628" s="554"/>
      <c r="D23628" s="554"/>
    </row>
    <row r="23629" spans="3:4" hidden="1" outlineLevel="1" x14ac:dyDescent="0.2">
      <c r="C23629" s="554"/>
      <c r="D23629" s="554"/>
    </row>
    <row r="23630" spans="3:4" hidden="1" outlineLevel="1" x14ac:dyDescent="0.2">
      <c r="C23630" s="554"/>
      <c r="D23630" s="554"/>
    </row>
    <row r="23631" spans="3:4" hidden="1" outlineLevel="1" x14ac:dyDescent="0.2">
      <c r="C23631" s="554"/>
      <c r="D23631" s="554"/>
    </row>
    <row r="23632" spans="3:4" hidden="1" outlineLevel="1" x14ac:dyDescent="0.2">
      <c r="C23632" s="554"/>
      <c r="D23632" s="554"/>
    </row>
    <row r="23633" spans="3:4" hidden="1" outlineLevel="1" x14ac:dyDescent="0.2">
      <c r="C23633" s="554"/>
      <c r="D23633" s="554"/>
    </row>
    <row r="23634" spans="3:4" hidden="1" outlineLevel="1" x14ac:dyDescent="0.2">
      <c r="C23634" s="554"/>
      <c r="D23634" s="554"/>
    </row>
    <row r="23635" spans="3:4" hidden="1" outlineLevel="1" x14ac:dyDescent="0.2">
      <c r="C23635" s="554"/>
      <c r="D23635" s="554"/>
    </row>
    <row r="23636" spans="3:4" hidden="1" outlineLevel="1" x14ac:dyDescent="0.2">
      <c r="C23636" s="554"/>
      <c r="D23636" s="554"/>
    </row>
    <row r="23637" spans="3:4" hidden="1" outlineLevel="1" x14ac:dyDescent="0.2">
      <c r="C23637" s="554"/>
      <c r="D23637" s="554"/>
    </row>
    <row r="23638" spans="3:4" hidden="1" outlineLevel="1" x14ac:dyDescent="0.2">
      <c r="C23638" s="554"/>
      <c r="D23638" s="554"/>
    </row>
    <row r="23639" spans="3:4" hidden="1" outlineLevel="1" x14ac:dyDescent="0.2">
      <c r="C23639" s="554"/>
      <c r="D23639" s="554"/>
    </row>
    <row r="23640" spans="3:4" hidden="1" outlineLevel="1" x14ac:dyDescent="0.2">
      <c r="C23640" s="554"/>
      <c r="D23640" s="554"/>
    </row>
    <row r="23641" spans="3:4" hidden="1" outlineLevel="1" x14ac:dyDescent="0.2">
      <c r="C23641" s="554"/>
      <c r="D23641" s="554"/>
    </row>
    <row r="23642" spans="3:4" hidden="1" outlineLevel="1" x14ac:dyDescent="0.2">
      <c r="C23642" s="554"/>
      <c r="D23642" s="554"/>
    </row>
    <row r="23643" spans="3:4" hidden="1" outlineLevel="1" x14ac:dyDescent="0.2">
      <c r="C23643" s="554"/>
      <c r="D23643" s="554"/>
    </row>
    <row r="23644" spans="3:4" hidden="1" outlineLevel="1" x14ac:dyDescent="0.2">
      <c r="C23644" s="554"/>
      <c r="D23644" s="554"/>
    </row>
    <row r="23645" spans="3:4" hidden="1" outlineLevel="1" x14ac:dyDescent="0.2">
      <c r="C23645" s="554"/>
      <c r="D23645" s="554"/>
    </row>
    <row r="23646" spans="3:4" hidden="1" outlineLevel="1" x14ac:dyDescent="0.2">
      <c r="C23646" s="554"/>
      <c r="D23646" s="554"/>
    </row>
    <row r="23647" spans="3:4" hidden="1" outlineLevel="1" x14ac:dyDescent="0.2">
      <c r="C23647" s="554"/>
      <c r="D23647" s="554"/>
    </row>
    <row r="23648" spans="3:4" hidden="1" outlineLevel="1" x14ac:dyDescent="0.2">
      <c r="C23648" s="554"/>
      <c r="D23648" s="554"/>
    </row>
    <row r="23649" spans="3:4" hidden="1" outlineLevel="1" x14ac:dyDescent="0.2">
      <c r="C23649" s="554"/>
      <c r="D23649" s="554"/>
    </row>
    <row r="23650" spans="3:4" hidden="1" outlineLevel="1" x14ac:dyDescent="0.2">
      <c r="C23650" s="554"/>
      <c r="D23650" s="554"/>
    </row>
    <row r="23651" spans="3:4" hidden="1" outlineLevel="1" x14ac:dyDescent="0.2">
      <c r="C23651" s="554"/>
      <c r="D23651" s="554"/>
    </row>
    <row r="23652" spans="3:4" hidden="1" outlineLevel="1" x14ac:dyDescent="0.2">
      <c r="C23652" s="554"/>
      <c r="D23652" s="554"/>
    </row>
    <row r="23653" spans="3:4" hidden="1" outlineLevel="1" x14ac:dyDescent="0.2">
      <c r="C23653" s="554"/>
      <c r="D23653" s="554"/>
    </row>
    <row r="23654" spans="3:4" hidden="1" outlineLevel="1" x14ac:dyDescent="0.2">
      <c r="C23654" s="554"/>
      <c r="D23654" s="554"/>
    </row>
    <row r="23655" spans="3:4" hidden="1" outlineLevel="1" x14ac:dyDescent="0.2">
      <c r="C23655" s="554"/>
      <c r="D23655" s="554"/>
    </row>
    <row r="23656" spans="3:4" hidden="1" outlineLevel="1" x14ac:dyDescent="0.2">
      <c r="C23656" s="554"/>
      <c r="D23656" s="554"/>
    </row>
    <row r="23657" spans="3:4" hidden="1" outlineLevel="1" x14ac:dyDescent="0.2">
      <c r="C23657" s="554"/>
      <c r="D23657" s="554"/>
    </row>
    <row r="23658" spans="3:4" hidden="1" outlineLevel="1" x14ac:dyDescent="0.2">
      <c r="C23658" s="554"/>
      <c r="D23658" s="554"/>
    </row>
    <row r="23659" spans="3:4" hidden="1" outlineLevel="1" x14ac:dyDescent="0.2">
      <c r="C23659" s="554"/>
      <c r="D23659" s="554"/>
    </row>
    <row r="23660" spans="3:4" hidden="1" outlineLevel="1" x14ac:dyDescent="0.2">
      <c r="C23660" s="554"/>
      <c r="D23660" s="554"/>
    </row>
    <row r="23661" spans="3:4" hidden="1" outlineLevel="1" x14ac:dyDescent="0.2">
      <c r="C23661" s="554"/>
      <c r="D23661" s="554"/>
    </row>
    <row r="23662" spans="3:4" hidden="1" outlineLevel="1" x14ac:dyDescent="0.2">
      <c r="C23662" s="554"/>
      <c r="D23662" s="554"/>
    </row>
    <row r="23663" spans="3:4" hidden="1" outlineLevel="1" x14ac:dyDescent="0.2">
      <c r="C23663" s="554"/>
      <c r="D23663" s="554"/>
    </row>
    <row r="23664" spans="3:4" hidden="1" outlineLevel="1" x14ac:dyDescent="0.2">
      <c r="C23664" s="554"/>
      <c r="D23664" s="554"/>
    </row>
    <row r="23665" spans="3:4" hidden="1" outlineLevel="1" x14ac:dyDescent="0.2">
      <c r="C23665" s="554"/>
      <c r="D23665" s="554"/>
    </row>
    <row r="23666" spans="3:4" hidden="1" outlineLevel="1" x14ac:dyDescent="0.2">
      <c r="C23666" s="554"/>
      <c r="D23666" s="554"/>
    </row>
    <row r="23667" spans="3:4" hidden="1" outlineLevel="1" x14ac:dyDescent="0.2">
      <c r="C23667" s="554"/>
      <c r="D23667" s="554"/>
    </row>
    <row r="23668" spans="3:4" hidden="1" outlineLevel="1" x14ac:dyDescent="0.2">
      <c r="C23668" s="554"/>
      <c r="D23668" s="554"/>
    </row>
    <row r="23669" spans="3:4" hidden="1" outlineLevel="1" x14ac:dyDescent="0.2">
      <c r="C23669" s="554"/>
      <c r="D23669" s="554"/>
    </row>
    <row r="23670" spans="3:4" hidden="1" outlineLevel="1" x14ac:dyDescent="0.2">
      <c r="C23670" s="554"/>
      <c r="D23670" s="554"/>
    </row>
    <row r="23671" spans="3:4" hidden="1" outlineLevel="1" x14ac:dyDescent="0.2">
      <c r="C23671" s="554"/>
      <c r="D23671" s="554"/>
    </row>
    <row r="23672" spans="3:4" hidden="1" outlineLevel="1" x14ac:dyDescent="0.2">
      <c r="C23672" s="554"/>
      <c r="D23672" s="554"/>
    </row>
    <row r="23673" spans="3:4" hidden="1" outlineLevel="1" x14ac:dyDescent="0.2">
      <c r="C23673" s="554"/>
      <c r="D23673" s="554"/>
    </row>
    <row r="23674" spans="3:4" hidden="1" outlineLevel="1" x14ac:dyDescent="0.2">
      <c r="C23674" s="554"/>
      <c r="D23674" s="554"/>
    </row>
    <row r="23675" spans="3:4" hidden="1" outlineLevel="1" x14ac:dyDescent="0.2">
      <c r="C23675" s="554"/>
      <c r="D23675" s="554"/>
    </row>
    <row r="23676" spans="3:4" hidden="1" outlineLevel="1" x14ac:dyDescent="0.2">
      <c r="C23676" s="554"/>
      <c r="D23676" s="554"/>
    </row>
    <row r="23677" spans="3:4" hidden="1" outlineLevel="1" x14ac:dyDescent="0.2">
      <c r="C23677" s="554"/>
      <c r="D23677" s="554"/>
    </row>
    <row r="23678" spans="3:4" hidden="1" outlineLevel="1" x14ac:dyDescent="0.2">
      <c r="C23678" s="554"/>
      <c r="D23678" s="554"/>
    </row>
    <row r="23679" spans="3:4" hidden="1" outlineLevel="1" x14ac:dyDescent="0.2">
      <c r="C23679" s="554"/>
      <c r="D23679" s="554"/>
    </row>
    <row r="23680" spans="3:4" hidden="1" outlineLevel="1" x14ac:dyDescent="0.2">
      <c r="C23680" s="554"/>
      <c r="D23680" s="554"/>
    </row>
    <row r="23681" spans="3:4" hidden="1" outlineLevel="1" x14ac:dyDescent="0.2">
      <c r="C23681" s="554"/>
      <c r="D23681" s="554"/>
    </row>
    <row r="23682" spans="3:4" hidden="1" outlineLevel="1" x14ac:dyDescent="0.2">
      <c r="C23682" s="554"/>
      <c r="D23682" s="554"/>
    </row>
    <row r="23683" spans="3:4" hidden="1" outlineLevel="1" x14ac:dyDescent="0.2">
      <c r="C23683" s="554"/>
      <c r="D23683" s="554"/>
    </row>
    <row r="23684" spans="3:4" hidden="1" outlineLevel="1" x14ac:dyDescent="0.2">
      <c r="C23684" s="554"/>
      <c r="D23684" s="554"/>
    </row>
    <row r="23685" spans="3:4" hidden="1" outlineLevel="1" x14ac:dyDescent="0.2">
      <c r="C23685" s="554"/>
      <c r="D23685" s="554"/>
    </row>
    <row r="23686" spans="3:4" hidden="1" outlineLevel="1" x14ac:dyDescent="0.2">
      <c r="C23686" s="554"/>
      <c r="D23686" s="554"/>
    </row>
    <row r="23687" spans="3:4" hidden="1" outlineLevel="1" x14ac:dyDescent="0.2">
      <c r="C23687" s="554"/>
      <c r="D23687" s="554"/>
    </row>
    <row r="23688" spans="3:4" hidden="1" outlineLevel="1" x14ac:dyDescent="0.2">
      <c r="C23688" s="554"/>
      <c r="D23688" s="554"/>
    </row>
    <row r="23689" spans="3:4" hidden="1" outlineLevel="1" x14ac:dyDescent="0.2">
      <c r="C23689" s="554"/>
      <c r="D23689" s="554"/>
    </row>
    <row r="23690" spans="3:4" hidden="1" outlineLevel="1" x14ac:dyDescent="0.2">
      <c r="C23690" s="554"/>
      <c r="D23690" s="554"/>
    </row>
    <row r="23691" spans="3:4" hidden="1" outlineLevel="1" x14ac:dyDescent="0.2">
      <c r="C23691" s="554"/>
      <c r="D23691" s="554"/>
    </row>
    <row r="23692" spans="3:4" hidden="1" outlineLevel="1" x14ac:dyDescent="0.2">
      <c r="C23692" s="554"/>
      <c r="D23692" s="554"/>
    </row>
    <row r="23693" spans="3:4" hidden="1" outlineLevel="1" x14ac:dyDescent="0.2">
      <c r="C23693" s="554"/>
      <c r="D23693" s="554"/>
    </row>
    <row r="23694" spans="3:4" hidden="1" outlineLevel="1" x14ac:dyDescent="0.2">
      <c r="C23694" s="554"/>
      <c r="D23694" s="554"/>
    </row>
    <row r="23695" spans="3:4" hidden="1" outlineLevel="1" x14ac:dyDescent="0.2">
      <c r="C23695" s="554"/>
      <c r="D23695" s="554"/>
    </row>
    <row r="23696" spans="3:4" hidden="1" outlineLevel="1" x14ac:dyDescent="0.2">
      <c r="C23696" s="554"/>
      <c r="D23696" s="554"/>
    </row>
    <row r="23697" spans="3:4" hidden="1" outlineLevel="1" x14ac:dyDescent="0.2">
      <c r="C23697" s="554"/>
      <c r="D23697" s="554"/>
    </row>
    <row r="23698" spans="3:4" hidden="1" outlineLevel="1" x14ac:dyDescent="0.2">
      <c r="C23698" s="554"/>
      <c r="D23698" s="554"/>
    </row>
    <row r="23699" spans="3:4" hidden="1" outlineLevel="1" x14ac:dyDescent="0.2">
      <c r="C23699" s="554"/>
      <c r="D23699" s="554"/>
    </row>
    <row r="23700" spans="3:4" hidden="1" outlineLevel="1" x14ac:dyDescent="0.2">
      <c r="C23700" s="554"/>
      <c r="D23700" s="554"/>
    </row>
    <row r="23701" spans="3:4" hidden="1" outlineLevel="1" x14ac:dyDescent="0.2">
      <c r="C23701" s="554"/>
      <c r="D23701" s="554"/>
    </row>
    <row r="23702" spans="3:4" hidden="1" outlineLevel="1" x14ac:dyDescent="0.2">
      <c r="C23702" s="554"/>
      <c r="D23702" s="554"/>
    </row>
    <row r="23703" spans="3:4" hidden="1" outlineLevel="1" x14ac:dyDescent="0.2">
      <c r="C23703" s="554"/>
      <c r="D23703" s="554"/>
    </row>
    <row r="23704" spans="3:4" hidden="1" outlineLevel="1" x14ac:dyDescent="0.2">
      <c r="C23704" s="554"/>
      <c r="D23704" s="554"/>
    </row>
    <row r="23705" spans="3:4" hidden="1" outlineLevel="1" x14ac:dyDescent="0.2">
      <c r="C23705" s="554"/>
      <c r="D23705" s="554"/>
    </row>
    <row r="23706" spans="3:4" hidden="1" outlineLevel="1" x14ac:dyDescent="0.2">
      <c r="C23706" s="554"/>
      <c r="D23706" s="554"/>
    </row>
    <row r="23707" spans="3:4" hidden="1" outlineLevel="1" x14ac:dyDescent="0.2">
      <c r="C23707" s="554"/>
      <c r="D23707" s="554"/>
    </row>
    <row r="23708" spans="3:4" hidden="1" outlineLevel="1" x14ac:dyDescent="0.2">
      <c r="C23708" s="554"/>
      <c r="D23708" s="554"/>
    </row>
    <row r="23709" spans="3:4" hidden="1" outlineLevel="1" x14ac:dyDescent="0.2">
      <c r="C23709" s="554"/>
      <c r="D23709" s="554"/>
    </row>
    <row r="23710" spans="3:4" hidden="1" outlineLevel="1" x14ac:dyDescent="0.2">
      <c r="C23710" s="554"/>
      <c r="D23710" s="554"/>
    </row>
    <row r="23711" spans="3:4" hidden="1" outlineLevel="1" x14ac:dyDescent="0.2">
      <c r="C23711" s="554"/>
      <c r="D23711" s="554"/>
    </row>
    <row r="23712" spans="3:4" hidden="1" outlineLevel="1" x14ac:dyDescent="0.2">
      <c r="C23712" s="554"/>
      <c r="D23712" s="554"/>
    </row>
    <row r="23713" spans="3:4" hidden="1" outlineLevel="1" x14ac:dyDescent="0.2">
      <c r="C23713" s="554"/>
      <c r="D23713" s="554"/>
    </row>
    <row r="23714" spans="3:4" hidden="1" outlineLevel="1" x14ac:dyDescent="0.2">
      <c r="C23714" s="554"/>
      <c r="D23714" s="554"/>
    </row>
    <row r="23715" spans="3:4" hidden="1" outlineLevel="1" x14ac:dyDescent="0.2">
      <c r="C23715" s="554"/>
      <c r="D23715" s="554"/>
    </row>
    <row r="23716" spans="3:4" hidden="1" outlineLevel="1" x14ac:dyDescent="0.2">
      <c r="C23716" s="554"/>
      <c r="D23716" s="554"/>
    </row>
    <row r="23717" spans="3:4" hidden="1" outlineLevel="1" x14ac:dyDescent="0.2">
      <c r="C23717" s="554"/>
      <c r="D23717" s="554"/>
    </row>
    <row r="23718" spans="3:4" hidden="1" outlineLevel="1" x14ac:dyDescent="0.2">
      <c r="C23718" s="554"/>
      <c r="D23718" s="554"/>
    </row>
    <row r="23719" spans="3:4" hidden="1" outlineLevel="1" x14ac:dyDescent="0.2">
      <c r="C23719" s="554"/>
      <c r="D23719" s="554"/>
    </row>
    <row r="23720" spans="3:4" hidden="1" outlineLevel="1" x14ac:dyDescent="0.2">
      <c r="C23720" s="554"/>
      <c r="D23720" s="554"/>
    </row>
    <row r="23721" spans="3:4" hidden="1" outlineLevel="1" x14ac:dyDescent="0.2">
      <c r="C23721" s="554"/>
      <c r="D23721" s="554"/>
    </row>
    <row r="23722" spans="3:4" hidden="1" outlineLevel="1" x14ac:dyDescent="0.2">
      <c r="C23722" s="554"/>
      <c r="D23722" s="554"/>
    </row>
    <row r="23723" spans="3:4" hidden="1" outlineLevel="1" x14ac:dyDescent="0.2">
      <c r="C23723" s="554"/>
      <c r="D23723" s="554"/>
    </row>
    <row r="23724" spans="3:4" hidden="1" outlineLevel="1" x14ac:dyDescent="0.2">
      <c r="C23724" s="554"/>
      <c r="D23724" s="554"/>
    </row>
    <row r="23725" spans="3:4" hidden="1" outlineLevel="1" x14ac:dyDescent="0.2">
      <c r="C23725" s="554"/>
      <c r="D23725" s="554"/>
    </row>
    <row r="23726" spans="3:4" hidden="1" outlineLevel="1" x14ac:dyDescent="0.2">
      <c r="C23726" s="554"/>
      <c r="D23726" s="554"/>
    </row>
    <row r="23727" spans="3:4" hidden="1" outlineLevel="1" x14ac:dyDescent="0.2">
      <c r="C23727" s="554"/>
      <c r="D23727" s="554"/>
    </row>
    <row r="23728" spans="3:4" hidden="1" outlineLevel="1" x14ac:dyDescent="0.2">
      <c r="C23728" s="554"/>
      <c r="D23728" s="554"/>
    </row>
    <row r="23729" spans="3:4" hidden="1" outlineLevel="1" x14ac:dyDescent="0.2">
      <c r="C23729" s="554"/>
      <c r="D23729" s="554"/>
    </row>
    <row r="23730" spans="3:4" hidden="1" outlineLevel="1" x14ac:dyDescent="0.2">
      <c r="C23730" s="554"/>
      <c r="D23730" s="554"/>
    </row>
    <row r="23731" spans="3:4" hidden="1" outlineLevel="1" x14ac:dyDescent="0.2">
      <c r="C23731" s="554"/>
      <c r="D23731" s="554"/>
    </row>
    <row r="23732" spans="3:4" hidden="1" outlineLevel="1" x14ac:dyDescent="0.2">
      <c r="C23732" s="554"/>
      <c r="D23732" s="554"/>
    </row>
    <row r="23733" spans="3:4" hidden="1" outlineLevel="1" x14ac:dyDescent="0.2">
      <c r="C23733" s="554"/>
      <c r="D23733" s="554"/>
    </row>
    <row r="23734" spans="3:4" hidden="1" outlineLevel="1" x14ac:dyDescent="0.2">
      <c r="C23734" s="554"/>
      <c r="D23734" s="554"/>
    </row>
    <row r="23735" spans="3:4" hidden="1" outlineLevel="1" x14ac:dyDescent="0.2">
      <c r="C23735" s="554"/>
      <c r="D23735" s="554"/>
    </row>
    <row r="23736" spans="3:4" hidden="1" outlineLevel="1" x14ac:dyDescent="0.2">
      <c r="C23736" s="554"/>
      <c r="D23736" s="554"/>
    </row>
    <row r="23737" spans="3:4" hidden="1" outlineLevel="1" x14ac:dyDescent="0.2">
      <c r="C23737" s="554"/>
      <c r="D23737" s="554"/>
    </row>
    <row r="23738" spans="3:4" hidden="1" outlineLevel="1" x14ac:dyDescent="0.2">
      <c r="C23738" s="554"/>
      <c r="D23738" s="554"/>
    </row>
    <row r="23739" spans="3:4" hidden="1" outlineLevel="1" x14ac:dyDescent="0.2">
      <c r="C23739" s="554"/>
      <c r="D23739" s="554"/>
    </row>
    <row r="23740" spans="3:4" hidden="1" outlineLevel="1" x14ac:dyDescent="0.2">
      <c r="C23740" s="554"/>
      <c r="D23740" s="554"/>
    </row>
    <row r="23741" spans="3:4" hidden="1" outlineLevel="1" x14ac:dyDescent="0.2">
      <c r="C23741" s="554"/>
      <c r="D23741" s="554"/>
    </row>
    <row r="23742" spans="3:4" hidden="1" outlineLevel="1" x14ac:dyDescent="0.2">
      <c r="C23742" s="554"/>
      <c r="D23742" s="554"/>
    </row>
    <row r="23743" spans="3:4" hidden="1" outlineLevel="1" x14ac:dyDescent="0.2">
      <c r="C23743" s="554"/>
      <c r="D23743" s="554"/>
    </row>
    <row r="23744" spans="3:4" hidden="1" outlineLevel="1" x14ac:dyDescent="0.2">
      <c r="C23744" s="554"/>
      <c r="D23744" s="554"/>
    </row>
    <row r="23745" spans="3:4" hidden="1" outlineLevel="1" x14ac:dyDescent="0.2">
      <c r="C23745" s="554"/>
      <c r="D23745" s="554"/>
    </row>
    <row r="23746" spans="3:4" hidden="1" outlineLevel="1" x14ac:dyDescent="0.2">
      <c r="C23746" s="554"/>
      <c r="D23746" s="554"/>
    </row>
    <row r="23747" spans="3:4" hidden="1" outlineLevel="1" x14ac:dyDescent="0.2">
      <c r="C23747" s="554"/>
      <c r="D23747" s="554"/>
    </row>
    <row r="23748" spans="3:4" hidden="1" outlineLevel="1" x14ac:dyDescent="0.2">
      <c r="C23748" s="554"/>
      <c r="D23748" s="554"/>
    </row>
    <row r="23749" spans="3:4" hidden="1" outlineLevel="1" x14ac:dyDescent="0.2">
      <c r="C23749" s="554"/>
      <c r="D23749" s="554"/>
    </row>
    <row r="23750" spans="3:4" hidden="1" outlineLevel="1" x14ac:dyDescent="0.2">
      <c r="C23750" s="554"/>
      <c r="D23750" s="554"/>
    </row>
    <row r="23751" spans="3:4" hidden="1" outlineLevel="1" x14ac:dyDescent="0.2">
      <c r="C23751" s="554"/>
      <c r="D23751" s="554"/>
    </row>
    <row r="23752" spans="3:4" hidden="1" outlineLevel="1" x14ac:dyDescent="0.2">
      <c r="C23752" s="554"/>
      <c r="D23752" s="554"/>
    </row>
    <row r="23753" spans="3:4" hidden="1" outlineLevel="1" x14ac:dyDescent="0.2">
      <c r="C23753" s="554"/>
      <c r="D23753" s="554"/>
    </row>
    <row r="23754" spans="3:4" hidden="1" outlineLevel="1" x14ac:dyDescent="0.2">
      <c r="C23754" s="554"/>
      <c r="D23754" s="554"/>
    </row>
    <row r="23755" spans="3:4" hidden="1" outlineLevel="1" x14ac:dyDescent="0.2">
      <c r="C23755" s="554"/>
      <c r="D23755" s="554"/>
    </row>
    <row r="23756" spans="3:4" hidden="1" outlineLevel="1" x14ac:dyDescent="0.2">
      <c r="C23756" s="554"/>
      <c r="D23756" s="554"/>
    </row>
    <row r="23757" spans="3:4" hidden="1" outlineLevel="1" x14ac:dyDescent="0.2">
      <c r="C23757" s="554"/>
      <c r="D23757" s="554"/>
    </row>
    <row r="23758" spans="3:4" hidden="1" outlineLevel="1" x14ac:dyDescent="0.2">
      <c r="C23758" s="554"/>
      <c r="D23758" s="554"/>
    </row>
    <row r="23759" spans="3:4" hidden="1" outlineLevel="1" x14ac:dyDescent="0.2">
      <c r="C23759" s="554"/>
      <c r="D23759" s="554"/>
    </row>
    <row r="23760" spans="3:4" hidden="1" outlineLevel="1" x14ac:dyDescent="0.2">
      <c r="C23760" s="554"/>
      <c r="D23760" s="554"/>
    </row>
    <row r="23761" spans="3:4" hidden="1" outlineLevel="1" x14ac:dyDescent="0.2">
      <c r="C23761" s="554"/>
      <c r="D23761" s="554"/>
    </row>
    <row r="23762" spans="3:4" hidden="1" outlineLevel="1" x14ac:dyDescent="0.2">
      <c r="C23762" s="554"/>
      <c r="D23762" s="554"/>
    </row>
    <row r="23763" spans="3:4" hidden="1" outlineLevel="1" x14ac:dyDescent="0.2">
      <c r="C23763" s="554"/>
      <c r="D23763" s="554"/>
    </row>
    <row r="23764" spans="3:4" hidden="1" outlineLevel="1" x14ac:dyDescent="0.2">
      <c r="C23764" s="554"/>
      <c r="D23764" s="554"/>
    </row>
    <row r="23765" spans="3:4" hidden="1" outlineLevel="1" x14ac:dyDescent="0.2">
      <c r="C23765" s="554"/>
      <c r="D23765" s="554"/>
    </row>
    <row r="23766" spans="3:4" hidden="1" outlineLevel="1" x14ac:dyDescent="0.2">
      <c r="C23766" s="554"/>
      <c r="D23766" s="554"/>
    </row>
    <row r="23767" spans="3:4" hidden="1" outlineLevel="1" x14ac:dyDescent="0.2">
      <c r="C23767" s="554"/>
      <c r="D23767" s="554"/>
    </row>
    <row r="23768" spans="3:4" hidden="1" outlineLevel="1" x14ac:dyDescent="0.2">
      <c r="C23768" s="554"/>
      <c r="D23768" s="554"/>
    </row>
    <row r="23769" spans="3:4" hidden="1" outlineLevel="1" x14ac:dyDescent="0.2">
      <c r="C23769" s="554"/>
      <c r="D23769" s="554"/>
    </row>
    <row r="23770" spans="3:4" hidden="1" outlineLevel="1" x14ac:dyDescent="0.2">
      <c r="C23770" s="554"/>
      <c r="D23770" s="554"/>
    </row>
    <row r="23771" spans="3:4" hidden="1" outlineLevel="1" x14ac:dyDescent="0.2">
      <c r="C23771" s="554"/>
      <c r="D23771" s="554"/>
    </row>
    <row r="23772" spans="3:4" hidden="1" outlineLevel="1" x14ac:dyDescent="0.2">
      <c r="C23772" s="554"/>
      <c r="D23772" s="554"/>
    </row>
    <row r="23773" spans="3:4" hidden="1" outlineLevel="1" x14ac:dyDescent="0.2">
      <c r="C23773" s="554"/>
      <c r="D23773" s="554"/>
    </row>
    <row r="23774" spans="3:4" hidden="1" outlineLevel="1" x14ac:dyDescent="0.2">
      <c r="C23774" s="554"/>
      <c r="D23774" s="554"/>
    </row>
    <row r="23775" spans="3:4" hidden="1" outlineLevel="1" x14ac:dyDescent="0.2">
      <c r="C23775" s="554"/>
      <c r="D23775" s="554"/>
    </row>
    <row r="23776" spans="3:4" hidden="1" outlineLevel="1" x14ac:dyDescent="0.2">
      <c r="C23776" s="554"/>
      <c r="D23776" s="554"/>
    </row>
    <row r="23777" spans="3:4" hidden="1" outlineLevel="1" x14ac:dyDescent="0.2">
      <c r="C23777" s="554"/>
      <c r="D23777" s="554"/>
    </row>
    <row r="23778" spans="3:4" hidden="1" outlineLevel="1" x14ac:dyDescent="0.2">
      <c r="C23778" s="554"/>
      <c r="D23778" s="554"/>
    </row>
    <row r="23779" spans="3:4" hidden="1" outlineLevel="1" x14ac:dyDescent="0.2">
      <c r="C23779" s="554"/>
      <c r="D23779" s="554"/>
    </row>
    <row r="23780" spans="3:4" hidden="1" outlineLevel="1" x14ac:dyDescent="0.2">
      <c r="C23780" s="554"/>
      <c r="D23780" s="554"/>
    </row>
    <row r="23781" spans="3:4" hidden="1" outlineLevel="1" x14ac:dyDescent="0.2">
      <c r="C23781" s="554"/>
      <c r="D23781" s="554"/>
    </row>
    <row r="23782" spans="3:4" hidden="1" outlineLevel="1" x14ac:dyDescent="0.2">
      <c r="C23782" s="554"/>
      <c r="D23782" s="554"/>
    </row>
    <row r="23783" spans="3:4" hidden="1" outlineLevel="1" x14ac:dyDescent="0.2">
      <c r="C23783" s="554"/>
      <c r="D23783" s="554"/>
    </row>
    <row r="23784" spans="3:4" hidden="1" outlineLevel="1" x14ac:dyDescent="0.2">
      <c r="C23784" s="554"/>
      <c r="D23784" s="554"/>
    </row>
    <row r="23785" spans="3:4" hidden="1" outlineLevel="1" x14ac:dyDescent="0.2">
      <c r="C23785" s="554"/>
      <c r="D23785" s="554"/>
    </row>
    <row r="23786" spans="3:4" hidden="1" outlineLevel="1" x14ac:dyDescent="0.2">
      <c r="C23786" s="554"/>
      <c r="D23786" s="554"/>
    </row>
    <row r="23787" spans="3:4" hidden="1" outlineLevel="1" x14ac:dyDescent="0.2">
      <c r="C23787" s="554"/>
      <c r="D23787" s="554"/>
    </row>
    <row r="23788" spans="3:4" hidden="1" outlineLevel="1" x14ac:dyDescent="0.2">
      <c r="C23788" s="554"/>
      <c r="D23788" s="554"/>
    </row>
    <row r="23789" spans="3:4" hidden="1" outlineLevel="1" x14ac:dyDescent="0.2">
      <c r="C23789" s="554"/>
      <c r="D23789" s="554"/>
    </row>
    <row r="23790" spans="3:4" hidden="1" outlineLevel="1" x14ac:dyDescent="0.2">
      <c r="C23790" s="554"/>
      <c r="D23790" s="554"/>
    </row>
    <row r="23791" spans="3:4" hidden="1" outlineLevel="1" x14ac:dyDescent="0.2">
      <c r="C23791" s="554"/>
      <c r="D23791" s="554"/>
    </row>
    <row r="23792" spans="3:4" hidden="1" outlineLevel="1" x14ac:dyDescent="0.2">
      <c r="C23792" s="554"/>
      <c r="D23792" s="554"/>
    </row>
    <row r="23793" spans="3:4" hidden="1" outlineLevel="1" x14ac:dyDescent="0.2">
      <c r="C23793" s="554"/>
      <c r="D23793" s="554"/>
    </row>
    <row r="23794" spans="3:4" hidden="1" outlineLevel="1" x14ac:dyDescent="0.2">
      <c r="C23794" s="554"/>
      <c r="D23794" s="554"/>
    </row>
    <row r="23795" spans="3:4" hidden="1" outlineLevel="1" x14ac:dyDescent="0.2">
      <c r="C23795" s="554"/>
      <c r="D23795" s="554"/>
    </row>
    <row r="23796" spans="3:4" hidden="1" outlineLevel="1" x14ac:dyDescent="0.2">
      <c r="C23796" s="554"/>
      <c r="D23796" s="554"/>
    </row>
    <row r="23797" spans="3:4" hidden="1" outlineLevel="1" x14ac:dyDescent="0.2">
      <c r="C23797" s="554"/>
      <c r="D23797" s="554"/>
    </row>
    <row r="23798" spans="3:4" hidden="1" outlineLevel="1" x14ac:dyDescent="0.2">
      <c r="C23798" s="554"/>
      <c r="D23798" s="554"/>
    </row>
    <row r="23799" spans="3:4" hidden="1" outlineLevel="1" x14ac:dyDescent="0.2">
      <c r="C23799" s="554"/>
      <c r="D23799" s="554"/>
    </row>
    <row r="23800" spans="3:4" hidden="1" outlineLevel="1" x14ac:dyDescent="0.2">
      <c r="C23800" s="554"/>
      <c r="D23800" s="554"/>
    </row>
    <row r="23801" spans="3:4" hidden="1" outlineLevel="1" x14ac:dyDescent="0.2">
      <c r="C23801" s="554"/>
      <c r="D23801" s="554"/>
    </row>
    <row r="23802" spans="3:4" hidden="1" outlineLevel="1" x14ac:dyDescent="0.2">
      <c r="C23802" s="554"/>
      <c r="D23802" s="554"/>
    </row>
    <row r="23803" spans="3:4" hidden="1" outlineLevel="1" x14ac:dyDescent="0.2">
      <c r="C23803" s="554"/>
      <c r="D23803" s="554"/>
    </row>
    <row r="23804" spans="3:4" hidden="1" outlineLevel="1" x14ac:dyDescent="0.2">
      <c r="C23804" s="554"/>
      <c r="D23804" s="554"/>
    </row>
    <row r="23805" spans="3:4" hidden="1" outlineLevel="1" x14ac:dyDescent="0.2">
      <c r="C23805" s="554"/>
      <c r="D23805" s="554"/>
    </row>
    <row r="23806" spans="3:4" hidden="1" outlineLevel="1" x14ac:dyDescent="0.2">
      <c r="C23806" s="554"/>
      <c r="D23806" s="554"/>
    </row>
    <row r="23807" spans="3:4" hidden="1" outlineLevel="1" x14ac:dyDescent="0.2">
      <c r="C23807" s="554"/>
      <c r="D23807" s="554"/>
    </row>
    <row r="23808" spans="3:4" hidden="1" outlineLevel="1" x14ac:dyDescent="0.2">
      <c r="C23808" s="554"/>
      <c r="D23808" s="554"/>
    </row>
    <row r="23809" spans="3:4" hidden="1" outlineLevel="1" x14ac:dyDescent="0.2">
      <c r="C23809" s="554"/>
      <c r="D23809" s="554"/>
    </row>
    <row r="23810" spans="3:4" hidden="1" outlineLevel="1" x14ac:dyDescent="0.2">
      <c r="C23810" s="554"/>
      <c r="D23810" s="554"/>
    </row>
    <row r="23811" spans="3:4" hidden="1" outlineLevel="1" x14ac:dyDescent="0.2">
      <c r="C23811" s="554"/>
      <c r="D23811" s="554"/>
    </row>
    <row r="23812" spans="3:4" hidden="1" outlineLevel="1" x14ac:dyDescent="0.2">
      <c r="C23812" s="554"/>
      <c r="D23812" s="554"/>
    </row>
    <row r="23813" spans="3:4" hidden="1" outlineLevel="1" x14ac:dyDescent="0.2">
      <c r="C23813" s="554"/>
      <c r="D23813" s="554"/>
    </row>
    <row r="23814" spans="3:4" hidden="1" outlineLevel="1" x14ac:dyDescent="0.2">
      <c r="C23814" s="554"/>
      <c r="D23814" s="554"/>
    </row>
    <row r="23815" spans="3:4" hidden="1" outlineLevel="1" x14ac:dyDescent="0.2">
      <c r="C23815" s="554"/>
      <c r="D23815" s="554"/>
    </row>
    <row r="23816" spans="3:4" hidden="1" outlineLevel="1" x14ac:dyDescent="0.2">
      <c r="C23816" s="554"/>
      <c r="D23816" s="554"/>
    </row>
    <row r="23817" spans="3:4" hidden="1" outlineLevel="1" x14ac:dyDescent="0.2">
      <c r="C23817" s="554"/>
      <c r="D23817" s="554"/>
    </row>
    <row r="23818" spans="3:4" hidden="1" outlineLevel="1" x14ac:dyDescent="0.2">
      <c r="C23818" s="554"/>
      <c r="D23818" s="554"/>
    </row>
    <row r="23819" spans="3:4" hidden="1" outlineLevel="1" x14ac:dyDescent="0.2">
      <c r="C23819" s="554"/>
      <c r="D23819" s="554"/>
    </row>
    <row r="23820" spans="3:4" hidden="1" outlineLevel="1" x14ac:dyDescent="0.2">
      <c r="C23820" s="554"/>
      <c r="D23820" s="554"/>
    </row>
    <row r="23821" spans="3:4" hidden="1" outlineLevel="1" x14ac:dyDescent="0.2">
      <c r="C23821" s="554"/>
      <c r="D23821" s="554"/>
    </row>
    <row r="23822" spans="3:4" hidden="1" outlineLevel="1" x14ac:dyDescent="0.2">
      <c r="C23822" s="554"/>
      <c r="D23822" s="554"/>
    </row>
    <row r="23823" spans="3:4" hidden="1" outlineLevel="1" x14ac:dyDescent="0.2">
      <c r="C23823" s="554"/>
      <c r="D23823" s="554"/>
    </row>
    <row r="23824" spans="3:4" hidden="1" outlineLevel="1" x14ac:dyDescent="0.2">
      <c r="C23824" s="554"/>
      <c r="D23824" s="554"/>
    </row>
    <row r="23825" spans="3:4" hidden="1" outlineLevel="1" x14ac:dyDescent="0.2">
      <c r="C23825" s="554"/>
      <c r="D23825" s="554"/>
    </row>
    <row r="23826" spans="3:4" hidden="1" outlineLevel="1" x14ac:dyDescent="0.2">
      <c r="C23826" s="554"/>
      <c r="D23826" s="554"/>
    </row>
    <row r="23827" spans="3:4" hidden="1" outlineLevel="1" x14ac:dyDescent="0.2">
      <c r="C23827" s="554"/>
      <c r="D23827" s="554"/>
    </row>
    <row r="23828" spans="3:4" hidden="1" outlineLevel="1" x14ac:dyDescent="0.2">
      <c r="C23828" s="554"/>
      <c r="D23828" s="554"/>
    </row>
    <row r="23829" spans="3:4" hidden="1" outlineLevel="1" x14ac:dyDescent="0.2">
      <c r="C23829" s="554"/>
      <c r="D23829" s="554"/>
    </row>
    <row r="23830" spans="3:4" hidden="1" outlineLevel="1" x14ac:dyDescent="0.2">
      <c r="C23830" s="554"/>
      <c r="D23830" s="554"/>
    </row>
    <row r="23831" spans="3:4" hidden="1" outlineLevel="1" x14ac:dyDescent="0.2">
      <c r="C23831" s="554"/>
      <c r="D23831" s="554"/>
    </row>
    <row r="23832" spans="3:4" hidden="1" outlineLevel="1" x14ac:dyDescent="0.2">
      <c r="C23832" s="554"/>
      <c r="D23832" s="554"/>
    </row>
    <row r="23833" spans="3:4" hidden="1" outlineLevel="1" x14ac:dyDescent="0.2">
      <c r="C23833" s="554"/>
      <c r="D23833" s="554"/>
    </row>
    <row r="23834" spans="3:4" hidden="1" outlineLevel="1" x14ac:dyDescent="0.2">
      <c r="C23834" s="554"/>
      <c r="D23834" s="554"/>
    </row>
    <row r="23835" spans="3:4" hidden="1" outlineLevel="1" x14ac:dyDescent="0.2">
      <c r="C23835" s="554"/>
      <c r="D23835" s="554"/>
    </row>
    <row r="23836" spans="3:4" hidden="1" outlineLevel="1" x14ac:dyDescent="0.2">
      <c r="C23836" s="554"/>
      <c r="D23836" s="554"/>
    </row>
    <row r="23837" spans="3:4" hidden="1" outlineLevel="1" x14ac:dyDescent="0.2">
      <c r="C23837" s="554"/>
      <c r="D23837" s="554"/>
    </row>
    <row r="23838" spans="3:4" hidden="1" outlineLevel="1" x14ac:dyDescent="0.2">
      <c r="C23838" s="554"/>
      <c r="D23838" s="554"/>
    </row>
    <row r="23839" spans="3:4" hidden="1" outlineLevel="1" x14ac:dyDescent="0.2">
      <c r="C23839" s="554"/>
      <c r="D23839" s="554"/>
    </row>
    <row r="23840" spans="3:4" hidden="1" outlineLevel="1" x14ac:dyDescent="0.2">
      <c r="C23840" s="554"/>
      <c r="D23840" s="554"/>
    </row>
    <row r="23841" spans="3:4" hidden="1" outlineLevel="1" x14ac:dyDescent="0.2">
      <c r="C23841" s="554"/>
      <c r="D23841" s="554"/>
    </row>
    <row r="23842" spans="3:4" hidden="1" outlineLevel="1" x14ac:dyDescent="0.2">
      <c r="C23842" s="554"/>
      <c r="D23842" s="554"/>
    </row>
    <row r="23843" spans="3:4" hidden="1" outlineLevel="1" x14ac:dyDescent="0.2">
      <c r="C23843" s="554"/>
      <c r="D23843" s="554"/>
    </row>
    <row r="23844" spans="3:4" hidden="1" outlineLevel="1" x14ac:dyDescent="0.2">
      <c r="C23844" s="554"/>
      <c r="D23844" s="554"/>
    </row>
    <row r="23845" spans="3:4" hidden="1" outlineLevel="1" x14ac:dyDescent="0.2">
      <c r="C23845" s="554"/>
      <c r="D23845" s="554"/>
    </row>
    <row r="23846" spans="3:4" hidden="1" outlineLevel="1" x14ac:dyDescent="0.2">
      <c r="C23846" s="554"/>
      <c r="D23846" s="554"/>
    </row>
    <row r="23847" spans="3:4" hidden="1" outlineLevel="1" x14ac:dyDescent="0.2">
      <c r="C23847" s="554"/>
      <c r="D23847" s="554"/>
    </row>
    <row r="23848" spans="3:4" hidden="1" outlineLevel="1" x14ac:dyDescent="0.2">
      <c r="C23848" s="554"/>
      <c r="D23848" s="554"/>
    </row>
    <row r="23849" spans="3:4" hidden="1" outlineLevel="1" x14ac:dyDescent="0.2">
      <c r="C23849" s="554"/>
      <c r="D23849" s="554"/>
    </row>
    <row r="23850" spans="3:4" hidden="1" outlineLevel="1" x14ac:dyDescent="0.2">
      <c r="C23850" s="554"/>
      <c r="D23850" s="554"/>
    </row>
    <row r="23851" spans="3:4" hidden="1" outlineLevel="1" x14ac:dyDescent="0.2">
      <c r="C23851" s="554"/>
      <c r="D23851" s="554"/>
    </row>
    <row r="23852" spans="3:4" hidden="1" outlineLevel="1" x14ac:dyDescent="0.2">
      <c r="C23852" s="554"/>
      <c r="D23852" s="554"/>
    </row>
    <row r="23853" spans="3:4" hidden="1" outlineLevel="1" x14ac:dyDescent="0.2">
      <c r="C23853" s="554"/>
      <c r="D23853" s="554"/>
    </row>
    <row r="23854" spans="3:4" hidden="1" outlineLevel="1" x14ac:dyDescent="0.2">
      <c r="C23854" s="554"/>
      <c r="D23854" s="554"/>
    </row>
    <row r="23855" spans="3:4" hidden="1" outlineLevel="1" x14ac:dyDescent="0.2">
      <c r="C23855" s="554"/>
      <c r="D23855" s="554"/>
    </row>
    <row r="23856" spans="3:4" hidden="1" outlineLevel="1" x14ac:dyDescent="0.2">
      <c r="C23856" s="554"/>
      <c r="D23856" s="554"/>
    </row>
    <row r="23857" spans="3:4" hidden="1" outlineLevel="1" x14ac:dyDescent="0.2">
      <c r="C23857" s="554"/>
      <c r="D23857" s="554"/>
    </row>
    <row r="23858" spans="3:4" hidden="1" outlineLevel="1" x14ac:dyDescent="0.2">
      <c r="C23858" s="554"/>
      <c r="D23858" s="554"/>
    </row>
    <row r="23859" spans="3:4" hidden="1" outlineLevel="1" x14ac:dyDescent="0.2">
      <c r="C23859" s="554"/>
      <c r="D23859" s="554"/>
    </row>
    <row r="23860" spans="3:4" hidden="1" outlineLevel="1" x14ac:dyDescent="0.2">
      <c r="C23860" s="554"/>
      <c r="D23860" s="554"/>
    </row>
    <row r="23861" spans="3:4" hidden="1" outlineLevel="1" x14ac:dyDescent="0.2">
      <c r="C23861" s="554"/>
      <c r="D23861" s="554"/>
    </row>
    <row r="23862" spans="3:4" hidden="1" outlineLevel="1" x14ac:dyDescent="0.2">
      <c r="C23862" s="554"/>
      <c r="D23862" s="554"/>
    </row>
    <row r="23863" spans="3:4" hidden="1" outlineLevel="1" x14ac:dyDescent="0.2">
      <c r="C23863" s="554"/>
      <c r="D23863" s="554"/>
    </row>
    <row r="23864" spans="3:4" hidden="1" outlineLevel="1" x14ac:dyDescent="0.2">
      <c r="C23864" s="554"/>
      <c r="D23864" s="554"/>
    </row>
    <row r="23865" spans="3:4" hidden="1" outlineLevel="1" x14ac:dyDescent="0.2">
      <c r="C23865" s="554"/>
      <c r="D23865" s="554"/>
    </row>
    <row r="23866" spans="3:4" hidden="1" outlineLevel="1" x14ac:dyDescent="0.2">
      <c r="C23866" s="554"/>
      <c r="D23866" s="554"/>
    </row>
    <row r="23867" spans="3:4" hidden="1" outlineLevel="1" x14ac:dyDescent="0.2">
      <c r="C23867" s="554"/>
      <c r="D23867" s="554"/>
    </row>
    <row r="23868" spans="3:4" hidden="1" outlineLevel="1" x14ac:dyDescent="0.2">
      <c r="C23868" s="554"/>
      <c r="D23868" s="554"/>
    </row>
    <row r="23869" spans="3:4" hidden="1" outlineLevel="1" x14ac:dyDescent="0.2">
      <c r="C23869" s="554"/>
      <c r="D23869" s="554"/>
    </row>
    <row r="23870" spans="3:4" hidden="1" outlineLevel="1" x14ac:dyDescent="0.2">
      <c r="C23870" s="554"/>
      <c r="D23870" s="554"/>
    </row>
    <row r="23871" spans="3:4" hidden="1" outlineLevel="1" x14ac:dyDescent="0.2">
      <c r="C23871" s="554"/>
      <c r="D23871" s="554"/>
    </row>
    <row r="23872" spans="3:4" hidden="1" outlineLevel="1" x14ac:dyDescent="0.2">
      <c r="C23872" s="554"/>
      <c r="D23872" s="554"/>
    </row>
    <row r="23873" spans="3:4" hidden="1" outlineLevel="1" x14ac:dyDescent="0.2">
      <c r="C23873" s="554"/>
      <c r="D23873" s="554"/>
    </row>
    <row r="23874" spans="3:4" hidden="1" outlineLevel="1" x14ac:dyDescent="0.2">
      <c r="C23874" s="554"/>
      <c r="D23874" s="554"/>
    </row>
    <row r="23875" spans="3:4" hidden="1" outlineLevel="1" x14ac:dyDescent="0.2">
      <c r="C23875" s="554"/>
      <c r="D23875" s="554"/>
    </row>
    <row r="23876" spans="3:4" hidden="1" outlineLevel="1" x14ac:dyDescent="0.2">
      <c r="C23876" s="554"/>
      <c r="D23876" s="554"/>
    </row>
    <row r="23877" spans="3:4" hidden="1" outlineLevel="1" x14ac:dyDescent="0.2">
      <c r="C23877" s="554"/>
      <c r="D23877" s="554"/>
    </row>
    <row r="23878" spans="3:4" hidden="1" outlineLevel="1" x14ac:dyDescent="0.2">
      <c r="C23878" s="554"/>
      <c r="D23878" s="554"/>
    </row>
    <row r="23879" spans="3:4" hidden="1" outlineLevel="1" x14ac:dyDescent="0.2">
      <c r="C23879" s="554"/>
      <c r="D23879" s="554"/>
    </row>
    <row r="23880" spans="3:4" hidden="1" outlineLevel="1" x14ac:dyDescent="0.2">
      <c r="C23880" s="554"/>
      <c r="D23880" s="554"/>
    </row>
    <row r="23881" spans="3:4" hidden="1" outlineLevel="1" x14ac:dyDescent="0.2">
      <c r="C23881" s="554"/>
      <c r="D23881" s="554"/>
    </row>
    <row r="23882" spans="3:4" hidden="1" outlineLevel="1" x14ac:dyDescent="0.2">
      <c r="C23882" s="554"/>
      <c r="D23882" s="554"/>
    </row>
    <row r="23883" spans="3:4" hidden="1" outlineLevel="1" x14ac:dyDescent="0.2">
      <c r="C23883" s="554"/>
      <c r="D23883" s="554"/>
    </row>
    <row r="23884" spans="3:4" hidden="1" outlineLevel="1" x14ac:dyDescent="0.2">
      <c r="C23884" s="554"/>
      <c r="D23884" s="554"/>
    </row>
    <row r="23885" spans="3:4" hidden="1" outlineLevel="1" x14ac:dyDescent="0.2">
      <c r="C23885" s="554"/>
      <c r="D23885" s="554"/>
    </row>
    <row r="23886" spans="3:4" hidden="1" outlineLevel="1" x14ac:dyDescent="0.2">
      <c r="C23886" s="554"/>
      <c r="D23886" s="554"/>
    </row>
    <row r="23887" spans="3:4" hidden="1" outlineLevel="1" x14ac:dyDescent="0.2">
      <c r="C23887" s="554"/>
      <c r="D23887" s="554"/>
    </row>
    <row r="23888" spans="3:4" hidden="1" outlineLevel="1" x14ac:dyDescent="0.2">
      <c r="C23888" s="554"/>
      <c r="D23888" s="554"/>
    </row>
    <row r="23889" spans="3:4" hidden="1" outlineLevel="1" x14ac:dyDescent="0.2">
      <c r="C23889" s="554"/>
      <c r="D23889" s="554"/>
    </row>
    <row r="23890" spans="3:4" hidden="1" outlineLevel="1" x14ac:dyDescent="0.2">
      <c r="C23890" s="554"/>
      <c r="D23890" s="554"/>
    </row>
    <row r="23891" spans="3:4" hidden="1" outlineLevel="1" x14ac:dyDescent="0.2">
      <c r="C23891" s="554"/>
      <c r="D23891" s="554"/>
    </row>
    <row r="23892" spans="3:4" hidden="1" outlineLevel="1" x14ac:dyDescent="0.2">
      <c r="C23892" s="554"/>
      <c r="D23892" s="554"/>
    </row>
    <row r="23893" spans="3:4" hidden="1" outlineLevel="1" x14ac:dyDescent="0.2">
      <c r="C23893" s="554"/>
      <c r="D23893" s="554"/>
    </row>
    <row r="23894" spans="3:4" hidden="1" outlineLevel="1" x14ac:dyDescent="0.2">
      <c r="C23894" s="554"/>
      <c r="D23894" s="554"/>
    </row>
    <row r="23895" spans="3:4" hidden="1" outlineLevel="1" x14ac:dyDescent="0.2">
      <c r="C23895" s="554"/>
      <c r="D23895" s="554"/>
    </row>
    <row r="23896" spans="3:4" hidden="1" outlineLevel="1" x14ac:dyDescent="0.2">
      <c r="C23896" s="554"/>
      <c r="D23896" s="554"/>
    </row>
    <row r="23897" spans="3:4" hidden="1" outlineLevel="1" x14ac:dyDescent="0.2">
      <c r="C23897" s="554"/>
      <c r="D23897" s="554"/>
    </row>
    <row r="23898" spans="3:4" hidden="1" outlineLevel="1" x14ac:dyDescent="0.2">
      <c r="C23898" s="554"/>
      <c r="D23898" s="554"/>
    </row>
    <row r="23899" spans="3:4" hidden="1" outlineLevel="1" x14ac:dyDescent="0.2">
      <c r="C23899" s="554"/>
      <c r="D23899" s="554"/>
    </row>
    <row r="23900" spans="3:4" hidden="1" outlineLevel="1" x14ac:dyDescent="0.2">
      <c r="C23900" s="554"/>
      <c r="D23900" s="554"/>
    </row>
    <row r="23901" spans="3:4" hidden="1" outlineLevel="1" x14ac:dyDescent="0.2">
      <c r="C23901" s="554"/>
      <c r="D23901" s="554"/>
    </row>
    <row r="23902" spans="3:4" hidden="1" outlineLevel="1" x14ac:dyDescent="0.2">
      <c r="C23902" s="554"/>
      <c r="D23902" s="554"/>
    </row>
    <row r="23903" spans="3:4" hidden="1" outlineLevel="1" x14ac:dyDescent="0.2">
      <c r="C23903" s="554"/>
      <c r="D23903" s="554"/>
    </row>
    <row r="23904" spans="3:4" hidden="1" outlineLevel="1" x14ac:dyDescent="0.2">
      <c r="C23904" s="554"/>
      <c r="D23904" s="554"/>
    </row>
    <row r="23905" spans="3:4" hidden="1" outlineLevel="1" x14ac:dyDescent="0.2">
      <c r="C23905" s="554"/>
      <c r="D23905" s="554"/>
    </row>
    <row r="23906" spans="3:4" hidden="1" outlineLevel="1" x14ac:dyDescent="0.2">
      <c r="C23906" s="554"/>
      <c r="D23906" s="554"/>
    </row>
    <row r="23907" spans="3:4" hidden="1" outlineLevel="1" x14ac:dyDescent="0.2">
      <c r="C23907" s="554"/>
      <c r="D23907" s="554"/>
    </row>
    <row r="23908" spans="3:4" hidden="1" outlineLevel="1" x14ac:dyDescent="0.2">
      <c r="C23908" s="554"/>
      <c r="D23908" s="554"/>
    </row>
    <row r="23909" spans="3:4" hidden="1" outlineLevel="1" x14ac:dyDescent="0.2">
      <c r="C23909" s="554"/>
      <c r="D23909" s="554"/>
    </row>
    <row r="23910" spans="3:4" hidden="1" outlineLevel="1" x14ac:dyDescent="0.2">
      <c r="C23910" s="554"/>
      <c r="D23910" s="554"/>
    </row>
    <row r="23911" spans="3:4" hidden="1" outlineLevel="1" x14ac:dyDescent="0.2">
      <c r="C23911" s="554"/>
      <c r="D23911" s="554"/>
    </row>
    <row r="23912" spans="3:4" hidden="1" outlineLevel="1" x14ac:dyDescent="0.2">
      <c r="C23912" s="554"/>
      <c r="D23912" s="554"/>
    </row>
    <row r="23913" spans="3:4" hidden="1" outlineLevel="1" x14ac:dyDescent="0.2">
      <c r="C23913" s="554"/>
      <c r="D23913" s="554"/>
    </row>
    <row r="23914" spans="3:4" hidden="1" outlineLevel="1" x14ac:dyDescent="0.2">
      <c r="C23914" s="554"/>
      <c r="D23914" s="554"/>
    </row>
    <row r="23915" spans="3:4" hidden="1" outlineLevel="1" x14ac:dyDescent="0.2">
      <c r="C23915" s="554"/>
      <c r="D23915" s="554"/>
    </row>
    <row r="23916" spans="3:4" hidden="1" outlineLevel="1" x14ac:dyDescent="0.2">
      <c r="C23916" s="554"/>
      <c r="D23916" s="554"/>
    </row>
    <row r="23917" spans="3:4" hidden="1" outlineLevel="1" x14ac:dyDescent="0.2">
      <c r="C23917" s="554"/>
      <c r="D23917" s="554"/>
    </row>
    <row r="23918" spans="3:4" hidden="1" outlineLevel="1" x14ac:dyDescent="0.2">
      <c r="C23918" s="554"/>
      <c r="D23918" s="554"/>
    </row>
    <row r="23919" spans="3:4" hidden="1" outlineLevel="1" x14ac:dyDescent="0.2">
      <c r="C23919" s="554"/>
      <c r="D23919" s="554"/>
    </row>
    <row r="23920" spans="3:4" hidden="1" outlineLevel="1" x14ac:dyDescent="0.2">
      <c r="C23920" s="554"/>
      <c r="D23920" s="554"/>
    </row>
    <row r="23921" spans="3:4" hidden="1" outlineLevel="1" x14ac:dyDescent="0.2">
      <c r="C23921" s="554"/>
      <c r="D23921" s="554"/>
    </row>
    <row r="23922" spans="3:4" hidden="1" outlineLevel="1" x14ac:dyDescent="0.2">
      <c r="C23922" s="554"/>
      <c r="D23922" s="554"/>
    </row>
    <row r="23923" spans="3:4" hidden="1" outlineLevel="1" x14ac:dyDescent="0.2">
      <c r="C23923" s="554"/>
      <c r="D23923" s="554"/>
    </row>
    <row r="23924" spans="3:4" hidden="1" outlineLevel="1" x14ac:dyDescent="0.2">
      <c r="C23924" s="554"/>
      <c r="D23924" s="554"/>
    </row>
    <row r="23925" spans="3:4" hidden="1" outlineLevel="1" x14ac:dyDescent="0.2">
      <c r="C23925" s="554"/>
      <c r="D23925" s="554"/>
    </row>
    <row r="23926" spans="3:4" hidden="1" outlineLevel="1" x14ac:dyDescent="0.2">
      <c r="C23926" s="554"/>
      <c r="D23926" s="554"/>
    </row>
    <row r="23927" spans="3:4" hidden="1" outlineLevel="1" x14ac:dyDescent="0.2">
      <c r="C23927" s="554"/>
      <c r="D23927" s="554"/>
    </row>
    <row r="23928" spans="3:4" hidden="1" outlineLevel="1" x14ac:dyDescent="0.2">
      <c r="C23928" s="554"/>
      <c r="D23928" s="554"/>
    </row>
    <row r="23929" spans="3:4" hidden="1" outlineLevel="1" x14ac:dyDescent="0.2">
      <c r="C23929" s="554"/>
      <c r="D23929" s="554"/>
    </row>
    <row r="23930" spans="3:4" hidden="1" outlineLevel="1" x14ac:dyDescent="0.2">
      <c r="C23930" s="554"/>
      <c r="D23930" s="554"/>
    </row>
    <row r="23931" spans="3:4" hidden="1" outlineLevel="1" x14ac:dyDescent="0.2">
      <c r="C23931" s="554"/>
      <c r="D23931" s="554"/>
    </row>
    <row r="23932" spans="3:4" hidden="1" outlineLevel="1" x14ac:dyDescent="0.2">
      <c r="C23932" s="554"/>
      <c r="D23932" s="554"/>
    </row>
    <row r="23933" spans="3:4" hidden="1" outlineLevel="1" x14ac:dyDescent="0.2">
      <c r="C23933" s="554"/>
      <c r="D23933" s="554"/>
    </row>
    <row r="23934" spans="3:4" hidden="1" outlineLevel="1" x14ac:dyDescent="0.2">
      <c r="C23934" s="554"/>
      <c r="D23934" s="554"/>
    </row>
    <row r="23935" spans="3:4" hidden="1" outlineLevel="1" x14ac:dyDescent="0.2">
      <c r="C23935" s="554"/>
      <c r="D23935" s="554"/>
    </row>
    <row r="23936" spans="3:4" hidden="1" outlineLevel="1" x14ac:dyDescent="0.2">
      <c r="C23936" s="554"/>
      <c r="D23936" s="554"/>
    </row>
    <row r="23937" spans="3:4" hidden="1" outlineLevel="1" x14ac:dyDescent="0.2">
      <c r="C23937" s="554"/>
      <c r="D23937" s="554"/>
    </row>
    <row r="23938" spans="3:4" hidden="1" outlineLevel="1" x14ac:dyDescent="0.2">
      <c r="C23938" s="554"/>
      <c r="D23938" s="554"/>
    </row>
    <row r="23939" spans="3:4" hidden="1" outlineLevel="1" x14ac:dyDescent="0.2">
      <c r="C23939" s="554"/>
      <c r="D23939" s="554"/>
    </row>
    <row r="23940" spans="3:4" hidden="1" outlineLevel="1" x14ac:dyDescent="0.2">
      <c r="C23940" s="554"/>
      <c r="D23940" s="554"/>
    </row>
    <row r="23941" spans="3:4" hidden="1" outlineLevel="1" x14ac:dyDescent="0.2">
      <c r="C23941" s="554"/>
      <c r="D23941" s="554"/>
    </row>
    <row r="23942" spans="3:4" hidden="1" outlineLevel="1" x14ac:dyDescent="0.2">
      <c r="C23942" s="554"/>
      <c r="D23942" s="554"/>
    </row>
    <row r="23943" spans="3:4" hidden="1" outlineLevel="1" x14ac:dyDescent="0.2">
      <c r="C23943" s="554"/>
      <c r="D23943" s="554"/>
    </row>
    <row r="23944" spans="3:4" hidden="1" outlineLevel="1" x14ac:dyDescent="0.2">
      <c r="C23944" s="554"/>
      <c r="D23944" s="554"/>
    </row>
    <row r="23945" spans="3:4" hidden="1" outlineLevel="1" x14ac:dyDescent="0.2">
      <c r="C23945" s="554"/>
      <c r="D23945" s="554"/>
    </row>
    <row r="23946" spans="3:4" hidden="1" outlineLevel="1" x14ac:dyDescent="0.2">
      <c r="C23946" s="554"/>
      <c r="D23946" s="554"/>
    </row>
    <row r="23947" spans="3:4" hidden="1" outlineLevel="1" x14ac:dyDescent="0.2">
      <c r="C23947" s="554"/>
      <c r="D23947" s="554"/>
    </row>
    <row r="23948" spans="3:4" hidden="1" outlineLevel="1" x14ac:dyDescent="0.2">
      <c r="C23948" s="554"/>
      <c r="D23948" s="554"/>
    </row>
    <row r="23949" spans="3:4" hidden="1" outlineLevel="1" x14ac:dyDescent="0.2">
      <c r="C23949" s="554"/>
      <c r="D23949" s="554"/>
    </row>
    <row r="23950" spans="3:4" hidden="1" outlineLevel="1" x14ac:dyDescent="0.2">
      <c r="C23950" s="554"/>
      <c r="D23950" s="554"/>
    </row>
    <row r="23951" spans="3:4" hidden="1" outlineLevel="1" x14ac:dyDescent="0.2">
      <c r="C23951" s="554"/>
      <c r="D23951" s="554"/>
    </row>
    <row r="23952" spans="3:4" hidden="1" outlineLevel="1" x14ac:dyDescent="0.2">
      <c r="C23952" s="554"/>
      <c r="D23952" s="554"/>
    </row>
    <row r="23953" spans="3:4" hidden="1" outlineLevel="1" x14ac:dyDescent="0.2">
      <c r="C23953" s="554"/>
      <c r="D23953" s="554"/>
    </row>
    <row r="23954" spans="3:4" hidden="1" outlineLevel="1" x14ac:dyDescent="0.2">
      <c r="C23954" s="554"/>
      <c r="D23954" s="554"/>
    </row>
    <row r="23955" spans="3:4" hidden="1" outlineLevel="1" x14ac:dyDescent="0.2">
      <c r="C23955" s="554"/>
      <c r="D23955" s="554"/>
    </row>
    <row r="23956" spans="3:4" hidden="1" outlineLevel="1" x14ac:dyDescent="0.2">
      <c r="C23956" s="554"/>
      <c r="D23956" s="554"/>
    </row>
    <row r="23957" spans="3:4" hidden="1" outlineLevel="1" x14ac:dyDescent="0.2">
      <c r="C23957" s="554"/>
      <c r="D23957" s="554"/>
    </row>
    <row r="23958" spans="3:4" hidden="1" outlineLevel="1" x14ac:dyDescent="0.2">
      <c r="C23958" s="554"/>
      <c r="D23958" s="554"/>
    </row>
    <row r="23959" spans="3:4" hidden="1" outlineLevel="1" x14ac:dyDescent="0.2">
      <c r="C23959" s="554"/>
      <c r="D23959" s="554"/>
    </row>
    <row r="23960" spans="3:4" hidden="1" outlineLevel="1" x14ac:dyDescent="0.2">
      <c r="C23960" s="554"/>
      <c r="D23960" s="554"/>
    </row>
    <row r="23961" spans="3:4" hidden="1" outlineLevel="1" x14ac:dyDescent="0.2">
      <c r="C23961" s="554"/>
      <c r="D23961" s="554"/>
    </row>
    <row r="23962" spans="3:4" hidden="1" outlineLevel="1" x14ac:dyDescent="0.2">
      <c r="C23962" s="554"/>
      <c r="D23962" s="554"/>
    </row>
    <row r="23963" spans="3:4" hidden="1" outlineLevel="1" x14ac:dyDescent="0.2">
      <c r="C23963" s="554"/>
      <c r="D23963" s="554"/>
    </row>
    <row r="23964" spans="3:4" hidden="1" outlineLevel="1" x14ac:dyDescent="0.2">
      <c r="C23964" s="554"/>
      <c r="D23964" s="554"/>
    </row>
    <row r="23965" spans="3:4" hidden="1" outlineLevel="1" x14ac:dyDescent="0.2">
      <c r="C23965" s="554"/>
      <c r="D23965" s="554"/>
    </row>
    <row r="23966" spans="3:4" hidden="1" outlineLevel="1" x14ac:dyDescent="0.2">
      <c r="C23966" s="554"/>
      <c r="D23966" s="554"/>
    </row>
    <row r="23967" spans="3:4" hidden="1" outlineLevel="1" x14ac:dyDescent="0.2">
      <c r="C23967" s="554"/>
      <c r="D23967" s="554"/>
    </row>
    <row r="23968" spans="3:4" hidden="1" outlineLevel="1" x14ac:dyDescent="0.2">
      <c r="C23968" s="554"/>
      <c r="D23968" s="554"/>
    </row>
    <row r="23969" spans="3:4" hidden="1" outlineLevel="1" x14ac:dyDescent="0.2">
      <c r="C23969" s="554"/>
      <c r="D23969" s="554"/>
    </row>
    <row r="23970" spans="3:4" hidden="1" outlineLevel="1" x14ac:dyDescent="0.2">
      <c r="C23970" s="554"/>
      <c r="D23970" s="554"/>
    </row>
    <row r="23971" spans="3:4" hidden="1" outlineLevel="1" x14ac:dyDescent="0.2">
      <c r="C23971" s="554"/>
      <c r="D23971" s="554"/>
    </row>
    <row r="23972" spans="3:4" hidden="1" outlineLevel="1" x14ac:dyDescent="0.2">
      <c r="C23972" s="554"/>
      <c r="D23972" s="554"/>
    </row>
    <row r="23973" spans="3:4" hidden="1" outlineLevel="1" x14ac:dyDescent="0.2">
      <c r="C23973" s="554"/>
      <c r="D23973" s="554"/>
    </row>
    <row r="23974" spans="3:4" hidden="1" outlineLevel="1" x14ac:dyDescent="0.2">
      <c r="C23974" s="554"/>
      <c r="D23974" s="554"/>
    </row>
    <row r="23975" spans="3:4" hidden="1" outlineLevel="1" x14ac:dyDescent="0.2">
      <c r="C23975" s="554"/>
      <c r="D23975" s="554"/>
    </row>
    <row r="23976" spans="3:4" hidden="1" outlineLevel="1" x14ac:dyDescent="0.2">
      <c r="C23976" s="554"/>
      <c r="D23976" s="554"/>
    </row>
    <row r="23977" spans="3:4" hidden="1" outlineLevel="1" x14ac:dyDescent="0.2">
      <c r="C23977" s="554"/>
      <c r="D23977" s="554"/>
    </row>
    <row r="23978" spans="3:4" hidden="1" outlineLevel="1" x14ac:dyDescent="0.2">
      <c r="C23978" s="554"/>
      <c r="D23978" s="554"/>
    </row>
    <row r="23979" spans="3:4" hidden="1" outlineLevel="1" x14ac:dyDescent="0.2">
      <c r="C23979" s="554"/>
      <c r="D23979" s="554"/>
    </row>
    <row r="23980" spans="3:4" hidden="1" outlineLevel="1" x14ac:dyDescent="0.2">
      <c r="C23980" s="554"/>
      <c r="D23980" s="554"/>
    </row>
    <row r="23981" spans="3:4" hidden="1" outlineLevel="1" x14ac:dyDescent="0.2">
      <c r="C23981" s="554"/>
      <c r="D23981" s="554"/>
    </row>
    <row r="23982" spans="3:4" hidden="1" outlineLevel="1" x14ac:dyDescent="0.2">
      <c r="C23982" s="554"/>
      <c r="D23982" s="554"/>
    </row>
    <row r="23983" spans="3:4" hidden="1" outlineLevel="1" x14ac:dyDescent="0.2">
      <c r="C23983" s="554"/>
      <c r="D23983" s="554"/>
    </row>
    <row r="23984" spans="3:4" hidden="1" outlineLevel="1" x14ac:dyDescent="0.2">
      <c r="C23984" s="554"/>
      <c r="D23984" s="554"/>
    </row>
    <row r="23985" spans="3:4" hidden="1" outlineLevel="1" x14ac:dyDescent="0.2">
      <c r="C23985" s="554"/>
      <c r="D23985" s="554"/>
    </row>
    <row r="23986" spans="3:4" hidden="1" outlineLevel="1" x14ac:dyDescent="0.2">
      <c r="C23986" s="554"/>
      <c r="D23986" s="554"/>
    </row>
    <row r="23987" spans="3:4" hidden="1" outlineLevel="1" x14ac:dyDescent="0.2">
      <c r="C23987" s="554"/>
      <c r="D23987" s="554"/>
    </row>
    <row r="23988" spans="3:4" hidden="1" outlineLevel="1" x14ac:dyDescent="0.2">
      <c r="C23988" s="554"/>
      <c r="D23988" s="554"/>
    </row>
    <row r="23989" spans="3:4" hidden="1" outlineLevel="1" x14ac:dyDescent="0.2">
      <c r="C23989" s="554"/>
      <c r="D23989" s="554"/>
    </row>
    <row r="23990" spans="3:4" hidden="1" outlineLevel="1" x14ac:dyDescent="0.2">
      <c r="C23990" s="554"/>
      <c r="D23990" s="554"/>
    </row>
    <row r="23991" spans="3:4" hidden="1" outlineLevel="1" x14ac:dyDescent="0.2">
      <c r="C23991" s="554"/>
      <c r="D23991" s="554"/>
    </row>
    <row r="23992" spans="3:4" hidden="1" outlineLevel="1" x14ac:dyDescent="0.2">
      <c r="C23992" s="554"/>
      <c r="D23992" s="554"/>
    </row>
    <row r="23993" spans="3:4" hidden="1" outlineLevel="1" x14ac:dyDescent="0.2">
      <c r="C23993" s="554"/>
      <c r="D23993" s="554"/>
    </row>
    <row r="23994" spans="3:4" hidden="1" outlineLevel="1" x14ac:dyDescent="0.2">
      <c r="C23994" s="554"/>
      <c r="D23994" s="554"/>
    </row>
    <row r="23995" spans="3:4" hidden="1" outlineLevel="1" x14ac:dyDescent="0.2">
      <c r="C23995" s="554"/>
      <c r="D23995" s="554"/>
    </row>
    <row r="23996" spans="3:4" hidden="1" outlineLevel="1" x14ac:dyDescent="0.2">
      <c r="C23996" s="554"/>
      <c r="D23996" s="554"/>
    </row>
    <row r="23997" spans="3:4" hidden="1" outlineLevel="1" x14ac:dyDescent="0.2">
      <c r="C23997" s="554"/>
      <c r="D23997" s="554"/>
    </row>
    <row r="23998" spans="3:4" hidden="1" outlineLevel="1" x14ac:dyDescent="0.2">
      <c r="C23998" s="554"/>
      <c r="D23998" s="554"/>
    </row>
    <row r="23999" spans="3:4" hidden="1" outlineLevel="1" x14ac:dyDescent="0.2">
      <c r="C23999" s="554"/>
      <c r="D23999" s="554"/>
    </row>
    <row r="24000" spans="3:4" hidden="1" outlineLevel="1" x14ac:dyDescent="0.2">
      <c r="C24000" s="554"/>
      <c r="D24000" s="554"/>
    </row>
    <row r="24001" spans="3:4" hidden="1" outlineLevel="1" x14ac:dyDescent="0.2">
      <c r="C24001" s="554"/>
      <c r="D24001" s="554"/>
    </row>
    <row r="24002" spans="3:4" hidden="1" outlineLevel="1" x14ac:dyDescent="0.2">
      <c r="C24002" s="554"/>
      <c r="D24002" s="554"/>
    </row>
    <row r="24003" spans="3:4" hidden="1" outlineLevel="1" x14ac:dyDescent="0.2">
      <c r="C24003" s="554"/>
      <c r="D24003" s="554"/>
    </row>
    <row r="24004" spans="3:4" hidden="1" outlineLevel="1" x14ac:dyDescent="0.2">
      <c r="C24004" s="554"/>
      <c r="D24004" s="554"/>
    </row>
    <row r="24005" spans="3:4" hidden="1" outlineLevel="1" x14ac:dyDescent="0.2">
      <c r="C24005" s="554"/>
      <c r="D24005" s="554"/>
    </row>
    <row r="24006" spans="3:4" hidden="1" outlineLevel="1" x14ac:dyDescent="0.2">
      <c r="C24006" s="554"/>
      <c r="D24006" s="554"/>
    </row>
    <row r="24007" spans="3:4" hidden="1" outlineLevel="1" x14ac:dyDescent="0.2">
      <c r="C24007" s="554"/>
      <c r="D24007" s="554"/>
    </row>
    <row r="24008" spans="3:4" hidden="1" outlineLevel="1" x14ac:dyDescent="0.2">
      <c r="C24008" s="554"/>
      <c r="D24008" s="554"/>
    </row>
    <row r="24009" spans="3:4" hidden="1" outlineLevel="1" x14ac:dyDescent="0.2">
      <c r="C24009" s="554"/>
      <c r="D24009" s="554"/>
    </row>
    <row r="24010" spans="3:4" hidden="1" outlineLevel="1" x14ac:dyDescent="0.2">
      <c r="C24010" s="554"/>
      <c r="D24010" s="554"/>
    </row>
    <row r="24011" spans="3:4" hidden="1" outlineLevel="1" x14ac:dyDescent="0.2">
      <c r="C24011" s="554"/>
      <c r="D24011" s="554"/>
    </row>
    <row r="24012" spans="3:4" hidden="1" outlineLevel="1" x14ac:dyDescent="0.2">
      <c r="C24012" s="554"/>
      <c r="D24012" s="554"/>
    </row>
    <row r="24013" spans="3:4" hidden="1" outlineLevel="1" x14ac:dyDescent="0.2">
      <c r="C24013" s="554"/>
      <c r="D24013" s="554"/>
    </row>
    <row r="24014" spans="3:4" hidden="1" outlineLevel="1" x14ac:dyDescent="0.2">
      <c r="C24014" s="554"/>
      <c r="D24014" s="554"/>
    </row>
    <row r="24015" spans="3:4" hidden="1" outlineLevel="1" x14ac:dyDescent="0.2">
      <c r="C24015" s="554"/>
      <c r="D24015" s="554"/>
    </row>
    <row r="24016" spans="3:4" hidden="1" outlineLevel="1" x14ac:dyDescent="0.2">
      <c r="C24016" s="554"/>
      <c r="D24016" s="554"/>
    </row>
    <row r="24017" spans="3:4" hidden="1" outlineLevel="1" x14ac:dyDescent="0.2">
      <c r="C24017" s="554"/>
      <c r="D24017" s="554"/>
    </row>
    <row r="24018" spans="3:4" hidden="1" outlineLevel="1" x14ac:dyDescent="0.2">
      <c r="C24018" s="554"/>
      <c r="D24018" s="554"/>
    </row>
    <row r="24019" spans="3:4" hidden="1" outlineLevel="1" x14ac:dyDescent="0.2">
      <c r="C24019" s="554"/>
      <c r="D24019" s="554"/>
    </row>
    <row r="24020" spans="3:4" hidden="1" outlineLevel="1" x14ac:dyDescent="0.2">
      <c r="C24020" s="554"/>
      <c r="D24020" s="554"/>
    </row>
    <row r="24021" spans="3:4" hidden="1" outlineLevel="1" x14ac:dyDescent="0.2">
      <c r="C24021" s="554"/>
      <c r="D24021" s="554"/>
    </row>
    <row r="24022" spans="3:4" hidden="1" outlineLevel="1" x14ac:dyDescent="0.2">
      <c r="C24022" s="554"/>
      <c r="D24022" s="554"/>
    </row>
    <row r="24023" spans="3:4" hidden="1" outlineLevel="1" x14ac:dyDescent="0.2">
      <c r="C24023" s="554"/>
      <c r="D24023" s="554"/>
    </row>
    <row r="24024" spans="3:4" hidden="1" outlineLevel="1" x14ac:dyDescent="0.2">
      <c r="C24024" s="554"/>
      <c r="D24024" s="554"/>
    </row>
    <row r="24025" spans="3:4" hidden="1" outlineLevel="1" x14ac:dyDescent="0.2">
      <c r="C24025" s="554"/>
      <c r="D24025" s="554"/>
    </row>
    <row r="24026" spans="3:4" hidden="1" outlineLevel="1" x14ac:dyDescent="0.2">
      <c r="C24026" s="554"/>
      <c r="D24026" s="554"/>
    </row>
    <row r="24027" spans="3:4" hidden="1" outlineLevel="1" x14ac:dyDescent="0.2">
      <c r="C24027" s="554"/>
      <c r="D24027" s="554"/>
    </row>
    <row r="24028" spans="3:4" hidden="1" outlineLevel="1" x14ac:dyDescent="0.2">
      <c r="C24028" s="554"/>
      <c r="D24028" s="554"/>
    </row>
    <row r="24029" spans="3:4" hidden="1" outlineLevel="1" x14ac:dyDescent="0.2">
      <c r="C24029" s="554"/>
      <c r="D24029" s="554"/>
    </row>
    <row r="24030" spans="3:4" hidden="1" outlineLevel="1" x14ac:dyDescent="0.2">
      <c r="C24030" s="554"/>
      <c r="D24030" s="554"/>
    </row>
    <row r="24031" spans="3:4" hidden="1" outlineLevel="1" x14ac:dyDescent="0.2">
      <c r="C24031" s="554"/>
      <c r="D24031" s="554"/>
    </row>
    <row r="24032" spans="3:4" hidden="1" outlineLevel="1" x14ac:dyDescent="0.2">
      <c r="C24032" s="554"/>
      <c r="D24032" s="554"/>
    </row>
    <row r="24033" spans="3:4" hidden="1" outlineLevel="1" x14ac:dyDescent="0.2">
      <c r="C24033" s="554"/>
      <c r="D24033" s="554"/>
    </row>
    <row r="24034" spans="3:4" hidden="1" outlineLevel="1" x14ac:dyDescent="0.2">
      <c r="C24034" s="554"/>
      <c r="D24034" s="554"/>
    </row>
    <row r="24035" spans="3:4" hidden="1" outlineLevel="1" x14ac:dyDescent="0.2">
      <c r="C24035" s="554"/>
      <c r="D24035" s="554"/>
    </row>
    <row r="24036" spans="3:4" hidden="1" outlineLevel="1" x14ac:dyDescent="0.2">
      <c r="C24036" s="554"/>
      <c r="D24036" s="554"/>
    </row>
    <row r="24037" spans="3:4" hidden="1" outlineLevel="1" x14ac:dyDescent="0.2">
      <c r="C24037" s="554"/>
      <c r="D24037" s="554"/>
    </row>
    <row r="24038" spans="3:4" hidden="1" outlineLevel="1" x14ac:dyDescent="0.2">
      <c r="C24038" s="554"/>
      <c r="D24038" s="554"/>
    </row>
    <row r="24039" spans="3:4" hidden="1" outlineLevel="1" x14ac:dyDescent="0.2">
      <c r="C24039" s="554"/>
      <c r="D24039" s="554"/>
    </row>
    <row r="24040" spans="3:4" hidden="1" outlineLevel="1" x14ac:dyDescent="0.2">
      <c r="C24040" s="554"/>
      <c r="D24040" s="554"/>
    </row>
    <row r="24041" spans="3:4" hidden="1" outlineLevel="1" x14ac:dyDescent="0.2">
      <c r="C24041" s="554"/>
      <c r="D24041" s="554"/>
    </row>
    <row r="24042" spans="3:4" hidden="1" outlineLevel="1" x14ac:dyDescent="0.2">
      <c r="C24042" s="554"/>
      <c r="D24042" s="554"/>
    </row>
    <row r="24043" spans="3:4" hidden="1" outlineLevel="1" x14ac:dyDescent="0.2">
      <c r="C24043" s="554"/>
      <c r="D24043" s="554"/>
    </row>
    <row r="24044" spans="3:4" hidden="1" outlineLevel="1" x14ac:dyDescent="0.2">
      <c r="C24044" s="554"/>
      <c r="D24044" s="554"/>
    </row>
    <row r="24045" spans="3:4" hidden="1" outlineLevel="1" x14ac:dyDescent="0.2">
      <c r="C24045" s="554"/>
      <c r="D24045" s="554"/>
    </row>
    <row r="24046" spans="3:4" hidden="1" outlineLevel="1" x14ac:dyDescent="0.2">
      <c r="C24046" s="554"/>
      <c r="D24046" s="554"/>
    </row>
    <row r="24047" spans="3:4" hidden="1" outlineLevel="1" x14ac:dyDescent="0.2">
      <c r="C24047" s="554"/>
      <c r="D24047" s="554"/>
    </row>
    <row r="24048" spans="3:4" hidden="1" outlineLevel="1" x14ac:dyDescent="0.2">
      <c r="C24048" s="554"/>
      <c r="D24048" s="554"/>
    </row>
    <row r="24049" spans="3:4" hidden="1" outlineLevel="1" x14ac:dyDescent="0.2">
      <c r="C24049" s="554"/>
      <c r="D24049" s="554"/>
    </row>
    <row r="24050" spans="3:4" hidden="1" outlineLevel="1" x14ac:dyDescent="0.2">
      <c r="C24050" s="554"/>
      <c r="D24050" s="554"/>
    </row>
    <row r="24051" spans="3:4" hidden="1" outlineLevel="1" x14ac:dyDescent="0.2">
      <c r="C24051" s="554"/>
      <c r="D24051" s="554"/>
    </row>
    <row r="24052" spans="3:4" hidden="1" outlineLevel="1" x14ac:dyDescent="0.2">
      <c r="C24052" s="554"/>
      <c r="D24052" s="554"/>
    </row>
    <row r="24053" spans="3:4" hidden="1" outlineLevel="1" x14ac:dyDescent="0.2">
      <c r="C24053" s="554"/>
      <c r="D24053" s="554"/>
    </row>
    <row r="24054" spans="3:4" hidden="1" outlineLevel="1" x14ac:dyDescent="0.2">
      <c r="C24054" s="554"/>
      <c r="D24054" s="554"/>
    </row>
    <row r="24055" spans="3:4" hidden="1" outlineLevel="1" x14ac:dyDescent="0.2">
      <c r="C24055" s="554"/>
      <c r="D24055" s="554"/>
    </row>
    <row r="24056" spans="3:4" hidden="1" outlineLevel="1" x14ac:dyDescent="0.2">
      <c r="C24056" s="554"/>
      <c r="D24056" s="554"/>
    </row>
    <row r="24057" spans="3:4" hidden="1" outlineLevel="1" x14ac:dyDescent="0.2">
      <c r="C24057" s="554"/>
      <c r="D24057" s="554"/>
    </row>
    <row r="24058" spans="3:4" hidden="1" outlineLevel="1" x14ac:dyDescent="0.2">
      <c r="C24058" s="554"/>
      <c r="D24058" s="554"/>
    </row>
    <row r="24059" spans="3:4" hidden="1" outlineLevel="1" x14ac:dyDescent="0.2">
      <c r="C24059" s="554"/>
      <c r="D24059" s="554"/>
    </row>
    <row r="24060" spans="3:4" hidden="1" outlineLevel="1" x14ac:dyDescent="0.2">
      <c r="C24060" s="554"/>
      <c r="D24060" s="554"/>
    </row>
    <row r="24061" spans="3:4" hidden="1" outlineLevel="1" x14ac:dyDescent="0.2">
      <c r="C24061" s="554"/>
      <c r="D24061" s="554"/>
    </row>
    <row r="24062" spans="3:4" hidden="1" outlineLevel="1" x14ac:dyDescent="0.2">
      <c r="C24062" s="554"/>
      <c r="D24062" s="554"/>
    </row>
    <row r="24063" spans="3:4" hidden="1" outlineLevel="1" x14ac:dyDescent="0.2">
      <c r="C24063" s="554"/>
      <c r="D24063" s="554"/>
    </row>
    <row r="24064" spans="3:4" hidden="1" outlineLevel="1" x14ac:dyDescent="0.2">
      <c r="C24064" s="554"/>
      <c r="D24064" s="554"/>
    </row>
    <row r="24065" spans="3:4" hidden="1" outlineLevel="1" x14ac:dyDescent="0.2">
      <c r="C24065" s="554"/>
      <c r="D24065" s="554"/>
    </row>
    <row r="24066" spans="3:4" hidden="1" outlineLevel="1" x14ac:dyDescent="0.2">
      <c r="C24066" s="554"/>
      <c r="D24066" s="554"/>
    </row>
    <row r="24067" spans="3:4" hidden="1" outlineLevel="1" x14ac:dyDescent="0.2">
      <c r="C24067" s="554"/>
      <c r="D24067" s="554"/>
    </row>
    <row r="24068" spans="3:4" hidden="1" outlineLevel="1" x14ac:dyDescent="0.2">
      <c r="C24068" s="554"/>
      <c r="D24068" s="554"/>
    </row>
    <row r="24069" spans="3:4" hidden="1" outlineLevel="1" x14ac:dyDescent="0.2">
      <c r="C24069" s="554"/>
      <c r="D24069" s="554"/>
    </row>
    <row r="24070" spans="3:4" hidden="1" outlineLevel="1" x14ac:dyDescent="0.2">
      <c r="C24070" s="554"/>
      <c r="D24070" s="554"/>
    </row>
    <row r="24071" spans="3:4" hidden="1" outlineLevel="1" x14ac:dyDescent="0.2">
      <c r="C24071" s="554"/>
      <c r="D24071" s="554"/>
    </row>
    <row r="24072" spans="3:4" hidden="1" outlineLevel="1" x14ac:dyDescent="0.2">
      <c r="C24072" s="554"/>
      <c r="D24072" s="554"/>
    </row>
    <row r="24073" spans="3:4" hidden="1" outlineLevel="1" x14ac:dyDescent="0.2">
      <c r="C24073" s="554"/>
      <c r="D24073" s="554"/>
    </row>
    <row r="24074" spans="3:4" hidden="1" outlineLevel="1" x14ac:dyDescent="0.2">
      <c r="C24074" s="554"/>
      <c r="D24074" s="554"/>
    </row>
    <row r="24075" spans="3:4" hidden="1" outlineLevel="1" x14ac:dyDescent="0.2">
      <c r="C24075" s="554"/>
      <c r="D24075" s="554"/>
    </row>
    <row r="24076" spans="3:4" hidden="1" outlineLevel="1" x14ac:dyDescent="0.2">
      <c r="C24076" s="554"/>
      <c r="D24076" s="554"/>
    </row>
    <row r="24077" spans="3:4" hidden="1" outlineLevel="1" x14ac:dyDescent="0.2">
      <c r="C24077" s="554"/>
      <c r="D24077" s="554"/>
    </row>
    <row r="24078" spans="3:4" hidden="1" outlineLevel="1" x14ac:dyDescent="0.2">
      <c r="C24078" s="554"/>
      <c r="D24078" s="554"/>
    </row>
    <row r="24079" spans="3:4" hidden="1" outlineLevel="1" x14ac:dyDescent="0.2">
      <c r="C24079" s="554"/>
      <c r="D24079" s="554"/>
    </row>
    <row r="24080" spans="3:4" hidden="1" outlineLevel="1" x14ac:dyDescent="0.2">
      <c r="C24080" s="554"/>
      <c r="D24080" s="554"/>
    </row>
    <row r="24081" spans="3:4" hidden="1" outlineLevel="1" x14ac:dyDescent="0.2">
      <c r="C24081" s="554"/>
      <c r="D24081" s="554"/>
    </row>
    <row r="24082" spans="3:4" hidden="1" outlineLevel="1" x14ac:dyDescent="0.2">
      <c r="C24082" s="554"/>
      <c r="D24082" s="554"/>
    </row>
    <row r="24083" spans="3:4" hidden="1" outlineLevel="1" x14ac:dyDescent="0.2">
      <c r="C24083" s="554"/>
      <c r="D24083" s="554"/>
    </row>
    <row r="24084" spans="3:4" hidden="1" outlineLevel="1" x14ac:dyDescent="0.2">
      <c r="C24084" s="554"/>
      <c r="D24084" s="554"/>
    </row>
    <row r="24085" spans="3:4" hidden="1" outlineLevel="1" x14ac:dyDescent="0.2">
      <c r="C24085" s="554"/>
      <c r="D24085" s="554"/>
    </row>
    <row r="24086" spans="3:4" hidden="1" outlineLevel="1" x14ac:dyDescent="0.2">
      <c r="C24086" s="554"/>
      <c r="D24086" s="554"/>
    </row>
    <row r="24087" spans="3:4" hidden="1" outlineLevel="1" x14ac:dyDescent="0.2">
      <c r="C24087" s="554"/>
      <c r="D24087" s="554"/>
    </row>
    <row r="24088" spans="3:4" hidden="1" outlineLevel="1" x14ac:dyDescent="0.2">
      <c r="C24088" s="554"/>
      <c r="D24088" s="554"/>
    </row>
    <row r="24089" spans="3:4" hidden="1" outlineLevel="1" x14ac:dyDescent="0.2">
      <c r="C24089" s="554"/>
      <c r="D24089" s="554"/>
    </row>
    <row r="24090" spans="3:4" hidden="1" outlineLevel="1" x14ac:dyDescent="0.2">
      <c r="C24090" s="554"/>
      <c r="D24090" s="554"/>
    </row>
    <row r="24091" spans="3:4" hidden="1" outlineLevel="1" x14ac:dyDescent="0.2">
      <c r="C24091" s="554"/>
      <c r="D24091" s="554"/>
    </row>
    <row r="24092" spans="3:4" hidden="1" outlineLevel="1" x14ac:dyDescent="0.2">
      <c r="C24092" s="554"/>
      <c r="D24092" s="554"/>
    </row>
    <row r="24093" spans="3:4" hidden="1" outlineLevel="1" x14ac:dyDescent="0.2">
      <c r="C24093" s="554"/>
      <c r="D24093" s="554"/>
    </row>
    <row r="24094" spans="3:4" hidden="1" outlineLevel="1" x14ac:dyDescent="0.2">
      <c r="C24094" s="554"/>
      <c r="D24094" s="554"/>
    </row>
    <row r="24095" spans="3:4" hidden="1" outlineLevel="1" x14ac:dyDescent="0.2">
      <c r="C24095" s="554"/>
      <c r="D24095" s="554"/>
    </row>
    <row r="24096" spans="3:4" hidden="1" outlineLevel="1" x14ac:dyDescent="0.2">
      <c r="C24096" s="554"/>
      <c r="D24096" s="554"/>
    </row>
    <row r="24097" spans="3:4" hidden="1" outlineLevel="1" x14ac:dyDescent="0.2">
      <c r="C24097" s="554"/>
      <c r="D24097" s="554"/>
    </row>
    <row r="24098" spans="3:4" hidden="1" outlineLevel="1" x14ac:dyDescent="0.2">
      <c r="C24098" s="554"/>
      <c r="D24098" s="554"/>
    </row>
    <row r="24099" spans="3:4" hidden="1" outlineLevel="1" x14ac:dyDescent="0.2">
      <c r="C24099" s="554"/>
      <c r="D24099" s="554"/>
    </row>
    <row r="24100" spans="3:4" hidden="1" outlineLevel="1" x14ac:dyDescent="0.2">
      <c r="C24100" s="554"/>
      <c r="D24100" s="554"/>
    </row>
    <row r="24101" spans="3:4" hidden="1" outlineLevel="1" x14ac:dyDescent="0.2">
      <c r="C24101" s="554"/>
      <c r="D24101" s="554"/>
    </row>
    <row r="24102" spans="3:4" hidden="1" outlineLevel="1" x14ac:dyDescent="0.2">
      <c r="C24102" s="554"/>
      <c r="D24102" s="554"/>
    </row>
    <row r="24103" spans="3:4" hidden="1" outlineLevel="1" x14ac:dyDescent="0.2">
      <c r="C24103" s="554"/>
      <c r="D24103" s="554"/>
    </row>
    <row r="24104" spans="3:4" hidden="1" outlineLevel="1" x14ac:dyDescent="0.2">
      <c r="C24104" s="554"/>
      <c r="D24104" s="554"/>
    </row>
    <row r="24105" spans="3:4" hidden="1" outlineLevel="1" x14ac:dyDescent="0.2">
      <c r="C24105" s="554"/>
      <c r="D24105" s="554"/>
    </row>
    <row r="24106" spans="3:4" hidden="1" outlineLevel="1" x14ac:dyDescent="0.2">
      <c r="C24106" s="554"/>
      <c r="D24106" s="554"/>
    </row>
    <row r="24107" spans="3:4" hidden="1" outlineLevel="1" x14ac:dyDescent="0.2">
      <c r="C24107" s="554"/>
      <c r="D24107" s="554"/>
    </row>
    <row r="24108" spans="3:4" hidden="1" outlineLevel="1" x14ac:dyDescent="0.2">
      <c r="C24108" s="554"/>
      <c r="D24108" s="554"/>
    </row>
    <row r="24109" spans="3:4" hidden="1" outlineLevel="1" x14ac:dyDescent="0.2">
      <c r="C24109" s="554"/>
      <c r="D24109" s="554"/>
    </row>
    <row r="24110" spans="3:4" hidden="1" outlineLevel="1" x14ac:dyDescent="0.2">
      <c r="C24110" s="554"/>
      <c r="D24110" s="554"/>
    </row>
    <row r="24111" spans="3:4" hidden="1" outlineLevel="1" x14ac:dyDescent="0.2">
      <c r="C24111" s="554"/>
      <c r="D24111" s="554"/>
    </row>
    <row r="24112" spans="3:4" hidden="1" outlineLevel="1" x14ac:dyDescent="0.2">
      <c r="C24112" s="554"/>
      <c r="D24112" s="554"/>
    </row>
    <row r="24113" spans="3:4" hidden="1" outlineLevel="1" x14ac:dyDescent="0.2">
      <c r="C24113" s="554"/>
      <c r="D24113" s="554"/>
    </row>
    <row r="24114" spans="3:4" hidden="1" outlineLevel="1" x14ac:dyDescent="0.2">
      <c r="C24114" s="554"/>
      <c r="D24114" s="554"/>
    </row>
    <row r="24115" spans="3:4" hidden="1" outlineLevel="1" x14ac:dyDescent="0.2">
      <c r="C24115" s="554"/>
      <c r="D24115" s="554"/>
    </row>
    <row r="24116" spans="3:4" hidden="1" outlineLevel="1" x14ac:dyDescent="0.2">
      <c r="C24116" s="554"/>
      <c r="D24116" s="554"/>
    </row>
    <row r="24117" spans="3:4" hidden="1" outlineLevel="1" x14ac:dyDescent="0.2">
      <c r="C24117" s="554"/>
      <c r="D24117" s="554"/>
    </row>
    <row r="24118" spans="3:4" hidden="1" outlineLevel="1" x14ac:dyDescent="0.2">
      <c r="C24118" s="554"/>
      <c r="D24118" s="554"/>
    </row>
    <row r="24119" spans="3:4" hidden="1" outlineLevel="1" x14ac:dyDescent="0.2">
      <c r="C24119" s="554"/>
      <c r="D24119" s="554"/>
    </row>
    <row r="24120" spans="3:4" hidden="1" outlineLevel="1" x14ac:dyDescent="0.2">
      <c r="C24120" s="554"/>
      <c r="D24120" s="554"/>
    </row>
    <row r="24121" spans="3:4" hidden="1" outlineLevel="1" x14ac:dyDescent="0.2">
      <c r="C24121" s="554"/>
      <c r="D24121" s="554"/>
    </row>
    <row r="24122" spans="3:4" hidden="1" outlineLevel="1" x14ac:dyDescent="0.2">
      <c r="C24122" s="554"/>
      <c r="D24122" s="554"/>
    </row>
    <row r="24123" spans="3:4" hidden="1" outlineLevel="1" x14ac:dyDescent="0.2">
      <c r="C24123" s="554"/>
      <c r="D24123" s="554"/>
    </row>
    <row r="24124" spans="3:4" hidden="1" outlineLevel="1" x14ac:dyDescent="0.2">
      <c r="C24124" s="554"/>
      <c r="D24124" s="554"/>
    </row>
    <row r="24125" spans="3:4" hidden="1" outlineLevel="1" x14ac:dyDescent="0.2">
      <c r="C24125" s="554"/>
      <c r="D24125" s="554"/>
    </row>
    <row r="24126" spans="3:4" hidden="1" outlineLevel="1" x14ac:dyDescent="0.2">
      <c r="C24126" s="554"/>
      <c r="D24126" s="554"/>
    </row>
    <row r="24127" spans="3:4" hidden="1" outlineLevel="1" x14ac:dyDescent="0.2">
      <c r="C24127" s="554"/>
      <c r="D24127" s="554"/>
    </row>
    <row r="24128" spans="3:4" hidden="1" outlineLevel="1" x14ac:dyDescent="0.2">
      <c r="C24128" s="554"/>
      <c r="D24128" s="554"/>
    </row>
    <row r="24129" spans="3:4" hidden="1" outlineLevel="1" x14ac:dyDescent="0.2">
      <c r="C24129" s="554"/>
      <c r="D24129" s="554"/>
    </row>
    <row r="24130" spans="3:4" hidden="1" outlineLevel="1" x14ac:dyDescent="0.2">
      <c r="C24130" s="554"/>
      <c r="D24130" s="554"/>
    </row>
    <row r="24131" spans="3:4" hidden="1" outlineLevel="1" x14ac:dyDescent="0.2">
      <c r="C24131" s="554"/>
      <c r="D24131" s="554"/>
    </row>
    <row r="24132" spans="3:4" hidden="1" outlineLevel="1" x14ac:dyDescent="0.2">
      <c r="C24132" s="554"/>
      <c r="D24132" s="554"/>
    </row>
    <row r="24133" spans="3:4" hidden="1" outlineLevel="1" x14ac:dyDescent="0.2">
      <c r="C24133" s="554"/>
      <c r="D24133" s="554"/>
    </row>
    <row r="24134" spans="3:4" hidden="1" outlineLevel="1" x14ac:dyDescent="0.2">
      <c r="C24134" s="554"/>
      <c r="D24134" s="554"/>
    </row>
    <row r="24135" spans="3:4" hidden="1" outlineLevel="1" x14ac:dyDescent="0.2">
      <c r="C24135" s="554"/>
      <c r="D24135" s="554"/>
    </row>
    <row r="24136" spans="3:4" hidden="1" outlineLevel="1" x14ac:dyDescent="0.2">
      <c r="C24136" s="554"/>
      <c r="D24136" s="554"/>
    </row>
    <row r="24137" spans="3:4" hidden="1" outlineLevel="1" x14ac:dyDescent="0.2">
      <c r="C24137" s="554"/>
      <c r="D24137" s="554"/>
    </row>
    <row r="24138" spans="3:4" hidden="1" outlineLevel="1" x14ac:dyDescent="0.2">
      <c r="C24138" s="554"/>
      <c r="D24138" s="554"/>
    </row>
    <row r="24139" spans="3:4" hidden="1" outlineLevel="1" x14ac:dyDescent="0.2">
      <c r="C24139" s="554"/>
      <c r="D24139" s="554"/>
    </row>
    <row r="24140" spans="3:4" hidden="1" outlineLevel="1" x14ac:dyDescent="0.2">
      <c r="C24140" s="554"/>
      <c r="D24140" s="554"/>
    </row>
    <row r="24141" spans="3:4" hidden="1" outlineLevel="1" x14ac:dyDescent="0.2">
      <c r="C24141" s="554"/>
      <c r="D24141" s="554"/>
    </row>
    <row r="24142" spans="3:4" hidden="1" outlineLevel="1" x14ac:dyDescent="0.2">
      <c r="C24142" s="554"/>
      <c r="D24142" s="554"/>
    </row>
    <row r="24143" spans="3:4" hidden="1" outlineLevel="1" x14ac:dyDescent="0.2">
      <c r="C24143" s="554"/>
      <c r="D24143" s="554"/>
    </row>
    <row r="24144" spans="3:4" hidden="1" outlineLevel="1" x14ac:dyDescent="0.2">
      <c r="C24144" s="554"/>
      <c r="D24144" s="554"/>
    </row>
    <row r="24145" spans="3:4" hidden="1" outlineLevel="1" x14ac:dyDescent="0.2">
      <c r="C24145" s="554"/>
      <c r="D24145" s="554"/>
    </row>
    <row r="24146" spans="3:4" hidden="1" outlineLevel="1" x14ac:dyDescent="0.2">
      <c r="C24146" s="554"/>
      <c r="D24146" s="554"/>
    </row>
    <row r="24147" spans="3:4" hidden="1" outlineLevel="1" x14ac:dyDescent="0.2">
      <c r="C24147" s="554"/>
      <c r="D24147" s="554"/>
    </row>
    <row r="24148" spans="3:4" hidden="1" outlineLevel="1" x14ac:dyDescent="0.2">
      <c r="C24148" s="554"/>
      <c r="D24148" s="554"/>
    </row>
    <row r="24149" spans="3:4" hidden="1" outlineLevel="1" x14ac:dyDescent="0.2">
      <c r="C24149" s="554"/>
      <c r="D24149" s="554"/>
    </row>
    <row r="24150" spans="3:4" hidden="1" outlineLevel="1" x14ac:dyDescent="0.2">
      <c r="C24150" s="554"/>
      <c r="D24150" s="554"/>
    </row>
    <row r="24151" spans="3:4" hidden="1" outlineLevel="1" x14ac:dyDescent="0.2">
      <c r="C24151" s="554"/>
      <c r="D24151" s="554"/>
    </row>
    <row r="24152" spans="3:4" hidden="1" outlineLevel="1" x14ac:dyDescent="0.2">
      <c r="C24152" s="554"/>
      <c r="D24152" s="554"/>
    </row>
    <row r="24153" spans="3:4" hidden="1" outlineLevel="1" x14ac:dyDescent="0.2">
      <c r="C24153" s="554"/>
      <c r="D24153" s="554"/>
    </row>
    <row r="24154" spans="3:4" hidden="1" outlineLevel="1" x14ac:dyDescent="0.2">
      <c r="C24154" s="554"/>
      <c r="D24154" s="554"/>
    </row>
    <row r="24155" spans="3:4" hidden="1" outlineLevel="1" x14ac:dyDescent="0.2">
      <c r="C24155" s="554"/>
      <c r="D24155" s="554"/>
    </row>
    <row r="24156" spans="3:4" hidden="1" outlineLevel="1" x14ac:dyDescent="0.2">
      <c r="C24156" s="554"/>
      <c r="D24156" s="554"/>
    </row>
    <row r="24157" spans="3:4" hidden="1" outlineLevel="1" x14ac:dyDescent="0.2">
      <c r="C24157" s="554"/>
      <c r="D24157" s="554"/>
    </row>
    <row r="24158" spans="3:4" hidden="1" outlineLevel="1" x14ac:dyDescent="0.2">
      <c r="C24158" s="554"/>
      <c r="D24158" s="554"/>
    </row>
    <row r="24159" spans="3:4" hidden="1" outlineLevel="1" x14ac:dyDescent="0.2">
      <c r="C24159" s="554"/>
      <c r="D24159" s="554"/>
    </row>
    <row r="24160" spans="3:4" hidden="1" outlineLevel="1" x14ac:dyDescent="0.2">
      <c r="C24160" s="554"/>
      <c r="D24160" s="554"/>
    </row>
    <row r="24161" spans="3:4" hidden="1" outlineLevel="1" x14ac:dyDescent="0.2">
      <c r="C24161" s="554"/>
      <c r="D24161" s="554"/>
    </row>
    <row r="24162" spans="3:4" hidden="1" outlineLevel="1" x14ac:dyDescent="0.2">
      <c r="C24162" s="554"/>
      <c r="D24162" s="554"/>
    </row>
    <row r="24163" spans="3:4" hidden="1" outlineLevel="1" x14ac:dyDescent="0.2">
      <c r="C24163" s="554"/>
      <c r="D24163" s="554"/>
    </row>
    <row r="24164" spans="3:4" hidden="1" outlineLevel="1" x14ac:dyDescent="0.2">
      <c r="C24164" s="554"/>
      <c r="D24164" s="554"/>
    </row>
    <row r="24165" spans="3:4" hidden="1" outlineLevel="1" x14ac:dyDescent="0.2">
      <c r="C24165" s="554"/>
      <c r="D24165" s="554"/>
    </row>
    <row r="24166" spans="3:4" hidden="1" outlineLevel="1" x14ac:dyDescent="0.2">
      <c r="C24166" s="554"/>
      <c r="D24166" s="554"/>
    </row>
    <row r="24167" spans="3:4" hidden="1" outlineLevel="1" x14ac:dyDescent="0.2">
      <c r="C24167" s="554"/>
      <c r="D24167" s="554"/>
    </row>
    <row r="24168" spans="3:4" hidden="1" outlineLevel="1" x14ac:dyDescent="0.2">
      <c r="C24168" s="554"/>
      <c r="D24168" s="554"/>
    </row>
    <row r="24169" spans="3:4" hidden="1" outlineLevel="1" x14ac:dyDescent="0.2">
      <c r="C24169" s="554"/>
      <c r="D24169" s="554"/>
    </row>
    <row r="24170" spans="3:4" hidden="1" outlineLevel="1" x14ac:dyDescent="0.2">
      <c r="C24170" s="554"/>
      <c r="D24170" s="554"/>
    </row>
    <row r="24171" spans="3:4" hidden="1" outlineLevel="1" x14ac:dyDescent="0.2">
      <c r="C24171" s="554"/>
      <c r="D24171" s="554"/>
    </row>
    <row r="24172" spans="3:4" hidden="1" outlineLevel="1" x14ac:dyDescent="0.2">
      <c r="C24172" s="554"/>
      <c r="D24172" s="554"/>
    </row>
    <row r="24173" spans="3:4" hidden="1" outlineLevel="1" x14ac:dyDescent="0.2">
      <c r="C24173" s="554"/>
      <c r="D24173" s="554"/>
    </row>
    <row r="24174" spans="3:4" hidden="1" outlineLevel="1" x14ac:dyDescent="0.2">
      <c r="C24174" s="554"/>
      <c r="D24174" s="554"/>
    </row>
    <row r="24175" spans="3:4" hidden="1" outlineLevel="1" x14ac:dyDescent="0.2">
      <c r="C24175" s="554"/>
      <c r="D24175" s="554"/>
    </row>
    <row r="24176" spans="3:4" hidden="1" outlineLevel="1" x14ac:dyDescent="0.2">
      <c r="C24176" s="554"/>
      <c r="D24176" s="554"/>
    </row>
    <row r="24177" spans="3:4" hidden="1" outlineLevel="1" x14ac:dyDescent="0.2">
      <c r="C24177" s="554"/>
      <c r="D24177" s="554"/>
    </row>
    <row r="24178" spans="3:4" hidden="1" outlineLevel="1" x14ac:dyDescent="0.2">
      <c r="C24178" s="554"/>
      <c r="D24178" s="554"/>
    </row>
    <row r="24179" spans="3:4" hidden="1" outlineLevel="1" x14ac:dyDescent="0.2">
      <c r="C24179" s="554"/>
      <c r="D24179" s="554"/>
    </row>
    <row r="24180" spans="3:4" hidden="1" outlineLevel="1" x14ac:dyDescent="0.2">
      <c r="C24180" s="554"/>
      <c r="D24180" s="554"/>
    </row>
    <row r="24181" spans="3:4" hidden="1" outlineLevel="1" x14ac:dyDescent="0.2">
      <c r="C24181" s="554"/>
      <c r="D24181" s="554"/>
    </row>
    <row r="24182" spans="3:4" hidden="1" outlineLevel="1" x14ac:dyDescent="0.2">
      <c r="C24182" s="554"/>
      <c r="D24182" s="554"/>
    </row>
    <row r="24183" spans="3:4" hidden="1" outlineLevel="1" x14ac:dyDescent="0.2">
      <c r="C24183" s="554"/>
      <c r="D24183" s="554"/>
    </row>
    <row r="24184" spans="3:4" hidden="1" outlineLevel="1" x14ac:dyDescent="0.2">
      <c r="C24184" s="554"/>
      <c r="D24184" s="554"/>
    </row>
    <row r="24185" spans="3:4" hidden="1" outlineLevel="1" x14ac:dyDescent="0.2">
      <c r="C24185" s="554"/>
      <c r="D24185" s="554"/>
    </row>
    <row r="24186" spans="3:4" hidden="1" outlineLevel="1" x14ac:dyDescent="0.2">
      <c r="C24186" s="554"/>
      <c r="D24186" s="554"/>
    </row>
    <row r="24187" spans="3:4" hidden="1" outlineLevel="1" x14ac:dyDescent="0.2">
      <c r="C24187" s="554"/>
      <c r="D24187" s="554"/>
    </row>
    <row r="24188" spans="3:4" hidden="1" outlineLevel="1" x14ac:dyDescent="0.2">
      <c r="C24188" s="554"/>
      <c r="D24188" s="554"/>
    </row>
    <row r="24189" spans="3:4" hidden="1" outlineLevel="1" x14ac:dyDescent="0.2">
      <c r="C24189" s="554"/>
      <c r="D24189" s="554"/>
    </row>
    <row r="24190" spans="3:4" hidden="1" outlineLevel="1" x14ac:dyDescent="0.2">
      <c r="C24190" s="554"/>
      <c r="D24190" s="554"/>
    </row>
    <row r="24191" spans="3:4" hidden="1" outlineLevel="1" x14ac:dyDescent="0.2">
      <c r="C24191" s="554"/>
      <c r="D24191" s="554"/>
    </row>
    <row r="24192" spans="3:4" hidden="1" outlineLevel="1" x14ac:dyDescent="0.2">
      <c r="C24192" s="554"/>
      <c r="D24192" s="554"/>
    </row>
    <row r="24193" spans="3:4" hidden="1" outlineLevel="1" x14ac:dyDescent="0.2">
      <c r="C24193" s="554"/>
      <c r="D24193" s="554"/>
    </row>
    <row r="24194" spans="3:4" hidden="1" outlineLevel="1" x14ac:dyDescent="0.2">
      <c r="C24194" s="554"/>
      <c r="D24194" s="554"/>
    </row>
    <row r="24195" spans="3:4" hidden="1" outlineLevel="1" x14ac:dyDescent="0.2">
      <c r="C24195" s="554"/>
      <c r="D24195" s="554"/>
    </row>
    <row r="24196" spans="3:4" hidden="1" outlineLevel="1" x14ac:dyDescent="0.2">
      <c r="C24196" s="554"/>
      <c r="D24196" s="554"/>
    </row>
    <row r="24197" spans="3:4" hidden="1" outlineLevel="1" x14ac:dyDescent="0.2">
      <c r="C24197" s="554"/>
      <c r="D24197" s="554"/>
    </row>
    <row r="24198" spans="3:4" hidden="1" outlineLevel="1" x14ac:dyDescent="0.2">
      <c r="C24198" s="554"/>
      <c r="D24198" s="554"/>
    </row>
    <row r="24199" spans="3:4" hidden="1" outlineLevel="1" x14ac:dyDescent="0.2">
      <c r="C24199" s="554"/>
      <c r="D24199" s="554"/>
    </row>
    <row r="24200" spans="3:4" hidden="1" outlineLevel="1" x14ac:dyDescent="0.2">
      <c r="C24200" s="554"/>
      <c r="D24200" s="554"/>
    </row>
    <row r="24201" spans="3:4" hidden="1" outlineLevel="1" x14ac:dyDescent="0.2">
      <c r="C24201" s="554"/>
      <c r="D24201" s="554"/>
    </row>
    <row r="24202" spans="3:4" hidden="1" outlineLevel="1" x14ac:dyDescent="0.2">
      <c r="C24202" s="554"/>
      <c r="D24202" s="554"/>
    </row>
    <row r="24203" spans="3:4" hidden="1" outlineLevel="1" x14ac:dyDescent="0.2">
      <c r="C24203" s="554"/>
      <c r="D24203" s="554"/>
    </row>
    <row r="24204" spans="3:4" hidden="1" outlineLevel="1" x14ac:dyDescent="0.2">
      <c r="C24204" s="554"/>
      <c r="D24204" s="554"/>
    </row>
    <row r="24205" spans="3:4" hidden="1" outlineLevel="1" x14ac:dyDescent="0.2">
      <c r="C24205" s="554"/>
      <c r="D24205" s="554"/>
    </row>
    <row r="24206" spans="3:4" hidden="1" outlineLevel="1" x14ac:dyDescent="0.2">
      <c r="C24206" s="554"/>
      <c r="D24206" s="554"/>
    </row>
    <row r="24207" spans="3:4" hidden="1" outlineLevel="1" x14ac:dyDescent="0.2">
      <c r="C24207" s="554"/>
      <c r="D24207" s="554"/>
    </row>
    <row r="24208" spans="3:4" hidden="1" outlineLevel="1" x14ac:dyDescent="0.2">
      <c r="C24208" s="554"/>
      <c r="D24208" s="554"/>
    </row>
    <row r="24209" spans="3:4" hidden="1" outlineLevel="1" x14ac:dyDescent="0.2">
      <c r="C24209" s="554"/>
      <c r="D24209" s="554"/>
    </row>
    <row r="24210" spans="3:4" hidden="1" outlineLevel="1" x14ac:dyDescent="0.2">
      <c r="C24210" s="554"/>
      <c r="D24210" s="554"/>
    </row>
    <row r="24211" spans="3:4" hidden="1" outlineLevel="1" x14ac:dyDescent="0.2">
      <c r="C24211" s="554"/>
      <c r="D24211" s="554"/>
    </row>
    <row r="24212" spans="3:4" hidden="1" outlineLevel="1" x14ac:dyDescent="0.2">
      <c r="C24212" s="554"/>
      <c r="D24212" s="554"/>
    </row>
    <row r="24213" spans="3:4" hidden="1" outlineLevel="1" x14ac:dyDescent="0.2">
      <c r="C24213" s="554"/>
      <c r="D24213" s="554"/>
    </row>
    <row r="24214" spans="3:4" hidden="1" outlineLevel="1" x14ac:dyDescent="0.2">
      <c r="C24214" s="554"/>
      <c r="D24214" s="554"/>
    </row>
    <row r="24215" spans="3:4" hidden="1" outlineLevel="1" x14ac:dyDescent="0.2">
      <c r="C24215" s="554"/>
      <c r="D24215" s="554"/>
    </row>
    <row r="24216" spans="3:4" hidden="1" outlineLevel="1" x14ac:dyDescent="0.2">
      <c r="C24216" s="554"/>
      <c r="D24216" s="554"/>
    </row>
    <row r="24217" spans="3:4" hidden="1" outlineLevel="1" x14ac:dyDescent="0.2">
      <c r="C24217" s="554"/>
      <c r="D24217" s="554"/>
    </row>
    <row r="24218" spans="3:4" hidden="1" outlineLevel="1" x14ac:dyDescent="0.2">
      <c r="C24218" s="554"/>
      <c r="D24218" s="554"/>
    </row>
    <row r="24219" spans="3:4" hidden="1" outlineLevel="1" x14ac:dyDescent="0.2">
      <c r="C24219" s="554"/>
      <c r="D24219" s="554"/>
    </row>
    <row r="24220" spans="3:4" hidden="1" outlineLevel="1" x14ac:dyDescent="0.2">
      <c r="C24220" s="554"/>
      <c r="D24220" s="554"/>
    </row>
    <row r="24221" spans="3:4" hidden="1" outlineLevel="1" x14ac:dyDescent="0.2">
      <c r="C24221" s="554"/>
      <c r="D24221" s="554"/>
    </row>
    <row r="24222" spans="3:4" hidden="1" outlineLevel="1" x14ac:dyDescent="0.2">
      <c r="C24222" s="554"/>
      <c r="D24222" s="554"/>
    </row>
    <row r="24223" spans="3:4" hidden="1" outlineLevel="1" x14ac:dyDescent="0.2">
      <c r="C24223" s="554"/>
      <c r="D24223" s="554"/>
    </row>
    <row r="24224" spans="3:4" hidden="1" outlineLevel="1" x14ac:dyDescent="0.2">
      <c r="C24224" s="554"/>
      <c r="D24224" s="554"/>
    </row>
    <row r="24225" spans="3:4" hidden="1" outlineLevel="1" x14ac:dyDescent="0.2">
      <c r="C24225" s="554"/>
      <c r="D24225" s="554"/>
    </row>
    <row r="24226" spans="3:4" hidden="1" outlineLevel="1" x14ac:dyDescent="0.2">
      <c r="C24226" s="554"/>
      <c r="D24226" s="554"/>
    </row>
    <row r="24227" spans="3:4" hidden="1" outlineLevel="1" x14ac:dyDescent="0.2">
      <c r="C24227" s="554"/>
      <c r="D24227" s="554"/>
    </row>
    <row r="24228" spans="3:4" hidden="1" outlineLevel="1" x14ac:dyDescent="0.2">
      <c r="C24228" s="554"/>
      <c r="D24228" s="554"/>
    </row>
    <row r="24229" spans="3:4" hidden="1" outlineLevel="1" x14ac:dyDescent="0.2">
      <c r="C24229" s="554"/>
      <c r="D24229" s="554"/>
    </row>
    <row r="24230" spans="3:4" hidden="1" outlineLevel="1" x14ac:dyDescent="0.2">
      <c r="C24230" s="554"/>
      <c r="D24230" s="554"/>
    </row>
    <row r="24231" spans="3:4" hidden="1" outlineLevel="1" x14ac:dyDescent="0.2">
      <c r="C24231" s="554"/>
      <c r="D24231" s="554"/>
    </row>
    <row r="24232" spans="3:4" hidden="1" outlineLevel="1" x14ac:dyDescent="0.2">
      <c r="C24232" s="554"/>
      <c r="D24232" s="554"/>
    </row>
    <row r="24233" spans="3:4" hidden="1" outlineLevel="1" x14ac:dyDescent="0.2">
      <c r="C24233" s="554"/>
      <c r="D24233" s="554"/>
    </row>
    <row r="24234" spans="3:4" hidden="1" outlineLevel="1" x14ac:dyDescent="0.2">
      <c r="C24234" s="554"/>
      <c r="D24234" s="554"/>
    </row>
    <row r="24235" spans="3:4" hidden="1" outlineLevel="1" x14ac:dyDescent="0.2">
      <c r="C24235" s="554"/>
      <c r="D24235" s="554"/>
    </row>
    <row r="24236" spans="3:4" hidden="1" outlineLevel="1" x14ac:dyDescent="0.2">
      <c r="C24236" s="554"/>
      <c r="D24236" s="554"/>
    </row>
    <row r="24237" spans="3:4" hidden="1" outlineLevel="1" x14ac:dyDescent="0.2">
      <c r="C24237" s="554"/>
      <c r="D24237" s="554"/>
    </row>
    <row r="24238" spans="3:4" hidden="1" outlineLevel="1" x14ac:dyDescent="0.2">
      <c r="C24238" s="554"/>
      <c r="D24238" s="554"/>
    </row>
    <row r="24239" spans="3:4" hidden="1" outlineLevel="1" x14ac:dyDescent="0.2">
      <c r="C24239" s="554"/>
      <c r="D24239" s="554"/>
    </row>
    <row r="24240" spans="3:4" hidden="1" outlineLevel="1" x14ac:dyDescent="0.2">
      <c r="C24240" s="554"/>
      <c r="D24240" s="554"/>
    </row>
    <row r="24241" spans="3:4" hidden="1" outlineLevel="1" x14ac:dyDescent="0.2">
      <c r="C24241" s="554"/>
      <c r="D24241" s="554"/>
    </row>
    <row r="24242" spans="3:4" hidden="1" outlineLevel="1" x14ac:dyDescent="0.2">
      <c r="C24242" s="554"/>
      <c r="D24242" s="554"/>
    </row>
    <row r="24243" spans="3:4" hidden="1" outlineLevel="1" x14ac:dyDescent="0.2">
      <c r="C24243" s="554"/>
      <c r="D24243" s="554"/>
    </row>
    <row r="24244" spans="3:4" hidden="1" outlineLevel="1" x14ac:dyDescent="0.2">
      <c r="C24244" s="554"/>
      <c r="D24244" s="554"/>
    </row>
    <row r="24245" spans="3:4" hidden="1" outlineLevel="1" x14ac:dyDescent="0.2">
      <c r="C24245" s="554"/>
      <c r="D24245" s="554"/>
    </row>
    <row r="24246" spans="3:4" hidden="1" outlineLevel="1" x14ac:dyDescent="0.2">
      <c r="C24246" s="554"/>
      <c r="D24246" s="554"/>
    </row>
    <row r="24247" spans="3:4" hidden="1" outlineLevel="1" x14ac:dyDescent="0.2">
      <c r="C24247" s="554"/>
      <c r="D24247" s="554"/>
    </row>
    <row r="24248" spans="3:4" hidden="1" outlineLevel="1" x14ac:dyDescent="0.2">
      <c r="C24248" s="554"/>
      <c r="D24248" s="554"/>
    </row>
    <row r="24249" spans="3:4" hidden="1" outlineLevel="1" x14ac:dyDescent="0.2">
      <c r="C24249" s="554"/>
      <c r="D24249" s="554"/>
    </row>
    <row r="24250" spans="3:4" hidden="1" outlineLevel="1" x14ac:dyDescent="0.2">
      <c r="C24250" s="554"/>
      <c r="D24250" s="554"/>
    </row>
    <row r="24251" spans="3:4" hidden="1" outlineLevel="1" x14ac:dyDescent="0.2">
      <c r="C24251" s="554"/>
      <c r="D24251" s="554"/>
    </row>
    <row r="24252" spans="3:4" hidden="1" outlineLevel="1" x14ac:dyDescent="0.2">
      <c r="C24252" s="554"/>
      <c r="D24252" s="554"/>
    </row>
    <row r="24253" spans="3:4" hidden="1" outlineLevel="1" x14ac:dyDescent="0.2">
      <c r="C24253" s="554"/>
      <c r="D24253" s="554"/>
    </row>
    <row r="24254" spans="3:4" hidden="1" outlineLevel="1" x14ac:dyDescent="0.2">
      <c r="C24254" s="554"/>
      <c r="D24254" s="554"/>
    </row>
    <row r="24255" spans="3:4" hidden="1" outlineLevel="1" x14ac:dyDescent="0.2">
      <c r="C24255" s="554"/>
      <c r="D24255" s="554"/>
    </row>
    <row r="24256" spans="3:4" hidden="1" outlineLevel="1" x14ac:dyDescent="0.2">
      <c r="C24256" s="554"/>
      <c r="D24256" s="554"/>
    </row>
    <row r="24257" spans="3:4" hidden="1" outlineLevel="1" x14ac:dyDescent="0.2">
      <c r="C24257" s="554"/>
      <c r="D24257" s="554"/>
    </row>
    <row r="24258" spans="3:4" hidden="1" outlineLevel="1" x14ac:dyDescent="0.2">
      <c r="C24258" s="554"/>
      <c r="D24258" s="554"/>
    </row>
    <row r="24259" spans="3:4" hidden="1" outlineLevel="1" x14ac:dyDescent="0.2">
      <c r="C24259" s="554"/>
      <c r="D24259" s="554"/>
    </row>
    <row r="24260" spans="3:4" hidden="1" outlineLevel="1" x14ac:dyDescent="0.2">
      <c r="C24260" s="554"/>
      <c r="D24260" s="554"/>
    </row>
    <row r="24261" spans="3:4" hidden="1" outlineLevel="1" x14ac:dyDescent="0.2">
      <c r="C24261" s="554"/>
      <c r="D24261" s="554"/>
    </row>
    <row r="24262" spans="3:4" hidden="1" outlineLevel="1" x14ac:dyDescent="0.2">
      <c r="C24262" s="554"/>
      <c r="D24262" s="554"/>
    </row>
    <row r="24263" spans="3:4" hidden="1" outlineLevel="1" x14ac:dyDescent="0.2">
      <c r="C24263" s="554"/>
      <c r="D24263" s="554"/>
    </row>
    <row r="24264" spans="3:4" hidden="1" outlineLevel="1" x14ac:dyDescent="0.2">
      <c r="C24264" s="554"/>
      <c r="D24264" s="554"/>
    </row>
    <row r="24265" spans="3:4" hidden="1" outlineLevel="1" x14ac:dyDescent="0.2">
      <c r="C24265" s="554"/>
      <c r="D24265" s="554"/>
    </row>
    <row r="24266" spans="3:4" hidden="1" outlineLevel="1" x14ac:dyDescent="0.2">
      <c r="C24266" s="554"/>
      <c r="D24266" s="554"/>
    </row>
    <row r="24267" spans="3:4" hidden="1" outlineLevel="1" x14ac:dyDescent="0.2">
      <c r="C24267" s="554"/>
      <c r="D24267" s="554"/>
    </row>
    <row r="24268" spans="3:4" hidden="1" outlineLevel="1" x14ac:dyDescent="0.2">
      <c r="C24268" s="554"/>
      <c r="D24268" s="554"/>
    </row>
    <row r="24269" spans="3:4" hidden="1" outlineLevel="1" x14ac:dyDescent="0.2">
      <c r="C24269" s="554"/>
      <c r="D24269" s="554"/>
    </row>
    <row r="24270" spans="3:4" hidden="1" outlineLevel="1" x14ac:dyDescent="0.2">
      <c r="C24270" s="554"/>
      <c r="D24270" s="554"/>
    </row>
    <row r="24271" spans="3:4" hidden="1" outlineLevel="1" x14ac:dyDescent="0.2">
      <c r="C24271" s="554"/>
      <c r="D24271" s="554"/>
    </row>
    <row r="24272" spans="3:4" hidden="1" outlineLevel="1" x14ac:dyDescent="0.2">
      <c r="C24272" s="554"/>
      <c r="D24272" s="554"/>
    </row>
    <row r="24273" spans="3:4" hidden="1" outlineLevel="1" x14ac:dyDescent="0.2">
      <c r="C24273" s="554"/>
      <c r="D24273" s="554"/>
    </row>
    <row r="24274" spans="3:4" hidden="1" outlineLevel="1" x14ac:dyDescent="0.2">
      <c r="C24274" s="554"/>
      <c r="D24274" s="554"/>
    </row>
    <row r="24275" spans="3:4" hidden="1" outlineLevel="1" x14ac:dyDescent="0.2">
      <c r="C24275" s="554"/>
      <c r="D24275" s="554"/>
    </row>
    <row r="24276" spans="3:4" hidden="1" outlineLevel="1" x14ac:dyDescent="0.2">
      <c r="C24276" s="554"/>
      <c r="D24276" s="554"/>
    </row>
    <row r="24277" spans="3:4" hidden="1" outlineLevel="1" x14ac:dyDescent="0.2">
      <c r="C24277" s="554"/>
      <c r="D24277" s="554"/>
    </row>
    <row r="24278" spans="3:4" hidden="1" outlineLevel="1" x14ac:dyDescent="0.2">
      <c r="C24278" s="554"/>
      <c r="D24278" s="554"/>
    </row>
    <row r="24279" spans="3:4" hidden="1" outlineLevel="1" x14ac:dyDescent="0.2">
      <c r="C24279" s="554"/>
      <c r="D24279" s="554"/>
    </row>
    <row r="24280" spans="3:4" hidden="1" outlineLevel="1" x14ac:dyDescent="0.2">
      <c r="C24280" s="554"/>
      <c r="D24280" s="554"/>
    </row>
    <row r="24281" spans="3:4" hidden="1" outlineLevel="1" x14ac:dyDescent="0.2">
      <c r="C24281" s="554"/>
      <c r="D24281" s="554"/>
    </row>
    <row r="24282" spans="3:4" hidden="1" outlineLevel="1" x14ac:dyDescent="0.2">
      <c r="C24282" s="554"/>
      <c r="D24282" s="554"/>
    </row>
    <row r="24283" spans="3:4" hidden="1" outlineLevel="1" x14ac:dyDescent="0.2">
      <c r="C24283" s="554"/>
      <c r="D24283" s="554"/>
    </row>
    <row r="24284" spans="3:4" hidden="1" outlineLevel="1" x14ac:dyDescent="0.2">
      <c r="C24284" s="554"/>
      <c r="D24284" s="554"/>
    </row>
    <row r="24285" spans="3:4" hidden="1" outlineLevel="1" x14ac:dyDescent="0.2">
      <c r="C24285" s="554"/>
      <c r="D24285" s="554"/>
    </row>
    <row r="24286" spans="3:4" hidden="1" outlineLevel="1" x14ac:dyDescent="0.2">
      <c r="C24286" s="554"/>
      <c r="D24286" s="554"/>
    </row>
    <row r="24287" spans="3:4" hidden="1" outlineLevel="1" x14ac:dyDescent="0.2">
      <c r="C24287" s="554"/>
      <c r="D24287" s="554"/>
    </row>
    <row r="24288" spans="3:4" hidden="1" outlineLevel="1" x14ac:dyDescent="0.2">
      <c r="C24288" s="554"/>
      <c r="D24288" s="554"/>
    </row>
    <row r="24289" spans="3:4" hidden="1" outlineLevel="1" x14ac:dyDescent="0.2">
      <c r="C24289" s="554"/>
      <c r="D24289" s="554"/>
    </row>
    <row r="24290" spans="3:4" hidden="1" outlineLevel="1" x14ac:dyDescent="0.2">
      <c r="C24290" s="554"/>
      <c r="D24290" s="554"/>
    </row>
    <row r="24291" spans="3:4" hidden="1" outlineLevel="1" x14ac:dyDescent="0.2">
      <c r="C24291" s="554"/>
      <c r="D24291" s="554"/>
    </row>
    <row r="24292" spans="3:4" hidden="1" outlineLevel="1" x14ac:dyDescent="0.2">
      <c r="C24292" s="554"/>
      <c r="D24292" s="554"/>
    </row>
    <row r="24293" spans="3:4" hidden="1" outlineLevel="1" x14ac:dyDescent="0.2">
      <c r="C24293" s="554"/>
      <c r="D24293" s="554"/>
    </row>
    <row r="24294" spans="3:4" hidden="1" outlineLevel="1" x14ac:dyDescent="0.2">
      <c r="C24294" s="554"/>
      <c r="D24294" s="554"/>
    </row>
    <row r="24295" spans="3:4" hidden="1" outlineLevel="1" x14ac:dyDescent="0.2">
      <c r="C24295" s="554"/>
      <c r="D24295" s="554"/>
    </row>
    <row r="24296" spans="3:4" hidden="1" outlineLevel="1" x14ac:dyDescent="0.2">
      <c r="C24296" s="554"/>
      <c r="D24296" s="554"/>
    </row>
    <row r="24297" spans="3:4" hidden="1" outlineLevel="1" x14ac:dyDescent="0.2">
      <c r="C24297" s="554"/>
      <c r="D24297" s="554"/>
    </row>
    <row r="24298" spans="3:4" hidden="1" outlineLevel="1" x14ac:dyDescent="0.2">
      <c r="C24298" s="554"/>
      <c r="D24298" s="554"/>
    </row>
    <row r="24299" spans="3:4" hidden="1" outlineLevel="1" x14ac:dyDescent="0.2">
      <c r="C24299" s="554"/>
      <c r="D24299" s="554"/>
    </row>
    <row r="24300" spans="3:4" hidden="1" outlineLevel="1" x14ac:dyDescent="0.2">
      <c r="C24300" s="554"/>
      <c r="D24300" s="554"/>
    </row>
    <row r="24301" spans="3:4" hidden="1" outlineLevel="1" x14ac:dyDescent="0.2">
      <c r="C24301" s="554"/>
      <c r="D24301" s="554"/>
    </row>
    <row r="24302" spans="3:4" hidden="1" outlineLevel="1" x14ac:dyDescent="0.2">
      <c r="C24302" s="554"/>
      <c r="D24302" s="554"/>
    </row>
    <row r="24303" spans="3:4" hidden="1" outlineLevel="1" x14ac:dyDescent="0.2">
      <c r="C24303" s="554"/>
      <c r="D24303" s="554"/>
    </row>
    <row r="24304" spans="3:4" hidden="1" outlineLevel="1" x14ac:dyDescent="0.2">
      <c r="C24304" s="554"/>
      <c r="D24304" s="554"/>
    </row>
    <row r="24305" spans="3:4" hidden="1" outlineLevel="1" x14ac:dyDescent="0.2">
      <c r="C24305" s="554"/>
      <c r="D24305" s="554"/>
    </row>
    <row r="24306" spans="3:4" hidden="1" outlineLevel="1" x14ac:dyDescent="0.2">
      <c r="C24306" s="554"/>
      <c r="D24306" s="554"/>
    </row>
    <row r="24307" spans="3:4" hidden="1" outlineLevel="1" x14ac:dyDescent="0.2">
      <c r="C24307" s="554"/>
      <c r="D24307" s="554"/>
    </row>
    <row r="24308" spans="3:4" hidden="1" outlineLevel="1" x14ac:dyDescent="0.2">
      <c r="C24308" s="554"/>
      <c r="D24308" s="554"/>
    </row>
    <row r="24309" spans="3:4" hidden="1" outlineLevel="1" x14ac:dyDescent="0.2">
      <c r="C24309" s="554"/>
      <c r="D24309" s="554"/>
    </row>
    <row r="24310" spans="3:4" hidden="1" outlineLevel="1" x14ac:dyDescent="0.2">
      <c r="C24310" s="554"/>
      <c r="D24310" s="554"/>
    </row>
    <row r="24311" spans="3:4" hidden="1" outlineLevel="1" x14ac:dyDescent="0.2">
      <c r="C24311" s="554"/>
      <c r="D24311" s="554"/>
    </row>
    <row r="24312" spans="3:4" hidden="1" outlineLevel="1" x14ac:dyDescent="0.2">
      <c r="C24312" s="554"/>
      <c r="D24312" s="554"/>
    </row>
    <row r="24313" spans="3:4" hidden="1" outlineLevel="1" x14ac:dyDescent="0.2">
      <c r="C24313" s="554"/>
      <c r="D24313" s="554"/>
    </row>
    <row r="24314" spans="3:4" hidden="1" outlineLevel="1" x14ac:dyDescent="0.2">
      <c r="C24314" s="554"/>
      <c r="D24314" s="554"/>
    </row>
    <row r="24315" spans="3:4" hidden="1" outlineLevel="1" x14ac:dyDescent="0.2">
      <c r="C24315" s="554"/>
      <c r="D24315" s="554"/>
    </row>
    <row r="24316" spans="3:4" hidden="1" outlineLevel="1" x14ac:dyDescent="0.2">
      <c r="C24316" s="554"/>
      <c r="D24316" s="554"/>
    </row>
    <row r="24317" spans="3:4" hidden="1" outlineLevel="1" x14ac:dyDescent="0.2">
      <c r="C24317" s="554"/>
      <c r="D24317" s="554"/>
    </row>
    <row r="24318" spans="3:4" hidden="1" outlineLevel="1" x14ac:dyDescent="0.2">
      <c r="C24318" s="554"/>
      <c r="D24318" s="554"/>
    </row>
    <row r="24319" spans="3:4" hidden="1" outlineLevel="1" x14ac:dyDescent="0.2">
      <c r="C24319" s="554"/>
      <c r="D24319" s="554"/>
    </row>
    <row r="24320" spans="3:4" hidden="1" outlineLevel="1" x14ac:dyDescent="0.2">
      <c r="C24320" s="554"/>
      <c r="D24320" s="554"/>
    </row>
    <row r="24321" spans="3:4" hidden="1" outlineLevel="1" x14ac:dyDescent="0.2">
      <c r="C24321" s="554"/>
      <c r="D24321" s="554"/>
    </row>
    <row r="24322" spans="3:4" hidden="1" outlineLevel="1" x14ac:dyDescent="0.2">
      <c r="C24322" s="554"/>
      <c r="D24322" s="554"/>
    </row>
    <row r="24323" spans="3:4" hidden="1" outlineLevel="1" x14ac:dyDescent="0.2">
      <c r="C24323" s="554"/>
      <c r="D24323" s="554"/>
    </row>
    <row r="24324" spans="3:4" hidden="1" outlineLevel="1" x14ac:dyDescent="0.2">
      <c r="C24324" s="554"/>
      <c r="D24324" s="554"/>
    </row>
    <row r="24325" spans="3:4" hidden="1" outlineLevel="1" x14ac:dyDescent="0.2">
      <c r="C24325" s="554"/>
      <c r="D24325" s="554"/>
    </row>
    <row r="24326" spans="3:4" hidden="1" outlineLevel="1" x14ac:dyDescent="0.2">
      <c r="C24326" s="554"/>
      <c r="D24326" s="554"/>
    </row>
    <row r="24327" spans="3:4" hidden="1" outlineLevel="1" x14ac:dyDescent="0.2">
      <c r="C24327" s="554"/>
      <c r="D24327" s="554"/>
    </row>
    <row r="24328" spans="3:4" hidden="1" outlineLevel="1" x14ac:dyDescent="0.2">
      <c r="C24328" s="554"/>
      <c r="D24328" s="554"/>
    </row>
    <row r="24329" spans="3:4" hidden="1" outlineLevel="1" x14ac:dyDescent="0.2">
      <c r="C24329" s="554"/>
      <c r="D24329" s="554"/>
    </row>
    <row r="24330" spans="3:4" hidden="1" outlineLevel="1" x14ac:dyDescent="0.2">
      <c r="C24330" s="554"/>
      <c r="D24330" s="554"/>
    </row>
    <row r="24331" spans="3:4" hidden="1" outlineLevel="1" x14ac:dyDescent="0.2">
      <c r="C24331" s="554"/>
      <c r="D24331" s="554"/>
    </row>
    <row r="24332" spans="3:4" hidden="1" outlineLevel="1" x14ac:dyDescent="0.2">
      <c r="C24332" s="554"/>
      <c r="D24332" s="554"/>
    </row>
    <row r="24333" spans="3:4" hidden="1" outlineLevel="1" x14ac:dyDescent="0.2">
      <c r="C24333" s="554"/>
      <c r="D24333" s="554"/>
    </row>
    <row r="24334" spans="3:4" hidden="1" outlineLevel="1" x14ac:dyDescent="0.2">
      <c r="C24334" s="554"/>
      <c r="D24334" s="554"/>
    </row>
    <row r="24335" spans="3:4" hidden="1" outlineLevel="1" x14ac:dyDescent="0.2">
      <c r="C24335" s="554"/>
      <c r="D24335" s="554"/>
    </row>
    <row r="24336" spans="3:4" hidden="1" outlineLevel="1" x14ac:dyDescent="0.2">
      <c r="C24336" s="554"/>
      <c r="D24336" s="554"/>
    </row>
    <row r="24337" spans="3:4" hidden="1" outlineLevel="1" x14ac:dyDescent="0.2">
      <c r="C24337" s="554"/>
      <c r="D24337" s="554"/>
    </row>
    <row r="24338" spans="3:4" hidden="1" outlineLevel="1" x14ac:dyDescent="0.2">
      <c r="C24338" s="554"/>
      <c r="D24338" s="554"/>
    </row>
    <row r="24339" spans="3:4" hidden="1" outlineLevel="1" x14ac:dyDescent="0.2">
      <c r="C24339" s="554"/>
      <c r="D24339" s="554"/>
    </row>
    <row r="24340" spans="3:4" hidden="1" outlineLevel="1" x14ac:dyDescent="0.2">
      <c r="C24340" s="554"/>
      <c r="D24340" s="554"/>
    </row>
    <row r="24341" spans="3:4" hidden="1" outlineLevel="1" x14ac:dyDescent="0.2">
      <c r="C24341" s="554"/>
      <c r="D24341" s="554"/>
    </row>
    <row r="24342" spans="3:4" hidden="1" outlineLevel="1" x14ac:dyDescent="0.2">
      <c r="C24342" s="554"/>
      <c r="D24342" s="554"/>
    </row>
    <row r="24343" spans="3:4" hidden="1" outlineLevel="1" x14ac:dyDescent="0.2">
      <c r="C24343" s="554"/>
      <c r="D24343" s="554"/>
    </row>
    <row r="24344" spans="3:4" hidden="1" outlineLevel="1" x14ac:dyDescent="0.2">
      <c r="C24344" s="554"/>
      <c r="D24344" s="554"/>
    </row>
    <row r="24345" spans="3:4" hidden="1" outlineLevel="1" x14ac:dyDescent="0.2">
      <c r="C24345" s="554"/>
      <c r="D24345" s="554"/>
    </row>
    <row r="24346" spans="3:4" hidden="1" outlineLevel="1" x14ac:dyDescent="0.2">
      <c r="C24346" s="554"/>
      <c r="D24346" s="554"/>
    </row>
    <row r="24347" spans="3:4" hidden="1" outlineLevel="1" x14ac:dyDescent="0.2">
      <c r="C24347" s="554"/>
      <c r="D24347" s="554"/>
    </row>
    <row r="24348" spans="3:4" hidden="1" outlineLevel="1" x14ac:dyDescent="0.2">
      <c r="C24348" s="554"/>
      <c r="D24348" s="554"/>
    </row>
    <row r="24349" spans="3:4" hidden="1" outlineLevel="1" x14ac:dyDescent="0.2">
      <c r="C24349" s="554"/>
      <c r="D24349" s="554"/>
    </row>
    <row r="24350" spans="3:4" hidden="1" outlineLevel="1" x14ac:dyDescent="0.2">
      <c r="C24350" s="554"/>
      <c r="D24350" s="554"/>
    </row>
    <row r="24351" spans="3:4" hidden="1" outlineLevel="1" x14ac:dyDescent="0.2">
      <c r="C24351" s="554"/>
      <c r="D24351" s="554"/>
    </row>
    <row r="24352" spans="3:4" hidden="1" outlineLevel="1" x14ac:dyDescent="0.2">
      <c r="C24352" s="554"/>
      <c r="D24352" s="554"/>
    </row>
    <row r="24353" spans="3:4" hidden="1" outlineLevel="1" x14ac:dyDescent="0.2">
      <c r="C24353" s="554"/>
      <c r="D24353" s="554"/>
    </row>
    <row r="24354" spans="3:4" hidden="1" outlineLevel="1" x14ac:dyDescent="0.2">
      <c r="C24354" s="554"/>
      <c r="D24354" s="554"/>
    </row>
    <row r="24355" spans="3:4" hidden="1" outlineLevel="1" x14ac:dyDescent="0.2">
      <c r="C24355" s="554"/>
      <c r="D24355" s="554"/>
    </row>
    <row r="24356" spans="3:4" hidden="1" outlineLevel="1" x14ac:dyDescent="0.2">
      <c r="C24356" s="554"/>
      <c r="D24356" s="554"/>
    </row>
    <row r="24357" spans="3:4" hidden="1" outlineLevel="1" x14ac:dyDescent="0.2">
      <c r="C24357" s="554"/>
      <c r="D24357" s="554"/>
    </row>
    <row r="24358" spans="3:4" hidden="1" outlineLevel="1" x14ac:dyDescent="0.2">
      <c r="C24358" s="554"/>
      <c r="D24358" s="554"/>
    </row>
    <row r="24359" spans="3:4" hidden="1" outlineLevel="1" x14ac:dyDescent="0.2">
      <c r="C24359" s="554"/>
      <c r="D24359" s="554"/>
    </row>
    <row r="24360" spans="3:4" hidden="1" outlineLevel="1" x14ac:dyDescent="0.2">
      <c r="C24360" s="554"/>
      <c r="D24360" s="554"/>
    </row>
    <row r="24361" spans="3:4" hidden="1" outlineLevel="1" x14ac:dyDescent="0.2">
      <c r="C24361" s="554"/>
      <c r="D24361" s="554"/>
    </row>
    <row r="24362" spans="3:4" hidden="1" outlineLevel="1" x14ac:dyDescent="0.2">
      <c r="C24362" s="554"/>
      <c r="D24362" s="554"/>
    </row>
    <row r="24363" spans="3:4" hidden="1" outlineLevel="1" x14ac:dyDescent="0.2">
      <c r="C24363" s="554"/>
      <c r="D24363" s="554"/>
    </row>
    <row r="24364" spans="3:4" hidden="1" outlineLevel="1" x14ac:dyDescent="0.2">
      <c r="C24364" s="554"/>
      <c r="D24364" s="554"/>
    </row>
    <row r="24365" spans="3:4" hidden="1" outlineLevel="1" x14ac:dyDescent="0.2">
      <c r="C24365" s="554"/>
      <c r="D24365" s="554"/>
    </row>
    <row r="24366" spans="3:4" hidden="1" outlineLevel="1" x14ac:dyDescent="0.2">
      <c r="C24366" s="554"/>
      <c r="D24366" s="554"/>
    </row>
    <row r="24367" spans="3:4" hidden="1" outlineLevel="1" x14ac:dyDescent="0.2">
      <c r="C24367" s="554"/>
      <c r="D24367" s="554"/>
    </row>
    <row r="24368" spans="3:4" hidden="1" outlineLevel="1" x14ac:dyDescent="0.2">
      <c r="C24368" s="554"/>
      <c r="D24368" s="554"/>
    </row>
    <row r="24369" spans="3:4" hidden="1" outlineLevel="1" x14ac:dyDescent="0.2">
      <c r="C24369" s="554"/>
      <c r="D24369" s="554"/>
    </row>
    <row r="24370" spans="3:4" hidden="1" outlineLevel="1" x14ac:dyDescent="0.2">
      <c r="C24370" s="554"/>
      <c r="D24370" s="554"/>
    </row>
    <row r="24371" spans="3:4" hidden="1" outlineLevel="1" x14ac:dyDescent="0.2">
      <c r="C24371" s="554"/>
      <c r="D24371" s="554"/>
    </row>
    <row r="24372" spans="3:4" hidden="1" outlineLevel="1" x14ac:dyDescent="0.2">
      <c r="C24372" s="554"/>
      <c r="D24372" s="554"/>
    </row>
    <row r="24373" spans="3:4" hidden="1" outlineLevel="1" x14ac:dyDescent="0.2">
      <c r="C24373" s="554"/>
      <c r="D24373" s="554"/>
    </row>
    <row r="24374" spans="3:4" hidden="1" outlineLevel="1" x14ac:dyDescent="0.2">
      <c r="C24374" s="554"/>
      <c r="D24374" s="554"/>
    </row>
    <row r="24375" spans="3:4" hidden="1" outlineLevel="1" x14ac:dyDescent="0.2">
      <c r="C24375" s="554"/>
      <c r="D24375" s="554"/>
    </row>
    <row r="24376" spans="3:4" hidden="1" outlineLevel="1" x14ac:dyDescent="0.2">
      <c r="C24376" s="554"/>
      <c r="D24376" s="554"/>
    </row>
    <row r="24377" spans="3:4" hidden="1" outlineLevel="1" x14ac:dyDescent="0.2">
      <c r="C24377" s="554"/>
      <c r="D24377" s="554"/>
    </row>
    <row r="24378" spans="3:4" hidden="1" outlineLevel="1" x14ac:dyDescent="0.2">
      <c r="C24378" s="554"/>
      <c r="D24378" s="554"/>
    </row>
    <row r="24379" spans="3:4" hidden="1" outlineLevel="1" x14ac:dyDescent="0.2">
      <c r="C24379" s="554"/>
      <c r="D24379" s="554"/>
    </row>
    <row r="24380" spans="3:4" hidden="1" outlineLevel="1" x14ac:dyDescent="0.2">
      <c r="C24380" s="554"/>
      <c r="D24380" s="554"/>
    </row>
    <row r="24381" spans="3:4" hidden="1" outlineLevel="1" x14ac:dyDescent="0.2">
      <c r="C24381" s="554"/>
      <c r="D24381" s="554"/>
    </row>
    <row r="24382" spans="3:4" hidden="1" outlineLevel="1" x14ac:dyDescent="0.2">
      <c r="C24382" s="554"/>
      <c r="D24382" s="554"/>
    </row>
    <row r="24383" spans="3:4" hidden="1" outlineLevel="1" x14ac:dyDescent="0.2">
      <c r="C24383" s="554"/>
      <c r="D24383" s="554"/>
    </row>
    <row r="24384" spans="3:4" hidden="1" outlineLevel="1" x14ac:dyDescent="0.2">
      <c r="C24384" s="554"/>
      <c r="D24384" s="554"/>
    </row>
    <row r="24385" spans="3:4" hidden="1" outlineLevel="1" x14ac:dyDescent="0.2">
      <c r="C24385" s="554"/>
      <c r="D24385" s="554"/>
    </row>
    <row r="24386" spans="3:4" hidden="1" outlineLevel="1" x14ac:dyDescent="0.2">
      <c r="C24386" s="554"/>
      <c r="D24386" s="554"/>
    </row>
    <row r="24387" spans="3:4" hidden="1" outlineLevel="1" x14ac:dyDescent="0.2">
      <c r="C24387" s="554"/>
      <c r="D24387" s="554"/>
    </row>
    <row r="24388" spans="3:4" hidden="1" outlineLevel="1" x14ac:dyDescent="0.2">
      <c r="C24388" s="554"/>
      <c r="D24388" s="554"/>
    </row>
    <row r="24389" spans="3:4" hidden="1" outlineLevel="1" x14ac:dyDescent="0.2">
      <c r="C24389" s="554"/>
      <c r="D24389" s="554"/>
    </row>
    <row r="24390" spans="3:4" hidden="1" outlineLevel="1" x14ac:dyDescent="0.2">
      <c r="C24390" s="554"/>
      <c r="D24390" s="554"/>
    </row>
    <row r="24391" spans="3:4" hidden="1" outlineLevel="1" x14ac:dyDescent="0.2">
      <c r="C24391" s="554"/>
      <c r="D24391" s="554"/>
    </row>
    <row r="24392" spans="3:4" hidden="1" outlineLevel="1" x14ac:dyDescent="0.2">
      <c r="C24392" s="554"/>
      <c r="D24392" s="554"/>
    </row>
    <row r="24393" spans="3:4" hidden="1" outlineLevel="1" x14ac:dyDescent="0.2">
      <c r="C24393" s="554"/>
      <c r="D24393" s="554"/>
    </row>
    <row r="24394" spans="3:4" hidden="1" outlineLevel="1" x14ac:dyDescent="0.2">
      <c r="C24394" s="554"/>
      <c r="D24394" s="554"/>
    </row>
    <row r="24395" spans="3:4" hidden="1" outlineLevel="1" x14ac:dyDescent="0.2">
      <c r="C24395" s="554"/>
      <c r="D24395" s="554"/>
    </row>
    <row r="24396" spans="3:4" hidden="1" outlineLevel="1" x14ac:dyDescent="0.2">
      <c r="C24396" s="554"/>
      <c r="D24396" s="554"/>
    </row>
    <row r="24397" spans="3:4" hidden="1" outlineLevel="1" x14ac:dyDescent="0.2">
      <c r="C24397" s="554"/>
      <c r="D24397" s="554"/>
    </row>
    <row r="24398" spans="3:4" hidden="1" outlineLevel="1" x14ac:dyDescent="0.2">
      <c r="C24398" s="554"/>
      <c r="D24398" s="554"/>
    </row>
    <row r="24399" spans="3:4" hidden="1" outlineLevel="1" x14ac:dyDescent="0.2">
      <c r="C24399" s="554"/>
      <c r="D24399" s="554"/>
    </row>
    <row r="24400" spans="3:4" hidden="1" outlineLevel="1" x14ac:dyDescent="0.2">
      <c r="C24400" s="554"/>
      <c r="D24400" s="554"/>
    </row>
    <row r="24401" spans="3:4" hidden="1" outlineLevel="1" x14ac:dyDescent="0.2">
      <c r="C24401" s="554"/>
      <c r="D24401" s="554"/>
    </row>
    <row r="24402" spans="3:4" hidden="1" outlineLevel="1" x14ac:dyDescent="0.2">
      <c r="C24402" s="554"/>
      <c r="D24402" s="554"/>
    </row>
    <row r="24403" spans="3:4" hidden="1" outlineLevel="1" x14ac:dyDescent="0.2">
      <c r="C24403" s="554"/>
      <c r="D24403" s="554"/>
    </row>
    <row r="24404" spans="3:4" hidden="1" outlineLevel="1" x14ac:dyDescent="0.2">
      <c r="C24404" s="554"/>
      <c r="D24404" s="554"/>
    </row>
    <row r="24405" spans="3:4" hidden="1" outlineLevel="1" x14ac:dyDescent="0.2">
      <c r="C24405" s="554"/>
      <c r="D24405" s="554"/>
    </row>
    <row r="24406" spans="3:4" hidden="1" outlineLevel="1" x14ac:dyDescent="0.2">
      <c r="C24406" s="554"/>
      <c r="D24406" s="554"/>
    </row>
    <row r="24407" spans="3:4" hidden="1" outlineLevel="1" x14ac:dyDescent="0.2">
      <c r="C24407" s="554"/>
      <c r="D24407" s="554"/>
    </row>
    <row r="24408" spans="3:4" hidden="1" outlineLevel="1" x14ac:dyDescent="0.2">
      <c r="C24408" s="554"/>
      <c r="D24408" s="554"/>
    </row>
    <row r="24409" spans="3:4" hidden="1" outlineLevel="1" x14ac:dyDescent="0.2">
      <c r="C24409" s="554"/>
      <c r="D24409" s="554"/>
    </row>
    <row r="24410" spans="3:4" hidden="1" outlineLevel="1" x14ac:dyDescent="0.2">
      <c r="C24410" s="554"/>
      <c r="D24410" s="554"/>
    </row>
    <row r="24411" spans="3:4" hidden="1" outlineLevel="1" x14ac:dyDescent="0.2">
      <c r="C24411" s="554"/>
      <c r="D24411" s="554"/>
    </row>
    <row r="24412" spans="3:4" hidden="1" outlineLevel="1" x14ac:dyDescent="0.2">
      <c r="C24412" s="554"/>
      <c r="D24412" s="554"/>
    </row>
    <row r="24413" spans="3:4" hidden="1" outlineLevel="1" x14ac:dyDescent="0.2">
      <c r="C24413" s="554"/>
      <c r="D24413" s="554"/>
    </row>
    <row r="24414" spans="3:4" hidden="1" outlineLevel="1" x14ac:dyDescent="0.2">
      <c r="C24414" s="554"/>
      <c r="D24414" s="554"/>
    </row>
    <row r="24415" spans="3:4" hidden="1" outlineLevel="1" x14ac:dyDescent="0.2">
      <c r="C24415" s="554"/>
      <c r="D24415" s="554"/>
    </row>
    <row r="24416" spans="3:4" hidden="1" outlineLevel="1" x14ac:dyDescent="0.2">
      <c r="C24416" s="554"/>
      <c r="D24416" s="554"/>
    </row>
    <row r="24417" spans="3:4" hidden="1" outlineLevel="1" x14ac:dyDescent="0.2">
      <c r="C24417" s="554"/>
      <c r="D24417" s="554"/>
    </row>
    <row r="24418" spans="3:4" hidden="1" outlineLevel="1" x14ac:dyDescent="0.2">
      <c r="C24418" s="554"/>
      <c r="D24418" s="554"/>
    </row>
    <row r="24419" spans="3:4" hidden="1" outlineLevel="1" x14ac:dyDescent="0.2">
      <c r="C24419" s="554"/>
      <c r="D24419" s="554"/>
    </row>
    <row r="24420" spans="3:4" hidden="1" outlineLevel="1" x14ac:dyDescent="0.2">
      <c r="C24420" s="554"/>
      <c r="D24420" s="554"/>
    </row>
    <row r="24421" spans="3:4" hidden="1" outlineLevel="1" x14ac:dyDescent="0.2">
      <c r="C24421" s="554"/>
      <c r="D24421" s="554"/>
    </row>
    <row r="24422" spans="3:4" hidden="1" outlineLevel="1" x14ac:dyDescent="0.2">
      <c r="C24422" s="554"/>
      <c r="D24422" s="554"/>
    </row>
    <row r="24423" spans="3:4" hidden="1" outlineLevel="1" x14ac:dyDescent="0.2">
      <c r="C24423" s="554"/>
      <c r="D24423" s="554"/>
    </row>
    <row r="24424" spans="3:4" hidden="1" outlineLevel="1" x14ac:dyDescent="0.2">
      <c r="C24424" s="554"/>
      <c r="D24424" s="554"/>
    </row>
    <row r="24425" spans="3:4" hidden="1" outlineLevel="1" x14ac:dyDescent="0.2">
      <c r="C24425" s="554"/>
      <c r="D24425" s="554"/>
    </row>
    <row r="24426" spans="3:4" hidden="1" outlineLevel="1" x14ac:dyDescent="0.2">
      <c r="C24426" s="554"/>
      <c r="D24426" s="554"/>
    </row>
    <row r="24427" spans="3:4" hidden="1" outlineLevel="1" x14ac:dyDescent="0.2">
      <c r="C24427" s="554"/>
      <c r="D24427" s="554"/>
    </row>
    <row r="24428" spans="3:4" hidden="1" outlineLevel="1" x14ac:dyDescent="0.2">
      <c r="C24428" s="554"/>
      <c r="D24428" s="554"/>
    </row>
    <row r="24429" spans="3:4" hidden="1" outlineLevel="1" x14ac:dyDescent="0.2">
      <c r="C24429" s="554"/>
      <c r="D24429" s="554"/>
    </row>
    <row r="24430" spans="3:4" hidden="1" outlineLevel="1" x14ac:dyDescent="0.2">
      <c r="C24430" s="554"/>
      <c r="D24430" s="554"/>
    </row>
    <row r="24431" spans="3:4" hidden="1" outlineLevel="1" x14ac:dyDescent="0.2">
      <c r="C24431" s="554"/>
      <c r="D24431" s="554"/>
    </row>
    <row r="24432" spans="3:4" hidden="1" outlineLevel="1" x14ac:dyDescent="0.2">
      <c r="C24432" s="554"/>
      <c r="D24432" s="554"/>
    </row>
    <row r="24433" spans="3:4" hidden="1" outlineLevel="1" x14ac:dyDescent="0.2">
      <c r="C24433" s="554"/>
      <c r="D24433" s="554"/>
    </row>
    <row r="24434" spans="3:4" hidden="1" outlineLevel="1" x14ac:dyDescent="0.2">
      <c r="C24434" s="554"/>
      <c r="D24434" s="554"/>
    </row>
    <row r="24435" spans="3:4" hidden="1" outlineLevel="1" x14ac:dyDescent="0.2">
      <c r="C24435" s="554"/>
      <c r="D24435" s="554"/>
    </row>
    <row r="24436" spans="3:4" hidden="1" outlineLevel="1" x14ac:dyDescent="0.2">
      <c r="C24436" s="554"/>
      <c r="D24436" s="554"/>
    </row>
    <row r="24437" spans="3:4" hidden="1" outlineLevel="1" x14ac:dyDescent="0.2">
      <c r="C24437" s="554"/>
      <c r="D24437" s="554"/>
    </row>
    <row r="24438" spans="3:4" hidden="1" outlineLevel="1" x14ac:dyDescent="0.2">
      <c r="C24438" s="554"/>
      <c r="D24438" s="554"/>
    </row>
    <row r="24439" spans="3:4" hidden="1" outlineLevel="1" x14ac:dyDescent="0.2">
      <c r="C24439" s="554"/>
      <c r="D24439" s="554"/>
    </row>
    <row r="24440" spans="3:4" hidden="1" outlineLevel="1" x14ac:dyDescent="0.2">
      <c r="C24440" s="554"/>
      <c r="D24440" s="554"/>
    </row>
    <row r="24441" spans="3:4" hidden="1" outlineLevel="1" x14ac:dyDescent="0.2">
      <c r="C24441" s="554"/>
      <c r="D24441" s="554"/>
    </row>
    <row r="24442" spans="3:4" hidden="1" outlineLevel="1" x14ac:dyDescent="0.2">
      <c r="C24442" s="554"/>
      <c r="D24442" s="554"/>
    </row>
    <row r="24443" spans="3:4" hidden="1" outlineLevel="1" x14ac:dyDescent="0.2">
      <c r="C24443" s="554"/>
      <c r="D24443" s="554"/>
    </row>
    <row r="24444" spans="3:4" hidden="1" outlineLevel="1" x14ac:dyDescent="0.2">
      <c r="C24444" s="554"/>
      <c r="D24444" s="554"/>
    </row>
    <row r="24445" spans="3:4" hidden="1" outlineLevel="1" x14ac:dyDescent="0.2">
      <c r="C24445" s="554"/>
      <c r="D24445" s="554"/>
    </row>
    <row r="24446" spans="3:4" hidden="1" outlineLevel="1" x14ac:dyDescent="0.2">
      <c r="C24446" s="554"/>
      <c r="D24446" s="554"/>
    </row>
    <row r="24447" spans="3:4" hidden="1" outlineLevel="1" x14ac:dyDescent="0.2">
      <c r="C24447" s="554"/>
      <c r="D24447" s="554"/>
    </row>
    <row r="24448" spans="3:4" hidden="1" outlineLevel="1" x14ac:dyDescent="0.2">
      <c r="C24448" s="554"/>
      <c r="D24448" s="554"/>
    </row>
    <row r="24449" spans="3:4" hidden="1" outlineLevel="1" x14ac:dyDescent="0.2">
      <c r="C24449" s="554"/>
      <c r="D24449" s="554"/>
    </row>
    <row r="24450" spans="3:4" hidden="1" outlineLevel="1" x14ac:dyDescent="0.2">
      <c r="C24450" s="554"/>
      <c r="D24450" s="554"/>
    </row>
    <row r="24451" spans="3:4" hidden="1" outlineLevel="1" x14ac:dyDescent="0.2">
      <c r="C24451" s="554"/>
      <c r="D24451" s="554"/>
    </row>
    <row r="24452" spans="3:4" hidden="1" outlineLevel="1" x14ac:dyDescent="0.2">
      <c r="C24452" s="554"/>
      <c r="D24452" s="554"/>
    </row>
    <row r="24453" spans="3:4" hidden="1" outlineLevel="1" x14ac:dyDescent="0.2">
      <c r="C24453" s="554"/>
      <c r="D24453" s="554"/>
    </row>
    <row r="24454" spans="3:4" hidden="1" outlineLevel="1" x14ac:dyDescent="0.2">
      <c r="C24454" s="554"/>
      <c r="D24454" s="554"/>
    </row>
    <row r="24455" spans="3:4" hidden="1" outlineLevel="1" x14ac:dyDescent="0.2">
      <c r="C24455" s="554"/>
      <c r="D24455" s="554"/>
    </row>
    <row r="24456" spans="3:4" hidden="1" outlineLevel="1" x14ac:dyDescent="0.2">
      <c r="C24456" s="554"/>
      <c r="D24456" s="554"/>
    </row>
    <row r="24457" spans="3:4" hidden="1" outlineLevel="1" x14ac:dyDescent="0.2">
      <c r="C24457" s="554"/>
      <c r="D24457" s="554"/>
    </row>
    <row r="24458" spans="3:4" hidden="1" outlineLevel="1" x14ac:dyDescent="0.2">
      <c r="C24458" s="554"/>
      <c r="D24458" s="554"/>
    </row>
    <row r="24459" spans="3:4" hidden="1" outlineLevel="1" x14ac:dyDescent="0.2">
      <c r="C24459" s="554"/>
      <c r="D24459" s="554"/>
    </row>
    <row r="24460" spans="3:4" hidden="1" outlineLevel="1" x14ac:dyDescent="0.2">
      <c r="C24460" s="554"/>
      <c r="D24460" s="554"/>
    </row>
    <row r="24461" spans="3:4" hidden="1" outlineLevel="1" x14ac:dyDescent="0.2">
      <c r="C24461" s="554"/>
      <c r="D24461" s="554"/>
    </row>
    <row r="24462" spans="3:4" hidden="1" outlineLevel="1" x14ac:dyDescent="0.2">
      <c r="C24462" s="554"/>
      <c r="D24462" s="554"/>
    </row>
    <row r="24463" spans="3:4" hidden="1" outlineLevel="1" x14ac:dyDescent="0.2">
      <c r="C24463" s="554"/>
      <c r="D24463" s="554"/>
    </row>
    <row r="24464" spans="3:4" hidden="1" outlineLevel="1" x14ac:dyDescent="0.2">
      <c r="C24464" s="554"/>
      <c r="D24464" s="554"/>
    </row>
    <row r="24465" spans="3:4" hidden="1" outlineLevel="1" x14ac:dyDescent="0.2">
      <c r="C24465" s="554"/>
      <c r="D24465" s="554"/>
    </row>
    <row r="24466" spans="3:4" hidden="1" outlineLevel="1" x14ac:dyDescent="0.2">
      <c r="C24466" s="554"/>
      <c r="D24466" s="554"/>
    </row>
    <row r="24467" spans="3:4" hidden="1" outlineLevel="1" x14ac:dyDescent="0.2">
      <c r="C24467" s="554"/>
      <c r="D24467" s="554"/>
    </row>
    <row r="24468" spans="3:4" hidden="1" outlineLevel="1" x14ac:dyDescent="0.2">
      <c r="C24468" s="554"/>
      <c r="D24468" s="554"/>
    </row>
    <row r="24469" spans="3:4" hidden="1" outlineLevel="1" x14ac:dyDescent="0.2">
      <c r="C24469" s="554"/>
      <c r="D24469" s="554"/>
    </row>
    <row r="24470" spans="3:4" hidden="1" outlineLevel="1" x14ac:dyDescent="0.2">
      <c r="C24470" s="554"/>
      <c r="D24470" s="554"/>
    </row>
    <row r="24471" spans="3:4" hidden="1" outlineLevel="1" x14ac:dyDescent="0.2">
      <c r="C24471" s="554"/>
      <c r="D24471" s="554"/>
    </row>
    <row r="24472" spans="3:4" hidden="1" outlineLevel="1" x14ac:dyDescent="0.2">
      <c r="C24472" s="554"/>
      <c r="D24472" s="554"/>
    </row>
    <row r="24473" spans="3:4" hidden="1" outlineLevel="1" x14ac:dyDescent="0.2">
      <c r="C24473" s="554"/>
      <c r="D24473" s="554"/>
    </row>
    <row r="24474" spans="3:4" hidden="1" outlineLevel="1" x14ac:dyDescent="0.2">
      <c r="C24474" s="554"/>
      <c r="D24474" s="554"/>
    </row>
    <row r="24475" spans="3:4" hidden="1" outlineLevel="1" x14ac:dyDescent="0.2">
      <c r="C24475" s="554"/>
      <c r="D24475" s="554"/>
    </row>
    <row r="24476" spans="3:4" hidden="1" outlineLevel="1" x14ac:dyDescent="0.2">
      <c r="C24476" s="554"/>
      <c r="D24476" s="554"/>
    </row>
    <row r="24477" spans="3:4" hidden="1" outlineLevel="1" x14ac:dyDescent="0.2">
      <c r="C24477" s="554"/>
      <c r="D24477" s="554"/>
    </row>
    <row r="24478" spans="3:4" hidden="1" outlineLevel="1" x14ac:dyDescent="0.2">
      <c r="C24478" s="554"/>
      <c r="D24478" s="554"/>
    </row>
    <row r="24479" spans="3:4" hidden="1" outlineLevel="1" x14ac:dyDescent="0.2">
      <c r="C24479" s="554"/>
      <c r="D24479" s="554"/>
    </row>
    <row r="24480" spans="3:4" hidden="1" outlineLevel="1" x14ac:dyDescent="0.2">
      <c r="C24480" s="554"/>
      <c r="D24480" s="554"/>
    </row>
    <row r="24481" spans="3:4" hidden="1" outlineLevel="1" x14ac:dyDescent="0.2">
      <c r="C24481" s="554"/>
      <c r="D24481" s="554"/>
    </row>
    <row r="24482" spans="3:4" hidden="1" outlineLevel="1" x14ac:dyDescent="0.2">
      <c r="C24482" s="554"/>
      <c r="D24482" s="554"/>
    </row>
    <row r="24483" spans="3:4" hidden="1" outlineLevel="1" x14ac:dyDescent="0.2">
      <c r="C24483" s="554"/>
      <c r="D24483" s="554"/>
    </row>
    <row r="24484" spans="3:4" hidden="1" outlineLevel="1" x14ac:dyDescent="0.2">
      <c r="C24484" s="554"/>
      <c r="D24484" s="554"/>
    </row>
    <row r="24485" spans="3:4" hidden="1" outlineLevel="1" x14ac:dyDescent="0.2">
      <c r="C24485" s="554"/>
      <c r="D24485" s="554"/>
    </row>
    <row r="24486" spans="3:4" hidden="1" outlineLevel="1" x14ac:dyDescent="0.2">
      <c r="C24486" s="554"/>
      <c r="D24486" s="554"/>
    </row>
    <row r="24487" spans="3:4" hidden="1" outlineLevel="1" x14ac:dyDescent="0.2">
      <c r="C24487" s="554"/>
      <c r="D24487" s="554"/>
    </row>
    <row r="24488" spans="3:4" hidden="1" outlineLevel="1" x14ac:dyDescent="0.2">
      <c r="C24488" s="554"/>
      <c r="D24488" s="554"/>
    </row>
    <row r="24489" spans="3:4" hidden="1" outlineLevel="1" x14ac:dyDescent="0.2">
      <c r="C24489" s="554"/>
      <c r="D24489" s="554"/>
    </row>
    <row r="24490" spans="3:4" hidden="1" outlineLevel="1" x14ac:dyDescent="0.2">
      <c r="C24490" s="554"/>
      <c r="D24490" s="554"/>
    </row>
    <row r="24491" spans="3:4" hidden="1" outlineLevel="1" x14ac:dyDescent="0.2">
      <c r="C24491" s="554"/>
      <c r="D24491" s="554"/>
    </row>
    <row r="24492" spans="3:4" hidden="1" outlineLevel="1" x14ac:dyDescent="0.2">
      <c r="C24492" s="554"/>
      <c r="D24492" s="554"/>
    </row>
    <row r="24493" spans="3:4" hidden="1" outlineLevel="1" x14ac:dyDescent="0.2">
      <c r="C24493" s="554"/>
      <c r="D24493" s="554"/>
    </row>
    <row r="24494" spans="3:4" hidden="1" outlineLevel="1" x14ac:dyDescent="0.2">
      <c r="C24494" s="554"/>
      <c r="D24494" s="554"/>
    </row>
    <row r="24495" spans="3:4" hidden="1" outlineLevel="1" x14ac:dyDescent="0.2">
      <c r="C24495" s="554"/>
      <c r="D24495" s="554"/>
    </row>
    <row r="24496" spans="3:4" hidden="1" outlineLevel="1" x14ac:dyDescent="0.2">
      <c r="C24496" s="554"/>
      <c r="D24496" s="554"/>
    </row>
    <row r="24497" spans="3:4" hidden="1" outlineLevel="1" x14ac:dyDescent="0.2">
      <c r="C24497" s="554"/>
      <c r="D24497" s="554"/>
    </row>
    <row r="24498" spans="3:4" hidden="1" outlineLevel="1" x14ac:dyDescent="0.2">
      <c r="C24498" s="554"/>
      <c r="D24498" s="554"/>
    </row>
    <row r="24499" spans="3:4" hidden="1" outlineLevel="1" x14ac:dyDescent="0.2">
      <c r="C24499" s="554"/>
      <c r="D24499" s="554"/>
    </row>
    <row r="24500" spans="3:4" hidden="1" outlineLevel="1" x14ac:dyDescent="0.2">
      <c r="C24500" s="554"/>
      <c r="D24500" s="554"/>
    </row>
    <row r="24501" spans="3:4" hidden="1" outlineLevel="1" x14ac:dyDescent="0.2">
      <c r="C24501" s="554"/>
      <c r="D24501" s="554"/>
    </row>
    <row r="24502" spans="3:4" hidden="1" outlineLevel="1" x14ac:dyDescent="0.2">
      <c r="C24502" s="554"/>
      <c r="D24502" s="554"/>
    </row>
    <row r="24503" spans="3:4" hidden="1" outlineLevel="1" x14ac:dyDescent="0.2">
      <c r="C24503" s="554"/>
      <c r="D24503" s="554"/>
    </row>
    <row r="24504" spans="3:4" hidden="1" outlineLevel="1" x14ac:dyDescent="0.2">
      <c r="C24504" s="554"/>
      <c r="D24504" s="554"/>
    </row>
    <row r="24505" spans="3:4" hidden="1" outlineLevel="1" x14ac:dyDescent="0.2">
      <c r="C24505" s="554"/>
      <c r="D24505" s="554"/>
    </row>
    <row r="24506" spans="3:4" hidden="1" outlineLevel="1" x14ac:dyDescent="0.2">
      <c r="C24506" s="554"/>
      <c r="D24506" s="554"/>
    </row>
    <row r="24507" spans="3:4" hidden="1" outlineLevel="1" x14ac:dyDescent="0.2">
      <c r="C24507" s="554"/>
      <c r="D24507" s="554"/>
    </row>
    <row r="24508" spans="3:4" hidden="1" outlineLevel="1" x14ac:dyDescent="0.2">
      <c r="C24508" s="554"/>
      <c r="D24508" s="554"/>
    </row>
    <row r="24509" spans="3:4" hidden="1" outlineLevel="1" x14ac:dyDescent="0.2">
      <c r="C24509" s="554"/>
      <c r="D24509" s="554"/>
    </row>
    <row r="24510" spans="3:4" hidden="1" outlineLevel="1" x14ac:dyDescent="0.2">
      <c r="C24510" s="554"/>
      <c r="D24510" s="554"/>
    </row>
    <row r="24511" spans="3:4" hidden="1" outlineLevel="1" x14ac:dyDescent="0.2">
      <c r="C24511" s="554"/>
      <c r="D24511" s="554"/>
    </row>
    <row r="24512" spans="3:4" hidden="1" outlineLevel="1" x14ac:dyDescent="0.2">
      <c r="C24512" s="554"/>
      <c r="D24512" s="554"/>
    </row>
    <row r="24513" spans="3:4" hidden="1" outlineLevel="1" x14ac:dyDescent="0.2">
      <c r="C24513" s="554"/>
      <c r="D24513" s="554"/>
    </row>
    <row r="24514" spans="3:4" hidden="1" outlineLevel="1" x14ac:dyDescent="0.2">
      <c r="C24514" s="554"/>
      <c r="D24514" s="554"/>
    </row>
    <row r="24515" spans="3:4" hidden="1" outlineLevel="1" x14ac:dyDescent="0.2">
      <c r="C24515" s="554"/>
      <c r="D24515" s="554"/>
    </row>
    <row r="24516" spans="3:4" hidden="1" outlineLevel="1" x14ac:dyDescent="0.2">
      <c r="C24516" s="554"/>
      <c r="D24516" s="554"/>
    </row>
    <row r="24517" spans="3:4" hidden="1" outlineLevel="1" x14ac:dyDescent="0.2">
      <c r="C24517" s="554"/>
      <c r="D24517" s="554"/>
    </row>
    <row r="24518" spans="3:4" hidden="1" outlineLevel="1" x14ac:dyDescent="0.2">
      <c r="C24518" s="554"/>
      <c r="D24518" s="554"/>
    </row>
    <row r="24519" spans="3:4" hidden="1" outlineLevel="1" x14ac:dyDescent="0.2">
      <c r="C24519" s="554"/>
      <c r="D24519" s="554"/>
    </row>
    <row r="24520" spans="3:4" hidden="1" outlineLevel="1" x14ac:dyDescent="0.2">
      <c r="C24520" s="554"/>
      <c r="D24520" s="554"/>
    </row>
    <row r="24521" spans="3:4" hidden="1" outlineLevel="1" x14ac:dyDescent="0.2">
      <c r="C24521" s="554"/>
      <c r="D24521" s="554"/>
    </row>
    <row r="24522" spans="3:4" hidden="1" outlineLevel="1" x14ac:dyDescent="0.2">
      <c r="C24522" s="554"/>
      <c r="D24522" s="554"/>
    </row>
    <row r="24523" spans="3:4" hidden="1" outlineLevel="1" x14ac:dyDescent="0.2">
      <c r="C24523" s="554"/>
      <c r="D24523" s="554"/>
    </row>
    <row r="24524" spans="3:4" hidden="1" outlineLevel="1" x14ac:dyDescent="0.2">
      <c r="C24524" s="554"/>
      <c r="D24524" s="554"/>
    </row>
    <row r="24525" spans="3:4" hidden="1" outlineLevel="1" x14ac:dyDescent="0.2">
      <c r="C24525" s="554"/>
      <c r="D24525" s="554"/>
    </row>
    <row r="24526" spans="3:4" hidden="1" outlineLevel="1" x14ac:dyDescent="0.2">
      <c r="C24526" s="554"/>
      <c r="D24526" s="554"/>
    </row>
    <row r="24527" spans="3:4" hidden="1" outlineLevel="1" x14ac:dyDescent="0.2">
      <c r="C24527" s="554"/>
      <c r="D24527" s="554"/>
    </row>
    <row r="24528" spans="3:4" hidden="1" outlineLevel="1" x14ac:dyDescent="0.2">
      <c r="C24528" s="554"/>
      <c r="D24528" s="554"/>
    </row>
    <row r="24529" spans="3:4" hidden="1" outlineLevel="1" x14ac:dyDescent="0.2">
      <c r="C24529" s="554"/>
      <c r="D24529" s="554"/>
    </row>
    <row r="24530" spans="3:4" hidden="1" outlineLevel="1" x14ac:dyDescent="0.2">
      <c r="C24530" s="554"/>
      <c r="D24530" s="554"/>
    </row>
    <row r="24531" spans="3:4" hidden="1" outlineLevel="1" x14ac:dyDescent="0.2">
      <c r="C24531" s="554"/>
      <c r="D24531" s="554"/>
    </row>
    <row r="24532" spans="3:4" hidden="1" outlineLevel="1" x14ac:dyDescent="0.2">
      <c r="C24532" s="554"/>
      <c r="D24532" s="554"/>
    </row>
    <row r="24533" spans="3:4" hidden="1" outlineLevel="1" x14ac:dyDescent="0.2">
      <c r="C24533" s="554"/>
      <c r="D24533" s="554"/>
    </row>
    <row r="24534" spans="3:4" hidden="1" outlineLevel="1" x14ac:dyDescent="0.2">
      <c r="C24534" s="554"/>
      <c r="D24534" s="554"/>
    </row>
    <row r="24535" spans="3:4" hidden="1" outlineLevel="1" x14ac:dyDescent="0.2">
      <c r="C24535" s="554"/>
      <c r="D24535" s="554"/>
    </row>
    <row r="24536" spans="3:4" hidden="1" outlineLevel="1" x14ac:dyDescent="0.2">
      <c r="C24536" s="554"/>
      <c r="D24536" s="554"/>
    </row>
    <row r="24537" spans="3:4" hidden="1" outlineLevel="1" x14ac:dyDescent="0.2">
      <c r="C24537" s="554"/>
      <c r="D24537" s="554"/>
    </row>
    <row r="24538" spans="3:4" hidden="1" outlineLevel="1" x14ac:dyDescent="0.2">
      <c r="C24538" s="554"/>
      <c r="D24538" s="554"/>
    </row>
    <row r="24539" spans="3:4" hidden="1" outlineLevel="1" x14ac:dyDescent="0.2">
      <c r="C24539" s="554"/>
      <c r="D24539" s="554"/>
    </row>
    <row r="24540" spans="3:4" hidden="1" outlineLevel="1" x14ac:dyDescent="0.2">
      <c r="C24540" s="554"/>
      <c r="D24540" s="554"/>
    </row>
    <row r="24541" spans="3:4" hidden="1" outlineLevel="1" x14ac:dyDescent="0.2">
      <c r="C24541" s="554"/>
      <c r="D24541" s="554"/>
    </row>
    <row r="24542" spans="3:4" hidden="1" outlineLevel="1" x14ac:dyDescent="0.2">
      <c r="C24542" s="554"/>
      <c r="D24542" s="554"/>
    </row>
    <row r="24543" spans="3:4" hidden="1" outlineLevel="1" x14ac:dyDescent="0.2">
      <c r="C24543" s="554"/>
      <c r="D24543" s="554"/>
    </row>
    <row r="24544" spans="3:4" hidden="1" outlineLevel="1" x14ac:dyDescent="0.2">
      <c r="C24544" s="554"/>
      <c r="D24544" s="554"/>
    </row>
    <row r="24545" spans="3:4" hidden="1" outlineLevel="1" x14ac:dyDescent="0.2">
      <c r="C24545" s="554"/>
      <c r="D24545" s="554"/>
    </row>
    <row r="24546" spans="3:4" hidden="1" outlineLevel="1" x14ac:dyDescent="0.2">
      <c r="C24546" s="554"/>
      <c r="D24546" s="554"/>
    </row>
    <row r="24547" spans="3:4" hidden="1" outlineLevel="1" x14ac:dyDescent="0.2">
      <c r="C24547" s="554"/>
      <c r="D24547" s="554"/>
    </row>
    <row r="24548" spans="3:4" hidden="1" outlineLevel="1" x14ac:dyDescent="0.2">
      <c r="C24548" s="554"/>
      <c r="D24548" s="554"/>
    </row>
    <row r="24549" spans="3:4" hidden="1" outlineLevel="1" x14ac:dyDescent="0.2">
      <c r="C24549" s="554"/>
      <c r="D24549" s="554"/>
    </row>
    <row r="24550" spans="3:4" hidden="1" outlineLevel="1" x14ac:dyDescent="0.2">
      <c r="C24550" s="554"/>
      <c r="D24550" s="554"/>
    </row>
    <row r="24551" spans="3:4" hidden="1" outlineLevel="1" x14ac:dyDescent="0.2">
      <c r="C24551" s="554"/>
      <c r="D24551" s="554"/>
    </row>
    <row r="24552" spans="3:4" hidden="1" outlineLevel="1" x14ac:dyDescent="0.2">
      <c r="C24552" s="554"/>
      <c r="D24552" s="554"/>
    </row>
    <row r="24553" spans="3:4" hidden="1" outlineLevel="1" x14ac:dyDescent="0.2">
      <c r="C24553" s="554"/>
      <c r="D24553" s="554"/>
    </row>
    <row r="24554" spans="3:4" hidden="1" outlineLevel="1" x14ac:dyDescent="0.2">
      <c r="C24554" s="554"/>
      <c r="D24554" s="554"/>
    </row>
    <row r="24555" spans="3:4" hidden="1" outlineLevel="1" x14ac:dyDescent="0.2">
      <c r="C24555" s="554"/>
      <c r="D24555" s="554"/>
    </row>
    <row r="24556" spans="3:4" hidden="1" outlineLevel="1" x14ac:dyDescent="0.2">
      <c r="C24556" s="554"/>
      <c r="D24556" s="554"/>
    </row>
    <row r="24557" spans="3:4" hidden="1" outlineLevel="1" x14ac:dyDescent="0.2">
      <c r="C24557" s="554"/>
      <c r="D24557" s="554"/>
    </row>
    <row r="24558" spans="3:4" hidden="1" outlineLevel="1" x14ac:dyDescent="0.2">
      <c r="C24558" s="554"/>
      <c r="D24558" s="554"/>
    </row>
    <row r="24559" spans="3:4" hidden="1" outlineLevel="1" x14ac:dyDescent="0.2">
      <c r="C24559" s="554"/>
      <c r="D24559" s="554"/>
    </row>
    <row r="24560" spans="3:4" hidden="1" outlineLevel="1" x14ac:dyDescent="0.2">
      <c r="C24560" s="554"/>
      <c r="D24560" s="554"/>
    </row>
    <row r="24561" spans="3:4" hidden="1" outlineLevel="1" x14ac:dyDescent="0.2">
      <c r="C24561" s="554"/>
      <c r="D24561" s="554"/>
    </row>
    <row r="24562" spans="3:4" hidden="1" outlineLevel="1" x14ac:dyDescent="0.2">
      <c r="C24562" s="554"/>
      <c r="D24562" s="554"/>
    </row>
    <row r="24563" spans="3:4" hidden="1" outlineLevel="1" x14ac:dyDescent="0.2">
      <c r="C24563" s="554"/>
      <c r="D24563" s="554"/>
    </row>
    <row r="24564" spans="3:4" hidden="1" outlineLevel="1" x14ac:dyDescent="0.2">
      <c r="C24564" s="554"/>
      <c r="D24564" s="554"/>
    </row>
    <row r="24565" spans="3:4" hidden="1" outlineLevel="1" x14ac:dyDescent="0.2">
      <c r="C24565" s="554"/>
      <c r="D24565" s="554"/>
    </row>
    <row r="24566" spans="3:4" hidden="1" outlineLevel="1" x14ac:dyDescent="0.2">
      <c r="C24566" s="554"/>
      <c r="D24566" s="554"/>
    </row>
    <row r="24567" spans="3:4" hidden="1" outlineLevel="1" x14ac:dyDescent="0.2">
      <c r="C24567" s="554"/>
      <c r="D24567" s="554"/>
    </row>
    <row r="24568" spans="3:4" hidden="1" outlineLevel="1" x14ac:dyDescent="0.2">
      <c r="C24568" s="554"/>
      <c r="D24568" s="554"/>
    </row>
    <row r="24569" spans="3:4" hidden="1" outlineLevel="1" x14ac:dyDescent="0.2">
      <c r="C24569" s="554"/>
      <c r="D24569" s="554"/>
    </row>
    <row r="24570" spans="3:4" hidden="1" outlineLevel="1" x14ac:dyDescent="0.2">
      <c r="C24570" s="554"/>
      <c r="D24570" s="554"/>
    </row>
    <row r="24571" spans="3:4" hidden="1" outlineLevel="1" x14ac:dyDescent="0.2">
      <c r="C24571" s="554"/>
      <c r="D24571" s="554"/>
    </row>
    <row r="24572" spans="3:4" hidden="1" outlineLevel="1" x14ac:dyDescent="0.2">
      <c r="C24572" s="554"/>
      <c r="D24572" s="554"/>
    </row>
    <row r="24573" spans="3:4" hidden="1" outlineLevel="1" x14ac:dyDescent="0.2">
      <c r="C24573" s="554"/>
      <c r="D24573" s="554"/>
    </row>
    <row r="24574" spans="3:4" hidden="1" outlineLevel="1" x14ac:dyDescent="0.2">
      <c r="C24574" s="554"/>
      <c r="D24574" s="554"/>
    </row>
    <row r="24575" spans="3:4" hidden="1" outlineLevel="1" x14ac:dyDescent="0.2">
      <c r="C24575" s="554"/>
      <c r="D24575" s="554"/>
    </row>
    <row r="24576" spans="3:4" hidden="1" outlineLevel="1" x14ac:dyDescent="0.2">
      <c r="C24576" s="554"/>
      <c r="D24576" s="554"/>
    </row>
    <row r="24577" spans="3:4" hidden="1" outlineLevel="1" x14ac:dyDescent="0.2">
      <c r="C24577" s="554"/>
      <c r="D24577" s="554"/>
    </row>
    <row r="24578" spans="3:4" hidden="1" outlineLevel="1" x14ac:dyDescent="0.2">
      <c r="C24578" s="554"/>
      <c r="D24578" s="554"/>
    </row>
    <row r="24579" spans="3:4" hidden="1" outlineLevel="1" x14ac:dyDescent="0.2">
      <c r="C24579" s="554"/>
      <c r="D24579" s="554"/>
    </row>
    <row r="24580" spans="3:4" hidden="1" outlineLevel="1" x14ac:dyDescent="0.2">
      <c r="C24580" s="554"/>
      <c r="D24580" s="554"/>
    </row>
    <row r="24581" spans="3:4" hidden="1" outlineLevel="1" x14ac:dyDescent="0.2">
      <c r="C24581" s="554"/>
      <c r="D24581" s="554"/>
    </row>
    <row r="24582" spans="3:4" hidden="1" outlineLevel="1" x14ac:dyDescent="0.2">
      <c r="C24582" s="554"/>
      <c r="D24582" s="554"/>
    </row>
    <row r="24583" spans="3:4" hidden="1" outlineLevel="1" x14ac:dyDescent="0.2">
      <c r="C24583" s="554"/>
      <c r="D24583" s="554"/>
    </row>
    <row r="24584" spans="3:4" hidden="1" outlineLevel="1" x14ac:dyDescent="0.2">
      <c r="C24584" s="554"/>
      <c r="D24584" s="554"/>
    </row>
    <row r="24585" spans="3:4" hidden="1" outlineLevel="1" x14ac:dyDescent="0.2">
      <c r="C24585" s="554"/>
      <c r="D24585" s="554"/>
    </row>
    <row r="24586" spans="3:4" hidden="1" outlineLevel="1" x14ac:dyDescent="0.2">
      <c r="C24586" s="554"/>
      <c r="D24586" s="554"/>
    </row>
    <row r="24587" spans="3:4" hidden="1" outlineLevel="1" x14ac:dyDescent="0.2">
      <c r="C24587" s="554"/>
      <c r="D24587" s="554"/>
    </row>
    <row r="24588" spans="3:4" hidden="1" outlineLevel="1" x14ac:dyDescent="0.2">
      <c r="C24588" s="554"/>
      <c r="D24588" s="554"/>
    </row>
    <row r="24589" spans="3:4" hidden="1" outlineLevel="1" x14ac:dyDescent="0.2">
      <c r="C24589" s="554"/>
      <c r="D24589" s="554"/>
    </row>
    <row r="24590" spans="3:4" hidden="1" outlineLevel="1" x14ac:dyDescent="0.2">
      <c r="C24590" s="554"/>
      <c r="D24590" s="554"/>
    </row>
    <row r="24591" spans="3:4" hidden="1" outlineLevel="1" x14ac:dyDescent="0.2">
      <c r="C24591" s="554"/>
      <c r="D24591" s="554"/>
    </row>
    <row r="24592" spans="3:4" hidden="1" outlineLevel="1" x14ac:dyDescent="0.2">
      <c r="C24592" s="554"/>
      <c r="D24592" s="554"/>
    </row>
    <row r="24593" spans="3:4" hidden="1" outlineLevel="1" x14ac:dyDescent="0.2">
      <c r="C24593" s="554"/>
      <c r="D24593" s="554"/>
    </row>
    <row r="24594" spans="3:4" hidden="1" outlineLevel="1" x14ac:dyDescent="0.2">
      <c r="C24594" s="554"/>
      <c r="D24594" s="554"/>
    </row>
    <row r="24595" spans="3:4" hidden="1" outlineLevel="1" x14ac:dyDescent="0.2">
      <c r="C24595" s="554"/>
      <c r="D24595" s="554"/>
    </row>
    <row r="24596" spans="3:4" hidden="1" outlineLevel="1" x14ac:dyDescent="0.2">
      <c r="C24596" s="554"/>
      <c r="D24596" s="554"/>
    </row>
    <row r="24597" spans="3:4" hidden="1" outlineLevel="1" x14ac:dyDescent="0.2">
      <c r="C24597" s="554"/>
      <c r="D24597" s="554"/>
    </row>
    <row r="24598" spans="3:4" hidden="1" outlineLevel="1" x14ac:dyDescent="0.2">
      <c r="C24598" s="554"/>
      <c r="D24598" s="554"/>
    </row>
    <row r="24599" spans="3:4" hidden="1" outlineLevel="1" x14ac:dyDescent="0.2">
      <c r="C24599" s="554"/>
      <c r="D24599" s="554"/>
    </row>
    <row r="24600" spans="3:4" hidden="1" outlineLevel="1" x14ac:dyDescent="0.2">
      <c r="C24600" s="554"/>
      <c r="D24600" s="554"/>
    </row>
    <row r="24601" spans="3:4" hidden="1" outlineLevel="1" x14ac:dyDescent="0.2">
      <c r="C24601" s="554"/>
      <c r="D24601" s="554"/>
    </row>
    <row r="24602" spans="3:4" hidden="1" outlineLevel="1" x14ac:dyDescent="0.2">
      <c r="C24602" s="554"/>
      <c r="D24602" s="554"/>
    </row>
    <row r="24603" spans="3:4" hidden="1" outlineLevel="1" x14ac:dyDescent="0.2">
      <c r="C24603" s="554"/>
      <c r="D24603" s="554"/>
    </row>
    <row r="24604" spans="3:4" hidden="1" outlineLevel="1" x14ac:dyDescent="0.2">
      <c r="C24604" s="554"/>
      <c r="D24604" s="554"/>
    </row>
    <row r="24605" spans="3:4" hidden="1" outlineLevel="1" x14ac:dyDescent="0.2">
      <c r="C24605" s="554"/>
      <c r="D24605" s="554"/>
    </row>
    <row r="24606" spans="3:4" hidden="1" outlineLevel="1" x14ac:dyDescent="0.2">
      <c r="C24606" s="554"/>
      <c r="D24606" s="554"/>
    </row>
    <row r="24607" spans="3:4" hidden="1" outlineLevel="1" x14ac:dyDescent="0.2">
      <c r="C24607" s="554"/>
      <c r="D24607" s="554"/>
    </row>
    <row r="24608" spans="3:4" hidden="1" outlineLevel="1" x14ac:dyDescent="0.2">
      <c r="C24608" s="554"/>
      <c r="D24608" s="554"/>
    </row>
    <row r="24609" spans="3:4" hidden="1" outlineLevel="1" x14ac:dyDescent="0.2">
      <c r="C24609" s="554"/>
      <c r="D24609" s="554"/>
    </row>
    <row r="24610" spans="3:4" hidden="1" outlineLevel="1" x14ac:dyDescent="0.2">
      <c r="C24610" s="554"/>
      <c r="D24610" s="554"/>
    </row>
    <row r="24611" spans="3:4" hidden="1" outlineLevel="1" x14ac:dyDescent="0.2">
      <c r="C24611" s="554"/>
      <c r="D24611" s="554"/>
    </row>
    <row r="24612" spans="3:4" hidden="1" outlineLevel="1" x14ac:dyDescent="0.2">
      <c r="C24612" s="554"/>
      <c r="D24612" s="554"/>
    </row>
    <row r="24613" spans="3:4" hidden="1" outlineLevel="1" x14ac:dyDescent="0.2">
      <c r="C24613" s="554"/>
      <c r="D24613" s="554"/>
    </row>
    <row r="24614" spans="3:4" hidden="1" outlineLevel="1" x14ac:dyDescent="0.2">
      <c r="C24614" s="554"/>
      <c r="D24614" s="554"/>
    </row>
    <row r="24615" spans="3:4" hidden="1" outlineLevel="1" x14ac:dyDescent="0.2">
      <c r="C24615" s="554"/>
      <c r="D24615" s="554"/>
    </row>
    <row r="24616" spans="3:4" hidden="1" outlineLevel="1" x14ac:dyDescent="0.2">
      <c r="C24616" s="554"/>
      <c r="D24616" s="554"/>
    </row>
    <row r="24617" spans="3:4" hidden="1" outlineLevel="1" x14ac:dyDescent="0.2">
      <c r="C24617" s="554"/>
      <c r="D24617" s="554"/>
    </row>
    <row r="24618" spans="3:4" hidden="1" outlineLevel="1" x14ac:dyDescent="0.2">
      <c r="C24618" s="554"/>
      <c r="D24618" s="554"/>
    </row>
    <row r="24619" spans="3:4" hidden="1" outlineLevel="1" x14ac:dyDescent="0.2">
      <c r="C24619" s="554"/>
      <c r="D24619" s="554"/>
    </row>
    <row r="24620" spans="3:4" hidden="1" outlineLevel="1" x14ac:dyDescent="0.2">
      <c r="C24620" s="554"/>
      <c r="D24620" s="554"/>
    </row>
    <row r="24621" spans="3:4" hidden="1" outlineLevel="1" x14ac:dyDescent="0.2">
      <c r="C24621" s="554"/>
      <c r="D24621" s="554"/>
    </row>
    <row r="24622" spans="3:4" hidden="1" outlineLevel="1" x14ac:dyDescent="0.2">
      <c r="C24622" s="554"/>
      <c r="D24622" s="554"/>
    </row>
    <row r="24623" spans="3:4" hidden="1" outlineLevel="1" x14ac:dyDescent="0.2">
      <c r="C24623" s="554"/>
      <c r="D24623" s="554"/>
    </row>
    <row r="24624" spans="3:4" hidden="1" outlineLevel="1" x14ac:dyDescent="0.2">
      <c r="C24624" s="554"/>
      <c r="D24624" s="554"/>
    </row>
    <row r="24625" spans="3:4" hidden="1" outlineLevel="1" x14ac:dyDescent="0.2">
      <c r="C24625" s="554"/>
      <c r="D24625" s="554"/>
    </row>
    <row r="24626" spans="3:4" hidden="1" outlineLevel="1" x14ac:dyDescent="0.2">
      <c r="C24626" s="554"/>
      <c r="D24626" s="554"/>
    </row>
    <row r="24627" spans="3:4" hidden="1" outlineLevel="1" x14ac:dyDescent="0.2">
      <c r="C24627" s="554"/>
      <c r="D24627" s="554"/>
    </row>
    <row r="24628" spans="3:4" hidden="1" outlineLevel="1" x14ac:dyDescent="0.2">
      <c r="C24628" s="554"/>
      <c r="D24628" s="554"/>
    </row>
    <row r="24629" spans="3:4" hidden="1" outlineLevel="1" x14ac:dyDescent="0.2">
      <c r="C24629" s="554"/>
      <c r="D24629" s="554"/>
    </row>
    <row r="24630" spans="3:4" hidden="1" outlineLevel="1" x14ac:dyDescent="0.2">
      <c r="C24630" s="554"/>
      <c r="D24630" s="554"/>
    </row>
    <row r="24631" spans="3:4" hidden="1" outlineLevel="1" x14ac:dyDescent="0.2">
      <c r="C24631" s="554"/>
      <c r="D24631" s="554"/>
    </row>
    <row r="24632" spans="3:4" hidden="1" outlineLevel="1" x14ac:dyDescent="0.2">
      <c r="C24632" s="554"/>
      <c r="D24632" s="554"/>
    </row>
    <row r="24633" spans="3:4" hidden="1" outlineLevel="1" x14ac:dyDescent="0.2">
      <c r="C24633" s="554"/>
      <c r="D24633" s="554"/>
    </row>
    <row r="24634" spans="3:4" hidden="1" outlineLevel="1" x14ac:dyDescent="0.2">
      <c r="C24634" s="554"/>
      <c r="D24634" s="554"/>
    </row>
    <row r="24635" spans="3:4" hidden="1" outlineLevel="1" x14ac:dyDescent="0.2">
      <c r="C24635" s="554"/>
      <c r="D24635" s="554"/>
    </row>
    <row r="24636" spans="3:4" hidden="1" outlineLevel="1" x14ac:dyDescent="0.2">
      <c r="C24636" s="554"/>
      <c r="D24636" s="554"/>
    </row>
    <row r="24637" spans="3:4" hidden="1" outlineLevel="1" x14ac:dyDescent="0.2">
      <c r="C24637" s="554"/>
      <c r="D24637" s="554"/>
    </row>
    <row r="24638" spans="3:4" hidden="1" outlineLevel="1" x14ac:dyDescent="0.2">
      <c r="C24638" s="554"/>
      <c r="D24638" s="554"/>
    </row>
    <row r="24639" spans="3:4" hidden="1" outlineLevel="1" x14ac:dyDescent="0.2">
      <c r="C24639" s="554"/>
      <c r="D24639" s="554"/>
    </row>
    <row r="24640" spans="3:4" hidden="1" outlineLevel="1" x14ac:dyDescent="0.2">
      <c r="C24640" s="554"/>
      <c r="D24640" s="554"/>
    </row>
    <row r="24641" spans="3:4" hidden="1" outlineLevel="1" x14ac:dyDescent="0.2">
      <c r="C24641" s="554"/>
      <c r="D24641" s="554"/>
    </row>
    <row r="24642" spans="3:4" hidden="1" outlineLevel="1" x14ac:dyDescent="0.2">
      <c r="C24642" s="554"/>
      <c r="D24642" s="554"/>
    </row>
    <row r="24643" spans="3:4" hidden="1" outlineLevel="1" x14ac:dyDescent="0.2">
      <c r="C24643" s="554"/>
      <c r="D24643" s="554"/>
    </row>
    <row r="24644" spans="3:4" hidden="1" outlineLevel="1" x14ac:dyDescent="0.2">
      <c r="C24644" s="554"/>
      <c r="D24644" s="554"/>
    </row>
    <row r="24645" spans="3:4" hidden="1" outlineLevel="1" x14ac:dyDescent="0.2">
      <c r="C24645" s="554"/>
      <c r="D24645" s="554"/>
    </row>
    <row r="24646" spans="3:4" hidden="1" outlineLevel="1" x14ac:dyDescent="0.2">
      <c r="C24646" s="554"/>
      <c r="D24646" s="554"/>
    </row>
    <row r="24647" spans="3:4" hidden="1" outlineLevel="1" x14ac:dyDescent="0.2">
      <c r="C24647" s="554"/>
      <c r="D24647" s="554"/>
    </row>
    <row r="24648" spans="3:4" hidden="1" outlineLevel="1" x14ac:dyDescent="0.2">
      <c r="C24648" s="554"/>
      <c r="D24648" s="554"/>
    </row>
    <row r="24649" spans="3:4" hidden="1" outlineLevel="1" x14ac:dyDescent="0.2">
      <c r="C24649" s="554"/>
      <c r="D24649" s="554"/>
    </row>
    <row r="24650" spans="3:4" hidden="1" outlineLevel="1" x14ac:dyDescent="0.2">
      <c r="C24650" s="554"/>
      <c r="D24650" s="554"/>
    </row>
    <row r="24651" spans="3:4" hidden="1" outlineLevel="1" x14ac:dyDescent="0.2">
      <c r="C24651" s="554"/>
      <c r="D24651" s="554"/>
    </row>
    <row r="24652" spans="3:4" hidden="1" outlineLevel="1" x14ac:dyDescent="0.2">
      <c r="C24652" s="554"/>
      <c r="D24652" s="554"/>
    </row>
    <row r="24653" spans="3:4" hidden="1" outlineLevel="1" x14ac:dyDescent="0.2">
      <c r="C24653" s="554"/>
      <c r="D24653" s="554"/>
    </row>
    <row r="24654" spans="3:4" hidden="1" outlineLevel="1" x14ac:dyDescent="0.2">
      <c r="C24654" s="554"/>
      <c r="D24654" s="554"/>
    </row>
    <row r="24655" spans="3:4" hidden="1" outlineLevel="1" x14ac:dyDescent="0.2">
      <c r="C24655" s="554"/>
      <c r="D24655" s="554"/>
    </row>
    <row r="24656" spans="3:4" hidden="1" outlineLevel="1" x14ac:dyDescent="0.2">
      <c r="C24656" s="554"/>
      <c r="D24656" s="554"/>
    </row>
    <row r="24657" spans="3:4" hidden="1" outlineLevel="1" x14ac:dyDescent="0.2">
      <c r="C24657" s="554"/>
      <c r="D24657" s="554"/>
    </row>
    <row r="24658" spans="3:4" hidden="1" outlineLevel="1" x14ac:dyDescent="0.2">
      <c r="C24658" s="554"/>
      <c r="D24658" s="554"/>
    </row>
    <row r="24659" spans="3:4" hidden="1" outlineLevel="1" x14ac:dyDescent="0.2">
      <c r="C24659" s="554"/>
      <c r="D24659" s="554"/>
    </row>
    <row r="24660" spans="3:4" hidden="1" outlineLevel="1" x14ac:dyDescent="0.2">
      <c r="C24660" s="554"/>
      <c r="D24660" s="554"/>
    </row>
    <row r="24661" spans="3:4" hidden="1" outlineLevel="1" x14ac:dyDescent="0.2">
      <c r="C24661" s="554"/>
      <c r="D24661" s="554"/>
    </row>
    <row r="24662" spans="3:4" hidden="1" outlineLevel="1" x14ac:dyDescent="0.2">
      <c r="C24662" s="554"/>
      <c r="D24662" s="554"/>
    </row>
    <row r="24663" spans="3:4" hidden="1" outlineLevel="1" x14ac:dyDescent="0.2">
      <c r="C24663" s="554"/>
      <c r="D24663" s="554"/>
    </row>
    <row r="24664" spans="3:4" hidden="1" outlineLevel="1" x14ac:dyDescent="0.2">
      <c r="C24664" s="554"/>
      <c r="D24664" s="554"/>
    </row>
    <row r="24665" spans="3:4" hidden="1" outlineLevel="1" x14ac:dyDescent="0.2">
      <c r="C24665" s="554"/>
      <c r="D24665" s="554"/>
    </row>
    <row r="24666" spans="3:4" hidden="1" outlineLevel="1" x14ac:dyDescent="0.2">
      <c r="C24666" s="554"/>
      <c r="D24666" s="554"/>
    </row>
    <row r="24667" spans="3:4" hidden="1" outlineLevel="1" x14ac:dyDescent="0.2">
      <c r="C24667" s="554"/>
      <c r="D24667" s="554"/>
    </row>
    <row r="24668" spans="3:4" hidden="1" outlineLevel="1" x14ac:dyDescent="0.2">
      <c r="C24668" s="554"/>
      <c r="D24668" s="554"/>
    </row>
    <row r="24669" spans="3:4" hidden="1" outlineLevel="1" x14ac:dyDescent="0.2">
      <c r="C24669" s="554"/>
      <c r="D24669" s="554"/>
    </row>
    <row r="24670" spans="3:4" hidden="1" outlineLevel="1" x14ac:dyDescent="0.2">
      <c r="C24670" s="554"/>
      <c r="D24670" s="554"/>
    </row>
    <row r="24671" spans="3:4" hidden="1" outlineLevel="1" x14ac:dyDescent="0.2">
      <c r="C24671" s="554"/>
      <c r="D24671" s="554"/>
    </row>
    <row r="24672" spans="3:4" hidden="1" outlineLevel="1" x14ac:dyDescent="0.2">
      <c r="C24672" s="554"/>
      <c r="D24672" s="554"/>
    </row>
    <row r="24673" spans="3:4" hidden="1" outlineLevel="1" x14ac:dyDescent="0.2">
      <c r="C24673" s="554"/>
      <c r="D24673" s="554"/>
    </row>
    <row r="24674" spans="3:4" hidden="1" outlineLevel="1" x14ac:dyDescent="0.2">
      <c r="C24674" s="554"/>
      <c r="D24674" s="554"/>
    </row>
    <row r="24675" spans="3:4" hidden="1" outlineLevel="1" x14ac:dyDescent="0.2">
      <c r="C24675" s="554"/>
      <c r="D24675" s="554"/>
    </row>
    <row r="24676" spans="3:4" hidden="1" outlineLevel="1" x14ac:dyDescent="0.2">
      <c r="C24676" s="554"/>
      <c r="D24676" s="554"/>
    </row>
    <row r="24677" spans="3:4" hidden="1" outlineLevel="1" x14ac:dyDescent="0.2">
      <c r="C24677" s="554"/>
      <c r="D24677" s="554"/>
    </row>
    <row r="24678" spans="3:4" hidden="1" outlineLevel="1" x14ac:dyDescent="0.2">
      <c r="C24678" s="554"/>
      <c r="D24678" s="554"/>
    </row>
    <row r="24679" spans="3:4" hidden="1" outlineLevel="1" x14ac:dyDescent="0.2">
      <c r="C24679" s="554"/>
      <c r="D24679" s="554"/>
    </row>
    <row r="24680" spans="3:4" hidden="1" outlineLevel="1" x14ac:dyDescent="0.2">
      <c r="C24680" s="554"/>
      <c r="D24680" s="554"/>
    </row>
    <row r="24681" spans="3:4" hidden="1" outlineLevel="1" x14ac:dyDescent="0.2">
      <c r="C24681" s="554"/>
      <c r="D24681" s="554"/>
    </row>
    <row r="24682" spans="3:4" hidden="1" outlineLevel="1" x14ac:dyDescent="0.2">
      <c r="C24682" s="554"/>
      <c r="D24682" s="554"/>
    </row>
    <row r="24683" spans="3:4" hidden="1" outlineLevel="1" x14ac:dyDescent="0.2">
      <c r="C24683" s="554"/>
      <c r="D24683" s="554"/>
    </row>
    <row r="24684" spans="3:4" hidden="1" outlineLevel="1" x14ac:dyDescent="0.2">
      <c r="C24684" s="554"/>
      <c r="D24684" s="554"/>
    </row>
    <row r="24685" spans="3:4" hidden="1" outlineLevel="1" x14ac:dyDescent="0.2">
      <c r="C24685" s="554"/>
      <c r="D24685" s="554"/>
    </row>
    <row r="24686" spans="3:4" hidden="1" outlineLevel="1" x14ac:dyDescent="0.2">
      <c r="C24686" s="554"/>
      <c r="D24686" s="554"/>
    </row>
    <row r="24687" spans="3:4" hidden="1" outlineLevel="1" x14ac:dyDescent="0.2">
      <c r="C24687" s="554"/>
      <c r="D24687" s="554"/>
    </row>
    <row r="24688" spans="3:4" hidden="1" outlineLevel="1" x14ac:dyDescent="0.2">
      <c r="C24688" s="554"/>
      <c r="D24688" s="554"/>
    </row>
    <row r="24689" spans="3:4" hidden="1" outlineLevel="1" x14ac:dyDescent="0.2">
      <c r="C24689" s="554"/>
      <c r="D24689" s="554"/>
    </row>
    <row r="24690" spans="3:4" hidden="1" outlineLevel="1" x14ac:dyDescent="0.2">
      <c r="C24690" s="554"/>
      <c r="D24690" s="554"/>
    </row>
    <row r="24691" spans="3:4" hidden="1" outlineLevel="1" x14ac:dyDescent="0.2">
      <c r="C24691" s="554"/>
      <c r="D24691" s="554"/>
    </row>
    <row r="24692" spans="3:4" hidden="1" outlineLevel="1" x14ac:dyDescent="0.2">
      <c r="C24692" s="554"/>
      <c r="D24692" s="554"/>
    </row>
    <row r="24693" spans="3:4" hidden="1" outlineLevel="1" x14ac:dyDescent="0.2">
      <c r="C24693" s="554"/>
      <c r="D24693" s="554"/>
    </row>
    <row r="24694" spans="3:4" hidden="1" outlineLevel="1" x14ac:dyDescent="0.2">
      <c r="C24694" s="554"/>
      <c r="D24694" s="554"/>
    </row>
    <row r="24695" spans="3:4" hidden="1" outlineLevel="1" x14ac:dyDescent="0.2">
      <c r="C24695" s="554"/>
      <c r="D24695" s="554"/>
    </row>
    <row r="24696" spans="3:4" hidden="1" outlineLevel="1" x14ac:dyDescent="0.2">
      <c r="C24696" s="554"/>
      <c r="D24696" s="554"/>
    </row>
    <row r="24697" spans="3:4" hidden="1" outlineLevel="1" x14ac:dyDescent="0.2">
      <c r="C24697" s="554"/>
      <c r="D24697" s="554"/>
    </row>
    <row r="24698" spans="3:4" hidden="1" outlineLevel="1" x14ac:dyDescent="0.2">
      <c r="C24698" s="554"/>
      <c r="D24698" s="554"/>
    </row>
    <row r="24699" spans="3:4" hidden="1" outlineLevel="1" x14ac:dyDescent="0.2">
      <c r="C24699" s="554"/>
      <c r="D24699" s="554"/>
    </row>
    <row r="24700" spans="3:4" hidden="1" outlineLevel="1" x14ac:dyDescent="0.2">
      <c r="C24700" s="554"/>
      <c r="D24700" s="554"/>
    </row>
    <row r="24701" spans="3:4" hidden="1" outlineLevel="1" x14ac:dyDescent="0.2">
      <c r="C24701" s="554"/>
      <c r="D24701" s="554"/>
    </row>
    <row r="24702" spans="3:4" hidden="1" outlineLevel="1" x14ac:dyDescent="0.2">
      <c r="C24702" s="554"/>
      <c r="D24702" s="554"/>
    </row>
    <row r="24703" spans="3:4" hidden="1" outlineLevel="1" x14ac:dyDescent="0.2">
      <c r="C24703" s="554"/>
      <c r="D24703" s="554"/>
    </row>
    <row r="24704" spans="3:4" hidden="1" outlineLevel="1" x14ac:dyDescent="0.2">
      <c r="C24704" s="554"/>
      <c r="D24704" s="554"/>
    </row>
    <row r="24705" spans="3:4" hidden="1" outlineLevel="1" x14ac:dyDescent="0.2">
      <c r="C24705" s="554"/>
      <c r="D24705" s="554"/>
    </row>
    <row r="24706" spans="3:4" hidden="1" outlineLevel="1" x14ac:dyDescent="0.2">
      <c r="C24706" s="554"/>
      <c r="D24706" s="554"/>
    </row>
    <row r="24707" spans="3:4" hidden="1" outlineLevel="1" x14ac:dyDescent="0.2">
      <c r="C24707" s="554"/>
      <c r="D24707" s="554"/>
    </row>
    <row r="24708" spans="3:4" hidden="1" outlineLevel="1" x14ac:dyDescent="0.2">
      <c r="C24708" s="554"/>
      <c r="D24708" s="554"/>
    </row>
    <row r="24709" spans="3:4" hidden="1" outlineLevel="1" x14ac:dyDescent="0.2">
      <c r="C24709" s="554"/>
      <c r="D24709" s="554"/>
    </row>
    <row r="24710" spans="3:4" hidden="1" outlineLevel="1" x14ac:dyDescent="0.2">
      <c r="C24710" s="554"/>
      <c r="D24710" s="554"/>
    </row>
    <row r="24711" spans="3:4" hidden="1" outlineLevel="1" x14ac:dyDescent="0.2">
      <c r="C24711" s="554"/>
      <c r="D24711" s="554"/>
    </row>
    <row r="24712" spans="3:4" hidden="1" outlineLevel="1" x14ac:dyDescent="0.2">
      <c r="C24712" s="554"/>
      <c r="D24712" s="554"/>
    </row>
    <row r="24713" spans="3:4" hidden="1" outlineLevel="1" x14ac:dyDescent="0.2">
      <c r="C24713" s="554"/>
      <c r="D24713" s="554"/>
    </row>
    <row r="24714" spans="3:4" hidden="1" outlineLevel="1" x14ac:dyDescent="0.2">
      <c r="C24714" s="554"/>
      <c r="D24714" s="554"/>
    </row>
    <row r="24715" spans="3:4" hidden="1" outlineLevel="1" x14ac:dyDescent="0.2">
      <c r="C24715" s="554"/>
      <c r="D24715" s="554"/>
    </row>
    <row r="24716" spans="3:4" hidden="1" outlineLevel="1" x14ac:dyDescent="0.2">
      <c r="C24716" s="554"/>
      <c r="D24716" s="554"/>
    </row>
    <row r="24717" spans="3:4" hidden="1" outlineLevel="1" x14ac:dyDescent="0.2">
      <c r="C24717" s="554"/>
      <c r="D24717" s="554"/>
    </row>
    <row r="24718" spans="3:4" hidden="1" outlineLevel="1" x14ac:dyDescent="0.2">
      <c r="C24718" s="554"/>
      <c r="D24718" s="554"/>
    </row>
    <row r="24719" spans="3:4" hidden="1" outlineLevel="1" x14ac:dyDescent="0.2">
      <c r="C24719" s="554"/>
      <c r="D24719" s="554"/>
    </row>
    <row r="24720" spans="3:4" hidden="1" outlineLevel="1" x14ac:dyDescent="0.2">
      <c r="C24720" s="554"/>
      <c r="D24720" s="554"/>
    </row>
    <row r="24721" spans="3:4" hidden="1" outlineLevel="1" x14ac:dyDescent="0.2">
      <c r="C24721" s="554"/>
      <c r="D24721" s="554"/>
    </row>
    <row r="24722" spans="3:4" hidden="1" outlineLevel="1" x14ac:dyDescent="0.2">
      <c r="C24722" s="554"/>
      <c r="D24722" s="554"/>
    </row>
    <row r="24723" spans="3:4" hidden="1" outlineLevel="1" x14ac:dyDescent="0.2">
      <c r="C24723" s="554"/>
      <c r="D24723" s="554"/>
    </row>
    <row r="24724" spans="3:4" hidden="1" outlineLevel="1" x14ac:dyDescent="0.2">
      <c r="C24724" s="554"/>
      <c r="D24724" s="554"/>
    </row>
    <row r="24725" spans="3:4" hidden="1" outlineLevel="1" x14ac:dyDescent="0.2">
      <c r="C24725" s="554"/>
      <c r="D24725" s="554"/>
    </row>
    <row r="24726" spans="3:4" hidden="1" outlineLevel="1" x14ac:dyDescent="0.2">
      <c r="C24726" s="554"/>
      <c r="D24726" s="554"/>
    </row>
    <row r="24727" spans="3:4" hidden="1" outlineLevel="1" x14ac:dyDescent="0.2">
      <c r="C24727" s="554"/>
      <c r="D24727" s="554"/>
    </row>
    <row r="24728" spans="3:4" hidden="1" outlineLevel="1" x14ac:dyDescent="0.2">
      <c r="C24728" s="554"/>
      <c r="D24728" s="554"/>
    </row>
    <row r="24729" spans="3:4" hidden="1" outlineLevel="1" x14ac:dyDescent="0.2">
      <c r="C24729" s="554"/>
      <c r="D24729" s="554"/>
    </row>
    <row r="24730" spans="3:4" hidden="1" outlineLevel="1" x14ac:dyDescent="0.2">
      <c r="C24730" s="554"/>
      <c r="D24730" s="554"/>
    </row>
    <row r="24731" spans="3:4" hidden="1" outlineLevel="1" x14ac:dyDescent="0.2">
      <c r="C24731" s="554"/>
      <c r="D24731" s="554"/>
    </row>
    <row r="24732" spans="3:4" hidden="1" outlineLevel="1" x14ac:dyDescent="0.2">
      <c r="C24732" s="554"/>
      <c r="D24732" s="554"/>
    </row>
    <row r="24733" spans="3:4" hidden="1" outlineLevel="1" x14ac:dyDescent="0.2">
      <c r="C24733" s="554"/>
      <c r="D24733" s="554"/>
    </row>
    <row r="24734" spans="3:4" hidden="1" outlineLevel="1" x14ac:dyDescent="0.2">
      <c r="C24734" s="554"/>
      <c r="D24734" s="554"/>
    </row>
    <row r="24735" spans="3:4" hidden="1" outlineLevel="1" x14ac:dyDescent="0.2">
      <c r="C24735" s="554"/>
      <c r="D24735" s="554"/>
    </row>
    <row r="24736" spans="3:4" hidden="1" outlineLevel="1" x14ac:dyDescent="0.2">
      <c r="C24736" s="554"/>
      <c r="D24736" s="554"/>
    </row>
    <row r="24737" spans="3:4" hidden="1" outlineLevel="1" x14ac:dyDescent="0.2">
      <c r="C24737" s="554"/>
      <c r="D24737" s="554"/>
    </row>
    <row r="24738" spans="3:4" hidden="1" outlineLevel="1" x14ac:dyDescent="0.2">
      <c r="C24738" s="554"/>
      <c r="D24738" s="554"/>
    </row>
    <row r="24739" spans="3:4" hidden="1" outlineLevel="1" x14ac:dyDescent="0.2">
      <c r="C24739" s="554"/>
      <c r="D24739" s="554"/>
    </row>
    <row r="24740" spans="3:4" hidden="1" outlineLevel="1" x14ac:dyDescent="0.2">
      <c r="C24740" s="554"/>
      <c r="D24740" s="554"/>
    </row>
    <row r="24741" spans="3:4" hidden="1" outlineLevel="1" x14ac:dyDescent="0.2">
      <c r="C24741" s="554"/>
      <c r="D24741" s="554"/>
    </row>
    <row r="24742" spans="3:4" hidden="1" outlineLevel="1" x14ac:dyDescent="0.2">
      <c r="C24742" s="554"/>
      <c r="D24742" s="554"/>
    </row>
    <row r="24743" spans="3:4" hidden="1" outlineLevel="1" x14ac:dyDescent="0.2">
      <c r="C24743" s="554"/>
      <c r="D24743" s="554"/>
    </row>
    <row r="24744" spans="3:4" hidden="1" outlineLevel="1" x14ac:dyDescent="0.2">
      <c r="C24744" s="554"/>
      <c r="D24744" s="554"/>
    </row>
    <row r="24745" spans="3:4" hidden="1" outlineLevel="1" x14ac:dyDescent="0.2">
      <c r="C24745" s="554"/>
      <c r="D24745" s="554"/>
    </row>
    <row r="24746" spans="3:4" hidden="1" outlineLevel="1" x14ac:dyDescent="0.2">
      <c r="C24746" s="554"/>
      <c r="D24746" s="554"/>
    </row>
    <row r="24747" spans="3:4" hidden="1" outlineLevel="1" x14ac:dyDescent="0.2">
      <c r="C24747" s="554"/>
      <c r="D24747" s="554"/>
    </row>
    <row r="24748" spans="3:4" hidden="1" outlineLevel="1" x14ac:dyDescent="0.2">
      <c r="C24748" s="554"/>
      <c r="D24748" s="554"/>
    </row>
    <row r="24749" spans="3:4" hidden="1" outlineLevel="1" x14ac:dyDescent="0.2">
      <c r="C24749" s="554"/>
      <c r="D24749" s="554"/>
    </row>
    <row r="24750" spans="3:4" hidden="1" outlineLevel="1" x14ac:dyDescent="0.2">
      <c r="C24750" s="554"/>
      <c r="D24750" s="554"/>
    </row>
    <row r="24751" spans="3:4" hidden="1" outlineLevel="1" x14ac:dyDescent="0.2">
      <c r="C24751" s="554"/>
      <c r="D24751" s="554"/>
    </row>
    <row r="24752" spans="3:4" hidden="1" outlineLevel="1" x14ac:dyDescent="0.2">
      <c r="C24752" s="554"/>
      <c r="D24752" s="554"/>
    </row>
    <row r="24753" spans="3:4" hidden="1" outlineLevel="1" x14ac:dyDescent="0.2">
      <c r="C24753" s="554"/>
      <c r="D24753" s="554"/>
    </row>
    <row r="24754" spans="3:4" hidden="1" outlineLevel="1" x14ac:dyDescent="0.2">
      <c r="C24754" s="554"/>
      <c r="D24754" s="554"/>
    </row>
    <row r="24755" spans="3:4" hidden="1" outlineLevel="1" x14ac:dyDescent="0.2">
      <c r="C24755" s="554"/>
      <c r="D24755" s="554"/>
    </row>
    <row r="24756" spans="3:4" hidden="1" outlineLevel="1" x14ac:dyDescent="0.2">
      <c r="C24756" s="554"/>
      <c r="D24756" s="554"/>
    </row>
    <row r="24757" spans="3:4" hidden="1" outlineLevel="1" x14ac:dyDescent="0.2">
      <c r="C24757" s="554"/>
      <c r="D24757" s="554"/>
    </row>
    <row r="24758" spans="3:4" hidden="1" outlineLevel="1" x14ac:dyDescent="0.2">
      <c r="C24758" s="554"/>
      <c r="D24758" s="554"/>
    </row>
    <row r="24759" spans="3:4" hidden="1" outlineLevel="1" x14ac:dyDescent="0.2">
      <c r="C24759" s="554"/>
      <c r="D24759" s="554"/>
    </row>
    <row r="24760" spans="3:4" hidden="1" outlineLevel="1" x14ac:dyDescent="0.2">
      <c r="C24760" s="554"/>
      <c r="D24760" s="554"/>
    </row>
    <row r="24761" spans="3:4" hidden="1" outlineLevel="1" x14ac:dyDescent="0.2">
      <c r="C24761" s="554"/>
      <c r="D24761" s="554"/>
    </row>
    <row r="24762" spans="3:4" hidden="1" outlineLevel="1" x14ac:dyDescent="0.2">
      <c r="C24762" s="554"/>
      <c r="D24762" s="554"/>
    </row>
    <row r="24763" spans="3:4" hidden="1" outlineLevel="1" x14ac:dyDescent="0.2">
      <c r="C24763" s="554"/>
      <c r="D24763" s="554"/>
    </row>
    <row r="24764" spans="3:4" hidden="1" outlineLevel="1" x14ac:dyDescent="0.2">
      <c r="C24764" s="554"/>
      <c r="D24764" s="554"/>
    </row>
    <row r="24765" spans="3:4" hidden="1" outlineLevel="1" x14ac:dyDescent="0.2">
      <c r="C24765" s="554"/>
      <c r="D24765" s="554"/>
    </row>
    <row r="24766" spans="3:4" hidden="1" outlineLevel="1" x14ac:dyDescent="0.2">
      <c r="C24766" s="554"/>
      <c r="D24766" s="554"/>
    </row>
    <row r="24767" spans="3:4" hidden="1" outlineLevel="1" x14ac:dyDescent="0.2">
      <c r="C24767" s="554"/>
      <c r="D24767" s="554"/>
    </row>
    <row r="24768" spans="3:4" hidden="1" outlineLevel="1" x14ac:dyDescent="0.2">
      <c r="C24768" s="554"/>
      <c r="D24768" s="554"/>
    </row>
    <row r="24769" spans="3:4" hidden="1" outlineLevel="1" x14ac:dyDescent="0.2">
      <c r="C24769" s="554"/>
      <c r="D24769" s="554"/>
    </row>
    <row r="24770" spans="3:4" hidden="1" outlineLevel="1" x14ac:dyDescent="0.2">
      <c r="C24770" s="554"/>
      <c r="D24770" s="554"/>
    </row>
    <row r="24771" spans="3:4" hidden="1" outlineLevel="1" x14ac:dyDescent="0.2">
      <c r="C24771" s="554"/>
      <c r="D24771" s="554"/>
    </row>
    <row r="24772" spans="3:4" hidden="1" outlineLevel="1" x14ac:dyDescent="0.2">
      <c r="C24772" s="554"/>
      <c r="D24772" s="554"/>
    </row>
    <row r="24773" spans="3:4" hidden="1" outlineLevel="1" x14ac:dyDescent="0.2">
      <c r="C24773" s="554"/>
      <c r="D24773" s="554"/>
    </row>
    <row r="24774" spans="3:4" hidden="1" outlineLevel="1" x14ac:dyDescent="0.2">
      <c r="C24774" s="554"/>
      <c r="D24774" s="554"/>
    </row>
    <row r="24775" spans="3:4" hidden="1" outlineLevel="1" x14ac:dyDescent="0.2">
      <c r="C24775" s="554"/>
      <c r="D24775" s="554"/>
    </row>
    <row r="24776" spans="3:4" hidden="1" outlineLevel="1" x14ac:dyDescent="0.2">
      <c r="C24776" s="554"/>
      <c r="D24776" s="554"/>
    </row>
    <row r="24777" spans="3:4" hidden="1" outlineLevel="1" x14ac:dyDescent="0.2">
      <c r="C24777" s="554"/>
      <c r="D24777" s="554"/>
    </row>
    <row r="24778" spans="3:4" hidden="1" outlineLevel="1" x14ac:dyDescent="0.2">
      <c r="C24778" s="554"/>
      <c r="D24778" s="554"/>
    </row>
    <row r="24779" spans="3:4" hidden="1" outlineLevel="1" x14ac:dyDescent="0.2">
      <c r="C24779" s="554"/>
      <c r="D24779" s="554"/>
    </row>
    <row r="24780" spans="3:4" hidden="1" outlineLevel="1" x14ac:dyDescent="0.2">
      <c r="C24780" s="554"/>
      <c r="D24780" s="554"/>
    </row>
    <row r="24781" spans="3:4" hidden="1" outlineLevel="1" x14ac:dyDescent="0.2">
      <c r="C24781" s="554"/>
      <c r="D24781" s="554"/>
    </row>
    <row r="24782" spans="3:4" hidden="1" outlineLevel="1" x14ac:dyDescent="0.2">
      <c r="C24782" s="554"/>
      <c r="D24782" s="554"/>
    </row>
    <row r="24783" spans="3:4" hidden="1" outlineLevel="1" x14ac:dyDescent="0.2">
      <c r="C24783" s="554"/>
      <c r="D24783" s="554"/>
    </row>
    <row r="24784" spans="3:4" hidden="1" outlineLevel="1" x14ac:dyDescent="0.2">
      <c r="C24784" s="554"/>
      <c r="D24784" s="554"/>
    </row>
    <row r="24785" spans="3:4" hidden="1" outlineLevel="1" x14ac:dyDescent="0.2">
      <c r="C24785" s="554"/>
      <c r="D24785" s="554"/>
    </row>
    <row r="24786" spans="3:4" hidden="1" outlineLevel="1" x14ac:dyDescent="0.2">
      <c r="C24786" s="554"/>
      <c r="D24786" s="554"/>
    </row>
    <row r="24787" spans="3:4" hidden="1" outlineLevel="1" x14ac:dyDescent="0.2">
      <c r="C24787" s="554"/>
      <c r="D24787" s="554"/>
    </row>
    <row r="24788" spans="3:4" hidden="1" outlineLevel="1" x14ac:dyDescent="0.2">
      <c r="C24788" s="554"/>
      <c r="D24788" s="554"/>
    </row>
    <row r="24789" spans="3:4" hidden="1" outlineLevel="1" x14ac:dyDescent="0.2">
      <c r="C24789" s="554"/>
      <c r="D24789" s="554"/>
    </row>
    <row r="24790" spans="3:4" hidden="1" outlineLevel="1" x14ac:dyDescent="0.2">
      <c r="C24790" s="554"/>
      <c r="D24790" s="554"/>
    </row>
    <row r="24791" spans="3:4" hidden="1" outlineLevel="1" x14ac:dyDescent="0.2">
      <c r="C24791" s="554"/>
      <c r="D24791" s="554"/>
    </row>
    <row r="24792" spans="3:4" hidden="1" outlineLevel="1" x14ac:dyDescent="0.2">
      <c r="C24792" s="554"/>
      <c r="D24792" s="554"/>
    </row>
    <row r="24793" spans="3:4" hidden="1" outlineLevel="1" x14ac:dyDescent="0.2">
      <c r="C24793" s="554"/>
      <c r="D24793" s="554"/>
    </row>
    <row r="24794" spans="3:4" hidden="1" outlineLevel="1" x14ac:dyDescent="0.2">
      <c r="C24794" s="554"/>
      <c r="D24794" s="554"/>
    </row>
    <row r="24795" spans="3:4" hidden="1" outlineLevel="1" x14ac:dyDescent="0.2">
      <c r="C24795" s="554"/>
      <c r="D24795" s="554"/>
    </row>
    <row r="24796" spans="3:4" hidden="1" outlineLevel="1" x14ac:dyDescent="0.2">
      <c r="C24796" s="554"/>
      <c r="D24796" s="554"/>
    </row>
    <row r="24797" spans="3:4" hidden="1" outlineLevel="1" x14ac:dyDescent="0.2">
      <c r="C24797" s="554"/>
      <c r="D24797" s="554"/>
    </row>
    <row r="24798" spans="3:4" hidden="1" outlineLevel="1" x14ac:dyDescent="0.2">
      <c r="C24798" s="554"/>
      <c r="D24798" s="554"/>
    </row>
    <row r="24799" spans="3:4" hidden="1" outlineLevel="1" x14ac:dyDescent="0.2">
      <c r="C24799" s="554"/>
      <c r="D24799" s="554"/>
    </row>
    <row r="24800" spans="3:4" hidden="1" outlineLevel="1" x14ac:dyDescent="0.2">
      <c r="C24800" s="554"/>
      <c r="D24800" s="554"/>
    </row>
    <row r="24801" spans="3:4" hidden="1" outlineLevel="1" x14ac:dyDescent="0.2">
      <c r="C24801" s="554"/>
      <c r="D24801" s="554"/>
    </row>
    <row r="24802" spans="3:4" hidden="1" outlineLevel="1" x14ac:dyDescent="0.2">
      <c r="C24802" s="554"/>
      <c r="D24802" s="554"/>
    </row>
    <row r="24803" spans="3:4" hidden="1" outlineLevel="1" x14ac:dyDescent="0.2">
      <c r="C24803" s="554"/>
      <c r="D24803" s="554"/>
    </row>
    <row r="24804" spans="3:4" hidden="1" outlineLevel="1" x14ac:dyDescent="0.2">
      <c r="C24804" s="554"/>
      <c r="D24804" s="554"/>
    </row>
    <row r="24805" spans="3:4" hidden="1" outlineLevel="1" x14ac:dyDescent="0.2">
      <c r="C24805" s="554"/>
      <c r="D24805" s="554"/>
    </row>
    <row r="24806" spans="3:4" hidden="1" outlineLevel="1" x14ac:dyDescent="0.2">
      <c r="C24806" s="554"/>
      <c r="D24806" s="554"/>
    </row>
    <row r="24807" spans="3:4" hidden="1" outlineLevel="1" x14ac:dyDescent="0.2">
      <c r="C24807" s="554"/>
      <c r="D24807" s="554"/>
    </row>
    <row r="24808" spans="3:4" hidden="1" outlineLevel="1" x14ac:dyDescent="0.2">
      <c r="C24808" s="554"/>
      <c r="D24808" s="554"/>
    </row>
    <row r="24809" spans="3:4" hidden="1" outlineLevel="1" x14ac:dyDescent="0.2">
      <c r="C24809" s="554"/>
      <c r="D24809" s="554"/>
    </row>
    <row r="24810" spans="3:4" hidden="1" outlineLevel="1" x14ac:dyDescent="0.2">
      <c r="C24810" s="554"/>
      <c r="D24810" s="554"/>
    </row>
    <row r="24811" spans="3:4" hidden="1" outlineLevel="1" x14ac:dyDescent="0.2">
      <c r="C24811" s="554"/>
      <c r="D24811" s="554"/>
    </row>
    <row r="24812" spans="3:4" hidden="1" outlineLevel="1" x14ac:dyDescent="0.2">
      <c r="C24812" s="554"/>
      <c r="D24812" s="554"/>
    </row>
    <row r="24813" spans="3:4" hidden="1" outlineLevel="1" x14ac:dyDescent="0.2">
      <c r="C24813" s="554"/>
      <c r="D24813" s="554"/>
    </row>
    <row r="24814" spans="3:4" hidden="1" outlineLevel="1" x14ac:dyDescent="0.2">
      <c r="C24814" s="554"/>
      <c r="D24814" s="554"/>
    </row>
    <row r="24815" spans="3:4" hidden="1" outlineLevel="1" x14ac:dyDescent="0.2">
      <c r="C24815" s="554"/>
      <c r="D24815" s="554"/>
    </row>
    <row r="24816" spans="3:4" hidden="1" outlineLevel="1" x14ac:dyDescent="0.2">
      <c r="C24816" s="554"/>
      <c r="D24816" s="554"/>
    </row>
    <row r="24817" spans="3:4" hidden="1" outlineLevel="1" x14ac:dyDescent="0.2">
      <c r="C24817" s="554"/>
      <c r="D24817" s="554"/>
    </row>
    <row r="24818" spans="3:4" hidden="1" outlineLevel="1" x14ac:dyDescent="0.2">
      <c r="C24818" s="554"/>
      <c r="D24818" s="554"/>
    </row>
    <row r="24819" spans="3:4" hidden="1" outlineLevel="1" x14ac:dyDescent="0.2">
      <c r="C24819" s="554"/>
      <c r="D24819" s="554"/>
    </row>
    <row r="24820" spans="3:4" hidden="1" outlineLevel="1" x14ac:dyDescent="0.2">
      <c r="C24820" s="554"/>
      <c r="D24820" s="554"/>
    </row>
    <row r="24821" spans="3:4" hidden="1" outlineLevel="1" x14ac:dyDescent="0.2">
      <c r="C24821" s="554"/>
      <c r="D24821" s="554"/>
    </row>
    <row r="24822" spans="3:4" hidden="1" outlineLevel="1" x14ac:dyDescent="0.2">
      <c r="C24822" s="554"/>
      <c r="D24822" s="554"/>
    </row>
    <row r="24823" spans="3:4" hidden="1" outlineLevel="1" x14ac:dyDescent="0.2">
      <c r="C24823" s="554"/>
      <c r="D24823" s="554"/>
    </row>
    <row r="24824" spans="3:4" hidden="1" outlineLevel="1" x14ac:dyDescent="0.2">
      <c r="C24824" s="554"/>
      <c r="D24824" s="554"/>
    </row>
    <row r="24825" spans="3:4" hidden="1" outlineLevel="1" x14ac:dyDescent="0.2">
      <c r="C24825" s="554"/>
      <c r="D24825" s="554"/>
    </row>
    <row r="24826" spans="3:4" hidden="1" outlineLevel="1" x14ac:dyDescent="0.2">
      <c r="C24826" s="554"/>
      <c r="D24826" s="554"/>
    </row>
    <row r="24827" spans="3:4" hidden="1" outlineLevel="1" x14ac:dyDescent="0.2">
      <c r="C24827" s="554"/>
      <c r="D24827" s="554"/>
    </row>
    <row r="24828" spans="3:4" hidden="1" outlineLevel="1" x14ac:dyDescent="0.2">
      <c r="C24828" s="554"/>
      <c r="D24828" s="554"/>
    </row>
    <row r="24829" spans="3:4" hidden="1" outlineLevel="1" x14ac:dyDescent="0.2">
      <c r="C24829" s="554"/>
      <c r="D24829" s="554"/>
    </row>
    <row r="24830" spans="3:4" hidden="1" outlineLevel="1" x14ac:dyDescent="0.2">
      <c r="C24830" s="554"/>
      <c r="D24830" s="554"/>
    </row>
    <row r="24831" spans="3:4" hidden="1" outlineLevel="1" x14ac:dyDescent="0.2">
      <c r="C24831" s="554"/>
      <c r="D24831" s="554"/>
    </row>
    <row r="24832" spans="3:4" hidden="1" outlineLevel="1" x14ac:dyDescent="0.2">
      <c r="C24832" s="554"/>
      <c r="D24832" s="554"/>
    </row>
    <row r="24833" spans="3:4" hidden="1" outlineLevel="1" x14ac:dyDescent="0.2">
      <c r="C24833" s="554"/>
      <c r="D24833" s="554"/>
    </row>
    <row r="24834" spans="3:4" hidden="1" outlineLevel="1" x14ac:dyDescent="0.2">
      <c r="C24834" s="554"/>
      <c r="D24834" s="554"/>
    </row>
    <row r="24835" spans="3:4" hidden="1" outlineLevel="1" x14ac:dyDescent="0.2">
      <c r="C24835" s="554"/>
      <c r="D24835" s="554"/>
    </row>
    <row r="24836" spans="3:4" hidden="1" outlineLevel="1" x14ac:dyDescent="0.2">
      <c r="C24836" s="554"/>
      <c r="D24836" s="554"/>
    </row>
    <row r="24837" spans="3:4" hidden="1" outlineLevel="1" x14ac:dyDescent="0.2">
      <c r="C24837" s="554"/>
      <c r="D24837" s="554"/>
    </row>
    <row r="24838" spans="3:4" hidden="1" outlineLevel="1" x14ac:dyDescent="0.2">
      <c r="C24838" s="554"/>
      <c r="D24838" s="554"/>
    </row>
    <row r="24839" spans="3:4" hidden="1" outlineLevel="1" x14ac:dyDescent="0.2">
      <c r="C24839" s="554"/>
      <c r="D24839" s="554"/>
    </row>
    <row r="24840" spans="3:4" hidden="1" outlineLevel="1" x14ac:dyDescent="0.2">
      <c r="C24840" s="554"/>
      <c r="D24840" s="554"/>
    </row>
    <row r="24841" spans="3:4" hidden="1" outlineLevel="1" x14ac:dyDescent="0.2">
      <c r="C24841" s="554"/>
      <c r="D24841" s="554"/>
    </row>
    <row r="24842" spans="3:4" hidden="1" outlineLevel="1" x14ac:dyDescent="0.2">
      <c r="C24842" s="554"/>
      <c r="D24842" s="554"/>
    </row>
    <row r="24843" spans="3:4" hidden="1" outlineLevel="1" x14ac:dyDescent="0.2">
      <c r="C24843" s="554"/>
      <c r="D24843" s="554"/>
    </row>
    <row r="24844" spans="3:4" hidden="1" outlineLevel="1" x14ac:dyDescent="0.2">
      <c r="C24844" s="554"/>
      <c r="D24844" s="554"/>
    </row>
    <row r="24845" spans="3:4" hidden="1" outlineLevel="1" x14ac:dyDescent="0.2">
      <c r="C24845" s="554"/>
      <c r="D24845" s="554"/>
    </row>
    <row r="24846" spans="3:4" hidden="1" outlineLevel="1" x14ac:dyDescent="0.2">
      <c r="C24846" s="554"/>
      <c r="D24846" s="554"/>
    </row>
    <row r="24847" spans="3:4" hidden="1" outlineLevel="1" x14ac:dyDescent="0.2">
      <c r="C24847" s="554"/>
      <c r="D24847" s="554"/>
    </row>
    <row r="24848" spans="3:4" hidden="1" outlineLevel="1" x14ac:dyDescent="0.2">
      <c r="C24848" s="554"/>
      <c r="D24848" s="554"/>
    </row>
    <row r="24849" spans="3:4" hidden="1" outlineLevel="1" x14ac:dyDescent="0.2">
      <c r="C24849" s="554"/>
      <c r="D24849" s="554"/>
    </row>
    <row r="24850" spans="3:4" hidden="1" outlineLevel="1" x14ac:dyDescent="0.2">
      <c r="C24850" s="554"/>
      <c r="D24850" s="554"/>
    </row>
    <row r="24851" spans="3:4" hidden="1" outlineLevel="1" x14ac:dyDescent="0.2">
      <c r="C24851" s="554"/>
      <c r="D24851" s="554"/>
    </row>
    <row r="24852" spans="3:4" hidden="1" outlineLevel="1" x14ac:dyDescent="0.2">
      <c r="C24852" s="554"/>
      <c r="D24852" s="554"/>
    </row>
    <row r="24853" spans="3:4" hidden="1" outlineLevel="1" x14ac:dyDescent="0.2">
      <c r="C24853" s="554"/>
      <c r="D24853" s="554"/>
    </row>
    <row r="24854" spans="3:4" hidden="1" outlineLevel="1" x14ac:dyDescent="0.2">
      <c r="C24854" s="554"/>
      <c r="D24854" s="554"/>
    </row>
    <row r="24855" spans="3:4" hidden="1" outlineLevel="1" x14ac:dyDescent="0.2">
      <c r="C24855" s="554"/>
      <c r="D24855" s="554"/>
    </row>
    <row r="24856" spans="3:4" hidden="1" outlineLevel="1" x14ac:dyDescent="0.2">
      <c r="C24856" s="554"/>
      <c r="D24856" s="554"/>
    </row>
    <row r="24857" spans="3:4" hidden="1" outlineLevel="1" x14ac:dyDescent="0.2">
      <c r="C24857" s="554"/>
      <c r="D24857" s="554"/>
    </row>
    <row r="24858" spans="3:4" hidden="1" outlineLevel="1" x14ac:dyDescent="0.2">
      <c r="C24858" s="554"/>
      <c r="D24858" s="554"/>
    </row>
    <row r="24859" spans="3:4" hidden="1" outlineLevel="1" x14ac:dyDescent="0.2">
      <c r="C24859" s="554"/>
      <c r="D24859" s="554"/>
    </row>
    <row r="24860" spans="3:4" hidden="1" outlineLevel="1" x14ac:dyDescent="0.2">
      <c r="C24860" s="554"/>
      <c r="D24860" s="554"/>
    </row>
    <row r="24861" spans="3:4" hidden="1" outlineLevel="1" x14ac:dyDescent="0.2">
      <c r="C24861" s="554"/>
      <c r="D24861" s="554"/>
    </row>
    <row r="24862" spans="3:4" hidden="1" outlineLevel="1" x14ac:dyDescent="0.2">
      <c r="C24862" s="554"/>
      <c r="D24862" s="554"/>
    </row>
    <row r="24863" spans="3:4" hidden="1" outlineLevel="1" x14ac:dyDescent="0.2">
      <c r="C24863" s="554"/>
      <c r="D24863" s="554"/>
    </row>
    <row r="24864" spans="3:4" hidden="1" outlineLevel="1" x14ac:dyDescent="0.2">
      <c r="C24864" s="554"/>
      <c r="D24864" s="554"/>
    </row>
    <row r="24865" spans="3:4" hidden="1" outlineLevel="1" x14ac:dyDescent="0.2">
      <c r="C24865" s="554"/>
      <c r="D24865" s="554"/>
    </row>
    <row r="24866" spans="3:4" hidden="1" outlineLevel="1" x14ac:dyDescent="0.2">
      <c r="C24866" s="554"/>
      <c r="D24866" s="554"/>
    </row>
    <row r="24867" spans="3:4" hidden="1" outlineLevel="1" x14ac:dyDescent="0.2">
      <c r="C24867" s="554"/>
      <c r="D24867" s="554"/>
    </row>
    <row r="24868" spans="3:4" hidden="1" outlineLevel="1" x14ac:dyDescent="0.2">
      <c r="C24868" s="554"/>
      <c r="D24868" s="554"/>
    </row>
    <row r="24869" spans="3:4" hidden="1" outlineLevel="1" x14ac:dyDescent="0.2">
      <c r="C24869" s="554"/>
      <c r="D24869" s="554"/>
    </row>
    <row r="24870" spans="3:4" hidden="1" outlineLevel="1" x14ac:dyDescent="0.2">
      <c r="C24870" s="554"/>
      <c r="D24870" s="554"/>
    </row>
    <row r="24871" spans="3:4" hidden="1" outlineLevel="1" x14ac:dyDescent="0.2">
      <c r="C24871" s="554"/>
      <c r="D24871" s="554"/>
    </row>
    <row r="24872" spans="3:4" hidden="1" outlineLevel="1" x14ac:dyDescent="0.2">
      <c r="C24872" s="554"/>
      <c r="D24872" s="554"/>
    </row>
    <row r="24873" spans="3:4" hidden="1" outlineLevel="1" x14ac:dyDescent="0.2">
      <c r="C24873" s="554"/>
      <c r="D24873" s="554"/>
    </row>
    <row r="24874" spans="3:4" hidden="1" outlineLevel="1" x14ac:dyDescent="0.2">
      <c r="C24874" s="554"/>
      <c r="D24874" s="554"/>
    </row>
    <row r="24875" spans="3:4" hidden="1" outlineLevel="1" x14ac:dyDescent="0.2">
      <c r="C24875" s="554"/>
      <c r="D24875" s="554"/>
    </row>
    <row r="24876" spans="3:4" hidden="1" outlineLevel="1" x14ac:dyDescent="0.2">
      <c r="C24876" s="554"/>
      <c r="D24876" s="554"/>
    </row>
    <row r="24877" spans="3:4" hidden="1" outlineLevel="1" x14ac:dyDescent="0.2">
      <c r="C24877" s="554"/>
      <c r="D24877" s="554"/>
    </row>
    <row r="24878" spans="3:4" hidden="1" outlineLevel="1" x14ac:dyDescent="0.2">
      <c r="C24878" s="554"/>
      <c r="D24878" s="554"/>
    </row>
    <row r="24879" spans="3:4" hidden="1" outlineLevel="1" x14ac:dyDescent="0.2">
      <c r="C24879" s="554"/>
      <c r="D24879" s="554"/>
    </row>
    <row r="24880" spans="3:4" hidden="1" outlineLevel="1" x14ac:dyDescent="0.2">
      <c r="C24880" s="554"/>
      <c r="D24880" s="554"/>
    </row>
    <row r="24881" spans="3:4" hidden="1" outlineLevel="1" x14ac:dyDescent="0.2">
      <c r="C24881" s="554"/>
      <c r="D24881" s="554"/>
    </row>
    <row r="24882" spans="3:4" hidden="1" outlineLevel="1" x14ac:dyDescent="0.2">
      <c r="C24882" s="554"/>
      <c r="D24882" s="554"/>
    </row>
    <row r="24883" spans="3:4" hidden="1" outlineLevel="1" x14ac:dyDescent="0.2">
      <c r="C24883" s="554"/>
      <c r="D24883" s="554"/>
    </row>
    <row r="24884" spans="3:4" hidden="1" outlineLevel="1" x14ac:dyDescent="0.2">
      <c r="C24884" s="554"/>
      <c r="D24884" s="554"/>
    </row>
    <row r="24885" spans="3:4" hidden="1" outlineLevel="1" x14ac:dyDescent="0.2">
      <c r="C24885" s="554"/>
      <c r="D24885" s="554"/>
    </row>
    <row r="24886" spans="3:4" hidden="1" outlineLevel="1" x14ac:dyDescent="0.2">
      <c r="C24886" s="554"/>
      <c r="D24886" s="554"/>
    </row>
    <row r="24887" spans="3:4" hidden="1" outlineLevel="1" x14ac:dyDescent="0.2">
      <c r="C24887" s="554"/>
      <c r="D24887" s="554"/>
    </row>
    <row r="24888" spans="3:4" hidden="1" outlineLevel="1" x14ac:dyDescent="0.2">
      <c r="C24888" s="554"/>
      <c r="D24888" s="554"/>
    </row>
    <row r="24889" spans="3:4" hidden="1" outlineLevel="1" x14ac:dyDescent="0.2">
      <c r="C24889" s="554"/>
      <c r="D24889" s="554"/>
    </row>
    <row r="24890" spans="3:4" hidden="1" outlineLevel="1" x14ac:dyDescent="0.2">
      <c r="C24890" s="554"/>
      <c r="D24890" s="554"/>
    </row>
    <row r="24891" spans="3:4" hidden="1" outlineLevel="1" x14ac:dyDescent="0.2">
      <c r="C24891" s="554"/>
      <c r="D24891" s="554"/>
    </row>
    <row r="24892" spans="3:4" hidden="1" outlineLevel="1" x14ac:dyDescent="0.2">
      <c r="C24892" s="554"/>
      <c r="D24892" s="554"/>
    </row>
    <row r="24893" spans="3:4" hidden="1" outlineLevel="1" x14ac:dyDescent="0.2">
      <c r="C24893" s="554"/>
      <c r="D24893" s="554"/>
    </row>
    <row r="24894" spans="3:4" hidden="1" outlineLevel="1" x14ac:dyDescent="0.2">
      <c r="C24894" s="554"/>
      <c r="D24894" s="554"/>
    </row>
    <row r="24895" spans="3:4" hidden="1" outlineLevel="1" x14ac:dyDescent="0.2">
      <c r="C24895" s="554"/>
      <c r="D24895" s="554"/>
    </row>
    <row r="24896" spans="3:4" hidden="1" outlineLevel="1" x14ac:dyDescent="0.2">
      <c r="C24896" s="554"/>
      <c r="D24896" s="554"/>
    </row>
    <row r="24897" spans="3:4" hidden="1" outlineLevel="1" x14ac:dyDescent="0.2">
      <c r="C24897" s="554"/>
      <c r="D24897" s="554"/>
    </row>
    <row r="24898" spans="3:4" hidden="1" outlineLevel="1" x14ac:dyDescent="0.2">
      <c r="C24898" s="554"/>
      <c r="D24898" s="554"/>
    </row>
    <row r="24899" spans="3:4" hidden="1" outlineLevel="1" x14ac:dyDescent="0.2">
      <c r="C24899" s="554"/>
      <c r="D24899" s="554"/>
    </row>
    <row r="24900" spans="3:4" hidden="1" outlineLevel="1" x14ac:dyDescent="0.2">
      <c r="C24900" s="554"/>
      <c r="D24900" s="554"/>
    </row>
    <row r="24901" spans="3:4" hidden="1" outlineLevel="1" x14ac:dyDescent="0.2">
      <c r="C24901" s="554"/>
      <c r="D24901" s="554"/>
    </row>
    <row r="24902" spans="3:4" hidden="1" outlineLevel="1" x14ac:dyDescent="0.2">
      <c r="C24902" s="554"/>
      <c r="D24902" s="554"/>
    </row>
    <row r="24903" spans="3:4" hidden="1" outlineLevel="1" x14ac:dyDescent="0.2">
      <c r="C24903" s="554"/>
      <c r="D24903" s="554"/>
    </row>
    <row r="24904" spans="3:4" hidden="1" outlineLevel="1" x14ac:dyDescent="0.2">
      <c r="C24904" s="554"/>
      <c r="D24904" s="554"/>
    </row>
    <row r="24905" spans="3:4" hidden="1" outlineLevel="1" x14ac:dyDescent="0.2">
      <c r="C24905" s="554"/>
      <c r="D24905" s="554"/>
    </row>
    <row r="24906" spans="3:4" hidden="1" outlineLevel="1" x14ac:dyDescent="0.2">
      <c r="C24906" s="554"/>
      <c r="D24906" s="554"/>
    </row>
    <row r="24907" spans="3:4" hidden="1" outlineLevel="1" x14ac:dyDescent="0.2">
      <c r="C24907" s="554"/>
      <c r="D24907" s="554"/>
    </row>
    <row r="24908" spans="3:4" hidden="1" outlineLevel="1" x14ac:dyDescent="0.2">
      <c r="C24908" s="554"/>
      <c r="D24908" s="554"/>
    </row>
    <row r="24909" spans="3:4" hidden="1" outlineLevel="1" x14ac:dyDescent="0.2">
      <c r="C24909" s="554"/>
      <c r="D24909" s="554"/>
    </row>
    <row r="24910" spans="3:4" hidden="1" outlineLevel="1" x14ac:dyDescent="0.2">
      <c r="C24910" s="554"/>
      <c r="D24910" s="554"/>
    </row>
    <row r="24911" spans="3:4" hidden="1" outlineLevel="1" x14ac:dyDescent="0.2">
      <c r="C24911" s="554"/>
      <c r="D24911" s="554"/>
    </row>
    <row r="24912" spans="3:4" hidden="1" outlineLevel="1" x14ac:dyDescent="0.2">
      <c r="C24912" s="554"/>
      <c r="D24912" s="554"/>
    </row>
    <row r="24913" spans="3:4" hidden="1" outlineLevel="1" x14ac:dyDescent="0.2">
      <c r="C24913" s="554"/>
      <c r="D24913" s="554"/>
    </row>
    <row r="24914" spans="3:4" hidden="1" outlineLevel="1" x14ac:dyDescent="0.2">
      <c r="C24914" s="554"/>
      <c r="D24914" s="554"/>
    </row>
    <row r="24915" spans="3:4" hidden="1" outlineLevel="1" x14ac:dyDescent="0.2">
      <c r="C24915" s="554"/>
      <c r="D24915" s="554"/>
    </row>
    <row r="24916" spans="3:4" hidden="1" outlineLevel="1" x14ac:dyDescent="0.2">
      <c r="C24916" s="554"/>
      <c r="D24916" s="554"/>
    </row>
    <row r="24917" spans="3:4" hidden="1" outlineLevel="1" x14ac:dyDescent="0.2">
      <c r="C24917" s="554"/>
      <c r="D24917" s="554"/>
    </row>
    <row r="24918" spans="3:4" hidden="1" outlineLevel="1" x14ac:dyDescent="0.2">
      <c r="C24918" s="554"/>
      <c r="D24918" s="554"/>
    </row>
    <row r="24919" spans="3:4" hidden="1" outlineLevel="1" x14ac:dyDescent="0.2">
      <c r="C24919" s="554"/>
      <c r="D24919" s="554"/>
    </row>
    <row r="24920" spans="3:4" hidden="1" outlineLevel="1" x14ac:dyDescent="0.2">
      <c r="C24920" s="554"/>
      <c r="D24920" s="554"/>
    </row>
    <row r="24921" spans="3:4" hidden="1" outlineLevel="1" x14ac:dyDescent="0.2">
      <c r="C24921" s="554"/>
      <c r="D24921" s="554"/>
    </row>
    <row r="24922" spans="3:4" hidden="1" outlineLevel="1" x14ac:dyDescent="0.2">
      <c r="C24922" s="554"/>
      <c r="D24922" s="554"/>
    </row>
    <row r="24923" spans="3:4" hidden="1" outlineLevel="1" x14ac:dyDescent="0.2">
      <c r="C24923" s="554"/>
      <c r="D24923" s="554"/>
    </row>
    <row r="24924" spans="3:4" hidden="1" outlineLevel="1" x14ac:dyDescent="0.2">
      <c r="C24924" s="554"/>
      <c r="D24924" s="554"/>
    </row>
    <row r="24925" spans="3:4" hidden="1" outlineLevel="1" x14ac:dyDescent="0.2">
      <c r="C24925" s="554"/>
      <c r="D24925" s="554"/>
    </row>
    <row r="24926" spans="3:4" hidden="1" outlineLevel="1" x14ac:dyDescent="0.2">
      <c r="C24926" s="554"/>
      <c r="D24926" s="554"/>
    </row>
    <row r="24927" spans="3:4" hidden="1" outlineLevel="1" x14ac:dyDescent="0.2">
      <c r="C24927" s="554"/>
      <c r="D24927" s="554"/>
    </row>
    <row r="24928" spans="3:4" hidden="1" outlineLevel="1" x14ac:dyDescent="0.2">
      <c r="C24928" s="554"/>
      <c r="D24928" s="554"/>
    </row>
    <row r="24929" spans="3:4" hidden="1" outlineLevel="1" x14ac:dyDescent="0.2">
      <c r="C24929" s="554"/>
      <c r="D24929" s="554"/>
    </row>
    <row r="24930" spans="3:4" hidden="1" outlineLevel="1" x14ac:dyDescent="0.2">
      <c r="C24930" s="554"/>
      <c r="D24930" s="554"/>
    </row>
    <row r="24931" spans="3:4" hidden="1" outlineLevel="1" x14ac:dyDescent="0.2">
      <c r="C24931" s="554"/>
      <c r="D24931" s="554"/>
    </row>
    <row r="24932" spans="3:4" hidden="1" outlineLevel="1" x14ac:dyDescent="0.2">
      <c r="C24932" s="554"/>
      <c r="D24932" s="554"/>
    </row>
    <row r="24933" spans="3:4" hidden="1" outlineLevel="1" x14ac:dyDescent="0.2">
      <c r="C24933" s="554"/>
      <c r="D24933" s="554"/>
    </row>
    <row r="24934" spans="3:4" hidden="1" outlineLevel="1" x14ac:dyDescent="0.2">
      <c r="C24934" s="554"/>
      <c r="D24934" s="554"/>
    </row>
    <row r="24935" spans="3:4" hidden="1" outlineLevel="1" x14ac:dyDescent="0.2">
      <c r="C24935" s="554"/>
      <c r="D24935" s="554"/>
    </row>
    <row r="24936" spans="3:4" hidden="1" outlineLevel="1" x14ac:dyDescent="0.2">
      <c r="C24936" s="554"/>
      <c r="D24936" s="554"/>
    </row>
    <row r="24937" spans="3:4" hidden="1" outlineLevel="1" x14ac:dyDescent="0.2">
      <c r="C24937" s="554"/>
      <c r="D24937" s="554"/>
    </row>
    <row r="24938" spans="3:4" hidden="1" outlineLevel="1" x14ac:dyDescent="0.2">
      <c r="C24938" s="554"/>
      <c r="D24938" s="554"/>
    </row>
    <row r="24939" spans="3:4" hidden="1" outlineLevel="1" x14ac:dyDescent="0.2">
      <c r="C24939" s="554"/>
      <c r="D24939" s="554"/>
    </row>
    <row r="24940" spans="3:4" hidden="1" outlineLevel="1" x14ac:dyDescent="0.2">
      <c r="C24940" s="554"/>
      <c r="D24940" s="554"/>
    </row>
    <row r="24941" spans="3:4" hidden="1" outlineLevel="1" x14ac:dyDescent="0.2">
      <c r="C24941" s="554"/>
      <c r="D24941" s="554"/>
    </row>
    <row r="24942" spans="3:4" hidden="1" outlineLevel="1" x14ac:dyDescent="0.2">
      <c r="C24942" s="554"/>
      <c r="D24942" s="554"/>
    </row>
    <row r="24943" spans="3:4" hidden="1" outlineLevel="1" x14ac:dyDescent="0.2">
      <c r="C24943" s="554"/>
      <c r="D24943" s="554"/>
    </row>
    <row r="24944" spans="3:4" hidden="1" outlineLevel="1" x14ac:dyDescent="0.2">
      <c r="C24944" s="554"/>
      <c r="D24944" s="554"/>
    </row>
    <row r="24945" spans="3:4" hidden="1" outlineLevel="1" x14ac:dyDescent="0.2">
      <c r="C24945" s="554"/>
      <c r="D24945" s="554"/>
    </row>
    <row r="24946" spans="3:4" hidden="1" outlineLevel="1" x14ac:dyDescent="0.2">
      <c r="C24946" s="554"/>
      <c r="D24946" s="554"/>
    </row>
    <row r="24947" spans="3:4" hidden="1" outlineLevel="1" x14ac:dyDescent="0.2">
      <c r="C24947" s="554"/>
      <c r="D24947" s="554"/>
    </row>
    <row r="24948" spans="3:4" hidden="1" outlineLevel="1" x14ac:dyDescent="0.2">
      <c r="C24948" s="554"/>
      <c r="D24948" s="554"/>
    </row>
    <row r="24949" spans="3:4" hidden="1" outlineLevel="1" x14ac:dyDescent="0.2">
      <c r="C24949" s="554"/>
      <c r="D24949" s="554"/>
    </row>
    <row r="24950" spans="3:4" hidden="1" outlineLevel="1" x14ac:dyDescent="0.2">
      <c r="C24950" s="554"/>
      <c r="D24950" s="554"/>
    </row>
    <row r="24951" spans="3:4" hidden="1" outlineLevel="1" x14ac:dyDescent="0.2">
      <c r="C24951" s="554"/>
      <c r="D24951" s="554"/>
    </row>
    <row r="24952" spans="3:4" hidden="1" outlineLevel="1" x14ac:dyDescent="0.2">
      <c r="C24952" s="554"/>
      <c r="D24952" s="554"/>
    </row>
    <row r="24953" spans="3:4" hidden="1" outlineLevel="1" x14ac:dyDescent="0.2">
      <c r="C24953" s="554"/>
      <c r="D24953" s="554"/>
    </row>
    <row r="24954" spans="3:4" hidden="1" outlineLevel="1" x14ac:dyDescent="0.2">
      <c r="C24954" s="554"/>
      <c r="D24954" s="554"/>
    </row>
    <row r="24955" spans="3:4" hidden="1" outlineLevel="1" x14ac:dyDescent="0.2">
      <c r="C24955" s="554"/>
      <c r="D24955" s="554"/>
    </row>
    <row r="24956" spans="3:4" hidden="1" outlineLevel="1" x14ac:dyDescent="0.2">
      <c r="C24956" s="554"/>
      <c r="D24956" s="554"/>
    </row>
    <row r="24957" spans="3:4" hidden="1" outlineLevel="1" x14ac:dyDescent="0.2">
      <c r="C24957" s="554"/>
      <c r="D24957" s="554"/>
    </row>
    <row r="24958" spans="3:4" hidden="1" outlineLevel="1" x14ac:dyDescent="0.2">
      <c r="C24958" s="554"/>
      <c r="D24958" s="554"/>
    </row>
    <row r="24959" spans="3:4" hidden="1" outlineLevel="1" x14ac:dyDescent="0.2">
      <c r="C24959" s="554"/>
      <c r="D24959" s="554"/>
    </row>
    <row r="24960" spans="3:4" hidden="1" outlineLevel="1" x14ac:dyDescent="0.2">
      <c r="C24960" s="554"/>
      <c r="D24960" s="554"/>
    </row>
    <row r="24961" spans="3:4" hidden="1" outlineLevel="1" x14ac:dyDescent="0.2">
      <c r="C24961" s="554"/>
      <c r="D24961" s="554"/>
    </row>
    <row r="24962" spans="3:4" hidden="1" outlineLevel="1" x14ac:dyDescent="0.2">
      <c r="C24962" s="554"/>
      <c r="D24962" s="554"/>
    </row>
    <row r="24963" spans="3:4" hidden="1" outlineLevel="1" x14ac:dyDescent="0.2">
      <c r="C24963" s="554"/>
      <c r="D24963" s="554"/>
    </row>
    <row r="24964" spans="3:4" hidden="1" outlineLevel="1" x14ac:dyDescent="0.2">
      <c r="C24964" s="554"/>
      <c r="D24964" s="554"/>
    </row>
    <row r="24965" spans="3:4" hidden="1" outlineLevel="1" x14ac:dyDescent="0.2">
      <c r="C24965" s="554"/>
      <c r="D24965" s="554"/>
    </row>
    <row r="24966" spans="3:4" hidden="1" outlineLevel="1" x14ac:dyDescent="0.2">
      <c r="C24966" s="554"/>
      <c r="D24966" s="554"/>
    </row>
    <row r="24967" spans="3:4" hidden="1" outlineLevel="1" x14ac:dyDescent="0.2">
      <c r="C24967" s="554"/>
      <c r="D24967" s="554"/>
    </row>
    <row r="24968" spans="3:4" hidden="1" outlineLevel="1" x14ac:dyDescent="0.2">
      <c r="C24968" s="554"/>
      <c r="D24968" s="554"/>
    </row>
    <row r="24969" spans="3:4" hidden="1" outlineLevel="1" x14ac:dyDescent="0.2">
      <c r="C24969" s="554"/>
      <c r="D24969" s="554"/>
    </row>
    <row r="24970" spans="3:4" hidden="1" outlineLevel="1" x14ac:dyDescent="0.2">
      <c r="C24970" s="554"/>
      <c r="D24970" s="554"/>
    </row>
    <row r="24971" spans="3:4" hidden="1" outlineLevel="1" x14ac:dyDescent="0.2">
      <c r="C24971" s="554"/>
      <c r="D24971" s="554"/>
    </row>
    <row r="24972" spans="3:4" hidden="1" outlineLevel="1" x14ac:dyDescent="0.2">
      <c r="C24972" s="554"/>
      <c r="D24972" s="554"/>
    </row>
    <row r="24973" spans="3:4" hidden="1" outlineLevel="1" x14ac:dyDescent="0.2">
      <c r="C24973" s="554"/>
      <c r="D24973" s="554"/>
    </row>
    <row r="24974" spans="3:4" hidden="1" outlineLevel="1" x14ac:dyDescent="0.2">
      <c r="C24974" s="554"/>
      <c r="D24974" s="554"/>
    </row>
    <row r="24975" spans="3:4" hidden="1" outlineLevel="1" x14ac:dyDescent="0.2">
      <c r="C24975" s="554"/>
      <c r="D24975" s="554"/>
    </row>
    <row r="24976" spans="3:4" hidden="1" outlineLevel="1" x14ac:dyDescent="0.2">
      <c r="C24976" s="554"/>
      <c r="D24976" s="554"/>
    </row>
    <row r="24977" spans="3:4" hidden="1" outlineLevel="1" x14ac:dyDescent="0.2">
      <c r="C24977" s="554"/>
      <c r="D24977" s="554"/>
    </row>
    <row r="24978" spans="3:4" hidden="1" outlineLevel="1" x14ac:dyDescent="0.2">
      <c r="C24978" s="554"/>
      <c r="D24978" s="554"/>
    </row>
    <row r="24979" spans="3:4" hidden="1" outlineLevel="1" x14ac:dyDescent="0.2">
      <c r="C24979" s="554"/>
      <c r="D24979" s="554"/>
    </row>
    <row r="24980" spans="3:4" hidden="1" outlineLevel="1" x14ac:dyDescent="0.2">
      <c r="C24980" s="554"/>
      <c r="D24980" s="554"/>
    </row>
    <row r="24981" spans="3:4" hidden="1" outlineLevel="1" x14ac:dyDescent="0.2">
      <c r="C24981" s="554"/>
      <c r="D24981" s="554"/>
    </row>
    <row r="24982" spans="3:4" hidden="1" outlineLevel="1" x14ac:dyDescent="0.2">
      <c r="C24982" s="554"/>
      <c r="D24982" s="554"/>
    </row>
    <row r="24983" spans="3:4" hidden="1" outlineLevel="1" x14ac:dyDescent="0.2">
      <c r="C24983" s="554"/>
      <c r="D24983" s="554"/>
    </row>
    <row r="24984" spans="3:4" hidden="1" outlineLevel="1" x14ac:dyDescent="0.2">
      <c r="C24984" s="554"/>
      <c r="D24984" s="554"/>
    </row>
    <row r="24985" spans="3:4" hidden="1" outlineLevel="1" x14ac:dyDescent="0.2">
      <c r="C24985" s="554"/>
      <c r="D24985" s="554"/>
    </row>
    <row r="24986" spans="3:4" hidden="1" outlineLevel="1" x14ac:dyDescent="0.2">
      <c r="C24986" s="554"/>
      <c r="D24986" s="554"/>
    </row>
    <row r="24987" spans="3:4" hidden="1" outlineLevel="1" x14ac:dyDescent="0.2">
      <c r="C24987" s="554"/>
      <c r="D24987" s="554"/>
    </row>
    <row r="24988" spans="3:4" hidden="1" outlineLevel="1" x14ac:dyDescent="0.2">
      <c r="C24988" s="554"/>
      <c r="D24988" s="554"/>
    </row>
    <row r="24989" spans="3:4" hidden="1" outlineLevel="1" x14ac:dyDescent="0.2">
      <c r="C24989" s="554"/>
      <c r="D24989" s="554"/>
    </row>
    <row r="24990" spans="3:4" hidden="1" outlineLevel="1" x14ac:dyDescent="0.2">
      <c r="C24990" s="554"/>
      <c r="D24990" s="554"/>
    </row>
    <row r="24991" spans="3:4" hidden="1" outlineLevel="1" x14ac:dyDescent="0.2">
      <c r="C24991" s="554"/>
      <c r="D24991" s="554"/>
    </row>
    <row r="24992" spans="3:4" hidden="1" outlineLevel="1" x14ac:dyDescent="0.2">
      <c r="C24992" s="554"/>
      <c r="D24992" s="554"/>
    </row>
    <row r="24993" spans="3:4" hidden="1" outlineLevel="1" x14ac:dyDescent="0.2">
      <c r="C24993" s="554"/>
      <c r="D24993" s="554"/>
    </row>
    <row r="24994" spans="3:4" hidden="1" outlineLevel="1" x14ac:dyDescent="0.2">
      <c r="C24994" s="554"/>
      <c r="D24994" s="554"/>
    </row>
    <row r="24995" spans="3:4" hidden="1" outlineLevel="1" x14ac:dyDescent="0.2">
      <c r="C24995" s="554"/>
      <c r="D24995" s="554"/>
    </row>
    <row r="24996" spans="3:4" hidden="1" outlineLevel="1" x14ac:dyDescent="0.2">
      <c r="C24996" s="554"/>
      <c r="D24996" s="554"/>
    </row>
    <row r="24997" spans="3:4" hidden="1" outlineLevel="1" x14ac:dyDescent="0.2">
      <c r="C24997" s="554"/>
      <c r="D24997" s="554"/>
    </row>
    <row r="24998" spans="3:4" hidden="1" outlineLevel="1" x14ac:dyDescent="0.2">
      <c r="C24998" s="554"/>
      <c r="D24998" s="554"/>
    </row>
    <row r="24999" spans="3:4" hidden="1" outlineLevel="1" x14ac:dyDescent="0.2">
      <c r="C24999" s="554"/>
      <c r="D24999" s="554"/>
    </row>
    <row r="25000" spans="3:4" hidden="1" outlineLevel="1" x14ac:dyDescent="0.2">
      <c r="C25000" s="554"/>
      <c r="D25000" s="554"/>
    </row>
    <row r="25001" spans="3:4" hidden="1" outlineLevel="1" x14ac:dyDescent="0.2">
      <c r="C25001" s="554"/>
      <c r="D25001" s="554"/>
    </row>
    <row r="25002" spans="3:4" hidden="1" outlineLevel="1" x14ac:dyDescent="0.2">
      <c r="C25002" s="554"/>
      <c r="D25002" s="554"/>
    </row>
    <row r="25003" spans="3:4" hidden="1" outlineLevel="1" x14ac:dyDescent="0.2">
      <c r="C25003" s="554"/>
      <c r="D25003" s="554"/>
    </row>
    <row r="25004" spans="3:4" hidden="1" outlineLevel="1" x14ac:dyDescent="0.2">
      <c r="C25004" s="554"/>
      <c r="D25004" s="554"/>
    </row>
    <row r="25005" spans="3:4" hidden="1" outlineLevel="1" x14ac:dyDescent="0.2">
      <c r="C25005" s="554"/>
      <c r="D25005" s="554"/>
    </row>
    <row r="25006" spans="3:4" hidden="1" outlineLevel="1" x14ac:dyDescent="0.2">
      <c r="C25006" s="554"/>
      <c r="D25006" s="554"/>
    </row>
    <row r="25007" spans="3:4" hidden="1" outlineLevel="1" x14ac:dyDescent="0.2">
      <c r="C25007" s="554"/>
      <c r="D25007" s="554"/>
    </row>
    <row r="25008" spans="3:4" hidden="1" outlineLevel="1" x14ac:dyDescent="0.2">
      <c r="C25008" s="554"/>
      <c r="D25008" s="554"/>
    </row>
    <row r="25009" spans="3:4" hidden="1" outlineLevel="1" x14ac:dyDescent="0.2">
      <c r="C25009" s="554"/>
      <c r="D25009" s="554"/>
    </row>
    <row r="25010" spans="3:4" hidden="1" outlineLevel="1" x14ac:dyDescent="0.2">
      <c r="C25010" s="554"/>
      <c r="D25010" s="554"/>
    </row>
    <row r="25011" spans="3:4" hidden="1" outlineLevel="1" x14ac:dyDescent="0.2">
      <c r="C25011" s="554"/>
      <c r="D25011" s="554"/>
    </row>
    <row r="25012" spans="3:4" hidden="1" outlineLevel="1" x14ac:dyDescent="0.2">
      <c r="C25012" s="554"/>
      <c r="D25012" s="554"/>
    </row>
    <row r="25013" spans="3:4" hidden="1" outlineLevel="1" x14ac:dyDescent="0.2">
      <c r="C25013" s="554"/>
      <c r="D25013" s="554"/>
    </row>
    <row r="25014" spans="3:4" hidden="1" outlineLevel="1" x14ac:dyDescent="0.2">
      <c r="C25014" s="554"/>
      <c r="D25014" s="554"/>
    </row>
    <row r="25015" spans="3:4" hidden="1" outlineLevel="1" x14ac:dyDescent="0.2">
      <c r="C25015" s="554"/>
      <c r="D25015" s="554"/>
    </row>
    <row r="25016" spans="3:4" hidden="1" outlineLevel="1" x14ac:dyDescent="0.2">
      <c r="C25016" s="554"/>
      <c r="D25016" s="554"/>
    </row>
    <row r="25017" spans="3:4" hidden="1" outlineLevel="1" x14ac:dyDescent="0.2">
      <c r="C25017" s="554"/>
      <c r="D25017" s="554"/>
    </row>
    <row r="25018" spans="3:4" hidden="1" outlineLevel="1" x14ac:dyDescent="0.2">
      <c r="C25018" s="554"/>
      <c r="D25018" s="554"/>
    </row>
    <row r="25019" spans="3:4" hidden="1" outlineLevel="1" x14ac:dyDescent="0.2">
      <c r="C25019" s="554"/>
      <c r="D25019" s="554"/>
    </row>
    <row r="25020" spans="3:4" hidden="1" outlineLevel="1" x14ac:dyDescent="0.2">
      <c r="C25020" s="554"/>
      <c r="D25020" s="554"/>
    </row>
    <row r="25021" spans="3:4" hidden="1" outlineLevel="1" x14ac:dyDescent="0.2">
      <c r="C25021" s="554"/>
      <c r="D25021" s="554"/>
    </row>
    <row r="25022" spans="3:4" hidden="1" outlineLevel="1" x14ac:dyDescent="0.2">
      <c r="C25022" s="554"/>
      <c r="D25022" s="554"/>
    </row>
    <row r="25023" spans="3:4" hidden="1" outlineLevel="1" x14ac:dyDescent="0.2">
      <c r="C25023" s="554"/>
      <c r="D25023" s="554"/>
    </row>
    <row r="25024" spans="3:4" hidden="1" outlineLevel="1" x14ac:dyDescent="0.2">
      <c r="C25024" s="554"/>
      <c r="D25024" s="554"/>
    </row>
    <row r="25025" spans="3:4" hidden="1" outlineLevel="1" x14ac:dyDescent="0.2">
      <c r="C25025" s="554"/>
      <c r="D25025" s="554"/>
    </row>
    <row r="25026" spans="3:4" hidden="1" outlineLevel="1" x14ac:dyDescent="0.2">
      <c r="C25026" s="554"/>
      <c r="D25026" s="554"/>
    </row>
    <row r="25027" spans="3:4" hidden="1" outlineLevel="1" x14ac:dyDescent="0.2">
      <c r="C25027" s="554"/>
      <c r="D25027" s="554"/>
    </row>
    <row r="25028" spans="3:4" hidden="1" outlineLevel="1" x14ac:dyDescent="0.2">
      <c r="C25028" s="554"/>
      <c r="D25028" s="554"/>
    </row>
    <row r="25029" spans="3:4" hidden="1" outlineLevel="1" x14ac:dyDescent="0.2">
      <c r="C25029" s="554"/>
      <c r="D25029" s="554"/>
    </row>
    <row r="25030" spans="3:4" hidden="1" outlineLevel="1" x14ac:dyDescent="0.2">
      <c r="C25030" s="554"/>
      <c r="D25030" s="554"/>
    </row>
    <row r="25031" spans="3:4" hidden="1" outlineLevel="1" x14ac:dyDescent="0.2">
      <c r="C25031" s="554"/>
      <c r="D25031" s="554"/>
    </row>
    <row r="25032" spans="3:4" hidden="1" outlineLevel="1" x14ac:dyDescent="0.2">
      <c r="C25032" s="554"/>
      <c r="D25032" s="554"/>
    </row>
    <row r="25033" spans="3:4" hidden="1" outlineLevel="1" x14ac:dyDescent="0.2">
      <c r="C25033" s="554"/>
      <c r="D25033" s="554"/>
    </row>
    <row r="25034" spans="3:4" hidden="1" outlineLevel="1" x14ac:dyDescent="0.2">
      <c r="C25034" s="554"/>
      <c r="D25034" s="554"/>
    </row>
    <row r="25035" spans="3:4" hidden="1" outlineLevel="1" x14ac:dyDescent="0.2">
      <c r="C25035" s="554"/>
      <c r="D25035" s="554"/>
    </row>
    <row r="25036" spans="3:4" hidden="1" outlineLevel="1" x14ac:dyDescent="0.2">
      <c r="C25036" s="554"/>
      <c r="D25036" s="554"/>
    </row>
    <row r="25037" spans="3:4" hidden="1" outlineLevel="1" x14ac:dyDescent="0.2">
      <c r="C25037" s="554"/>
      <c r="D25037" s="554"/>
    </row>
    <row r="25038" spans="3:4" hidden="1" outlineLevel="1" x14ac:dyDescent="0.2">
      <c r="C25038" s="554"/>
      <c r="D25038" s="554"/>
    </row>
    <row r="25039" spans="3:4" hidden="1" outlineLevel="1" x14ac:dyDescent="0.2">
      <c r="C25039" s="554"/>
      <c r="D25039" s="554"/>
    </row>
    <row r="25040" spans="3:4" hidden="1" outlineLevel="1" x14ac:dyDescent="0.2">
      <c r="C25040" s="554"/>
      <c r="D25040" s="554"/>
    </row>
    <row r="25041" spans="3:4" hidden="1" outlineLevel="1" x14ac:dyDescent="0.2">
      <c r="C25041" s="554"/>
      <c r="D25041" s="554"/>
    </row>
    <row r="25042" spans="3:4" hidden="1" outlineLevel="1" x14ac:dyDescent="0.2">
      <c r="C25042" s="554"/>
      <c r="D25042" s="554"/>
    </row>
    <row r="25043" spans="3:4" hidden="1" outlineLevel="1" x14ac:dyDescent="0.2">
      <c r="C25043" s="554"/>
      <c r="D25043" s="554"/>
    </row>
    <row r="25044" spans="3:4" hidden="1" outlineLevel="1" x14ac:dyDescent="0.2">
      <c r="C25044" s="554"/>
      <c r="D25044" s="554"/>
    </row>
    <row r="25045" spans="3:4" hidden="1" outlineLevel="1" x14ac:dyDescent="0.2">
      <c r="C25045" s="554"/>
      <c r="D25045" s="554"/>
    </row>
    <row r="25046" spans="3:4" hidden="1" outlineLevel="1" x14ac:dyDescent="0.2">
      <c r="C25046" s="554"/>
      <c r="D25046" s="554"/>
    </row>
    <row r="25047" spans="3:4" hidden="1" outlineLevel="1" x14ac:dyDescent="0.2">
      <c r="C25047" s="554"/>
      <c r="D25047" s="554"/>
    </row>
    <row r="25048" spans="3:4" hidden="1" outlineLevel="1" x14ac:dyDescent="0.2">
      <c r="C25048" s="554"/>
      <c r="D25048" s="554"/>
    </row>
    <row r="25049" spans="3:4" hidden="1" outlineLevel="1" x14ac:dyDescent="0.2">
      <c r="C25049" s="554"/>
      <c r="D25049" s="554"/>
    </row>
    <row r="25050" spans="3:4" hidden="1" outlineLevel="1" x14ac:dyDescent="0.2">
      <c r="C25050" s="554"/>
      <c r="D25050" s="554"/>
    </row>
    <row r="25051" spans="3:4" hidden="1" outlineLevel="1" x14ac:dyDescent="0.2">
      <c r="C25051" s="554"/>
      <c r="D25051" s="554"/>
    </row>
    <row r="25052" spans="3:4" hidden="1" outlineLevel="1" x14ac:dyDescent="0.2">
      <c r="C25052" s="554"/>
      <c r="D25052" s="554"/>
    </row>
    <row r="25053" spans="3:4" hidden="1" outlineLevel="1" x14ac:dyDescent="0.2">
      <c r="C25053" s="554"/>
      <c r="D25053" s="554"/>
    </row>
    <row r="25054" spans="3:4" hidden="1" outlineLevel="1" x14ac:dyDescent="0.2">
      <c r="C25054" s="554"/>
      <c r="D25054" s="554"/>
    </row>
    <row r="25055" spans="3:4" hidden="1" outlineLevel="1" x14ac:dyDescent="0.2">
      <c r="C25055" s="554"/>
      <c r="D25055" s="554"/>
    </row>
    <row r="25056" spans="3:4" hidden="1" outlineLevel="1" x14ac:dyDescent="0.2">
      <c r="C25056" s="554"/>
      <c r="D25056" s="554"/>
    </row>
    <row r="25057" spans="3:4" hidden="1" outlineLevel="1" x14ac:dyDescent="0.2">
      <c r="C25057" s="554"/>
      <c r="D25057" s="554"/>
    </row>
    <row r="25058" spans="3:4" hidden="1" outlineLevel="1" x14ac:dyDescent="0.2">
      <c r="C25058" s="554"/>
      <c r="D25058" s="554"/>
    </row>
    <row r="25059" spans="3:4" hidden="1" outlineLevel="1" x14ac:dyDescent="0.2">
      <c r="C25059" s="554"/>
      <c r="D25059" s="554"/>
    </row>
    <row r="25060" spans="3:4" hidden="1" outlineLevel="1" x14ac:dyDescent="0.2">
      <c r="C25060" s="554"/>
      <c r="D25060" s="554"/>
    </row>
    <row r="25061" spans="3:4" hidden="1" outlineLevel="1" x14ac:dyDescent="0.2">
      <c r="C25061" s="554"/>
      <c r="D25061" s="554"/>
    </row>
    <row r="25062" spans="3:4" hidden="1" outlineLevel="1" x14ac:dyDescent="0.2">
      <c r="C25062" s="554"/>
      <c r="D25062" s="554"/>
    </row>
    <row r="25063" spans="3:4" hidden="1" outlineLevel="1" x14ac:dyDescent="0.2">
      <c r="C25063" s="554"/>
      <c r="D25063" s="554"/>
    </row>
    <row r="25064" spans="3:4" hidden="1" outlineLevel="1" x14ac:dyDescent="0.2">
      <c r="C25064" s="554"/>
      <c r="D25064" s="554"/>
    </row>
    <row r="25065" spans="3:4" hidden="1" outlineLevel="1" x14ac:dyDescent="0.2">
      <c r="C25065" s="554"/>
      <c r="D25065" s="554"/>
    </row>
    <row r="25066" spans="3:4" hidden="1" outlineLevel="1" x14ac:dyDescent="0.2">
      <c r="C25066" s="554"/>
      <c r="D25066" s="554"/>
    </row>
    <row r="25067" spans="3:4" hidden="1" outlineLevel="1" x14ac:dyDescent="0.2">
      <c r="C25067" s="554"/>
      <c r="D25067" s="554"/>
    </row>
    <row r="25068" spans="3:4" hidden="1" outlineLevel="1" x14ac:dyDescent="0.2">
      <c r="C25068" s="554"/>
      <c r="D25068" s="554"/>
    </row>
    <row r="25069" spans="3:4" hidden="1" outlineLevel="1" x14ac:dyDescent="0.2">
      <c r="C25069" s="554"/>
      <c r="D25069" s="554"/>
    </row>
    <row r="25070" spans="3:4" hidden="1" outlineLevel="1" x14ac:dyDescent="0.2">
      <c r="C25070" s="554"/>
      <c r="D25070" s="554"/>
    </row>
    <row r="25071" spans="3:4" hidden="1" outlineLevel="1" x14ac:dyDescent="0.2">
      <c r="C25071" s="554"/>
      <c r="D25071" s="554"/>
    </row>
    <row r="25072" spans="3:4" hidden="1" outlineLevel="1" x14ac:dyDescent="0.2">
      <c r="C25072" s="554"/>
      <c r="D25072" s="554"/>
    </row>
    <row r="25073" spans="3:4" hidden="1" outlineLevel="1" x14ac:dyDescent="0.2">
      <c r="C25073" s="554"/>
      <c r="D25073" s="554"/>
    </row>
    <row r="25074" spans="3:4" hidden="1" outlineLevel="1" x14ac:dyDescent="0.2">
      <c r="C25074" s="554"/>
      <c r="D25074" s="554"/>
    </row>
    <row r="25075" spans="3:4" hidden="1" outlineLevel="1" x14ac:dyDescent="0.2">
      <c r="C25075" s="554"/>
      <c r="D25075" s="554"/>
    </row>
    <row r="25076" spans="3:4" hidden="1" outlineLevel="1" x14ac:dyDescent="0.2">
      <c r="C25076" s="554"/>
      <c r="D25076" s="554"/>
    </row>
    <row r="25077" spans="3:4" hidden="1" outlineLevel="1" x14ac:dyDescent="0.2">
      <c r="C25077" s="554"/>
      <c r="D25077" s="554"/>
    </row>
    <row r="25078" spans="3:4" hidden="1" outlineLevel="1" x14ac:dyDescent="0.2">
      <c r="C25078" s="554"/>
      <c r="D25078" s="554"/>
    </row>
    <row r="25079" spans="3:4" hidden="1" outlineLevel="1" x14ac:dyDescent="0.2">
      <c r="C25079" s="554"/>
      <c r="D25079" s="554"/>
    </row>
    <row r="25080" spans="3:4" hidden="1" outlineLevel="1" x14ac:dyDescent="0.2">
      <c r="C25080" s="554"/>
      <c r="D25080" s="554"/>
    </row>
    <row r="25081" spans="3:4" hidden="1" outlineLevel="1" x14ac:dyDescent="0.2">
      <c r="C25081" s="554"/>
      <c r="D25081" s="554"/>
    </row>
    <row r="25082" spans="3:4" hidden="1" outlineLevel="1" x14ac:dyDescent="0.2">
      <c r="C25082" s="554"/>
      <c r="D25082" s="554"/>
    </row>
    <row r="25083" spans="3:4" hidden="1" outlineLevel="1" x14ac:dyDescent="0.2">
      <c r="C25083" s="554"/>
      <c r="D25083" s="554"/>
    </row>
    <row r="25084" spans="3:4" hidden="1" outlineLevel="1" x14ac:dyDescent="0.2">
      <c r="C25084" s="554"/>
      <c r="D25084" s="554"/>
    </row>
    <row r="25085" spans="3:4" hidden="1" outlineLevel="1" x14ac:dyDescent="0.2">
      <c r="C25085" s="554"/>
      <c r="D25085" s="554"/>
    </row>
    <row r="25086" spans="3:4" hidden="1" outlineLevel="1" x14ac:dyDescent="0.2">
      <c r="C25086" s="554"/>
      <c r="D25086" s="554"/>
    </row>
    <row r="25087" spans="3:4" hidden="1" outlineLevel="1" x14ac:dyDescent="0.2">
      <c r="C25087" s="554"/>
      <c r="D25087" s="554"/>
    </row>
    <row r="25088" spans="3:4" hidden="1" outlineLevel="1" x14ac:dyDescent="0.2">
      <c r="C25088" s="554"/>
      <c r="D25088" s="554"/>
    </row>
    <row r="25089" spans="3:4" hidden="1" outlineLevel="1" x14ac:dyDescent="0.2">
      <c r="C25089" s="554"/>
      <c r="D25089" s="554"/>
    </row>
    <row r="25090" spans="3:4" hidden="1" outlineLevel="1" x14ac:dyDescent="0.2">
      <c r="C25090" s="554"/>
      <c r="D25090" s="554"/>
    </row>
    <row r="25091" spans="3:4" hidden="1" outlineLevel="1" x14ac:dyDescent="0.2">
      <c r="C25091" s="554"/>
      <c r="D25091" s="554"/>
    </row>
    <row r="25092" spans="3:4" hidden="1" outlineLevel="1" x14ac:dyDescent="0.2">
      <c r="C25092" s="554"/>
      <c r="D25092" s="554"/>
    </row>
    <row r="25093" spans="3:4" hidden="1" outlineLevel="1" x14ac:dyDescent="0.2">
      <c r="C25093" s="554"/>
      <c r="D25093" s="554"/>
    </row>
    <row r="25094" spans="3:4" hidden="1" outlineLevel="1" x14ac:dyDescent="0.2">
      <c r="C25094" s="554"/>
      <c r="D25094" s="554"/>
    </row>
    <row r="25095" spans="3:4" hidden="1" outlineLevel="1" x14ac:dyDescent="0.2">
      <c r="C25095" s="554"/>
      <c r="D25095" s="554"/>
    </row>
    <row r="25096" spans="3:4" hidden="1" outlineLevel="1" x14ac:dyDescent="0.2">
      <c r="C25096" s="554"/>
      <c r="D25096" s="554"/>
    </row>
    <row r="25097" spans="3:4" hidden="1" outlineLevel="1" x14ac:dyDescent="0.2">
      <c r="C25097" s="554"/>
      <c r="D25097" s="554"/>
    </row>
    <row r="25098" spans="3:4" hidden="1" outlineLevel="1" x14ac:dyDescent="0.2">
      <c r="C25098" s="554"/>
      <c r="D25098" s="554"/>
    </row>
    <row r="25099" spans="3:4" hidden="1" outlineLevel="1" x14ac:dyDescent="0.2">
      <c r="C25099" s="554"/>
      <c r="D25099" s="554"/>
    </row>
    <row r="25100" spans="3:4" hidden="1" outlineLevel="1" x14ac:dyDescent="0.2">
      <c r="C25100" s="554"/>
      <c r="D25100" s="554"/>
    </row>
    <row r="25101" spans="3:4" hidden="1" outlineLevel="1" x14ac:dyDescent="0.2">
      <c r="C25101" s="554"/>
      <c r="D25101" s="554"/>
    </row>
    <row r="25102" spans="3:4" hidden="1" outlineLevel="1" x14ac:dyDescent="0.2">
      <c r="C25102" s="554"/>
      <c r="D25102" s="554"/>
    </row>
    <row r="25103" spans="3:4" hidden="1" outlineLevel="1" x14ac:dyDescent="0.2">
      <c r="C25103" s="554"/>
      <c r="D25103" s="554"/>
    </row>
    <row r="25104" spans="3:4" hidden="1" outlineLevel="1" x14ac:dyDescent="0.2">
      <c r="C25104" s="554"/>
      <c r="D25104" s="554"/>
    </row>
    <row r="25105" spans="3:4" hidden="1" outlineLevel="1" x14ac:dyDescent="0.2">
      <c r="C25105" s="554"/>
      <c r="D25105" s="554"/>
    </row>
    <row r="25106" spans="3:4" hidden="1" outlineLevel="1" x14ac:dyDescent="0.2">
      <c r="C25106" s="554"/>
      <c r="D25106" s="554"/>
    </row>
    <row r="25107" spans="3:4" hidden="1" outlineLevel="1" x14ac:dyDescent="0.2">
      <c r="C25107" s="554"/>
      <c r="D25107" s="554"/>
    </row>
    <row r="25108" spans="3:4" hidden="1" outlineLevel="1" x14ac:dyDescent="0.2">
      <c r="C25108" s="554"/>
      <c r="D25108" s="554"/>
    </row>
    <row r="25109" spans="3:4" hidden="1" outlineLevel="1" x14ac:dyDescent="0.2">
      <c r="C25109" s="554"/>
      <c r="D25109" s="554"/>
    </row>
    <row r="25110" spans="3:4" hidden="1" outlineLevel="1" x14ac:dyDescent="0.2">
      <c r="C25110" s="554"/>
      <c r="D25110" s="554"/>
    </row>
    <row r="25111" spans="3:4" hidden="1" outlineLevel="1" x14ac:dyDescent="0.2">
      <c r="C25111" s="554"/>
      <c r="D25111" s="554"/>
    </row>
    <row r="25112" spans="3:4" hidden="1" outlineLevel="1" x14ac:dyDescent="0.2">
      <c r="C25112" s="554"/>
      <c r="D25112" s="554"/>
    </row>
    <row r="25113" spans="3:4" hidden="1" outlineLevel="1" x14ac:dyDescent="0.2">
      <c r="C25113" s="554"/>
      <c r="D25113" s="554"/>
    </row>
    <row r="25114" spans="3:4" hidden="1" outlineLevel="1" x14ac:dyDescent="0.2">
      <c r="C25114" s="554"/>
      <c r="D25114" s="554"/>
    </row>
    <row r="25115" spans="3:4" hidden="1" outlineLevel="1" x14ac:dyDescent="0.2">
      <c r="C25115" s="554"/>
      <c r="D25115" s="554"/>
    </row>
    <row r="25116" spans="3:4" hidden="1" outlineLevel="1" x14ac:dyDescent="0.2">
      <c r="C25116" s="554"/>
      <c r="D25116" s="554"/>
    </row>
    <row r="25117" spans="3:4" hidden="1" outlineLevel="1" x14ac:dyDescent="0.2">
      <c r="C25117" s="554"/>
      <c r="D25117" s="554"/>
    </row>
    <row r="25118" spans="3:4" hidden="1" outlineLevel="1" x14ac:dyDescent="0.2">
      <c r="C25118" s="554"/>
      <c r="D25118" s="554"/>
    </row>
    <row r="25119" spans="3:4" hidden="1" outlineLevel="1" x14ac:dyDescent="0.2">
      <c r="C25119" s="554"/>
      <c r="D25119" s="554"/>
    </row>
    <row r="25120" spans="3:4" hidden="1" outlineLevel="1" x14ac:dyDescent="0.2">
      <c r="C25120" s="554"/>
      <c r="D25120" s="554"/>
    </row>
    <row r="25121" spans="3:4" hidden="1" outlineLevel="1" x14ac:dyDescent="0.2">
      <c r="C25121" s="554"/>
      <c r="D25121" s="554"/>
    </row>
    <row r="25122" spans="3:4" hidden="1" outlineLevel="1" x14ac:dyDescent="0.2">
      <c r="C25122" s="554"/>
      <c r="D25122" s="554"/>
    </row>
    <row r="25123" spans="3:4" hidden="1" outlineLevel="1" x14ac:dyDescent="0.2">
      <c r="C25123" s="554"/>
      <c r="D25123" s="554"/>
    </row>
    <row r="25124" spans="3:4" hidden="1" outlineLevel="1" x14ac:dyDescent="0.2">
      <c r="C25124" s="554"/>
      <c r="D25124" s="554"/>
    </row>
    <row r="25125" spans="3:4" hidden="1" outlineLevel="1" x14ac:dyDescent="0.2">
      <c r="C25125" s="554"/>
      <c r="D25125" s="554"/>
    </row>
    <row r="25126" spans="3:4" hidden="1" outlineLevel="1" x14ac:dyDescent="0.2">
      <c r="C25126" s="554"/>
      <c r="D25126" s="554"/>
    </row>
    <row r="25127" spans="3:4" hidden="1" outlineLevel="1" x14ac:dyDescent="0.2">
      <c r="C25127" s="554"/>
      <c r="D25127" s="554"/>
    </row>
    <row r="25128" spans="3:4" hidden="1" outlineLevel="1" x14ac:dyDescent="0.2">
      <c r="C25128" s="554"/>
      <c r="D25128" s="554"/>
    </row>
    <row r="25129" spans="3:4" hidden="1" outlineLevel="1" x14ac:dyDescent="0.2">
      <c r="C25129" s="554"/>
      <c r="D25129" s="554"/>
    </row>
    <row r="25130" spans="3:4" hidden="1" outlineLevel="1" x14ac:dyDescent="0.2">
      <c r="C25130" s="554"/>
      <c r="D25130" s="554"/>
    </row>
    <row r="25131" spans="3:4" hidden="1" outlineLevel="1" x14ac:dyDescent="0.2">
      <c r="C25131" s="554"/>
      <c r="D25131" s="554"/>
    </row>
    <row r="25132" spans="3:4" hidden="1" outlineLevel="1" x14ac:dyDescent="0.2">
      <c r="C25132" s="554"/>
      <c r="D25132" s="554"/>
    </row>
    <row r="25133" spans="3:4" hidden="1" outlineLevel="1" x14ac:dyDescent="0.2">
      <c r="C25133" s="554"/>
      <c r="D25133" s="554"/>
    </row>
    <row r="25134" spans="3:4" hidden="1" outlineLevel="1" x14ac:dyDescent="0.2">
      <c r="C25134" s="554"/>
      <c r="D25134" s="554"/>
    </row>
    <row r="25135" spans="3:4" hidden="1" outlineLevel="1" x14ac:dyDescent="0.2">
      <c r="C25135" s="554"/>
      <c r="D25135" s="554"/>
    </row>
    <row r="25136" spans="3:4" hidden="1" outlineLevel="1" x14ac:dyDescent="0.2">
      <c r="C25136" s="554"/>
      <c r="D25136" s="554"/>
    </row>
    <row r="25137" spans="3:4" hidden="1" outlineLevel="1" x14ac:dyDescent="0.2">
      <c r="C25137" s="554"/>
      <c r="D25137" s="554"/>
    </row>
    <row r="25138" spans="3:4" hidden="1" outlineLevel="1" x14ac:dyDescent="0.2">
      <c r="C25138" s="554"/>
      <c r="D25138" s="554"/>
    </row>
    <row r="25139" spans="3:4" hidden="1" outlineLevel="1" x14ac:dyDescent="0.2">
      <c r="C25139" s="554"/>
      <c r="D25139" s="554"/>
    </row>
    <row r="25140" spans="3:4" hidden="1" outlineLevel="1" x14ac:dyDescent="0.2">
      <c r="C25140" s="554"/>
      <c r="D25140" s="554"/>
    </row>
    <row r="25141" spans="3:4" hidden="1" outlineLevel="1" x14ac:dyDescent="0.2">
      <c r="C25141" s="554"/>
      <c r="D25141" s="554"/>
    </row>
    <row r="25142" spans="3:4" hidden="1" outlineLevel="1" x14ac:dyDescent="0.2">
      <c r="C25142" s="554"/>
      <c r="D25142" s="554"/>
    </row>
    <row r="25143" spans="3:4" hidden="1" outlineLevel="1" x14ac:dyDescent="0.2">
      <c r="C25143" s="554"/>
      <c r="D25143" s="554"/>
    </row>
    <row r="25144" spans="3:4" hidden="1" outlineLevel="1" x14ac:dyDescent="0.2">
      <c r="C25144" s="554"/>
      <c r="D25144" s="554"/>
    </row>
    <row r="25145" spans="3:4" hidden="1" outlineLevel="1" x14ac:dyDescent="0.2">
      <c r="C25145" s="554"/>
      <c r="D25145" s="554"/>
    </row>
    <row r="25146" spans="3:4" hidden="1" outlineLevel="1" x14ac:dyDescent="0.2">
      <c r="C25146" s="554"/>
      <c r="D25146" s="554"/>
    </row>
    <row r="25147" spans="3:4" hidden="1" outlineLevel="1" x14ac:dyDescent="0.2">
      <c r="C25147" s="554"/>
      <c r="D25147" s="554"/>
    </row>
    <row r="25148" spans="3:4" hidden="1" outlineLevel="1" x14ac:dyDescent="0.2">
      <c r="C25148" s="554"/>
      <c r="D25148" s="554"/>
    </row>
    <row r="25149" spans="3:4" hidden="1" outlineLevel="1" x14ac:dyDescent="0.2">
      <c r="C25149" s="554"/>
      <c r="D25149" s="554"/>
    </row>
    <row r="25150" spans="3:4" hidden="1" outlineLevel="1" x14ac:dyDescent="0.2">
      <c r="C25150" s="554"/>
      <c r="D25150" s="554"/>
    </row>
    <row r="25151" spans="3:4" hidden="1" outlineLevel="1" x14ac:dyDescent="0.2">
      <c r="C25151" s="554"/>
      <c r="D25151" s="554"/>
    </row>
    <row r="25152" spans="3:4" hidden="1" outlineLevel="1" x14ac:dyDescent="0.2">
      <c r="C25152" s="554"/>
      <c r="D25152" s="554"/>
    </row>
    <row r="25153" spans="3:4" hidden="1" outlineLevel="1" x14ac:dyDescent="0.2">
      <c r="C25153" s="554"/>
      <c r="D25153" s="554"/>
    </row>
    <row r="25154" spans="3:4" hidden="1" outlineLevel="1" x14ac:dyDescent="0.2">
      <c r="C25154" s="554"/>
      <c r="D25154" s="554"/>
    </row>
    <row r="25155" spans="3:4" hidden="1" outlineLevel="1" x14ac:dyDescent="0.2">
      <c r="C25155" s="554"/>
      <c r="D25155" s="554"/>
    </row>
    <row r="25156" spans="3:4" hidden="1" outlineLevel="1" x14ac:dyDescent="0.2">
      <c r="C25156" s="554"/>
      <c r="D25156" s="554"/>
    </row>
    <row r="25157" spans="3:4" hidden="1" outlineLevel="1" x14ac:dyDescent="0.2">
      <c r="C25157" s="554"/>
      <c r="D25157" s="554"/>
    </row>
    <row r="25158" spans="3:4" hidden="1" outlineLevel="1" x14ac:dyDescent="0.2">
      <c r="C25158" s="554"/>
      <c r="D25158" s="554"/>
    </row>
    <row r="25159" spans="3:4" hidden="1" outlineLevel="1" x14ac:dyDescent="0.2">
      <c r="C25159" s="554"/>
      <c r="D25159" s="554"/>
    </row>
    <row r="25160" spans="3:4" hidden="1" outlineLevel="1" x14ac:dyDescent="0.2">
      <c r="C25160" s="554"/>
      <c r="D25160" s="554"/>
    </row>
    <row r="25161" spans="3:4" hidden="1" outlineLevel="1" x14ac:dyDescent="0.2">
      <c r="C25161" s="554"/>
      <c r="D25161" s="554"/>
    </row>
    <row r="25162" spans="3:4" hidden="1" outlineLevel="1" x14ac:dyDescent="0.2">
      <c r="C25162" s="554"/>
      <c r="D25162" s="554"/>
    </row>
    <row r="25163" spans="3:4" hidden="1" outlineLevel="1" x14ac:dyDescent="0.2">
      <c r="C25163" s="554"/>
      <c r="D25163" s="554"/>
    </row>
    <row r="25164" spans="3:4" hidden="1" outlineLevel="1" x14ac:dyDescent="0.2">
      <c r="C25164" s="554"/>
      <c r="D25164" s="554"/>
    </row>
    <row r="25165" spans="3:4" hidden="1" outlineLevel="1" x14ac:dyDescent="0.2">
      <c r="C25165" s="554"/>
      <c r="D25165" s="554"/>
    </row>
    <row r="25166" spans="3:4" hidden="1" outlineLevel="1" x14ac:dyDescent="0.2">
      <c r="C25166" s="554"/>
      <c r="D25166" s="554"/>
    </row>
    <row r="25167" spans="3:4" hidden="1" outlineLevel="1" x14ac:dyDescent="0.2">
      <c r="C25167" s="554"/>
      <c r="D25167" s="554"/>
    </row>
    <row r="25168" spans="3:4" hidden="1" outlineLevel="1" x14ac:dyDescent="0.2">
      <c r="C25168" s="554"/>
      <c r="D25168" s="554"/>
    </row>
    <row r="25169" spans="3:4" hidden="1" outlineLevel="1" x14ac:dyDescent="0.2">
      <c r="C25169" s="554"/>
      <c r="D25169" s="554"/>
    </row>
    <row r="25170" spans="3:4" hidden="1" outlineLevel="1" x14ac:dyDescent="0.2">
      <c r="C25170" s="554"/>
      <c r="D25170" s="554"/>
    </row>
    <row r="25171" spans="3:4" hidden="1" outlineLevel="1" x14ac:dyDescent="0.2">
      <c r="C25171" s="554"/>
      <c r="D25171" s="554"/>
    </row>
    <row r="25172" spans="3:4" hidden="1" outlineLevel="1" x14ac:dyDescent="0.2">
      <c r="C25172" s="554"/>
      <c r="D25172" s="554"/>
    </row>
    <row r="25173" spans="3:4" hidden="1" outlineLevel="1" x14ac:dyDescent="0.2">
      <c r="C25173" s="554"/>
      <c r="D25173" s="554"/>
    </row>
    <row r="25174" spans="3:4" hidden="1" outlineLevel="1" x14ac:dyDescent="0.2">
      <c r="C25174" s="554"/>
      <c r="D25174" s="554"/>
    </row>
    <row r="25175" spans="3:4" hidden="1" outlineLevel="1" x14ac:dyDescent="0.2">
      <c r="C25175" s="554"/>
      <c r="D25175" s="554"/>
    </row>
    <row r="25176" spans="3:4" hidden="1" outlineLevel="1" x14ac:dyDescent="0.2">
      <c r="C25176" s="554"/>
      <c r="D25176" s="554"/>
    </row>
    <row r="25177" spans="3:4" hidden="1" outlineLevel="1" x14ac:dyDescent="0.2">
      <c r="C25177" s="554"/>
      <c r="D25177" s="554"/>
    </row>
    <row r="25178" spans="3:4" hidden="1" outlineLevel="1" x14ac:dyDescent="0.2">
      <c r="C25178" s="554"/>
      <c r="D25178" s="554"/>
    </row>
    <row r="25179" spans="3:4" hidden="1" outlineLevel="1" x14ac:dyDescent="0.2">
      <c r="C25179" s="554"/>
      <c r="D25179" s="554"/>
    </row>
    <row r="25180" spans="3:4" hidden="1" outlineLevel="1" x14ac:dyDescent="0.2">
      <c r="C25180" s="554"/>
      <c r="D25180" s="554"/>
    </row>
    <row r="25181" spans="3:4" hidden="1" outlineLevel="1" x14ac:dyDescent="0.2">
      <c r="C25181" s="554"/>
      <c r="D25181" s="554"/>
    </row>
    <row r="25182" spans="3:4" hidden="1" outlineLevel="1" x14ac:dyDescent="0.2">
      <c r="C25182" s="554"/>
      <c r="D25182" s="554"/>
    </row>
    <row r="25183" spans="3:4" hidden="1" outlineLevel="1" x14ac:dyDescent="0.2">
      <c r="C25183" s="554"/>
      <c r="D25183" s="554"/>
    </row>
    <row r="25184" spans="3:4" hidden="1" outlineLevel="1" x14ac:dyDescent="0.2">
      <c r="C25184" s="554"/>
      <c r="D25184" s="554"/>
    </row>
    <row r="25185" spans="3:4" hidden="1" outlineLevel="1" x14ac:dyDescent="0.2">
      <c r="C25185" s="554"/>
      <c r="D25185" s="554"/>
    </row>
    <row r="25186" spans="3:4" hidden="1" outlineLevel="1" x14ac:dyDescent="0.2">
      <c r="C25186" s="554"/>
      <c r="D25186" s="554"/>
    </row>
    <row r="25187" spans="3:4" hidden="1" outlineLevel="1" x14ac:dyDescent="0.2">
      <c r="C25187" s="554"/>
      <c r="D25187" s="554"/>
    </row>
    <row r="25188" spans="3:4" hidden="1" outlineLevel="1" x14ac:dyDescent="0.2">
      <c r="C25188" s="554"/>
      <c r="D25188" s="554"/>
    </row>
    <row r="25189" spans="3:4" hidden="1" outlineLevel="1" x14ac:dyDescent="0.2">
      <c r="C25189" s="554"/>
      <c r="D25189" s="554"/>
    </row>
    <row r="25190" spans="3:4" hidden="1" outlineLevel="1" x14ac:dyDescent="0.2">
      <c r="C25190" s="554"/>
      <c r="D25190" s="554"/>
    </row>
    <row r="25191" spans="3:4" hidden="1" outlineLevel="1" x14ac:dyDescent="0.2">
      <c r="C25191" s="554"/>
      <c r="D25191" s="554"/>
    </row>
    <row r="25192" spans="3:4" hidden="1" outlineLevel="1" x14ac:dyDescent="0.2">
      <c r="C25192" s="554"/>
      <c r="D25192" s="554"/>
    </row>
    <row r="25193" spans="3:4" hidden="1" outlineLevel="1" x14ac:dyDescent="0.2">
      <c r="C25193" s="554"/>
      <c r="D25193" s="554"/>
    </row>
    <row r="25194" spans="3:4" hidden="1" outlineLevel="1" x14ac:dyDescent="0.2">
      <c r="C25194" s="554"/>
      <c r="D25194" s="554"/>
    </row>
    <row r="25195" spans="3:4" hidden="1" outlineLevel="1" x14ac:dyDescent="0.2">
      <c r="C25195" s="554"/>
      <c r="D25195" s="554"/>
    </row>
    <row r="25196" spans="3:4" hidden="1" outlineLevel="1" x14ac:dyDescent="0.2">
      <c r="C25196" s="554"/>
      <c r="D25196" s="554"/>
    </row>
    <row r="25197" spans="3:4" hidden="1" outlineLevel="1" x14ac:dyDescent="0.2">
      <c r="C25197" s="554"/>
      <c r="D25197" s="554"/>
    </row>
    <row r="25198" spans="3:4" hidden="1" outlineLevel="1" x14ac:dyDescent="0.2">
      <c r="C25198" s="554"/>
      <c r="D25198" s="554"/>
    </row>
    <row r="25199" spans="3:4" hidden="1" outlineLevel="1" x14ac:dyDescent="0.2">
      <c r="C25199" s="554"/>
      <c r="D25199" s="554"/>
    </row>
    <row r="25200" spans="3:4" hidden="1" outlineLevel="1" x14ac:dyDescent="0.2">
      <c r="C25200" s="554"/>
      <c r="D25200" s="554"/>
    </row>
    <row r="25201" spans="3:4" hidden="1" outlineLevel="1" x14ac:dyDescent="0.2">
      <c r="C25201" s="554"/>
      <c r="D25201" s="554"/>
    </row>
    <row r="25202" spans="3:4" hidden="1" outlineLevel="1" x14ac:dyDescent="0.2">
      <c r="C25202" s="554"/>
      <c r="D25202" s="554"/>
    </row>
    <row r="25203" spans="3:4" hidden="1" outlineLevel="1" x14ac:dyDescent="0.2">
      <c r="C25203" s="554"/>
      <c r="D25203" s="554"/>
    </row>
    <row r="25204" spans="3:4" hidden="1" outlineLevel="1" x14ac:dyDescent="0.2">
      <c r="C25204" s="554"/>
      <c r="D25204" s="554"/>
    </row>
    <row r="25205" spans="3:4" hidden="1" outlineLevel="1" x14ac:dyDescent="0.2">
      <c r="C25205" s="554"/>
      <c r="D25205" s="554"/>
    </row>
    <row r="25206" spans="3:4" hidden="1" outlineLevel="1" x14ac:dyDescent="0.2">
      <c r="C25206" s="554"/>
      <c r="D25206" s="554"/>
    </row>
    <row r="25207" spans="3:4" hidden="1" outlineLevel="1" x14ac:dyDescent="0.2">
      <c r="C25207" s="554"/>
      <c r="D25207" s="554"/>
    </row>
    <row r="25208" spans="3:4" hidden="1" outlineLevel="1" x14ac:dyDescent="0.2">
      <c r="C25208" s="554"/>
      <c r="D25208" s="554"/>
    </row>
    <row r="25209" spans="3:4" hidden="1" outlineLevel="1" x14ac:dyDescent="0.2">
      <c r="C25209" s="554"/>
      <c r="D25209" s="554"/>
    </row>
    <row r="25210" spans="3:4" hidden="1" outlineLevel="1" x14ac:dyDescent="0.2">
      <c r="C25210" s="554"/>
      <c r="D25210" s="554"/>
    </row>
    <row r="25211" spans="3:4" hidden="1" outlineLevel="1" x14ac:dyDescent="0.2">
      <c r="C25211" s="554"/>
      <c r="D25211" s="554"/>
    </row>
    <row r="25212" spans="3:4" hidden="1" outlineLevel="1" x14ac:dyDescent="0.2">
      <c r="C25212" s="554"/>
      <c r="D25212" s="554"/>
    </row>
    <row r="25213" spans="3:4" hidden="1" outlineLevel="1" x14ac:dyDescent="0.2">
      <c r="C25213" s="554"/>
      <c r="D25213" s="554"/>
    </row>
    <row r="25214" spans="3:4" hidden="1" outlineLevel="1" x14ac:dyDescent="0.2">
      <c r="C25214" s="554"/>
      <c r="D25214" s="554"/>
    </row>
    <row r="25215" spans="3:4" hidden="1" outlineLevel="1" x14ac:dyDescent="0.2">
      <c r="C25215" s="554"/>
      <c r="D25215" s="554"/>
    </row>
    <row r="25216" spans="3:4" hidden="1" outlineLevel="1" x14ac:dyDescent="0.2">
      <c r="C25216" s="554"/>
      <c r="D25216" s="554"/>
    </row>
    <row r="25217" spans="3:4" hidden="1" outlineLevel="1" x14ac:dyDescent="0.2">
      <c r="C25217" s="554"/>
      <c r="D25217" s="554"/>
    </row>
    <row r="25218" spans="3:4" hidden="1" outlineLevel="1" x14ac:dyDescent="0.2">
      <c r="C25218" s="554"/>
      <c r="D25218" s="554"/>
    </row>
    <row r="25219" spans="3:4" hidden="1" outlineLevel="1" x14ac:dyDescent="0.2">
      <c r="C25219" s="554"/>
      <c r="D25219" s="554"/>
    </row>
    <row r="25220" spans="3:4" hidden="1" outlineLevel="1" x14ac:dyDescent="0.2">
      <c r="C25220" s="554"/>
      <c r="D25220" s="554"/>
    </row>
    <row r="25221" spans="3:4" hidden="1" outlineLevel="1" x14ac:dyDescent="0.2">
      <c r="C25221" s="554"/>
      <c r="D25221" s="554"/>
    </row>
    <row r="25222" spans="3:4" hidden="1" outlineLevel="1" x14ac:dyDescent="0.2">
      <c r="C25222" s="554"/>
      <c r="D25222" s="554"/>
    </row>
    <row r="25223" spans="3:4" hidden="1" outlineLevel="1" x14ac:dyDescent="0.2">
      <c r="C25223" s="554"/>
      <c r="D25223" s="554"/>
    </row>
    <row r="25224" spans="3:4" hidden="1" outlineLevel="1" x14ac:dyDescent="0.2">
      <c r="C25224" s="554"/>
      <c r="D25224" s="554"/>
    </row>
    <row r="25225" spans="3:4" hidden="1" outlineLevel="1" x14ac:dyDescent="0.2">
      <c r="C25225" s="554"/>
      <c r="D25225" s="554"/>
    </row>
    <row r="25226" spans="3:4" hidden="1" outlineLevel="1" x14ac:dyDescent="0.2">
      <c r="C25226" s="554"/>
      <c r="D25226" s="554"/>
    </row>
    <row r="25227" spans="3:4" hidden="1" outlineLevel="1" x14ac:dyDescent="0.2">
      <c r="C25227" s="554"/>
      <c r="D25227" s="554"/>
    </row>
    <row r="25228" spans="3:4" hidden="1" outlineLevel="1" x14ac:dyDescent="0.2">
      <c r="C25228" s="554"/>
      <c r="D25228" s="554"/>
    </row>
    <row r="25229" spans="3:4" hidden="1" outlineLevel="1" x14ac:dyDescent="0.2">
      <c r="C25229" s="554"/>
      <c r="D25229" s="554"/>
    </row>
    <row r="25230" spans="3:4" hidden="1" outlineLevel="1" x14ac:dyDescent="0.2">
      <c r="C25230" s="554"/>
      <c r="D25230" s="554"/>
    </row>
    <row r="25231" spans="3:4" hidden="1" outlineLevel="1" x14ac:dyDescent="0.2">
      <c r="C25231" s="554"/>
      <c r="D25231" s="554"/>
    </row>
    <row r="25232" spans="3:4" hidden="1" outlineLevel="1" x14ac:dyDescent="0.2">
      <c r="C25232" s="554"/>
      <c r="D25232" s="554"/>
    </row>
    <row r="25233" spans="3:4" hidden="1" outlineLevel="1" x14ac:dyDescent="0.2">
      <c r="C25233" s="554"/>
      <c r="D25233" s="554"/>
    </row>
    <row r="25234" spans="3:4" hidden="1" outlineLevel="1" x14ac:dyDescent="0.2">
      <c r="C25234" s="554"/>
      <c r="D25234" s="554"/>
    </row>
    <row r="25235" spans="3:4" hidden="1" outlineLevel="1" x14ac:dyDescent="0.2">
      <c r="C25235" s="554"/>
      <c r="D25235" s="554"/>
    </row>
    <row r="25236" spans="3:4" hidden="1" outlineLevel="1" x14ac:dyDescent="0.2">
      <c r="C25236" s="554"/>
      <c r="D25236" s="554"/>
    </row>
    <row r="25237" spans="3:4" hidden="1" outlineLevel="1" x14ac:dyDescent="0.2">
      <c r="C25237" s="554"/>
      <c r="D25237" s="554"/>
    </row>
    <row r="25238" spans="3:4" hidden="1" outlineLevel="1" x14ac:dyDescent="0.2">
      <c r="C25238" s="554"/>
      <c r="D25238" s="554"/>
    </row>
    <row r="25239" spans="3:4" hidden="1" outlineLevel="1" x14ac:dyDescent="0.2">
      <c r="C25239" s="554"/>
      <c r="D25239" s="554"/>
    </row>
    <row r="25240" spans="3:4" hidden="1" outlineLevel="1" x14ac:dyDescent="0.2">
      <c r="C25240" s="554"/>
      <c r="D25240" s="554"/>
    </row>
    <row r="25241" spans="3:4" hidden="1" outlineLevel="1" x14ac:dyDescent="0.2">
      <c r="C25241" s="554"/>
      <c r="D25241" s="554"/>
    </row>
    <row r="25242" spans="3:4" hidden="1" outlineLevel="1" x14ac:dyDescent="0.2">
      <c r="C25242" s="554"/>
      <c r="D25242" s="554"/>
    </row>
    <row r="25243" spans="3:4" hidden="1" outlineLevel="1" x14ac:dyDescent="0.2">
      <c r="C25243" s="554"/>
      <c r="D25243" s="554"/>
    </row>
    <row r="25244" spans="3:4" hidden="1" outlineLevel="1" x14ac:dyDescent="0.2">
      <c r="C25244" s="554"/>
      <c r="D25244" s="554"/>
    </row>
    <row r="25245" spans="3:4" hidden="1" outlineLevel="1" x14ac:dyDescent="0.2">
      <c r="C25245" s="554"/>
      <c r="D25245" s="554"/>
    </row>
    <row r="25246" spans="3:4" hidden="1" outlineLevel="1" x14ac:dyDescent="0.2">
      <c r="C25246" s="554"/>
      <c r="D25246" s="554"/>
    </row>
    <row r="25247" spans="3:4" hidden="1" outlineLevel="1" x14ac:dyDescent="0.2">
      <c r="C25247" s="554"/>
      <c r="D25247" s="554"/>
    </row>
    <row r="25248" spans="3:4" hidden="1" outlineLevel="1" x14ac:dyDescent="0.2">
      <c r="C25248" s="554"/>
      <c r="D25248" s="554"/>
    </row>
    <row r="25249" spans="3:4" hidden="1" outlineLevel="1" x14ac:dyDescent="0.2">
      <c r="C25249" s="554"/>
      <c r="D25249" s="554"/>
    </row>
    <row r="25250" spans="3:4" hidden="1" outlineLevel="1" x14ac:dyDescent="0.2">
      <c r="C25250" s="554"/>
      <c r="D25250" s="554"/>
    </row>
    <row r="25251" spans="3:4" hidden="1" outlineLevel="1" x14ac:dyDescent="0.2">
      <c r="C25251" s="554"/>
      <c r="D25251" s="554"/>
    </row>
    <row r="25252" spans="3:4" hidden="1" outlineLevel="1" x14ac:dyDescent="0.2">
      <c r="C25252" s="554"/>
      <c r="D25252" s="554"/>
    </row>
    <row r="25253" spans="3:4" hidden="1" outlineLevel="1" x14ac:dyDescent="0.2">
      <c r="C25253" s="554"/>
      <c r="D25253" s="554"/>
    </row>
    <row r="25254" spans="3:4" hidden="1" outlineLevel="1" x14ac:dyDescent="0.2">
      <c r="C25254" s="554"/>
      <c r="D25254" s="554"/>
    </row>
    <row r="25255" spans="3:4" hidden="1" outlineLevel="1" x14ac:dyDescent="0.2">
      <c r="C25255" s="554"/>
      <c r="D25255" s="554"/>
    </row>
    <row r="25256" spans="3:4" hidden="1" outlineLevel="1" x14ac:dyDescent="0.2">
      <c r="C25256" s="554"/>
      <c r="D25256" s="554"/>
    </row>
    <row r="25257" spans="3:4" hidden="1" outlineLevel="1" x14ac:dyDescent="0.2">
      <c r="C25257" s="554"/>
      <c r="D25257" s="554"/>
    </row>
    <row r="25258" spans="3:4" hidden="1" outlineLevel="1" x14ac:dyDescent="0.2">
      <c r="C25258" s="554"/>
      <c r="D25258" s="554"/>
    </row>
    <row r="25259" spans="3:4" hidden="1" outlineLevel="1" x14ac:dyDescent="0.2">
      <c r="C25259" s="554"/>
      <c r="D25259" s="554"/>
    </row>
    <row r="25260" spans="3:4" hidden="1" outlineLevel="1" x14ac:dyDescent="0.2">
      <c r="C25260" s="554"/>
      <c r="D25260" s="554"/>
    </row>
    <row r="25261" spans="3:4" hidden="1" outlineLevel="1" x14ac:dyDescent="0.2">
      <c r="C25261" s="554"/>
      <c r="D25261" s="554"/>
    </row>
    <row r="25262" spans="3:4" hidden="1" outlineLevel="1" x14ac:dyDescent="0.2">
      <c r="C25262" s="554"/>
      <c r="D25262" s="554"/>
    </row>
    <row r="25263" spans="3:4" hidden="1" outlineLevel="1" x14ac:dyDescent="0.2">
      <c r="C25263" s="554"/>
      <c r="D25263" s="554"/>
    </row>
    <row r="25264" spans="3:4" hidden="1" outlineLevel="1" x14ac:dyDescent="0.2">
      <c r="C25264" s="554"/>
      <c r="D25264" s="554"/>
    </row>
    <row r="25265" spans="3:4" hidden="1" outlineLevel="1" x14ac:dyDescent="0.2">
      <c r="C25265" s="554"/>
      <c r="D25265" s="554"/>
    </row>
    <row r="25266" spans="3:4" hidden="1" outlineLevel="1" x14ac:dyDescent="0.2">
      <c r="C25266" s="554"/>
      <c r="D25266" s="554"/>
    </row>
    <row r="25267" spans="3:4" hidden="1" outlineLevel="1" x14ac:dyDescent="0.2">
      <c r="C25267" s="554"/>
      <c r="D25267" s="554"/>
    </row>
    <row r="25268" spans="3:4" hidden="1" outlineLevel="1" x14ac:dyDescent="0.2">
      <c r="C25268" s="554"/>
      <c r="D25268" s="554"/>
    </row>
    <row r="25269" spans="3:4" hidden="1" outlineLevel="1" x14ac:dyDescent="0.2">
      <c r="C25269" s="554"/>
      <c r="D25269" s="554"/>
    </row>
    <row r="25270" spans="3:4" hidden="1" outlineLevel="1" x14ac:dyDescent="0.2">
      <c r="C25270" s="554"/>
      <c r="D25270" s="554"/>
    </row>
    <row r="25271" spans="3:4" hidden="1" outlineLevel="1" x14ac:dyDescent="0.2">
      <c r="C25271" s="554"/>
      <c r="D25271" s="554"/>
    </row>
    <row r="25272" spans="3:4" hidden="1" outlineLevel="1" x14ac:dyDescent="0.2">
      <c r="C25272" s="554"/>
      <c r="D25272" s="554"/>
    </row>
    <row r="25273" spans="3:4" hidden="1" outlineLevel="1" x14ac:dyDescent="0.2">
      <c r="C25273" s="554"/>
      <c r="D25273" s="554"/>
    </row>
    <row r="25274" spans="3:4" hidden="1" outlineLevel="1" x14ac:dyDescent="0.2">
      <c r="C25274" s="554"/>
      <c r="D25274" s="554"/>
    </row>
    <row r="25275" spans="3:4" hidden="1" outlineLevel="1" x14ac:dyDescent="0.2">
      <c r="C25275" s="554"/>
      <c r="D25275" s="554"/>
    </row>
    <row r="25276" spans="3:4" hidden="1" outlineLevel="1" x14ac:dyDescent="0.2">
      <c r="C25276" s="554"/>
      <c r="D25276" s="554"/>
    </row>
    <row r="25277" spans="3:4" hidden="1" outlineLevel="1" x14ac:dyDescent="0.2">
      <c r="C25277" s="554"/>
      <c r="D25277" s="554"/>
    </row>
    <row r="25278" spans="3:4" hidden="1" outlineLevel="1" x14ac:dyDescent="0.2">
      <c r="C25278" s="554"/>
      <c r="D25278" s="554"/>
    </row>
    <row r="25279" spans="3:4" hidden="1" outlineLevel="1" x14ac:dyDescent="0.2">
      <c r="C25279" s="554"/>
      <c r="D25279" s="554"/>
    </row>
    <row r="25280" spans="3:4" hidden="1" outlineLevel="1" x14ac:dyDescent="0.2">
      <c r="C25280" s="554"/>
      <c r="D25280" s="554"/>
    </row>
    <row r="25281" spans="3:4" hidden="1" outlineLevel="1" x14ac:dyDescent="0.2">
      <c r="C25281" s="554"/>
      <c r="D25281" s="554"/>
    </row>
    <row r="25282" spans="3:4" hidden="1" outlineLevel="1" x14ac:dyDescent="0.2">
      <c r="C25282" s="554"/>
      <c r="D25282" s="554"/>
    </row>
    <row r="25283" spans="3:4" hidden="1" outlineLevel="1" x14ac:dyDescent="0.2">
      <c r="C25283" s="554"/>
      <c r="D25283" s="554"/>
    </row>
    <row r="25284" spans="3:4" hidden="1" outlineLevel="1" x14ac:dyDescent="0.2">
      <c r="C25284" s="554"/>
      <c r="D25284" s="554"/>
    </row>
    <row r="25285" spans="3:4" hidden="1" outlineLevel="1" x14ac:dyDescent="0.2">
      <c r="C25285" s="554"/>
      <c r="D25285" s="554"/>
    </row>
    <row r="25286" spans="3:4" hidden="1" outlineLevel="1" x14ac:dyDescent="0.2">
      <c r="C25286" s="554"/>
      <c r="D25286" s="554"/>
    </row>
    <row r="25287" spans="3:4" hidden="1" outlineLevel="1" x14ac:dyDescent="0.2">
      <c r="C25287" s="554"/>
      <c r="D25287" s="554"/>
    </row>
    <row r="25288" spans="3:4" hidden="1" outlineLevel="1" x14ac:dyDescent="0.2">
      <c r="C25288" s="554"/>
      <c r="D25288" s="554"/>
    </row>
    <row r="25289" spans="3:4" hidden="1" outlineLevel="1" x14ac:dyDescent="0.2">
      <c r="C25289" s="554"/>
      <c r="D25289" s="554"/>
    </row>
    <row r="25290" spans="3:4" hidden="1" outlineLevel="1" x14ac:dyDescent="0.2">
      <c r="C25290" s="554"/>
      <c r="D25290" s="554"/>
    </row>
    <row r="25291" spans="3:4" hidden="1" outlineLevel="1" x14ac:dyDescent="0.2">
      <c r="C25291" s="554"/>
      <c r="D25291" s="554"/>
    </row>
    <row r="25292" spans="3:4" hidden="1" outlineLevel="1" x14ac:dyDescent="0.2">
      <c r="C25292" s="554"/>
      <c r="D25292" s="554"/>
    </row>
    <row r="25293" spans="3:4" hidden="1" outlineLevel="1" x14ac:dyDescent="0.2">
      <c r="C25293" s="554"/>
      <c r="D25293" s="554"/>
    </row>
    <row r="25294" spans="3:4" hidden="1" outlineLevel="1" x14ac:dyDescent="0.2">
      <c r="C25294" s="554"/>
      <c r="D25294" s="554"/>
    </row>
    <row r="25295" spans="3:4" hidden="1" outlineLevel="1" x14ac:dyDescent="0.2">
      <c r="C25295" s="554"/>
      <c r="D25295" s="554"/>
    </row>
    <row r="25296" spans="3:4" hidden="1" outlineLevel="1" x14ac:dyDescent="0.2">
      <c r="C25296" s="554"/>
      <c r="D25296" s="554"/>
    </row>
    <row r="25297" spans="3:4" hidden="1" outlineLevel="1" x14ac:dyDescent="0.2">
      <c r="C25297" s="554"/>
      <c r="D25297" s="554"/>
    </row>
    <row r="25298" spans="3:4" hidden="1" outlineLevel="1" x14ac:dyDescent="0.2">
      <c r="C25298" s="554"/>
      <c r="D25298" s="554"/>
    </row>
    <row r="25299" spans="3:4" hidden="1" outlineLevel="1" x14ac:dyDescent="0.2">
      <c r="C25299" s="554"/>
      <c r="D25299" s="554"/>
    </row>
    <row r="25300" spans="3:4" hidden="1" outlineLevel="1" x14ac:dyDescent="0.2">
      <c r="C25300" s="554"/>
      <c r="D25300" s="554"/>
    </row>
    <row r="25301" spans="3:4" hidden="1" outlineLevel="1" x14ac:dyDescent="0.2">
      <c r="C25301" s="554"/>
      <c r="D25301" s="554"/>
    </row>
    <row r="25302" spans="3:4" hidden="1" outlineLevel="1" x14ac:dyDescent="0.2">
      <c r="C25302" s="554"/>
      <c r="D25302" s="554"/>
    </row>
    <row r="25303" spans="3:4" hidden="1" outlineLevel="1" x14ac:dyDescent="0.2">
      <c r="C25303" s="554"/>
      <c r="D25303" s="554"/>
    </row>
    <row r="25304" spans="3:4" hidden="1" outlineLevel="1" x14ac:dyDescent="0.2">
      <c r="C25304" s="554"/>
      <c r="D25304" s="554"/>
    </row>
    <row r="25305" spans="3:4" hidden="1" outlineLevel="1" x14ac:dyDescent="0.2">
      <c r="C25305" s="554"/>
      <c r="D25305" s="554"/>
    </row>
    <row r="25306" spans="3:4" hidden="1" outlineLevel="1" x14ac:dyDescent="0.2">
      <c r="C25306" s="554"/>
      <c r="D25306" s="554"/>
    </row>
    <row r="25307" spans="3:4" hidden="1" outlineLevel="1" x14ac:dyDescent="0.2">
      <c r="C25307" s="554"/>
      <c r="D25307" s="554"/>
    </row>
    <row r="25308" spans="3:4" hidden="1" outlineLevel="1" x14ac:dyDescent="0.2">
      <c r="C25308" s="554"/>
      <c r="D25308" s="554"/>
    </row>
    <row r="25309" spans="3:4" hidden="1" outlineLevel="1" x14ac:dyDescent="0.2">
      <c r="C25309" s="554"/>
      <c r="D25309" s="554"/>
    </row>
    <row r="25310" spans="3:4" hidden="1" outlineLevel="1" x14ac:dyDescent="0.2">
      <c r="C25310" s="554"/>
      <c r="D25310" s="554"/>
    </row>
    <row r="25311" spans="3:4" hidden="1" outlineLevel="1" x14ac:dyDescent="0.2">
      <c r="C25311" s="554"/>
      <c r="D25311" s="554"/>
    </row>
    <row r="25312" spans="3:4" hidden="1" outlineLevel="1" x14ac:dyDescent="0.2">
      <c r="C25312" s="554"/>
      <c r="D25312" s="554"/>
    </row>
    <row r="25313" spans="3:4" hidden="1" outlineLevel="1" x14ac:dyDescent="0.2">
      <c r="C25313" s="554"/>
      <c r="D25313" s="554"/>
    </row>
    <row r="25314" spans="3:4" hidden="1" outlineLevel="1" x14ac:dyDescent="0.2">
      <c r="C25314" s="554"/>
      <c r="D25314" s="554"/>
    </row>
    <row r="25315" spans="3:4" hidden="1" outlineLevel="1" x14ac:dyDescent="0.2">
      <c r="C25315" s="554"/>
      <c r="D25315" s="554"/>
    </row>
    <row r="25316" spans="3:4" hidden="1" outlineLevel="1" x14ac:dyDescent="0.2">
      <c r="C25316" s="554"/>
      <c r="D25316" s="554"/>
    </row>
    <row r="25317" spans="3:4" hidden="1" outlineLevel="1" x14ac:dyDescent="0.2">
      <c r="C25317" s="554"/>
      <c r="D25317" s="554"/>
    </row>
    <row r="25318" spans="3:4" hidden="1" outlineLevel="1" x14ac:dyDescent="0.2">
      <c r="C25318" s="554"/>
      <c r="D25318" s="554"/>
    </row>
    <row r="25319" spans="3:4" hidden="1" outlineLevel="1" x14ac:dyDescent="0.2">
      <c r="C25319" s="554"/>
      <c r="D25319" s="554"/>
    </row>
    <row r="25320" spans="3:4" hidden="1" outlineLevel="1" x14ac:dyDescent="0.2">
      <c r="C25320" s="554"/>
      <c r="D25320" s="554"/>
    </row>
    <row r="25321" spans="3:4" hidden="1" outlineLevel="1" x14ac:dyDescent="0.2">
      <c r="C25321" s="554"/>
      <c r="D25321" s="554"/>
    </row>
    <row r="25322" spans="3:4" hidden="1" outlineLevel="1" x14ac:dyDescent="0.2">
      <c r="C25322" s="554"/>
      <c r="D25322" s="554"/>
    </row>
    <row r="25323" spans="3:4" hidden="1" outlineLevel="1" x14ac:dyDescent="0.2">
      <c r="C25323" s="554"/>
      <c r="D25323" s="554"/>
    </row>
    <row r="25324" spans="3:4" hidden="1" outlineLevel="1" x14ac:dyDescent="0.2">
      <c r="C25324" s="554"/>
      <c r="D25324" s="554"/>
    </row>
    <row r="25325" spans="3:4" hidden="1" outlineLevel="1" x14ac:dyDescent="0.2">
      <c r="C25325" s="554"/>
      <c r="D25325" s="554"/>
    </row>
    <row r="25326" spans="3:4" hidden="1" outlineLevel="1" x14ac:dyDescent="0.2">
      <c r="C25326" s="554"/>
      <c r="D25326" s="554"/>
    </row>
    <row r="25327" spans="3:4" hidden="1" outlineLevel="1" x14ac:dyDescent="0.2">
      <c r="C25327" s="554"/>
      <c r="D25327" s="554"/>
    </row>
    <row r="25328" spans="3:4" hidden="1" outlineLevel="1" x14ac:dyDescent="0.2">
      <c r="C25328" s="554"/>
      <c r="D25328" s="554"/>
    </row>
    <row r="25329" spans="3:4" hidden="1" outlineLevel="1" x14ac:dyDescent="0.2">
      <c r="C25329" s="554"/>
      <c r="D25329" s="554"/>
    </row>
    <row r="25330" spans="3:4" hidden="1" outlineLevel="1" x14ac:dyDescent="0.2">
      <c r="C25330" s="554"/>
      <c r="D25330" s="554"/>
    </row>
    <row r="25331" spans="3:4" hidden="1" outlineLevel="1" x14ac:dyDescent="0.2">
      <c r="C25331" s="554"/>
      <c r="D25331" s="554"/>
    </row>
    <row r="25332" spans="3:4" hidden="1" outlineLevel="1" x14ac:dyDescent="0.2">
      <c r="C25332" s="554"/>
      <c r="D25332" s="554"/>
    </row>
    <row r="25333" spans="3:4" hidden="1" outlineLevel="1" x14ac:dyDescent="0.2">
      <c r="C25333" s="554"/>
      <c r="D25333" s="554"/>
    </row>
    <row r="25334" spans="3:4" hidden="1" outlineLevel="1" x14ac:dyDescent="0.2">
      <c r="C25334" s="554"/>
      <c r="D25334" s="554"/>
    </row>
    <row r="25335" spans="3:4" hidden="1" outlineLevel="1" x14ac:dyDescent="0.2">
      <c r="C25335" s="554"/>
      <c r="D25335" s="554"/>
    </row>
    <row r="25336" spans="3:4" hidden="1" outlineLevel="1" x14ac:dyDescent="0.2">
      <c r="C25336" s="554"/>
      <c r="D25336" s="554"/>
    </row>
    <row r="25337" spans="3:4" hidden="1" outlineLevel="1" x14ac:dyDescent="0.2">
      <c r="C25337" s="554"/>
      <c r="D25337" s="554"/>
    </row>
    <row r="25338" spans="3:4" hidden="1" outlineLevel="1" x14ac:dyDescent="0.2">
      <c r="C25338" s="554"/>
      <c r="D25338" s="554"/>
    </row>
    <row r="25339" spans="3:4" hidden="1" outlineLevel="1" x14ac:dyDescent="0.2">
      <c r="C25339" s="554"/>
      <c r="D25339" s="554"/>
    </row>
    <row r="25340" spans="3:4" hidden="1" outlineLevel="1" x14ac:dyDescent="0.2">
      <c r="C25340" s="554"/>
      <c r="D25340" s="554"/>
    </row>
    <row r="25341" spans="3:4" hidden="1" outlineLevel="1" x14ac:dyDescent="0.2">
      <c r="C25341" s="554"/>
      <c r="D25341" s="554"/>
    </row>
    <row r="25342" spans="3:4" hidden="1" outlineLevel="1" x14ac:dyDescent="0.2">
      <c r="C25342" s="554"/>
      <c r="D25342" s="554"/>
    </row>
    <row r="25343" spans="3:4" hidden="1" outlineLevel="1" x14ac:dyDescent="0.2">
      <c r="C25343" s="554"/>
      <c r="D25343" s="554"/>
    </row>
    <row r="25344" spans="3:4" hidden="1" outlineLevel="1" x14ac:dyDescent="0.2">
      <c r="C25344" s="554"/>
      <c r="D25344" s="554"/>
    </row>
    <row r="25345" spans="3:4" hidden="1" outlineLevel="1" x14ac:dyDescent="0.2">
      <c r="C25345" s="554"/>
      <c r="D25345" s="554"/>
    </row>
    <row r="25346" spans="3:4" hidden="1" outlineLevel="1" x14ac:dyDescent="0.2">
      <c r="C25346" s="554"/>
      <c r="D25346" s="554"/>
    </row>
    <row r="25347" spans="3:4" hidden="1" outlineLevel="1" x14ac:dyDescent="0.2">
      <c r="C25347" s="554"/>
      <c r="D25347" s="554"/>
    </row>
    <row r="25348" spans="3:4" hidden="1" outlineLevel="1" x14ac:dyDescent="0.2">
      <c r="C25348" s="554"/>
      <c r="D25348" s="554"/>
    </row>
    <row r="25349" spans="3:4" hidden="1" outlineLevel="1" x14ac:dyDescent="0.2">
      <c r="C25349" s="554"/>
      <c r="D25349" s="554"/>
    </row>
    <row r="25350" spans="3:4" hidden="1" outlineLevel="1" x14ac:dyDescent="0.2">
      <c r="C25350" s="554"/>
      <c r="D25350" s="554"/>
    </row>
    <row r="25351" spans="3:4" hidden="1" outlineLevel="1" x14ac:dyDescent="0.2">
      <c r="C25351" s="554"/>
      <c r="D25351" s="554"/>
    </row>
    <row r="25352" spans="3:4" hidden="1" outlineLevel="1" x14ac:dyDescent="0.2">
      <c r="C25352" s="554"/>
      <c r="D25352" s="554"/>
    </row>
    <row r="25353" spans="3:4" hidden="1" outlineLevel="1" x14ac:dyDescent="0.2">
      <c r="C25353" s="554"/>
      <c r="D25353" s="554"/>
    </row>
    <row r="25354" spans="3:4" hidden="1" outlineLevel="1" x14ac:dyDescent="0.2">
      <c r="C25354" s="554"/>
      <c r="D25354" s="554"/>
    </row>
    <row r="25355" spans="3:4" hidden="1" outlineLevel="1" x14ac:dyDescent="0.2">
      <c r="C25355" s="554"/>
      <c r="D25355" s="554"/>
    </row>
    <row r="25356" spans="3:4" hidden="1" outlineLevel="1" x14ac:dyDescent="0.2">
      <c r="C25356" s="554"/>
      <c r="D25356" s="554"/>
    </row>
    <row r="25357" spans="3:4" hidden="1" outlineLevel="1" x14ac:dyDescent="0.2">
      <c r="C25357" s="554"/>
      <c r="D25357" s="554"/>
    </row>
    <row r="25358" spans="3:4" hidden="1" outlineLevel="1" x14ac:dyDescent="0.2">
      <c r="C25358" s="554"/>
      <c r="D25358" s="554"/>
    </row>
    <row r="25359" spans="3:4" hidden="1" outlineLevel="1" x14ac:dyDescent="0.2">
      <c r="C25359" s="554"/>
      <c r="D25359" s="554"/>
    </row>
    <row r="25360" spans="3:4" hidden="1" outlineLevel="1" x14ac:dyDescent="0.2">
      <c r="C25360" s="554"/>
      <c r="D25360" s="554"/>
    </row>
    <row r="25361" spans="3:4" hidden="1" outlineLevel="1" x14ac:dyDescent="0.2">
      <c r="C25361" s="554"/>
      <c r="D25361" s="554"/>
    </row>
    <row r="25362" spans="3:4" hidden="1" outlineLevel="1" x14ac:dyDescent="0.2">
      <c r="C25362" s="554"/>
      <c r="D25362" s="554"/>
    </row>
    <row r="25363" spans="3:4" hidden="1" outlineLevel="1" x14ac:dyDescent="0.2">
      <c r="C25363" s="554"/>
      <c r="D25363" s="554"/>
    </row>
    <row r="25364" spans="3:4" hidden="1" outlineLevel="1" x14ac:dyDescent="0.2">
      <c r="C25364" s="554"/>
      <c r="D25364" s="554"/>
    </row>
    <row r="25365" spans="3:4" hidden="1" outlineLevel="1" x14ac:dyDescent="0.2">
      <c r="C25365" s="554"/>
      <c r="D25365" s="554"/>
    </row>
    <row r="25366" spans="3:4" hidden="1" outlineLevel="1" x14ac:dyDescent="0.2">
      <c r="C25366" s="554"/>
      <c r="D25366" s="554"/>
    </row>
    <row r="25367" spans="3:4" hidden="1" outlineLevel="1" x14ac:dyDescent="0.2">
      <c r="C25367" s="554"/>
      <c r="D25367" s="554"/>
    </row>
    <row r="25368" spans="3:4" hidden="1" outlineLevel="1" x14ac:dyDescent="0.2">
      <c r="C25368" s="554"/>
      <c r="D25368" s="554"/>
    </row>
    <row r="25369" spans="3:4" hidden="1" outlineLevel="1" x14ac:dyDescent="0.2">
      <c r="C25369" s="554"/>
      <c r="D25369" s="554"/>
    </row>
    <row r="25370" spans="3:4" hidden="1" outlineLevel="1" x14ac:dyDescent="0.2">
      <c r="C25370" s="554"/>
      <c r="D25370" s="554"/>
    </row>
    <row r="25371" spans="3:4" hidden="1" outlineLevel="1" x14ac:dyDescent="0.2">
      <c r="C25371" s="554"/>
      <c r="D25371" s="554"/>
    </row>
    <row r="25372" spans="3:4" hidden="1" outlineLevel="1" x14ac:dyDescent="0.2">
      <c r="C25372" s="554"/>
      <c r="D25372" s="554"/>
    </row>
    <row r="25373" spans="3:4" hidden="1" outlineLevel="1" x14ac:dyDescent="0.2">
      <c r="C25373" s="554"/>
      <c r="D25373" s="554"/>
    </row>
    <row r="25374" spans="3:4" hidden="1" outlineLevel="1" x14ac:dyDescent="0.2">
      <c r="C25374" s="554"/>
      <c r="D25374" s="554"/>
    </row>
    <row r="25375" spans="3:4" hidden="1" outlineLevel="1" x14ac:dyDescent="0.2">
      <c r="C25375" s="554"/>
      <c r="D25375" s="554"/>
    </row>
    <row r="25376" spans="3:4" hidden="1" outlineLevel="1" x14ac:dyDescent="0.2">
      <c r="C25376" s="554"/>
      <c r="D25376" s="554"/>
    </row>
    <row r="25377" spans="3:4" hidden="1" outlineLevel="1" x14ac:dyDescent="0.2">
      <c r="C25377" s="554"/>
      <c r="D25377" s="554"/>
    </row>
    <row r="25378" spans="3:4" hidden="1" outlineLevel="1" x14ac:dyDescent="0.2">
      <c r="C25378" s="554"/>
      <c r="D25378" s="554"/>
    </row>
    <row r="25379" spans="3:4" hidden="1" outlineLevel="1" x14ac:dyDescent="0.2">
      <c r="C25379" s="554"/>
      <c r="D25379" s="554"/>
    </row>
    <row r="25380" spans="3:4" hidden="1" outlineLevel="1" x14ac:dyDescent="0.2">
      <c r="C25380" s="554"/>
      <c r="D25380" s="554"/>
    </row>
    <row r="25381" spans="3:4" hidden="1" outlineLevel="1" x14ac:dyDescent="0.2">
      <c r="C25381" s="554"/>
      <c r="D25381" s="554"/>
    </row>
    <row r="25382" spans="3:4" hidden="1" outlineLevel="1" x14ac:dyDescent="0.2">
      <c r="C25382" s="554"/>
      <c r="D25382" s="554"/>
    </row>
    <row r="25383" spans="3:4" hidden="1" outlineLevel="1" x14ac:dyDescent="0.2">
      <c r="C25383" s="554"/>
      <c r="D25383" s="554"/>
    </row>
    <row r="25384" spans="3:4" hidden="1" outlineLevel="1" x14ac:dyDescent="0.2">
      <c r="C25384" s="554"/>
      <c r="D25384" s="554"/>
    </row>
    <row r="25385" spans="3:4" hidden="1" outlineLevel="1" x14ac:dyDescent="0.2">
      <c r="C25385" s="554"/>
      <c r="D25385" s="554"/>
    </row>
    <row r="25386" spans="3:4" hidden="1" outlineLevel="1" x14ac:dyDescent="0.2">
      <c r="C25386" s="554"/>
      <c r="D25386" s="554"/>
    </row>
    <row r="25387" spans="3:4" hidden="1" outlineLevel="1" x14ac:dyDescent="0.2">
      <c r="C25387" s="554"/>
      <c r="D25387" s="554"/>
    </row>
    <row r="25388" spans="3:4" hidden="1" outlineLevel="1" x14ac:dyDescent="0.2">
      <c r="C25388" s="554"/>
      <c r="D25388" s="554"/>
    </row>
    <row r="25389" spans="3:4" hidden="1" outlineLevel="1" x14ac:dyDescent="0.2">
      <c r="C25389" s="554"/>
      <c r="D25389" s="554"/>
    </row>
    <row r="25390" spans="3:4" hidden="1" outlineLevel="1" x14ac:dyDescent="0.2">
      <c r="C25390" s="554"/>
      <c r="D25390" s="554"/>
    </row>
    <row r="25391" spans="3:4" hidden="1" outlineLevel="1" x14ac:dyDescent="0.2">
      <c r="C25391" s="554"/>
      <c r="D25391" s="554"/>
    </row>
    <row r="25392" spans="3:4" hidden="1" outlineLevel="1" x14ac:dyDescent="0.2">
      <c r="C25392" s="554"/>
      <c r="D25392" s="554"/>
    </row>
    <row r="25393" spans="3:4" hidden="1" outlineLevel="1" x14ac:dyDescent="0.2">
      <c r="C25393" s="554"/>
      <c r="D25393" s="554"/>
    </row>
    <row r="25394" spans="3:4" hidden="1" outlineLevel="1" x14ac:dyDescent="0.2">
      <c r="C25394" s="554"/>
      <c r="D25394" s="554"/>
    </row>
    <row r="25395" spans="3:4" hidden="1" outlineLevel="1" x14ac:dyDescent="0.2">
      <c r="C25395" s="554"/>
      <c r="D25395" s="554"/>
    </row>
    <row r="25396" spans="3:4" hidden="1" outlineLevel="1" x14ac:dyDescent="0.2">
      <c r="C25396" s="554"/>
      <c r="D25396" s="554"/>
    </row>
    <row r="25397" spans="3:4" hidden="1" outlineLevel="1" x14ac:dyDescent="0.2">
      <c r="C25397" s="554"/>
      <c r="D25397" s="554"/>
    </row>
    <row r="25398" spans="3:4" hidden="1" outlineLevel="1" x14ac:dyDescent="0.2">
      <c r="C25398" s="554"/>
      <c r="D25398" s="554"/>
    </row>
    <row r="25399" spans="3:4" hidden="1" outlineLevel="1" x14ac:dyDescent="0.2">
      <c r="C25399" s="554"/>
      <c r="D25399" s="554"/>
    </row>
    <row r="25400" spans="3:4" hidden="1" outlineLevel="1" x14ac:dyDescent="0.2">
      <c r="C25400" s="554"/>
      <c r="D25400" s="554"/>
    </row>
    <row r="25401" spans="3:4" hidden="1" outlineLevel="1" x14ac:dyDescent="0.2">
      <c r="C25401" s="554"/>
      <c r="D25401" s="554"/>
    </row>
    <row r="25402" spans="3:4" hidden="1" outlineLevel="1" x14ac:dyDescent="0.2">
      <c r="C25402" s="554"/>
      <c r="D25402" s="554"/>
    </row>
    <row r="25403" spans="3:4" hidden="1" outlineLevel="1" x14ac:dyDescent="0.2">
      <c r="C25403" s="554"/>
      <c r="D25403" s="554"/>
    </row>
    <row r="25404" spans="3:4" hidden="1" outlineLevel="1" x14ac:dyDescent="0.2">
      <c r="C25404" s="554"/>
      <c r="D25404" s="554"/>
    </row>
    <row r="25405" spans="3:4" hidden="1" outlineLevel="1" x14ac:dyDescent="0.2">
      <c r="C25405" s="554"/>
      <c r="D25405" s="554"/>
    </row>
    <row r="25406" spans="3:4" hidden="1" outlineLevel="1" x14ac:dyDescent="0.2">
      <c r="C25406" s="554"/>
      <c r="D25406" s="554"/>
    </row>
    <row r="25407" spans="3:4" hidden="1" outlineLevel="1" x14ac:dyDescent="0.2">
      <c r="C25407" s="554"/>
      <c r="D25407" s="554"/>
    </row>
    <row r="25408" spans="3:4" hidden="1" outlineLevel="1" x14ac:dyDescent="0.2">
      <c r="C25408" s="554"/>
      <c r="D25408" s="554"/>
    </row>
    <row r="25409" spans="3:4" hidden="1" outlineLevel="1" x14ac:dyDescent="0.2">
      <c r="C25409" s="554"/>
      <c r="D25409" s="554"/>
    </row>
    <row r="25410" spans="3:4" hidden="1" outlineLevel="1" x14ac:dyDescent="0.2">
      <c r="C25410" s="554"/>
      <c r="D25410" s="554"/>
    </row>
    <row r="25411" spans="3:4" hidden="1" outlineLevel="1" x14ac:dyDescent="0.2">
      <c r="C25411" s="554"/>
      <c r="D25411" s="554"/>
    </row>
    <row r="25412" spans="3:4" hidden="1" outlineLevel="1" x14ac:dyDescent="0.2">
      <c r="C25412" s="554"/>
      <c r="D25412" s="554"/>
    </row>
    <row r="25413" spans="3:4" hidden="1" outlineLevel="1" x14ac:dyDescent="0.2">
      <c r="C25413" s="554"/>
      <c r="D25413" s="554"/>
    </row>
    <row r="25414" spans="3:4" hidden="1" outlineLevel="1" x14ac:dyDescent="0.2">
      <c r="C25414" s="554"/>
      <c r="D25414" s="554"/>
    </row>
    <row r="25415" spans="3:4" hidden="1" outlineLevel="1" x14ac:dyDescent="0.2">
      <c r="C25415" s="554"/>
      <c r="D25415" s="554"/>
    </row>
    <row r="25416" spans="3:4" hidden="1" outlineLevel="1" x14ac:dyDescent="0.2">
      <c r="C25416" s="554"/>
      <c r="D25416" s="554"/>
    </row>
    <row r="25417" spans="3:4" hidden="1" outlineLevel="1" x14ac:dyDescent="0.2">
      <c r="C25417" s="554"/>
      <c r="D25417" s="554"/>
    </row>
    <row r="25418" spans="3:4" hidden="1" outlineLevel="1" x14ac:dyDescent="0.2">
      <c r="C25418" s="554"/>
      <c r="D25418" s="554"/>
    </row>
    <row r="25419" spans="3:4" hidden="1" outlineLevel="1" x14ac:dyDescent="0.2">
      <c r="C25419" s="554"/>
      <c r="D25419" s="554"/>
    </row>
    <row r="25420" spans="3:4" hidden="1" outlineLevel="1" x14ac:dyDescent="0.2">
      <c r="C25420" s="554"/>
      <c r="D25420" s="554"/>
    </row>
    <row r="25421" spans="3:4" hidden="1" outlineLevel="1" x14ac:dyDescent="0.2">
      <c r="C25421" s="554"/>
      <c r="D25421" s="554"/>
    </row>
    <row r="25422" spans="3:4" hidden="1" outlineLevel="1" x14ac:dyDescent="0.2">
      <c r="C25422" s="554"/>
      <c r="D25422" s="554"/>
    </row>
    <row r="25423" spans="3:4" hidden="1" outlineLevel="1" x14ac:dyDescent="0.2">
      <c r="C25423" s="554"/>
      <c r="D25423" s="554"/>
    </row>
    <row r="25424" spans="3:4" hidden="1" outlineLevel="1" x14ac:dyDescent="0.2">
      <c r="C25424" s="554"/>
      <c r="D25424" s="554"/>
    </row>
    <row r="25425" spans="3:4" hidden="1" outlineLevel="1" x14ac:dyDescent="0.2">
      <c r="C25425" s="554"/>
      <c r="D25425" s="554"/>
    </row>
    <row r="25426" spans="3:4" hidden="1" outlineLevel="1" x14ac:dyDescent="0.2">
      <c r="C25426" s="554"/>
      <c r="D25426" s="554"/>
    </row>
    <row r="25427" spans="3:4" hidden="1" outlineLevel="1" x14ac:dyDescent="0.2">
      <c r="C25427" s="554"/>
      <c r="D25427" s="554"/>
    </row>
    <row r="25428" spans="3:4" hidden="1" outlineLevel="1" x14ac:dyDescent="0.2">
      <c r="C25428" s="554"/>
      <c r="D25428" s="554"/>
    </row>
    <row r="25429" spans="3:4" hidden="1" outlineLevel="1" x14ac:dyDescent="0.2">
      <c r="C25429" s="554"/>
      <c r="D25429" s="554"/>
    </row>
    <row r="25430" spans="3:4" hidden="1" outlineLevel="1" x14ac:dyDescent="0.2">
      <c r="C25430" s="554"/>
      <c r="D25430" s="554"/>
    </row>
    <row r="25431" spans="3:4" hidden="1" outlineLevel="1" x14ac:dyDescent="0.2">
      <c r="C25431" s="554"/>
      <c r="D25431" s="554"/>
    </row>
    <row r="25432" spans="3:4" hidden="1" outlineLevel="1" x14ac:dyDescent="0.2">
      <c r="C25432" s="554"/>
      <c r="D25432" s="554"/>
    </row>
    <row r="25433" spans="3:4" hidden="1" outlineLevel="1" x14ac:dyDescent="0.2">
      <c r="C25433" s="554"/>
      <c r="D25433" s="554"/>
    </row>
    <row r="25434" spans="3:4" hidden="1" outlineLevel="1" x14ac:dyDescent="0.2">
      <c r="C25434" s="554"/>
      <c r="D25434" s="554"/>
    </row>
    <row r="25435" spans="3:4" hidden="1" outlineLevel="1" x14ac:dyDescent="0.2">
      <c r="C25435" s="554"/>
      <c r="D25435" s="554"/>
    </row>
    <row r="25436" spans="3:4" hidden="1" outlineLevel="1" x14ac:dyDescent="0.2">
      <c r="C25436" s="554"/>
      <c r="D25436" s="554"/>
    </row>
    <row r="25437" spans="3:4" hidden="1" outlineLevel="1" x14ac:dyDescent="0.2">
      <c r="C25437" s="554"/>
      <c r="D25437" s="554"/>
    </row>
    <row r="25438" spans="3:4" hidden="1" outlineLevel="1" x14ac:dyDescent="0.2">
      <c r="C25438" s="554"/>
      <c r="D25438" s="554"/>
    </row>
    <row r="25439" spans="3:4" hidden="1" outlineLevel="1" x14ac:dyDescent="0.2">
      <c r="C25439" s="554"/>
      <c r="D25439" s="554"/>
    </row>
    <row r="25440" spans="3:4" hidden="1" outlineLevel="1" x14ac:dyDescent="0.2">
      <c r="C25440" s="554"/>
      <c r="D25440" s="554"/>
    </row>
    <row r="25441" spans="3:4" hidden="1" outlineLevel="1" x14ac:dyDescent="0.2">
      <c r="C25441" s="554"/>
      <c r="D25441" s="554"/>
    </row>
    <row r="25442" spans="3:4" hidden="1" outlineLevel="1" x14ac:dyDescent="0.2">
      <c r="C25442" s="554"/>
      <c r="D25442" s="554"/>
    </row>
    <row r="25443" spans="3:4" hidden="1" outlineLevel="1" x14ac:dyDescent="0.2">
      <c r="C25443" s="554"/>
      <c r="D25443" s="554"/>
    </row>
    <row r="25444" spans="3:4" hidden="1" outlineLevel="1" x14ac:dyDescent="0.2">
      <c r="C25444" s="554"/>
      <c r="D25444" s="554"/>
    </row>
    <row r="25445" spans="3:4" hidden="1" outlineLevel="1" x14ac:dyDescent="0.2">
      <c r="C25445" s="554"/>
      <c r="D25445" s="554"/>
    </row>
    <row r="25446" spans="3:4" hidden="1" outlineLevel="1" x14ac:dyDescent="0.2">
      <c r="C25446" s="554"/>
      <c r="D25446" s="554"/>
    </row>
    <row r="25447" spans="3:4" hidden="1" outlineLevel="1" x14ac:dyDescent="0.2">
      <c r="C25447" s="554"/>
      <c r="D25447" s="554"/>
    </row>
    <row r="25448" spans="3:4" hidden="1" outlineLevel="1" x14ac:dyDescent="0.2">
      <c r="C25448" s="554"/>
      <c r="D25448" s="554"/>
    </row>
    <row r="25449" spans="3:4" hidden="1" outlineLevel="1" x14ac:dyDescent="0.2">
      <c r="C25449" s="554"/>
      <c r="D25449" s="554"/>
    </row>
    <row r="25450" spans="3:4" hidden="1" outlineLevel="1" x14ac:dyDescent="0.2">
      <c r="C25450" s="554"/>
      <c r="D25450" s="554"/>
    </row>
    <row r="25451" spans="3:4" hidden="1" outlineLevel="1" x14ac:dyDescent="0.2">
      <c r="C25451" s="554"/>
      <c r="D25451" s="554"/>
    </row>
    <row r="25452" spans="3:4" hidden="1" outlineLevel="1" x14ac:dyDescent="0.2">
      <c r="C25452" s="554"/>
      <c r="D25452" s="554"/>
    </row>
    <row r="25453" spans="3:4" hidden="1" outlineLevel="1" x14ac:dyDescent="0.2">
      <c r="C25453" s="554"/>
      <c r="D25453" s="554"/>
    </row>
    <row r="25454" spans="3:4" hidden="1" outlineLevel="1" x14ac:dyDescent="0.2">
      <c r="C25454" s="554"/>
      <c r="D25454" s="554"/>
    </row>
    <row r="25455" spans="3:4" hidden="1" outlineLevel="1" x14ac:dyDescent="0.2">
      <c r="C25455" s="554"/>
      <c r="D25455" s="554"/>
    </row>
    <row r="25456" spans="3:4" hidden="1" outlineLevel="1" x14ac:dyDescent="0.2">
      <c r="C25456" s="554"/>
      <c r="D25456" s="554"/>
    </row>
    <row r="25457" spans="3:4" hidden="1" outlineLevel="1" x14ac:dyDescent="0.2">
      <c r="C25457" s="554"/>
      <c r="D25457" s="554"/>
    </row>
    <row r="25458" spans="3:4" hidden="1" outlineLevel="1" x14ac:dyDescent="0.2">
      <c r="C25458" s="554"/>
      <c r="D25458" s="554"/>
    </row>
    <row r="25459" spans="3:4" hidden="1" outlineLevel="1" x14ac:dyDescent="0.2">
      <c r="C25459" s="554"/>
      <c r="D25459" s="554"/>
    </row>
    <row r="25460" spans="3:4" hidden="1" outlineLevel="1" x14ac:dyDescent="0.2">
      <c r="C25460" s="554"/>
      <c r="D25460" s="554"/>
    </row>
    <row r="25461" spans="3:4" hidden="1" outlineLevel="1" x14ac:dyDescent="0.2">
      <c r="C25461" s="554"/>
      <c r="D25461" s="554"/>
    </row>
    <row r="25462" spans="3:4" hidden="1" outlineLevel="1" x14ac:dyDescent="0.2">
      <c r="C25462" s="554"/>
      <c r="D25462" s="554"/>
    </row>
    <row r="25463" spans="3:4" hidden="1" outlineLevel="1" x14ac:dyDescent="0.2">
      <c r="C25463" s="554"/>
      <c r="D25463" s="554"/>
    </row>
    <row r="25464" spans="3:4" hidden="1" outlineLevel="1" x14ac:dyDescent="0.2">
      <c r="C25464" s="554"/>
      <c r="D25464" s="554"/>
    </row>
    <row r="25465" spans="3:4" hidden="1" outlineLevel="1" x14ac:dyDescent="0.2">
      <c r="C25465" s="554"/>
      <c r="D25465" s="554"/>
    </row>
    <row r="25466" spans="3:4" hidden="1" outlineLevel="1" x14ac:dyDescent="0.2">
      <c r="C25466" s="554"/>
      <c r="D25466" s="554"/>
    </row>
    <row r="25467" spans="3:4" hidden="1" outlineLevel="1" x14ac:dyDescent="0.2">
      <c r="C25467" s="554"/>
      <c r="D25467" s="554"/>
    </row>
    <row r="25468" spans="3:4" hidden="1" outlineLevel="1" x14ac:dyDescent="0.2">
      <c r="C25468" s="554"/>
      <c r="D25468" s="554"/>
    </row>
    <row r="25469" spans="3:4" hidden="1" outlineLevel="1" x14ac:dyDescent="0.2">
      <c r="C25469" s="554"/>
      <c r="D25469" s="554"/>
    </row>
    <row r="25470" spans="3:4" hidden="1" outlineLevel="1" x14ac:dyDescent="0.2">
      <c r="C25470" s="554"/>
      <c r="D25470" s="554"/>
    </row>
    <row r="25471" spans="3:4" hidden="1" outlineLevel="1" x14ac:dyDescent="0.2">
      <c r="C25471" s="554"/>
      <c r="D25471" s="554"/>
    </row>
    <row r="25472" spans="3:4" hidden="1" outlineLevel="1" x14ac:dyDescent="0.2">
      <c r="C25472" s="554"/>
      <c r="D25472" s="554"/>
    </row>
    <row r="25473" spans="3:4" hidden="1" outlineLevel="1" x14ac:dyDescent="0.2">
      <c r="C25473" s="554"/>
      <c r="D25473" s="554"/>
    </row>
    <row r="25474" spans="3:4" hidden="1" outlineLevel="1" x14ac:dyDescent="0.2">
      <c r="C25474" s="554"/>
      <c r="D25474" s="554"/>
    </row>
    <row r="25475" spans="3:4" hidden="1" outlineLevel="1" x14ac:dyDescent="0.2">
      <c r="C25475" s="554"/>
      <c r="D25475" s="554"/>
    </row>
    <row r="25476" spans="3:4" hidden="1" outlineLevel="1" x14ac:dyDescent="0.2">
      <c r="C25476" s="554"/>
      <c r="D25476" s="554"/>
    </row>
    <row r="25477" spans="3:4" hidden="1" outlineLevel="1" x14ac:dyDescent="0.2">
      <c r="C25477" s="554"/>
      <c r="D25477" s="554"/>
    </row>
    <row r="25478" spans="3:4" hidden="1" outlineLevel="1" x14ac:dyDescent="0.2">
      <c r="C25478" s="554"/>
      <c r="D25478" s="554"/>
    </row>
    <row r="25479" spans="3:4" hidden="1" outlineLevel="1" x14ac:dyDescent="0.2">
      <c r="C25479" s="554"/>
      <c r="D25479" s="554"/>
    </row>
    <row r="25480" spans="3:4" hidden="1" outlineLevel="1" x14ac:dyDescent="0.2">
      <c r="C25480" s="554"/>
      <c r="D25480" s="554"/>
    </row>
    <row r="25481" spans="3:4" hidden="1" outlineLevel="1" x14ac:dyDescent="0.2">
      <c r="C25481" s="554"/>
      <c r="D25481" s="554"/>
    </row>
    <row r="25482" spans="3:4" hidden="1" outlineLevel="1" x14ac:dyDescent="0.2">
      <c r="C25482" s="554"/>
      <c r="D25482" s="554"/>
    </row>
    <row r="25483" spans="3:4" hidden="1" outlineLevel="1" x14ac:dyDescent="0.2">
      <c r="C25483" s="554"/>
      <c r="D25483" s="554"/>
    </row>
    <row r="25484" spans="3:4" hidden="1" outlineLevel="1" x14ac:dyDescent="0.2">
      <c r="C25484" s="554"/>
      <c r="D25484" s="554"/>
    </row>
    <row r="25485" spans="3:4" hidden="1" outlineLevel="1" x14ac:dyDescent="0.2">
      <c r="C25485" s="554"/>
      <c r="D25485" s="554"/>
    </row>
    <row r="25486" spans="3:4" hidden="1" outlineLevel="1" x14ac:dyDescent="0.2">
      <c r="C25486" s="554"/>
      <c r="D25486" s="554"/>
    </row>
    <row r="25487" spans="3:4" hidden="1" outlineLevel="1" x14ac:dyDescent="0.2">
      <c r="C25487" s="554"/>
      <c r="D25487" s="554"/>
    </row>
    <row r="25488" spans="3:4" hidden="1" outlineLevel="1" x14ac:dyDescent="0.2">
      <c r="C25488" s="554"/>
      <c r="D25488" s="554"/>
    </row>
    <row r="25489" spans="3:4" hidden="1" outlineLevel="1" x14ac:dyDescent="0.2">
      <c r="C25489" s="554"/>
      <c r="D25489" s="554"/>
    </row>
    <row r="25490" spans="3:4" hidden="1" outlineLevel="1" x14ac:dyDescent="0.2">
      <c r="C25490" s="554"/>
      <c r="D25490" s="554"/>
    </row>
    <row r="25491" spans="3:4" hidden="1" outlineLevel="1" x14ac:dyDescent="0.2">
      <c r="C25491" s="554"/>
      <c r="D25491" s="554"/>
    </row>
    <row r="25492" spans="3:4" hidden="1" outlineLevel="1" x14ac:dyDescent="0.2">
      <c r="C25492" s="554"/>
      <c r="D25492" s="554"/>
    </row>
    <row r="25493" spans="3:4" hidden="1" outlineLevel="1" x14ac:dyDescent="0.2">
      <c r="C25493" s="554"/>
      <c r="D25493" s="554"/>
    </row>
    <row r="25494" spans="3:4" hidden="1" outlineLevel="1" x14ac:dyDescent="0.2">
      <c r="C25494" s="554"/>
      <c r="D25494" s="554"/>
    </row>
    <row r="25495" spans="3:4" hidden="1" outlineLevel="1" x14ac:dyDescent="0.2">
      <c r="C25495" s="554"/>
      <c r="D25495" s="554"/>
    </row>
    <row r="25496" spans="3:4" hidden="1" outlineLevel="1" x14ac:dyDescent="0.2">
      <c r="C25496" s="554"/>
      <c r="D25496" s="554"/>
    </row>
    <row r="25497" spans="3:4" hidden="1" outlineLevel="1" x14ac:dyDescent="0.2">
      <c r="C25497" s="554"/>
      <c r="D25497" s="554"/>
    </row>
    <row r="25498" spans="3:4" hidden="1" outlineLevel="1" x14ac:dyDescent="0.2">
      <c r="C25498" s="554"/>
      <c r="D25498" s="554"/>
    </row>
    <row r="25499" spans="3:4" hidden="1" outlineLevel="1" x14ac:dyDescent="0.2">
      <c r="C25499" s="554"/>
      <c r="D25499" s="554"/>
    </row>
    <row r="25500" spans="3:4" hidden="1" outlineLevel="1" x14ac:dyDescent="0.2">
      <c r="C25500" s="554"/>
      <c r="D25500" s="554"/>
    </row>
    <row r="25501" spans="3:4" hidden="1" outlineLevel="1" x14ac:dyDescent="0.2">
      <c r="C25501" s="554"/>
      <c r="D25501" s="554"/>
    </row>
    <row r="25502" spans="3:4" hidden="1" outlineLevel="1" x14ac:dyDescent="0.2">
      <c r="C25502" s="554"/>
      <c r="D25502" s="554"/>
    </row>
    <row r="25503" spans="3:4" hidden="1" outlineLevel="1" x14ac:dyDescent="0.2">
      <c r="C25503" s="554"/>
      <c r="D25503" s="554"/>
    </row>
    <row r="25504" spans="3:4" hidden="1" outlineLevel="1" x14ac:dyDescent="0.2">
      <c r="C25504" s="554"/>
      <c r="D25504" s="554"/>
    </row>
    <row r="25505" spans="3:4" hidden="1" outlineLevel="1" x14ac:dyDescent="0.2">
      <c r="C25505" s="554"/>
      <c r="D25505" s="554"/>
    </row>
    <row r="25506" spans="3:4" hidden="1" outlineLevel="1" x14ac:dyDescent="0.2">
      <c r="C25506" s="554"/>
      <c r="D25506" s="554"/>
    </row>
    <row r="25507" spans="3:4" hidden="1" outlineLevel="1" x14ac:dyDescent="0.2">
      <c r="C25507" s="554"/>
      <c r="D25507" s="554"/>
    </row>
    <row r="25508" spans="3:4" hidden="1" outlineLevel="1" x14ac:dyDescent="0.2">
      <c r="C25508" s="554"/>
      <c r="D25508" s="554"/>
    </row>
    <row r="25509" spans="3:4" hidden="1" outlineLevel="1" x14ac:dyDescent="0.2">
      <c r="C25509" s="554"/>
      <c r="D25509" s="554"/>
    </row>
    <row r="25510" spans="3:4" hidden="1" outlineLevel="1" x14ac:dyDescent="0.2">
      <c r="C25510" s="554"/>
      <c r="D25510" s="554"/>
    </row>
    <row r="25511" spans="3:4" hidden="1" outlineLevel="1" x14ac:dyDescent="0.2">
      <c r="C25511" s="554"/>
      <c r="D25511" s="554"/>
    </row>
    <row r="25512" spans="3:4" hidden="1" outlineLevel="1" x14ac:dyDescent="0.2">
      <c r="C25512" s="554"/>
      <c r="D25512" s="554"/>
    </row>
    <row r="25513" spans="3:4" hidden="1" outlineLevel="1" x14ac:dyDescent="0.2">
      <c r="C25513" s="554"/>
      <c r="D25513" s="554"/>
    </row>
    <row r="25514" spans="3:4" hidden="1" outlineLevel="1" x14ac:dyDescent="0.2">
      <c r="C25514" s="554"/>
      <c r="D25514" s="554"/>
    </row>
    <row r="25515" spans="3:4" hidden="1" outlineLevel="1" x14ac:dyDescent="0.2">
      <c r="C25515" s="554"/>
      <c r="D25515" s="554"/>
    </row>
    <row r="25516" spans="3:4" hidden="1" outlineLevel="1" x14ac:dyDescent="0.2">
      <c r="C25516" s="554"/>
      <c r="D25516" s="554"/>
    </row>
    <row r="25517" spans="3:4" hidden="1" outlineLevel="1" x14ac:dyDescent="0.2">
      <c r="C25517" s="554"/>
      <c r="D25517" s="554"/>
    </row>
    <row r="25518" spans="3:4" hidden="1" outlineLevel="1" x14ac:dyDescent="0.2">
      <c r="C25518" s="554"/>
      <c r="D25518" s="554"/>
    </row>
    <row r="25519" spans="3:4" hidden="1" outlineLevel="1" x14ac:dyDescent="0.2">
      <c r="C25519" s="554"/>
      <c r="D25519" s="554"/>
    </row>
    <row r="25520" spans="3:4" hidden="1" outlineLevel="1" x14ac:dyDescent="0.2">
      <c r="C25520" s="554"/>
      <c r="D25520" s="554"/>
    </row>
    <row r="25521" spans="3:4" hidden="1" outlineLevel="1" x14ac:dyDescent="0.2">
      <c r="C25521" s="554"/>
      <c r="D25521" s="554"/>
    </row>
    <row r="25522" spans="3:4" hidden="1" outlineLevel="1" x14ac:dyDescent="0.2">
      <c r="C25522" s="554"/>
      <c r="D25522" s="554"/>
    </row>
    <row r="25523" spans="3:4" hidden="1" outlineLevel="1" x14ac:dyDescent="0.2">
      <c r="C25523" s="554"/>
      <c r="D25523" s="554"/>
    </row>
    <row r="25524" spans="3:4" hidden="1" outlineLevel="1" x14ac:dyDescent="0.2">
      <c r="C25524" s="554"/>
      <c r="D25524" s="554"/>
    </row>
    <row r="25525" spans="3:4" hidden="1" outlineLevel="1" x14ac:dyDescent="0.2">
      <c r="C25525" s="554"/>
      <c r="D25525" s="554"/>
    </row>
    <row r="25526" spans="3:4" hidden="1" outlineLevel="1" x14ac:dyDescent="0.2">
      <c r="C25526" s="554"/>
      <c r="D25526" s="554"/>
    </row>
    <row r="25527" spans="3:4" hidden="1" outlineLevel="1" x14ac:dyDescent="0.2">
      <c r="C25527" s="554"/>
      <c r="D25527" s="554"/>
    </row>
    <row r="25528" spans="3:4" hidden="1" outlineLevel="1" x14ac:dyDescent="0.2">
      <c r="C25528" s="554"/>
      <c r="D25528" s="554"/>
    </row>
    <row r="25529" spans="3:4" hidden="1" outlineLevel="1" x14ac:dyDescent="0.2">
      <c r="C25529" s="554"/>
      <c r="D25529" s="554"/>
    </row>
    <row r="25530" spans="3:4" hidden="1" outlineLevel="1" x14ac:dyDescent="0.2">
      <c r="C25530" s="554"/>
      <c r="D25530" s="554"/>
    </row>
    <row r="25531" spans="3:4" hidden="1" outlineLevel="1" x14ac:dyDescent="0.2">
      <c r="C25531" s="554"/>
      <c r="D25531" s="554"/>
    </row>
    <row r="25532" spans="3:4" hidden="1" outlineLevel="1" x14ac:dyDescent="0.2">
      <c r="C25532" s="554"/>
      <c r="D25532" s="554"/>
    </row>
    <row r="25533" spans="3:4" hidden="1" outlineLevel="1" x14ac:dyDescent="0.2">
      <c r="C25533" s="554"/>
      <c r="D25533" s="554"/>
    </row>
    <row r="25534" spans="3:4" hidden="1" outlineLevel="1" x14ac:dyDescent="0.2">
      <c r="C25534" s="554"/>
      <c r="D25534" s="554"/>
    </row>
    <row r="25535" spans="3:4" hidden="1" outlineLevel="1" x14ac:dyDescent="0.2">
      <c r="C25535" s="554"/>
      <c r="D25535" s="554"/>
    </row>
    <row r="25536" spans="3:4" hidden="1" outlineLevel="1" x14ac:dyDescent="0.2">
      <c r="C25536" s="554"/>
      <c r="D25536" s="554"/>
    </row>
    <row r="25537" spans="3:4" hidden="1" outlineLevel="1" x14ac:dyDescent="0.2">
      <c r="C25537" s="554"/>
      <c r="D25537" s="554"/>
    </row>
    <row r="25538" spans="3:4" hidden="1" outlineLevel="1" x14ac:dyDescent="0.2">
      <c r="C25538" s="554"/>
      <c r="D25538" s="554"/>
    </row>
    <row r="25539" spans="3:4" hidden="1" outlineLevel="1" x14ac:dyDescent="0.2">
      <c r="C25539" s="554"/>
      <c r="D25539" s="554"/>
    </row>
    <row r="25540" spans="3:4" hidden="1" outlineLevel="1" x14ac:dyDescent="0.2">
      <c r="C25540" s="554"/>
      <c r="D25540" s="554"/>
    </row>
    <row r="25541" spans="3:4" hidden="1" outlineLevel="1" x14ac:dyDescent="0.2">
      <c r="C25541" s="554"/>
      <c r="D25541" s="554"/>
    </row>
    <row r="25542" spans="3:4" hidden="1" outlineLevel="1" x14ac:dyDescent="0.2">
      <c r="C25542" s="554"/>
      <c r="D25542" s="554"/>
    </row>
    <row r="25543" spans="3:4" hidden="1" outlineLevel="1" x14ac:dyDescent="0.2">
      <c r="C25543" s="554"/>
      <c r="D25543" s="554"/>
    </row>
    <row r="25544" spans="3:4" hidden="1" outlineLevel="1" x14ac:dyDescent="0.2">
      <c r="C25544" s="554"/>
      <c r="D25544" s="554"/>
    </row>
    <row r="25545" spans="3:4" hidden="1" outlineLevel="1" x14ac:dyDescent="0.2">
      <c r="C25545" s="554"/>
      <c r="D25545" s="554"/>
    </row>
    <row r="25546" spans="3:4" hidden="1" outlineLevel="1" x14ac:dyDescent="0.2">
      <c r="C25546" s="554"/>
      <c r="D25546" s="554"/>
    </row>
    <row r="25547" spans="3:4" hidden="1" outlineLevel="1" x14ac:dyDescent="0.2">
      <c r="C25547" s="554"/>
      <c r="D25547" s="554"/>
    </row>
    <row r="25548" spans="3:4" hidden="1" outlineLevel="1" x14ac:dyDescent="0.2">
      <c r="C25548" s="554"/>
      <c r="D25548" s="554"/>
    </row>
    <row r="25549" spans="3:4" hidden="1" outlineLevel="1" x14ac:dyDescent="0.2">
      <c r="C25549" s="554"/>
      <c r="D25549" s="554"/>
    </row>
    <row r="25550" spans="3:4" hidden="1" outlineLevel="1" x14ac:dyDescent="0.2">
      <c r="C25550" s="554"/>
      <c r="D25550" s="554"/>
    </row>
    <row r="25551" spans="3:4" hidden="1" outlineLevel="1" x14ac:dyDescent="0.2">
      <c r="C25551" s="554"/>
      <c r="D25551" s="554"/>
    </row>
    <row r="25552" spans="3:4" hidden="1" outlineLevel="1" x14ac:dyDescent="0.2">
      <c r="C25552" s="554"/>
      <c r="D25552" s="554"/>
    </row>
    <row r="25553" spans="3:4" hidden="1" outlineLevel="1" x14ac:dyDescent="0.2">
      <c r="C25553" s="554"/>
      <c r="D25553" s="554"/>
    </row>
    <row r="25554" spans="3:4" hidden="1" outlineLevel="1" x14ac:dyDescent="0.2">
      <c r="C25554" s="554"/>
      <c r="D25554" s="554"/>
    </row>
    <row r="25555" spans="3:4" hidden="1" outlineLevel="1" x14ac:dyDescent="0.2">
      <c r="C25555" s="554"/>
      <c r="D25555" s="554"/>
    </row>
    <row r="25556" spans="3:4" hidden="1" outlineLevel="1" x14ac:dyDescent="0.2">
      <c r="C25556" s="554"/>
      <c r="D25556" s="554"/>
    </row>
    <row r="25557" spans="3:4" hidden="1" outlineLevel="1" x14ac:dyDescent="0.2">
      <c r="C25557" s="554"/>
      <c r="D25557" s="554"/>
    </row>
    <row r="25558" spans="3:4" hidden="1" outlineLevel="1" x14ac:dyDescent="0.2">
      <c r="C25558" s="554"/>
      <c r="D25558" s="554"/>
    </row>
    <row r="25559" spans="3:4" hidden="1" outlineLevel="1" x14ac:dyDescent="0.2">
      <c r="C25559" s="554"/>
      <c r="D25559" s="554"/>
    </row>
    <row r="25560" spans="3:4" hidden="1" outlineLevel="1" x14ac:dyDescent="0.2">
      <c r="C25560" s="554"/>
      <c r="D25560" s="554"/>
    </row>
    <row r="25561" spans="3:4" hidden="1" outlineLevel="1" x14ac:dyDescent="0.2">
      <c r="C25561" s="554"/>
      <c r="D25561" s="554"/>
    </row>
    <row r="25562" spans="3:4" hidden="1" outlineLevel="1" x14ac:dyDescent="0.2">
      <c r="C25562" s="554"/>
      <c r="D25562" s="554"/>
    </row>
    <row r="25563" spans="3:4" hidden="1" outlineLevel="1" x14ac:dyDescent="0.2">
      <c r="C25563" s="554"/>
      <c r="D25563" s="554"/>
    </row>
    <row r="25564" spans="3:4" hidden="1" outlineLevel="1" x14ac:dyDescent="0.2">
      <c r="C25564" s="554"/>
      <c r="D25564" s="554"/>
    </row>
    <row r="25565" spans="3:4" hidden="1" outlineLevel="1" x14ac:dyDescent="0.2">
      <c r="C25565" s="554"/>
      <c r="D25565" s="554"/>
    </row>
    <row r="25566" spans="3:4" hidden="1" outlineLevel="1" x14ac:dyDescent="0.2">
      <c r="C25566" s="554"/>
      <c r="D25566" s="554"/>
    </row>
    <row r="25567" spans="3:4" hidden="1" outlineLevel="1" x14ac:dyDescent="0.2">
      <c r="C25567" s="554"/>
      <c r="D25567" s="554"/>
    </row>
    <row r="25568" spans="3:4" hidden="1" outlineLevel="1" x14ac:dyDescent="0.2">
      <c r="C25568" s="554"/>
      <c r="D25568" s="554"/>
    </row>
    <row r="25569" spans="3:4" hidden="1" outlineLevel="1" x14ac:dyDescent="0.2">
      <c r="C25569" s="554"/>
      <c r="D25569" s="554"/>
    </row>
    <row r="25570" spans="3:4" hidden="1" outlineLevel="1" x14ac:dyDescent="0.2">
      <c r="C25570" s="554"/>
      <c r="D25570" s="554"/>
    </row>
    <row r="25571" spans="3:4" hidden="1" outlineLevel="1" x14ac:dyDescent="0.2">
      <c r="C25571" s="554"/>
      <c r="D25571" s="554"/>
    </row>
    <row r="25572" spans="3:4" hidden="1" outlineLevel="1" x14ac:dyDescent="0.2">
      <c r="C25572" s="554"/>
      <c r="D25572" s="554"/>
    </row>
    <row r="25573" spans="3:4" hidden="1" outlineLevel="1" x14ac:dyDescent="0.2">
      <c r="C25573" s="554"/>
      <c r="D25573" s="554"/>
    </row>
    <row r="25574" spans="3:4" hidden="1" outlineLevel="1" x14ac:dyDescent="0.2">
      <c r="C25574" s="554"/>
      <c r="D25574" s="554"/>
    </row>
    <row r="25575" spans="3:4" hidden="1" outlineLevel="1" x14ac:dyDescent="0.2">
      <c r="C25575" s="554"/>
      <c r="D25575" s="554"/>
    </row>
    <row r="25576" spans="3:4" hidden="1" outlineLevel="1" x14ac:dyDescent="0.2">
      <c r="C25576" s="554"/>
      <c r="D25576" s="554"/>
    </row>
    <row r="25577" spans="3:4" hidden="1" outlineLevel="1" x14ac:dyDescent="0.2">
      <c r="C25577" s="554"/>
      <c r="D25577" s="554"/>
    </row>
    <row r="25578" spans="3:4" hidden="1" outlineLevel="1" x14ac:dyDescent="0.2">
      <c r="C25578" s="554"/>
      <c r="D25578" s="554"/>
    </row>
    <row r="25579" spans="3:4" hidden="1" outlineLevel="1" x14ac:dyDescent="0.2">
      <c r="C25579" s="554"/>
      <c r="D25579" s="554"/>
    </row>
    <row r="25580" spans="3:4" hidden="1" outlineLevel="1" x14ac:dyDescent="0.2">
      <c r="C25580" s="554"/>
      <c r="D25580" s="554"/>
    </row>
    <row r="25581" spans="3:4" hidden="1" outlineLevel="1" x14ac:dyDescent="0.2">
      <c r="C25581" s="554"/>
      <c r="D25581" s="554"/>
    </row>
    <row r="25582" spans="3:4" hidden="1" outlineLevel="1" x14ac:dyDescent="0.2">
      <c r="C25582" s="554"/>
      <c r="D25582" s="554"/>
    </row>
    <row r="25583" spans="3:4" hidden="1" outlineLevel="1" x14ac:dyDescent="0.2">
      <c r="C25583" s="554"/>
      <c r="D25583" s="554"/>
    </row>
    <row r="25584" spans="3:4" hidden="1" outlineLevel="1" x14ac:dyDescent="0.2">
      <c r="C25584" s="554"/>
      <c r="D25584" s="554"/>
    </row>
    <row r="25585" spans="3:4" hidden="1" outlineLevel="1" x14ac:dyDescent="0.2">
      <c r="C25585" s="554"/>
      <c r="D25585" s="554"/>
    </row>
    <row r="25586" spans="3:4" hidden="1" outlineLevel="1" x14ac:dyDescent="0.2">
      <c r="C25586" s="554"/>
      <c r="D25586" s="554"/>
    </row>
    <row r="25587" spans="3:4" hidden="1" outlineLevel="1" x14ac:dyDescent="0.2">
      <c r="C25587" s="554"/>
      <c r="D25587" s="554"/>
    </row>
    <row r="25588" spans="3:4" hidden="1" outlineLevel="1" x14ac:dyDescent="0.2">
      <c r="C25588" s="554"/>
      <c r="D25588" s="554"/>
    </row>
    <row r="25589" spans="3:4" hidden="1" outlineLevel="1" x14ac:dyDescent="0.2">
      <c r="C25589" s="554"/>
      <c r="D25589" s="554"/>
    </row>
    <row r="25590" spans="3:4" hidden="1" outlineLevel="1" x14ac:dyDescent="0.2">
      <c r="C25590" s="554"/>
      <c r="D25590" s="554"/>
    </row>
    <row r="25591" spans="3:4" hidden="1" outlineLevel="1" x14ac:dyDescent="0.2">
      <c r="C25591" s="554"/>
      <c r="D25591" s="554"/>
    </row>
    <row r="25592" spans="3:4" hidden="1" outlineLevel="1" x14ac:dyDescent="0.2">
      <c r="C25592" s="554"/>
      <c r="D25592" s="554"/>
    </row>
    <row r="25593" spans="3:4" hidden="1" outlineLevel="1" x14ac:dyDescent="0.2">
      <c r="C25593" s="554"/>
      <c r="D25593" s="554"/>
    </row>
    <row r="25594" spans="3:4" hidden="1" outlineLevel="1" x14ac:dyDescent="0.2">
      <c r="C25594" s="554"/>
      <c r="D25594" s="554"/>
    </row>
    <row r="25595" spans="3:4" hidden="1" outlineLevel="1" x14ac:dyDescent="0.2">
      <c r="C25595" s="554"/>
      <c r="D25595" s="554"/>
    </row>
    <row r="25596" spans="3:4" hidden="1" outlineLevel="1" x14ac:dyDescent="0.2">
      <c r="C25596" s="554"/>
      <c r="D25596" s="554"/>
    </row>
    <row r="25597" spans="3:4" hidden="1" outlineLevel="1" x14ac:dyDescent="0.2">
      <c r="C25597" s="554"/>
      <c r="D25597" s="554"/>
    </row>
    <row r="25598" spans="3:4" hidden="1" outlineLevel="1" x14ac:dyDescent="0.2">
      <c r="C25598" s="554"/>
      <c r="D25598" s="554"/>
    </row>
    <row r="25599" spans="3:4" hidden="1" outlineLevel="1" x14ac:dyDescent="0.2">
      <c r="C25599" s="554"/>
      <c r="D25599" s="554"/>
    </row>
    <row r="25600" spans="3:4" hidden="1" outlineLevel="1" x14ac:dyDescent="0.2">
      <c r="C25600" s="554"/>
      <c r="D25600" s="554"/>
    </row>
    <row r="25601" spans="3:4" hidden="1" outlineLevel="1" x14ac:dyDescent="0.2">
      <c r="C25601" s="554"/>
      <c r="D25601" s="554"/>
    </row>
    <row r="25602" spans="3:4" hidden="1" outlineLevel="1" x14ac:dyDescent="0.2">
      <c r="C25602" s="554"/>
      <c r="D25602" s="554"/>
    </row>
    <row r="25603" spans="3:4" hidden="1" outlineLevel="1" x14ac:dyDescent="0.2">
      <c r="C25603" s="554"/>
      <c r="D25603" s="554"/>
    </row>
    <row r="25604" spans="3:4" hidden="1" outlineLevel="1" x14ac:dyDescent="0.2">
      <c r="C25604" s="554"/>
      <c r="D25604" s="554"/>
    </row>
    <row r="25605" spans="3:4" hidden="1" outlineLevel="1" x14ac:dyDescent="0.2">
      <c r="C25605" s="554"/>
      <c r="D25605" s="554"/>
    </row>
    <row r="25606" spans="3:4" hidden="1" outlineLevel="1" x14ac:dyDescent="0.2">
      <c r="C25606" s="554"/>
      <c r="D25606" s="554"/>
    </row>
    <row r="25607" spans="3:4" hidden="1" outlineLevel="1" x14ac:dyDescent="0.2">
      <c r="C25607" s="554"/>
      <c r="D25607" s="554"/>
    </row>
    <row r="25608" spans="3:4" hidden="1" outlineLevel="1" x14ac:dyDescent="0.2">
      <c r="C25608" s="554"/>
      <c r="D25608" s="554"/>
    </row>
    <row r="25609" spans="3:4" hidden="1" outlineLevel="1" x14ac:dyDescent="0.2">
      <c r="C25609" s="554"/>
      <c r="D25609" s="554"/>
    </row>
    <row r="25610" spans="3:4" hidden="1" outlineLevel="1" x14ac:dyDescent="0.2">
      <c r="C25610" s="554"/>
      <c r="D25610" s="554"/>
    </row>
    <row r="25611" spans="3:4" hidden="1" outlineLevel="1" x14ac:dyDescent="0.2">
      <c r="C25611" s="554"/>
      <c r="D25611" s="554"/>
    </row>
    <row r="25612" spans="3:4" hidden="1" outlineLevel="1" x14ac:dyDescent="0.2">
      <c r="C25612" s="554"/>
      <c r="D25612" s="554"/>
    </row>
    <row r="25613" spans="3:4" hidden="1" outlineLevel="1" x14ac:dyDescent="0.2">
      <c r="C25613" s="554"/>
      <c r="D25613" s="554"/>
    </row>
    <row r="25614" spans="3:4" hidden="1" outlineLevel="1" x14ac:dyDescent="0.2">
      <c r="C25614" s="554"/>
      <c r="D25614" s="554"/>
    </row>
    <row r="25615" spans="3:4" hidden="1" outlineLevel="1" x14ac:dyDescent="0.2">
      <c r="C25615" s="554"/>
      <c r="D25615" s="554"/>
    </row>
    <row r="25616" spans="3:4" hidden="1" outlineLevel="1" x14ac:dyDescent="0.2">
      <c r="C25616" s="554"/>
      <c r="D25616" s="554"/>
    </row>
    <row r="25617" spans="3:4" hidden="1" outlineLevel="1" x14ac:dyDescent="0.2">
      <c r="C25617" s="554"/>
      <c r="D25617" s="554"/>
    </row>
    <row r="25618" spans="3:4" hidden="1" outlineLevel="1" x14ac:dyDescent="0.2">
      <c r="C25618" s="554"/>
      <c r="D25618" s="554"/>
    </row>
    <row r="25619" spans="3:4" hidden="1" outlineLevel="1" x14ac:dyDescent="0.2">
      <c r="C25619" s="554"/>
      <c r="D25619" s="554"/>
    </row>
    <row r="25620" spans="3:4" hidden="1" outlineLevel="1" x14ac:dyDescent="0.2">
      <c r="C25620" s="554"/>
      <c r="D25620" s="554"/>
    </row>
    <row r="25621" spans="3:4" hidden="1" outlineLevel="1" x14ac:dyDescent="0.2">
      <c r="C25621" s="554"/>
      <c r="D25621" s="554"/>
    </row>
    <row r="25622" spans="3:4" hidden="1" outlineLevel="1" x14ac:dyDescent="0.2">
      <c r="C25622" s="554"/>
      <c r="D25622" s="554"/>
    </row>
    <row r="25623" spans="3:4" hidden="1" outlineLevel="1" x14ac:dyDescent="0.2">
      <c r="C25623" s="554"/>
      <c r="D25623" s="554"/>
    </row>
    <row r="25624" spans="3:4" hidden="1" outlineLevel="1" x14ac:dyDescent="0.2">
      <c r="C25624" s="554"/>
      <c r="D25624" s="554"/>
    </row>
    <row r="25625" spans="3:4" hidden="1" outlineLevel="1" x14ac:dyDescent="0.2">
      <c r="C25625" s="554"/>
      <c r="D25625" s="554"/>
    </row>
    <row r="25626" spans="3:4" hidden="1" outlineLevel="1" x14ac:dyDescent="0.2">
      <c r="C25626" s="554"/>
      <c r="D25626" s="554"/>
    </row>
    <row r="25627" spans="3:4" hidden="1" outlineLevel="1" x14ac:dyDescent="0.2">
      <c r="C25627" s="554"/>
      <c r="D25627" s="554"/>
    </row>
    <row r="25628" spans="3:4" hidden="1" outlineLevel="1" x14ac:dyDescent="0.2">
      <c r="C25628" s="554"/>
      <c r="D25628" s="554"/>
    </row>
    <row r="25629" spans="3:4" hidden="1" outlineLevel="1" x14ac:dyDescent="0.2">
      <c r="C25629" s="554"/>
      <c r="D25629" s="554"/>
    </row>
    <row r="25630" spans="3:4" hidden="1" outlineLevel="1" x14ac:dyDescent="0.2">
      <c r="C25630" s="554"/>
      <c r="D25630" s="554"/>
    </row>
    <row r="25631" spans="3:4" hidden="1" outlineLevel="1" x14ac:dyDescent="0.2">
      <c r="C25631" s="554"/>
      <c r="D25631" s="554"/>
    </row>
    <row r="25632" spans="3:4" hidden="1" outlineLevel="1" x14ac:dyDescent="0.2">
      <c r="C25632" s="554"/>
      <c r="D25632" s="554"/>
    </row>
    <row r="25633" spans="3:4" hidden="1" outlineLevel="1" x14ac:dyDescent="0.2">
      <c r="C25633" s="554"/>
      <c r="D25633" s="554"/>
    </row>
    <row r="25634" spans="3:4" hidden="1" outlineLevel="1" x14ac:dyDescent="0.2">
      <c r="C25634" s="554"/>
      <c r="D25634" s="554"/>
    </row>
    <row r="25635" spans="3:4" hidden="1" outlineLevel="1" x14ac:dyDescent="0.2">
      <c r="C25635" s="554"/>
      <c r="D25635" s="554"/>
    </row>
    <row r="25636" spans="3:4" hidden="1" outlineLevel="1" x14ac:dyDescent="0.2">
      <c r="C25636" s="554"/>
      <c r="D25636" s="554"/>
    </row>
    <row r="25637" spans="3:4" hidden="1" outlineLevel="1" x14ac:dyDescent="0.2">
      <c r="C25637" s="554"/>
      <c r="D25637" s="554"/>
    </row>
    <row r="25638" spans="3:4" hidden="1" outlineLevel="1" x14ac:dyDescent="0.2">
      <c r="C25638" s="554"/>
      <c r="D25638" s="554"/>
    </row>
    <row r="25639" spans="3:4" hidden="1" outlineLevel="1" x14ac:dyDescent="0.2">
      <c r="C25639" s="554"/>
      <c r="D25639" s="554"/>
    </row>
    <row r="25640" spans="3:4" hidden="1" outlineLevel="1" x14ac:dyDescent="0.2">
      <c r="C25640" s="554"/>
      <c r="D25640" s="554"/>
    </row>
    <row r="25641" spans="3:4" hidden="1" outlineLevel="1" x14ac:dyDescent="0.2">
      <c r="C25641" s="554"/>
      <c r="D25641" s="554"/>
    </row>
    <row r="25642" spans="3:4" hidden="1" outlineLevel="1" x14ac:dyDescent="0.2">
      <c r="C25642" s="554"/>
      <c r="D25642" s="554"/>
    </row>
    <row r="25643" spans="3:4" hidden="1" outlineLevel="1" x14ac:dyDescent="0.2">
      <c r="C25643" s="554"/>
      <c r="D25643" s="554"/>
    </row>
    <row r="25644" spans="3:4" hidden="1" outlineLevel="1" x14ac:dyDescent="0.2">
      <c r="C25644" s="554"/>
      <c r="D25644" s="554"/>
    </row>
    <row r="25645" spans="3:4" hidden="1" outlineLevel="1" x14ac:dyDescent="0.2">
      <c r="C25645" s="554"/>
      <c r="D25645" s="554"/>
    </row>
    <row r="25646" spans="3:4" hidden="1" outlineLevel="1" x14ac:dyDescent="0.2">
      <c r="C25646" s="554"/>
      <c r="D25646" s="554"/>
    </row>
    <row r="25647" spans="3:4" hidden="1" outlineLevel="1" x14ac:dyDescent="0.2">
      <c r="C25647" s="554"/>
      <c r="D25647" s="554"/>
    </row>
    <row r="25648" spans="3:4" hidden="1" outlineLevel="1" x14ac:dyDescent="0.2">
      <c r="C25648" s="554"/>
      <c r="D25648" s="554"/>
    </row>
    <row r="25649" spans="3:4" hidden="1" outlineLevel="1" x14ac:dyDescent="0.2">
      <c r="C25649" s="554"/>
      <c r="D25649" s="554"/>
    </row>
    <row r="25650" spans="3:4" hidden="1" outlineLevel="1" x14ac:dyDescent="0.2">
      <c r="C25650" s="554"/>
      <c r="D25650" s="554"/>
    </row>
    <row r="25651" spans="3:4" hidden="1" outlineLevel="1" x14ac:dyDescent="0.2">
      <c r="C25651" s="554"/>
      <c r="D25651" s="554"/>
    </row>
    <row r="25652" spans="3:4" hidden="1" outlineLevel="1" x14ac:dyDescent="0.2">
      <c r="C25652" s="554"/>
      <c r="D25652" s="554"/>
    </row>
    <row r="25653" spans="3:4" hidden="1" outlineLevel="1" x14ac:dyDescent="0.2">
      <c r="C25653" s="554"/>
      <c r="D25653" s="554"/>
    </row>
    <row r="25654" spans="3:4" hidden="1" outlineLevel="1" x14ac:dyDescent="0.2">
      <c r="C25654" s="554"/>
      <c r="D25654" s="554"/>
    </row>
    <row r="25655" spans="3:4" hidden="1" outlineLevel="1" x14ac:dyDescent="0.2">
      <c r="C25655" s="554"/>
      <c r="D25655" s="554"/>
    </row>
    <row r="25656" spans="3:4" hidden="1" outlineLevel="1" x14ac:dyDescent="0.2">
      <c r="C25656" s="554"/>
      <c r="D25656" s="554"/>
    </row>
    <row r="25657" spans="3:4" hidden="1" outlineLevel="1" x14ac:dyDescent="0.2">
      <c r="C25657" s="554"/>
      <c r="D25657" s="554"/>
    </row>
    <row r="25658" spans="3:4" hidden="1" outlineLevel="1" x14ac:dyDescent="0.2">
      <c r="C25658" s="554"/>
      <c r="D25658" s="554"/>
    </row>
    <row r="25659" spans="3:4" hidden="1" outlineLevel="1" x14ac:dyDescent="0.2">
      <c r="C25659" s="554"/>
      <c r="D25659" s="554"/>
    </row>
    <row r="25660" spans="3:4" hidden="1" outlineLevel="1" x14ac:dyDescent="0.2">
      <c r="C25660" s="554"/>
      <c r="D25660" s="554"/>
    </row>
    <row r="25661" spans="3:4" hidden="1" outlineLevel="1" x14ac:dyDescent="0.2">
      <c r="C25661" s="554"/>
      <c r="D25661" s="554"/>
    </row>
    <row r="25662" spans="3:4" hidden="1" outlineLevel="1" x14ac:dyDescent="0.2">
      <c r="C25662" s="554"/>
      <c r="D25662" s="554"/>
    </row>
    <row r="25663" spans="3:4" hidden="1" outlineLevel="1" x14ac:dyDescent="0.2">
      <c r="C25663" s="554"/>
      <c r="D25663" s="554"/>
    </row>
    <row r="25664" spans="3:4" hidden="1" outlineLevel="1" x14ac:dyDescent="0.2">
      <c r="C25664" s="554"/>
      <c r="D25664" s="554"/>
    </row>
    <row r="25665" spans="3:4" hidden="1" outlineLevel="1" x14ac:dyDescent="0.2">
      <c r="C25665" s="554"/>
      <c r="D25665" s="554"/>
    </row>
    <row r="25666" spans="3:4" hidden="1" outlineLevel="1" x14ac:dyDescent="0.2">
      <c r="C25666" s="554"/>
      <c r="D25666" s="554"/>
    </row>
    <row r="25667" spans="3:4" hidden="1" outlineLevel="1" x14ac:dyDescent="0.2">
      <c r="C25667" s="554"/>
      <c r="D25667" s="554"/>
    </row>
    <row r="25668" spans="3:4" hidden="1" outlineLevel="1" x14ac:dyDescent="0.2">
      <c r="C25668" s="554"/>
      <c r="D25668" s="554"/>
    </row>
    <row r="25669" spans="3:4" hidden="1" outlineLevel="1" x14ac:dyDescent="0.2">
      <c r="C25669" s="554"/>
      <c r="D25669" s="554"/>
    </row>
    <row r="25670" spans="3:4" hidden="1" outlineLevel="1" x14ac:dyDescent="0.2">
      <c r="C25670" s="554"/>
      <c r="D25670" s="554"/>
    </row>
    <row r="25671" spans="3:4" hidden="1" outlineLevel="1" x14ac:dyDescent="0.2">
      <c r="C25671" s="554"/>
      <c r="D25671" s="554"/>
    </row>
    <row r="25672" spans="3:4" hidden="1" outlineLevel="1" x14ac:dyDescent="0.2">
      <c r="C25672" s="554"/>
      <c r="D25672" s="554"/>
    </row>
    <row r="25673" spans="3:4" hidden="1" outlineLevel="1" x14ac:dyDescent="0.2">
      <c r="C25673" s="554"/>
      <c r="D25673" s="554"/>
    </row>
    <row r="25674" spans="3:4" hidden="1" outlineLevel="1" x14ac:dyDescent="0.2">
      <c r="C25674" s="554"/>
      <c r="D25674" s="554"/>
    </row>
    <row r="25675" spans="3:4" hidden="1" outlineLevel="1" x14ac:dyDescent="0.2">
      <c r="C25675" s="554"/>
      <c r="D25675" s="554"/>
    </row>
    <row r="25676" spans="3:4" hidden="1" outlineLevel="1" x14ac:dyDescent="0.2">
      <c r="C25676" s="554"/>
      <c r="D25676" s="554"/>
    </row>
    <row r="25677" spans="3:4" hidden="1" outlineLevel="1" x14ac:dyDescent="0.2">
      <c r="C25677" s="554"/>
      <c r="D25677" s="554"/>
    </row>
    <row r="25678" spans="3:4" hidden="1" outlineLevel="1" x14ac:dyDescent="0.2">
      <c r="C25678" s="554"/>
      <c r="D25678" s="554"/>
    </row>
    <row r="25679" spans="3:4" hidden="1" outlineLevel="1" x14ac:dyDescent="0.2">
      <c r="C25679" s="554"/>
      <c r="D25679" s="554"/>
    </row>
    <row r="25680" spans="3:4" hidden="1" outlineLevel="1" x14ac:dyDescent="0.2">
      <c r="C25680" s="554"/>
      <c r="D25680" s="554"/>
    </row>
    <row r="25681" spans="3:4" hidden="1" outlineLevel="1" x14ac:dyDescent="0.2">
      <c r="C25681" s="554"/>
      <c r="D25681" s="554"/>
    </row>
    <row r="25682" spans="3:4" hidden="1" outlineLevel="1" x14ac:dyDescent="0.2">
      <c r="C25682" s="554"/>
      <c r="D25682" s="554"/>
    </row>
    <row r="25683" spans="3:4" hidden="1" outlineLevel="1" x14ac:dyDescent="0.2">
      <c r="C25683" s="554"/>
      <c r="D25683" s="554"/>
    </row>
    <row r="25684" spans="3:4" hidden="1" outlineLevel="1" x14ac:dyDescent="0.2">
      <c r="C25684" s="554"/>
      <c r="D25684" s="554"/>
    </row>
    <row r="25685" spans="3:4" hidden="1" outlineLevel="1" x14ac:dyDescent="0.2">
      <c r="C25685" s="554"/>
      <c r="D25685" s="554"/>
    </row>
    <row r="25686" spans="3:4" hidden="1" outlineLevel="1" x14ac:dyDescent="0.2">
      <c r="C25686" s="554"/>
      <c r="D25686" s="554"/>
    </row>
    <row r="25687" spans="3:4" hidden="1" outlineLevel="1" x14ac:dyDescent="0.2">
      <c r="C25687" s="554"/>
      <c r="D25687" s="554"/>
    </row>
    <row r="25688" spans="3:4" hidden="1" outlineLevel="1" x14ac:dyDescent="0.2">
      <c r="C25688" s="554"/>
      <c r="D25688" s="554"/>
    </row>
    <row r="25689" spans="3:4" hidden="1" outlineLevel="1" x14ac:dyDescent="0.2">
      <c r="C25689" s="554"/>
      <c r="D25689" s="554"/>
    </row>
    <row r="25690" spans="3:4" hidden="1" outlineLevel="1" x14ac:dyDescent="0.2">
      <c r="C25690" s="554"/>
      <c r="D25690" s="554"/>
    </row>
    <row r="25691" spans="3:4" hidden="1" outlineLevel="1" x14ac:dyDescent="0.2">
      <c r="C25691" s="554"/>
      <c r="D25691" s="554"/>
    </row>
    <row r="25692" spans="3:4" hidden="1" outlineLevel="1" x14ac:dyDescent="0.2">
      <c r="C25692" s="554"/>
      <c r="D25692" s="554"/>
    </row>
    <row r="25693" spans="3:4" hidden="1" outlineLevel="1" x14ac:dyDescent="0.2">
      <c r="C25693" s="554"/>
      <c r="D25693" s="554"/>
    </row>
    <row r="25694" spans="3:4" hidden="1" outlineLevel="1" x14ac:dyDescent="0.2">
      <c r="C25694" s="554"/>
      <c r="D25694" s="554"/>
    </row>
    <row r="25695" spans="3:4" hidden="1" outlineLevel="1" x14ac:dyDescent="0.2">
      <c r="C25695" s="554"/>
      <c r="D25695" s="554"/>
    </row>
    <row r="25696" spans="3:4" hidden="1" outlineLevel="1" x14ac:dyDescent="0.2">
      <c r="C25696" s="554"/>
      <c r="D25696" s="554"/>
    </row>
    <row r="25697" spans="3:4" hidden="1" outlineLevel="1" x14ac:dyDescent="0.2">
      <c r="C25697" s="554"/>
      <c r="D25697" s="554"/>
    </row>
    <row r="25698" spans="3:4" hidden="1" outlineLevel="1" x14ac:dyDescent="0.2">
      <c r="C25698" s="554"/>
      <c r="D25698" s="554"/>
    </row>
    <row r="25699" spans="3:4" hidden="1" outlineLevel="1" x14ac:dyDescent="0.2">
      <c r="C25699" s="554"/>
      <c r="D25699" s="554"/>
    </row>
    <row r="25700" spans="3:4" hidden="1" outlineLevel="1" x14ac:dyDescent="0.2">
      <c r="C25700" s="554"/>
      <c r="D25700" s="554"/>
    </row>
    <row r="25701" spans="3:4" hidden="1" outlineLevel="1" x14ac:dyDescent="0.2">
      <c r="C25701" s="554"/>
      <c r="D25701" s="554"/>
    </row>
    <row r="25702" spans="3:4" hidden="1" outlineLevel="1" x14ac:dyDescent="0.2">
      <c r="C25702" s="554"/>
      <c r="D25702" s="554"/>
    </row>
    <row r="25703" spans="3:4" hidden="1" outlineLevel="1" x14ac:dyDescent="0.2">
      <c r="C25703" s="554"/>
      <c r="D25703" s="554"/>
    </row>
    <row r="25704" spans="3:4" hidden="1" outlineLevel="1" x14ac:dyDescent="0.2">
      <c r="C25704" s="554"/>
      <c r="D25704" s="554"/>
    </row>
    <row r="25705" spans="3:4" hidden="1" outlineLevel="1" x14ac:dyDescent="0.2">
      <c r="C25705" s="554"/>
      <c r="D25705" s="554"/>
    </row>
    <row r="25706" spans="3:4" hidden="1" outlineLevel="1" x14ac:dyDescent="0.2">
      <c r="C25706" s="554"/>
      <c r="D25706" s="554"/>
    </row>
    <row r="25707" spans="3:4" hidden="1" outlineLevel="1" x14ac:dyDescent="0.2">
      <c r="C25707" s="554"/>
      <c r="D25707" s="554"/>
    </row>
    <row r="25708" spans="3:4" hidden="1" outlineLevel="1" x14ac:dyDescent="0.2">
      <c r="C25708" s="554"/>
      <c r="D25708" s="554"/>
    </row>
    <row r="25709" spans="3:4" hidden="1" outlineLevel="1" x14ac:dyDescent="0.2">
      <c r="C25709" s="554"/>
      <c r="D25709" s="554"/>
    </row>
    <row r="25710" spans="3:4" hidden="1" outlineLevel="1" x14ac:dyDescent="0.2">
      <c r="C25710" s="554"/>
      <c r="D25710" s="554"/>
    </row>
    <row r="25711" spans="3:4" hidden="1" outlineLevel="1" x14ac:dyDescent="0.2">
      <c r="C25711" s="554"/>
      <c r="D25711" s="554"/>
    </row>
    <row r="25712" spans="3:4" hidden="1" outlineLevel="1" x14ac:dyDescent="0.2">
      <c r="C25712" s="554"/>
      <c r="D25712" s="554"/>
    </row>
    <row r="25713" spans="3:4" hidden="1" outlineLevel="1" x14ac:dyDescent="0.2">
      <c r="C25713" s="554"/>
      <c r="D25713" s="554"/>
    </row>
    <row r="25714" spans="3:4" hidden="1" outlineLevel="1" x14ac:dyDescent="0.2">
      <c r="C25714" s="554"/>
      <c r="D25714" s="554"/>
    </row>
    <row r="25715" spans="3:4" hidden="1" outlineLevel="1" x14ac:dyDescent="0.2">
      <c r="C25715" s="554"/>
      <c r="D25715" s="554"/>
    </row>
    <row r="25716" spans="3:4" hidden="1" outlineLevel="1" x14ac:dyDescent="0.2">
      <c r="C25716" s="554"/>
      <c r="D25716" s="554"/>
    </row>
    <row r="25717" spans="3:4" hidden="1" outlineLevel="1" x14ac:dyDescent="0.2">
      <c r="C25717" s="554"/>
      <c r="D25717" s="554"/>
    </row>
    <row r="25718" spans="3:4" hidden="1" outlineLevel="1" x14ac:dyDescent="0.2">
      <c r="C25718" s="554"/>
      <c r="D25718" s="554"/>
    </row>
    <row r="25719" spans="3:4" hidden="1" outlineLevel="1" x14ac:dyDescent="0.2">
      <c r="C25719" s="554"/>
      <c r="D25719" s="554"/>
    </row>
    <row r="25720" spans="3:4" hidden="1" outlineLevel="1" x14ac:dyDescent="0.2">
      <c r="C25720" s="554"/>
      <c r="D25720" s="554"/>
    </row>
    <row r="25721" spans="3:4" hidden="1" outlineLevel="1" x14ac:dyDescent="0.2">
      <c r="C25721" s="554"/>
      <c r="D25721" s="554"/>
    </row>
    <row r="25722" spans="3:4" hidden="1" outlineLevel="1" x14ac:dyDescent="0.2">
      <c r="C25722" s="554"/>
      <c r="D25722" s="554"/>
    </row>
    <row r="25723" spans="3:4" hidden="1" outlineLevel="1" x14ac:dyDescent="0.2">
      <c r="C25723" s="554"/>
      <c r="D25723" s="554"/>
    </row>
    <row r="25724" spans="3:4" hidden="1" outlineLevel="1" x14ac:dyDescent="0.2">
      <c r="C25724" s="554"/>
      <c r="D25724" s="554"/>
    </row>
    <row r="25725" spans="3:4" hidden="1" outlineLevel="1" x14ac:dyDescent="0.2">
      <c r="C25725" s="554"/>
      <c r="D25725" s="554"/>
    </row>
    <row r="25726" spans="3:4" hidden="1" outlineLevel="1" x14ac:dyDescent="0.2">
      <c r="C25726" s="554"/>
      <c r="D25726" s="554"/>
    </row>
    <row r="25727" spans="3:4" hidden="1" outlineLevel="1" x14ac:dyDescent="0.2">
      <c r="C25727" s="554"/>
      <c r="D25727" s="554"/>
    </row>
    <row r="25728" spans="3:4" hidden="1" outlineLevel="1" x14ac:dyDescent="0.2">
      <c r="C25728" s="554"/>
      <c r="D25728" s="554"/>
    </row>
    <row r="25729" spans="3:4" hidden="1" outlineLevel="1" x14ac:dyDescent="0.2">
      <c r="C25729" s="554"/>
      <c r="D25729" s="554"/>
    </row>
    <row r="25730" spans="3:4" hidden="1" outlineLevel="1" x14ac:dyDescent="0.2">
      <c r="C25730" s="554"/>
      <c r="D25730" s="554"/>
    </row>
    <row r="25731" spans="3:4" hidden="1" outlineLevel="1" x14ac:dyDescent="0.2">
      <c r="C25731" s="554"/>
      <c r="D25731" s="554"/>
    </row>
    <row r="25732" spans="3:4" hidden="1" outlineLevel="1" x14ac:dyDescent="0.2">
      <c r="C25732" s="554"/>
      <c r="D25732" s="554"/>
    </row>
    <row r="25733" spans="3:4" hidden="1" outlineLevel="1" x14ac:dyDescent="0.2">
      <c r="C25733" s="554"/>
      <c r="D25733" s="554"/>
    </row>
    <row r="25734" spans="3:4" hidden="1" outlineLevel="1" x14ac:dyDescent="0.2">
      <c r="C25734" s="554"/>
      <c r="D25734" s="554"/>
    </row>
    <row r="25735" spans="3:4" hidden="1" outlineLevel="1" x14ac:dyDescent="0.2">
      <c r="C25735" s="554"/>
      <c r="D25735" s="554"/>
    </row>
    <row r="25736" spans="3:4" hidden="1" outlineLevel="1" x14ac:dyDescent="0.2">
      <c r="C25736" s="554"/>
      <c r="D25736" s="554"/>
    </row>
    <row r="25737" spans="3:4" hidden="1" outlineLevel="1" x14ac:dyDescent="0.2">
      <c r="C25737" s="554"/>
      <c r="D25737" s="554"/>
    </row>
    <row r="25738" spans="3:4" hidden="1" outlineLevel="1" x14ac:dyDescent="0.2">
      <c r="C25738" s="554"/>
      <c r="D25738" s="554"/>
    </row>
    <row r="25739" spans="3:4" hidden="1" outlineLevel="1" x14ac:dyDescent="0.2">
      <c r="C25739" s="554"/>
      <c r="D25739" s="554"/>
    </row>
    <row r="25740" spans="3:4" hidden="1" outlineLevel="1" x14ac:dyDescent="0.2">
      <c r="C25740" s="554"/>
      <c r="D25740" s="554"/>
    </row>
    <row r="25741" spans="3:4" hidden="1" outlineLevel="1" x14ac:dyDescent="0.2">
      <c r="C25741" s="554"/>
      <c r="D25741" s="554"/>
    </row>
    <row r="25742" spans="3:4" hidden="1" outlineLevel="1" x14ac:dyDescent="0.2">
      <c r="C25742" s="554"/>
      <c r="D25742" s="554"/>
    </row>
    <row r="25743" spans="3:4" hidden="1" outlineLevel="1" x14ac:dyDescent="0.2">
      <c r="C25743" s="554"/>
      <c r="D25743" s="554"/>
    </row>
    <row r="25744" spans="3:4" hidden="1" outlineLevel="1" x14ac:dyDescent="0.2">
      <c r="C25744" s="554"/>
      <c r="D25744" s="554"/>
    </row>
    <row r="25745" spans="3:4" hidden="1" outlineLevel="1" x14ac:dyDescent="0.2">
      <c r="C25745" s="554"/>
      <c r="D25745" s="554"/>
    </row>
    <row r="25746" spans="3:4" hidden="1" outlineLevel="1" x14ac:dyDescent="0.2">
      <c r="C25746" s="554"/>
      <c r="D25746" s="554"/>
    </row>
    <row r="25747" spans="3:4" hidden="1" outlineLevel="1" x14ac:dyDescent="0.2">
      <c r="C25747" s="554"/>
      <c r="D25747" s="554"/>
    </row>
    <row r="25748" spans="3:4" hidden="1" outlineLevel="1" x14ac:dyDescent="0.2">
      <c r="C25748" s="554"/>
      <c r="D25748" s="554"/>
    </row>
    <row r="25749" spans="3:4" hidden="1" outlineLevel="1" x14ac:dyDescent="0.2">
      <c r="C25749" s="554"/>
      <c r="D25749" s="554"/>
    </row>
    <row r="25750" spans="3:4" hidden="1" outlineLevel="1" x14ac:dyDescent="0.2">
      <c r="C25750" s="554"/>
      <c r="D25750" s="554"/>
    </row>
    <row r="25751" spans="3:4" hidden="1" outlineLevel="1" x14ac:dyDescent="0.2">
      <c r="C25751" s="554"/>
      <c r="D25751" s="554"/>
    </row>
    <row r="25752" spans="3:4" hidden="1" outlineLevel="1" x14ac:dyDescent="0.2">
      <c r="C25752" s="554"/>
      <c r="D25752" s="554"/>
    </row>
    <row r="25753" spans="3:4" hidden="1" outlineLevel="1" x14ac:dyDescent="0.2">
      <c r="C25753" s="554"/>
      <c r="D25753" s="554"/>
    </row>
    <row r="25754" spans="3:4" hidden="1" outlineLevel="1" x14ac:dyDescent="0.2">
      <c r="C25754" s="554"/>
      <c r="D25754" s="554"/>
    </row>
    <row r="25755" spans="3:4" hidden="1" outlineLevel="1" x14ac:dyDescent="0.2">
      <c r="C25755" s="554"/>
      <c r="D25755" s="554"/>
    </row>
    <row r="25756" spans="3:4" hidden="1" outlineLevel="1" x14ac:dyDescent="0.2">
      <c r="C25756" s="554"/>
      <c r="D25756" s="554"/>
    </row>
    <row r="25757" spans="3:4" hidden="1" outlineLevel="1" x14ac:dyDescent="0.2">
      <c r="C25757" s="554"/>
      <c r="D25757" s="554"/>
    </row>
    <row r="25758" spans="3:4" hidden="1" outlineLevel="1" x14ac:dyDescent="0.2">
      <c r="C25758" s="554"/>
      <c r="D25758" s="554"/>
    </row>
    <row r="25759" spans="3:4" hidden="1" outlineLevel="1" x14ac:dyDescent="0.2">
      <c r="C25759" s="554"/>
      <c r="D25759" s="554"/>
    </row>
    <row r="25760" spans="3:4" hidden="1" outlineLevel="1" x14ac:dyDescent="0.2">
      <c r="C25760" s="554"/>
      <c r="D25760" s="554"/>
    </row>
    <row r="25761" spans="3:4" hidden="1" outlineLevel="1" x14ac:dyDescent="0.2">
      <c r="C25761" s="554"/>
      <c r="D25761" s="554"/>
    </row>
    <row r="25762" spans="3:4" hidden="1" outlineLevel="1" x14ac:dyDescent="0.2">
      <c r="C25762" s="554"/>
      <c r="D25762" s="554"/>
    </row>
    <row r="25763" spans="3:4" hidden="1" outlineLevel="1" x14ac:dyDescent="0.2">
      <c r="C25763" s="554"/>
      <c r="D25763" s="554"/>
    </row>
    <row r="25764" spans="3:4" hidden="1" outlineLevel="1" x14ac:dyDescent="0.2">
      <c r="C25764" s="554"/>
      <c r="D25764" s="554"/>
    </row>
    <row r="25765" spans="3:4" hidden="1" outlineLevel="1" x14ac:dyDescent="0.2">
      <c r="C25765" s="554"/>
      <c r="D25765" s="554"/>
    </row>
    <row r="25766" spans="3:4" hidden="1" outlineLevel="1" x14ac:dyDescent="0.2">
      <c r="C25766" s="554"/>
      <c r="D25766" s="554"/>
    </row>
    <row r="25767" spans="3:4" hidden="1" outlineLevel="1" x14ac:dyDescent="0.2">
      <c r="C25767" s="554"/>
      <c r="D25767" s="554"/>
    </row>
    <row r="25768" spans="3:4" hidden="1" outlineLevel="1" x14ac:dyDescent="0.2">
      <c r="C25768" s="554"/>
      <c r="D25768" s="554"/>
    </row>
    <row r="25769" spans="3:4" hidden="1" outlineLevel="1" x14ac:dyDescent="0.2">
      <c r="C25769" s="554"/>
      <c r="D25769" s="554"/>
    </row>
    <row r="25770" spans="3:4" hidden="1" outlineLevel="1" x14ac:dyDescent="0.2">
      <c r="C25770" s="554"/>
      <c r="D25770" s="554"/>
    </row>
    <row r="25771" spans="3:4" hidden="1" outlineLevel="1" x14ac:dyDescent="0.2">
      <c r="C25771" s="554"/>
      <c r="D25771" s="554"/>
    </row>
    <row r="25772" spans="3:4" hidden="1" outlineLevel="1" x14ac:dyDescent="0.2">
      <c r="C25772" s="554"/>
      <c r="D25772" s="554"/>
    </row>
    <row r="25773" spans="3:4" hidden="1" outlineLevel="1" x14ac:dyDescent="0.2">
      <c r="C25773" s="554"/>
      <c r="D25773" s="554"/>
    </row>
    <row r="25774" spans="3:4" hidden="1" outlineLevel="1" x14ac:dyDescent="0.2">
      <c r="C25774" s="554"/>
      <c r="D25774" s="554"/>
    </row>
    <row r="25775" spans="3:4" hidden="1" outlineLevel="1" x14ac:dyDescent="0.2">
      <c r="C25775" s="554"/>
      <c r="D25775" s="554"/>
    </row>
    <row r="25776" spans="3:4" hidden="1" outlineLevel="1" x14ac:dyDescent="0.2">
      <c r="C25776" s="554"/>
      <c r="D25776" s="554"/>
    </row>
    <row r="25777" spans="3:4" hidden="1" outlineLevel="1" x14ac:dyDescent="0.2">
      <c r="C25777" s="554"/>
      <c r="D25777" s="554"/>
    </row>
    <row r="25778" spans="3:4" hidden="1" outlineLevel="1" x14ac:dyDescent="0.2">
      <c r="C25778" s="554"/>
      <c r="D25778" s="554"/>
    </row>
    <row r="25779" spans="3:4" hidden="1" outlineLevel="1" x14ac:dyDescent="0.2">
      <c r="C25779" s="554"/>
      <c r="D25779" s="554"/>
    </row>
    <row r="25780" spans="3:4" hidden="1" outlineLevel="1" x14ac:dyDescent="0.2">
      <c r="C25780" s="554"/>
      <c r="D25780" s="554"/>
    </row>
    <row r="25781" spans="3:4" hidden="1" outlineLevel="1" x14ac:dyDescent="0.2">
      <c r="C25781" s="554"/>
      <c r="D25781" s="554"/>
    </row>
    <row r="25782" spans="3:4" hidden="1" outlineLevel="1" x14ac:dyDescent="0.2">
      <c r="C25782" s="554"/>
      <c r="D25782" s="554"/>
    </row>
    <row r="25783" spans="3:4" hidden="1" outlineLevel="1" x14ac:dyDescent="0.2">
      <c r="C25783" s="554"/>
      <c r="D25783" s="554"/>
    </row>
    <row r="25784" spans="3:4" hidden="1" outlineLevel="1" x14ac:dyDescent="0.2">
      <c r="C25784" s="554"/>
      <c r="D25784" s="554"/>
    </row>
    <row r="25785" spans="3:4" hidden="1" outlineLevel="1" x14ac:dyDescent="0.2">
      <c r="C25785" s="554"/>
      <c r="D25785" s="554"/>
    </row>
    <row r="25786" spans="3:4" hidden="1" outlineLevel="1" x14ac:dyDescent="0.2">
      <c r="C25786" s="554"/>
      <c r="D25786" s="554"/>
    </row>
    <row r="25787" spans="3:4" hidden="1" outlineLevel="1" x14ac:dyDescent="0.2">
      <c r="C25787" s="554"/>
      <c r="D25787" s="554"/>
    </row>
    <row r="25788" spans="3:4" hidden="1" outlineLevel="1" x14ac:dyDescent="0.2">
      <c r="C25788" s="554"/>
      <c r="D25788" s="554"/>
    </row>
    <row r="25789" spans="3:4" hidden="1" outlineLevel="1" x14ac:dyDescent="0.2">
      <c r="C25789" s="554"/>
      <c r="D25789" s="554"/>
    </row>
    <row r="25790" spans="3:4" hidden="1" outlineLevel="1" x14ac:dyDescent="0.2">
      <c r="C25790" s="554"/>
      <c r="D25790" s="554"/>
    </row>
    <row r="25791" spans="3:4" hidden="1" outlineLevel="1" x14ac:dyDescent="0.2">
      <c r="C25791" s="554"/>
      <c r="D25791" s="554"/>
    </row>
    <row r="25792" spans="3:4" hidden="1" outlineLevel="1" x14ac:dyDescent="0.2">
      <c r="C25792" s="554"/>
      <c r="D25792" s="554"/>
    </row>
    <row r="25793" spans="3:4" hidden="1" outlineLevel="1" x14ac:dyDescent="0.2">
      <c r="C25793" s="554"/>
      <c r="D25793" s="554"/>
    </row>
    <row r="25794" spans="3:4" hidden="1" outlineLevel="1" x14ac:dyDescent="0.2">
      <c r="C25794" s="554"/>
      <c r="D25794" s="554"/>
    </row>
    <row r="25795" spans="3:4" hidden="1" outlineLevel="1" x14ac:dyDescent="0.2">
      <c r="C25795" s="554"/>
      <c r="D25795" s="554"/>
    </row>
    <row r="25796" spans="3:4" hidden="1" outlineLevel="1" x14ac:dyDescent="0.2">
      <c r="C25796" s="554"/>
      <c r="D25796" s="554"/>
    </row>
    <row r="25797" spans="3:4" hidden="1" outlineLevel="1" x14ac:dyDescent="0.2">
      <c r="C25797" s="554"/>
      <c r="D25797" s="554"/>
    </row>
    <row r="25798" spans="3:4" hidden="1" outlineLevel="1" x14ac:dyDescent="0.2">
      <c r="C25798" s="554"/>
      <c r="D25798" s="554"/>
    </row>
    <row r="25799" spans="3:4" hidden="1" outlineLevel="1" x14ac:dyDescent="0.2">
      <c r="C25799" s="554"/>
      <c r="D25799" s="554"/>
    </row>
    <row r="25800" spans="3:4" hidden="1" outlineLevel="1" x14ac:dyDescent="0.2">
      <c r="C25800" s="554"/>
      <c r="D25800" s="554"/>
    </row>
    <row r="25801" spans="3:4" hidden="1" outlineLevel="1" x14ac:dyDescent="0.2">
      <c r="C25801" s="554"/>
      <c r="D25801" s="554"/>
    </row>
    <row r="25802" spans="3:4" hidden="1" outlineLevel="1" x14ac:dyDescent="0.2">
      <c r="C25802" s="554"/>
      <c r="D25802" s="554"/>
    </row>
    <row r="25803" spans="3:4" hidden="1" outlineLevel="1" x14ac:dyDescent="0.2">
      <c r="C25803" s="554"/>
      <c r="D25803" s="554"/>
    </row>
    <row r="25804" spans="3:4" hidden="1" outlineLevel="1" x14ac:dyDescent="0.2">
      <c r="C25804" s="554"/>
      <c r="D25804" s="554"/>
    </row>
    <row r="25805" spans="3:4" hidden="1" outlineLevel="1" x14ac:dyDescent="0.2">
      <c r="C25805" s="554"/>
      <c r="D25805" s="554"/>
    </row>
    <row r="25806" spans="3:4" hidden="1" outlineLevel="1" x14ac:dyDescent="0.2">
      <c r="C25806" s="554"/>
      <c r="D25806" s="554"/>
    </row>
    <row r="25807" spans="3:4" hidden="1" outlineLevel="1" x14ac:dyDescent="0.2">
      <c r="C25807" s="554"/>
      <c r="D25807" s="554"/>
    </row>
    <row r="25808" spans="3:4" hidden="1" outlineLevel="1" x14ac:dyDescent="0.2">
      <c r="C25808" s="554"/>
      <c r="D25808" s="554"/>
    </row>
    <row r="25809" spans="3:4" hidden="1" outlineLevel="1" x14ac:dyDescent="0.2">
      <c r="C25809" s="554"/>
      <c r="D25809" s="554"/>
    </row>
    <row r="25810" spans="3:4" hidden="1" outlineLevel="1" x14ac:dyDescent="0.2">
      <c r="C25810" s="554"/>
      <c r="D25810" s="554"/>
    </row>
    <row r="25811" spans="3:4" hidden="1" outlineLevel="1" x14ac:dyDescent="0.2">
      <c r="C25811" s="554"/>
      <c r="D25811" s="554"/>
    </row>
    <row r="25812" spans="3:4" hidden="1" outlineLevel="1" x14ac:dyDescent="0.2">
      <c r="C25812" s="554"/>
      <c r="D25812" s="554"/>
    </row>
    <row r="25813" spans="3:4" hidden="1" outlineLevel="1" x14ac:dyDescent="0.2">
      <c r="C25813" s="554"/>
      <c r="D25813" s="554"/>
    </row>
    <row r="25814" spans="3:4" hidden="1" outlineLevel="1" x14ac:dyDescent="0.2">
      <c r="C25814" s="554"/>
      <c r="D25814" s="554"/>
    </row>
    <row r="25815" spans="3:4" hidden="1" outlineLevel="1" x14ac:dyDescent="0.2">
      <c r="C25815" s="554"/>
      <c r="D25815" s="554"/>
    </row>
    <row r="25816" spans="3:4" hidden="1" outlineLevel="1" x14ac:dyDescent="0.2">
      <c r="C25816" s="554"/>
      <c r="D25816" s="554"/>
    </row>
    <row r="25817" spans="3:4" hidden="1" outlineLevel="1" x14ac:dyDescent="0.2">
      <c r="C25817" s="554"/>
      <c r="D25817" s="554"/>
    </row>
    <row r="25818" spans="3:4" hidden="1" outlineLevel="1" x14ac:dyDescent="0.2">
      <c r="C25818" s="554"/>
      <c r="D25818" s="554"/>
    </row>
    <row r="25819" spans="3:4" hidden="1" outlineLevel="1" x14ac:dyDescent="0.2">
      <c r="C25819" s="554"/>
      <c r="D25819" s="554"/>
    </row>
    <row r="25820" spans="3:4" hidden="1" outlineLevel="1" x14ac:dyDescent="0.2">
      <c r="C25820" s="554"/>
      <c r="D25820" s="554"/>
    </row>
    <row r="25821" spans="3:4" hidden="1" outlineLevel="1" x14ac:dyDescent="0.2">
      <c r="C25821" s="554"/>
      <c r="D25821" s="554"/>
    </row>
    <row r="25822" spans="3:4" hidden="1" outlineLevel="1" x14ac:dyDescent="0.2">
      <c r="C25822" s="554"/>
      <c r="D25822" s="554"/>
    </row>
    <row r="25823" spans="3:4" hidden="1" outlineLevel="1" x14ac:dyDescent="0.2">
      <c r="C25823" s="554"/>
      <c r="D25823" s="554"/>
    </row>
    <row r="25824" spans="3:4" hidden="1" outlineLevel="1" x14ac:dyDescent="0.2">
      <c r="C25824" s="554"/>
      <c r="D25824" s="554"/>
    </row>
    <row r="25825" spans="3:4" hidden="1" outlineLevel="1" x14ac:dyDescent="0.2">
      <c r="C25825" s="554"/>
      <c r="D25825" s="554"/>
    </row>
    <row r="25826" spans="3:4" hidden="1" outlineLevel="1" x14ac:dyDescent="0.2">
      <c r="C25826" s="554"/>
      <c r="D25826" s="554"/>
    </row>
    <row r="25827" spans="3:4" hidden="1" outlineLevel="1" x14ac:dyDescent="0.2">
      <c r="C25827" s="554"/>
      <c r="D25827" s="554"/>
    </row>
    <row r="25828" spans="3:4" hidden="1" outlineLevel="1" x14ac:dyDescent="0.2">
      <c r="C25828" s="554"/>
      <c r="D25828" s="554"/>
    </row>
    <row r="25829" spans="3:4" hidden="1" outlineLevel="1" x14ac:dyDescent="0.2">
      <c r="C25829" s="554"/>
      <c r="D25829" s="554"/>
    </row>
    <row r="25830" spans="3:4" hidden="1" outlineLevel="1" x14ac:dyDescent="0.2">
      <c r="C25830" s="554"/>
      <c r="D25830" s="554"/>
    </row>
    <row r="25831" spans="3:4" hidden="1" outlineLevel="1" x14ac:dyDescent="0.2">
      <c r="C25831" s="554"/>
      <c r="D25831" s="554"/>
    </row>
    <row r="25832" spans="3:4" hidden="1" outlineLevel="1" x14ac:dyDescent="0.2">
      <c r="C25832" s="554"/>
      <c r="D25832" s="554"/>
    </row>
    <row r="25833" spans="3:4" hidden="1" outlineLevel="1" x14ac:dyDescent="0.2">
      <c r="C25833" s="554"/>
      <c r="D25833" s="554"/>
    </row>
    <row r="25834" spans="3:4" hidden="1" outlineLevel="1" x14ac:dyDescent="0.2">
      <c r="C25834" s="554"/>
      <c r="D25834" s="554"/>
    </row>
    <row r="25835" spans="3:4" hidden="1" outlineLevel="1" x14ac:dyDescent="0.2">
      <c r="C25835" s="554"/>
      <c r="D25835" s="554"/>
    </row>
    <row r="25836" spans="3:4" hidden="1" outlineLevel="1" x14ac:dyDescent="0.2">
      <c r="C25836" s="554"/>
      <c r="D25836" s="554"/>
    </row>
    <row r="25837" spans="3:4" hidden="1" outlineLevel="1" x14ac:dyDescent="0.2">
      <c r="C25837" s="554"/>
      <c r="D25837" s="554"/>
    </row>
    <row r="25838" spans="3:4" hidden="1" outlineLevel="1" x14ac:dyDescent="0.2">
      <c r="C25838" s="554"/>
      <c r="D25838" s="554"/>
    </row>
    <row r="25839" spans="3:4" hidden="1" outlineLevel="1" x14ac:dyDescent="0.2">
      <c r="C25839" s="554"/>
      <c r="D25839" s="554"/>
    </row>
    <row r="25840" spans="3:4" hidden="1" outlineLevel="1" x14ac:dyDescent="0.2">
      <c r="C25840" s="554"/>
      <c r="D25840" s="554"/>
    </row>
    <row r="25841" spans="3:4" hidden="1" outlineLevel="1" x14ac:dyDescent="0.2">
      <c r="C25841" s="554"/>
      <c r="D25841" s="554"/>
    </row>
    <row r="25842" spans="3:4" hidden="1" outlineLevel="1" x14ac:dyDescent="0.2">
      <c r="C25842" s="554"/>
      <c r="D25842" s="554"/>
    </row>
    <row r="25843" spans="3:4" hidden="1" outlineLevel="1" x14ac:dyDescent="0.2">
      <c r="C25843" s="554"/>
      <c r="D25843" s="554"/>
    </row>
    <row r="25844" spans="3:4" hidden="1" outlineLevel="1" x14ac:dyDescent="0.2">
      <c r="C25844" s="554"/>
      <c r="D25844" s="554"/>
    </row>
    <row r="25845" spans="3:4" hidden="1" outlineLevel="1" x14ac:dyDescent="0.2">
      <c r="C25845" s="554"/>
      <c r="D25845" s="554"/>
    </row>
    <row r="25846" spans="3:4" hidden="1" outlineLevel="1" x14ac:dyDescent="0.2">
      <c r="C25846" s="554"/>
      <c r="D25846" s="554"/>
    </row>
    <row r="25847" spans="3:4" hidden="1" outlineLevel="1" x14ac:dyDescent="0.2">
      <c r="C25847" s="554"/>
      <c r="D25847" s="554"/>
    </row>
    <row r="25848" spans="3:4" hidden="1" outlineLevel="1" x14ac:dyDescent="0.2">
      <c r="C25848" s="554"/>
      <c r="D25848" s="554"/>
    </row>
    <row r="25849" spans="3:4" hidden="1" outlineLevel="1" x14ac:dyDescent="0.2">
      <c r="C25849" s="554"/>
      <c r="D25849" s="554"/>
    </row>
    <row r="25850" spans="3:4" hidden="1" outlineLevel="1" x14ac:dyDescent="0.2">
      <c r="C25850" s="554"/>
      <c r="D25850" s="554"/>
    </row>
    <row r="25851" spans="3:4" hidden="1" outlineLevel="1" x14ac:dyDescent="0.2">
      <c r="C25851" s="554"/>
      <c r="D25851" s="554"/>
    </row>
    <row r="25852" spans="3:4" hidden="1" outlineLevel="1" x14ac:dyDescent="0.2">
      <c r="C25852" s="554"/>
      <c r="D25852" s="554"/>
    </row>
    <row r="25853" spans="3:4" hidden="1" outlineLevel="1" x14ac:dyDescent="0.2">
      <c r="C25853" s="554"/>
      <c r="D25853" s="554"/>
    </row>
    <row r="25854" spans="3:4" hidden="1" outlineLevel="1" x14ac:dyDescent="0.2">
      <c r="C25854" s="554"/>
      <c r="D25854" s="554"/>
    </row>
    <row r="25855" spans="3:4" hidden="1" outlineLevel="1" x14ac:dyDescent="0.2">
      <c r="C25855" s="554"/>
      <c r="D25855" s="554"/>
    </row>
    <row r="25856" spans="3:4" hidden="1" outlineLevel="1" x14ac:dyDescent="0.2">
      <c r="C25856" s="554"/>
      <c r="D25856" s="554"/>
    </row>
    <row r="25857" spans="3:4" hidden="1" outlineLevel="1" x14ac:dyDescent="0.2">
      <c r="C25857" s="554"/>
      <c r="D25857" s="554"/>
    </row>
    <row r="25858" spans="3:4" hidden="1" outlineLevel="1" x14ac:dyDescent="0.2">
      <c r="C25858" s="554"/>
      <c r="D25858" s="554"/>
    </row>
    <row r="25859" spans="3:4" hidden="1" outlineLevel="1" x14ac:dyDescent="0.2">
      <c r="C25859" s="554"/>
      <c r="D25859" s="554"/>
    </row>
    <row r="25860" spans="3:4" hidden="1" outlineLevel="1" x14ac:dyDescent="0.2">
      <c r="C25860" s="554"/>
      <c r="D25860" s="554"/>
    </row>
    <row r="25861" spans="3:4" hidden="1" outlineLevel="1" x14ac:dyDescent="0.2">
      <c r="C25861" s="554"/>
      <c r="D25861" s="554"/>
    </row>
    <row r="25862" spans="3:4" hidden="1" outlineLevel="1" x14ac:dyDescent="0.2">
      <c r="C25862" s="554"/>
      <c r="D25862" s="554"/>
    </row>
    <row r="25863" spans="3:4" hidden="1" outlineLevel="1" x14ac:dyDescent="0.2">
      <c r="C25863" s="554"/>
      <c r="D25863" s="554"/>
    </row>
    <row r="25864" spans="3:4" hidden="1" outlineLevel="1" x14ac:dyDescent="0.2">
      <c r="C25864" s="554"/>
      <c r="D25864" s="554"/>
    </row>
    <row r="25865" spans="3:4" hidden="1" outlineLevel="1" x14ac:dyDescent="0.2">
      <c r="C25865" s="554"/>
      <c r="D25865" s="554"/>
    </row>
    <row r="25866" spans="3:4" hidden="1" outlineLevel="1" x14ac:dyDescent="0.2">
      <c r="C25866" s="554"/>
      <c r="D25866" s="554"/>
    </row>
    <row r="25867" spans="3:4" hidden="1" outlineLevel="1" x14ac:dyDescent="0.2">
      <c r="C25867" s="554"/>
      <c r="D25867" s="554"/>
    </row>
    <row r="25868" spans="3:4" hidden="1" outlineLevel="1" x14ac:dyDescent="0.2">
      <c r="C25868" s="554"/>
      <c r="D25868" s="554"/>
    </row>
    <row r="25869" spans="3:4" hidden="1" outlineLevel="1" x14ac:dyDescent="0.2">
      <c r="C25869" s="554"/>
      <c r="D25869" s="554"/>
    </row>
    <row r="25870" spans="3:4" hidden="1" outlineLevel="1" x14ac:dyDescent="0.2">
      <c r="C25870" s="554"/>
      <c r="D25870" s="554"/>
    </row>
    <row r="25871" spans="3:4" hidden="1" outlineLevel="1" x14ac:dyDescent="0.2">
      <c r="C25871" s="554"/>
      <c r="D25871" s="554"/>
    </row>
    <row r="25872" spans="3:4" hidden="1" outlineLevel="1" x14ac:dyDescent="0.2">
      <c r="C25872" s="554"/>
      <c r="D25872" s="554"/>
    </row>
    <row r="25873" spans="3:4" hidden="1" outlineLevel="1" x14ac:dyDescent="0.2">
      <c r="C25873" s="554"/>
      <c r="D25873" s="554"/>
    </row>
    <row r="25874" spans="3:4" hidden="1" outlineLevel="1" x14ac:dyDescent="0.2">
      <c r="C25874" s="554"/>
      <c r="D25874" s="554"/>
    </row>
    <row r="25875" spans="3:4" hidden="1" outlineLevel="1" x14ac:dyDescent="0.2">
      <c r="C25875" s="554"/>
      <c r="D25875" s="554"/>
    </row>
    <row r="25876" spans="3:4" hidden="1" outlineLevel="1" x14ac:dyDescent="0.2">
      <c r="C25876" s="554"/>
      <c r="D25876" s="554"/>
    </row>
    <row r="25877" spans="3:4" hidden="1" outlineLevel="1" x14ac:dyDescent="0.2">
      <c r="C25877" s="554"/>
      <c r="D25877" s="554"/>
    </row>
    <row r="25878" spans="3:4" hidden="1" outlineLevel="1" x14ac:dyDescent="0.2">
      <c r="C25878" s="554"/>
      <c r="D25878" s="554"/>
    </row>
    <row r="25879" spans="3:4" hidden="1" outlineLevel="1" x14ac:dyDescent="0.2">
      <c r="C25879" s="554"/>
      <c r="D25879" s="554"/>
    </row>
    <row r="25880" spans="3:4" hidden="1" outlineLevel="1" x14ac:dyDescent="0.2">
      <c r="C25880" s="554"/>
      <c r="D25880" s="554"/>
    </row>
    <row r="25881" spans="3:4" hidden="1" outlineLevel="1" x14ac:dyDescent="0.2">
      <c r="C25881" s="554"/>
      <c r="D25881" s="554"/>
    </row>
    <row r="25882" spans="3:4" hidden="1" outlineLevel="1" x14ac:dyDescent="0.2">
      <c r="C25882" s="554"/>
      <c r="D25882" s="554"/>
    </row>
    <row r="25883" spans="3:4" hidden="1" outlineLevel="1" x14ac:dyDescent="0.2">
      <c r="C25883" s="554"/>
      <c r="D25883" s="554"/>
    </row>
    <row r="25884" spans="3:4" hidden="1" outlineLevel="1" x14ac:dyDescent="0.2">
      <c r="C25884" s="554"/>
      <c r="D25884" s="554"/>
    </row>
    <row r="25885" spans="3:4" hidden="1" outlineLevel="1" x14ac:dyDescent="0.2">
      <c r="C25885" s="554"/>
      <c r="D25885" s="554"/>
    </row>
    <row r="25886" spans="3:4" hidden="1" outlineLevel="1" x14ac:dyDescent="0.2">
      <c r="C25886" s="554"/>
      <c r="D25886" s="554"/>
    </row>
    <row r="25887" spans="3:4" hidden="1" outlineLevel="1" x14ac:dyDescent="0.2">
      <c r="C25887" s="554"/>
      <c r="D25887" s="554"/>
    </row>
    <row r="25888" spans="3:4" hidden="1" outlineLevel="1" x14ac:dyDescent="0.2">
      <c r="C25888" s="554"/>
      <c r="D25888" s="554"/>
    </row>
    <row r="25889" spans="3:4" hidden="1" outlineLevel="1" x14ac:dyDescent="0.2">
      <c r="C25889" s="554"/>
      <c r="D25889" s="554"/>
    </row>
    <row r="25890" spans="3:4" hidden="1" outlineLevel="1" x14ac:dyDescent="0.2">
      <c r="C25890" s="554"/>
      <c r="D25890" s="554"/>
    </row>
    <row r="25891" spans="3:4" hidden="1" outlineLevel="1" x14ac:dyDescent="0.2">
      <c r="C25891" s="554"/>
      <c r="D25891" s="554"/>
    </row>
    <row r="25892" spans="3:4" hidden="1" outlineLevel="1" x14ac:dyDescent="0.2">
      <c r="C25892" s="554"/>
      <c r="D25892" s="554"/>
    </row>
    <row r="25893" spans="3:4" hidden="1" outlineLevel="1" x14ac:dyDescent="0.2">
      <c r="C25893" s="554"/>
      <c r="D25893" s="554"/>
    </row>
    <row r="25894" spans="3:4" hidden="1" outlineLevel="1" x14ac:dyDescent="0.2">
      <c r="C25894" s="554"/>
      <c r="D25894" s="554"/>
    </row>
    <row r="25895" spans="3:4" hidden="1" outlineLevel="1" x14ac:dyDescent="0.2">
      <c r="C25895" s="554"/>
      <c r="D25895" s="554"/>
    </row>
    <row r="25896" spans="3:4" hidden="1" outlineLevel="1" x14ac:dyDescent="0.2">
      <c r="C25896" s="554"/>
      <c r="D25896" s="554"/>
    </row>
    <row r="25897" spans="3:4" hidden="1" outlineLevel="1" x14ac:dyDescent="0.2">
      <c r="C25897" s="554"/>
      <c r="D25897" s="554"/>
    </row>
    <row r="25898" spans="3:4" hidden="1" outlineLevel="1" x14ac:dyDescent="0.2">
      <c r="C25898" s="554"/>
      <c r="D25898" s="554"/>
    </row>
    <row r="25899" spans="3:4" hidden="1" outlineLevel="1" x14ac:dyDescent="0.2">
      <c r="C25899" s="554"/>
      <c r="D25899" s="554"/>
    </row>
    <row r="25900" spans="3:4" hidden="1" outlineLevel="1" x14ac:dyDescent="0.2">
      <c r="C25900" s="554"/>
      <c r="D25900" s="554"/>
    </row>
    <row r="25901" spans="3:4" hidden="1" outlineLevel="1" x14ac:dyDescent="0.2">
      <c r="C25901" s="554"/>
      <c r="D25901" s="554"/>
    </row>
    <row r="25902" spans="3:4" hidden="1" outlineLevel="1" x14ac:dyDescent="0.2">
      <c r="C25902" s="554"/>
      <c r="D25902" s="554"/>
    </row>
    <row r="25903" spans="3:4" hidden="1" outlineLevel="1" x14ac:dyDescent="0.2">
      <c r="C25903" s="554"/>
      <c r="D25903" s="554"/>
    </row>
    <row r="25904" spans="3:4" hidden="1" outlineLevel="1" x14ac:dyDescent="0.2">
      <c r="C25904" s="554"/>
      <c r="D25904" s="554"/>
    </row>
    <row r="25905" spans="3:4" hidden="1" outlineLevel="1" x14ac:dyDescent="0.2">
      <c r="C25905" s="554"/>
      <c r="D25905" s="554"/>
    </row>
    <row r="25906" spans="3:4" hidden="1" outlineLevel="1" x14ac:dyDescent="0.2">
      <c r="C25906" s="554"/>
      <c r="D25906" s="554"/>
    </row>
    <row r="25907" spans="3:4" hidden="1" outlineLevel="1" x14ac:dyDescent="0.2">
      <c r="C25907" s="554"/>
      <c r="D25907" s="554"/>
    </row>
    <row r="25908" spans="3:4" hidden="1" outlineLevel="1" x14ac:dyDescent="0.2">
      <c r="C25908" s="554"/>
      <c r="D25908" s="554"/>
    </row>
    <row r="25909" spans="3:4" hidden="1" outlineLevel="1" x14ac:dyDescent="0.2">
      <c r="C25909" s="554"/>
      <c r="D25909" s="554"/>
    </row>
    <row r="25910" spans="3:4" hidden="1" outlineLevel="1" x14ac:dyDescent="0.2">
      <c r="C25910" s="554"/>
      <c r="D25910" s="554"/>
    </row>
    <row r="25911" spans="3:4" hidden="1" outlineLevel="1" x14ac:dyDescent="0.2">
      <c r="C25911" s="554"/>
      <c r="D25911" s="554"/>
    </row>
    <row r="25912" spans="3:4" hidden="1" outlineLevel="1" x14ac:dyDescent="0.2">
      <c r="C25912" s="554"/>
      <c r="D25912" s="554"/>
    </row>
    <row r="25913" spans="3:4" hidden="1" outlineLevel="1" x14ac:dyDescent="0.2">
      <c r="C25913" s="554"/>
      <c r="D25913" s="554"/>
    </row>
    <row r="25914" spans="3:4" hidden="1" outlineLevel="1" x14ac:dyDescent="0.2">
      <c r="C25914" s="554"/>
      <c r="D25914" s="554"/>
    </row>
    <row r="25915" spans="3:4" hidden="1" outlineLevel="1" x14ac:dyDescent="0.2">
      <c r="C25915" s="554"/>
      <c r="D25915" s="554"/>
    </row>
    <row r="25916" spans="3:4" hidden="1" outlineLevel="1" x14ac:dyDescent="0.2">
      <c r="C25916" s="554"/>
      <c r="D25916" s="554"/>
    </row>
    <row r="25917" spans="3:4" hidden="1" outlineLevel="1" x14ac:dyDescent="0.2">
      <c r="C25917" s="554"/>
      <c r="D25917" s="554"/>
    </row>
    <row r="25918" spans="3:4" hidden="1" outlineLevel="1" x14ac:dyDescent="0.2">
      <c r="C25918" s="554"/>
      <c r="D25918" s="554"/>
    </row>
    <row r="25919" spans="3:4" hidden="1" outlineLevel="1" x14ac:dyDescent="0.2">
      <c r="C25919" s="554"/>
      <c r="D25919" s="554"/>
    </row>
    <row r="25920" spans="3:4" hidden="1" outlineLevel="1" x14ac:dyDescent="0.2">
      <c r="C25920" s="554"/>
      <c r="D25920" s="554"/>
    </row>
    <row r="25921" spans="3:4" hidden="1" outlineLevel="1" x14ac:dyDescent="0.2">
      <c r="C25921" s="554"/>
      <c r="D25921" s="554"/>
    </row>
    <row r="25922" spans="3:4" hidden="1" outlineLevel="1" x14ac:dyDescent="0.2">
      <c r="C25922" s="554"/>
      <c r="D25922" s="554"/>
    </row>
    <row r="25923" spans="3:4" hidden="1" outlineLevel="1" x14ac:dyDescent="0.2">
      <c r="C25923" s="554"/>
      <c r="D25923" s="554"/>
    </row>
    <row r="25924" spans="3:4" hidden="1" outlineLevel="1" x14ac:dyDescent="0.2">
      <c r="C25924" s="554"/>
      <c r="D25924" s="554"/>
    </row>
    <row r="25925" spans="3:4" hidden="1" outlineLevel="1" x14ac:dyDescent="0.2">
      <c r="C25925" s="554"/>
      <c r="D25925" s="554"/>
    </row>
    <row r="25926" spans="3:4" hidden="1" outlineLevel="1" x14ac:dyDescent="0.2">
      <c r="C25926" s="554"/>
      <c r="D25926" s="554"/>
    </row>
    <row r="25927" spans="3:4" hidden="1" outlineLevel="1" x14ac:dyDescent="0.2">
      <c r="C25927" s="554"/>
      <c r="D25927" s="554"/>
    </row>
    <row r="25928" spans="3:4" hidden="1" outlineLevel="1" x14ac:dyDescent="0.2">
      <c r="C25928" s="554"/>
      <c r="D25928" s="554"/>
    </row>
    <row r="25929" spans="3:4" hidden="1" outlineLevel="1" x14ac:dyDescent="0.2">
      <c r="C25929" s="554"/>
      <c r="D25929" s="554"/>
    </row>
    <row r="25930" spans="3:4" hidden="1" outlineLevel="1" x14ac:dyDescent="0.2">
      <c r="C25930" s="554"/>
      <c r="D25930" s="554"/>
    </row>
    <row r="25931" spans="3:4" hidden="1" outlineLevel="1" x14ac:dyDescent="0.2">
      <c r="C25931" s="554"/>
      <c r="D25931" s="554"/>
    </row>
    <row r="25932" spans="3:4" hidden="1" outlineLevel="1" x14ac:dyDescent="0.2">
      <c r="C25932" s="554"/>
      <c r="D25932" s="554"/>
    </row>
    <row r="25933" spans="3:4" hidden="1" outlineLevel="1" x14ac:dyDescent="0.2">
      <c r="C25933" s="554"/>
      <c r="D25933" s="554"/>
    </row>
    <row r="25934" spans="3:4" hidden="1" outlineLevel="1" x14ac:dyDescent="0.2">
      <c r="C25934" s="554"/>
      <c r="D25934" s="554"/>
    </row>
    <row r="25935" spans="3:4" hidden="1" outlineLevel="1" x14ac:dyDescent="0.2">
      <c r="C25935" s="554"/>
      <c r="D25935" s="554"/>
    </row>
    <row r="25936" spans="3:4" hidden="1" outlineLevel="1" x14ac:dyDescent="0.2">
      <c r="C25936" s="554"/>
      <c r="D25936" s="554"/>
    </row>
    <row r="25937" spans="3:4" hidden="1" outlineLevel="1" x14ac:dyDescent="0.2">
      <c r="C25937" s="554"/>
      <c r="D25937" s="554"/>
    </row>
    <row r="25938" spans="3:4" hidden="1" outlineLevel="1" x14ac:dyDescent="0.2">
      <c r="C25938" s="554"/>
      <c r="D25938" s="554"/>
    </row>
    <row r="25939" spans="3:4" hidden="1" outlineLevel="1" x14ac:dyDescent="0.2">
      <c r="C25939" s="554"/>
      <c r="D25939" s="554"/>
    </row>
    <row r="25940" spans="3:4" hidden="1" outlineLevel="1" x14ac:dyDescent="0.2">
      <c r="C25940" s="554"/>
      <c r="D25940" s="554"/>
    </row>
    <row r="25941" spans="3:4" hidden="1" outlineLevel="1" x14ac:dyDescent="0.2">
      <c r="C25941" s="554"/>
      <c r="D25941" s="554"/>
    </row>
    <row r="25942" spans="3:4" hidden="1" outlineLevel="1" x14ac:dyDescent="0.2">
      <c r="C25942" s="554"/>
      <c r="D25942" s="554"/>
    </row>
    <row r="25943" spans="3:4" hidden="1" outlineLevel="1" x14ac:dyDescent="0.2">
      <c r="C25943" s="554"/>
      <c r="D25943" s="554"/>
    </row>
    <row r="25944" spans="3:4" hidden="1" outlineLevel="1" x14ac:dyDescent="0.2">
      <c r="C25944" s="554"/>
      <c r="D25944" s="554"/>
    </row>
    <row r="25945" spans="3:4" hidden="1" outlineLevel="1" x14ac:dyDescent="0.2">
      <c r="C25945" s="554"/>
      <c r="D25945" s="554"/>
    </row>
    <row r="25946" spans="3:4" hidden="1" outlineLevel="1" x14ac:dyDescent="0.2">
      <c r="C25946" s="554"/>
      <c r="D25946" s="554"/>
    </row>
    <row r="25947" spans="3:4" hidden="1" outlineLevel="1" x14ac:dyDescent="0.2">
      <c r="C25947" s="554"/>
      <c r="D25947" s="554"/>
    </row>
    <row r="25948" spans="3:4" hidden="1" outlineLevel="1" x14ac:dyDescent="0.2">
      <c r="C25948" s="554"/>
      <c r="D25948" s="554"/>
    </row>
    <row r="25949" spans="3:4" hidden="1" outlineLevel="1" x14ac:dyDescent="0.2">
      <c r="C25949" s="554"/>
      <c r="D25949" s="554"/>
    </row>
    <row r="25950" spans="3:4" hidden="1" outlineLevel="1" x14ac:dyDescent="0.2">
      <c r="C25950" s="554"/>
      <c r="D25950" s="554"/>
    </row>
    <row r="25951" spans="3:4" hidden="1" outlineLevel="1" x14ac:dyDescent="0.2">
      <c r="C25951" s="554"/>
      <c r="D25951" s="554"/>
    </row>
    <row r="25952" spans="3:4" hidden="1" outlineLevel="1" x14ac:dyDescent="0.2">
      <c r="C25952" s="554"/>
      <c r="D25952" s="554"/>
    </row>
    <row r="25953" spans="3:4" hidden="1" outlineLevel="1" x14ac:dyDescent="0.2">
      <c r="C25953" s="554"/>
      <c r="D25953" s="554"/>
    </row>
    <row r="25954" spans="3:4" hidden="1" outlineLevel="1" x14ac:dyDescent="0.2">
      <c r="C25954" s="554"/>
      <c r="D25954" s="554"/>
    </row>
    <row r="25955" spans="3:4" hidden="1" outlineLevel="1" x14ac:dyDescent="0.2">
      <c r="C25955" s="554"/>
      <c r="D25955" s="554"/>
    </row>
    <row r="25956" spans="3:4" hidden="1" outlineLevel="1" x14ac:dyDescent="0.2">
      <c r="C25956" s="554"/>
      <c r="D25956" s="554"/>
    </row>
    <row r="25957" spans="3:4" hidden="1" outlineLevel="1" x14ac:dyDescent="0.2">
      <c r="C25957" s="554"/>
      <c r="D25957" s="554"/>
    </row>
    <row r="25958" spans="3:4" hidden="1" outlineLevel="1" x14ac:dyDescent="0.2">
      <c r="C25958" s="554"/>
      <c r="D25958" s="554"/>
    </row>
    <row r="25959" spans="3:4" hidden="1" outlineLevel="1" x14ac:dyDescent="0.2">
      <c r="C25959" s="554"/>
      <c r="D25959" s="554"/>
    </row>
    <row r="25960" spans="3:4" hidden="1" outlineLevel="1" x14ac:dyDescent="0.2">
      <c r="C25960" s="554"/>
      <c r="D25960" s="554"/>
    </row>
    <row r="25961" spans="3:4" hidden="1" outlineLevel="1" x14ac:dyDescent="0.2">
      <c r="C25961" s="554"/>
      <c r="D25961" s="554"/>
    </row>
    <row r="25962" spans="3:4" hidden="1" outlineLevel="1" x14ac:dyDescent="0.2">
      <c r="C25962" s="554"/>
      <c r="D25962" s="554"/>
    </row>
    <row r="25963" spans="3:4" hidden="1" outlineLevel="1" x14ac:dyDescent="0.2">
      <c r="C25963" s="554"/>
      <c r="D25963" s="554"/>
    </row>
    <row r="25964" spans="3:4" hidden="1" outlineLevel="1" x14ac:dyDescent="0.2">
      <c r="C25964" s="554"/>
      <c r="D25964" s="554"/>
    </row>
    <row r="25965" spans="3:4" hidden="1" outlineLevel="1" x14ac:dyDescent="0.2">
      <c r="C25965" s="554"/>
      <c r="D25965" s="554"/>
    </row>
    <row r="25966" spans="3:4" hidden="1" outlineLevel="1" x14ac:dyDescent="0.2">
      <c r="C25966" s="554"/>
      <c r="D25966" s="554"/>
    </row>
    <row r="25967" spans="3:4" hidden="1" outlineLevel="1" x14ac:dyDescent="0.2">
      <c r="C25967" s="554"/>
      <c r="D25967" s="554"/>
    </row>
    <row r="25968" spans="3:4" hidden="1" outlineLevel="1" x14ac:dyDescent="0.2">
      <c r="C25968" s="554"/>
      <c r="D25968" s="554"/>
    </row>
    <row r="25969" spans="3:4" hidden="1" outlineLevel="1" x14ac:dyDescent="0.2">
      <c r="C25969" s="554"/>
      <c r="D25969" s="554"/>
    </row>
    <row r="25970" spans="3:4" hidden="1" outlineLevel="1" x14ac:dyDescent="0.2">
      <c r="C25970" s="554"/>
      <c r="D25970" s="554"/>
    </row>
    <row r="25971" spans="3:4" hidden="1" outlineLevel="1" x14ac:dyDescent="0.2">
      <c r="C25971" s="554"/>
      <c r="D25971" s="554"/>
    </row>
    <row r="25972" spans="3:4" hidden="1" outlineLevel="1" x14ac:dyDescent="0.2">
      <c r="C25972" s="554"/>
      <c r="D25972" s="554"/>
    </row>
    <row r="25973" spans="3:4" hidden="1" outlineLevel="1" x14ac:dyDescent="0.2">
      <c r="C25973" s="554"/>
      <c r="D25973" s="554"/>
    </row>
    <row r="25974" spans="3:4" hidden="1" outlineLevel="1" x14ac:dyDescent="0.2">
      <c r="C25974" s="554"/>
      <c r="D25974" s="554"/>
    </row>
    <row r="25975" spans="3:4" hidden="1" outlineLevel="1" x14ac:dyDescent="0.2">
      <c r="C25975" s="554"/>
      <c r="D25975" s="554"/>
    </row>
    <row r="25976" spans="3:4" hidden="1" outlineLevel="1" x14ac:dyDescent="0.2">
      <c r="C25976" s="554"/>
      <c r="D25976" s="554"/>
    </row>
    <row r="25977" spans="3:4" hidden="1" outlineLevel="1" x14ac:dyDescent="0.2">
      <c r="C25977" s="554"/>
      <c r="D25977" s="554"/>
    </row>
    <row r="25978" spans="3:4" hidden="1" outlineLevel="1" x14ac:dyDescent="0.2">
      <c r="C25978" s="554"/>
      <c r="D25978" s="554"/>
    </row>
    <row r="25979" spans="3:4" hidden="1" outlineLevel="1" x14ac:dyDescent="0.2">
      <c r="C25979" s="554"/>
      <c r="D25979" s="554"/>
    </row>
    <row r="25980" spans="3:4" hidden="1" outlineLevel="1" x14ac:dyDescent="0.2">
      <c r="C25980" s="554"/>
      <c r="D25980" s="554"/>
    </row>
    <row r="25981" spans="3:4" hidden="1" outlineLevel="1" x14ac:dyDescent="0.2">
      <c r="C25981" s="554"/>
      <c r="D25981" s="554"/>
    </row>
    <row r="25982" spans="3:4" hidden="1" outlineLevel="1" x14ac:dyDescent="0.2">
      <c r="C25982" s="554"/>
      <c r="D25982" s="554"/>
    </row>
    <row r="25983" spans="3:4" hidden="1" outlineLevel="1" x14ac:dyDescent="0.2">
      <c r="C25983" s="554"/>
      <c r="D25983" s="554"/>
    </row>
    <row r="25984" spans="3:4" hidden="1" outlineLevel="1" x14ac:dyDescent="0.2">
      <c r="C25984" s="554"/>
      <c r="D25984" s="554"/>
    </row>
    <row r="25985" spans="3:4" hidden="1" outlineLevel="1" x14ac:dyDescent="0.2">
      <c r="C25985" s="554"/>
      <c r="D25985" s="554"/>
    </row>
    <row r="25986" spans="3:4" hidden="1" outlineLevel="1" x14ac:dyDescent="0.2">
      <c r="C25986" s="554"/>
      <c r="D25986" s="554"/>
    </row>
    <row r="25987" spans="3:4" hidden="1" outlineLevel="1" x14ac:dyDescent="0.2">
      <c r="C25987" s="554"/>
      <c r="D25987" s="554"/>
    </row>
    <row r="25988" spans="3:4" hidden="1" outlineLevel="1" x14ac:dyDescent="0.2">
      <c r="C25988" s="554"/>
      <c r="D25988" s="554"/>
    </row>
    <row r="25989" spans="3:4" hidden="1" outlineLevel="1" x14ac:dyDescent="0.2">
      <c r="C25989" s="554"/>
      <c r="D25989" s="554"/>
    </row>
    <row r="25990" spans="3:4" hidden="1" outlineLevel="1" x14ac:dyDescent="0.2">
      <c r="C25990" s="554"/>
      <c r="D25990" s="554"/>
    </row>
    <row r="25991" spans="3:4" hidden="1" outlineLevel="1" x14ac:dyDescent="0.2">
      <c r="C25991" s="554"/>
      <c r="D25991" s="554"/>
    </row>
    <row r="25992" spans="3:4" hidden="1" outlineLevel="1" x14ac:dyDescent="0.2">
      <c r="C25992" s="554"/>
      <c r="D25992" s="554"/>
    </row>
    <row r="25993" spans="3:4" hidden="1" outlineLevel="1" x14ac:dyDescent="0.2">
      <c r="C25993" s="554"/>
      <c r="D25993" s="554"/>
    </row>
    <row r="25994" spans="3:4" hidden="1" outlineLevel="1" x14ac:dyDescent="0.2">
      <c r="C25994" s="554"/>
      <c r="D25994" s="554"/>
    </row>
    <row r="25995" spans="3:4" hidden="1" outlineLevel="1" x14ac:dyDescent="0.2">
      <c r="C25995" s="554"/>
      <c r="D25995" s="554"/>
    </row>
    <row r="25996" spans="3:4" hidden="1" outlineLevel="1" x14ac:dyDescent="0.2">
      <c r="C25996" s="554"/>
      <c r="D25996" s="554"/>
    </row>
    <row r="25997" spans="3:4" hidden="1" outlineLevel="1" x14ac:dyDescent="0.2">
      <c r="C25997" s="554"/>
      <c r="D25997" s="554"/>
    </row>
    <row r="25998" spans="3:4" hidden="1" outlineLevel="1" x14ac:dyDescent="0.2">
      <c r="C25998" s="554"/>
      <c r="D25998" s="554"/>
    </row>
    <row r="25999" spans="3:4" hidden="1" outlineLevel="1" x14ac:dyDescent="0.2">
      <c r="C25999" s="554"/>
      <c r="D25999" s="554"/>
    </row>
    <row r="26000" spans="3:4" hidden="1" outlineLevel="1" x14ac:dyDescent="0.2">
      <c r="C26000" s="554"/>
      <c r="D26000" s="554"/>
    </row>
    <row r="26001" spans="3:4" hidden="1" outlineLevel="1" x14ac:dyDescent="0.2">
      <c r="C26001" s="554"/>
      <c r="D26001" s="554"/>
    </row>
    <row r="26002" spans="3:4" hidden="1" outlineLevel="1" x14ac:dyDescent="0.2">
      <c r="C26002" s="554"/>
      <c r="D26002" s="554"/>
    </row>
    <row r="26003" spans="3:4" hidden="1" outlineLevel="1" x14ac:dyDescent="0.2">
      <c r="C26003" s="554"/>
      <c r="D26003" s="554"/>
    </row>
    <row r="26004" spans="3:4" hidden="1" outlineLevel="1" x14ac:dyDescent="0.2">
      <c r="C26004" s="554"/>
      <c r="D26004" s="554"/>
    </row>
    <row r="26005" spans="3:4" hidden="1" outlineLevel="1" x14ac:dyDescent="0.2">
      <c r="C26005" s="554"/>
      <c r="D26005" s="554"/>
    </row>
    <row r="26006" spans="3:4" hidden="1" outlineLevel="1" x14ac:dyDescent="0.2">
      <c r="C26006" s="554"/>
      <c r="D26006" s="554"/>
    </row>
    <row r="26007" spans="3:4" hidden="1" outlineLevel="1" x14ac:dyDescent="0.2">
      <c r="C26007" s="554"/>
      <c r="D26007" s="554"/>
    </row>
    <row r="26008" spans="3:4" hidden="1" outlineLevel="1" x14ac:dyDescent="0.2">
      <c r="C26008" s="554"/>
      <c r="D26008" s="554"/>
    </row>
    <row r="26009" spans="3:4" hidden="1" outlineLevel="1" x14ac:dyDescent="0.2">
      <c r="C26009" s="554"/>
      <c r="D26009" s="554"/>
    </row>
    <row r="26010" spans="3:4" hidden="1" outlineLevel="1" x14ac:dyDescent="0.2">
      <c r="C26010" s="554"/>
      <c r="D26010" s="554"/>
    </row>
    <row r="26011" spans="3:4" hidden="1" outlineLevel="1" x14ac:dyDescent="0.2">
      <c r="C26011" s="554"/>
      <c r="D26011" s="554"/>
    </row>
    <row r="26012" spans="3:4" hidden="1" outlineLevel="1" x14ac:dyDescent="0.2">
      <c r="C26012" s="554"/>
      <c r="D26012" s="554"/>
    </row>
    <row r="26013" spans="3:4" hidden="1" outlineLevel="1" x14ac:dyDescent="0.2">
      <c r="C26013" s="554"/>
      <c r="D26013" s="554"/>
    </row>
    <row r="26014" spans="3:4" hidden="1" outlineLevel="1" x14ac:dyDescent="0.2">
      <c r="C26014" s="554"/>
      <c r="D26014" s="554"/>
    </row>
    <row r="26015" spans="3:4" hidden="1" outlineLevel="1" x14ac:dyDescent="0.2">
      <c r="C26015" s="554"/>
      <c r="D26015" s="554"/>
    </row>
    <row r="26016" spans="3:4" hidden="1" outlineLevel="1" x14ac:dyDescent="0.2">
      <c r="C26016" s="554"/>
      <c r="D26016" s="554"/>
    </row>
    <row r="26017" spans="3:4" hidden="1" outlineLevel="1" x14ac:dyDescent="0.2">
      <c r="C26017" s="554"/>
      <c r="D26017" s="554"/>
    </row>
    <row r="26018" spans="3:4" hidden="1" outlineLevel="1" x14ac:dyDescent="0.2">
      <c r="C26018" s="554"/>
      <c r="D26018" s="554"/>
    </row>
    <row r="26019" spans="3:4" hidden="1" outlineLevel="1" x14ac:dyDescent="0.2">
      <c r="C26019" s="554"/>
      <c r="D26019" s="554"/>
    </row>
    <row r="26020" spans="3:4" hidden="1" outlineLevel="1" x14ac:dyDescent="0.2">
      <c r="C26020" s="554"/>
      <c r="D26020" s="554"/>
    </row>
    <row r="26021" spans="3:4" hidden="1" outlineLevel="1" x14ac:dyDescent="0.2">
      <c r="C26021" s="554"/>
      <c r="D26021" s="554"/>
    </row>
    <row r="26022" spans="3:4" hidden="1" outlineLevel="1" x14ac:dyDescent="0.2">
      <c r="C26022" s="554"/>
      <c r="D26022" s="554"/>
    </row>
    <row r="26023" spans="3:4" hidden="1" outlineLevel="1" x14ac:dyDescent="0.2">
      <c r="C26023" s="554"/>
      <c r="D26023" s="554"/>
    </row>
    <row r="26024" spans="3:4" hidden="1" outlineLevel="1" x14ac:dyDescent="0.2">
      <c r="C26024" s="554"/>
      <c r="D26024" s="554"/>
    </row>
    <row r="26025" spans="3:4" hidden="1" outlineLevel="1" x14ac:dyDescent="0.2">
      <c r="C26025" s="554"/>
      <c r="D26025" s="554"/>
    </row>
    <row r="26026" spans="3:4" hidden="1" outlineLevel="1" x14ac:dyDescent="0.2">
      <c r="C26026" s="554"/>
      <c r="D26026" s="554"/>
    </row>
    <row r="26027" spans="3:4" hidden="1" outlineLevel="1" x14ac:dyDescent="0.2">
      <c r="C26027" s="554"/>
      <c r="D26027" s="554"/>
    </row>
    <row r="26028" spans="3:4" hidden="1" outlineLevel="1" x14ac:dyDescent="0.2">
      <c r="C26028" s="554"/>
      <c r="D26028" s="554"/>
    </row>
    <row r="26029" spans="3:4" hidden="1" outlineLevel="1" x14ac:dyDescent="0.2">
      <c r="C26029" s="554"/>
      <c r="D26029" s="554"/>
    </row>
    <row r="26030" spans="3:4" hidden="1" outlineLevel="1" x14ac:dyDescent="0.2">
      <c r="C26030" s="554"/>
      <c r="D26030" s="554"/>
    </row>
    <row r="26031" spans="3:4" hidden="1" outlineLevel="1" x14ac:dyDescent="0.2">
      <c r="C26031" s="554"/>
      <c r="D26031" s="554"/>
    </row>
    <row r="26032" spans="3:4" hidden="1" outlineLevel="1" x14ac:dyDescent="0.2">
      <c r="C26032" s="554"/>
      <c r="D26032" s="554"/>
    </row>
    <row r="26033" spans="3:4" hidden="1" outlineLevel="1" x14ac:dyDescent="0.2">
      <c r="C26033" s="554"/>
      <c r="D26033" s="554"/>
    </row>
    <row r="26034" spans="3:4" hidden="1" outlineLevel="1" x14ac:dyDescent="0.2">
      <c r="C26034" s="554"/>
      <c r="D26034" s="554"/>
    </row>
    <row r="26035" spans="3:4" hidden="1" outlineLevel="1" x14ac:dyDescent="0.2">
      <c r="C26035" s="554"/>
      <c r="D26035" s="554"/>
    </row>
    <row r="26036" spans="3:4" hidden="1" outlineLevel="1" x14ac:dyDescent="0.2">
      <c r="C26036" s="554"/>
      <c r="D26036" s="554"/>
    </row>
    <row r="26037" spans="3:4" hidden="1" outlineLevel="1" x14ac:dyDescent="0.2">
      <c r="C26037" s="554"/>
      <c r="D26037" s="554"/>
    </row>
    <row r="26038" spans="3:4" hidden="1" outlineLevel="1" x14ac:dyDescent="0.2">
      <c r="C26038" s="554"/>
      <c r="D26038" s="554"/>
    </row>
    <row r="26039" spans="3:4" hidden="1" outlineLevel="1" x14ac:dyDescent="0.2">
      <c r="C26039" s="554"/>
      <c r="D26039" s="554"/>
    </row>
    <row r="26040" spans="3:4" hidden="1" outlineLevel="1" x14ac:dyDescent="0.2">
      <c r="C26040" s="554"/>
      <c r="D26040" s="554"/>
    </row>
    <row r="26041" spans="3:4" hidden="1" outlineLevel="1" x14ac:dyDescent="0.2">
      <c r="C26041" s="554"/>
      <c r="D26041" s="554"/>
    </row>
    <row r="26042" spans="3:4" hidden="1" outlineLevel="1" x14ac:dyDescent="0.2">
      <c r="C26042" s="554"/>
      <c r="D26042" s="554"/>
    </row>
    <row r="26043" spans="3:4" hidden="1" outlineLevel="1" x14ac:dyDescent="0.2">
      <c r="C26043" s="554"/>
      <c r="D26043" s="554"/>
    </row>
    <row r="26044" spans="3:4" hidden="1" outlineLevel="1" x14ac:dyDescent="0.2">
      <c r="C26044" s="554"/>
      <c r="D26044" s="554"/>
    </row>
    <row r="26045" spans="3:4" hidden="1" outlineLevel="1" x14ac:dyDescent="0.2">
      <c r="C26045" s="554"/>
      <c r="D26045" s="554"/>
    </row>
    <row r="26046" spans="3:4" hidden="1" outlineLevel="1" x14ac:dyDescent="0.2">
      <c r="C26046" s="554"/>
      <c r="D26046" s="554"/>
    </row>
    <row r="26047" spans="3:4" hidden="1" outlineLevel="1" x14ac:dyDescent="0.2">
      <c r="C26047" s="554"/>
      <c r="D26047" s="554"/>
    </row>
    <row r="26048" spans="3:4" hidden="1" outlineLevel="1" x14ac:dyDescent="0.2">
      <c r="C26048" s="554"/>
      <c r="D26048" s="554"/>
    </row>
    <row r="26049" spans="3:4" hidden="1" outlineLevel="1" x14ac:dyDescent="0.2">
      <c r="C26049" s="554"/>
      <c r="D26049" s="554"/>
    </row>
    <row r="26050" spans="3:4" hidden="1" outlineLevel="1" x14ac:dyDescent="0.2">
      <c r="C26050" s="554"/>
      <c r="D26050" s="554"/>
    </row>
    <row r="26051" spans="3:4" hidden="1" outlineLevel="1" x14ac:dyDescent="0.2">
      <c r="C26051" s="554"/>
      <c r="D26051" s="554"/>
    </row>
    <row r="26052" spans="3:4" hidden="1" outlineLevel="1" x14ac:dyDescent="0.2">
      <c r="C26052" s="554"/>
      <c r="D26052" s="554"/>
    </row>
    <row r="26053" spans="3:4" hidden="1" outlineLevel="1" x14ac:dyDescent="0.2">
      <c r="C26053" s="554"/>
      <c r="D26053" s="554"/>
    </row>
    <row r="26054" spans="3:4" hidden="1" outlineLevel="1" x14ac:dyDescent="0.2">
      <c r="C26054" s="554"/>
      <c r="D26054" s="554"/>
    </row>
    <row r="26055" spans="3:4" hidden="1" outlineLevel="1" x14ac:dyDescent="0.2">
      <c r="C26055" s="554"/>
      <c r="D26055" s="554"/>
    </row>
    <row r="26056" spans="3:4" hidden="1" outlineLevel="1" x14ac:dyDescent="0.2">
      <c r="C26056" s="554"/>
      <c r="D26056" s="554"/>
    </row>
    <row r="26057" spans="3:4" hidden="1" outlineLevel="1" x14ac:dyDescent="0.2">
      <c r="C26057" s="554"/>
      <c r="D26057" s="554"/>
    </row>
    <row r="26058" spans="3:4" hidden="1" outlineLevel="1" x14ac:dyDescent="0.2">
      <c r="C26058" s="554"/>
      <c r="D26058" s="554"/>
    </row>
    <row r="26059" spans="3:4" hidden="1" outlineLevel="1" x14ac:dyDescent="0.2">
      <c r="C26059" s="554"/>
      <c r="D26059" s="554"/>
    </row>
    <row r="26060" spans="3:4" hidden="1" outlineLevel="1" x14ac:dyDescent="0.2">
      <c r="C26060" s="554"/>
      <c r="D26060" s="554"/>
    </row>
    <row r="26061" spans="3:4" hidden="1" outlineLevel="1" x14ac:dyDescent="0.2">
      <c r="C26061" s="554"/>
      <c r="D26061" s="554"/>
    </row>
    <row r="26062" spans="3:4" hidden="1" outlineLevel="1" x14ac:dyDescent="0.2">
      <c r="C26062" s="554"/>
      <c r="D26062" s="554"/>
    </row>
    <row r="26063" spans="3:4" hidden="1" outlineLevel="1" x14ac:dyDescent="0.2">
      <c r="C26063" s="554"/>
      <c r="D26063" s="554"/>
    </row>
    <row r="26064" spans="3:4" hidden="1" outlineLevel="1" x14ac:dyDescent="0.2">
      <c r="C26064" s="554"/>
      <c r="D26064" s="554"/>
    </row>
    <row r="26065" spans="3:4" hidden="1" outlineLevel="1" x14ac:dyDescent="0.2">
      <c r="C26065" s="554"/>
      <c r="D26065" s="554"/>
    </row>
    <row r="26066" spans="3:4" hidden="1" outlineLevel="1" x14ac:dyDescent="0.2">
      <c r="C26066" s="554"/>
      <c r="D26066" s="554"/>
    </row>
    <row r="26067" spans="3:4" hidden="1" outlineLevel="1" x14ac:dyDescent="0.2">
      <c r="C26067" s="554"/>
      <c r="D26067" s="554"/>
    </row>
    <row r="26068" spans="3:4" hidden="1" outlineLevel="1" x14ac:dyDescent="0.2">
      <c r="C26068" s="554"/>
      <c r="D26068" s="554"/>
    </row>
    <row r="26069" spans="3:4" hidden="1" outlineLevel="1" x14ac:dyDescent="0.2">
      <c r="C26069" s="554"/>
      <c r="D26069" s="554"/>
    </row>
    <row r="26070" spans="3:4" hidden="1" outlineLevel="1" x14ac:dyDescent="0.2">
      <c r="C26070" s="554"/>
      <c r="D26070" s="554"/>
    </row>
    <row r="26071" spans="3:4" hidden="1" outlineLevel="1" x14ac:dyDescent="0.2">
      <c r="C26071" s="554"/>
      <c r="D26071" s="554"/>
    </row>
    <row r="26072" spans="3:4" hidden="1" outlineLevel="1" x14ac:dyDescent="0.2">
      <c r="C26072" s="554"/>
      <c r="D26072" s="554"/>
    </row>
    <row r="26073" spans="3:4" hidden="1" outlineLevel="1" x14ac:dyDescent="0.2">
      <c r="C26073" s="554"/>
      <c r="D26073" s="554"/>
    </row>
    <row r="26074" spans="3:4" hidden="1" outlineLevel="1" x14ac:dyDescent="0.2">
      <c r="C26074" s="554"/>
      <c r="D26074" s="554"/>
    </row>
    <row r="26075" spans="3:4" hidden="1" outlineLevel="1" x14ac:dyDescent="0.2">
      <c r="C26075" s="554"/>
      <c r="D26075" s="554"/>
    </row>
    <row r="26076" spans="3:4" hidden="1" outlineLevel="1" x14ac:dyDescent="0.2">
      <c r="C26076" s="554"/>
      <c r="D26076" s="554"/>
    </row>
    <row r="26077" spans="3:4" hidden="1" outlineLevel="1" x14ac:dyDescent="0.2">
      <c r="C26077" s="554"/>
      <c r="D26077" s="554"/>
    </row>
    <row r="26078" spans="3:4" hidden="1" outlineLevel="1" x14ac:dyDescent="0.2">
      <c r="C26078" s="554"/>
      <c r="D26078" s="554"/>
    </row>
    <row r="26079" spans="3:4" hidden="1" outlineLevel="1" x14ac:dyDescent="0.2">
      <c r="C26079" s="554"/>
      <c r="D26079" s="554"/>
    </row>
    <row r="26080" spans="3:4" hidden="1" outlineLevel="1" x14ac:dyDescent="0.2">
      <c r="C26080" s="554"/>
      <c r="D26080" s="554"/>
    </row>
    <row r="26081" spans="3:4" hidden="1" outlineLevel="1" x14ac:dyDescent="0.2">
      <c r="C26081" s="554"/>
      <c r="D26081" s="554"/>
    </row>
    <row r="26082" spans="3:4" hidden="1" outlineLevel="1" x14ac:dyDescent="0.2">
      <c r="C26082" s="554"/>
      <c r="D26082" s="554"/>
    </row>
    <row r="26083" spans="3:4" hidden="1" outlineLevel="1" x14ac:dyDescent="0.2">
      <c r="C26083" s="554"/>
      <c r="D26083" s="554"/>
    </row>
    <row r="26084" spans="3:4" hidden="1" outlineLevel="1" x14ac:dyDescent="0.2">
      <c r="C26084" s="554"/>
      <c r="D26084" s="554"/>
    </row>
    <row r="26085" spans="3:4" hidden="1" outlineLevel="1" x14ac:dyDescent="0.2">
      <c r="C26085" s="554"/>
      <c r="D26085" s="554"/>
    </row>
    <row r="26086" spans="3:4" hidden="1" outlineLevel="1" x14ac:dyDescent="0.2">
      <c r="C26086" s="554"/>
      <c r="D26086" s="554"/>
    </row>
    <row r="26087" spans="3:4" hidden="1" outlineLevel="1" x14ac:dyDescent="0.2">
      <c r="C26087" s="554"/>
      <c r="D26087" s="554"/>
    </row>
    <row r="26088" spans="3:4" hidden="1" outlineLevel="1" x14ac:dyDescent="0.2">
      <c r="C26088" s="554"/>
      <c r="D26088" s="554"/>
    </row>
    <row r="26089" spans="3:4" hidden="1" outlineLevel="1" x14ac:dyDescent="0.2">
      <c r="C26089" s="554"/>
      <c r="D26089" s="554"/>
    </row>
    <row r="26090" spans="3:4" hidden="1" outlineLevel="1" x14ac:dyDescent="0.2">
      <c r="C26090" s="554"/>
      <c r="D26090" s="554"/>
    </row>
    <row r="26091" spans="3:4" hidden="1" outlineLevel="1" x14ac:dyDescent="0.2">
      <c r="C26091" s="554"/>
      <c r="D26091" s="554"/>
    </row>
    <row r="26092" spans="3:4" hidden="1" outlineLevel="1" x14ac:dyDescent="0.2">
      <c r="C26092" s="554"/>
      <c r="D26092" s="554"/>
    </row>
    <row r="26093" spans="3:4" hidden="1" outlineLevel="1" x14ac:dyDescent="0.2">
      <c r="C26093" s="554"/>
      <c r="D26093" s="554"/>
    </row>
    <row r="26094" spans="3:4" hidden="1" outlineLevel="1" x14ac:dyDescent="0.2">
      <c r="C26094" s="554"/>
      <c r="D26094" s="554"/>
    </row>
    <row r="26095" spans="3:4" hidden="1" outlineLevel="1" x14ac:dyDescent="0.2">
      <c r="C26095" s="554"/>
      <c r="D26095" s="554"/>
    </row>
    <row r="26096" spans="3:4" hidden="1" outlineLevel="1" x14ac:dyDescent="0.2">
      <c r="C26096" s="554"/>
      <c r="D26096" s="554"/>
    </row>
    <row r="26097" spans="3:4" hidden="1" outlineLevel="1" x14ac:dyDescent="0.2">
      <c r="C26097" s="554"/>
      <c r="D26097" s="554"/>
    </row>
    <row r="26098" spans="3:4" hidden="1" outlineLevel="1" x14ac:dyDescent="0.2">
      <c r="C26098" s="554"/>
      <c r="D26098" s="554"/>
    </row>
    <row r="26099" spans="3:4" hidden="1" outlineLevel="1" x14ac:dyDescent="0.2">
      <c r="C26099" s="554"/>
      <c r="D26099" s="554"/>
    </row>
    <row r="26100" spans="3:4" hidden="1" outlineLevel="1" x14ac:dyDescent="0.2">
      <c r="C26100" s="554"/>
      <c r="D26100" s="554"/>
    </row>
    <row r="26101" spans="3:4" hidden="1" outlineLevel="1" x14ac:dyDescent="0.2">
      <c r="C26101" s="554"/>
      <c r="D26101" s="554"/>
    </row>
    <row r="26102" spans="3:4" hidden="1" outlineLevel="1" x14ac:dyDescent="0.2">
      <c r="C26102" s="554"/>
      <c r="D26102" s="554"/>
    </row>
    <row r="26103" spans="3:4" hidden="1" outlineLevel="1" x14ac:dyDescent="0.2">
      <c r="C26103" s="554"/>
      <c r="D26103" s="554"/>
    </row>
    <row r="26104" spans="3:4" hidden="1" outlineLevel="1" x14ac:dyDescent="0.2">
      <c r="C26104" s="554"/>
      <c r="D26104" s="554"/>
    </row>
    <row r="26105" spans="3:4" hidden="1" outlineLevel="1" x14ac:dyDescent="0.2">
      <c r="C26105" s="554"/>
      <c r="D26105" s="554"/>
    </row>
    <row r="26106" spans="3:4" hidden="1" outlineLevel="1" x14ac:dyDescent="0.2">
      <c r="C26106" s="554"/>
      <c r="D26106" s="554"/>
    </row>
    <row r="26107" spans="3:4" hidden="1" outlineLevel="1" x14ac:dyDescent="0.2">
      <c r="C26107" s="554"/>
      <c r="D26107" s="554"/>
    </row>
    <row r="26108" spans="3:4" hidden="1" outlineLevel="1" x14ac:dyDescent="0.2">
      <c r="C26108" s="554"/>
      <c r="D26108" s="554"/>
    </row>
    <row r="26109" spans="3:4" hidden="1" outlineLevel="1" x14ac:dyDescent="0.2">
      <c r="C26109" s="554"/>
      <c r="D26109" s="554"/>
    </row>
    <row r="26110" spans="3:4" hidden="1" outlineLevel="1" x14ac:dyDescent="0.2">
      <c r="C26110" s="554"/>
      <c r="D26110" s="554"/>
    </row>
    <row r="26111" spans="3:4" hidden="1" outlineLevel="1" x14ac:dyDescent="0.2">
      <c r="C26111" s="554"/>
      <c r="D26111" s="554"/>
    </row>
    <row r="26112" spans="3:4" hidden="1" outlineLevel="1" x14ac:dyDescent="0.2">
      <c r="C26112" s="554"/>
      <c r="D26112" s="554"/>
    </row>
    <row r="26113" spans="3:4" hidden="1" outlineLevel="1" x14ac:dyDescent="0.2">
      <c r="C26113" s="554"/>
      <c r="D26113" s="554"/>
    </row>
    <row r="26114" spans="3:4" hidden="1" outlineLevel="1" x14ac:dyDescent="0.2">
      <c r="C26114" s="554"/>
      <c r="D26114" s="554"/>
    </row>
    <row r="26115" spans="3:4" hidden="1" outlineLevel="1" x14ac:dyDescent="0.2">
      <c r="C26115" s="554"/>
      <c r="D26115" s="554"/>
    </row>
    <row r="26116" spans="3:4" hidden="1" outlineLevel="1" x14ac:dyDescent="0.2">
      <c r="C26116" s="554"/>
      <c r="D26116" s="554"/>
    </row>
    <row r="26117" spans="3:4" hidden="1" outlineLevel="1" x14ac:dyDescent="0.2">
      <c r="C26117" s="554"/>
      <c r="D26117" s="554"/>
    </row>
    <row r="26118" spans="3:4" hidden="1" outlineLevel="1" x14ac:dyDescent="0.2">
      <c r="C26118" s="554"/>
      <c r="D26118" s="554"/>
    </row>
    <row r="26119" spans="3:4" hidden="1" outlineLevel="1" x14ac:dyDescent="0.2">
      <c r="C26119" s="554"/>
      <c r="D26119" s="554"/>
    </row>
    <row r="26120" spans="3:4" hidden="1" outlineLevel="1" x14ac:dyDescent="0.2">
      <c r="C26120" s="554"/>
      <c r="D26120" s="554"/>
    </row>
    <row r="26121" spans="3:4" hidden="1" outlineLevel="1" x14ac:dyDescent="0.2">
      <c r="C26121" s="554"/>
      <c r="D26121" s="554"/>
    </row>
    <row r="26122" spans="3:4" hidden="1" outlineLevel="1" x14ac:dyDescent="0.2">
      <c r="C26122" s="554"/>
      <c r="D26122" s="554"/>
    </row>
    <row r="26123" spans="3:4" hidden="1" outlineLevel="1" x14ac:dyDescent="0.2">
      <c r="C26123" s="554"/>
      <c r="D26123" s="554"/>
    </row>
    <row r="26124" spans="3:4" hidden="1" outlineLevel="1" x14ac:dyDescent="0.2">
      <c r="C26124" s="554"/>
      <c r="D26124" s="554"/>
    </row>
    <row r="26125" spans="3:4" hidden="1" outlineLevel="1" x14ac:dyDescent="0.2">
      <c r="C26125" s="554"/>
      <c r="D26125" s="554"/>
    </row>
    <row r="26126" spans="3:4" hidden="1" outlineLevel="1" x14ac:dyDescent="0.2">
      <c r="C26126" s="554"/>
      <c r="D26126" s="554"/>
    </row>
    <row r="26127" spans="3:4" hidden="1" outlineLevel="1" x14ac:dyDescent="0.2">
      <c r="C26127" s="554"/>
      <c r="D26127" s="554"/>
    </row>
    <row r="26128" spans="3:4" hidden="1" outlineLevel="1" x14ac:dyDescent="0.2">
      <c r="C26128" s="554"/>
      <c r="D26128" s="554"/>
    </row>
    <row r="26129" spans="3:4" hidden="1" outlineLevel="1" x14ac:dyDescent="0.2">
      <c r="C26129" s="554"/>
      <c r="D26129" s="554"/>
    </row>
    <row r="26130" spans="3:4" hidden="1" outlineLevel="1" x14ac:dyDescent="0.2">
      <c r="C26130" s="554"/>
      <c r="D26130" s="554"/>
    </row>
    <row r="26131" spans="3:4" hidden="1" outlineLevel="1" x14ac:dyDescent="0.2">
      <c r="C26131" s="554"/>
      <c r="D26131" s="554"/>
    </row>
    <row r="26132" spans="3:4" hidden="1" outlineLevel="1" x14ac:dyDescent="0.2">
      <c r="C26132" s="554"/>
      <c r="D26132" s="554"/>
    </row>
    <row r="26133" spans="3:4" hidden="1" outlineLevel="1" x14ac:dyDescent="0.2">
      <c r="C26133" s="554"/>
      <c r="D26133" s="554"/>
    </row>
    <row r="26134" spans="3:4" hidden="1" outlineLevel="1" x14ac:dyDescent="0.2">
      <c r="C26134" s="554"/>
      <c r="D26134" s="554"/>
    </row>
    <row r="26135" spans="3:4" hidden="1" outlineLevel="1" x14ac:dyDescent="0.2">
      <c r="C26135" s="554"/>
      <c r="D26135" s="554"/>
    </row>
    <row r="26136" spans="3:4" hidden="1" outlineLevel="1" x14ac:dyDescent="0.2">
      <c r="C26136" s="554"/>
      <c r="D26136" s="554"/>
    </row>
    <row r="26137" spans="3:4" hidden="1" outlineLevel="1" x14ac:dyDescent="0.2">
      <c r="C26137" s="554"/>
      <c r="D26137" s="554"/>
    </row>
    <row r="26138" spans="3:4" hidden="1" outlineLevel="1" x14ac:dyDescent="0.2">
      <c r="C26138" s="554"/>
      <c r="D26138" s="554"/>
    </row>
    <row r="26139" spans="3:4" hidden="1" outlineLevel="1" x14ac:dyDescent="0.2">
      <c r="C26139" s="554"/>
      <c r="D26139" s="554"/>
    </row>
    <row r="26140" spans="3:4" hidden="1" outlineLevel="1" x14ac:dyDescent="0.2">
      <c r="C26140" s="554"/>
      <c r="D26140" s="554"/>
    </row>
    <row r="26141" spans="3:4" hidden="1" outlineLevel="1" x14ac:dyDescent="0.2">
      <c r="C26141" s="554"/>
      <c r="D26141" s="554"/>
    </row>
    <row r="26142" spans="3:4" hidden="1" outlineLevel="1" x14ac:dyDescent="0.2">
      <c r="C26142" s="554"/>
      <c r="D26142" s="554"/>
    </row>
    <row r="26143" spans="3:4" hidden="1" outlineLevel="1" x14ac:dyDescent="0.2">
      <c r="C26143" s="554"/>
      <c r="D26143" s="554"/>
    </row>
    <row r="26144" spans="3:4" hidden="1" outlineLevel="1" x14ac:dyDescent="0.2">
      <c r="C26144" s="554"/>
      <c r="D26144" s="554"/>
    </row>
    <row r="26145" spans="3:4" hidden="1" outlineLevel="1" x14ac:dyDescent="0.2">
      <c r="C26145" s="554"/>
      <c r="D26145" s="554"/>
    </row>
    <row r="26146" spans="3:4" hidden="1" outlineLevel="1" x14ac:dyDescent="0.2">
      <c r="C26146" s="554"/>
      <c r="D26146" s="554"/>
    </row>
    <row r="26147" spans="3:4" hidden="1" outlineLevel="1" x14ac:dyDescent="0.2">
      <c r="C26147" s="554"/>
      <c r="D26147" s="554"/>
    </row>
    <row r="26148" spans="3:4" hidden="1" outlineLevel="1" x14ac:dyDescent="0.2">
      <c r="C26148" s="554"/>
      <c r="D26148" s="554"/>
    </row>
    <row r="26149" spans="3:4" hidden="1" outlineLevel="1" x14ac:dyDescent="0.2">
      <c r="C26149" s="554"/>
      <c r="D26149" s="554"/>
    </row>
    <row r="26150" spans="3:4" hidden="1" outlineLevel="1" x14ac:dyDescent="0.2">
      <c r="C26150" s="554"/>
      <c r="D26150" s="554"/>
    </row>
    <row r="26151" spans="3:4" hidden="1" outlineLevel="1" x14ac:dyDescent="0.2">
      <c r="C26151" s="554"/>
      <c r="D26151" s="554"/>
    </row>
    <row r="26152" spans="3:4" hidden="1" outlineLevel="1" x14ac:dyDescent="0.2">
      <c r="C26152" s="554"/>
      <c r="D26152" s="554"/>
    </row>
    <row r="26153" spans="3:4" hidden="1" outlineLevel="1" x14ac:dyDescent="0.2">
      <c r="C26153" s="554"/>
      <c r="D26153" s="554"/>
    </row>
    <row r="26154" spans="3:4" hidden="1" outlineLevel="1" x14ac:dyDescent="0.2">
      <c r="C26154" s="554"/>
      <c r="D26154" s="554"/>
    </row>
    <row r="26155" spans="3:4" hidden="1" outlineLevel="1" x14ac:dyDescent="0.2">
      <c r="C26155" s="554"/>
      <c r="D26155" s="554"/>
    </row>
    <row r="26156" spans="3:4" hidden="1" outlineLevel="1" x14ac:dyDescent="0.2">
      <c r="C26156" s="554"/>
      <c r="D26156" s="554"/>
    </row>
    <row r="26157" spans="3:4" hidden="1" outlineLevel="1" x14ac:dyDescent="0.2">
      <c r="C26157" s="554"/>
      <c r="D26157" s="554"/>
    </row>
    <row r="26158" spans="3:4" hidden="1" outlineLevel="1" x14ac:dyDescent="0.2">
      <c r="C26158" s="554"/>
      <c r="D26158" s="554"/>
    </row>
    <row r="26159" spans="3:4" hidden="1" outlineLevel="1" x14ac:dyDescent="0.2">
      <c r="C26159" s="554"/>
      <c r="D26159" s="554"/>
    </row>
    <row r="26160" spans="3:4" hidden="1" outlineLevel="1" x14ac:dyDescent="0.2">
      <c r="C26160" s="554"/>
      <c r="D26160" s="554"/>
    </row>
    <row r="26161" spans="3:4" hidden="1" outlineLevel="1" x14ac:dyDescent="0.2">
      <c r="C26161" s="554"/>
      <c r="D26161" s="554"/>
    </row>
    <row r="26162" spans="3:4" hidden="1" outlineLevel="1" x14ac:dyDescent="0.2">
      <c r="C26162" s="554"/>
      <c r="D26162" s="554"/>
    </row>
    <row r="26163" spans="3:4" hidden="1" outlineLevel="1" x14ac:dyDescent="0.2">
      <c r="C26163" s="554"/>
      <c r="D26163" s="554"/>
    </row>
    <row r="26164" spans="3:4" hidden="1" outlineLevel="1" x14ac:dyDescent="0.2">
      <c r="C26164" s="554"/>
      <c r="D26164" s="554"/>
    </row>
    <row r="26165" spans="3:4" hidden="1" outlineLevel="1" x14ac:dyDescent="0.2">
      <c r="C26165" s="554"/>
      <c r="D26165" s="554"/>
    </row>
    <row r="26166" spans="3:4" hidden="1" outlineLevel="1" x14ac:dyDescent="0.2">
      <c r="C26166" s="554"/>
      <c r="D26166" s="554"/>
    </row>
    <row r="26167" spans="3:4" hidden="1" outlineLevel="1" x14ac:dyDescent="0.2">
      <c r="C26167" s="554"/>
      <c r="D26167" s="554"/>
    </row>
    <row r="26168" spans="3:4" hidden="1" outlineLevel="1" x14ac:dyDescent="0.2">
      <c r="C26168" s="554"/>
      <c r="D26168" s="554"/>
    </row>
    <row r="26169" spans="3:4" hidden="1" outlineLevel="1" x14ac:dyDescent="0.2">
      <c r="C26169" s="554"/>
      <c r="D26169" s="554"/>
    </row>
    <row r="26170" spans="3:4" hidden="1" outlineLevel="1" x14ac:dyDescent="0.2">
      <c r="C26170" s="554"/>
      <c r="D26170" s="554"/>
    </row>
    <row r="26171" spans="3:4" hidden="1" outlineLevel="1" x14ac:dyDescent="0.2">
      <c r="C26171" s="554"/>
      <c r="D26171" s="554"/>
    </row>
    <row r="26172" spans="3:4" hidden="1" outlineLevel="1" x14ac:dyDescent="0.2">
      <c r="C26172" s="554"/>
      <c r="D26172" s="554"/>
    </row>
    <row r="26173" spans="3:4" hidden="1" outlineLevel="1" x14ac:dyDescent="0.2">
      <c r="C26173" s="554"/>
      <c r="D26173" s="554"/>
    </row>
    <row r="26174" spans="3:4" hidden="1" outlineLevel="1" x14ac:dyDescent="0.2">
      <c r="C26174" s="554"/>
      <c r="D26174" s="554"/>
    </row>
    <row r="26175" spans="3:4" hidden="1" outlineLevel="1" x14ac:dyDescent="0.2">
      <c r="C26175" s="554"/>
      <c r="D26175" s="554"/>
    </row>
    <row r="26176" spans="3:4" hidden="1" outlineLevel="1" x14ac:dyDescent="0.2">
      <c r="C26176" s="554"/>
      <c r="D26176" s="554"/>
    </row>
    <row r="26177" spans="3:4" hidden="1" outlineLevel="1" x14ac:dyDescent="0.2">
      <c r="C26177" s="554"/>
      <c r="D26177" s="554"/>
    </row>
    <row r="26178" spans="3:4" hidden="1" outlineLevel="1" x14ac:dyDescent="0.2">
      <c r="C26178" s="554"/>
      <c r="D26178" s="554"/>
    </row>
    <row r="26179" spans="3:4" hidden="1" outlineLevel="1" x14ac:dyDescent="0.2">
      <c r="C26179" s="554"/>
      <c r="D26179" s="554"/>
    </row>
    <row r="26180" spans="3:4" hidden="1" outlineLevel="1" x14ac:dyDescent="0.2">
      <c r="C26180" s="554"/>
      <c r="D26180" s="554"/>
    </row>
    <row r="26181" spans="3:4" hidden="1" outlineLevel="1" x14ac:dyDescent="0.2">
      <c r="C26181" s="554"/>
      <c r="D26181" s="554"/>
    </row>
    <row r="26182" spans="3:4" hidden="1" outlineLevel="1" x14ac:dyDescent="0.2">
      <c r="C26182" s="554"/>
      <c r="D26182" s="554"/>
    </row>
    <row r="26183" spans="3:4" hidden="1" outlineLevel="1" x14ac:dyDescent="0.2">
      <c r="C26183" s="554"/>
      <c r="D26183" s="554"/>
    </row>
    <row r="26184" spans="3:4" hidden="1" outlineLevel="1" x14ac:dyDescent="0.2">
      <c r="C26184" s="554"/>
      <c r="D26184" s="554"/>
    </row>
    <row r="26185" spans="3:4" hidden="1" outlineLevel="1" x14ac:dyDescent="0.2">
      <c r="C26185" s="554"/>
      <c r="D26185" s="554"/>
    </row>
    <row r="26186" spans="3:4" hidden="1" outlineLevel="1" x14ac:dyDescent="0.2">
      <c r="C26186" s="554"/>
      <c r="D26186" s="554"/>
    </row>
    <row r="26187" spans="3:4" hidden="1" outlineLevel="1" x14ac:dyDescent="0.2">
      <c r="C26187" s="554"/>
      <c r="D26187" s="554"/>
    </row>
    <row r="26188" spans="3:4" hidden="1" outlineLevel="1" x14ac:dyDescent="0.2">
      <c r="C26188" s="554"/>
      <c r="D26188" s="554"/>
    </row>
    <row r="26189" spans="3:4" hidden="1" outlineLevel="1" x14ac:dyDescent="0.2">
      <c r="C26189" s="554"/>
      <c r="D26189" s="554"/>
    </row>
    <row r="26190" spans="3:4" hidden="1" outlineLevel="1" x14ac:dyDescent="0.2">
      <c r="C26190" s="554"/>
      <c r="D26190" s="554"/>
    </row>
    <row r="26191" spans="3:4" hidden="1" outlineLevel="1" x14ac:dyDescent="0.2">
      <c r="C26191" s="554"/>
      <c r="D26191" s="554"/>
    </row>
    <row r="26192" spans="3:4" hidden="1" outlineLevel="1" x14ac:dyDescent="0.2">
      <c r="C26192" s="554"/>
      <c r="D26192" s="554"/>
    </row>
    <row r="26193" spans="3:4" hidden="1" outlineLevel="1" x14ac:dyDescent="0.2">
      <c r="C26193" s="554"/>
      <c r="D26193" s="554"/>
    </row>
    <row r="26194" spans="3:4" hidden="1" outlineLevel="1" x14ac:dyDescent="0.2">
      <c r="C26194" s="554"/>
      <c r="D26194" s="554"/>
    </row>
    <row r="26195" spans="3:4" hidden="1" outlineLevel="1" x14ac:dyDescent="0.2">
      <c r="C26195" s="554"/>
      <c r="D26195" s="554"/>
    </row>
    <row r="26196" spans="3:4" hidden="1" outlineLevel="1" x14ac:dyDescent="0.2">
      <c r="C26196" s="554"/>
      <c r="D26196" s="554"/>
    </row>
    <row r="26197" spans="3:4" hidden="1" outlineLevel="1" x14ac:dyDescent="0.2">
      <c r="C26197" s="554"/>
      <c r="D26197" s="554"/>
    </row>
    <row r="26198" spans="3:4" hidden="1" outlineLevel="1" x14ac:dyDescent="0.2">
      <c r="C26198" s="554"/>
      <c r="D26198" s="554"/>
    </row>
    <row r="26199" spans="3:4" hidden="1" outlineLevel="1" x14ac:dyDescent="0.2">
      <c r="C26199" s="554"/>
      <c r="D26199" s="554"/>
    </row>
    <row r="26200" spans="3:4" hidden="1" outlineLevel="1" x14ac:dyDescent="0.2">
      <c r="C26200" s="554"/>
      <c r="D26200" s="554"/>
    </row>
    <row r="26201" spans="3:4" hidden="1" outlineLevel="1" x14ac:dyDescent="0.2">
      <c r="C26201" s="554"/>
      <c r="D26201" s="554"/>
    </row>
    <row r="26202" spans="3:4" hidden="1" outlineLevel="1" x14ac:dyDescent="0.2">
      <c r="C26202" s="554"/>
      <c r="D26202" s="554"/>
    </row>
    <row r="26203" spans="3:4" hidden="1" outlineLevel="1" x14ac:dyDescent="0.2">
      <c r="C26203" s="554"/>
      <c r="D26203" s="554"/>
    </row>
    <row r="26204" spans="3:4" hidden="1" outlineLevel="1" x14ac:dyDescent="0.2">
      <c r="C26204" s="554"/>
      <c r="D26204" s="554"/>
    </row>
    <row r="26205" spans="3:4" hidden="1" outlineLevel="1" x14ac:dyDescent="0.2">
      <c r="C26205" s="554"/>
      <c r="D26205" s="554"/>
    </row>
    <row r="26206" spans="3:4" hidden="1" outlineLevel="1" x14ac:dyDescent="0.2">
      <c r="C26206" s="554"/>
      <c r="D26206" s="554"/>
    </row>
    <row r="26207" spans="3:4" hidden="1" outlineLevel="1" x14ac:dyDescent="0.2">
      <c r="C26207" s="554"/>
      <c r="D26207" s="554"/>
    </row>
    <row r="26208" spans="3:4" hidden="1" outlineLevel="1" x14ac:dyDescent="0.2">
      <c r="C26208" s="554"/>
      <c r="D26208" s="554"/>
    </row>
    <row r="26209" spans="3:4" hidden="1" outlineLevel="1" x14ac:dyDescent="0.2">
      <c r="C26209" s="554"/>
      <c r="D26209" s="554"/>
    </row>
    <row r="26210" spans="3:4" hidden="1" outlineLevel="1" x14ac:dyDescent="0.2">
      <c r="C26210" s="554"/>
      <c r="D26210" s="554"/>
    </row>
    <row r="26211" spans="3:4" hidden="1" outlineLevel="1" x14ac:dyDescent="0.2">
      <c r="C26211" s="554"/>
      <c r="D26211" s="554"/>
    </row>
    <row r="26212" spans="3:4" hidden="1" outlineLevel="1" x14ac:dyDescent="0.2">
      <c r="C26212" s="554"/>
      <c r="D26212" s="554"/>
    </row>
    <row r="26213" spans="3:4" hidden="1" outlineLevel="1" x14ac:dyDescent="0.2">
      <c r="C26213" s="554"/>
      <c r="D26213" s="554"/>
    </row>
    <row r="26214" spans="3:4" hidden="1" outlineLevel="1" x14ac:dyDescent="0.2">
      <c r="C26214" s="554"/>
      <c r="D26214" s="554"/>
    </row>
    <row r="26215" spans="3:4" hidden="1" outlineLevel="1" x14ac:dyDescent="0.2">
      <c r="C26215" s="554"/>
      <c r="D26215" s="554"/>
    </row>
    <row r="26216" spans="3:4" hidden="1" outlineLevel="1" x14ac:dyDescent="0.2">
      <c r="C26216" s="554"/>
      <c r="D26216" s="554"/>
    </row>
    <row r="26217" spans="3:4" hidden="1" outlineLevel="1" x14ac:dyDescent="0.2">
      <c r="C26217" s="554"/>
      <c r="D26217" s="554"/>
    </row>
    <row r="26218" spans="3:4" hidden="1" outlineLevel="1" x14ac:dyDescent="0.2">
      <c r="C26218" s="554"/>
      <c r="D26218" s="554"/>
    </row>
    <row r="26219" spans="3:4" hidden="1" outlineLevel="1" x14ac:dyDescent="0.2">
      <c r="C26219" s="554"/>
      <c r="D26219" s="554"/>
    </row>
    <row r="26220" spans="3:4" hidden="1" outlineLevel="1" x14ac:dyDescent="0.2">
      <c r="C26220" s="554"/>
      <c r="D26220" s="554"/>
    </row>
    <row r="26221" spans="3:4" hidden="1" outlineLevel="1" x14ac:dyDescent="0.2">
      <c r="C26221" s="554"/>
      <c r="D26221" s="554"/>
    </row>
    <row r="26222" spans="3:4" hidden="1" outlineLevel="1" x14ac:dyDescent="0.2">
      <c r="C26222" s="554"/>
      <c r="D26222" s="554"/>
    </row>
    <row r="26223" spans="3:4" hidden="1" outlineLevel="1" x14ac:dyDescent="0.2">
      <c r="C26223" s="554"/>
      <c r="D26223" s="554"/>
    </row>
    <row r="26224" spans="3:4" hidden="1" outlineLevel="1" x14ac:dyDescent="0.2">
      <c r="C26224" s="554"/>
      <c r="D26224" s="554"/>
    </row>
    <row r="26225" spans="3:4" hidden="1" outlineLevel="1" x14ac:dyDescent="0.2">
      <c r="C26225" s="554"/>
      <c r="D26225" s="554"/>
    </row>
    <row r="26226" spans="3:4" hidden="1" outlineLevel="1" x14ac:dyDescent="0.2">
      <c r="C26226" s="554"/>
      <c r="D26226" s="554"/>
    </row>
    <row r="26227" spans="3:4" hidden="1" outlineLevel="1" x14ac:dyDescent="0.2">
      <c r="C26227" s="554"/>
      <c r="D26227" s="554"/>
    </row>
    <row r="26228" spans="3:4" hidden="1" outlineLevel="1" x14ac:dyDescent="0.2">
      <c r="C26228" s="554"/>
      <c r="D26228" s="554"/>
    </row>
    <row r="26229" spans="3:4" hidden="1" outlineLevel="1" x14ac:dyDescent="0.2">
      <c r="C26229" s="554"/>
      <c r="D26229" s="554"/>
    </row>
    <row r="26230" spans="3:4" hidden="1" outlineLevel="1" x14ac:dyDescent="0.2">
      <c r="C26230" s="554"/>
      <c r="D26230" s="554"/>
    </row>
    <row r="26231" spans="3:4" hidden="1" outlineLevel="1" x14ac:dyDescent="0.2">
      <c r="C26231" s="554"/>
      <c r="D26231" s="554"/>
    </row>
    <row r="26232" spans="3:4" hidden="1" outlineLevel="1" x14ac:dyDescent="0.2">
      <c r="C26232" s="554"/>
      <c r="D26232" s="554"/>
    </row>
    <row r="26233" spans="3:4" hidden="1" outlineLevel="1" x14ac:dyDescent="0.2">
      <c r="C26233" s="554"/>
      <c r="D26233" s="554"/>
    </row>
    <row r="26234" spans="3:4" hidden="1" outlineLevel="1" x14ac:dyDescent="0.2">
      <c r="C26234" s="554"/>
      <c r="D26234" s="554"/>
    </row>
    <row r="26235" spans="3:4" hidden="1" outlineLevel="1" x14ac:dyDescent="0.2">
      <c r="C26235" s="554"/>
      <c r="D26235" s="554"/>
    </row>
    <row r="26236" spans="3:4" hidden="1" outlineLevel="1" x14ac:dyDescent="0.2">
      <c r="C26236" s="554"/>
      <c r="D26236" s="554"/>
    </row>
    <row r="26237" spans="3:4" hidden="1" outlineLevel="1" x14ac:dyDescent="0.2">
      <c r="C26237" s="554"/>
      <c r="D26237" s="554"/>
    </row>
    <row r="26238" spans="3:4" hidden="1" outlineLevel="1" x14ac:dyDescent="0.2">
      <c r="C26238" s="554"/>
      <c r="D26238" s="554"/>
    </row>
    <row r="26239" spans="3:4" hidden="1" outlineLevel="1" x14ac:dyDescent="0.2">
      <c r="C26239" s="554"/>
      <c r="D26239" s="554"/>
    </row>
    <row r="26240" spans="3:4" hidden="1" outlineLevel="1" x14ac:dyDescent="0.2">
      <c r="C26240" s="554"/>
      <c r="D26240" s="554"/>
    </row>
    <row r="26241" spans="3:4" hidden="1" outlineLevel="1" x14ac:dyDescent="0.2">
      <c r="C26241" s="554"/>
      <c r="D26241" s="554"/>
    </row>
    <row r="26242" spans="3:4" hidden="1" outlineLevel="1" x14ac:dyDescent="0.2">
      <c r="C26242" s="554"/>
      <c r="D26242" s="554"/>
    </row>
    <row r="26243" spans="3:4" hidden="1" outlineLevel="1" x14ac:dyDescent="0.2">
      <c r="C26243" s="554"/>
      <c r="D26243" s="554"/>
    </row>
    <row r="26244" spans="3:4" hidden="1" outlineLevel="1" x14ac:dyDescent="0.2">
      <c r="C26244" s="554"/>
      <c r="D26244" s="554"/>
    </row>
    <row r="26245" spans="3:4" hidden="1" outlineLevel="1" x14ac:dyDescent="0.2">
      <c r="C26245" s="554"/>
      <c r="D26245" s="554"/>
    </row>
    <row r="26246" spans="3:4" hidden="1" outlineLevel="1" x14ac:dyDescent="0.2">
      <c r="C26246" s="554"/>
      <c r="D26246" s="554"/>
    </row>
    <row r="26247" spans="3:4" hidden="1" outlineLevel="1" x14ac:dyDescent="0.2">
      <c r="C26247" s="554"/>
      <c r="D26247" s="554"/>
    </row>
    <row r="26248" spans="3:4" hidden="1" outlineLevel="1" x14ac:dyDescent="0.2">
      <c r="C26248" s="554"/>
      <c r="D26248" s="554"/>
    </row>
    <row r="26249" spans="3:4" hidden="1" outlineLevel="1" x14ac:dyDescent="0.2">
      <c r="C26249" s="554"/>
      <c r="D26249" s="554"/>
    </row>
    <row r="26250" spans="3:4" hidden="1" outlineLevel="1" x14ac:dyDescent="0.2">
      <c r="C26250" s="554"/>
      <c r="D26250" s="554"/>
    </row>
    <row r="26251" spans="3:4" hidden="1" outlineLevel="1" x14ac:dyDescent="0.2">
      <c r="C26251" s="554"/>
      <c r="D26251" s="554"/>
    </row>
    <row r="26252" spans="3:4" hidden="1" outlineLevel="1" x14ac:dyDescent="0.2">
      <c r="C26252" s="554"/>
      <c r="D26252" s="554"/>
    </row>
    <row r="26253" spans="3:4" hidden="1" outlineLevel="1" x14ac:dyDescent="0.2">
      <c r="C26253" s="554"/>
      <c r="D26253" s="554"/>
    </row>
    <row r="26254" spans="3:4" hidden="1" outlineLevel="1" x14ac:dyDescent="0.2">
      <c r="C26254" s="554"/>
      <c r="D26254" s="554"/>
    </row>
    <row r="26255" spans="3:4" hidden="1" outlineLevel="1" x14ac:dyDescent="0.2">
      <c r="C26255" s="554"/>
      <c r="D26255" s="554"/>
    </row>
    <row r="26256" spans="3:4" hidden="1" outlineLevel="1" x14ac:dyDescent="0.2">
      <c r="C26256" s="554"/>
      <c r="D26256" s="554"/>
    </row>
    <row r="26257" spans="3:4" hidden="1" outlineLevel="1" x14ac:dyDescent="0.2">
      <c r="C26257" s="554"/>
      <c r="D26257" s="554"/>
    </row>
    <row r="26258" spans="3:4" hidden="1" outlineLevel="1" x14ac:dyDescent="0.2">
      <c r="C26258" s="554"/>
      <c r="D26258" s="554"/>
    </row>
    <row r="26259" spans="3:4" hidden="1" outlineLevel="1" x14ac:dyDescent="0.2">
      <c r="C26259" s="554"/>
      <c r="D26259" s="554"/>
    </row>
    <row r="26260" spans="3:4" hidden="1" outlineLevel="1" x14ac:dyDescent="0.2">
      <c r="C26260" s="554"/>
      <c r="D26260" s="554"/>
    </row>
    <row r="26261" spans="3:4" hidden="1" outlineLevel="1" x14ac:dyDescent="0.2">
      <c r="C26261" s="554"/>
      <c r="D26261" s="554"/>
    </row>
    <row r="26262" spans="3:4" hidden="1" outlineLevel="1" x14ac:dyDescent="0.2">
      <c r="C26262" s="554"/>
      <c r="D26262" s="554"/>
    </row>
    <row r="26263" spans="3:4" hidden="1" outlineLevel="1" x14ac:dyDescent="0.2">
      <c r="C26263" s="554"/>
      <c r="D26263" s="554"/>
    </row>
    <row r="26264" spans="3:4" hidden="1" outlineLevel="1" x14ac:dyDescent="0.2">
      <c r="C26264" s="554"/>
      <c r="D26264" s="554"/>
    </row>
    <row r="26265" spans="3:4" hidden="1" outlineLevel="1" x14ac:dyDescent="0.2">
      <c r="C26265" s="554"/>
      <c r="D26265" s="554"/>
    </row>
    <row r="26266" spans="3:4" hidden="1" outlineLevel="1" x14ac:dyDescent="0.2">
      <c r="C26266" s="554"/>
      <c r="D26266" s="554"/>
    </row>
    <row r="26267" spans="3:4" hidden="1" outlineLevel="1" x14ac:dyDescent="0.2">
      <c r="C26267" s="554"/>
      <c r="D26267" s="554"/>
    </row>
    <row r="26268" spans="3:4" hidden="1" outlineLevel="1" x14ac:dyDescent="0.2">
      <c r="C26268" s="554"/>
      <c r="D26268" s="554"/>
    </row>
    <row r="26269" spans="3:4" hidden="1" outlineLevel="1" x14ac:dyDescent="0.2">
      <c r="C26269" s="554"/>
      <c r="D26269" s="554"/>
    </row>
    <row r="26270" spans="3:4" hidden="1" outlineLevel="1" x14ac:dyDescent="0.2">
      <c r="C26270" s="554"/>
      <c r="D26270" s="554"/>
    </row>
    <row r="26271" spans="3:4" hidden="1" outlineLevel="1" x14ac:dyDescent="0.2">
      <c r="C26271" s="554"/>
      <c r="D26271" s="554"/>
    </row>
    <row r="26272" spans="3:4" hidden="1" outlineLevel="1" x14ac:dyDescent="0.2">
      <c r="C26272" s="554"/>
      <c r="D26272" s="554"/>
    </row>
    <row r="26273" spans="3:4" hidden="1" outlineLevel="1" x14ac:dyDescent="0.2">
      <c r="C26273" s="554"/>
      <c r="D26273" s="554"/>
    </row>
    <row r="26274" spans="3:4" hidden="1" outlineLevel="1" x14ac:dyDescent="0.2">
      <c r="C26274" s="554"/>
      <c r="D26274" s="554"/>
    </row>
    <row r="26275" spans="3:4" hidden="1" outlineLevel="1" x14ac:dyDescent="0.2">
      <c r="C26275" s="554"/>
      <c r="D26275" s="554"/>
    </row>
    <row r="26276" spans="3:4" hidden="1" outlineLevel="1" x14ac:dyDescent="0.2">
      <c r="C26276" s="554"/>
      <c r="D26276" s="554"/>
    </row>
    <row r="26277" spans="3:4" hidden="1" outlineLevel="1" x14ac:dyDescent="0.2">
      <c r="C26277" s="554"/>
      <c r="D26277" s="554"/>
    </row>
    <row r="26278" spans="3:4" hidden="1" outlineLevel="1" x14ac:dyDescent="0.2">
      <c r="C26278" s="554"/>
      <c r="D26278" s="554"/>
    </row>
    <row r="26279" spans="3:4" hidden="1" outlineLevel="1" x14ac:dyDescent="0.2">
      <c r="C26279" s="554"/>
      <c r="D26279" s="554"/>
    </row>
    <row r="26280" spans="3:4" hidden="1" outlineLevel="1" x14ac:dyDescent="0.2">
      <c r="C26280" s="554"/>
      <c r="D26280" s="554"/>
    </row>
    <row r="26281" spans="3:4" hidden="1" outlineLevel="1" x14ac:dyDescent="0.2">
      <c r="C26281" s="554"/>
      <c r="D26281" s="554"/>
    </row>
    <row r="26282" spans="3:4" hidden="1" outlineLevel="1" x14ac:dyDescent="0.2">
      <c r="C26282" s="554"/>
      <c r="D26282" s="554"/>
    </row>
    <row r="26283" spans="3:4" hidden="1" outlineLevel="1" x14ac:dyDescent="0.2">
      <c r="C26283" s="554"/>
      <c r="D26283" s="554"/>
    </row>
    <row r="26284" spans="3:4" hidden="1" outlineLevel="1" x14ac:dyDescent="0.2">
      <c r="C26284" s="554"/>
      <c r="D26284" s="554"/>
    </row>
    <row r="26285" spans="3:4" hidden="1" outlineLevel="1" x14ac:dyDescent="0.2">
      <c r="C26285" s="554"/>
      <c r="D26285" s="554"/>
    </row>
    <row r="26286" spans="3:4" hidden="1" outlineLevel="1" x14ac:dyDescent="0.2">
      <c r="C26286" s="554"/>
      <c r="D26286" s="554"/>
    </row>
    <row r="26287" spans="3:4" hidden="1" outlineLevel="1" x14ac:dyDescent="0.2">
      <c r="C26287" s="554"/>
      <c r="D26287" s="554"/>
    </row>
    <row r="26288" spans="3:4" hidden="1" outlineLevel="1" x14ac:dyDescent="0.2">
      <c r="C26288" s="554"/>
      <c r="D26288" s="554"/>
    </row>
    <row r="26289" spans="3:4" hidden="1" outlineLevel="1" x14ac:dyDescent="0.2">
      <c r="C26289" s="554"/>
      <c r="D26289" s="554"/>
    </row>
    <row r="26290" spans="3:4" hidden="1" outlineLevel="1" x14ac:dyDescent="0.2">
      <c r="C26290" s="554"/>
      <c r="D26290" s="554"/>
    </row>
    <row r="26291" spans="3:4" hidden="1" outlineLevel="1" x14ac:dyDescent="0.2">
      <c r="C26291" s="554"/>
      <c r="D26291" s="554"/>
    </row>
    <row r="26292" spans="3:4" hidden="1" outlineLevel="1" x14ac:dyDescent="0.2">
      <c r="C26292" s="554"/>
      <c r="D26292" s="554"/>
    </row>
    <row r="26293" spans="3:4" hidden="1" outlineLevel="1" x14ac:dyDescent="0.2">
      <c r="C26293" s="554"/>
      <c r="D26293" s="554"/>
    </row>
    <row r="26294" spans="3:4" hidden="1" outlineLevel="1" x14ac:dyDescent="0.2">
      <c r="C26294" s="554"/>
      <c r="D26294" s="554"/>
    </row>
    <row r="26295" spans="3:4" hidden="1" outlineLevel="1" x14ac:dyDescent="0.2">
      <c r="C26295" s="554"/>
      <c r="D26295" s="554"/>
    </row>
    <row r="26296" spans="3:4" hidden="1" outlineLevel="1" x14ac:dyDescent="0.2">
      <c r="C26296" s="554"/>
      <c r="D26296" s="554"/>
    </row>
    <row r="26297" spans="3:4" hidden="1" outlineLevel="1" x14ac:dyDescent="0.2">
      <c r="C26297" s="554"/>
      <c r="D26297" s="554"/>
    </row>
    <row r="26298" spans="3:4" hidden="1" outlineLevel="1" x14ac:dyDescent="0.2">
      <c r="C26298" s="554"/>
      <c r="D26298" s="554"/>
    </row>
    <row r="26299" spans="3:4" hidden="1" outlineLevel="1" x14ac:dyDescent="0.2">
      <c r="C26299" s="554"/>
      <c r="D26299" s="554"/>
    </row>
    <row r="26300" spans="3:4" hidden="1" outlineLevel="1" x14ac:dyDescent="0.2">
      <c r="C26300" s="554"/>
      <c r="D26300" s="554"/>
    </row>
    <row r="26301" spans="3:4" hidden="1" outlineLevel="1" x14ac:dyDescent="0.2">
      <c r="C26301" s="554"/>
      <c r="D26301" s="554"/>
    </row>
    <row r="26302" spans="3:4" hidden="1" outlineLevel="1" x14ac:dyDescent="0.2">
      <c r="C26302" s="554"/>
      <c r="D26302" s="554"/>
    </row>
    <row r="26303" spans="3:4" hidden="1" outlineLevel="1" x14ac:dyDescent="0.2">
      <c r="C26303" s="554"/>
      <c r="D26303" s="554"/>
    </row>
    <row r="26304" spans="3:4" hidden="1" outlineLevel="1" x14ac:dyDescent="0.2">
      <c r="C26304" s="554"/>
      <c r="D26304" s="554"/>
    </row>
    <row r="26305" spans="3:4" hidden="1" outlineLevel="1" x14ac:dyDescent="0.2">
      <c r="C26305" s="554"/>
      <c r="D26305" s="554"/>
    </row>
    <row r="26306" spans="3:4" hidden="1" outlineLevel="1" x14ac:dyDescent="0.2">
      <c r="C26306" s="554"/>
      <c r="D26306" s="554"/>
    </row>
    <row r="26307" spans="3:4" hidden="1" outlineLevel="1" x14ac:dyDescent="0.2">
      <c r="C26307" s="554"/>
      <c r="D26307" s="554"/>
    </row>
    <row r="26308" spans="3:4" hidden="1" outlineLevel="1" x14ac:dyDescent="0.2">
      <c r="C26308" s="554"/>
      <c r="D26308" s="554"/>
    </row>
    <row r="26309" spans="3:4" hidden="1" outlineLevel="1" x14ac:dyDescent="0.2">
      <c r="C26309" s="554"/>
      <c r="D26309" s="554"/>
    </row>
    <row r="26310" spans="3:4" hidden="1" outlineLevel="1" x14ac:dyDescent="0.2">
      <c r="C26310" s="554"/>
      <c r="D26310" s="554"/>
    </row>
    <row r="26311" spans="3:4" hidden="1" outlineLevel="1" x14ac:dyDescent="0.2">
      <c r="C26311" s="554"/>
      <c r="D26311" s="554"/>
    </row>
    <row r="26312" spans="3:4" hidden="1" outlineLevel="1" x14ac:dyDescent="0.2">
      <c r="C26312" s="554"/>
      <c r="D26312" s="554"/>
    </row>
    <row r="26313" spans="3:4" hidden="1" outlineLevel="1" x14ac:dyDescent="0.2">
      <c r="C26313" s="554"/>
      <c r="D26313" s="554"/>
    </row>
    <row r="26314" spans="3:4" hidden="1" outlineLevel="1" x14ac:dyDescent="0.2">
      <c r="C26314" s="554"/>
      <c r="D26314" s="554"/>
    </row>
    <row r="26315" spans="3:4" hidden="1" outlineLevel="1" x14ac:dyDescent="0.2">
      <c r="C26315" s="554"/>
      <c r="D26315" s="554"/>
    </row>
    <row r="26316" spans="3:4" hidden="1" outlineLevel="1" x14ac:dyDescent="0.2">
      <c r="C26316" s="554"/>
      <c r="D26316" s="554"/>
    </row>
    <row r="26317" spans="3:4" hidden="1" outlineLevel="1" x14ac:dyDescent="0.2">
      <c r="C26317" s="554"/>
      <c r="D26317" s="554"/>
    </row>
    <row r="26318" spans="3:4" hidden="1" outlineLevel="1" x14ac:dyDescent="0.2">
      <c r="C26318" s="554"/>
      <c r="D26318" s="554"/>
    </row>
    <row r="26319" spans="3:4" hidden="1" outlineLevel="1" x14ac:dyDescent="0.2">
      <c r="C26319" s="554"/>
      <c r="D26319" s="554"/>
    </row>
    <row r="26320" spans="3:4" hidden="1" outlineLevel="1" x14ac:dyDescent="0.2">
      <c r="C26320" s="554"/>
      <c r="D26320" s="554"/>
    </row>
    <row r="26321" spans="3:4" hidden="1" outlineLevel="1" x14ac:dyDescent="0.2">
      <c r="C26321" s="554"/>
      <c r="D26321" s="554"/>
    </row>
    <row r="26322" spans="3:4" hidden="1" outlineLevel="1" x14ac:dyDescent="0.2">
      <c r="C26322" s="554"/>
      <c r="D26322" s="554"/>
    </row>
    <row r="26323" spans="3:4" hidden="1" outlineLevel="1" x14ac:dyDescent="0.2">
      <c r="C26323" s="554"/>
      <c r="D26323" s="554"/>
    </row>
    <row r="26324" spans="3:4" hidden="1" outlineLevel="1" x14ac:dyDescent="0.2">
      <c r="C26324" s="554"/>
      <c r="D26324" s="554"/>
    </row>
    <row r="26325" spans="3:4" hidden="1" outlineLevel="1" x14ac:dyDescent="0.2">
      <c r="C26325" s="554"/>
      <c r="D26325" s="554"/>
    </row>
    <row r="26326" spans="3:4" hidden="1" outlineLevel="1" x14ac:dyDescent="0.2">
      <c r="C26326" s="554"/>
      <c r="D26326" s="554"/>
    </row>
    <row r="26327" spans="3:4" hidden="1" outlineLevel="1" x14ac:dyDescent="0.2">
      <c r="C26327" s="554"/>
      <c r="D26327" s="554"/>
    </row>
    <row r="26328" spans="3:4" hidden="1" outlineLevel="1" x14ac:dyDescent="0.2">
      <c r="C26328" s="554"/>
      <c r="D26328" s="554"/>
    </row>
    <row r="26329" spans="3:4" hidden="1" outlineLevel="1" x14ac:dyDescent="0.2">
      <c r="C26329" s="554"/>
      <c r="D26329" s="554"/>
    </row>
    <row r="26330" spans="3:4" hidden="1" outlineLevel="1" x14ac:dyDescent="0.2">
      <c r="C26330" s="554"/>
      <c r="D26330" s="554"/>
    </row>
    <row r="26331" spans="3:4" hidden="1" outlineLevel="1" x14ac:dyDescent="0.2">
      <c r="C26331" s="554"/>
      <c r="D26331" s="554"/>
    </row>
    <row r="26332" spans="3:4" hidden="1" outlineLevel="1" x14ac:dyDescent="0.2">
      <c r="C26332" s="554"/>
      <c r="D26332" s="554"/>
    </row>
    <row r="26333" spans="3:4" hidden="1" outlineLevel="1" x14ac:dyDescent="0.2">
      <c r="C26333" s="554"/>
      <c r="D26333" s="554"/>
    </row>
    <row r="26334" spans="3:4" hidden="1" outlineLevel="1" x14ac:dyDescent="0.2">
      <c r="C26334" s="554"/>
      <c r="D26334" s="554"/>
    </row>
    <row r="26335" spans="3:4" hidden="1" outlineLevel="1" x14ac:dyDescent="0.2">
      <c r="C26335" s="554"/>
      <c r="D26335" s="554"/>
    </row>
    <row r="26336" spans="3:4" hidden="1" outlineLevel="1" x14ac:dyDescent="0.2">
      <c r="C26336" s="554"/>
      <c r="D26336" s="554"/>
    </row>
    <row r="26337" spans="3:4" hidden="1" outlineLevel="1" x14ac:dyDescent="0.2">
      <c r="C26337" s="554"/>
      <c r="D26337" s="554"/>
    </row>
    <row r="26338" spans="3:4" hidden="1" outlineLevel="1" x14ac:dyDescent="0.2">
      <c r="C26338" s="554"/>
      <c r="D26338" s="554"/>
    </row>
    <row r="26339" spans="3:4" hidden="1" outlineLevel="1" x14ac:dyDescent="0.2">
      <c r="C26339" s="554"/>
      <c r="D26339" s="554"/>
    </row>
    <row r="26340" spans="3:4" hidden="1" outlineLevel="1" x14ac:dyDescent="0.2">
      <c r="C26340" s="554"/>
      <c r="D26340" s="554"/>
    </row>
    <row r="26341" spans="3:4" hidden="1" outlineLevel="1" x14ac:dyDescent="0.2">
      <c r="C26341" s="554"/>
      <c r="D26341" s="554"/>
    </row>
    <row r="26342" spans="3:4" hidden="1" outlineLevel="1" x14ac:dyDescent="0.2">
      <c r="C26342" s="554"/>
      <c r="D26342" s="554"/>
    </row>
    <row r="26343" spans="3:4" hidden="1" outlineLevel="1" x14ac:dyDescent="0.2">
      <c r="C26343" s="554"/>
      <c r="D26343" s="554"/>
    </row>
    <row r="26344" spans="3:4" hidden="1" outlineLevel="1" x14ac:dyDescent="0.2">
      <c r="C26344" s="554"/>
      <c r="D26344" s="554"/>
    </row>
    <row r="26345" spans="3:4" hidden="1" outlineLevel="1" x14ac:dyDescent="0.2">
      <c r="C26345" s="554"/>
      <c r="D26345" s="554"/>
    </row>
    <row r="26346" spans="3:4" hidden="1" outlineLevel="1" x14ac:dyDescent="0.2">
      <c r="C26346" s="554"/>
      <c r="D26346" s="554"/>
    </row>
    <row r="26347" spans="3:4" hidden="1" outlineLevel="1" x14ac:dyDescent="0.2">
      <c r="C26347" s="554"/>
      <c r="D26347" s="554"/>
    </row>
    <row r="26348" spans="3:4" hidden="1" outlineLevel="1" x14ac:dyDescent="0.2">
      <c r="C26348" s="554"/>
      <c r="D26348" s="554"/>
    </row>
    <row r="26349" spans="3:4" hidden="1" outlineLevel="1" x14ac:dyDescent="0.2">
      <c r="C26349" s="554"/>
      <c r="D26349" s="554"/>
    </row>
    <row r="26350" spans="3:4" hidden="1" outlineLevel="1" x14ac:dyDescent="0.2">
      <c r="C26350" s="554"/>
      <c r="D26350" s="554"/>
    </row>
    <row r="26351" spans="3:4" hidden="1" outlineLevel="1" x14ac:dyDescent="0.2">
      <c r="C26351" s="554"/>
      <c r="D26351" s="554"/>
    </row>
    <row r="26352" spans="3:4" hidden="1" outlineLevel="1" x14ac:dyDescent="0.2">
      <c r="C26352" s="554"/>
      <c r="D26352" s="554"/>
    </row>
    <row r="26353" spans="3:4" hidden="1" outlineLevel="1" x14ac:dyDescent="0.2">
      <c r="C26353" s="554"/>
      <c r="D26353" s="554"/>
    </row>
    <row r="26354" spans="3:4" hidden="1" outlineLevel="1" x14ac:dyDescent="0.2">
      <c r="C26354" s="554"/>
      <c r="D26354" s="554"/>
    </row>
    <row r="26355" spans="3:4" hidden="1" outlineLevel="1" x14ac:dyDescent="0.2">
      <c r="C26355" s="554"/>
      <c r="D26355" s="554"/>
    </row>
    <row r="26356" spans="3:4" hidden="1" outlineLevel="1" x14ac:dyDescent="0.2">
      <c r="C26356" s="554"/>
      <c r="D26356" s="554"/>
    </row>
    <row r="26357" spans="3:4" hidden="1" outlineLevel="1" x14ac:dyDescent="0.2">
      <c r="C26357" s="554"/>
      <c r="D26357" s="554"/>
    </row>
    <row r="26358" spans="3:4" hidden="1" outlineLevel="1" x14ac:dyDescent="0.2">
      <c r="C26358" s="554"/>
      <c r="D26358" s="554"/>
    </row>
    <row r="26359" spans="3:4" hidden="1" outlineLevel="1" x14ac:dyDescent="0.2">
      <c r="C26359" s="554"/>
      <c r="D26359" s="554"/>
    </row>
    <row r="26360" spans="3:4" hidden="1" outlineLevel="1" x14ac:dyDescent="0.2">
      <c r="C26360" s="554"/>
      <c r="D26360" s="554"/>
    </row>
    <row r="26361" spans="3:4" hidden="1" outlineLevel="1" x14ac:dyDescent="0.2">
      <c r="C26361" s="554"/>
      <c r="D26361" s="554"/>
    </row>
    <row r="26362" spans="3:4" hidden="1" outlineLevel="1" x14ac:dyDescent="0.2">
      <c r="C26362" s="554"/>
      <c r="D26362" s="554"/>
    </row>
    <row r="26363" spans="3:4" hidden="1" outlineLevel="1" x14ac:dyDescent="0.2">
      <c r="C26363" s="554"/>
      <c r="D26363" s="554"/>
    </row>
    <row r="26364" spans="3:4" hidden="1" outlineLevel="1" x14ac:dyDescent="0.2">
      <c r="C26364" s="554"/>
      <c r="D26364" s="554"/>
    </row>
    <row r="26365" spans="3:4" hidden="1" outlineLevel="1" x14ac:dyDescent="0.2">
      <c r="C26365" s="554"/>
      <c r="D26365" s="554"/>
    </row>
    <row r="26366" spans="3:4" hidden="1" outlineLevel="1" x14ac:dyDescent="0.2">
      <c r="C26366" s="554"/>
      <c r="D26366" s="554"/>
    </row>
    <row r="26367" spans="3:4" hidden="1" outlineLevel="1" x14ac:dyDescent="0.2">
      <c r="C26367" s="554"/>
      <c r="D26367" s="554"/>
    </row>
    <row r="26368" spans="3:4" hidden="1" outlineLevel="1" x14ac:dyDescent="0.2">
      <c r="C26368" s="554"/>
      <c r="D26368" s="554"/>
    </row>
    <row r="26369" spans="3:4" hidden="1" outlineLevel="1" x14ac:dyDescent="0.2">
      <c r="C26369" s="554"/>
      <c r="D26369" s="554"/>
    </row>
    <row r="26370" spans="3:4" hidden="1" outlineLevel="1" x14ac:dyDescent="0.2">
      <c r="C26370" s="554"/>
      <c r="D26370" s="554"/>
    </row>
    <row r="26371" spans="3:4" hidden="1" outlineLevel="1" x14ac:dyDescent="0.2">
      <c r="C26371" s="554"/>
      <c r="D26371" s="554"/>
    </row>
    <row r="26372" spans="3:4" hidden="1" outlineLevel="1" x14ac:dyDescent="0.2">
      <c r="C26372" s="554"/>
      <c r="D26372" s="554"/>
    </row>
    <row r="26373" spans="3:4" hidden="1" outlineLevel="1" x14ac:dyDescent="0.2">
      <c r="C26373" s="554"/>
      <c r="D26373" s="554"/>
    </row>
    <row r="26374" spans="3:4" hidden="1" outlineLevel="1" x14ac:dyDescent="0.2">
      <c r="C26374" s="554"/>
      <c r="D26374" s="554"/>
    </row>
    <row r="26375" spans="3:4" hidden="1" outlineLevel="1" x14ac:dyDescent="0.2">
      <c r="C26375" s="554"/>
      <c r="D26375" s="554"/>
    </row>
    <row r="26376" spans="3:4" hidden="1" outlineLevel="1" x14ac:dyDescent="0.2">
      <c r="C26376" s="554"/>
      <c r="D26376" s="554"/>
    </row>
    <row r="26377" spans="3:4" hidden="1" outlineLevel="1" x14ac:dyDescent="0.2">
      <c r="C26377" s="554"/>
      <c r="D26377" s="554"/>
    </row>
    <row r="26378" spans="3:4" hidden="1" outlineLevel="1" x14ac:dyDescent="0.2">
      <c r="C26378" s="554"/>
      <c r="D26378" s="554"/>
    </row>
    <row r="26379" spans="3:4" hidden="1" outlineLevel="1" x14ac:dyDescent="0.2">
      <c r="C26379" s="554"/>
      <c r="D26379" s="554"/>
    </row>
    <row r="26380" spans="3:4" hidden="1" outlineLevel="1" x14ac:dyDescent="0.2">
      <c r="C26380" s="554"/>
      <c r="D26380" s="554"/>
    </row>
    <row r="26381" spans="3:4" hidden="1" outlineLevel="1" x14ac:dyDescent="0.2">
      <c r="C26381" s="554"/>
      <c r="D26381" s="554"/>
    </row>
    <row r="26382" spans="3:4" hidden="1" outlineLevel="1" x14ac:dyDescent="0.2">
      <c r="C26382" s="554"/>
      <c r="D26382" s="554"/>
    </row>
    <row r="26383" spans="3:4" hidden="1" outlineLevel="1" x14ac:dyDescent="0.2">
      <c r="C26383" s="554"/>
      <c r="D26383" s="554"/>
    </row>
    <row r="26384" spans="3:4" hidden="1" outlineLevel="1" x14ac:dyDescent="0.2">
      <c r="C26384" s="554"/>
      <c r="D26384" s="554"/>
    </row>
    <row r="26385" spans="3:4" hidden="1" outlineLevel="1" x14ac:dyDescent="0.2">
      <c r="C26385" s="554"/>
      <c r="D26385" s="554"/>
    </row>
    <row r="26386" spans="3:4" hidden="1" outlineLevel="1" x14ac:dyDescent="0.2">
      <c r="C26386" s="554"/>
      <c r="D26386" s="554"/>
    </row>
    <row r="26387" spans="3:4" hidden="1" outlineLevel="1" x14ac:dyDescent="0.2">
      <c r="C26387" s="554"/>
      <c r="D26387" s="554"/>
    </row>
    <row r="26388" spans="3:4" hidden="1" outlineLevel="1" x14ac:dyDescent="0.2">
      <c r="C26388" s="554"/>
      <c r="D26388" s="554"/>
    </row>
    <row r="26389" spans="3:4" hidden="1" outlineLevel="1" x14ac:dyDescent="0.2">
      <c r="C26389" s="554"/>
      <c r="D26389" s="554"/>
    </row>
    <row r="26390" spans="3:4" hidden="1" outlineLevel="1" x14ac:dyDescent="0.2">
      <c r="C26390" s="554"/>
      <c r="D26390" s="554"/>
    </row>
    <row r="26391" spans="3:4" hidden="1" outlineLevel="1" x14ac:dyDescent="0.2">
      <c r="C26391" s="554"/>
      <c r="D26391" s="554"/>
    </row>
    <row r="26392" spans="3:4" hidden="1" outlineLevel="1" x14ac:dyDescent="0.2">
      <c r="C26392" s="554"/>
      <c r="D26392" s="554"/>
    </row>
    <row r="26393" spans="3:4" hidden="1" outlineLevel="1" x14ac:dyDescent="0.2">
      <c r="C26393" s="554"/>
      <c r="D26393" s="554"/>
    </row>
    <row r="26394" spans="3:4" hidden="1" outlineLevel="1" x14ac:dyDescent="0.2">
      <c r="C26394" s="554"/>
      <c r="D26394" s="554"/>
    </row>
    <row r="26395" spans="3:4" hidden="1" outlineLevel="1" x14ac:dyDescent="0.2">
      <c r="C26395" s="554"/>
      <c r="D26395" s="554"/>
    </row>
    <row r="26396" spans="3:4" hidden="1" outlineLevel="1" x14ac:dyDescent="0.2">
      <c r="C26396" s="554"/>
      <c r="D26396" s="554"/>
    </row>
    <row r="26397" spans="3:4" hidden="1" outlineLevel="1" x14ac:dyDescent="0.2">
      <c r="C26397" s="554"/>
      <c r="D26397" s="554"/>
    </row>
    <row r="26398" spans="3:4" hidden="1" outlineLevel="1" x14ac:dyDescent="0.2">
      <c r="C26398" s="554"/>
      <c r="D26398" s="554"/>
    </row>
    <row r="26399" spans="3:4" hidden="1" outlineLevel="1" x14ac:dyDescent="0.2">
      <c r="C26399" s="554"/>
      <c r="D26399" s="554"/>
    </row>
    <row r="26400" spans="3:4" hidden="1" outlineLevel="1" x14ac:dyDescent="0.2">
      <c r="C26400" s="554"/>
      <c r="D26400" s="554"/>
    </row>
    <row r="26401" spans="3:4" hidden="1" outlineLevel="1" x14ac:dyDescent="0.2">
      <c r="C26401" s="554"/>
      <c r="D26401" s="554"/>
    </row>
    <row r="26402" spans="3:4" hidden="1" outlineLevel="1" x14ac:dyDescent="0.2">
      <c r="C26402" s="554"/>
      <c r="D26402" s="554"/>
    </row>
    <row r="26403" spans="3:4" hidden="1" outlineLevel="1" x14ac:dyDescent="0.2">
      <c r="C26403" s="554"/>
      <c r="D26403" s="554"/>
    </row>
    <row r="26404" spans="3:4" hidden="1" outlineLevel="1" x14ac:dyDescent="0.2">
      <c r="C26404" s="554"/>
      <c r="D26404" s="554"/>
    </row>
    <row r="26405" spans="3:4" hidden="1" outlineLevel="1" x14ac:dyDescent="0.2">
      <c r="C26405" s="554"/>
      <c r="D26405" s="554"/>
    </row>
    <row r="26406" spans="3:4" hidden="1" outlineLevel="1" x14ac:dyDescent="0.2">
      <c r="C26406" s="554"/>
      <c r="D26406" s="554"/>
    </row>
    <row r="26407" spans="3:4" hidden="1" outlineLevel="1" x14ac:dyDescent="0.2">
      <c r="C26407" s="554"/>
      <c r="D26407" s="554"/>
    </row>
    <row r="26408" spans="3:4" hidden="1" outlineLevel="1" x14ac:dyDescent="0.2">
      <c r="C26408" s="554"/>
      <c r="D26408" s="554"/>
    </row>
    <row r="26409" spans="3:4" hidden="1" outlineLevel="1" x14ac:dyDescent="0.2">
      <c r="C26409" s="554"/>
      <c r="D26409" s="554"/>
    </row>
    <row r="26410" spans="3:4" hidden="1" outlineLevel="1" x14ac:dyDescent="0.2">
      <c r="C26410" s="554"/>
      <c r="D26410" s="554"/>
    </row>
    <row r="26411" spans="3:4" hidden="1" outlineLevel="1" x14ac:dyDescent="0.2">
      <c r="C26411" s="554"/>
      <c r="D26411" s="554"/>
    </row>
    <row r="26412" spans="3:4" hidden="1" outlineLevel="1" x14ac:dyDescent="0.2">
      <c r="C26412" s="554"/>
      <c r="D26412" s="554"/>
    </row>
    <row r="26413" spans="3:4" hidden="1" outlineLevel="1" x14ac:dyDescent="0.2">
      <c r="C26413" s="554"/>
      <c r="D26413" s="554"/>
    </row>
    <row r="26414" spans="3:4" hidden="1" outlineLevel="1" x14ac:dyDescent="0.2">
      <c r="C26414" s="554"/>
      <c r="D26414" s="554"/>
    </row>
    <row r="26415" spans="3:4" hidden="1" outlineLevel="1" x14ac:dyDescent="0.2">
      <c r="C26415" s="554"/>
      <c r="D26415" s="554"/>
    </row>
    <row r="26416" spans="3:4" hidden="1" outlineLevel="1" x14ac:dyDescent="0.2">
      <c r="C26416" s="554"/>
      <c r="D26416" s="554"/>
    </row>
    <row r="26417" spans="3:4" hidden="1" outlineLevel="1" x14ac:dyDescent="0.2">
      <c r="C26417" s="554"/>
      <c r="D26417" s="554"/>
    </row>
    <row r="26418" spans="3:4" hidden="1" outlineLevel="1" x14ac:dyDescent="0.2">
      <c r="C26418" s="554"/>
      <c r="D26418" s="554"/>
    </row>
    <row r="26419" spans="3:4" hidden="1" outlineLevel="1" x14ac:dyDescent="0.2">
      <c r="C26419" s="554"/>
      <c r="D26419" s="554"/>
    </row>
    <row r="26420" spans="3:4" hidden="1" outlineLevel="1" x14ac:dyDescent="0.2">
      <c r="C26420" s="554"/>
      <c r="D26420" s="554"/>
    </row>
    <row r="26421" spans="3:4" hidden="1" outlineLevel="1" x14ac:dyDescent="0.2">
      <c r="C26421" s="554"/>
      <c r="D26421" s="554"/>
    </row>
    <row r="26422" spans="3:4" hidden="1" outlineLevel="1" x14ac:dyDescent="0.2">
      <c r="C26422" s="554"/>
      <c r="D26422" s="554"/>
    </row>
    <row r="26423" spans="3:4" hidden="1" outlineLevel="1" x14ac:dyDescent="0.2">
      <c r="C26423" s="554"/>
      <c r="D26423" s="554"/>
    </row>
    <row r="26424" spans="3:4" hidden="1" outlineLevel="1" x14ac:dyDescent="0.2">
      <c r="C26424" s="554"/>
      <c r="D26424" s="554"/>
    </row>
    <row r="26425" spans="3:4" hidden="1" outlineLevel="1" x14ac:dyDescent="0.2">
      <c r="C26425" s="554"/>
      <c r="D26425" s="554"/>
    </row>
    <row r="26426" spans="3:4" hidden="1" outlineLevel="1" x14ac:dyDescent="0.2">
      <c r="C26426" s="554"/>
      <c r="D26426" s="554"/>
    </row>
    <row r="26427" spans="3:4" hidden="1" outlineLevel="1" x14ac:dyDescent="0.2">
      <c r="C26427" s="554"/>
      <c r="D26427" s="554"/>
    </row>
    <row r="26428" spans="3:4" hidden="1" outlineLevel="1" x14ac:dyDescent="0.2">
      <c r="C26428" s="554"/>
      <c r="D26428" s="554"/>
    </row>
    <row r="26429" spans="3:4" hidden="1" outlineLevel="1" x14ac:dyDescent="0.2">
      <c r="C26429" s="554"/>
      <c r="D26429" s="554"/>
    </row>
    <row r="26430" spans="3:4" hidden="1" outlineLevel="1" x14ac:dyDescent="0.2">
      <c r="C26430" s="554"/>
      <c r="D26430" s="554"/>
    </row>
    <row r="26431" spans="3:4" hidden="1" outlineLevel="1" x14ac:dyDescent="0.2">
      <c r="C26431" s="554"/>
      <c r="D26431" s="554"/>
    </row>
    <row r="26432" spans="3:4" hidden="1" outlineLevel="1" x14ac:dyDescent="0.2">
      <c r="C26432" s="554"/>
      <c r="D26432" s="554"/>
    </row>
    <row r="26433" spans="3:4" hidden="1" outlineLevel="1" x14ac:dyDescent="0.2">
      <c r="C26433" s="554"/>
      <c r="D26433" s="554"/>
    </row>
    <row r="26434" spans="3:4" hidden="1" outlineLevel="1" x14ac:dyDescent="0.2">
      <c r="C26434" s="554"/>
      <c r="D26434" s="554"/>
    </row>
    <row r="26435" spans="3:4" hidden="1" outlineLevel="1" x14ac:dyDescent="0.2">
      <c r="C26435" s="554"/>
      <c r="D26435" s="554"/>
    </row>
    <row r="26436" spans="3:4" hidden="1" outlineLevel="1" x14ac:dyDescent="0.2">
      <c r="C26436" s="554"/>
      <c r="D26436" s="554"/>
    </row>
    <row r="26437" spans="3:4" hidden="1" outlineLevel="1" x14ac:dyDescent="0.2">
      <c r="C26437" s="554"/>
      <c r="D26437" s="554"/>
    </row>
    <row r="26438" spans="3:4" hidden="1" outlineLevel="1" x14ac:dyDescent="0.2">
      <c r="C26438" s="554"/>
      <c r="D26438" s="554"/>
    </row>
    <row r="26439" spans="3:4" hidden="1" outlineLevel="1" x14ac:dyDescent="0.2">
      <c r="C26439" s="554"/>
      <c r="D26439" s="554"/>
    </row>
    <row r="26440" spans="3:4" hidden="1" outlineLevel="1" x14ac:dyDescent="0.2">
      <c r="C26440" s="554"/>
      <c r="D26440" s="554"/>
    </row>
    <row r="26441" spans="3:4" hidden="1" outlineLevel="1" x14ac:dyDescent="0.2">
      <c r="C26441" s="554"/>
      <c r="D26441" s="554"/>
    </row>
    <row r="26442" spans="3:4" hidden="1" outlineLevel="1" x14ac:dyDescent="0.2">
      <c r="C26442" s="554"/>
      <c r="D26442" s="554"/>
    </row>
    <row r="26443" spans="3:4" hidden="1" outlineLevel="1" x14ac:dyDescent="0.2">
      <c r="C26443" s="554"/>
      <c r="D26443" s="554"/>
    </row>
    <row r="26444" spans="3:4" hidden="1" outlineLevel="1" x14ac:dyDescent="0.2">
      <c r="C26444" s="554"/>
      <c r="D26444" s="554"/>
    </row>
    <row r="26445" spans="3:4" hidden="1" outlineLevel="1" x14ac:dyDescent="0.2">
      <c r="C26445" s="554"/>
      <c r="D26445" s="554"/>
    </row>
    <row r="26446" spans="3:4" hidden="1" outlineLevel="1" x14ac:dyDescent="0.2">
      <c r="C26446" s="554"/>
      <c r="D26446" s="554"/>
    </row>
    <row r="26447" spans="3:4" hidden="1" outlineLevel="1" x14ac:dyDescent="0.2">
      <c r="C26447" s="554"/>
      <c r="D26447" s="554"/>
    </row>
    <row r="26448" spans="3:4" hidden="1" outlineLevel="1" x14ac:dyDescent="0.2">
      <c r="C26448" s="554"/>
      <c r="D26448" s="554"/>
    </row>
    <row r="26449" spans="3:4" hidden="1" outlineLevel="1" x14ac:dyDescent="0.2">
      <c r="C26449" s="554"/>
      <c r="D26449" s="554"/>
    </row>
    <row r="26450" spans="3:4" hidden="1" outlineLevel="1" x14ac:dyDescent="0.2">
      <c r="C26450" s="554"/>
      <c r="D26450" s="554"/>
    </row>
    <row r="26451" spans="3:4" hidden="1" outlineLevel="1" x14ac:dyDescent="0.2">
      <c r="C26451" s="554"/>
      <c r="D26451" s="554"/>
    </row>
    <row r="26452" spans="3:4" hidden="1" outlineLevel="1" x14ac:dyDescent="0.2">
      <c r="C26452" s="554"/>
      <c r="D26452" s="554"/>
    </row>
    <row r="26453" spans="3:4" hidden="1" outlineLevel="1" x14ac:dyDescent="0.2">
      <c r="C26453" s="554"/>
      <c r="D26453" s="554"/>
    </row>
    <row r="26454" spans="3:4" hidden="1" outlineLevel="1" x14ac:dyDescent="0.2">
      <c r="C26454" s="554"/>
      <c r="D26454" s="554"/>
    </row>
    <row r="26455" spans="3:4" hidden="1" outlineLevel="1" x14ac:dyDescent="0.2">
      <c r="C26455" s="554"/>
      <c r="D26455" s="554"/>
    </row>
    <row r="26456" spans="3:4" hidden="1" outlineLevel="1" x14ac:dyDescent="0.2">
      <c r="C26456" s="554"/>
      <c r="D26456" s="554"/>
    </row>
    <row r="26457" spans="3:4" hidden="1" outlineLevel="1" x14ac:dyDescent="0.2">
      <c r="C26457" s="554"/>
      <c r="D26457" s="554"/>
    </row>
    <row r="26458" spans="3:4" hidden="1" outlineLevel="1" x14ac:dyDescent="0.2">
      <c r="C26458" s="554"/>
      <c r="D26458" s="554"/>
    </row>
    <row r="26459" spans="3:4" hidden="1" outlineLevel="1" x14ac:dyDescent="0.2">
      <c r="C26459" s="554"/>
      <c r="D26459" s="554"/>
    </row>
    <row r="26460" spans="3:4" hidden="1" outlineLevel="1" x14ac:dyDescent="0.2">
      <c r="C26460" s="554"/>
      <c r="D26460" s="554"/>
    </row>
    <row r="26461" spans="3:4" hidden="1" outlineLevel="1" x14ac:dyDescent="0.2">
      <c r="C26461" s="554"/>
      <c r="D26461" s="554"/>
    </row>
    <row r="26462" spans="3:4" hidden="1" outlineLevel="1" x14ac:dyDescent="0.2">
      <c r="C26462" s="554"/>
      <c r="D26462" s="554"/>
    </row>
    <row r="26463" spans="3:4" hidden="1" outlineLevel="1" x14ac:dyDescent="0.2">
      <c r="C26463" s="554"/>
      <c r="D26463" s="554"/>
    </row>
    <row r="26464" spans="3:4" hidden="1" outlineLevel="1" x14ac:dyDescent="0.2">
      <c r="C26464" s="554"/>
      <c r="D26464" s="554"/>
    </row>
    <row r="26465" spans="3:4" hidden="1" outlineLevel="1" x14ac:dyDescent="0.2">
      <c r="C26465" s="554"/>
      <c r="D26465" s="554"/>
    </row>
    <row r="26466" spans="3:4" hidden="1" outlineLevel="1" x14ac:dyDescent="0.2">
      <c r="C26466" s="554"/>
      <c r="D26466" s="554"/>
    </row>
    <row r="26467" spans="3:4" hidden="1" outlineLevel="1" x14ac:dyDescent="0.2">
      <c r="C26467" s="554"/>
      <c r="D26467" s="554"/>
    </row>
    <row r="26468" spans="3:4" hidden="1" outlineLevel="1" x14ac:dyDescent="0.2">
      <c r="C26468" s="554"/>
      <c r="D26468" s="554"/>
    </row>
    <row r="26469" spans="3:4" hidden="1" outlineLevel="1" x14ac:dyDescent="0.2">
      <c r="C26469" s="554"/>
      <c r="D26469" s="554"/>
    </row>
    <row r="26470" spans="3:4" hidden="1" outlineLevel="1" x14ac:dyDescent="0.2">
      <c r="C26470" s="554"/>
      <c r="D26470" s="554"/>
    </row>
    <row r="26471" spans="3:4" hidden="1" outlineLevel="1" x14ac:dyDescent="0.2">
      <c r="C26471" s="554"/>
      <c r="D26471" s="554"/>
    </row>
    <row r="26472" spans="3:4" hidden="1" outlineLevel="1" x14ac:dyDescent="0.2">
      <c r="C26472" s="554"/>
      <c r="D26472" s="554"/>
    </row>
    <row r="26473" spans="3:4" hidden="1" outlineLevel="1" x14ac:dyDescent="0.2">
      <c r="C26473" s="554"/>
      <c r="D26473" s="554"/>
    </row>
    <row r="26474" spans="3:4" hidden="1" outlineLevel="1" x14ac:dyDescent="0.2">
      <c r="C26474" s="554"/>
      <c r="D26474" s="554"/>
    </row>
    <row r="26475" spans="3:4" hidden="1" outlineLevel="1" x14ac:dyDescent="0.2">
      <c r="C26475" s="554"/>
      <c r="D26475" s="554"/>
    </row>
    <row r="26476" spans="3:4" hidden="1" outlineLevel="1" x14ac:dyDescent="0.2">
      <c r="C26476" s="554"/>
      <c r="D26476" s="554"/>
    </row>
    <row r="26477" spans="3:4" hidden="1" outlineLevel="1" x14ac:dyDescent="0.2">
      <c r="C26477" s="554"/>
      <c r="D26477" s="554"/>
    </row>
    <row r="26478" spans="3:4" hidden="1" outlineLevel="1" x14ac:dyDescent="0.2">
      <c r="C26478" s="554"/>
      <c r="D26478" s="554"/>
    </row>
    <row r="26479" spans="3:4" hidden="1" outlineLevel="1" x14ac:dyDescent="0.2">
      <c r="C26479" s="554"/>
      <c r="D26479" s="554"/>
    </row>
    <row r="26480" spans="3:4" hidden="1" outlineLevel="1" x14ac:dyDescent="0.2">
      <c r="C26480" s="554"/>
      <c r="D26480" s="554"/>
    </row>
    <row r="26481" spans="3:4" hidden="1" outlineLevel="1" x14ac:dyDescent="0.2">
      <c r="C26481" s="554"/>
      <c r="D26481" s="554"/>
    </row>
    <row r="26482" spans="3:4" hidden="1" outlineLevel="1" x14ac:dyDescent="0.2">
      <c r="C26482" s="554"/>
      <c r="D26482" s="554"/>
    </row>
    <row r="26483" spans="3:4" hidden="1" outlineLevel="1" x14ac:dyDescent="0.2">
      <c r="C26483" s="554"/>
      <c r="D26483" s="554"/>
    </row>
    <row r="26484" spans="3:4" hidden="1" outlineLevel="1" x14ac:dyDescent="0.2">
      <c r="C26484" s="554"/>
      <c r="D26484" s="554"/>
    </row>
    <row r="26485" spans="3:4" hidden="1" outlineLevel="1" x14ac:dyDescent="0.2">
      <c r="C26485" s="554"/>
      <c r="D26485" s="554"/>
    </row>
    <row r="26486" spans="3:4" hidden="1" outlineLevel="1" x14ac:dyDescent="0.2">
      <c r="C26486" s="554"/>
      <c r="D26486" s="554"/>
    </row>
    <row r="26487" spans="3:4" hidden="1" outlineLevel="1" x14ac:dyDescent="0.2">
      <c r="C26487" s="554"/>
      <c r="D26487" s="554"/>
    </row>
    <row r="26488" spans="3:4" hidden="1" outlineLevel="1" x14ac:dyDescent="0.2">
      <c r="C26488" s="554"/>
      <c r="D26488" s="554"/>
    </row>
    <row r="26489" spans="3:4" hidden="1" outlineLevel="1" x14ac:dyDescent="0.2">
      <c r="C26489" s="554"/>
      <c r="D26489" s="554"/>
    </row>
    <row r="26490" spans="3:4" hidden="1" outlineLevel="1" x14ac:dyDescent="0.2">
      <c r="C26490" s="554"/>
      <c r="D26490" s="554"/>
    </row>
    <row r="26491" spans="3:4" hidden="1" outlineLevel="1" x14ac:dyDescent="0.2">
      <c r="C26491" s="554"/>
      <c r="D26491" s="554"/>
    </row>
    <row r="26492" spans="3:4" hidden="1" outlineLevel="1" x14ac:dyDescent="0.2">
      <c r="C26492" s="554"/>
      <c r="D26492" s="554"/>
    </row>
    <row r="26493" spans="3:4" hidden="1" outlineLevel="1" x14ac:dyDescent="0.2">
      <c r="C26493" s="554"/>
      <c r="D26493" s="554"/>
    </row>
    <row r="26494" spans="3:4" hidden="1" outlineLevel="1" x14ac:dyDescent="0.2">
      <c r="C26494" s="554"/>
      <c r="D26494" s="554"/>
    </row>
    <row r="26495" spans="3:4" hidden="1" outlineLevel="1" x14ac:dyDescent="0.2">
      <c r="C26495" s="554"/>
      <c r="D26495" s="554"/>
    </row>
    <row r="26496" spans="3:4" hidden="1" outlineLevel="1" x14ac:dyDescent="0.2">
      <c r="C26496" s="554"/>
      <c r="D26496" s="554"/>
    </row>
    <row r="26497" spans="3:4" hidden="1" outlineLevel="1" x14ac:dyDescent="0.2">
      <c r="C26497" s="554"/>
      <c r="D26497" s="554"/>
    </row>
    <row r="26498" spans="3:4" hidden="1" outlineLevel="1" x14ac:dyDescent="0.2">
      <c r="C26498" s="554"/>
      <c r="D26498" s="554"/>
    </row>
    <row r="26499" spans="3:4" hidden="1" outlineLevel="1" x14ac:dyDescent="0.2">
      <c r="C26499" s="554"/>
      <c r="D26499" s="554"/>
    </row>
    <row r="26500" spans="3:4" hidden="1" outlineLevel="1" x14ac:dyDescent="0.2">
      <c r="C26500" s="554"/>
      <c r="D26500" s="554"/>
    </row>
    <row r="26501" spans="3:4" hidden="1" outlineLevel="1" x14ac:dyDescent="0.2">
      <c r="C26501" s="554"/>
      <c r="D26501" s="554"/>
    </row>
    <row r="26502" spans="3:4" hidden="1" outlineLevel="1" x14ac:dyDescent="0.2">
      <c r="C26502" s="554"/>
      <c r="D26502" s="554"/>
    </row>
    <row r="26503" spans="3:4" hidden="1" outlineLevel="1" x14ac:dyDescent="0.2">
      <c r="C26503" s="554"/>
      <c r="D26503" s="554"/>
    </row>
    <row r="26504" spans="3:4" hidden="1" outlineLevel="1" x14ac:dyDescent="0.2">
      <c r="C26504" s="554"/>
      <c r="D26504" s="554"/>
    </row>
    <row r="26505" spans="3:4" hidden="1" outlineLevel="1" x14ac:dyDescent="0.2">
      <c r="C26505" s="554"/>
      <c r="D26505" s="554"/>
    </row>
    <row r="26506" spans="3:4" hidden="1" outlineLevel="1" x14ac:dyDescent="0.2">
      <c r="C26506" s="554"/>
      <c r="D26506" s="554"/>
    </row>
    <row r="26507" spans="3:4" hidden="1" outlineLevel="1" x14ac:dyDescent="0.2">
      <c r="C26507" s="554"/>
      <c r="D26507" s="554"/>
    </row>
    <row r="26508" spans="3:4" hidden="1" outlineLevel="1" x14ac:dyDescent="0.2">
      <c r="C26508" s="554"/>
      <c r="D26508" s="554"/>
    </row>
    <row r="26509" spans="3:4" hidden="1" outlineLevel="1" x14ac:dyDescent="0.2">
      <c r="C26509" s="554"/>
      <c r="D26509" s="554"/>
    </row>
    <row r="26510" spans="3:4" hidden="1" outlineLevel="1" x14ac:dyDescent="0.2">
      <c r="C26510" s="554"/>
      <c r="D26510" s="554"/>
    </row>
    <row r="26511" spans="3:4" hidden="1" outlineLevel="1" x14ac:dyDescent="0.2">
      <c r="C26511" s="554"/>
      <c r="D26511" s="554"/>
    </row>
    <row r="26512" spans="3:4" hidden="1" outlineLevel="1" x14ac:dyDescent="0.2">
      <c r="C26512" s="554"/>
      <c r="D26512" s="554"/>
    </row>
    <row r="26513" spans="3:4" hidden="1" outlineLevel="1" x14ac:dyDescent="0.2">
      <c r="C26513" s="554"/>
      <c r="D26513" s="554"/>
    </row>
    <row r="26514" spans="3:4" hidden="1" outlineLevel="1" x14ac:dyDescent="0.2">
      <c r="C26514" s="554"/>
      <c r="D26514" s="554"/>
    </row>
    <row r="26515" spans="3:4" hidden="1" outlineLevel="1" x14ac:dyDescent="0.2">
      <c r="C26515" s="554"/>
      <c r="D26515" s="554"/>
    </row>
    <row r="26516" spans="3:4" hidden="1" outlineLevel="1" x14ac:dyDescent="0.2">
      <c r="C26516" s="554"/>
      <c r="D26516" s="554"/>
    </row>
    <row r="26517" spans="3:4" hidden="1" outlineLevel="1" x14ac:dyDescent="0.2">
      <c r="C26517" s="554"/>
      <c r="D26517" s="554"/>
    </row>
    <row r="26518" spans="3:4" hidden="1" outlineLevel="1" x14ac:dyDescent="0.2">
      <c r="C26518" s="554"/>
      <c r="D26518" s="554"/>
    </row>
    <row r="26519" spans="3:4" hidden="1" outlineLevel="1" x14ac:dyDescent="0.2">
      <c r="C26519" s="554"/>
      <c r="D26519" s="554"/>
    </row>
    <row r="26520" spans="3:4" hidden="1" outlineLevel="1" x14ac:dyDescent="0.2">
      <c r="C26520" s="554"/>
      <c r="D26520" s="554"/>
    </row>
    <row r="26521" spans="3:4" hidden="1" outlineLevel="1" x14ac:dyDescent="0.2">
      <c r="C26521" s="554"/>
      <c r="D26521" s="554"/>
    </row>
    <row r="26522" spans="3:4" hidden="1" outlineLevel="1" x14ac:dyDescent="0.2">
      <c r="C26522" s="554"/>
      <c r="D26522" s="554"/>
    </row>
    <row r="26523" spans="3:4" hidden="1" outlineLevel="1" x14ac:dyDescent="0.2">
      <c r="C26523" s="554"/>
      <c r="D26523" s="554"/>
    </row>
    <row r="26524" spans="3:4" hidden="1" outlineLevel="1" x14ac:dyDescent="0.2">
      <c r="C26524" s="554"/>
      <c r="D26524" s="554"/>
    </row>
    <row r="26525" spans="3:4" hidden="1" outlineLevel="1" x14ac:dyDescent="0.2">
      <c r="C26525" s="554"/>
      <c r="D26525" s="554"/>
    </row>
    <row r="26526" spans="3:4" hidden="1" outlineLevel="1" x14ac:dyDescent="0.2">
      <c r="C26526" s="554"/>
      <c r="D26526" s="554"/>
    </row>
    <row r="26527" spans="3:4" hidden="1" outlineLevel="1" x14ac:dyDescent="0.2">
      <c r="C26527" s="554"/>
      <c r="D26527" s="554"/>
    </row>
    <row r="26528" spans="3:4" hidden="1" outlineLevel="1" x14ac:dyDescent="0.2">
      <c r="C26528" s="554"/>
      <c r="D26528" s="554"/>
    </row>
    <row r="26529" spans="3:4" hidden="1" outlineLevel="1" x14ac:dyDescent="0.2">
      <c r="C26529" s="554"/>
      <c r="D26529" s="554"/>
    </row>
    <row r="26530" spans="3:4" hidden="1" outlineLevel="1" x14ac:dyDescent="0.2">
      <c r="C26530" s="554"/>
      <c r="D26530" s="554"/>
    </row>
    <row r="26531" spans="3:4" hidden="1" outlineLevel="1" x14ac:dyDescent="0.2">
      <c r="C26531" s="554"/>
      <c r="D26531" s="554"/>
    </row>
    <row r="26532" spans="3:4" hidden="1" outlineLevel="1" x14ac:dyDescent="0.2">
      <c r="C26532" s="554"/>
      <c r="D26532" s="554"/>
    </row>
    <row r="26533" spans="3:4" hidden="1" outlineLevel="1" x14ac:dyDescent="0.2">
      <c r="C26533" s="554"/>
      <c r="D26533" s="554"/>
    </row>
    <row r="26534" spans="3:4" hidden="1" outlineLevel="1" x14ac:dyDescent="0.2">
      <c r="C26534" s="554"/>
      <c r="D26534" s="554"/>
    </row>
    <row r="26535" spans="3:4" hidden="1" outlineLevel="1" x14ac:dyDescent="0.2">
      <c r="C26535" s="554"/>
      <c r="D26535" s="554"/>
    </row>
    <row r="26536" spans="3:4" hidden="1" outlineLevel="1" x14ac:dyDescent="0.2">
      <c r="C26536" s="554"/>
      <c r="D26536" s="554"/>
    </row>
    <row r="26537" spans="3:4" hidden="1" outlineLevel="1" x14ac:dyDescent="0.2">
      <c r="C26537" s="554"/>
      <c r="D26537" s="554"/>
    </row>
    <row r="26538" spans="3:4" hidden="1" outlineLevel="1" x14ac:dyDescent="0.2">
      <c r="C26538" s="554"/>
      <c r="D26538" s="554"/>
    </row>
    <row r="26539" spans="3:4" hidden="1" outlineLevel="1" x14ac:dyDescent="0.2">
      <c r="C26539" s="554"/>
      <c r="D26539" s="554"/>
    </row>
    <row r="26540" spans="3:4" hidden="1" outlineLevel="1" x14ac:dyDescent="0.2">
      <c r="C26540" s="554"/>
      <c r="D26540" s="554"/>
    </row>
    <row r="26541" spans="3:4" hidden="1" outlineLevel="1" x14ac:dyDescent="0.2">
      <c r="C26541" s="554"/>
      <c r="D26541" s="554"/>
    </row>
    <row r="26542" spans="3:4" hidden="1" outlineLevel="1" x14ac:dyDescent="0.2">
      <c r="C26542" s="554"/>
      <c r="D26542" s="554"/>
    </row>
    <row r="26543" spans="3:4" hidden="1" outlineLevel="1" x14ac:dyDescent="0.2">
      <c r="C26543" s="554"/>
      <c r="D26543" s="554"/>
    </row>
    <row r="26544" spans="3:4" hidden="1" outlineLevel="1" x14ac:dyDescent="0.2">
      <c r="C26544" s="554"/>
      <c r="D26544" s="554"/>
    </row>
    <row r="26545" spans="3:4" hidden="1" outlineLevel="1" x14ac:dyDescent="0.2">
      <c r="C26545" s="554"/>
      <c r="D26545" s="554"/>
    </row>
    <row r="26546" spans="3:4" hidden="1" outlineLevel="1" x14ac:dyDescent="0.2">
      <c r="C26546" s="554"/>
      <c r="D26546" s="554"/>
    </row>
    <row r="26547" spans="3:4" hidden="1" outlineLevel="1" x14ac:dyDescent="0.2">
      <c r="C26547" s="554"/>
      <c r="D26547" s="554"/>
    </row>
    <row r="26548" spans="3:4" hidden="1" outlineLevel="1" x14ac:dyDescent="0.2">
      <c r="C26548" s="554"/>
      <c r="D26548" s="554"/>
    </row>
    <row r="26549" spans="3:4" hidden="1" outlineLevel="1" x14ac:dyDescent="0.2">
      <c r="C26549" s="554"/>
      <c r="D26549" s="554"/>
    </row>
    <row r="26550" spans="3:4" hidden="1" outlineLevel="1" x14ac:dyDescent="0.2">
      <c r="C26550" s="554"/>
      <c r="D26550" s="554"/>
    </row>
    <row r="26551" spans="3:4" hidden="1" outlineLevel="1" x14ac:dyDescent="0.2">
      <c r="C26551" s="554"/>
      <c r="D26551" s="554"/>
    </row>
    <row r="26552" spans="3:4" hidden="1" outlineLevel="1" x14ac:dyDescent="0.2">
      <c r="C26552" s="554"/>
      <c r="D26552" s="554"/>
    </row>
    <row r="26553" spans="3:4" hidden="1" outlineLevel="1" x14ac:dyDescent="0.2">
      <c r="C26553" s="554"/>
      <c r="D26553" s="554"/>
    </row>
    <row r="26554" spans="3:4" hidden="1" outlineLevel="1" x14ac:dyDescent="0.2">
      <c r="C26554" s="554"/>
      <c r="D26554" s="554"/>
    </row>
    <row r="26555" spans="3:4" hidden="1" outlineLevel="1" x14ac:dyDescent="0.2">
      <c r="C26555" s="554"/>
      <c r="D26555" s="554"/>
    </row>
    <row r="26556" spans="3:4" hidden="1" outlineLevel="1" x14ac:dyDescent="0.2">
      <c r="C26556" s="554"/>
      <c r="D26556" s="554"/>
    </row>
    <row r="26557" spans="3:4" hidden="1" outlineLevel="1" x14ac:dyDescent="0.2">
      <c r="C26557" s="554"/>
      <c r="D26557" s="554"/>
    </row>
    <row r="26558" spans="3:4" hidden="1" outlineLevel="1" x14ac:dyDescent="0.2">
      <c r="C26558" s="554"/>
      <c r="D26558" s="554"/>
    </row>
    <row r="26559" spans="3:4" hidden="1" outlineLevel="1" x14ac:dyDescent="0.2">
      <c r="C26559" s="554"/>
      <c r="D26559" s="554"/>
    </row>
    <row r="26560" spans="3:4" hidden="1" outlineLevel="1" x14ac:dyDescent="0.2">
      <c r="C26560" s="554"/>
      <c r="D26560" s="554"/>
    </row>
    <row r="26561" spans="3:4" hidden="1" outlineLevel="1" x14ac:dyDescent="0.2">
      <c r="C26561" s="554"/>
      <c r="D26561" s="554"/>
    </row>
    <row r="26562" spans="3:4" hidden="1" outlineLevel="1" x14ac:dyDescent="0.2">
      <c r="C26562" s="554"/>
      <c r="D26562" s="554"/>
    </row>
    <row r="26563" spans="3:4" hidden="1" outlineLevel="1" x14ac:dyDescent="0.2">
      <c r="C26563" s="554"/>
      <c r="D26563" s="554"/>
    </row>
    <row r="26564" spans="3:4" hidden="1" outlineLevel="1" x14ac:dyDescent="0.2">
      <c r="C26564" s="554"/>
      <c r="D26564" s="554"/>
    </row>
    <row r="26565" spans="3:4" hidden="1" outlineLevel="1" x14ac:dyDescent="0.2">
      <c r="C26565" s="554"/>
      <c r="D26565" s="554"/>
    </row>
    <row r="26566" spans="3:4" hidden="1" outlineLevel="1" x14ac:dyDescent="0.2">
      <c r="C26566" s="554"/>
      <c r="D26566" s="554"/>
    </row>
    <row r="26567" spans="3:4" hidden="1" outlineLevel="1" x14ac:dyDescent="0.2">
      <c r="C26567" s="554"/>
      <c r="D26567" s="554"/>
    </row>
    <row r="26568" spans="3:4" hidden="1" outlineLevel="1" x14ac:dyDescent="0.2">
      <c r="C26568" s="554"/>
      <c r="D26568" s="554"/>
    </row>
    <row r="26569" spans="3:4" hidden="1" outlineLevel="1" x14ac:dyDescent="0.2">
      <c r="C26569" s="554"/>
      <c r="D26569" s="554"/>
    </row>
    <row r="26570" spans="3:4" hidden="1" outlineLevel="1" x14ac:dyDescent="0.2">
      <c r="C26570" s="554"/>
      <c r="D26570" s="554"/>
    </row>
    <row r="26571" spans="3:4" hidden="1" outlineLevel="1" x14ac:dyDescent="0.2">
      <c r="C26571" s="554"/>
      <c r="D26571" s="554"/>
    </row>
    <row r="26572" spans="3:4" hidden="1" outlineLevel="1" x14ac:dyDescent="0.2">
      <c r="C26572" s="554"/>
      <c r="D26572" s="554"/>
    </row>
    <row r="26573" spans="3:4" hidden="1" outlineLevel="1" x14ac:dyDescent="0.2">
      <c r="C26573" s="554"/>
      <c r="D26573" s="554"/>
    </row>
    <row r="26574" spans="3:4" hidden="1" outlineLevel="1" x14ac:dyDescent="0.2">
      <c r="C26574" s="554"/>
      <c r="D26574" s="554"/>
    </row>
    <row r="26575" spans="3:4" hidden="1" outlineLevel="1" x14ac:dyDescent="0.2">
      <c r="C26575" s="554"/>
      <c r="D26575" s="554"/>
    </row>
    <row r="26576" spans="3:4" hidden="1" outlineLevel="1" x14ac:dyDescent="0.2">
      <c r="C26576" s="554"/>
      <c r="D26576" s="554"/>
    </row>
    <row r="26577" spans="3:4" hidden="1" outlineLevel="1" x14ac:dyDescent="0.2">
      <c r="C26577" s="554"/>
      <c r="D26577" s="554"/>
    </row>
    <row r="26578" spans="3:4" hidden="1" outlineLevel="1" x14ac:dyDescent="0.2">
      <c r="C26578" s="554"/>
      <c r="D26578" s="554"/>
    </row>
    <row r="26579" spans="3:4" hidden="1" outlineLevel="1" x14ac:dyDescent="0.2">
      <c r="C26579" s="554"/>
      <c r="D26579" s="554"/>
    </row>
    <row r="26580" spans="3:4" hidden="1" outlineLevel="1" x14ac:dyDescent="0.2">
      <c r="C26580" s="554"/>
      <c r="D26580" s="554"/>
    </row>
    <row r="26581" spans="3:4" hidden="1" outlineLevel="1" x14ac:dyDescent="0.2">
      <c r="C26581" s="554"/>
      <c r="D26581" s="554"/>
    </row>
    <row r="26582" spans="3:4" hidden="1" outlineLevel="1" x14ac:dyDescent="0.2">
      <c r="C26582" s="554"/>
      <c r="D26582" s="554"/>
    </row>
    <row r="26583" spans="3:4" hidden="1" outlineLevel="1" x14ac:dyDescent="0.2">
      <c r="C26583" s="554"/>
      <c r="D26583" s="554"/>
    </row>
    <row r="26584" spans="3:4" hidden="1" outlineLevel="1" x14ac:dyDescent="0.2">
      <c r="C26584" s="554"/>
      <c r="D26584" s="554"/>
    </row>
    <row r="26585" spans="3:4" hidden="1" outlineLevel="1" x14ac:dyDescent="0.2">
      <c r="C26585" s="554"/>
      <c r="D26585" s="554"/>
    </row>
    <row r="26586" spans="3:4" hidden="1" outlineLevel="1" x14ac:dyDescent="0.2">
      <c r="C26586" s="554"/>
      <c r="D26586" s="554"/>
    </row>
    <row r="26587" spans="3:4" hidden="1" outlineLevel="1" x14ac:dyDescent="0.2">
      <c r="C26587" s="554"/>
      <c r="D26587" s="554"/>
    </row>
    <row r="26588" spans="3:4" hidden="1" outlineLevel="1" x14ac:dyDescent="0.2">
      <c r="C26588" s="554"/>
      <c r="D26588" s="554"/>
    </row>
    <row r="26589" spans="3:4" hidden="1" outlineLevel="1" x14ac:dyDescent="0.2">
      <c r="C26589" s="554"/>
      <c r="D26589" s="554"/>
    </row>
    <row r="26590" spans="3:4" hidden="1" outlineLevel="1" x14ac:dyDescent="0.2">
      <c r="C26590" s="554"/>
      <c r="D26590" s="554"/>
    </row>
    <row r="26591" spans="3:4" hidden="1" outlineLevel="1" x14ac:dyDescent="0.2">
      <c r="C26591" s="554"/>
      <c r="D26591" s="554"/>
    </row>
    <row r="26592" spans="3:4" hidden="1" outlineLevel="1" x14ac:dyDescent="0.2">
      <c r="C26592" s="554"/>
      <c r="D26592" s="554"/>
    </row>
    <row r="26593" spans="3:4" hidden="1" outlineLevel="1" x14ac:dyDescent="0.2">
      <c r="C26593" s="554"/>
      <c r="D26593" s="554"/>
    </row>
    <row r="26594" spans="3:4" hidden="1" outlineLevel="1" x14ac:dyDescent="0.2">
      <c r="C26594" s="554"/>
      <c r="D26594" s="554"/>
    </row>
    <row r="26595" spans="3:4" hidden="1" outlineLevel="1" x14ac:dyDescent="0.2">
      <c r="C26595" s="554"/>
      <c r="D26595" s="554"/>
    </row>
    <row r="26596" spans="3:4" hidden="1" outlineLevel="1" x14ac:dyDescent="0.2">
      <c r="C26596" s="554"/>
      <c r="D26596" s="554"/>
    </row>
    <row r="26597" spans="3:4" hidden="1" outlineLevel="1" x14ac:dyDescent="0.2">
      <c r="C26597" s="554"/>
      <c r="D26597" s="554"/>
    </row>
    <row r="26598" spans="3:4" hidden="1" outlineLevel="1" x14ac:dyDescent="0.2">
      <c r="C26598" s="554"/>
      <c r="D26598" s="554"/>
    </row>
    <row r="26599" spans="3:4" hidden="1" outlineLevel="1" x14ac:dyDescent="0.2">
      <c r="C26599" s="554"/>
      <c r="D26599" s="554"/>
    </row>
    <row r="26600" spans="3:4" hidden="1" outlineLevel="1" x14ac:dyDescent="0.2">
      <c r="C26600" s="554"/>
      <c r="D26600" s="554"/>
    </row>
    <row r="26601" spans="3:4" hidden="1" outlineLevel="1" x14ac:dyDescent="0.2">
      <c r="C26601" s="554"/>
      <c r="D26601" s="554"/>
    </row>
    <row r="26602" spans="3:4" hidden="1" outlineLevel="1" x14ac:dyDescent="0.2">
      <c r="C26602" s="554"/>
      <c r="D26602" s="554"/>
    </row>
    <row r="26603" spans="3:4" hidden="1" outlineLevel="1" x14ac:dyDescent="0.2">
      <c r="C26603" s="554"/>
      <c r="D26603" s="554"/>
    </row>
    <row r="26604" spans="3:4" hidden="1" outlineLevel="1" x14ac:dyDescent="0.2">
      <c r="C26604" s="554"/>
      <c r="D26604" s="554"/>
    </row>
    <row r="26605" spans="3:4" hidden="1" outlineLevel="1" x14ac:dyDescent="0.2">
      <c r="C26605" s="554"/>
      <c r="D26605" s="554"/>
    </row>
    <row r="26606" spans="3:4" hidden="1" outlineLevel="1" x14ac:dyDescent="0.2">
      <c r="C26606" s="554"/>
      <c r="D26606" s="554"/>
    </row>
    <row r="26607" spans="3:4" hidden="1" outlineLevel="1" x14ac:dyDescent="0.2">
      <c r="C26607" s="554"/>
      <c r="D26607" s="554"/>
    </row>
    <row r="26608" spans="3:4" hidden="1" outlineLevel="1" x14ac:dyDescent="0.2">
      <c r="C26608" s="554"/>
      <c r="D26608" s="554"/>
    </row>
    <row r="26609" spans="3:4" hidden="1" outlineLevel="1" x14ac:dyDescent="0.2">
      <c r="C26609" s="554"/>
      <c r="D26609" s="554"/>
    </row>
    <row r="26610" spans="3:4" hidden="1" outlineLevel="1" x14ac:dyDescent="0.2">
      <c r="C26610" s="554"/>
      <c r="D26610" s="554"/>
    </row>
    <row r="26611" spans="3:4" hidden="1" outlineLevel="1" x14ac:dyDescent="0.2">
      <c r="C26611" s="554"/>
      <c r="D26611" s="554"/>
    </row>
    <row r="26612" spans="3:4" hidden="1" outlineLevel="1" x14ac:dyDescent="0.2">
      <c r="C26612" s="554"/>
      <c r="D26612" s="554"/>
    </row>
    <row r="26613" spans="3:4" hidden="1" outlineLevel="1" x14ac:dyDescent="0.2">
      <c r="C26613" s="554"/>
      <c r="D26613" s="554"/>
    </row>
    <row r="26614" spans="3:4" hidden="1" outlineLevel="1" x14ac:dyDescent="0.2">
      <c r="C26614" s="554"/>
      <c r="D26614" s="554"/>
    </row>
    <row r="26615" spans="3:4" hidden="1" outlineLevel="1" x14ac:dyDescent="0.2">
      <c r="C26615" s="554"/>
      <c r="D26615" s="554"/>
    </row>
    <row r="26616" spans="3:4" hidden="1" outlineLevel="1" x14ac:dyDescent="0.2">
      <c r="C26616" s="554"/>
      <c r="D26616" s="554"/>
    </row>
    <row r="26617" spans="3:4" hidden="1" outlineLevel="1" x14ac:dyDescent="0.2">
      <c r="C26617" s="554"/>
      <c r="D26617" s="554"/>
    </row>
    <row r="26618" spans="3:4" hidden="1" outlineLevel="1" x14ac:dyDescent="0.2">
      <c r="C26618" s="554"/>
      <c r="D26618" s="554"/>
    </row>
    <row r="26619" spans="3:4" hidden="1" outlineLevel="1" x14ac:dyDescent="0.2">
      <c r="C26619" s="554"/>
      <c r="D26619" s="554"/>
    </row>
    <row r="26620" spans="3:4" hidden="1" outlineLevel="1" x14ac:dyDescent="0.2">
      <c r="C26620" s="554"/>
      <c r="D26620" s="554"/>
    </row>
    <row r="26621" spans="3:4" hidden="1" outlineLevel="1" x14ac:dyDescent="0.2">
      <c r="C26621" s="554"/>
      <c r="D26621" s="554"/>
    </row>
    <row r="26622" spans="3:4" hidden="1" outlineLevel="1" x14ac:dyDescent="0.2">
      <c r="C26622" s="554"/>
      <c r="D26622" s="554"/>
    </row>
    <row r="26623" spans="3:4" hidden="1" outlineLevel="1" x14ac:dyDescent="0.2">
      <c r="C26623" s="554"/>
      <c r="D26623" s="554"/>
    </row>
    <row r="26624" spans="3:4" hidden="1" outlineLevel="1" x14ac:dyDescent="0.2">
      <c r="C26624" s="554"/>
      <c r="D26624" s="554"/>
    </row>
    <row r="26625" spans="3:4" hidden="1" outlineLevel="1" x14ac:dyDescent="0.2">
      <c r="C26625" s="554"/>
      <c r="D26625" s="554"/>
    </row>
    <row r="26626" spans="3:4" hidden="1" outlineLevel="1" x14ac:dyDescent="0.2">
      <c r="C26626" s="554"/>
      <c r="D26626" s="554"/>
    </row>
    <row r="26627" spans="3:4" hidden="1" outlineLevel="1" x14ac:dyDescent="0.2">
      <c r="C26627" s="554"/>
      <c r="D26627" s="554"/>
    </row>
    <row r="26628" spans="3:4" hidden="1" outlineLevel="1" x14ac:dyDescent="0.2">
      <c r="C26628" s="554"/>
      <c r="D26628" s="554"/>
    </row>
    <row r="26629" spans="3:4" hidden="1" outlineLevel="1" x14ac:dyDescent="0.2">
      <c r="C26629" s="554"/>
      <c r="D26629" s="554"/>
    </row>
    <row r="26630" spans="3:4" hidden="1" outlineLevel="1" x14ac:dyDescent="0.2">
      <c r="C26630" s="554"/>
      <c r="D26630" s="554"/>
    </row>
    <row r="26631" spans="3:4" hidden="1" outlineLevel="1" x14ac:dyDescent="0.2">
      <c r="C26631" s="554"/>
      <c r="D26631" s="554"/>
    </row>
    <row r="26632" spans="3:4" hidden="1" outlineLevel="1" x14ac:dyDescent="0.2">
      <c r="C26632" s="554"/>
      <c r="D26632" s="554"/>
    </row>
    <row r="26633" spans="3:4" hidden="1" outlineLevel="1" x14ac:dyDescent="0.2">
      <c r="C26633" s="554"/>
      <c r="D26633" s="554"/>
    </row>
    <row r="26634" spans="3:4" hidden="1" outlineLevel="1" x14ac:dyDescent="0.2">
      <c r="C26634" s="554"/>
      <c r="D26634" s="554"/>
    </row>
    <row r="26635" spans="3:4" hidden="1" outlineLevel="1" x14ac:dyDescent="0.2">
      <c r="C26635" s="554"/>
      <c r="D26635" s="554"/>
    </row>
    <row r="26636" spans="3:4" hidden="1" outlineLevel="1" x14ac:dyDescent="0.2">
      <c r="C26636" s="554"/>
      <c r="D26636" s="554"/>
    </row>
    <row r="26637" spans="3:4" hidden="1" outlineLevel="1" x14ac:dyDescent="0.2">
      <c r="C26637" s="554"/>
      <c r="D26637" s="554"/>
    </row>
    <row r="26638" spans="3:4" hidden="1" outlineLevel="1" x14ac:dyDescent="0.2">
      <c r="C26638" s="554"/>
      <c r="D26638" s="554"/>
    </row>
    <row r="26639" spans="3:4" hidden="1" outlineLevel="1" x14ac:dyDescent="0.2">
      <c r="C26639" s="554"/>
      <c r="D26639" s="554"/>
    </row>
    <row r="26640" spans="3:4" hidden="1" outlineLevel="1" x14ac:dyDescent="0.2">
      <c r="C26640" s="554"/>
      <c r="D26640" s="554"/>
    </row>
    <row r="26641" spans="3:4" hidden="1" outlineLevel="1" x14ac:dyDescent="0.2">
      <c r="C26641" s="554"/>
      <c r="D26641" s="554"/>
    </row>
    <row r="26642" spans="3:4" hidden="1" outlineLevel="1" x14ac:dyDescent="0.2">
      <c r="C26642" s="554"/>
      <c r="D26642" s="554"/>
    </row>
    <row r="26643" spans="3:4" hidden="1" outlineLevel="1" x14ac:dyDescent="0.2">
      <c r="C26643" s="554"/>
      <c r="D26643" s="554"/>
    </row>
    <row r="26644" spans="3:4" hidden="1" outlineLevel="1" x14ac:dyDescent="0.2">
      <c r="C26644" s="554"/>
      <c r="D26644" s="554"/>
    </row>
    <row r="26645" spans="3:4" hidden="1" outlineLevel="1" x14ac:dyDescent="0.2">
      <c r="C26645" s="554"/>
      <c r="D26645" s="554"/>
    </row>
    <row r="26646" spans="3:4" hidden="1" outlineLevel="1" x14ac:dyDescent="0.2">
      <c r="C26646" s="554"/>
      <c r="D26646" s="554"/>
    </row>
    <row r="26647" spans="3:4" hidden="1" outlineLevel="1" x14ac:dyDescent="0.2">
      <c r="C26647" s="554"/>
      <c r="D26647" s="554"/>
    </row>
    <row r="26648" spans="3:4" hidden="1" outlineLevel="1" x14ac:dyDescent="0.2">
      <c r="C26648" s="554"/>
      <c r="D26648" s="554"/>
    </row>
    <row r="26649" spans="3:4" hidden="1" outlineLevel="1" x14ac:dyDescent="0.2">
      <c r="C26649" s="554"/>
      <c r="D26649" s="554"/>
    </row>
    <row r="26650" spans="3:4" hidden="1" outlineLevel="1" x14ac:dyDescent="0.2">
      <c r="C26650" s="554"/>
      <c r="D26650" s="554"/>
    </row>
    <row r="26651" spans="3:4" hidden="1" outlineLevel="1" x14ac:dyDescent="0.2">
      <c r="C26651" s="554"/>
      <c r="D26651" s="554"/>
    </row>
    <row r="26652" spans="3:4" hidden="1" outlineLevel="1" x14ac:dyDescent="0.2">
      <c r="C26652" s="554"/>
      <c r="D26652" s="554"/>
    </row>
    <row r="26653" spans="3:4" hidden="1" outlineLevel="1" x14ac:dyDescent="0.2">
      <c r="C26653" s="554"/>
      <c r="D26653" s="554"/>
    </row>
    <row r="26654" spans="3:4" hidden="1" outlineLevel="1" x14ac:dyDescent="0.2">
      <c r="C26654" s="554"/>
      <c r="D26654" s="554"/>
    </row>
    <row r="26655" spans="3:4" hidden="1" outlineLevel="1" x14ac:dyDescent="0.2">
      <c r="C26655" s="554"/>
      <c r="D26655" s="554"/>
    </row>
    <row r="26656" spans="3:4" hidden="1" outlineLevel="1" x14ac:dyDescent="0.2">
      <c r="C26656" s="554"/>
      <c r="D26656" s="554"/>
    </row>
    <row r="26657" spans="3:4" hidden="1" outlineLevel="1" x14ac:dyDescent="0.2">
      <c r="C26657" s="554"/>
      <c r="D26657" s="554"/>
    </row>
    <row r="26658" spans="3:4" hidden="1" outlineLevel="1" x14ac:dyDescent="0.2">
      <c r="C26658" s="554"/>
      <c r="D26658" s="554"/>
    </row>
    <row r="26659" spans="3:4" hidden="1" outlineLevel="1" x14ac:dyDescent="0.2">
      <c r="C26659" s="554"/>
      <c r="D26659" s="554"/>
    </row>
    <row r="26660" spans="3:4" hidden="1" outlineLevel="1" x14ac:dyDescent="0.2">
      <c r="C26660" s="554"/>
      <c r="D26660" s="554"/>
    </row>
    <row r="26661" spans="3:4" hidden="1" outlineLevel="1" x14ac:dyDescent="0.2">
      <c r="C26661" s="554"/>
      <c r="D26661" s="554"/>
    </row>
    <row r="26662" spans="3:4" hidden="1" outlineLevel="1" x14ac:dyDescent="0.2">
      <c r="C26662" s="554"/>
      <c r="D26662" s="554"/>
    </row>
    <row r="26663" spans="3:4" hidden="1" outlineLevel="1" x14ac:dyDescent="0.2">
      <c r="C26663" s="554"/>
      <c r="D26663" s="554"/>
    </row>
    <row r="26664" spans="3:4" hidden="1" outlineLevel="1" x14ac:dyDescent="0.2">
      <c r="C26664" s="554"/>
      <c r="D26664" s="554"/>
    </row>
    <row r="26665" spans="3:4" hidden="1" outlineLevel="1" x14ac:dyDescent="0.2">
      <c r="C26665" s="554"/>
      <c r="D26665" s="554"/>
    </row>
    <row r="26666" spans="3:4" hidden="1" outlineLevel="1" x14ac:dyDescent="0.2">
      <c r="C26666" s="554"/>
      <c r="D26666" s="554"/>
    </row>
    <row r="26667" spans="3:4" hidden="1" outlineLevel="1" x14ac:dyDescent="0.2">
      <c r="C26667" s="554"/>
      <c r="D26667" s="554"/>
    </row>
    <row r="26668" spans="3:4" hidden="1" outlineLevel="1" x14ac:dyDescent="0.2">
      <c r="C26668" s="554"/>
      <c r="D26668" s="554"/>
    </row>
    <row r="26669" spans="3:4" hidden="1" outlineLevel="1" x14ac:dyDescent="0.2">
      <c r="C26669" s="554"/>
      <c r="D26669" s="554"/>
    </row>
    <row r="26670" spans="3:4" hidden="1" outlineLevel="1" x14ac:dyDescent="0.2">
      <c r="C26670" s="554"/>
      <c r="D26670" s="554"/>
    </row>
    <row r="26671" spans="3:4" hidden="1" outlineLevel="1" x14ac:dyDescent="0.2">
      <c r="C26671" s="554"/>
      <c r="D26671" s="554"/>
    </row>
    <row r="26672" spans="3:4" hidden="1" outlineLevel="1" x14ac:dyDescent="0.2">
      <c r="C26672" s="554"/>
      <c r="D26672" s="554"/>
    </row>
    <row r="26673" spans="3:4" hidden="1" outlineLevel="1" x14ac:dyDescent="0.2">
      <c r="C26673" s="554"/>
      <c r="D26673" s="554"/>
    </row>
    <row r="26674" spans="3:4" hidden="1" outlineLevel="1" x14ac:dyDescent="0.2">
      <c r="C26674" s="554"/>
      <c r="D26674" s="554"/>
    </row>
    <row r="26675" spans="3:4" hidden="1" outlineLevel="1" x14ac:dyDescent="0.2">
      <c r="C26675" s="554"/>
      <c r="D26675" s="554"/>
    </row>
    <row r="26676" spans="3:4" hidden="1" outlineLevel="1" x14ac:dyDescent="0.2">
      <c r="C26676" s="554"/>
      <c r="D26676" s="554"/>
    </row>
    <row r="26677" spans="3:4" hidden="1" outlineLevel="1" x14ac:dyDescent="0.2">
      <c r="C26677" s="554"/>
      <c r="D26677" s="554"/>
    </row>
    <row r="26678" spans="3:4" hidden="1" outlineLevel="1" x14ac:dyDescent="0.2">
      <c r="C26678" s="554"/>
      <c r="D26678" s="554"/>
    </row>
    <row r="26679" spans="3:4" hidden="1" outlineLevel="1" x14ac:dyDescent="0.2">
      <c r="C26679" s="554"/>
      <c r="D26679" s="554"/>
    </row>
    <row r="26680" spans="3:4" hidden="1" outlineLevel="1" x14ac:dyDescent="0.2">
      <c r="C26680" s="554"/>
      <c r="D26680" s="554"/>
    </row>
    <row r="26681" spans="3:4" hidden="1" outlineLevel="1" x14ac:dyDescent="0.2">
      <c r="C26681" s="554"/>
      <c r="D26681" s="554"/>
    </row>
    <row r="26682" spans="3:4" hidden="1" outlineLevel="1" x14ac:dyDescent="0.2">
      <c r="C26682" s="554"/>
      <c r="D26682" s="554"/>
    </row>
    <row r="26683" spans="3:4" hidden="1" outlineLevel="1" x14ac:dyDescent="0.2">
      <c r="C26683" s="554"/>
      <c r="D26683" s="554"/>
    </row>
    <row r="26684" spans="3:4" hidden="1" outlineLevel="1" x14ac:dyDescent="0.2">
      <c r="C26684" s="554"/>
      <c r="D26684" s="554"/>
    </row>
    <row r="26685" spans="3:4" hidden="1" outlineLevel="1" x14ac:dyDescent="0.2">
      <c r="C26685" s="554"/>
      <c r="D26685" s="554"/>
    </row>
    <row r="26686" spans="3:4" hidden="1" outlineLevel="1" x14ac:dyDescent="0.2">
      <c r="C26686" s="554"/>
      <c r="D26686" s="554"/>
    </row>
    <row r="26687" spans="3:4" hidden="1" outlineLevel="1" x14ac:dyDescent="0.2">
      <c r="C26687" s="554"/>
      <c r="D26687" s="554"/>
    </row>
    <row r="26688" spans="3:4" hidden="1" outlineLevel="1" x14ac:dyDescent="0.2">
      <c r="C26688" s="554"/>
      <c r="D26688" s="554"/>
    </row>
    <row r="26689" spans="3:4" hidden="1" outlineLevel="1" x14ac:dyDescent="0.2">
      <c r="C26689" s="554"/>
      <c r="D26689" s="554"/>
    </row>
    <row r="26690" spans="3:4" hidden="1" outlineLevel="1" x14ac:dyDescent="0.2">
      <c r="C26690" s="554"/>
      <c r="D26690" s="554"/>
    </row>
    <row r="26691" spans="3:4" hidden="1" outlineLevel="1" x14ac:dyDescent="0.2">
      <c r="C26691" s="554"/>
      <c r="D26691" s="554"/>
    </row>
    <row r="26692" spans="3:4" hidden="1" outlineLevel="1" x14ac:dyDescent="0.2">
      <c r="C26692" s="554"/>
      <c r="D26692" s="554"/>
    </row>
    <row r="26693" spans="3:4" hidden="1" outlineLevel="1" x14ac:dyDescent="0.2">
      <c r="C26693" s="554"/>
      <c r="D26693" s="554"/>
    </row>
    <row r="26694" spans="3:4" hidden="1" outlineLevel="1" x14ac:dyDescent="0.2">
      <c r="C26694" s="554"/>
      <c r="D26694" s="554"/>
    </row>
    <row r="26695" spans="3:4" hidden="1" outlineLevel="1" x14ac:dyDescent="0.2">
      <c r="C26695" s="554"/>
      <c r="D26695" s="554"/>
    </row>
    <row r="26696" spans="3:4" hidden="1" outlineLevel="1" x14ac:dyDescent="0.2">
      <c r="C26696" s="554"/>
      <c r="D26696" s="554"/>
    </row>
    <row r="26697" spans="3:4" hidden="1" outlineLevel="1" x14ac:dyDescent="0.2">
      <c r="C26697" s="554"/>
      <c r="D26697" s="554"/>
    </row>
    <row r="26698" spans="3:4" hidden="1" outlineLevel="1" x14ac:dyDescent="0.2">
      <c r="C26698" s="554"/>
      <c r="D26698" s="554"/>
    </row>
    <row r="26699" spans="3:4" hidden="1" outlineLevel="1" x14ac:dyDescent="0.2">
      <c r="C26699" s="554"/>
      <c r="D26699" s="554"/>
    </row>
    <row r="26700" spans="3:4" hidden="1" outlineLevel="1" x14ac:dyDescent="0.2">
      <c r="C26700" s="554"/>
      <c r="D26700" s="554"/>
    </row>
    <row r="26701" spans="3:4" hidden="1" outlineLevel="1" x14ac:dyDescent="0.2">
      <c r="C26701" s="554"/>
      <c r="D26701" s="554"/>
    </row>
    <row r="26702" spans="3:4" hidden="1" outlineLevel="1" x14ac:dyDescent="0.2">
      <c r="C26702" s="554"/>
      <c r="D26702" s="554"/>
    </row>
    <row r="26703" spans="3:4" hidden="1" outlineLevel="1" x14ac:dyDescent="0.2">
      <c r="C26703" s="554"/>
      <c r="D26703" s="554"/>
    </row>
    <row r="26704" spans="3:4" hidden="1" outlineLevel="1" x14ac:dyDescent="0.2">
      <c r="C26704" s="554"/>
      <c r="D26704" s="554"/>
    </row>
    <row r="26705" spans="3:4" hidden="1" outlineLevel="1" x14ac:dyDescent="0.2">
      <c r="C26705" s="554"/>
      <c r="D26705" s="554"/>
    </row>
    <row r="26706" spans="3:4" hidden="1" outlineLevel="1" x14ac:dyDescent="0.2">
      <c r="C26706" s="554"/>
      <c r="D26706" s="554"/>
    </row>
    <row r="26707" spans="3:4" hidden="1" outlineLevel="1" x14ac:dyDescent="0.2">
      <c r="C26707" s="554"/>
      <c r="D26707" s="554"/>
    </row>
    <row r="26708" spans="3:4" hidden="1" outlineLevel="1" x14ac:dyDescent="0.2">
      <c r="C26708" s="554"/>
      <c r="D26708" s="554"/>
    </row>
    <row r="26709" spans="3:4" hidden="1" outlineLevel="1" x14ac:dyDescent="0.2">
      <c r="C26709" s="554"/>
      <c r="D26709" s="554"/>
    </row>
    <row r="26710" spans="3:4" hidden="1" outlineLevel="1" x14ac:dyDescent="0.2">
      <c r="C26710" s="554"/>
      <c r="D26710" s="554"/>
    </row>
    <row r="26711" spans="3:4" hidden="1" outlineLevel="1" x14ac:dyDescent="0.2">
      <c r="C26711" s="554"/>
      <c r="D26711" s="554"/>
    </row>
    <row r="26712" spans="3:4" hidden="1" outlineLevel="1" x14ac:dyDescent="0.2">
      <c r="C26712" s="554"/>
      <c r="D26712" s="554"/>
    </row>
    <row r="26713" spans="3:4" hidden="1" outlineLevel="1" x14ac:dyDescent="0.2">
      <c r="C26713" s="554"/>
      <c r="D26713" s="554"/>
    </row>
    <row r="26714" spans="3:4" hidden="1" outlineLevel="1" x14ac:dyDescent="0.2">
      <c r="C26714" s="554"/>
      <c r="D26714" s="554"/>
    </row>
    <row r="26715" spans="3:4" hidden="1" outlineLevel="1" x14ac:dyDescent="0.2">
      <c r="C26715" s="554"/>
      <c r="D26715" s="554"/>
    </row>
    <row r="26716" spans="3:4" hidden="1" outlineLevel="1" x14ac:dyDescent="0.2">
      <c r="C26716" s="554"/>
      <c r="D26716" s="554"/>
    </row>
    <row r="26717" spans="3:4" hidden="1" outlineLevel="1" x14ac:dyDescent="0.2">
      <c r="C26717" s="554"/>
      <c r="D26717" s="554"/>
    </row>
    <row r="26718" spans="3:4" hidden="1" outlineLevel="1" x14ac:dyDescent="0.2">
      <c r="C26718" s="554"/>
      <c r="D26718" s="554"/>
    </row>
    <row r="26719" spans="3:4" hidden="1" outlineLevel="1" x14ac:dyDescent="0.2">
      <c r="C26719" s="554"/>
      <c r="D26719" s="554"/>
    </row>
    <row r="26720" spans="3:4" hidden="1" outlineLevel="1" x14ac:dyDescent="0.2">
      <c r="C26720" s="554"/>
      <c r="D26720" s="554"/>
    </row>
    <row r="26721" spans="3:4" hidden="1" outlineLevel="1" x14ac:dyDescent="0.2">
      <c r="C26721" s="554"/>
      <c r="D26721" s="554"/>
    </row>
    <row r="26722" spans="3:4" hidden="1" outlineLevel="1" x14ac:dyDescent="0.2">
      <c r="C26722" s="554"/>
      <c r="D26722" s="554"/>
    </row>
    <row r="26723" spans="3:4" hidden="1" outlineLevel="1" x14ac:dyDescent="0.2">
      <c r="C26723" s="554"/>
      <c r="D26723" s="554"/>
    </row>
    <row r="26724" spans="3:4" hidden="1" outlineLevel="1" x14ac:dyDescent="0.2">
      <c r="C26724" s="554"/>
      <c r="D26724" s="554"/>
    </row>
    <row r="26725" spans="3:4" hidden="1" outlineLevel="1" x14ac:dyDescent="0.2">
      <c r="C26725" s="554"/>
      <c r="D26725" s="554"/>
    </row>
    <row r="26726" spans="3:4" hidden="1" outlineLevel="1" x14ac:dyDescent="0.2">
      <c r="C26726" s="554"/>
      <c r="D26726" s="554"/>
    </row>
    <row r="26727" spans="3:4" hidden="1" outlineLevel="1" x14ac:dyDescent="0.2">
      <c r="C26727" s="554"/>
      <c r="D26727" s="554"/>
    </row>
    <row r="26728" spans="3:4" hidden="1" outlineLevel="1" x14ac:dyDescent="0.2">
      <c r="C26728" s="554"/>
      <c r="D26728" s="554"/>
    </row>
    <row r="26729" spans="3:4" hidden="1" outlineLevel="1" x14ac:dyDescent="0.2">
      <c r="C26729" s="554"/>
      <c r="D26729" s="554"/>
    </row>
    <row r="26730" spans="3:4" hidden="1" outlineLevel="1" x14ac:dyDescent="0.2">
      <c r="C26730" s="554"/>
      <c r="D26730" s="554"/>
    </row>
    <row r="26731" spans="3:4" hidden="1" outlineLevel="1" x14ac:dyDescent="0.2">
      <c r="C26731" s="554"/>
      <c r="D26731" s="554"/>
    </row>
    <row r="26732" spans="3:4" hidden="1" outlineLevel="1" x14ac:dyDescent="0.2">
      <c r="C26732" s="554"/>
      <c r="D26732" s="554"/>
    </row>
    <row r="26733" spans="3:4" hidden="1" outlineLevel="1" x14ac:dyDescent="0.2">
      <c r="C26733" s="554"/>
      <c r="D26733" s="554"/>
    </row>
    <row r="26734" spans="3:4" hidden="1" outlineLevel="1" x14ac:dyDescent="0.2">
      <c r="C26734" s="554"/>
      <c r="D26734" s="554"/>
    </row>
    <row r="26735" spans="3:4" hidden="1" outlineLevel="1" x14ac:dyDescent="0.2">
      <c r="C26735" s="554"/>
      <c r="D26735" s="554"/>
    </row>
    <row r="26736" spans="3:4" hidden="1" outlineLevel="1" x14ac:dyDescent="0.2">
      <c r="C26736" s="554"/>
      <c r="D26736" s="554"/>
    </row>
    <row r="26737" spans="3:4" hidden="1" outlineLevel="1" x14ac:dyDescent="0.2">
      <c r="C26737" s="554"/>
      <c r="D26737" s="554"/>
    </row>
    <row r="26738" spans="3:4" hidden="1" outlineLevel="1" x14ac:dyDescent="0.2">
      <c r="C26738" s="554"/>
      <c r="D26738" s="554"/>
    </row>
    <row r="26739" spans="3:4" hidden="1" outlineLevel="1" x14ac:dyDescent="0.2">
      <c r="C26739" s="554"/>
      <c r="D26739" s="554"/>
    </row>
    <row r="26740" spans="3:4" hidden="1" outlineLevel="1" x14ac:dyDescent="0.2">
      <c r="C26740" s="554"/>
      <c r="D26740" s="554"/>
    </row>
    <row r="26741" spans="3:4" hidden="1" outlineLevel="1" x14ac:dyDescent="0.2">
      <c r="C26741" s="554"/>
      <c r="D26741" s="554"/>
    </row>
    <row r="26742" spans="3:4" hidden="1" outlineLevel="1" x14ac:dyDescent="0.2">
      <c r="C26742" s="554"/>
      <c r="D26742" s="554"/>
    </row>
    <row r="26743" spans="3:4" hidden="1" outlineLevel="1" x14ac:dyDescent="0.2">
      <c r="C26743" s="554"/>
      <c r="D26743" s="554"/>
    </row>
    <row r="26744" spans="3:4" hidden="1" outlineLevel="1" x14ac:dyDescent="0.2">
      <c r="C26744" s="554"/>
      <c r="D26744" s="554"/>
    </row>
    <row r="26745" spans="3:4" hidden="1" outlineLevel="1" x14ac:dyDescent="0.2">
      <c r="C26745" s="554"/>
      <c r="D26745" s="554"/>
    </row>
    <row r="26746" spans="3:4" hidden="1" outlineLevel="1" x14ac:dyDescent="0.2">
      <c r="C26746" s="554"/>
      <c r="D26746" s="554"/>
    </row>
    <row r="26747" spans="3:4" hidden="1" outlineLevel="1" x14ac:dyDescent="0.2">
      <c r="C26747" s="554"/>
      <c r="D26747" s="554"/>
    </row>
    <row r="26748" spans="3:4" hidden="1" outlineLevel="1" x14ac:dyDescent="0.2">
      <c r="C26748" s="554"/>
      <c r="D26748" s="554"/>
    </row>
    <row r="26749" spans="3:4" hidden="1" outlineLevel="1" x14ac:dyDescent="0.2">
      <c r="C26749" s="554"/>
      <c r="D26749" s="554"/>
    </row>
    <row r="26750" spans="3:4" hidden="1" outlineLevel="1" x14ac:dyDescent="0.2">
      <c r="C26750" s="554"/>
      <c r="D26750" s="554"/>
    </row>
    <row r="26751" spans="3:4" hidden="1" outlineLevel="1" x14ac:dyDescent="0.2">
      <c r="C26751" s="554"/>
      <c r="D26751" s="554"/>
    </row>
    <row r="26752" spans="3:4" hidden="1" outlineLevel="1" x14ac:dyDescent="0.2">
      <c r="C26752" s="554"/>
      <c r="D26752" s="554"/>
    </row>
    <row r="26753" spans="3:4" hidden="1" outlineLevel="1" x14ac:dyDescent="0.2">
      <c r="C26753" s="554"/>
      <c r="D26753" s="554"/>
    </row>
    <row r="26754" spans="3:4" hidden="1" outlineLevel="1" x14ac:dyDescent="0.2">
      <c r="C26754" s="554"/>
      <c r="D26754" s="554"/>
    </row>
    <row r="26755" spans="3:4" hidden="1" outlineLevel="1" x14ac:dyDescent="0.2">
      <c r="C26755" s="554"/>
      <c r="D26755" s="554"/>
    </row>
    <row r="26756" spans="3:4" hidden="1" outlineLevel="1" x14ac:dyDescent="0.2">
      <c r="C26756" s="554"/>
      <c r="D26756" s="554"/>
    </row>
    <row r="26757" spans="3:4" hidden="1" outlineLevel="1" x14ac:dyDescent="0.2">
      <c r="C26757" s="554"/>
      <c r="D26757" s="554"/>
    </row>
    <row r="26758" spans="3:4" hidden="1" outlineLevel="1" x14ac:dyDescent="0.2">
      <c r="C26758" s="554"/>
      <c r="D26758" s="554"/>
    </row>
    <row r="26759" spans="3:4" hidden="1" outlineLevel="1" x14ac:dyDescent="0.2">
      <c r="C26759" s="554"/>
      <c r="D26759" s="554"/>
    </row>
    <row r="26760" spans="3:4" hidden="1" outlineLevel="1" x14ac:dyDescent="0.2">
      <c r="C26760" s="554"/>
      <c r="D26760" s="554"/>
    </row>
    <row r="26761" spans="3:4" hidden="1" outlineLevel="1" x14ac:dyDescent="0.2">
      <c r="C26761" s="554"/>
      <c r="D26761" s="554"/>
    </row>
    <row r="26762" spans="3:4" hidden="1" outlineLevel="1" x14ac:dyDescent="0.2">
      <c r="C26762" s="554"/>
      <c r="D26762" s="554"/>
    </row>
    <row r="26763" spans="3:4" hidden="1" outlineLevel="1" x14ac:dyDescent="0.2">
      <c r="C26763" s="554"/>
      <c r="D26763" s="554"/>
    </row>
    <row r="26764" spans="3:4" hidden="1" outlineLevel="1" x14ac:dyDescent="0.2">
      <c r="C26764" s="554"/>
      <c r="D26764" s="554"/>
    </row>
    <row r="26765" spans="3:4" hidden="1" outlineLevel="1" x14ac:dyDescent="0.2">
      <c r="C26765" s="554"/>
      <c r="D26765" s="554"/>
    </row>
    <row r="26766" spans="3:4" hidden="1" outlineLevel="1" x14ac:dyDescent="0.2">
      <c r="C26766" s="554"/>
      <c r="D26766" s="554"/>
    </row>
    <row r="26767" spans="3:4" hidden="1" outlineLevel="1" x14ac:dyDescent="0.2">
      <c r="C26767" s="554"/>
      <c r="D26767" s="554"/>
    </row>
    <row r="26768" spans="3:4" hidden="1" outlineLevel="1" x14ac:dyDescent="0.2">
      <c r="C26768" s="554"/>
      <c r="D26768" s="554"/>
    </row>
    <row r="26769" spans="3:4" hidden="1" outlineLevel="1" x14ac:dyDescent="0.2">
      <c r="C26769" s="554"/>
      <c r="D26769" s="554"/>
    </row>
    <row r="26770" spans="3:4" hidden="1" outlineLevel="1" x14ac:dyDescent="0.2">
      <c r="C26770" s="554"/>
      <c r="D26770" s="554"/>
    </row>
    <row r="26771" spans="3:4" hidden="1" outlineLevel="1" x14ac:dyDescent="0.2">
      <c r="C26771" s="554"/>
      <c r="D26771" s="554"/>
    </row>
    <row r="26772" spans="3:4" hidden="1" outlineLevel="1" x14ac:dyDescent="0.2">
      <c r="C26772" s="554"/>
      <c r="D26772" s="554"/>
    </row>
    <row r="26773" spans="3:4" hidden="1" outlineLevel="1" x14ac:dyDescent="0.2">
      <c r="C26773" s="554"/>
      <c r="D26773" s="554"/>
    </row>
    <row r="26774" spans="3:4" hidden="1" outlineLevel="1" x14ac:dyDescent="0.2">
      <c r="C26774" s="554"/>
      <c r="D26774" s="554"/>
    </row>
    <row r="26775" spans="3:4" hidden="1" outlineLevel="1" x14ac:dyDescent="0.2">
      <c r="C26775" s="554"/>
      <c r="D26775" s="554"/>
    </row>
    <row r="26776" spans="3:4" hidden="1" outlineLevel="1" x14ac:dyDescent="0.2">
      <c r="C26776" s="554"/>
      <c r="D26776" s="554"/>
    </row>
    <row r="26777" spans="3:4" hidden="1" outlineLevel="1" x14ac:dyDescent="0.2">
      <c r="C26777" s="554"/>
      <c r="D26777" s="554"/>
    </row>
    <row r="26778" spans="3:4" hidden="1" outlineLevel="1" x14ac:dyDescent="0.2">
      <c r="C26778" s="554"/>
      <c r="D26778" s="554"/>
    </row>
    <row r="26779" spans="3:4" hidden="1" outlineLevel="1" x14ac:dyDescent="0.2">
      <c r="C26779" s="554"/>
      <c r="D26779" s="554"/>
    </row>
    <row r="26780" spans="3:4" hidden="1" outlineLevel="1" x14ac:dyDescent="0.2">
      <c r="C26780" s="554"/>
      <c r="D26780" s="554"/>
    </row>
    <row r="26781" spans="3:4" hidden="1" outlineLevel="1" x14ac:dyDescent="0.2">
      <c r="C26781" s="554"/>
      <c r="D26781" s="554"/>
    </row>
    <row r="26782" spans="3:4" hidden="1" outlineLevel="1" x14ac:dyDescent="0.2">
      <c r="C26782" s="554"/>
      <c r="D26782" s="554"/>
    </row>
    <row r="26783" spans="3:4" hidden="1" outlineLevel="1" x14ac:dyDescent="0.2">
      <c r="C26783" s="554"/>
      <c r="D26783" s="554"/>
    </row>
    <row r="26784" spans="3:4" hidden="1" outlineLevel="1" x14ac:dyDescent="0.2">
      <c r="C26784" s="554"/>
      <c r="D26784" s="554"/>
    </row>
    <row r="26785" spans="3:4" hidden="1" outlineLevel="1" x14ac:dyDescent="0.2">
      <c r="C26785" s="554"/>
      <c r="D26785" s="554"/>
    </row>
    <row r="26786" spans="3:4" hidden="1" outlineLevel="1" x14ac:dyDescent="0.2">
      <c r="C26786" s="554"/>
      <c r="D26786" s="554"/>
    </row>
    <row r="26787" spans="3:4" hidden="1" outlineLevel="1" x14ac:dyDescent="0.2">
      <c r="C26787" s="554"/>
      <c r="D26787" s="554"/>
    </row>
    <row r="26788" spans="3:4" hidden="1" outlineLevel="1" x14ac:dyDescent="0.2">
      <c r="C26788" s="554"/>
      <c r="D26788" s="554"/>
    </row>
    <row r="26789" spans="3:4" hidden="1" outlineLevel="1" x14ac:dyDescent="0.2">
      <c r="C26789" s="554"/>
      <c r="D26789" s="554"/>
    </row>
    <row r="26790" spans="3:4" hidden="1" outlineLevel="1" x14ac:dyDescent="0.2">
      <c r="C26790" s="554"/>
      <c r="D26790" s="554"/>
    </row>
    <row r="26791" spans="3:4" hidden="1" outlineLevel="1" x14ac:dyDescent="0.2">
      <c r="C26791" s="554"/>
      <c r="D26791" s="554"/>
    </row>
    <row r="26792" spans="3:4" hidden="1" outlineLevel="1" x14ac:dyDescent="0.2">
      <c r="C26792" s="554"/>
      <c r="D26792" s="554"/>
    </row>
    <row r="26793" spans="3:4" hidden="1" outlineLevel="1" x14ac:dyDescent="0.2">
      <c r="C26793" s="554"/>
      <c r="D26793" s="554"/>
    </row>
    <row r="26794" spans="3:4" hidden="1" outlineLevel="1" x14ac:dyDescent="0.2">
      <c r="C26794" s="554"/>
      <c r="D26794" s="554"/>
    </row>
    <row r="26795" spans="3:4" hidden="1" outlineLevel="1" x14ac:dyDescent="0.2">
      <c r="C26795" s="554"/>
      <c r="D26795" s="554"/>
    </row>
    <row r="26796" spans="3:4" hidden="1" outlineLevel="1" x14ac:dyDescent="0.2">
      <c r="C26796" s="554"/>
      <c r="D26796" s="554"/>
    </row>
    <row r="26797" spans="3:4" hidden="1" outlineLevel="1" x14ac:dyDescent="0.2">
      <c r="C26797" s="554"/>
      <c r="D26797" s="554"/>
    </row>
    <row r="26798" spans="3:4" hidden="1" outlineLevel="1" x14ac:dyDescent="0.2">
      <c r="C26798" s="554"/>
      <c r="D26798" s="554"/>
    </row>
    <row r="26799" spans="3:4" hidden="1" outlineLevel="1" x14ac:dyDescent="0.2">
      <c r="C26799" s="554"/>
      <c r="D26799" s="554"/>
    </row>
    <row r="26800" spans="3:4" hidden="1" outlineLevel="1" x14ac:dyDescent="0.2">
      <c r="C26800" s="554"/>
      <c r="D26800" s="554"/>
    </row>
    <row r="26801" spans="3:4" hidden="1" outlineLevel="1" x14ac:dyDescent="0.2">
      <c r="C26801" s="554"/>
      <c r="D26801" s="554"/>
    </row>
    <row r="26802" spans="3:4" hidden="1" outlineLevel="1" x14ac:dyDescent="0.2">
      <c r="C26802" s="554"/>
      <c r="D26802" s="554"/>
    </row>
    <row r="26803" spans="3:4" hidden="1" outlineLevel="1" x14ac:dyDescent="0.2">
      <c r="C26803" s="554"/>
      <c r="D26803" s="554"/>
    </row>
    <row r="26804" spans="3:4" hidden="1" outlineLevel="1" x14ac:dyDescent="0.2">
      <c r="C26804" s="554"/>
      <c r="D26804" s="554"/>
    </row>
    <row r="26805" spans="3:4" hidden="1" outlineLevel="1" x14ac:dyDescent="0.2">
      <c r="C26805" s="554"/>
      <c r="D26805" s="554"/>
    </row>
    <row r="26806" spans="3:4" hidden="1" outlineLevel="1" x14ac:dyDescent="0.2">
      <c r="C26806" s="554"/>
      <c r="D26806" s="554"/>
    </row>
    <row r="26807" spans="3:4" hidden="1" outlineLevel="1" x14ac:dyDescent="0.2">
      <c r="C26807" s="554"/>
      <c r="D26807" s="554"/>
    </row>
    <row r="26808" spans="3:4" hidden="1" outlineLevel="1" x14ac:dyDescent="0.2">
      <c r="C26808" s="554"/>
      <c r="D26808" s="554"/>
    </row>
    <row r="26809" spans="3:4" hidden="1" outlineLevel="1" x14ac:dyDescent="0.2">
      <c r="C26809" s="554"/>
      <c r="D26809" s="554"/>
    </row>
    <row r="26810" spans="3:4" hidden="1" outlineLevel="1" x14ac:dyDescent="0.2">
      <c r="C26810" s="554"/>
      <c r="D26810" s="554"/>
    </row>
    <row r="26811" spans="3:4" hidden="1" outlineLevel="1" x14ac:dyDescent="0.2">
      <c r="C26811" s="554"/>
      <c r="D26811" s="554"/>
    </row>
    <row r="26812" spans="3:4" hidden="1" outlineLevel="1" x14ac:dyDescent="0.2">
      <c r="C26812" s="554"/>
      <c r="D26812" s="554"/>
    </row>
    <row r="26813" spans="3:4" hidden="1" outlineLevel="1" x14ac:dyDescent="0.2">
      <c r="C26813" s="554"/>
      <c r="D26813" s="554"/>
    </row>
    <row r="26814" spans="3:4" hidden="1" outlineLevel="1" x14ac:dyDescent="0.2">
      <c r="C26814" s="554"/>
      <c r="D26814" s="554"/>
    </row>
    <row r="26815" spans="3:4" hidden="1" outlineLevel="1" x14ac:dyDescent="0.2">
      <c r="C26815" s="554"/>
      <c r="D26815" s="554"/>
    </row>
    <row r="26816" spans="3:4" hidden="1" outlineLevel="1" x14ac:dyDescent="0.2">
      <c r="C26816" s="554"/>
      <c r="D26816" s="554"/>
    </row>
    <row r="26817" spans="3:4" hidden="1" outlineLevel="1" x14ac:dyDescent="0.2">
      <c r="C26817" s="554"/>
      <c r="D26817" s="554"/>
    </row>
    <row r="26818" spans="3:4" hidden="1" outlineLevel="1" x14ac:dyDescent="0.2">
      <c r="C26818" s="554"/>
      <c r="D26818" s="554"/>
    </row>
    <row r="26819" spans="3:4" hidden="1" outlineLevel="1" x14ac:dyDescent="0.2">
      <c r="C26819" s="554"/>
      <c r="D26819" s="554"/>
    </row>
    <row r="26820" spans="3:4" hidden="1" outlineLevel="1" x14ac:dyDescent="0.2">
      <c r="C26820" s="554"/>
      <c r="D26820" s="554"/>
    </row>
    <row r="26821" spans="3:4" hidden="1" outlineLevel="1" x14ac:dyDescent="0.2">
      <c r="C26821" s="554"/>
      <c r="D26821" s="554"/>
    </row>
    <row r="26822" spans="3:4" hidden="1" outlineLevel="1" x14ac:dyDescent="0.2">
      <c r="C26822" s="554"/>
      <c r="D26822" s="554"/>
    </row>
    <row r="26823" spans="3:4" hidden="1" outlineLevel="1" x14ac:dyDescent="0.2">
      <c r="C26823" s="554"/>
      <c r="D26823" s="554"/>
    </row>
    <row r="26824" spans="3:4" hidden="1" outlineLevel="1" x14ac:dyDescent="0.2">
      <c r="C26824" s="554"/>
      <c r="D26824" s="554"/>
    </row>
    <row r="26825" spans="3:4" hidden="1" outlineLevel="1" x14ac:dyDescent="0.2">
      <c r="C26825" s="554"/>
      <c r="D26825" s="554"/>
    </row>
    <row r="26826" spans="3:4" hidden="1" outlineLevel="1" x14ac:dyDescent="0.2">
      <c r="C26826" s="554"/>
      <c r="D26826" s="554"/>
    </row>
    <row r="26827" spans="3:4" hidden="1" outlineLevel="1" x14ac:dyDescent="0.2">
      <c r="C26827" s="554"/>
      <c r="D26827" s="554"/>
    </row>
    <row r="26828" spans="3:4" hidden="1" outlineLevel="1" x14ac:dyDescent="0.2">
      <c r="C26828" s="554"/>
      <c r="D26828" s="554"/>
    </row>
    <row r="26829" spans="3:4" hidden="1" outlineLevel="1" x14ac:dyDescent="0.2">
      <c r="C26829" s="554"/>
      <c r="D26829" s="554"/>
    </row>
    <row r="26830" spans="3:4" hidden="1" outlineLevel="1" x14ac:dyDescent="0.2">
      <c r="C26830" s="554"/>
      <c r="D26830" s="554"/>
    </row>
    <row r="26831" spans="3:4" hidden="1" outlineLevel="1" x14ac:dyDescent="0.2">
      <c r="C26831" s="554"/>
      <c r="D26831" s="554"/>
    </row>
    <row r="26832" spans="3:4" hidden="1" outlineLevel="1" x14ac:dyDescent="0.2">
      <c r="C26832" s="554"/>
      <c r="D26832" s="554"/>
    </row>
    <row r="26833" spans="3:4" hidden="1" outlineLevel="1" x14ac:dyDescent="0.2">
      <c r="C26833" s="554"/>
      <c r="D26833" s="554"/>
    </row>
    <row r="26834" spans="3:4" hidden="1" outlineLevel="1" x14ac:dyDescent="0.2">
      <c r="C26834" s="554"/>
      <c r="D26834" s="554"/>
    </row>
    <row r="26835" spans="3:4" hidden="1" outlineLevel="1" x14ac:dyDescent="0.2">
      <c r="C26835" s="554"/>
      <c r="D26835" s="554"/>
    </row>
    <row r="26836" spans="3:4" hidden="1" outlineLevel="1" x14ac:dyDescent="0.2">
      <c r="C26836" s="554"/>
      <c r="D26836" s="554"/>
    </row>
    <row r="26837" spans="3:4" hidden="1" outlineLevel="1" x14ac:dyDescent="0.2">
      <c r="C26837" s="554"/>
      <c r="D26837" s="554"/>
    </row>
    <row r="26838" spans="3:4" hidden="1" outlineLevel="1" x14ac:dyDescent="0.2">
      <c r="C26838" s="554"/>
      <c r="D26838" s="554"/>
    </row>
    <row r="26839" spans="3:4" hidden="1" outlineLevel="1" x14ac:dyDescent="0.2">
      <c r="C26839" s="554"/>
      <c r="D26839" s="554"/>
    </row>
    <row r="26840" spans="3:4" hidden="1" outlineLevel="1" x14ac:dyDescent="0.2">
      <c r="C26840" s="554"/>
      <c r="D26840" s="554"/>
    </row>
    <row r="26841" spans="3:4" hidden="1" outlineLevel="1" x14ac:dyDescent="0.2">
      <c r="C26841" s="554"/>
      <c r="D26841" s="554"/>
    </row>
    <row r="26842" spans="3:4" hidden="1" outlineLevel="1" x14ac:dyDescent="0.2">
      <c r="C26842" s="554"/>
      <c r="D26842" s="554"/>
    </row>
    <row r="26843" spans="3:4" hidden="1" outlineLevel="1" x14ac:dyDescent="0.2">
      <c r="C26843" s="554"/>
      <c r="D26843" s="554"/>
    </row>
    <row r="26844" spans="3:4" hidden="1" outlineLevel="1" x14ac:dyDescent="0.2">
      <c r="C26844" s="554"/>
      <c r="D26844" s="554"/>
    </row>
    <row r="26845" spans="3:4" hidden="1" outlineLevel="1" x14ac:dyDescent="0.2">
      <c r="C26845" s="554"/>
      <c r="D26845" s="554"/>
    </row>
    <row r="26846" spans="3:4" hidden="1" outlineLevel="1" x14ac:dyDescent="0.2">
      <c r="C26846" s="554"/>
      <c r="D26846" s="554"/>
    </row>
    <row r="26847" spans="3:4" hidden="1" outlineLevel="1" x14ac:dyDescent="0.2">
      <c r="C26847" s="554"/>
      <c r="D26847" s="554"/>
    </row>
    <row r="26848" spans="3:4" hidden="1" outlineLevel="1" x14ac:dyDescent="0.2">
      <c r="C26848" s="554"/>
      <c r="D26848" s="554"/>
    </row>
    <row r="26849" spans="3:4" hidden="1" outlineLevel="1" x14ac:dyDescent="0.2">
      <c r="C26849" s="554"/>
      <c r="D26849" s="554"/>
    </row>
    <row r="26850" spans="3:4" hidden="1" outlineLevel="1" x14ac:dyDescent="0.2">
      <c r="C26850" s="554"/>
      <c r="D26850" s="554"/>
    </row>
    <row r="26851" spans="3:4" hidden="1" outlineLevel="1" x14ac:dyDescent="0.2">
      <c r="C26851" s="554"/>
      <c r="D26851" s="554"/>
    </row>
    <row r="26852" spans="3:4" hidden="1" outlineLevel="1" x14ac:dyDescent="0.2">
      <c r="C26852" s="554"/>
      <c r="D26852" s="554"/>
    </row>
    <row r="26853" spans="3:4" hidden="1" outlineLevel="1" x14ac:dyDescent="0.2">
      <c r="C26853" s="554"/>
      <c r="D26853" s="554"/>
    </row>
    <row r="26854" spans="3:4" hidden="1" outlineLevel="1" x14ac:dyDescent="0.2">
      <c r="C26854" s="554"/>
      <c r="D26854" s="554"/>
    </row>
    <row r="26855" spans="3:4" hidden="1" outlineLevel="1" x14ac:dyDescent="0.2">
      <c r="C26855" s="554"/>
      <c r="D26855" s="554"/>
    </row>
    <row r="26856" spans="3:4" hidden="1" outlineLevel="1" x14ac:dyDescent="0.2">
      <c r="C26856" s="554"/>
      <c r="D26856" s="554"/>
    </row>
    <row r="26857" spans="3:4" hidden="1" outlineLevel="1" x14ac:dyDescent="0.2">
      <c r="C26857" s="554"/>
      <c r="D26857" s="554"/>
    </row>
    <row r="26858" spans="3:4" hidden="1" outlineLevel="1" x14ac:dyDescent="0.2">
      <c r="C26858" s="554"/>
      <c r="D26858" s="554"/>
    </row>
    <row r="26859" spans="3:4" hidden="1" outlineLevel="1" x14ac:dyDescent="0.2">
      <c r="C26859" s="554"/>
      <c r="D26859" s="554"/>
    </row>
    <row r="26860" spans="3:4" hidden="1" outlineLevel="1" x14ac:dyDescent="0.2">
      <c r="C26860" s="554"/>
      <c r="D26860" s="554"/>
    </row>
    <row r="26861" spans="3:4" hidden="1" outlineLevel="1" x14ac:dyDescent="0.2">
      <c r="C26861" s="554"/>
      <c r="D26861" s="554"/>
    </row>
    <row r="26862" spans="3:4" hidden="1" outlineLevel="1" x14ac:dyDescent="0.2">
      <c r="C26862" s="554"/>
      <c r="D26862" s="554"/>
    </row>
    <row r="26863" spans="3:4" hidden="1" outlineLevel="1" x14ac:dyDescent="0.2">
      <c r="C26863" s="554"/>
      <c r="D26863" s="554"/>
    </row>
    <row r="26864" spans="3:4" hidden="1" outlineLevel="1" x14ac:dyDescent="0.2">
      <c r="C26864" s="554"/>
      <c r="D26864" s="554"/>
    </row>
    <row r="26865" spans="3:4" hidden="1" outlineLevel="1" x14ac:dyDescent="0.2">
      <c r="C26865" s="554"/>
      <c r="D26865" s="554"/>
    </row>
    <row r="26866" spans="3:4" hidden="1" outlineLevel="1" x14ac:dyDescent="0.2">
      <c r="C26866" s="554"/>
      <c r="D26866" s="554"/>
    </row>
    <row r="26867" spans="3:4" hidden="1" outlineLevel="1" x14ac:dyDescent="0.2">
      <c r="C26867" s="554"/>
      <c r="D26867" s="554"/>
    </row>
    <row r="26868" spans="3:4" hidden="1" outlineLevel="1" x14ac:dyDescent="0.2">
      <c r="C26868" s="554"/>
      <c r="D26868" s="554"/>
    </row>
    <row r="26869" spans="3:4" hidden="1" outlineLevel="1" x14ac:dyDescent="0.2">
      <c r="C26869" s="554"/>
      <c r="D26869" s="554"/>
    </row>
    <row r="26870" spans="3:4" hidden="1" outlineLevel="1" x14ac:dyDescent="0.2">
      <c r="C26870" s="554"/>
      <c r="D26870" s="554"/>
    </row>
    <row r="26871" spans="3:4" hidden="1" outlineLevel="1" x14ac:dyDescent="0.2">
      <c r="C26871" s="554"/>
      <c r="D26871" s="554"/>
    </row>
    <row r="26872" spans="3:4" hidden="1" outlineLevel="1" x14ac:dyDescent="0.2">
      <c r="C26872" s="554"/>
      <c r="D26872" s="554"/>
    </row>
    <row r="26873" spans="3:4" hidden="1" outlineLevel="1" x14ac:dyDescent="0.2">
      <c r="C26873" s="554"/>
      <c r="D26873" s="554"/>
    </row>
    <row r="26874" spans="3:4" hidden="1" outlineLevel="1" x14ac:dyDescent="0.2">
      <c r="C26874" s="554"/>
      <c r="D26874" s="554"/>
    </row>
    <row r="26875" spans="3:4" hidden="1" outlineLevel="1" x14ac:dyDescent="0.2">
      <c r="C26875" s="554"/>
      <c r="D26875" s="554"/>
    </row>
    <row r="26876" spans="3:4" hidden="1" outlineLevel="1" x14ac:dyDescent="0.2">
      <c r="C26876" s="554"/>
      <c r="D26876" s="554"/>
    </row>
    <row r="26877" spans="3:4" hidden="1" outlineLevel="1" x14ac:dyDescent="0.2">
      <c r="C26877" s="554"/>
      <c r="D26877" s="554"/>
    </row>
    <row r="26878" spans="3:4" hidden="1" outlineLevel="1" x14ac:dyDescent="0.2">
      <c r="C26878" s="554"/>
      <c r="D26878" s="554"/>
    </row>
    <row r="26879" spans="3:4" hidden="1" outlineLevel="1" x14ac:dyDescent="0.2">
      <c r="C26879" s="554"/>
      <c r="D26879" s="554"/>
    </row>
    <row r="26880" spans="3:4" hidden="1" outlineLevel="1" x14ac:dyDescent="0.2">
      <c r="C26880" s="554"/>
      <c r="D26880" s="554"/>
    </row>
    <row r="26881" spans="3:4" hidden="1" outlineLevel="1" x14ac:dyDescent="0.2">
      <c r="C26881" s="554"/>
      <c r="D26881" s="554"/>
    </row>
    <row r="26882" spans="3:4" hidden="1" outlineLevel="1" x14ac:dyDescent="0.2">
      <c r="C26882" s="554"/>
      <c r="D26882" s="554"/>
    </row>
    <row r="26883" spans="3:4" hidden="1" outlineLevel="1" x14ac:dyDescent="0.2">
      <c r="C26883" s="554"/>
      <c r="D26883" s="554"/>
    </row>
    <row r="26884" spans="3:4" hidden="1" outlineLevel="1" x14ac:dyDescent="0.2">
      <c r="C26884" s="554"/>
      <c r="D26884" s="554"/>
    </row>
    <row r="26885" spans="3:4" hidden="1" outlineLevel="1" x14ac:dyDescent="0.2">
      <c r="C26885" s="554"/>
      <c r="D26885" s="554"/>
    </row>
    <row r="26886" spans="3:4" hidden="1" outlineLevel="1" x14ac:dyDescent="0.2">
      <c r="C26886" s="554"/>
      <c r="D26886" s="554"/>
    </row>
    <row r="26887" spans="3:4" hidden="1" outlineLevel="1" x14ac:dyDescent="0.2">
      <c r="C26887" s="554"/>
      <c r="D26887" s="554"/>
    </row>
    <row r="26888" spans="3:4" hidden="1" outlineLevel="1" x14ac:dyDescent="0.2">
      <c r="C26888" s="554"/>
      <c r="D26888" s="554"/>
    </row>
    <row r="26889" spans="3:4" hidden="1" outlineLevel="1" x14ac:dyDescent="0.2">
      <c r="C26889" s="554"/>
      <c r="D26889" s="554"/>
    </row>
    <row r="26890" spans="3:4" hidden="1" outlineLevel="1" x14ac:dyDescent="0.2">
      <c r="C26890" s="554"/>
      <c r="D26890" s="554"/>
    </row>
    <row r="26891" spans="3:4" hidden="1" outlineLevel="1" x14ac:dyDescent="0.2">
      <c r="C26891" s="554"/>
      <c r="D26891" s="554"/>
    </row>
    <row r="26892" spans="3:4" hidden="1" outlineLevel="1" x14ac:dyDescent="0.2">
      <c r="C26892" s="554"/>
      <c r="D26892" s="554"/>
    </row>
    <row r="26893" spans="3:4" hidden="1" outlineLevel="1" x14ac:dyDescent="0.2">
      <c r="C26893" s="554"/>
      <c r="D26893" s="554"/>
    </row>
    <row r="26894" spans="3:4" hidden="1" outlineLevel="1" x14ac:dyDescent="0.2">
      <c r="C26894" s="554"/>
      <c r="D26894" s="554"/>
    </row>
    <row r="26895" spans="3:4" hidden="1" outlineLevel="1" x14ac:dyDescent="0.2">
      <c r="C26895" s="554"/>
      <c r="D26895" s="554"/>
    </row>
    <row r="26896" spans="3:4" hidden="1" outlineLevel="1" x14ac:dyDescent="0.2">
      <c r="C26896" s="554"/>
      <c r="D26896" s="554"/>
    </row>
    <row r="26897" spans="3:4" hidden="1" outlineLevel="1" x14ac:dyDescent="0.2">
      <c r="C26897" s="554"/>
      <c r="D26897" s="554"/>
    </row>
    <row r="26898" spans="3:4" hidden="1" outlineLevel="1" x14ac:dyDescent="0.2">
      <c r="C26898" s="554"/>
      <c r="D26898" s="554"/>
    </row>
    <row r="26899" spans="3:4" hidden="1" outlineLevel="1" x14ac:dyDescent="0.2">
      <c r="C26899" s="554"/>
      <c r="D26899" s="554"/>
    </row>
    <row r="26900" spans="3:4" hidden="1" outlineLevel="1" x14ac:dyDescent="0.2">
      <c r="C26900" s="554"/>
      <c r="D26900" s="554"/>
    </row>
    <row r="26901" spans="3:4" hidden="1" outlineLevel="1" x14ac:dyDescent="0.2">
      <c r="C26901" s="554"/>
      <c r="D26901" s="554"/>
    </row>
    <row r="26902" spans="3:4" hidden="1" outlineLevel="1" x14ac:dyDescent="0.2">
      <c r="C26902" s="554"/>
      <c r="D26902" s="554"/>
    </row>
    <row r="26903" spans="3:4" hidden="1" outlineLevel="1" x14ac:dyDescent="0.2">
      <c r="C26903" s="554"/>
      <c r="D26903" s="554"/>
    </row>
    <row r="26904" spans="3:4" hidden="1" outlineLevel="1" x14ac:dyDescent="0.2">
      <c r="C26904" s="554"/>
      <c r="D26904" s="554"/>
    </row>
    <row r="26905" spans="3:4" hidden="1" outlineLevel="1" x14ac:dyDescent="0.2">
      <c r="C26905" s="554"/>
      <c r="D26905" s="554"/>
    </row>
    <row r="26906" spans="3:4" hidden="1" outlineLevel="1" x14ac:dyDescent="0.2">
      <c r="C26906" s="554"/>
      <c r="D26906" s="554"/>
    </row>
    <row r="26907" spans="3:4" hidden="1" outlineLevel="1" x14ac:dyDescent="0.2">
      <c r="C26907" s="554"/>
      <c r="D26907" s="554"/>
    </row>
    <row r="26908" spans="3:4" hidden="1" outlineLevel="1" x14ac:dyDescent="0.2">
      <c r="C26908" s="554"/>
      <c r="D26908" s="554"/>
    </row>
    <row r="26909" spans="3:4" hidden="1" outlineLevel="1" x14ac:dyDescent="0.2">
      <c r="C26909" s="554"/>
      <c r="D26909" s="554"/>
    </row>
    <row r="26910" spans="3:4" hidden="1" outlineLevel="1" x14ac:dyDescent="0.2">
      <c r="C26910" s="554"/>
      <c r="D26910" s="554"/>
    </row>
    <row r="26911" spans="3:4" hidden="1" outlineLevel="1" x14ac:dyDescent="0.2">
      <c r="C26911" s="554"/>
      <c r="D26911" s="554"/>
    </row>
    <row r="26912" spans="3:4" hidden="1" outlineLevel="1" x14ac:dyDescent="0.2">
      <c r="C26912" s="554"/>
      <c r="D26912" s="554"/>
    </row>
    <row r="26913" spans="3:4" hidden="1" outlineLevel="1" x14ac:dyDescent="0.2">
      <c r="C26913" s="554"/>
      <c r="D26913" s="554"/>
    </row>
    <row r="26914" spans="3:4" hidden="1" outlineLevel="1" x14ac:dyDescent="0.2">
      <c r="C26914" s="554"/>
      <c r="D26914" s="554"/>
    </row>
    <row r="26915" spans="3:4" hidden="1" outlineLevel="1" x14ac:dyDescent="0.2">
      <c r="C26915" s="554"/>
      <c r="D26915" s="554"/>
    </row>
    <row r="26916" spans="3:4" hidden="1" outlineLevel="1" x14ac:dyDescent="0.2">
      <c r="C26916" s="554"/>
      <c r="D26916" s="554"/>
    </row>
    <row r="26917" spans="3:4" hidden="1" outlineLevel="1" x14ac:dyDescent="0.2">
      <c r="C26917" s="554"/>
      <c r="D26917" s="554"/>
    </row>
    <row r="26918" spans="3:4" hidden="1" outlineLevel="1" x14ac:dyDescent="0.2">
      <c r="C26918" s="554"/>
      <c r="D26918" s="554"/>
    </row>
    <row r="26919" spans="3:4" hidden="1" outlineLevel="1" x14ac:dyDescent="0.2">
      <c r="C26919" s="554"/>
      <c r="D26919" s="554"/>
    </row>
    <row r="26920" spans="3:4" hidden="1" outlineLevel="1" x14ac:dyDescent="0.2">
      <c r="C26920" s="554"/>
      <c r="D26920" s="554"/>
    </row>
    <row r="26921" spans="3:4" hidden="1" outlineLevel="1" x14ac:dyDescent="0.2">
      <c r="C26921" s="554"/>
      <c r="D26921" s="554"/>
    </row>
    <row r="26922" spans="3:4" hidden="1" outlineLevel="1" x14ac:dyDescent="0.2">
      <c r="C26922" s="554"/>
      <c r="D26922" s="554"/>
    </row>
    <row r="26923" spans="3:4" hidden="1" outlineLevel="1" x14ac:dyDescent="0.2">
      <c r="C26923" s="554"/>
      <c r="D26923" s="554"/>
    </row>
    <row r="26924" spans="3:4" hidden="1" outlineLevel="1" x14ac:dyDescent="0.2">
      <c r="C26924" s="554"/>
      <c r="D26924" s="554"/>
    </row>
    <row r="26925" spans="3:4" hidden="1" outlineLevel="1" x14ac:dyDescent="0.2">
      <c r="C26925" s="554"/>
      <c r="D26925" s="554"/>
    </row>
    <row r="26926" spans="3:4" hidden="1" outlineLevel="1" x14ac:dyDescent="0.2">
      <c r="C26926" s="554"/>
      <c r="D26926" s="554"/>
    </row>
    <row r="26927" spans="3:4" hidden="1" outlineLevel="1" x14ac:dyDescent="0.2">
      <c r="C26927" s="554"/>
      <c r="D26927" s="554"/>
    </row>
    <row r="26928" spans="3:4" hidden="1" outlineLevel="1" x14ac:dyDescent="0.2">
      <c r="C26928" s="554"/>
      <c r="D26928" s="554"/>
    </row>
    <row r="26929" spans="3:4" hidden="1" outlineLevel="1" x14ac:dyDescent="0.2">
      <c r="C26929" s="554"/>
      <c r="D26929" s="554"/>
    </row>
    <row r="26930" spans="3:4" hidden="1" outlineLevel="1" x14ac:dyDescent="0.2">
      <c r="C26930" s="554"/>
      <c r="D26930" s="554"/>
    </row>
    <row r="26931" spans="3:4" hidden="1" outlineLevel="1" x14ac:dyDescent="0.2">
      <c r="C26931" s="554"/>
      <c r="D26931" s="554"/>
    </row>
    <row r="26932" spans="3:4" hidden="1" outlineLevel="1" x14ac:dyDescent="0.2">
      <c r="C26932" s="554"/>
      <c r="D26932" s="554"/>
    </row>
    <row r="26933" spans="3:4" hidden="1" outlineLevel="1" x14ac:dyDescent="0.2">
      <c r="C26933" s="554"/>
      <c r="D26933" s="554"/>
    </row>
    <row r="26934" spans="3:4" hidden="1" outlineLevel="1" x14ac:dyDescent="0.2">
      <c r="C26934" s="554"/>
      <c r="D26934" s="554"/>
    </row>
    <row r="26935" spans="3:4" hidden="1" outlineLevel="1" x14ac:dyDescent="0.2">
      <c r="C26935" s="554"/>
      <c r="D26935" s="554"/>
    </row>
    <row r="26936" spans="3:4" hidden="1" outlineLevel="1" x14ac:dyDescent="0.2">
      <c r="C26936" s="554"/>
      <c r="D26936" s="554"/>
    </row>
    <row r="26937" spans="3:4" hidden="1" outlineLevel="1" x14ac:dyDescent="0.2">
      <c r="C26937" s="554"/>
      <c r="D26937" s="554"/>
    </row>
    <row r="26938" spans="3:4" hidden="1" outlineLevel="1" x14ac:dyDescent="0.2">
      <c r="C26938" s="554"/>
      <c r="D26938" s="554"/>
    </row>
    <row r="26939" spans="3:4" hidden="1" outlineLevel="1" x14ac:dyDescent="0.2">
      <c r="C26939" s="554"/>
      <c r="D26939" s="554"/>
    </row>
    <row r="26940" spans="3:4" hidden="1" outlineLevel="1" x14ac:dyDescent="0.2">
      <c r="C26940" s="554"/>
      <c r="D26940" s="554"/>
    </row>
    <row r="26941" spans="3:4" hidden="1" outlineLevel="1" x14ac:dyDescent="0.2">
      <c r="C26941" s="554"/>
      <c r="D26941" s="554"/>
    </row>
    <row r="26942" spans="3:4" hidden="1" outlineLevel="1" x14ac:dyDescent="0.2">
      <c r="C26942" s="554"/>
      <c r="D26942" s="554"/>
    </row>
    <row r="26943" spans="3:4" hidden="1" outlineLevel="1" x14ac:dyDescent="0.2">
      <c r="C26943" s="554"/>
      <c r="D26943" s="554"/>
    </row>
    <row r="26944" spans="3:4" hidden="1" outlineLevel="1" x14ac:dyDescent="0.2">
      <c r="C26944" s="554"/>
      <c r="D26944" s="554"/>
    </row>
    <row r="26945" spans="3:4" hidden="1" outlineLevel="1" x14ac:dyDescent="0.2">
      <c r="C26945" s="554"/>
      <c r="D26945" s="554"/>
    </row>
    <row r="26946" spans="3:4" hidden="1" outlineLevel="1" x14ac:dyDescent="0.2">
      <c r="C26946" s="554"/>
      <c r="D26946" s="554"/>
    </row>
    <row r="26947" spans="3:4" hidden="1" outlineLevel="1" x14ac:dyDescent="0.2">
      <c r="C26947" s="554"/>
      <c r="D26947" s="554"/>
    </row>
    <row r="26948" spans="3:4" hidden="1" outlineLevel="1" x14ac:dyDescent="0.2">
      <c r="C26948" s="554"/>
      <c r="D26948" s="554"/>
    </row>
    <row r="26949" spans="3:4" hidden="1" outlineLevel="1" x14ac:dyDescent="0.2">
      <c r="C26949" s="554"/>
      <c r="D26949" s="554"/>
    </row>
    <row r="26950" spans="3:4" hidden="1" outlineLevel="1" x14ac:dyDescent="0.2">
      <c r="C26950" s="554"/>
      <c r="D26950" s="554"/>
    </row>
    <row r="26951" spans="3:4" hidden="1" outlineLevel="1" x14ac:dyDescent="0.2">
      <c r="C26951" s="554"/>
      <c r="D26951" s="554"/>
    </row>
    <row r="26952" spans="3:4" hidden="1" outlineLevel="1" x14ac:dyDescent="0.2">
      <c r="C26952" s="554"/>
      <c r="D26952" s="554"/>
    </row>
    <row r="26953" spans="3:4" hidden="1" outlineLevel="1" x14ac:dyDescent="0.2">
      <c r="C26953" s="554"/>
      <c r="D26953" s="554"/>
    </row>
    <row r="26954" spans="3:4" hidden="1" outlineLevel="1" x14ac:dyDescent="0.2">
      <c r="C26954" s="554"/>
      <c r="D26954" s="554"/>
    </row>
    <row r="26955" spans="3:4" hidden="1" outlineLevel="1" x14ac:dyDescent="0.2">
      <c r="C26955" s="554"/>
      <c r="D26955" s="554"/>
    </row>
    <row r="26956" spans="3:4" hidden="1" outlineLevel="1" x14ac:dyDescent="0.2">
      <c r="C26956" s="554"/>
      <c r="D26956" s="554"/>
    </row>
    <row r="26957" spans="3:4" hidden="1" outlineLevel="1" x14ac:dyDescent="0.2">
      <c r="C26957" s="554"/>
      <c r="D26957" s="554"/>
    </row>
    <row r="26958" spans="3:4" hidden="1" outlineLevel="1" x14ac:dyDescent="0.2">
      <c r="C26958" s="554"/>
      <c r="D26958" s="554"/>
    </row>
    <row r="26959" spans="3:4" hidden="1" outlineLevel="1" x14ac:dyDescent="0.2">
      <c r="C26959" s="554"/>
      <c r="D26959" s="554"/>
    </row>
    <row r="26960" spans="3:4" hidden="1" outlineLevel="1" x14ac:dyDescent="0.2">
      <c r="C26960" s="554"/>
      <c r="D26960" s="554"/>
    </row>
    <row r="26961" spans="3:4" hidden="1" outlineLevel="1" x14ac:dyDescent="0.2">
      <c r="C26961" s="554"/>
      <c r="D26961" s="554"/>
    </row>
    <row r="26962" spans="3:4" hidden="1" outlineLevel="1" x14ac:dyDescent="0.2">
      <c r="C26962" s="554"/>
      <c r="D26962" s="554"/>
    </row>
    <row r="26963" spans="3:4" hidden="1" outlineLevel="1" x14ac:dyDescent="0.2">
      <c r="C26963" s="554"/>
      <c r="D26963" s="554"/>
    </row>
    <row r="26964" spans="3:4" hidden="1" outlineLevel="1" x14ac:dyDescent="0.2">
      <c r="C26964" s="554"/>
      <c r="D26964" s="554"/>
    </row>
    <row r="26965" spans="3:4" hidden="1" outlineLevel="1" x14ac:dyDescent="0.2">
      <c r="C26965" s="554"/>
      <c r="D26965" s="554"/>
    </row>
    <row r="26966" spans="3:4" hidden="1" outlineLevel="1" x14ac:dyDescent="0.2">
      <c r="C26966" s="554"/>
      <c r="D26966" s="554"/>
    </row>
    <row r="26967" spans="3:4" hidden="1" outlineLevel="1" x14ac:dyDescent="0.2">
      <c r="C26967" s="554"/>
      <c r="D26967" s="554"/>
    </row>
    <row r="26968" spans="3:4" hidden="1" outlineLevel="1" x14ac:dyDescent="0.2">
      <c r="C26968" s="554"/>
      <c r="D26968" s="554"/>
    </row>
    <row r="26969" spans="3:4" hidden="1" outlineLevel="1" x14ac:dyDescent="0.2">
      <c r="C26969" s="554"/>
      <c r="D26969" s="554"/>
    </row>
    <row r="26970" spans="3:4" hidden="1" outlineLevel="1" x14ac:dyDescent="0.2">
      <c r="C26970" s="554"/>
      <c r="D26970" s="554"/>
    </row>
    <row r="26971" spans="3:4" hidden="1" outlineLevel="1" x14ac:dyDescent="0.2">
      <c r="C26971" s="554"/>
      <c r="D26971" s="554"/>
    </row>
    <row r="26972" spans="3:4" hidden="1" outlineLevel="1" x14ac:dyDescent="0.2">
      <c r="C26972" s="554"/>
      <c r="D26972" s="554"/>
    </row>
    <row r="26973" spans="3:4" hidden="1" outlineLevel="1" x14ac:dyDescent="0.2">
      <c r="C26973" s="554"/>
      <c r="D26973" s="554"/>
    </row>
    <row r="26974" spans="3:4" hidden="1" outlineLevel="1" x14ac:dyDescent="0.2">
      <c r="C26974" s="554"/>
      <c r="D26974" s="554"/>
    </row>
    <row r="26975" spans="3:4" hidden="1" outlineLevel="1" x14ac:dyDescent="0.2">
      <c r="C26975" s="554"/>
      <c r="D26975" s="554"/>
    </row>
    <row r="26976" spans="3:4" hidden="1" outlineLevel="1" x14ac:dyDescent="0.2">
      <c r="C26976" s="554"/>
      <c r="D26976" s="554"/>
    </row>
    <row r="26977" spans="3:4" hidden="1" outlineLevel="1" x14ac:dyDescent="0.2">
      <c r="C26977" s="554"/>
      <c r="D26977" s="554"/>
    </row>
    <row r="26978" spans="3:4" hidden="1" outlineLevel="1" x14ac:dyDescent="0.2">
      <c r="C26978" s="554"/>
      <c r="D26978" s="554"/>
    </row>
    <row r="26979" spans="3:4" hidden="1" outlineLevel="1" x14ac:dyDescent="0.2">
      <c r="C26979" s="554"/>
      <c r="D26979" s="554"/>
    </row>
    <row r="26980" spans="3:4" hidden="1" outlineLevel="1" x14ac:dyDescent="0.2">
      <c r="C26980" s="554"/>
      <c r="D26980" s="554"/>
    </row>
    <row r="26981" spans="3:4" hidden="1" outlineLevel="1" x14ac:dyDescent="0.2">
      <c r="C26981" s="554"/>
      <c r="D26981" s="554"/>
    </row>
    <row r="26982" spans="3:4" hidden="1" outlineLevel="1" x14ac:dyDescent="0.2">
      <c r="C26982" s="554"/>
      <c r="D26982" s="554"/>
    </row>
    <row r="26983" spans="3:4" hidden="1" outlineLevel="1" x14ac:dyDescent="0.2">
      <c r="C26983" s="554"/>
      <c r="D26983" s="554"/>
    </row>
    <row r="26984" spans="3:4" hidden="1" outlineLevel="1" x14ac:dyDescent="0.2">
      <c r="C26984" s="554"/>
      <c r="D26984" s="554"/>
    </row>
    <row r="26985" spans="3:4" hidden="1" outlineLevel="1" x14ac:dyDescent="0.2">
      <c r="C26985" s="554"/>
      <c r="D26985" s="554"/>
    </row>
    <row r="26986" spans="3:4" hidden="1" outlineLevel="1" x14ac:dyDescent="0.2">
      <c r="C26986" s="554"/>
      <c r="D26986" s="554"/>
    </row>
    <row r="26987" spans="3:4" hidden="1" outlineLevel="1" x14ac:dyDescent="0.2">
      <c r="C26987" s="554"/>
      <c r="D26987" s="554"/>
    </row>
    <row r="26988" spans="3:4" hidden="1" outlineLevel="1" x14ac:dyDescent="0.2">
      <c r="C26988" s="554"/>
      <c r="D26988" s="554"/>
    </row>
    <row r="26989" spans="3:4" hidden="1" outlineLevel="1" x14ac:dyDescent="0.2">
      <c r="C26989" s="554"/>
      <c r="D26989" s="554"/>
    </row>
    <row r="26990" spans="3:4" hidden="1" outlineLevel="1" x14ac:dyDescent="0.2">
      <c r="C26990" s="554"/>
      <c r="D26990" s="554"/>
    </row>
    <row r="26991" spans="3:4" hidden="1" outlineLevel="1" x14ac:dyDescent="0.2">
      <c r="C26991" s="554"/>
      <c r="D26991" s="554"/>
    </row>
    <row r="26992" spans="3:4" hidden="1" outlineLevel="1" x14ac:dyDescent="0.2">
      <c r="C26992" s="554"/>
      <c r="D26992" s="554"/>
    </row>
    <row r="26993" spans="3:4" hidden="1" outlineLevel="1" x14ac:dyDescent="0.2">
      <c r="C26993" s="554"/>
      <c r="D26993" s="554"/>
    </row>
    <row r="26994" spans="3:4" hidden="1" outlineLevel="1" x14ac:dyDescent="0.2">
      <c r="C26994" s="554"/>
      <c r="D26994" s="554"/>
    </row>
    <row r="26995" spans="3:4" hidden="1" outlineLevel="1" x14ac:dyDescent="0.2">
      <c r="C26995" s="554"/>
      <c r="D26995" s="554"/>
    </row>
    <row r="26996" spans="3:4" hidden="1" outlineLevel="1" x14ac:dyDescent="0.2">
      <c r="C26996" s="554"/>
      <c r="D26996" s="554"/>
    </row>
    <row r="26997" spans="3:4" hidden="1" outlineLevel="1" x14ac:dyDescent="0.2">
      <c r="C26997" s="554"/>
      <c r="D26997" s="554"/>
    </row>
    <row r="26998" spans="3:4" hidden="1" outlineLevel="1" x14ac:dyDescent="0.2">
      <c r="C26998" s="554"/>
      <c r="D26998" s="554"/>
    </row>
    <row r="26999" spans="3:4" hidden="1" outlineLevel="1" x14ac:dyDescent="0.2">
      <c r="C26999" s="554"/>
      <c r="D26999" s="554"/>
    </row>
    <row r="27000" spans="3:4" hidden="1" outlineLevel="1" x14ac:dyDescent="0.2">
      <c r="C27000" s="554"/>
      <c r="D27000" s="554"/>
    </row>
    <row r="27001" spans="3:4" hidden="1" outlineLevel="1" x14ac:dyDescent="0.2">
      <c r="C27001" s="554"/>
      <c r="D27001" s="554"/>
    </row>
    <row r="27002" spans="3:4" hidden="1" outlineLevel="1" x14ac:dyDescent="0.2">
      <c r="C27002" s="554"/>
      <c r="D27002" s="554"/>
    </row>
    <row r="27003" spans="3:4" hidden="1" outlineLevel="1" x14ac:dyDescent="0.2">
      <c r="C27003" s="554"/>
      <c r="D27003" s="554"/>
    </row>
    <row r="27004" spans="3:4" hidden="1" outlineLevel="1" x14ac:dyDescent="0.2">
      <c r="C27004" s="554"/>
      <c r="D27004" s="554"/>
    </row>
    <row r="27005" spans="3:4" hidden="1" outlineLevel="1" x14ac:dyDescent="0.2">
      <c r="C27005" s="554"/>
      <c r="D27005" s="554"/>
    </row>
    <row r="27006" spans="3:4" hidden="1" outlineLevel="1" x14ac:dyDescent="0.2">
      <c r="C27006" s="554"/>
      <c r="D27006" s="554"/>
    </row>
    <row r="27007" spans="3:4" hidden="1" outlineLevel="1" x14ac:dyDescent="0.2">
      <c r="C27007" s="554"/>
      <c r="D27007" s="554"/>
    </row>
    <row r="27008" spans="3:4" hidden="1" outlineLevel="1" x14ac:dyDescent="0.2">
      <c r="C27008" s="554"/>
      <c r="D27008" s="554"/>
    </row>
    <row r="27009" spans="3:4" hidden="1" outlineLevel="1" x14ac:dyDescent="0.2">
      <c r="C27009" s="554"/>
      <c r="D27009" s="554"/>
    </row>
    <row r="27010" spans="3:4" hidden="1" outlineLevel="1" x14ac:dyDescent="0.2">
      <c r="C27010" s="554"/>
      <c r="D27010" s="554"/>
    </row>
    <row r="27011" spans="3:4" hidden="1" outlineLevel="1" x14ac:dyDescent="0.2">
      <c r="C27011" s="554"/>
      <c r="D27011" s="554"/>
    </row>
    <row r="27012" spans="3:4" hidden="1" outlineLevel="1" x14ac:dyDescent="0.2">
      <c r="C27012" s="554"/>
      <c r="D27012" s="554"/>
    </row>
    <row r="27013" spans="3:4" hidden="1" outlineLevel="1" x14ac:dyDescent="0.2">
      <c r="C27013" s="554"/>
      <c r="D27013" s="554"/>
    </row>
    <row r="27014" spans="3:4" hidden="1" outlineLevel="1" x14ac:dyDescent="0.2">
      <c r="C27014" s="554"/>
      <c r="D27014" s="554"/>
    </row>
    <row r="27015" spans="3:4" hidden="1" outlineLevel="1" x14ac:dyDescent="0.2">
      <c r="C27015" s="554"/>
      <c r="D27015" s="554"/>
    </row>
    <row r="27016" spans="3:4" hidden="1" outlineLevel="1" x14ac:dyDescent="0.2">
      <c r="C27016" s="554"/>
      <c r="D27016" s="554"/>
    </row>
    <row r="27017" spans="3:4" hidden="1" outlineLevel="1" x14ac:dyDescent="0.2">
      <c r="C27017" s="554"/>
      <c r="D27017" s="554"/>
    </row>
    <row r="27018" spans="3:4" hidden="1" outlineLevel="1" x14ac:dyDescent="0.2">
      <c r="C27018" s="554"/>
      <c r="D27018" s="554"/>
    </row>
    <row r="27019" spans="3:4" hidden="1" outlineLevel="1" x14ac:dyDescent="0.2">
      <c r="C27019" s="554"/>
      <c r="D27019" s="554"/>
    </row>
    <row r="27020" spans="3:4" hidden="1" outlineLevel="1" x14ac:dyDescent="0.2">
      <c r="C27020" s="554"/>
      <c r="D27020" s="554"/>
    </row>
    <row r="27021" spans="3:4" hidden="1" outlineLevel="1" x14ac:dyDescent="0.2">
      <c r="C27021" s="554"/>
      <c r="D27021" s="554"/>
    </row>
    <row r="27022" spans="3:4" hidden="1" outlineLevel="1" x14ac:dyDescent="0.2">
      <c r="C27022" s="554"/>
      <c r="D27022" s="554"/>
    </row>
    <row r="27023" spans="3:4" hidden="1" outlineLevel="1" x14ac:dyDescent="0.2">
      <c r="C27023" s="554"/>
      <c r="D27023" s="554"/>
    </row>
    <row r="27024" spans="3:4" hidden="1" outlineLevel="1" x14ac:dyDescent="0.2">
      <c r="C27024" s="554"/>
      <c r="D27024" s="554"/>
    </row>
    <row r="27025" spans="3:4" hidden="1" outlineLevel="1" x14ac:dyDescent="0.2">
      <c r="C27025" s="554"/>
      <c r="D27025" s="554"/>
    </row>
    <row r="27026" spans="3:4" hidden="1" outlineLevel="1" x14ac:dyDescent="0.2">
      <c r="C27026" s="554"/>
      <c r="D27026" s="554"/>
    </row>
    <row r="27027" spans="3:4" hidden="1" outlineLevel="1" x14ac:dyDescent="0.2">
      <c r="C27027" s="554"/>
      <c r="D27027" s="554"/>
    </row>
    <row r="27028" spans="3:4" hidden="1" outlineLevel="1" x14ac:dyDescent="0.2">
      <c r="C27028" s="554"/>
      <c r="D27028" s="554"/>
    </row>
    <row r="27029" spans="3:4" hidden="1" outlineLevel="1" x14ac:dyDescent="0.2">
      <c r="C27029" s="554"/>
      <c r="D27029" s="554"/>
    </row>
    <row r="27030" spans="3:4" hidden="1" outlineLevel="1" x14ac:dyDescent="0.2">
      <c r="C27030" s="554"/>
      <c r="D27030" s="554"/>
    </row>
    <row r="27031" spans="3:4" hidden="1" outlineLevel="1" x14ac:dyDescent="0.2">
      <c r="C27031" s="554"/>
      <c r="D27031" s="554"/>
    </row>
    <row r="27032" spans="3:4" hidden="1" outlineLevel="1" x14ac:dyDescent="0.2">
      <c r="C27032" s="554"/>
      <c r="D27032" s="554"/>
    </row>
    <row r="27033" spans="3:4" hidden="1" outlineLevel="1" x14ac:dyDescent="0.2">
      <c r="C27033" s="554"/>
      <c r="D27033" s="554"/>
    </row>
    <row r="27034" spans="3:4" hidden="1" outlineLevel="1" x14ac:dyDescent="0.2">
      <c r="C27034" s="554"/>
      <c r="D27034" s="554"/>
    </row>
    <row r="27035" spans="3:4" hidden="1" outlineLevel="1" x14ac:dyDescent="0.2">
      <c r="C27035" s="554"/>
      <c r="D27035" s="554"/>
    </row>
    <row r="27036" spans="3:4" hidden="1" outlineLevel="1" x14ac:dyDescent="0.2">
      <c r="C27036" s="554"/>
      <c r="D27036" s="554"/>
    </row>
    <row r="27037" spans="3:4" hidden="1" outlineLevel="1" x14ac:dyDescent="0.2">
      <c r="C27037" s="554"/>
      <c r="D27037" s="554"/>
    </row>
    <row r="27038" spans="3:4" hidden="1" outlineLevel="1" x14ac:dyDescent="0.2">
      <c r="C27038" s="554"/>
      <c r="D27038" s="554"/>
    </row>
    <row r="27039" spans="3:4" hidden="1" outlineLevel="1" x14ac:dyDescent="0.2">
      <c r="C27039" s="554"/>
      <c r="D27039" s="554"/>
    </row>
    <row r="27040" spans="3:4" hidden="1" outlineLevel="1" x14ac:dyDescent="0.2">
      <c r="C27040" s="554"/>
      <c r="D27040" s="554"/>
    </row>
    <row r="27041" spans="3:4" hidden="1" outlineLevel="1" x14ac:dyDescent="0.2">
      <c r="C27041" s="554"/>
      <c r="D27041" s="554"/>
    </row>
    <row r="27042" spans="3:4" hidden="1" outlineLevel="1" x14ac:dyDescent="0.2">
      <c r="C27042" s="554"/>
      <c r="D27042" s="554"/>
    </row>
    <row r="27043" spans="3:4" hidden="1" outlineLevel="1" x14ac:dyDescent="0.2">
      <c r="C27043" s="554"/>
      <c r="D27043" s="554"/>
    </row>
    <row r="27044" spans="3:4" hidden="1" outlineLevel="1" x14ac:dyDescent="0.2">
      <c r="C27044" s="554"/>
      <c r="D27044" s="554"/>
    </row>
    <row r="27045" spans="3:4" hidden="1" outlineLevel="1" x14ac:dyDescent="0.2">
      <c r="C27045" s="554"/>
      <c r="D27045" s="554"/>
    </row>
    <row r="27046" spans="3:4" hidden="1" outlineLevel="1" x14ac:dyDescent="0.2">
      <c r="C27046" s="554"/>
      <c r="D27046" s="554"/>
    </row>
    <row r="27047" spans="3:4" hidden="1" outlineLevel="1" x14ac:dyDescent="0.2">
      <c r="C27047" s="554"/>
      <c r="D27047" s="554"/>
    </row>
    <row r="27048" spans="3:4" hidden="1" outlineLevel="1" x14ac:dyDescent="0.2">
      <c r="C27048" s="554"/>
      <c r="D27048" s="554"/>
    </row>
    <row r="27049" spans="3:4" hidden="1" outlineLevel="1" x14ac:dyDescent="0.2">
      <c r="C27049" s="554"/>
      <c r="D27049" s="554"/>
    </row>
    <row r="27050" spans="3:4" hidden="1" outlineLevel="1" x14ac:dyDescent="0.2">
      <c r="C27050" s="554"/>
      <c r="D27050" s="554"/>
    </row>
    <row r="27051" spans="3:4" hidden="1" outlineLevel="1" x14ac:dyDescent="0.2">
      <c r="C27051" s="554"/>
      <c r="D27051" s="554"/>
    </row>
    <row r="27052" spans="3:4" hidden="1" outlineLevel="1" x14ac:dyDescent="0.2">
      <c r="C27052" s="554"/>
      <c r="D27052" s="554"/>
    </row>
    <row r="27053" spans="3:4" hidden="1" outlineLevel="1" x14ac:dyDescent="0.2">
      <c r="C27053" s="554"/>
      <c r="D27053" s="554"/>
    </row>
    <row r="27054" spans="3:4" hidden="1" outlineLevel="1" x14ac:dyDescent="0.2">
      <c r="C27054" s="554"/>
      <c r="D27054" s="554"/>
    </row>
    <row r="27055" spans="3:4" hidden="1" outlineLevel="1" x14ac:dyDescent="0.2">
      <c r="C27055" s="554"/>
      <c r="D27055" s="554"/>
    </row>
    <row r="27056" spans="3:4" hidden="1" outlineLevel="1" x14ac:dyDescent="0.2">
      <c r="C27056" s="554"/>
      <c r="D27056" s="554"/>
    </row>
    <row r="27057" spans="3:4" hidden="1" outlineLevel="1" x14ac:dyDescent="0.2">
      <c r="C27057" s="554"/>
      <c r="D27057" s="554"/>
    </row>
    <row r="27058" spans="3:4" hidden="1" outlineLevel="1" x14ac:dyDescent="0.2">
      <c r="C27058" s="554"/>
      <c r="D27058" s="554"/>
    </row>
    <row r="27059" spans="3:4" hidden="1" outlineLevel="1" x14ac:dyDescent="0.2">
      <c r="C27059" s="554"/>
      <c r="D27059" s="554"/>
    </row>
    <row r="27060" spans="3:4" hidden="1" outlineLevel="1" x14ac:dyDescent="0.2">
      <c r="C27060" s="554"/>
      <c r="D27060" s="554"/>
    </row>
    <row r="27061" spans="3:4" hidden="1" outlineLevel="1" x14ac:dyDescent="0.2">
      <c r="C27061" s="554"/>
      <c r="D27061" s="554"/>
    </row>
    <row r="27062" spans="3:4" hidden="1" outlineLevel="1" x14ac:dyDescent="0.2">
      <c r="C27062" s="554"/>
      <c r="D27062" s="554"/>
    </row>
    <row r="27063" spans="3:4" hidden="1" outlineLevel="1" x14ac:dyDescent="0.2">
      <c r="C27063" s="554"/>
      <c r="D27063" s="554"/>
    </row>
    <row r="27064" spans="3:4" hidden="1" outlineLevel="1" x14ac:dyDescent="0.2">
      <c r="C27064" s="554"/>
      <c r="D27064" s="554"/>
    </row>
    <row r="27065" spans="3:4" hidden="1" outlineLevel="1" x14ac:dyDescent="0.2">
      <c r="C27065" s="554"/>
      <c r="D27065" s="554"/>
    </row>
    <row r="27066" spans="3:4" hidden="1" outlineLevel="1" x14ac:dyDescent="0.2">
      <c r="C27066" s="554"/>
      <c r="D27066" s="554"/>
    </row>
    <row r="27067" spans="3:4" hidden="1" outlineLevel="1" x14ac:dyDescent="0.2">
      <c r="C27067" s="554"/>
      <c r="D27067" s="554"/>
    </row>
    <row r="27068" spans="3:4" hidden="1" outlineLevel="1" x14ac:dyDescent="0.2">
      <c r="C27068" s="554"/>
      <c r="D27068" s="554"/>
    </row>
    <row r="27069" spans="3:4" hidden="1" outlineLevel="1" x14ac:dyDescent="0.2">
      <c r="C27069" s="554"/>
      <c r="D27069" s="554"/>
    </row>
    <row r="27070" spans="3:4" hidden="1" outlineLevel="1" x14ac:dyDescent="0.2">
      <c r="C27070" s="554"/>
      <c r="D27070" s="554"/>
    </row>
    <row r="27071" spans="3:4" hidden="1" outlineLevel="1" x14ac:dyDescent="0.2">
      <c r="C27071" s="554"/>
      <c r="D27071" s="554"/>
    </row>
    <row r="27072" spans="3:4" hidden="1" outlineLevel="1" x14ac:dyDescent="0.2">
      <c r="C27072" s="554"/>
      <c r="D27072" s="554"/>
    </row>
    <row r="27073" spans="3:4" hidden="1" outlineLevel="1" x14ac:dyDescent="0.2">
      <c r="C27073" s="554"/>
      <c r="D27073" s="554"/>
    </row>
    <row r="27074" spans="3:4" hidden="1" outlineLevel="1" x14ac:dyDescent="0.2">
      <c r="C27074" s="554"/>
      <c r="D27074" s="554"/>
    </row>
    <row r="27075" spans="3:4" hidden="1" outlineLevel="1" x14ac:dyDescent="0.2">
      <c r="C27075" s="554"/>
      <c r="D27075" s="554"/>
    </row>
    <row r="27076" spans="3:4" hidden="1" outlineLevel="1" x14ac:dyDescent="0.2">
      <c r="C27076" s="554"/>
      <c r="D27076" s="554"/>
    </row>
    <row r="27077" spans="3:4" hidden="1" outlineLevel="1" x14ac:dyDescent="0.2">
      <c r="C27077" s="554"/>
      <c r="D27077" s="554"/>
    </row>
    <row r="27078" spans="3:4" hidden="1" outlineLevel="1" x14ac:dyDescent="0.2">
      <c r="C27078" s="554"/>
      <c r="D27078" s="554"/>
    </row>
    <row r="27079" spans="3:4" hidden="1" outlineLevel="1" x14ac:dyDescent="0.2">
      <c r="C27079" s="554"/>
      <c r="D27079" s="554"/>
    </row>
    <row r="27080" spans="3:4" hidden="1" outlineLevel="1" x14ac:dyDescent="0.2">
      <c r="C27080" s="554"/>
      <c r="D27080" s="554"/>
    </row>
    <row r="27081" spans="3:4" hidden="1" outlineLevel="1" x14ac:dyDescent="0.2">
      <c r="C27081" s="554"/>
      <c r="D27081" s="554"/>
    </row>
    <row r="27082" spans="3:4" hidden="1" outlineLevel="1" x14ac:dyDescent="0.2">
      <c r="C27082" s="554"/>
      <c r="D27082" s="554"/>
    </row>
    <row r="27083" spans="3:4" hidden="1" outlineLevel="1" x14ac:dyDescent="0.2">
      <c r="C27083" s="554"/>
      <c r="D27083" s="554"/>
    </row>
    <row r="27084" spans="3:4" hidden="1" outlineLevel="1" x14ac:dyDescent="0.2">
      <c r="C27084" s="554"/>
      <c r="D27084" s="554"/>
    </row>
    <row r="27085" spans="3:4" hidden="1" outlineLevel="1" x14ac:dyDescent="0.2">
      <c r="C27085" s="554"/>
      <c r="D27085" s="554"/>
    </row>
    <row r="27086" spans="3:4" hidden="1" outlineLevel="1" x14ac:dyDescent="0.2">
      <c r="C27086" s="554"/>
      <c r="D27086" s="554"/>
    </row>
    <row r="27087" spans="3:4" hidden="1" outlineLevel="1" x14ac:dyDescent="0.2">
      <c r="C27087" s="554"/>
      <c r="D27087" s="554"/>
    </row>
    <row r="27088" spans="3:4" hidden="1" outlineLevel="1" x14ac:dyDescent="0.2">
      <c r="C27088" s="554"/>
      <c r="D27088" s="554"/>
    </row>
    <row r="27089" spans="3:4" hidden="1" outlineLevel="1" x14ac:dyDescent="0.2">
      <c r="C27089" s="554"/>
      <c r="D27089" s="554"/>
    </row>
    <row r="27090" spans="3:4" hidden="1" outlineLevel="1" x14ac:dyDescent="0.2">
      <c r="C27090" s="554"/>
      <c r="D27090" s="554"/>
    </row>
    <row r="27091" spans="3:4" hidden="1" outlineLevel="1" x14ac:dyDescent="0.2">
      <c r="C27091" s="554"/>
      <c r="D27091" s="554"/>
    </row>
    <row r="27092" spans="3:4" hidden="1" outlineLevel="1" x14ac:dyDescent="0.2">
      <c r="C27092" s="554"/>
      <c r="D27092" s="554"/>
    </row>
    <row r="27093" spans="3:4" hidden="1" outlineLevel="1" x14ac:dyDescent="0.2">
      <c r="C27093" s="554"/>
      <c r="D27093" s="554"/>
    </row>
    <row r="27094" spans="3:4" hidden="1" outlineLevel="1" x14ac:dyDescent="0.2">
      <c r="C27094" s="554"/>
      <c r="D27094" s="554"/>
    </row>
    <row r="27095" spans="3:4" hidden="1" outlineLevel="1" x14ac:dyDescent="0.2">
      <c r="C27095" s="554"/>
      <c r="D27095" s="554"/>
    </row>
    <row r="27096" spans="3:4" hidden="1" outlineLevel="1" x14ac:dyDescent="0.2">
      <c r="C27096" s="554"/>
      <c r="D27096" s="554"/>
    </row>
    <row r="27097" spans="3:4" hidden="1" outlineLevel="1" x14ac:dyDescent="0.2">
      <c r="C27097" s="554"/>
      <c r="D27097" s="554"/>
    </row>
    <row r="27098" spans="3:4" hidden="1" outlineLevel="1" x14ac:dyDescent="0.2">
      <c r="C27098" s="554"/>
      <c r="D27098" s="554"/>
    </row>
    <row r="27099" spans="3:4" hidden="1" outlineLevel="1" x14ac:dyDescent="0.2">
      <c r="C27099" s="554"/>
      <c r="D27099" s="554"/>
    </row>
    <row r="27100" spans="3:4" hidden="1" outlineLevel="1" x14ac:dyDescent="0.2">
      <c r="C27100" s="554"/>
      <c r="D27100" s="554"/>
    </row>
    <row r="27101" spans="3:4" hidden="1" outlineLevel="1" x14ac:dyDescent="0.2">
      <c r="C27101" s="554"/>
      <c r="D27101" s="554"/>
    </row>
    <row r="27102" spans="3:4" hidden="1" outlineLevel="1" x14ac:dyDescent="0.2">
      <c r="C27102" s="554"/>
      <c r="D27102" s="554"/>
    </row>
    <row r="27103" spans="3:4" hidden="1" outlineLevel="1" x14ac:dyDescent="0.2">
      <c r="C27103" s="554"/>
      <c r="D27103" s="554"/>
    </row>
    <row r="27104" spans="3:4" hidden="1" outlineLevel="1" x14ac:dyDescent="0.2">
      <c r="C27104" s="554"/>
      <c r="D27104" s="554"/>
    </row>
    <row r="27105" spans="3:4" hidden="1" outlineLevel="1" x14ac:dyDescent="0.2">
      <c r="C27105" s="554"/>
      <c r="D27105" s="554"/>
    </row>
    <row r="27106" spans="3:4" hidden="1" outlineLevel="1" x14ac:dyDescent="0.2">
      <c r="C27106" s="554"/>
      <c r="D27106" s="554"/>
    </row>
    <row r="27107" spans="3:4" hidden="1" outlineLevel="1" x14ac:dyDescent="0.2">
      <c r="C27107" s="554"/>
      <c r="D27107" s="554"/>
    </row>
    <row r="27108" spans="3:4" hidden="1" outlineLevel="1" x14ac:dyDescent="0.2">
      <c r="C27108" s="554"/>
      <c r="D27108" s="554"/>
    </row>
    <row r="27109" spans="3:4" hidden="1" outlineLevel="1" x14ac:dyDescent="0.2">
      <c r="C27109" s="554"/>
      <c r="D27109" s="554"/>
    </row>
    <row r="27110" spans="3:4" hidden="1" outlineLevel="1" x14ac:dyDescent="0.2">
      <c r="C27110" s="554"/>
      <c r="D27110" s="554"/>
    </row>
    <row r="27111" spans="3:4" hidden="1" outlineLevel="1" x14ac:dyDescent="0.2">
      <c r="C27111" s="554"/>
      <c r="D27111" s="554"/>
    </row>
    <row r="27112" spans="3:4" hidden="1" outlineLevel="1" x14ac:dyDescent="0.2">
      <c r="C27112" s="554"/>
      <c r="D27112" s="554"/>
    </row>
    <row r="27113" spans="3:4" hidden="1" outlineLevel="1" x14ac:dyDescent="0.2">
      <c r="C27113" s="554"/>
      <c r="D27113" s="554"/>
    </row>
    <row r="27114" spans="3:4" hidden="1" outlineLevel="1" x14ac:dyDescent="0.2">
      <c r="C27114" s="554"/>
      <c r="D27114" s="554"/>
    </row>
    <row r="27115" spans="3:4" hidden="1" outlineLevel="1" x14ac:dyDescent="0.2">
      <c r="C27115" s="554"/>
      <c r="D27115" s="554"/>
    </row>
    <row r="27116" spans="3:4" hidden="1" outlineLevel="1" x14ac:dyDescent="0.2">
      <c r="C27116" s="554"/>
      <c r="D27116" s="554"/>
    </row>
    <row r="27117" spans="3:4" hidden="1" outlineLevel="1" x14ac:dyDescent="0.2">
      <c r="C27117" s="554"/>
      <c r="D27117" s="554"/>
    </row>
    <row r="27118" spans="3:4" hidden="1" outlineLevel="1" x14ac:dyDescent="0.2">
      <c r="C27118" s="554"/>
      <c r="D27118" s="554"/>
    </row>
    <row r="27119" spans="3:4" hidden="1" outlineLevel="1" x14ac:dyDescent="0.2">
      <c r="C27119" s="554"/>
      <c r="D27119" s="554"/>
    </row>
    <row r="27120" spans="3:4" hidden="1" outlineLevel="1" x14ac:dyDescent="0.2">
      <c r="C27120" s="554"/>
      <c r="D27120" s="554"/>
    </row>
    <row r="27121" spans="3:4" hidden="1" outlineLevel="1" x14ac:dyDescent="0.2">
      <c r="C27121" s="554"/>
      <c r="D27121" s="554"/>
    </row>
    <row r="27122" spans="3:4" hidden="1" outlineLevel="1" x14ac:dyDescent="0.2">
      <c r="C27122" s="554"/>
      <c r="D27122" s="554"/>
    </row>
    <row r="27123" spans="3:4" hidden="1" outlineLevel="1" x14ac:dyDescent="0.2">
      <c r="C27123" s="554"/>
      <c r="D27123" s="554"/>
    </row>
    <row r="27124" spans="3:4" hidden="1" outlineLevel="1" x14ac:dyDescent="0.2">
      <c r="C27124" s="554"/>
      <c r="D27124" s="554"/>
    </row>
    <row r="27125" spans="3:4" hidden="1" outlineLevel="1" x14ac:dyDescent="0.2">
      <c r="C27125" s="554"/>
      <c r="D27125" s="554"/>
    </row>
    <row r="27126" spans="3:4" hidden="1" outlineLevel="1" x14ac:dyDescent="0.2">
      <c r="C27126" s="554"/>
      <c r="D27126" s="554"/>
    </row>
    <row r="27127" spans="3:4" hidden="1" outlineLevel="1" x14ac:dyDescent="0.2">
      <c r="C27127" s="554"/>
      <c r="D27127" s="554"/>
    </row>
    <row r="27128" spans="3:4" hidden="1" outlineLevel="1" x14ac:dyDescent="0.2">
      <c r="C27128" s="554"/>
      <c r="D27128" s="554"/>
    </row>
    <row r="27129" spans="3:4" hidden="1" outlineLevel="1" x14ac:dyDescent="0.2">
      <c r="C27129" s="554"/>
      <c r="D27129" s="554"/>
    </row>
    <row r="27130" spans="3:4" hidden="1" outlineLevel="1" x14ac:dyDescent="0.2">
      <c r="C27130" s="554"/>
      <c r="D27130" s="554"/>
    </row>
    <row r="27131" spans="3:4" hidden="1" outlineLevel="1" x14ac:dyDescent="0.2">
      <c r="C27131" s="554"/>
      <c r="D27131" s="554"/>
    </row>
    <row r="27132" spans="3:4" hidden="1" outlineLevel="1" x14ac:dyDescent="0.2">
      <c r="C27132" s="554"/>
      <c r="D27132" s="554"/>
    </row>
    <row r="27133" spans="3:4" hidden="1" outlineLevel="1" x14ac:dyDescent="0.2">
      <c r="C27133" s="554"/>
      <c r="D27133" s="554"/>
    </row>
    <row r="27134" spans="3:4" hidden="1" outlineLevel="1" x14ac:dyDescent="0.2">
      <c r="C27134" s="554"/>
      <c r="D27134" s="554"/>
    </row>
    <row r="27135" spans="3:4" hidden="1" outlineLevel="1" x14ac:dyDescent="0.2">
      <c r="C27135" s="554"/>
      <c r="D27135" s="554"/>
    </row>
    <row r="27136" spans="3:4" hidden="1" outlineLevel="1" x14ac:dyDescent="0.2">
      <c r="C27136" s="554"/>
      <c r="D27136" s="554"/>
    </row>
    <row r="27137" spans="3:4" hidden="1" outlineLevel="1" x14ac:dyDescent="0.2">
      <c r="C27137" s="554"/>
      <c r="D27137" s="554"/>
    </row>
    <row r="27138" spans="3:4" hidden="1" outlineLevel="1" x14ac:dyDescent="0.2">
      <c r="C27138" s="554"/>
      <c r="D27138" s="554"/>
    </row>
    <row r="27139" spans="3:4" hidden="1" outlineLevel="1" x14ac:dyDescent="0.2">
      <c r="C27139" s="554"/>
      <c r="D27139" s="554"/>
    </row>
    <row r="27140" spans="3:4" hidden="1" outlineLevel="1" x14ac:dyDescent="0.2">
      <c r="C27140" s="554"/>
      <c r="D27140" s="554"/>
    </row>
    <row r="27141" spans="3:4" hidden="1" outlineLevel="1" x14ac:dyDescent="0.2">
      <c r="C27141" s="554"/>
      <c r="D27141" s="554"/>
    </row>
    <row r="27142" spans="3:4" hidden="1" outlineLevel="1" x14ac:dyDescent="0.2">
      <c r="C27142" s="554"/>
      <c r="D27142" s="554"/>
    </row>
    <row r="27143" spans="3:4" hidden="1" outlineLevel="1" x14ac:dyDescent="0.2">
      <c r="C27143" s="554"/>
      <c r="D27143" s="554"/>
    </row>
    <row r="27144" spans="3:4" hidden="1" outlineLevel="1" x14ac:dyDescent="0.2">
      <c r="C27144" s="554"/>
      <c r="D27144" s="554"/>
    </row>
    <row r="27145" spans="3:4" hidden="1" outlineLevel="1" x14ac:dyDescent="0.2">
      <c r="C27145" s="554"/>
      <c r="D27145" s="554"/>
    </row>
    <row r="27146" spans="3:4" hidden="1" outlineLevel="1" x14ac:dyDescent="0.2">
      <c r="C27146" s="554"/>
      <c r="D27146" s="554"/>
    </row>
    <row r="27147" spans="3:4" hidden="1" outlineLevel="1" x14ac:dyDescent="0.2">
      <c r="C27147" s="554"/>
      <c r="D27147" s="554"/>
    </row>
    <row r="27148" spans="3:4" hidden="1" outlineLevel="1" x14ac:dyDescent="0.2">
      <c r="C27148" s="554"/>
      <c r="D27148" s="554"/>
    </row>
    <row r="27149" spans="3:4" hidden="1" outlineLevel="1" x14ac:dyDescent="0.2">
      <c r="C27149" s="554"/>
      <c r="D27149" s="554"/>
    </row>
    <row r="27150" spans="3:4" hidden="1" outlineLevel="1" x14ac:dyDescent="0.2">
      <c r="C27150" s="554"/>
      <c r="D27150" s="554"/>
    </row>
    <row r="27151" spans="3:4" hidden="1" outlineLevel="1" x14ac:dyDescent="0.2">
      <c r="C27151" s="554"/>
      <c r="D27151" s="554"/>
    </row>
    <row r="27152" spans="3:4" hidden="1" outlineLevel="1" x14ac:dyDescent="0.2">
      <c r="C27152" s="554"/>
      <c r="D27152" s="554"/>
    </row>
    <row r="27153" spans="3:4" hidden="1" outlineLevel="1" x14ac:dyDescent="0.2">
      <c r="C27153" s="554"/>
      <c r="D27153" s="554"/>
    </row>
    <row r="27154" spans="3:4" hidden="1" outlineLevel="1" x14ac:dyDescent="0.2">
      <c r="C27154" s="554"/>
      <c r="D27154" s="554"/>
    </row>
    <row r="27155" spans="3:4" hidden="1" outlineLevel="1" x14ac:dyDescent="0.2">
      <c r="C27155" s="554"/>
      <c r="D27155" s="554"/>
    </row>
    <row r="27156" spans="3:4" hidden="1" outlineLevel="1" x14ac:dyDescent="0.2">
      <c r="C27156" s="554"/>
      <c r="D27156" s="554"/>
    </row>
    <row r="27157" spans="3:4" hidden="1" outlineLevel="1" x14ac:dyDescent="0.2">
      <c r="C27157" s="554"/>
      <c r="D27157" s="554"/>
    </row>
    <row r="27158" spans="3:4" hidden="1" outlineLevel="1" x14ac:dyDescent="0.2">
      <c r="C27158" s="554"/>
      <c r="D27158" s="554"/>
    </row>
    <row r="27159" spans="3:4" hidden="1" outlineLevel="1" x14ac:dyDescent="0.2">
      <c r="C27159" s="554"/>
      <c r="D27159" s="554"/>
    </row>
    <row r="27160" spans="3:4" hidden="1" outlineLevel="1" x14ac:dyDescent="0.2">
      <c r="C27160" s="554"/>
      <c r="D27160" s="554"/>
    </row>
    <row r="27161" spans="3:4" hidden="1" outlineLevel="1" x14ac:dyDescent="0.2">
      <c r="C27161" s="554"/>
      <c r="D27161" s="554"/>
    </row>
    <row r="27162" spans="3:4" hidden="1" outlineLevel="1" x14ac:dyDescent="0.2">
      <c r="C27162" s="554"/>
      <c r="D27162" s="554"/>
    </row>
    <row r="27163" spans="3:4" hidden="1" outlineLevel="1" x14ac:dyDescent="0.2">
      <c r="C27163" s="554"/>
      <c r="D27163" s="554"/>
    </row>
    <row r="27164" spans="3:4" hidden="1" outlineLevel="1" x14ac:dyDescent="0.2">
      <c r="C27164" s="554"/>
      <c r="D27164" s="554"/>
    </row>
    <row r="27165" spans="3:4" hidden="1" outlineLevel="1" x14ac:dyDescent="0.2">
      <c r="C27165" s="554"/>
      <c r="D27165" s="554"/>
    </row>
    <row r="27166" spans="3:4" hidden="1" outlineLevel="1" x14ac:dyDescent="0.2">
      <c r="C27166" s="554"/>
      <c r="D27166" s="554"/>
    </row>
    <row r="27167" spans="3:4" hidden="1" outlineLevel="1" x14ac:dyDescent="0.2">
      <c r="C27167" s="554"/>
      <c r="D27167" s="554"/>
    </row>
    <row r="27168" spans="3:4" hidden="1" outlineLevel="1" x14ac:dyDescent="0.2">
      <c r="C27168" s="554"/>
      <c r="D27168" s="554"/>
    </row>
    <row r="27169" spans="3:4" hidden="1" outlineLevel="1" x14ac:dyDescent="0.2">
      <c r="C27169" s="554"/>
      <c r="D27169" s="554"/>
    </row>
    <row r="27170" spans="3:4" hidden="1" outlineLevel="1" x14ac:dyDescent="0.2">
      <c r="C27170" s="554"/>
      <c r="D27170" s="554"/>
    </row>
    <row r="27171" spans="3:4" hidden="1" outlineLevel="1" x14ac:dyDescent="0.2">
      <c r="C27171" s="554"/>
      <c r="D27171" s="554"/>
    </row>
    <row r="27172" spans="3:4" hidden="1" outlineLevel="1" x14ac:dyDescent="0.2">
      <c r="C27172" s="554"/>
      <c r="D27172" s="554"/>
    </row>
    <row r="27173" spans="3:4" hidden="1" outlineLevel="1" x14ac:dyDescent="0.2">
      <c r="C27173" s="554"/>
      <c r="D27173" s="554"/>
    </row>
    <row r="27174" spans="3:4" hidden="1" outlineLevel="1" x14ac:dyDescent="0.2">
      <c r="C27174" s="554"/>
      <c r="D27174" s="554"/>
    </row>
    <row r="27175" spans="3:4" hidden="1" outlineLevel="1" x14ac:dyDescent="0.2">
      <c r="C27175" s="554"/>
      <c r="D27175" s="554"/>
    </row>
    <row r="27176" spans="3:4" hidden="1" outlineLevel="1" x14ac:dyDescent="0.2">
      <c r="C27176" s="554"/>
      <c r="D27176" s="554"/>
    </row>
    <row r="27177" spans="3:4" hidden="1" outlineLevel="1" x14ac:dyDescent="0.2">
      <c r="C27177" s="554"/>
      <c r="D27177" s="554"/>
    </row>
    <row r="27178" spans="3:4" hidden="1" outlineLevel="1" x14ac:dyDescent="0.2">
      <c r="C27178" s="554"/>
      <c r="D27178" s="554"/>
    </row>
    <row r="27179" spans="3:4" hidden="1" outlineLevel="1" x14ac:dyDescent="0.2">
      <c r="C27179" s="554"/>
      <c r="D27179" s="554"/>
    </row>
    <row r="27180" spans="3:4" hidden="1" outlineLevel="1" x14ac:dyDescent="0.2">
      <c r="C27180" s="554"/>
      <c r="D27180" s="554"/>
    </row>
    <row r="27181" spans="3:4" hidden="1" outlineLevel="1" x14ac:dyDescent="0.2">
      <c r="C27181" s="554"/>
      <c r="D27181" s="554"/>
    </row>
    <row r="27182" spans="3:4" hidden="1" outlineLevel="1" x14ac:dyDescent="0.2">
      <c r="C27182" s="554"/>
      <c r="D27182" s="554"/>
    </row>
    <row r="27183" spans="3:4" hidden="1" outlineLevel="1" x14ac:dyDescent="0.2">
      <c r="C27183" s="554"/>
      <c r="D27183" s="554"/>
    </row>
    <row r="27184" spans="3:4" hidden="1" outlineLevel="1" x14ac:dyDescent="0.2">
      <c r="C27184" s="554"/>
      <c r="D27184" s="554"/>
    </row>
    <row r="27185" spans="3:4" hidden="1" outlineLevel="1" x14ac:dyDescent="0.2">
      <c r="C27185" s="554"/>
      <c r="D27185" s="554"/>
    </row>
    <row r="27186" spans="3:4" hidden="1" outlineLevel="1" x14ac:dyDescent="0.2">
      <c r="C27186" s="554"/>
      <c r="D27186" s="554"/>
    </row>
    <row r="27187" spans="3:4" hidden="1" outlineLevel="1" x14ac:dyDescent="0.2">
      <c r="C27187" s="554"/>
      <c r="D27187" s="554"/>
    </row>
    <row r="27188" spans="3:4" hidden="1" outlineLevel="1" x14ac:dyDescent="0.2">
      <c r="C27188" s="554"/>
      <c r="D27188" s="554"/>
    </row>
    <row r="27189" spans="3:4" hidden="1" outlineLevel="1" x14ac:dyDescent="0.2">
      <c r="C27189" s="554"/>
      <c r="D27189" s="554"/>
    </row>
    <row r="27190" spans="3:4" hidden="1" outlineLevel="1" x14ac:dyDescent="0.2">
      <c r="C27190" s="554"/>
      <c r="D27190" s="554"/>
    </row>
    <row r="27191" spans="3:4" hidden="1" outlineLevel="1" x14ac:dyDescent="0.2">
      <c r="C27191" s="554"/>
      <c r="D27191" s="554"/>
    </row>
    <row r="27192" spans="3:4" hidden="1" outlineLevel="1" x14ac:dyDescent="0.2">
      <c r="C27192" s="554"/>
      <c r="D27192" s="554"/>
    </row>
    <row r="27193" spans="3:4" hidden="1" outlineLevel="1" x14ac:dyDescent="0.2">
      <c r="C27193" s="554"/>
      <c r="D27193" s="554"/>
    </row>
    <row r="27194" spans="3:4" hidden="1" outlineLevel="1" x14ac:dyDescent="0.2">
      <c r="C27194" s="554"/>
      <c r="D27194" s="554"/>
    </row>
    <row r="27195" spans="3:4" hidden="1" outlineLevel="1" x14ac:dyDescent="0.2">
      <c r="C27195" s="554"/>
      <c r="D27195" s="554"/>
    </row>
    <row r="27196" spans="3:4" hidden="1" outlineLevel="1" x14ac:dyDescent="0.2">
      <c r="C27196" s="554"/>
      <c r="D27196" s="554"/>
    </row>
    <row r="27197" spans="3:4" hidden="1" outlineLevel="1" x14ac:dyDescent="0.2">
      <c r="C27197" s="554"/>
      <c r="D27197" s="554"/>
    </row>
    <row r="27198" spans="3:4" hidden="1" outlineLevel="1" x14ac:dyDescent="0.2">
      <c r="C27198" s="554"/>
      <c r="D27198" s="554"/>
    </row>
    <row r="27199" spans="3:4" hidden="1" outlineLevel="1" x14ac:dyDescent="0.2">
      <c r="C27199" s="554"/>
      <c r="D27199" s="554"/>
    </row>
    <row r="27200" spans="3:4" hidden="1" outlineLevel="1" x14ac:dyDescent="0.2">
      <c r="C27200" s="554"/>
      <c r="D27200" s="554"/>
    </row>
    <row r="27201" spans="3:4" hidden="1" outlineLevel="1" x14ac:dyDescent="0.2">
      <c r="C27201" s="554"/>
      <c r="D27201" s="554"/>
    </row>
    <row r="27202" spans="3:4" hidden="1" outlineLevel="1" x14ac:dyDescent="0.2">
      <c r="C27202" s="554"/>
      <c r="D27202" s="554"/>
    </row>
    <row r="27203" spans="3:4" hidden="1" outlineLevel="1" x14ac:dyDescent="0.2">
      <c r="C27203" s="554"/>
      <c r="D27203" s="554"/>
    </row>
    <row r="27204" spans="3:4" hidden="1" outlineLevel="1" x14ac:dyDescent="0.2">
      <c r="C27204" s="554"/>
      <c r="D27204" s="554"/>
    </row>
    <row r="27205" spans="3:4" hidden="1" outlineLevel="1" x14ac:dyDescent="0.2">
      <c r="C27205" s="554"/>
      <c r="D27205" s="554"/>
    </row>
    <row r="27206" spans="3:4" hidden="1" outlineLevel="1" x14ac:dyDescent="0.2">
      <c r="C27206" s="554"/>
      <c r="D27206" s="554"/>
    </row>
    <row r="27207" spans="3:4" hidden="1" outlineLevel="1" x14ac:dyDescent="0.2">
      <c r="C27207" s="554"/>
      <c r="D27207" s="554"/>
    </row>
    <row r="27208" spans="3:4" hidden="1" outlineLevel="1" x14ac:dyDescent="0.2">
      <c r="C27208" s="554"/>
      <c r="D27208" s="554"/>
    </row>
    <row r="27209" spans="3:4" hidden="1" outlineLevel="1" x14ac:dyDescent="0.2">
      <c r="C27209" s="554"/>
      <c r="D27209" s="554"/>
    </row>
    <row r="27210" spans="3:4" hidden="1" outlineLevel="1" x14ac:dyDescent="0.2">
      <c r="C27210" s="554"/>
      <c r="D27210" s="554"/>
    </row>
    <row r="27211" spans="3:4" hidden="1" outlineLevel="1" x14ac:dyDescent="0.2">
      <c r="C27211" s="554"/>
      <c r="D27211" s="554"/>
    </row>
    <row r="27212" spans="3:4" hidden="1" outlineLevel="1" x14ac:dyDescent="0.2">
      <c r="C27212" s="554"/>
      <c r="D27212" s="554"/>
    </row>
    <row r="27213" spans="3:4" hidden="1" outlineLevel="1" x14ac:dyDescent="0.2">
      <c r="C27213" s="554"/>
      <c r="D27213" s="554"/>
    </row>
    <row r="27214" spans="3:4" hidden="1" outlineLevel="1" x14ac:dyDescent="0.2">
      <c r="C27214" s="554"/>
      <c r="D27214" s="554"/>
    </row>
    <row r="27215" spans="3:4" hidden="1" outlineLevel="1" x14ac:dyDescent="0.2">
      <c r="C27215" s="554"/>
      <c r="D27215" s="554"/>
    </row>
    <row r="27216" spans="3:4" hidden="1" outlineLevel="1" x14ac:dyDescent="0.2">
      <c r="C27216" s="554"/>
      <c r="D27216" s="554"/>
    </row>
    <row r="27217" spans="3:4" hidden="1" outlineLevel="1" x14ac:dyDescent="0.2">
      <c r="C27217" s="554"/>
      <c r="D27217" s="554"/>
    </row>
    <row r="27218" spans="3:4" hidden="1" outlineLevel="1" x14ac:dyDescent="0.2">
      <c r="C27218" s="554"/>
      <c r="D27218" s="554"/>
    </row>
    <row r="27219" spans="3:4" hidden="1" outlineLevel="1" x14ac:dyDescent="0.2">
      <c r="C27219" s="554"/>
      <c r="D27219" s="554"/>
    </row>
    <row r="27220" spans="3:4" hidden="1" outlineLevel="1" x14ac:dyDescent="0.2">
      <c r="C27220" s="554"/>
      <c r="D27220" s="554"/>
    </row>
    <row r="27221" spans="3:4" hidden="1" outlineLevel="1" x14ac:dyDescent="0.2">
      <c r="C27221" s="554"/>
      <c r="D27221" s="554"/>
    </row>
    <row r="27222" spans="3:4" hidden="1" outlineLevel="1" x14ac:dyDescent="0.2">
      <c r="C27222" s="554"/>
      <c r="D27222" s="554"/>
    </row>
    <row r="27223" spans="3:4" hidden="1" outlineLevel="1" x14ac:dyDescent="0.2">
      <c r="C27223" s="554"/>
      <c r="D27223" s="554"/>
    </row>
    <row r="27224" spans="3:4" hidden="1" outlineLevel="1" x14ac:dyDescent="0.2">
      <c r="C27224" s="554"/>
      <c r="D27224" s="554"/>
    </row>
    <row r="27225" spans="3:4" hidden="1" outlineLevel="1" x14ac:dyDescent="0.2">
      <c r="C27225" s="554"/>
      <c r="D27225" s="554"/>
    </row>
    <row r="27226" spans="3:4" hidden="1" outlineLevel="1" x14ac:dyDescent="0.2">
      <c r="C27226" s="554"/>
      <c r="D27226" s="554"/>
    </row>
    <row r="27227" spans="3:4" hidden="1" outlineLevel="1" x14ac:dyDescent="0.2">
      <c r="C27227" s="554"/>
      <c r="D27227" s="554"/>
    </row>
    <row r="27228" spans="3:4" hidden="1" outlineLevel="1" x14ac:dyDescent="0.2">
      <c r="C27228" s="554"/>
      <c r="D27228" s="554"/>
    </row>
    <row r="27229" spans="3:4" hidden="1" outlineLevel="1" x14ac:dyDescent="0.2">
      <c r="C27229" s="554"/>
      <c r="D27229" s="554"/>
    </row>
    <row r="27230" spans="3:4" hidden="1" outlineLevel="1" x14ac:dyDescent="0.2">
      <c r="C27230" s="554"/>
      <c r="D27230" s="554"/>
    </row>
    <row r="27231" spans="3:4" hidden="1" outlineLevel="1" x14ac:dyDescent="0.2">
      <c r="C27231" s="554"/>
      <c r="D27231" s="554"/>
    </row>
    <row r="27232" spans="3:4" hidden="1" outlineLevel="1" x14ac:dyDescent="0.2">
      <c r="C27232" s="554"/>
      <c r="D27232" s="554"/>
    </row>
    <row r="27233" spans="3:4" hidden="1" outlineLevel="1" x14ac:dyDescent="0.2">
      <c r="C27233" s="554"/>
      <c r="D27233" s="554"/>
    </row>
    <row r="27234" spans="3:4" hidden="1" outlineLevel="1" x14ac:dyDescent="0.2">
      <c r="C27234" s="554"/>
      <c r="D27234" s="554"/>
    </row>
    <row r="27235" spans="3:4" hidden="1" outlineLevel="1" x14ac:dyDescent="0.2">
      <c r="C27235" s="554"/>
      <c r="D27235" s="554"/>
    </row>
    <row r="27236" spans="3:4" hidden="1" outlineLevel="1" x14ac:dyDescent="0.2">
      <c r="C27236" s="554"/>
      <c r="D27236" s="554"/>
    </row>
    <row r="27237" spans="3:4" hidden="1" outlineLevel="1" x14ac:dyDescent="0.2">
      <c r="C27237" s="554"/>
      <c r="D27237" s="554"/>
    </row>
    <row r="27238" spans="3:4" hidden="1" outlineLevel="1" x14ac:dyDescent="0.2">
      <c r="C27238" s="554"/>
      <c r="D27238" s="554"/>
    </row>
    <row r="27239" spans="3:4" hidden="1" outlineLevel="1" x14ac:dyDescent="0.2">
      <c r="C27239" s="554"/>
      <c r="D27239" s="554"/>
    </row>
    <row r="27240" spans="3:4" hidden="1" outlineLevel="1" x14ac:dyDescent="0.2">
      <c r="C27240" s="554"/>
      <c r="D27240" s="554"/>
    </row>
    <row r="27241" spans="3:4" hidden="1" outlineLevel="1" x14ac:dyDescent="0.2">
      <c r="C27241" s="554"/>
      <c r="D27241" s="554"/>
    </row>
    <row r="27242" spans="3:4" hidden="1" outlineLevel="1" x14ac:dyDescent="0.2">
      <c r="C27242" s="554"/>
      <c r="D27242" s="554"/>
    </row>
    <row r="27243" spans="3:4" hidden="1" outlineLevel="1" x14ac:dyDescent="0.2">
      <c r="C27243" s="554"/>
      <c r="D27243" s="554"/>
    </row>
    <row r="27244" spans="3:4" hidden="1" outlineLevel="1" x14ac:dyDescent="0.2">
      <c r="C27244" s="554"/>
      <c r="D27244" s="554"/>
    </row>
    <row r="27245" spans="3:4" hidden="1" outlineLevel="1" x14ac:dyDescent="0.2">
      <c r="C27245" s="554"/>
      <c r="D27245" s="554"/>
    </row>
    <row r="27246" spans="3:4" hidden="1" outlineLevel="1" x14ac:dyDescent="0.2">
      <c r="C27246" s="554"/>
      <c r="D27246" s="554"/>
    </row>
    <row r="27247" spans="3:4" hidden="1" outlineLevel="1" x14ac:dyDescent="0.2">
      <c r="C27247" s="554"/>
      <c r="D27247" s="554"/>
    </row>
    <row r="27248" spans="3:4" hidden="1" outlineLevel="1" x14ac:dyDescent="0.2">
      <c r="C27248" s="554"/>
      <c r="D27248" s="554"/>
    </row>
    <row r="27249" spans="3:4" hidden="1" outlineLevel="1" x14ac:dyDescent="0.2">
      <c r="C27249" s="554"/>
      <c r="D27249" s="554"/>
    </row>
    <row r="27250" spans="3:4" hidden="1" outlineLevel="1" x14ac:dyDescent="0.2">
      <c r="C27250" s="554"/>
      <c r="D27250" s="554"/>
    </row>
    <row r="27251" spans="3:4" hidden="1" outlineLevel="1" x14ac:dyDescent="0.2">
      <c r="C27251" s="554"/>
      <c r="D27251" s="554"/>
    </row>
    <row r="27252" spans="3:4" hidden="1" outlineLevel="1" x14ac:dyDescent="0.2">
      <c r="C27252" s="554"/>
      <c r="D27252" s="554"/>
    </row>
    <row r="27253" spans="3:4" hidden="1" outlineLevel="1" x14ac:dyDescent="0.2">
      <c r="C27253" s="554"/>
      <c r="D27253" s="554"/>
    </row>
    <row r="27254" spans="3:4" hidden="1" outlineLevel="1" x14ac:dyDescent="0.2">
      <c r="C27254" s="554"/>
      <c r="D27254" s="554"/>
    </row>
    <row r="27255" spans="3:4" hidden="1" outlineLevel="1" x14ac:dyDescent="0.2">
      <c r="C27255" s="554"/>
      <c r="D27255" s="554"/>
    </row>
    <row r="27256" spans="3:4" hidden="1" outlineLevel="1" x14ac:dyDescent="0.2">
      <c r="C27256" s="554"/>
      <c r="D27256" s="554"/>
    </row>
    <row r="27257" spans="3:4" hidden="1" outlineLevel="1" x14ac:dyDescent="0.2">
      <c r="C27257" s="554"/>
      <c r="D27257" s="554"/>
    </row>
    <row r="27258" spans="3:4" hidden="1" outlineLevel="1" x14ac:dyDescent="0.2">
      <c r="C27258" s="554"/>
      <c r="D27258" s="554"/>
    </row>
    <row r="27259" spans="3:4" hidden="1" outlineLevel="1" x14ac:dyDescent="0.2">
      <c r="C27259" s="554"/>
      <c r="D27259" s="554"/>
    </row>
    <row r="27260" spans="3:4" hidden="1" outlineLevel="1" x14ac:dyDescent="0.2">
      <c r="C27260" s="554"/>
      <c r="D27260" s="554"/>
    </row>
    <row r="27261" spans="3:4" hidden="1" outlineLevel="1" x14ac:dyDescent="0.2">
      <c r="C27261" s="554"/>
      <c r="D27261" s="554"/>
    </row>
    <row r="27262" spans="3:4" hidden="1" outlineLevel="1" x14ac:dyDescent="0.2">
      <c r="C27262" s="554"/>
      <c r="D27262" s="554"/>
    </row>
    <row r="27263" spans="3:4" hidden="1" outlineLevel="1" x14ac:dyDescent="0.2">
      <c r="C27263" s="554"/>
      <c r="D27263" s="554"/>
    </row>
    <row r="27264" spans="3:4" hidden="1" outlineLevel="1" x14ac:dyDescent="0.2">
      <c r="C27264" s="554"/>
      <c r="D27264" s="554"/>
    </row>
    <row r="27265" spans="3:4" hidden="1" outlineLevel="1" x14ac:dyDescent="0.2">
      <c r="C27265" s="554"/>
      <c r="D27265" s="554"/>
    </row>
    <row r="27266" spans="3:4" hidden="1" outlineLevel="1" x14ac:dyDescent="0.2">
      <c r="C27266" s="554"/>
      <c r="D27266" s="554"/>
    </row>
    <row r="27267" spans="3:4" hidden="1" outlineLevel="1" x14ac:dyDescent="0.2">
      <c r="C27267" s="554"/>
      <c r="D27267" s="554"/>
    </row>
    <row r="27268" spans="3:4" hidden="1" outlineLevel="1" x14ac:dyDescent="0.2">
      <c r="C27268" s="554"/>
      <c r="D27268" s="554"/>
    </row>
    <row r="27269" spans="3:4" hidden="1" outlineLevel="1" x14ac:dyDescent="0.2">
      <c r="C27269" s="554"/>
      <c r="D27269" s="554"/>
    </row>
    <row r="27270" spans="3:4" hidden="1" outlineLevel="1" x14ac:dyDescent="0.2">
      <c r="C27270" s="554"/>
      <c r="D27270" s="554"/>
    </row>
    <row r="27271" spans="3:4" hidden="1" outlineLevel="1" x14ac:dyDescent="0.2">
      <c r="C27271" s="554"/>
      <c r="D27271" s="554"/>
    </row>
    <row r="27272" spans="3:4" hidden="1" outlineLevel="1" x14ac:dyDescent="0.2">
      <c r="C27272" s="554"/>
      <c r="D27272" s="554"/>
    </row>
    <row r="27273" spans="3:4" hidden="1" outlineLevel="1" x14ac:dyDescent="0.2">
      <c r="C27273" s="554"/>
      <c r="D27273" s="554"/>
    </row>
    <row r="27274" spans="3:4" hidden="1" outlineLevel="1" x14ac:dyDescent="0.2">
      <c r="C27274" s="554"/>
      <c r="D27274" s="554"/>
    </row>
    <row r="27275" spans="3:4" hidden="1" outlineLevel="1" x14ac:dyDescent="0.2">
      <c r="C27275" s="554"/>
      <c r="D27275" s="554"/>
    </row>
    <row r="27276" spans="3:4" hidden="1" outlineLevel="1" x14ac:dyDescent="0.2">
      <c r="C27276" s="554"/>
      <c r="D27276" s="554"/>
    </row>
    <row r="27277" spans="3:4" hidden="1" outlineLevel="1" x14ac:dyDescent="0.2">
      <c r="C27277" s="554"/>
      <c r="D27277" s="554"/>
    </row>
    <row r="27278" spans="3:4" hidden="1" outlineLevel="1" x14ac:dyDescent="0.2">
      <c r="C27278" s="554"/>
      <c r="D27278" s="554"/>
    </row>
    <row r="27279" spans="3:4" hidden="1" outlineLevel="1" x14ac:dyDescent="0.2">
      <c r="C27279" s="554"/>
      <c r="D27279" s="554"/>
    </row>
    <row r="27280" spans="3:4" hidden="1" outlineLevel="1" x14ac:dyDescent="0.2">
      <c r="C27280" s="554"/>
      <c r="D27280" s="554"/>
    </row>
    <row r="27281" spans="3:4" hidden="1" outlineLevel="1" x14ac:dyDescent="0.2">
      <c r="C27281" s="554"/>
      <c r="D27281" s="554"/>
    </row>
    <row r="27282" spans="3:4" hidden="1" outlineLevel="1" x14ac:dyDescent="0.2">
      <c r="C27282" s="554"/>
      <c r="D27282" s="554"/>
    </row>
    <row r="27283" spans="3:4" hidden="1" outlineLevel="1" x14ac:dyDescent="0.2">
      <c r="C27283" s="554"/>
      <c r="D27283" s="554"/>
    </row>
    <row r="27284" spans="3:4" hidden="1" outlineLevel="1" x14ac:dyDescent="0.2">
      <c r="C27284" s="554"/>
      <c r="D27284" s="554"/>
    </row>
    <row r="27285" spans="3:4" hidden="1" outlineLevel="1" x14ac:dyDescent="0.2">
      <c r="C27285" s="554"/>
      <c r="D27285" s="554"/>
    </row>
    <row r="27286" spans="3:4" hidden="1" outlineLevel="1" x14ac:dyDescent="0.2">
      <c r="C27286" s="554"/>
      <c r="D27286" s="554"/>
    </row>
    <row r="27287" spans="3:4" hidden="1" outlineLevel="1" x14ac:dyDescent="0.2">
      <c r="C27287" s="554"/>
      <c r="D27287" s="554"/>
    </row>
    <row r="27288" spans="3:4" hidden="1" outlineLevel="1" x14ac:dyDescent="0.2">
      <c r="C27288" s="554"/>
      <c r="D27288" s="554"/>
    </row>
    <row r="27289" spans="3:4" hidden="1" outlineLevel="1" x14ac:dyDescent="0.2">
      <c r="C27289" s="554"/>
      <c r="D27289" s="554"/>
    </row>
    <row r="27290" spans="3:4" hidden="1" outlineLevel="1" x14ac:dyDescent="0.2">
      <c r="C27290" s="554"/>
      <c r="D27290" s="554"/>
    </row>
    <row r="27291" spans="3:4" hidden="1" outlineLevel="1" x14ac:dyDescent="0.2">
      <c r="C27291" s="554"/>
      <c r="D27291" s="554"/>
    </row>
    <row r="27292" spans="3:4" hidden="1" outlineLevel="1" x14ac:dyDescent="0.2">
      <c r="C27292" s="554"/>
      <c r="D27292" s="554"/>
    </row>
    <row r="27293" spans="3:4" hidden="1" outlineLevel="1" x14ac:dyDescent="0.2">
      <c r="C27293" s="554"/>
      <c r="D27293" s="554"/>
    </row>
    <row r="27294" spans="3:4" hidden="1" outlineLevel="1" x14ac:dyDescent="0.2">
      <c r="C27294" s="554"/>
      <c r="D27294" s="554"/>
    </row>
    <row r="27295" spans="3:4" hidden="1" outlineLevel="1" x14ac:dyDescent="0.2">
      <c r="C27295" s="554"/>
      <c r="D27295" s="554"/>
    </row>
    <row r="27296" spans="3:4" hidden="1" outlineLevel="1" x14ac:dyDescent="0.2">
      <c r="C27296" s="554"/>
      <c r="D27296" s="554"/>
    </row>
    <row r="27297" spans="3:4" hidden="1" outlineLevel="1" x14ac:dyDescent="0.2">
      <c r="C27297" s="554"/>
      <c r="D27297" s="554"/>
    </row>
    <row r="27298" spans="3:4" hidden="1" outlineLevel="1" x14ac:dyDescent="0.2">
      <c r="C27298" s="554"/>
      <c r="D27298" s="554"/>
    </row>
    <row r="27299" spans="3:4" hidden="1" outlineLevel="1" x14ac:dyDescent="0.2">
      <c r="C27299" s="554"/>
      <c r="D27299" s="554"/>
    </row>
    <row r="27300" spans="3:4" hidden="1" outlineLevel="1" x14ac:dyDescent="0.2">
      <c r="C27300" s="554"/>
      <c r="D27300" s="554"/>
    </row>
    <row r="27301" spans="3:4" hidden="1" outlineLevel="1" x14ac:dyDescent="0.2">
      <c r="C27301" s="554"/>
      <c r="D27301" s="554"/>
    </row>
    <row r="27302" spans="3:4" hidden="1" outlineLevel="1" x14ac:dyDescent="0.2">
      <c r="C27302" s="554"/>
      <c r="D27302" s="554"/>
    </row>
    <row r="27303" spans="3:4" hidden="1" outlineLevel="1" x14ac:dyDescent="0.2">
      <c r="C27303" s="554"/>
      <c r="D27303" s="554"/>
    </row>
    <row r="27304" spans="3:4" hidden="1" outlineLevel="1" x14ac:dyDescent="0.2">
      <c r="C27304" s="554"/>
      <c r="D27304" s="554"/>
    </row>
    <row r="27305" spans="3:4" hidden="1" outlineLevel="1" x14ac:dyDescent="0.2">
      <c r="C27305" s="554"/>
      <c r="D27305" s="554"/>
    </row>
    <row r="27306" spans="3:4" hidden="1" outlineLevel="1" x14ac:dyDescent="0.2">
      <c r="C27306" s="554"/>
      <c r="D27306" s="554"/>
    </row>
    <row r="27307" spans="3:4" hidden="1" outlineLevel="1" x14ac:dyDescent="0.2">
      <c r="C27307" s="554"/>
      <c r="D27307" s="554"/>
    </row>
    <row r="27308" spans="3:4" hidden="1" outlineLevel="1" x14ac:dyDescent="0.2">
      <c r="C27308" s="554"/>
      <c r="D27308" s="554"/>
    </row>
    <row r="27309" spans="3:4" hidden="1" outlineLevel="1" x14ac:dyDescent="0.2">
      <c r="C27309" s="554"/>
      <c r="D27309" s="554"/>
    </row>
    <row r="27310" spans="3:4" hidden="1" outlineLevel="1" x14ac:dyDescent="0.2">
      <c r="C27310" s="554"/>
      <c r="D27310" s="554"/>
    </row>
    <row r="27311" spans="3:4" hidden="1" outlineLevel="1" x14ac:dyDescent="0.2">
      <c r="C27311" s="554"/>
      <c r="D27311" s="554"/>
    </row>
    <row r="27312" spans="3:4" hidden="1" outlineLevel="1" x14ac:dyDescent="0.2">
      <c r="C27312" s="554"/>
      <c r="D27312" s="554"/>
    </row>
    <row r="27313" spans="3:4" hidden="1" outlineLevel="1" x14ac:dyDescent="0.2">
      <c r="C27313" s="554"/>
      <c r="D27313" s="554"/>
    </row>
    <row r="27314" spans="3:4" hidden="1" outlineLevel="1" x14ac:dyDescent="0.2">
      <c r="C27314" s="554"/>
      <c r="D27314" s="554"/>
    </row>
    <row r="27315" spans="3:4" hidden="1" outlineLevel="1" x14ac:dyDescent="0.2">
      <c r="C27315" s="554"/>
      <c r="D27315" s="554"/>
    </row>
    <row r="27316" spans="3:4" hidden="1" outlineLevel="1" x14ac:dyDescent="0.2">
      <c r="C27316" s="554"/>
      <c r="D27316" s="554"/>
    </row>
    <row r="27317" spans="3:4" hidden="1" outlineLevel="1" x14ac:dyDescent="0.2">
      <c r="C27317" s="554"/>
      <c r="D27317" s="554"/>
    </row>
    <row r="27318" spans="3:4" hidden="1" outlineLevel="1" x14ac:dyDescent="0.2">
      <c r="C27318" s="554"/>
      <c r="D27318" s="554"/>
    </row>
    <row r="27319" spans="3:4" hidden="1" outlineLevel="1" x14ac:dyDescent="0.2">
      <c r="C27319" s="554"/>
      <c r="D27319" s="554"/>
    </row>
    <row r="27320" spans="3:4" hidden="1" outlineLevel="1" x14ac:dyDescent="0.2">
      <c r="C27320" s="554"/>
      <c r="D27320" s="554"/>
    </row>
    <row r="27321" spans="3:4" hidden="1" outlineLevel="1" x14ac:dyDescent="0.2">
      <c r="C27321" s="554"/>
      <c r="D27321" s="554"/>
    </row>
    <row r="27322" spans="3:4" hidden="1" outlineLevel="1" x14ac:dyDescent="0.2">
      <c r="C27322" s="554"/>
      <c r="D27322" s="554"/>
    </row>
    <row r="27323" spans="3:4" hidden="1" outlineLevel="1" x14ac:dyDescent="0.2">
      <c r="C27323" s="554"/>
      <c r="D27323" s="554"/>
    </row>
    <row r="27324" spans="3:4" hidden="1" outlineLevel="1" x14ac:dyDescent="0.2">
      <c r="C27324" s="554"/>
      <c r="D27324" s="554"/>
    </row>
    <row r="27325" spans="3:4" hidden="1" outlineLevel="1" x14ac:dyDescent="0.2">
      <c r="C27325" s="554"/>
      <c r="D27325" s="554"/>
    </row>
    <row r="27326" spans="3:4" hidden="1" outlineLevel="1" x14ac:dyDescent="0.2">
      <c r="C27326" s="554"/>
      <c r="D27326" s="554"/>
    </row>
    <row r="27327" spans="3:4" hidden="1" outlineLevel="1" x14ac:dyDescent="0.2">
      <c r="C27327" s="554"/>
      <c r="D27327" s="554"/>
    </row>
    <row r="27328" spans="3:4" hidden="1" outlineLevel="1" x14ac:dyDescent="0.2">
      <c r="C27328" s="554"/>
      <c r="D27328" s="554"/>
    </row>
    <row r="27329" spans="3:4" hidden="1" outlineLevel="1" x14ac:dyDescent="0.2">
      <c r="C27329" s="554"/>
      <c r="D27329" s="554"/>
    </row>
    <row r="27330" spans="3:4" hidden="1" outlineLevel="1" x14ac:dyDescent="0.2">
      <c r="C27330" s="554"/>
      <c r="D27330" s="554"/>
    </row>
    <row r="27331" spans="3:4" hidden="1" outlineLevel="1" x14ac:dyDescent="0.2">
      <c r="C27331" s="554"/>
      <c r="D27331" s="554"/>
    </row>
    <row r="27332" spans="3:4" hidden="1" outlineLevel="1" x14ac:dyDescent="0.2">
      <c r="C27332" s="554"/>
      <c r="D27332" s="554"/>
    </row>
    <row r="27333" spans="3:4" hidden="1" outlineLevel="1" x14ac:dyDescent="0.2">
      <c r="C27333" s="554"/>
      <c r="D27333" s="554"/>
    </row>
    <row r="27334" spans="3:4" hidden="1" outlineLevel="1" x14ac:dyDescent="0.2">
      <c r="C27334" s="554"/>
      <c r="D27334" s="554"/>
    </row>
    <row r="27335" spans="3:4" hidden="1" outlineLevel="1" x14ac:dyDescent="0.2">
      <c r="C27335" s="554"/>
      <c r="D27335" s="554"/>
    </row>
    <row r="27336" spans="3:4" hidden="1" outlineLevel="1" x14ac:dyDescent="0.2">
      <c r="C27336" s="554"/>
      <c r="D27336" s="554"/>
    </row>
    <row r="27337" spans="3:4" hidden="1" outlineLevel="1" x14ac:dyDescent="0.2">
      <c r="C27337" s="554"/>
      <c r="D27337" s="554"/>
    </row>
    <row r="27338" spans="3:4" hidden="1" outlineLevel="1" x14ac:dyDescent="0.2">
      <c r="C27338" s="554"/>
      <c r="D27338" s="554"/>
    </row>
    <row r="27339" spans="3:4" hidden="1" outlineLevel="1" x14ac:dyDescent="0.2">
      <c r="C27339" s="554"/>
      <c r="D27339" s="554"/>
    </row>
    <row r="27340" spans="3:4" hidden="1" outlineLevel="1" x14ac:dyDescent="0.2">
      <c r="C27340" s="554"/>
      <c r="D27340" s="554"/>
    </row>
    <row r="27341" spans="3:4" hidden="1" outlineLevel="1" x14ac:dyDescent="0.2">
      <c r="C27341" s="554"/>
      <c r="D27341" s="554"/>
    </row>
    <row r="27342" spans="3:4" hidden="1" outlineLevel="1" x14ac:dyDescent="0.2">
      <c r="C27342" s="554"/>
      <c r="D27342" s="554"/>
    </row>
    <row r="27343" spans="3:4" hidden="1" outlineLevel="1" x14ac:dyDescent="0.2">
      <c r="C27343" s="554"/>
      <c r="D27343" s="554"/>
    </row>
    <row r="27344" spans="3:4" hidden="1" outlineLevel="1" x14ac:dyDescent="0.2">
      <c r="C27344" s="554"/>
      <c r="D27344" s="554"/>
    </row>
    <row r="27345" spans="3:4" hidden="1" outlineLevel="1" x14ac:dyDescent="0.2">
      <c r="C27345" s="554"/>
      <c r="D27345" s="554"/>
    </row>
    <row r="27346" spans="3:4" hidden="1" outlineLevel="1" x14ac:dyDescent="0.2">
      <c r="C27346" s="554"/>
      <c r="D27346" s="554"/>
    </row>
    <row r="27347" spans="3:4" hidden="1" outlineLevel="1" x14ac:dyDescent="0.2">
      <c r="C27347" s="554"/>
      <c r="D27347" s="554"/>
    </row>
    <row r="27348" spans="3:4" hidden="1" outlineLevel="1" x14ac:dyDescent="0.2">
      <c r="C27348" s="554"/>
      <c r="D27348" s="554"/>
    </row>
    <row r="27349" spans="3:4" hidden="1" outlineLevel="1" x14ac:dyDescent="0.2">
      <c r="C27349" s="554"/>
      <c r="D27349" s="554"/>
    </row>
    <row r="27350" spans="3:4" hidden="1" outlineLevel="1" x14ac:dyDescent="0.2">
      <c r="C27350" s="554"/>
      <c r="D27350" s="554"/>
    </row>
    <row r="27351" spans="3:4" hidden="1" outlineLevel="1" x14ac:dyDescent="0.2">
      <c r="C27351" s="554"/>
      <c r="D27351" s="554"/>
    </row>
    <row r="27352" spans="3:4" hidden="1" outlineLevel="1" x14ac:dyDescent="0.2">
      <c r="C27352" s="554"/>
      <c r="D27352" s="554"/>
    </row>
    <row r="27353" spans="3:4" hidden="1" outlineLevel="1" x14ac:dyDescent="0.2">
      <c r="C27353" s="554"/>
      <c r="D27353" s="554"/>
    </row>
    <row r="27354" spans="3:4" hidden="1" outlineLevel="1" x14ac:dyDescent="0.2">
      <c r="C27354" s="554"/>
      <c r="D27354" s="554"/>
    </row>
    <row r="27355" spans="3:4" hidden="1" outlineLevel="1" x14ac:dyDescent="0.2">
      <c r="C27355" s="554"/>
      <c r="D27355" s="554"/>
    </row>
    <row r="27356" spans="3:4" hidden="1" outlineLevel="1" x14ac:dyDescent="0.2">
      <c r="C27356" s="554"/>
      <c r="D27356" s="554"/>
    </row>
    <row r="27357" spans="3:4" hidden="1" outlineLevel="1" x14ac:dyDescent="0.2">
      <c r="C27357" s="554"/>
      <c r="D27357" s="554"/>
    </row>
    <row r="27358" spans="3:4" hidden="1" outlineLevel="1" x14ac:dyDescent="0.2">
      <c r="C27358" s="554"/>
      <c r="D27358" s="554"/>
    </row>
    <row r="27359" spans="3:4" hidden="1" outlineLevel="1" x14ac:dyDescent="0.2">
      <c r="C27359" s="554"/>
      <c r="D27359" s="554"/>
    </row>
    <row r="27360" spans="3:4" hidden="1" outlineLevel="1" x14ac:dyDescent="0.2">
      <c r="C27360" s="554"/>
      <c r="D27360" s="554"/>
    </row>
    <row r="27361" spans="3:4" hidden="1" outlineLevel="1" x14ac:dyDescent="0.2">
      <c r="C27361" s="554"/>
      <c r="D27361" s="554"/>
    </row>
    <row r="27362" spans="3:4" hidden="1" outlineLevel="1" x14ac:dyDescent="0.2">
      <c r="C27362" s="554"/>
      <c r="D27362" s="554"/>
    </row>
    <row r="27363" spans="3:4" hidden="1" outlineLevel="1" x14ac:dyDescent="0.2">
      <c r="C27363" s="554"/>
      <c r="D27363" s="554"/>
    </row>
    <row r="27364" spans="3:4" hidden="1" outlineLevel="1" x14ac:dyDescent="0.2">
      <c r="C27364" s="554"/>
      <c r="D27364" s="554"/>
    </row>
    <row r="27365" spans="3:4" hidden="1" outlineLevel="1" x14ac:dyDescent="0.2">
      <c r="C27365" s="554"/>
      <c r="D27365" s="554"/>
    </row>
    <row r="27366" spans="3:4" hidden="1" outlineLevel="1" x14ac:dyDescent="0.2">
      <c r="C27366" s="554"/>
      <c r="D27366" s="554"/>
    </row>
    <row r="27367" spans="3:4" hidden="1" outlineLevel="1" x14ac:dyDescent="0.2">
      <c r="C27367" s="554"/>
      <c r="D27367" s="554"/>
    </row>
    <row r="27368" spans="3:4" hidden="1" outlineLevel="1" x14ac:dyDescent="0.2">
      <c r="C27368" s="554"/>
      <c r="D27368" s="554"/>
    </row>
    <row r="27369" spans="3:4" hidden="1" outlineLevel="1" x14ac:dyDescent="0.2">
      <c r="C27369" s="554"/>
      <c r="D27369" s="554"/>
    </row>
    <row r="27370" spans="3:4" hidden="1" outlineLevel="1" x14ac:dyDescent="0.2">
      <c r="C27370" s="554"/>
      <c r="D27370" s="554"/>
    </row>
    <row r="27371" spans="3:4" hidden="1" outlineLevel="1" x14ac:dyDescent="0.2">
      <c r="C27371" s="554"/>
      <c r="D27371" s="554"/>
    </row>
    <row r="27372" spans="3:4" hidden="1" outlineLevel="1" x14ac:dyDescent="0.2">
      <c r="C27372" s="554"/>
      <c r="D27372" s="554"/>
    </row>
    <row r="27373" spans="3:4" hidden="1" outlineLevel="1" x14ac:dyDescent="0.2">
      <c r="C27373" s="554"/>
      <c r="D27373" s="554"/>
    </row>
    <row r="27374" spans="3:4" hidden="1" outlineLevel="1" x14ac:dyDescent="0.2">
      <c r="C27374" s="554"/>
      <c r="D27374" s="554"/>
    </row>
    <row r="27375" spans="3:4" hidden="1" outlineLevel="1" x14ac:dyDescent="0.2">
      <c r="C27375" s="554"/>
      <c r="D27375" s="554"/>
    </row>
    <row r="27376" spans="3:4" hidden="1" outlineLevel="1" x14ac:dyDescent="0.2">
      <c r="C27376" s="554"/>
      <c r="D27376" s="554"/>
    </row>
    <row r="27377" spans="3:4" hidden="1" outlineLevel="1" x14ac:dyDescent="0.2">
      <c r="C27377" s="554"/>
      <c r="D27377" s="554"/>
    </row>
    <row r="27378" spans="3:4" hidden="1" outlineLevel="1" x14ac:dyDescent="0.2">
      <c r="C27378" s="554"/>
      <c r="D27378" s="554"/>
    </row>
    <row r="27379" spans="3:4" hidden="1" outlineLevel="1" x14ac:dyDescent="0.2">
      <c r="C27379" s="554"/>
      <c r="D27379" s="554"/>
    </row>
    <row r="27380" spans="3:4" hidden="1" outlineLevel="1" x14ac:dyDescent="0.2">
      <c r="C27380" s="554"/>
      <c r="D27380" s="554"/>
    </row>
    <row r="27381" spans="3:4" hidden="1" outlineLevel="1" x14ac:dyDescent="0.2">
      <c r="C27381" s="554"/>
      <c r="D27381" s="554"/>
    </row>
    <row r="27382" spans="3:4" hidden="1" outlineLevel="1" x14ac:dyDescent="0.2">
      <c r="C27382" s="554"/>
      <c r="D27382" s="554"/>
    </row>
    <row r="27383" spans="3:4" hidden="1" outlineLevel="1" x14ac:dyDescent="0.2">
      <c r="C27383" s="554"/>
      <c r="D27383" s="554"/>
    </row>
    <row r="27384" spans="3:4" hidden="1" outlineLevel="1" x14ac:dyDescent="0.2">
      <c r="C27384" s="554"/>
      <c r="D27384" s="554"/>
    </row>
    <row r="27385" spans="3:4" hidden="1" outlineLevel="1" x14ac:dyDescent="0.2">
      <c r="C27385" s="554"/>
      <c r="D27385" s="554"/>
    </row>
    <row r="27386" spans="3:4" hidden="1" outlineLevel="1" x14ac:dyDescent="0.2">
      <c r="C27386" s="554"/>
      <c r="D27386" s="554"/>
    </row>
    <row r="27387" spans="3:4" hidden="1" outlineLevel="1" x14ac:dyDescent="0.2">
      <c r="C27387" s="554"/>
      <c r="D27387" s="554"/>
    </row>
    <row r="27388" spans="3:4" hidden="1" outlineLevel="1" x14ac:dyDescent="0.2">
      <c r="C27388" s="554"/>
      <c r="D27388" s="554"/>
    </row>
    <row r="27389" spans="3:4" hidden="1" outlineLevel="1" x14ac:dyDescent="0.2">
      <c r="C27389" s="554"/>
      <c r="D27389" s="554"/>
    </row>
    <row r="27390" spans="3:4" hidden="1" outlineLevel="1" x14ac:dyDescent="0.2">
      <c r="C27390" s="554"/>
      <c r="D27390" s="554"/>
    </row>
    <row r="27391" spans="3:4" hidden="1" outlineLevel="1" x14ac:dyDescent="0.2">
      <c r="C27391" s="554"/>
      <c r="D27391" s="554"/>
    </row>
    <row r="27392" spans="3:4" hidden="1" outlineLevel="1" x14ac:dyDescent="0.2">
      <c r="C27392" s="554"/>
      <c r="D27392" s="554"/>
    </row>
    <row r="27393" spans="3:4" hidden="1" outlineLevel="1" x14ac:dyDescent="0.2">
      <c r="C27393" s="554"/>
      <c r="D27393" s="554"/>
    </row>
    <row r="27394" spans="3:4" hidden="1" outlineLevel="1" x14ac:dyDescent="0.2">
      <c r="C27394" s="554"/>
      <c r="D27394" s="554"/>
    </row>
    <row r="27395" spans="3:4" hidden="1" outlineLevel="1" x14ac:dyDescent="0.2">
      <c r="C27395" s="554"/>
      <c r="D27395" s="554"/>
    </row>
    <row r="27396" spans="3:4" hidden="1" outlineLevel="1" x14ac:dyDescent="0.2">
      <c r="C27396" s="554"/>
      <c r="D27396" s="554"/>
    </row>
    <row r="27397" spans="3:4" hidden="1" outlineLevel="1" x14ac:dyDescent="0.2">
      <c r="C27397" s="554"/>
      <c r="D27397" s="554"/>
    </row>
    <row r="27398" spans="3:4" hidden="1" outlineLevel="1" x14ac:dyDescent="0.2">
      <c r="C27398" s="554"/>
      <c r="D27398" s="554"/>
    </row>
    <row r="27399" spans="3:4" hidden="1" outlineLevel="1" x14ac:dyDescent="0.2">
      <c r="C27399" s="554"/>
      <c r="D27399" s="554"/>
    </row>
    <row r="27400" spans="3:4" hidden="1" outlineLevel="1" x14ac:dyDescent="0.2">
      <c r="C27400" s="554"/>
      <c r="D27400" s="554"/>
    </row>
    <row r="27401" spans="3:4" hidden="1" outlineLevel="1" x14ac:dyDescent="0.2">
      <c r="C27401" s="554"/>
      <c r="D27401" s="554"/>
    </row>
    <row r="27402" spans="3:4" hidden="1" outlineLevel="1" x14ac:dyDescent="0.2">
      <c r="C27402" s="554"/>
      <c r="D27402" s="554"/>
    </row>
    <row r="27403" spans="3:4" hidden="1" outlineLevel="1" x14ac:dyDescent="0.2">
      <c r="C27403" s="554"/>
      <c r="D27403" s="554"/>
    </row>
    <row r="27404" spans="3:4" hidden="1" outlineLevel="1" x14ac:dyDescent="0.2">
      <c r="C27404" s="554"/>
      <c r="D27404" s="554"/>
    </row>
    <row r="27405" spans="3:4" hidden="1" outlineLevel="1" x14ac:dyDescent="0.2">
      <c r="C27405" s="554"/>
      <c r="D27405" s="554"/>
    </row>
    <row r="27406" spans="3:4" hidden="1" outlineLevel="1" x14ac:dyDescent="0.2">
      <c r="C27406" s="554"/>
      <c r="D27406" s="554"/>
    </row>
    <row r="27407" spans="3:4" hidden="1" outlineLevel="1" x14ac:dyDescent="0.2">
      <c r="C27407" s="554"/>
      <c r="D27407" s="554"/>
    </row>
    <row r="27408" spans="3:4" hidden="1" outlineLevel="1" x14ac:dyDescent="0.2">
      <c r="C27408" s="554"/>
      <c r="D27408" s="554"/>
    </row>
    <row r="27409" spans="3:4" hidden="1" outlineLevel="1" x14ac:dyDescent="0.2">
      <c r="C27409" s="554"/>
      <c r="D27409" s="554"/>
    </row>
    <row r="27410" spans="3:4" hidden="1" outlineLevel="1" x14ac:dyDescent="0.2">
      <c r="C27410" s="554"/>
      <c r="D27410" s="554"/>
    </row>
    <row r="27411" spans="3:4" hidden="1" outlineLevel="1" x14ac:dyDescent="0.2">
      <c r="C27411" s="554"/>
      <c r="D27411" s="554"/>
    </row>
    <row r="27412" spans="3:4" hidden="1" outlineLevel="1" x14ac:dyDescent="0.2">
      <c r="C27412" s="554"/>
      <c r="D27412" s="554"/>
    </row>
    <row r="27413" spans="3:4" hidden="1" outlineLevel="1" x14ac:dyDescent="0.2">
      <c r="C27413" s="554"/>
      <c r="D27413" s="554"/>
    </row>
    <row r="27414" spans="3:4" hidden="1" outlineLevel="1" x14ac:dyDescent="0.2">
      <c r="C27414" s="554"/>
      <c r="D27414" s="554"/>
    </row>
    <row r="27415" spans="3:4" hidden="1" outlineLevel="1" x14ac:dyDescent="0.2">
      <c r="C27415" s="554"/>
      <c r="D27415" s="554"/>
    </row>
    <row r="27416" spans="3:4" hidden="1" outlineLevel="1" x14ac:dyDescent="0.2">
      <c r="C27416" s="554"/>
      <c r="D27416" s="554"/>
    </row>
    <row r="27417" spans="3:4" hidden="1" outlineLevel="1" x14ac:dyDescent="0.2">
      <c r="C27417" s="554"/>
      <c r="D27417" s="554"/>
    </row>
    <row r="27418" spans="3:4" hidden="1" outlineLevel="1" x14ac:dyDescent="0.2">
      <c r="C27418" s="554"/>
      <c r="D27418" s="554"/>
    </row>
    <row r="27419" spans="3:4" hidden="1" outlineLevel="1" x14ac:dyDescent="0.2">
      <c r="C27419" s="554"/>
      <c r="D27419" s="554"/>
    </row>
    <row r="27420" spans="3:4" hidden="1" outlineLevel="1" x14ac:dyDescent="0.2">
      <c r="C27420" s="554"/>
      <c r="D27420" s="554"/>
    </row>
    <row r="27421" spans="3:4" hidden="1" outlineLevel="1" x14ac:dyDescent="0.2">
      <c r="C27421" s="554"/>
      <c r="D27421" s="554"/>
    </row>
    <row r="27422" spans="3:4" hidden="1" outlineLevel="1" x14ac:dyDescent="0.2">
      <c r="C27422" s="554"/>
      <c r="D27422" s="554"/>
    </row>
    <row r="27423" spans="3:4" hidden="1" outlineLevel="1" x14ac:dyDescent="0.2">
      <c r="C27423" s="554"/>
      <c r="D27423" s="554"/>
    </row>
    <row r="27424" spans="3:4" hidden="1" outlineLevel="1" x14ac:dyDescent="0.2">
      <c r="C27424" s="554"/>
      <c r="D27424" s="554"/>
    </row>
    <row r="27425" spans="3:4" hidden="1" outlineLevel="1" x14ac:dyDescent="0.2">
      <c r="C27425" s="554"/>
      <c r="D27425" s="554"/>
    </row>
    <row r="27426" spans="3:4" hidden="1" outlineLevel="1" x14ac:dyDescent="0.2">
      <c r="C27426" s="554"/>
      <c r="D27426" s="554"/>
    </row>
    <row r="27427" spans="3:4" hidden="1" outlineLevel="1" x14ac:dyDescent="0.2">
      <c r="C27427" s="554"/>
      <c r="D27427" s="554"/>
    </row>
    <row r="27428" spans="3:4" hidden="1" outlineLevel="1" x14ac:dyDescent="0.2">
      <c r="C27428" s="554"/>
      <c r="D27428" s="554"/>
    </row>
    <row r="27429" spans="3:4" hidden="1" outlineLevel="1" x14ac:dyDescent="0.2">
      <c r="C27429" s="554"/>
      <c r="D27429" s="554"/>
    </row>
    <row r="27430" spans="3:4" hidden="1" outlineLevel="1" x14ac:dyDescent="0.2">
      <c r="C27430" s="554"/>
      <c r="D27430" s="554"/>
    </row>
    <row r="27431" spans="3:4" hidden="1" outlineLevel="1" x14ac:dyDescent="0.2">
      <c r="C27431" s="554"/>
      <c r="D27431" s="554"/>
    </row>
    <row r="27432" spans="3:4" hidden="1" outlineLevel="1" x14ac:dyDescent="0.2">
      <c r="C27432" s="554"/>
      <c r="D27432" s="554"/>
    </row>
    <row r="27433" spans="3:4" hidden="1" outlineLevel="1" x14ac:dyDescent="0.2">
      <c r="C27433" s="554"/>
      <c r="D27433" s="554"/>
    </row>
    <row r="27434" spans="3:4" hidden="1" outlineLevel="1" x14ac:dyDescent="0.2">
      <c r="C27434" s="554"/>
      <c r="D27434" s="554"/>
    </row>
    <row r="27435" spans="3:4" hidden="1" outlineLevel="1" x14ac:dyDescent="0.2">
      <c r="C27435" s="554"/>
      <c r="D27435" s="554"/>
    </row>
    <row r="27436" spans="3:4" hidden="1" outlineLevel="1" x14ac:dyDescent="0.2">
      <c r="C27436" s="554"/>
      <c r="D27436" s="554"/>
    </row>
    <row r="27437" spans="3:4" hidden="1" outlineLevel="1" x14ac:dyDescent="0.2">
      <c r="C27437" s="554"/>
      <c r="D27437" s="554"/>
    </row>
    <row r="27438" spans="3:4" hidden="1" outlineLevel="1" x14ac:dyDescent="0.2">
      <c r="C27438" s="554"/>
      <c r="D27438" s="554"/>
    </row>
    <row r="27439" spans="3:4" hidden="1" outlineLevel="1" x14ac:dyDescent="0.2">
      <c r="C27439" s="554"/>
      <c r="D27439" s="554"/>
    </row>
    <row r="27440" spans="3:4" hidden="1" outlineLevel="1" x14ac:dyDescent="0.2">
      <c r="C27440" s="554"/>
      <c r="D27440" s="554"/>
    </row>
    <row r="27441" spans="3:4" hidden="1" outlineLevel="1" x14ac:dyDescent="0.2">
      <c r="C27441" s="554"/>
      <c r="D27441" s="554"/>
    </row>
    <row r="27442" spans="3:4" hidden="1" outlineLevel="1" x14ac:dyDescent="0.2">
      <c r="C27442" s="554"/>
      <c r="D27442" s="554"/>
    </row>
    <row r="27443" spans="3:4" hidden="1" outlineLevel="1" x14ac:dyDescent="0.2">
      <c r="C27443" s="554"/>
      <c r="D27443" s="554"/>
    </row>
    <row r="27444" spans="3:4" hidden="1" outlineLevel="1" x14ac:dyDescent="0.2">
      <c r="C27444" s="554"/>
      <c r="D27444" s="554"/>
    </row>
    <row r="27445" spans="3:4" hidden="1" outlineLevel="1" x14ac:dyDescent="0.2">
      <c r="C27445" s="554"/>
      <c r="D27445" s="554"/>
    </row>
    <row r="27446" spans="3:4" hidden="1" outlineLevel="1" x14ac:dyDescent="0.2">
      <c r="C27446" s="554"/>
      <c r="D27446" s="554"/>
    </row>
    <row r="27447" spans="3:4" hidden="1" outlineLevel="1" x14ac:dyDescent="0.2">
      <c r="C27447" s="554"/>
      <c r="D27447" s="554"/>
    </row>
    <row r="27448" spans="3:4" hidden="1" outlineLevel="1" x14ac:dyDescent="0.2">
      <c r="C27448" s="554"/>
      <c r="D27448" s="554"/>
    </row>
    <row r="27449" spans="3:4" hidden="1" outlineLevel="1" x14ac:dyDescent="0.2">
      <c r="C27449" s="554"/>
      <c r="D27449" s="554"/>
    </row>
    <row r="27450" spans="3:4" hidden="1" outlineLevel="1" x14ac:dyDescent="0.2">
      <c r="C27450" s="554"/>
      <c r="D27450" s="554"/>
    </row>
    <row r="27451" spans="3:4" hidden="1" outlineLevel="1" x14ac:dyDescent="0.2">
      <c r="C27451" s="554"/>
      <c r="D27451" s="554"/>
    </row>
    <row r="27452" spans="3:4" hidden="1" outlineLevel="1" x14ac:dyDescent="0.2">
      <c r="C27452" s="554"/>
      <c r="D27452" s="554"/>
    </row>
    <row r="27453" spans="3:4" hidden="1" outlineLevel="1" x14ac:dyDescent="0.2">
      <c r="C27453" s="554"/>
      <c r="D27453" s="554"/>
    </row>
    <row r="27454" spans="3:4" hidden="1" outlineLevel="1" x14ac:dyDescent="0.2">
      <c r="C27454" s="554"/>
      <c r="D27454" s="554"/>
    </row>
    <row r="27455" spans="3:4" hidden="1" outlineLevel="1" x14ac:dyDescent="0.2">
      <c r="C27455" s="554"/>
      <c r="D27455" s="554"/>
    </row>
    <row r="27456" spans="3:4" hidden="1" outlineLevel="1" x14ac:dyDescent="0.2">
      <c r="C27456" s="554"/>
      <c r="D27456" s="554"/>
    </row>
    <row r="27457" spans="3:4" hidden="1" outlineLevel="1" x14ac:dyDescent="0.2">
      <c r="C27457" s="554"/>
      <c r="D27457" s="554"/>
    </row>
    <row r="27458" spans="3:4" hidden="1" outlineLevel="1" x14ac:dyDescent="0.2">
      <c r="C27458" s="554"/>
      <c r="D27458" s="554"/>
    </row>
    <row r="27459" spans="3:4" hidden="1" outlineLevel="1" x14ac:dyDescent="0.2">
      <c r="C27459" s="554"/>
      <c r="D27459" s="554"/>
    </row>
    <row r="27460" spans="3:4" hidden="1" outlineLevel="1" x14ac:dyDescent="0.2">
      <c r="C27460" s="554"/>
      <c r="D27460" s="554"/>
    </row>
    <row r="27461" spans="3:4" hidden="1" outlineLevel="1" x14ac:dyDescent="0.2">
      <c r="C27461" s="554"/>
      <c r="D27461" s="554"/>
    </row>
    <row r="27462" spans="3:4" hidden="1" outlineLevel="1" x14ac:dyDescent="0.2">
      <c r="C27462" s="554"/>
      <c r="D27462" s="554"/>
    </row>
    <row r="27463" spans="3:4" hidden="1" outlineLevel="1" x14ac:dyDescent="0.2">
      <c r="C27463" s="554"/>
      <c r="D27463" s="554"/>
    </row>
    <row r="27464" spans="3:4" hidden="1" outlineLevel="1" x14ac:dyDescent="0.2">
      <c r="C27464" s="554"/>
      <c r="D27464" s="554"/>
    </row>
    <row r="27465" spans="3:4" hidden="1" outlineLevel="1" x14ac:dyDescent="0.2">
      <c r="C27465" s="554"/>
      <c r="D27465" s="554"/>
    </row>
    <row r="27466" spans="3:4" hidden="1" outlineLevel="1" x14ac:dyDescent="0.2">
      <c r="C27466" s="554"/>
      <c r="D27466" s="554"/>
    </row>
    <row r="27467" spans="3:4" hidden="1" outlineLevel="1" x14ac:dyDescent="0.2">
      <c r="C27467" s="554"/>
      <c r="D27467" s="554"/>
    </row>
    <row r="27468" spans="3:4" hidden="1" outlineLevel="1" x14ac:dyDescent="0.2">
      <c r="C27468" s="554"/>
      <c r="D27468" s="554"/>
    </row>
    <row r="27469" spans="3:4" hidden="1" outlineLevel="1" x14ac:dyDescent="0.2">
      <c r="C27469" s="554"/>
      <c r="D27469" s="554"/>
    </row>
    <row r="27470" spans="3:4" hidden="1" outlineLevel="1" x14ac:dyDescent="0.2">
      <c r="C27470" s="554"/>
      <c r="D27470" s="554"/>
    </row>
    <row r="27471" spans="3:4" hidden="1" outlineLevel="1" x14ac:dyDescent="0.2">
      <c r="C27471" s="554"/>
      <c r="D27471" s="554"/>
    </row>
    <row r="27472" spans="3:4" hidden="1" outlineLevel="1" x14ac:dyDescent="0.2">
      <c r="C27472" s="554"/>
      <c r="D27472" s="554"/>
    </row>
    <row r="27473" spans="3:4" hidden="1" outlineLevel="1" x14ac:dyDescent="0.2">
      <c r="C27473" s="554"/>
      <c r="D27473" s="554"/>
    </row>
    <row r="27474" spans="3:4" hidden="1" outlineLevel="1" x14ac:dyDescent="0.2">
      <c r="C27474" s="554"/>
      <c r="D27474" s="554"/>
    </row>
    <row r="27475" spans="3:4" hidden="1" outlineLevel="1" x14ac:dyDescent="0.2">
      <c r="C27475" s="554"/>
      <c r="D27475" s="554"/>
    </row>
    <row r="27476" spans="3:4" hidden="1" outlineLevel="1" x14ac:dyDescent="0.2">
      <c r="C27476" s="554"/>
      <c r="D27476" s="554"/>
    </row>
    <row r="27477" spans="3:4" hidden="1" outlineLevel="1" x14ac:dyDescent="0.2">
      <c r="C27477" s="554"/>
      <c r="D27477" s="554"/>
    </row>
    <row r="27478" spans="3:4" hidden="1" outlineLevel="1" x14ac:dyDescent="0.2">
      <c r="C27478" s="554"/>
      <c r="D27478" s="554"/>
    </row>
    <row r="27479" spans="3:4" hidden="1" outlineLevel="1" x14ac:dyDescent="0.2">
      <c r="C27479" s="554"/>
      <c r="D27479" s="554"/>
    </row>
    <row r="27480" spans="3:4" hidden="1" outlineLevel="1" x14ac:dyDescent="0.2">
      <c r="C27480" s="554"/>
      <c r="D27480" s="554"/>
    </row>
    <row r="27481" spans="3:4" hidden="1" outlineLevel="1" x14ac:dyDescent="0.2">
      <c r="C27481" s="554"/>
      <c r="D27481" s="554"/>
    </row>
    <row r="27482" spans="3:4" hidden="1" outlineLevel="1" x14ac:dyDescent="0.2">
      <c r="C27482" s="554"/>
      <c r="D27482" s="554"/>
    </row>
    <row r="27483" spans="3:4" hidden="1" outlineLevel="1" x14ac:dyDescent="0.2">
      <c r="C27483" s="554"/>
      <c r="D27483" s="554"/>
    </row>
    <row r="27484" spans="3:4" hidden="1" outlineLevel="1" x14ac:dyDescent="0.2">
      <c r="C27484" s="554"/>
      <c r="D27484" s="554"/>
    </row>
    <row r="27485" spans="3:4" hidden="1" outlineLevel="1" x14ac:dyDescent="0.2">
      <c r="C27485" s="554"/>
      <c r="D27485" s="554"/>
    </row>
    <row r="27486" spans="3:4" hidden="1" outlineLevel="1" x14ac:dyDescent="0.2">
      <c r="C27486" s="554"/>
      <c r="D27486" s="554"/>
    </row>
    <row r="27487" spans="3:4" hidden="1" outlineLevel="1" x14ac:dyDescent="0.2">
      <c r="C27487" s="554"/>
      <c r="D27487" s="554"/>
    </row>
    <row r="27488" spans="3:4" hidden="1" outlineLevel="1" x14ac:dyDescent="0.2">
      <c r="C27488" s="554"/>
      <c r="D27488" s="554"/>
    </row>
    <row r="27489" spans="3:4" hidden="1" outlineLevel="1" x14ac:dyDescent="0.2">
      <c r="C27489" s="554"/>
      <c r="D27489" s="554"/>
    </row>
    <row r="27490" spans="3:4" hidden="1" outlineLevel="1" x14ac:dyDescent="0.2">
      <c r="C27490" s="554"/>
      <c r="D27490" s="554"/>
    </row>
    <row r="27491" spans="3:4" hidden="1" outlineLevel="1" x14ac:dyDescent="0.2">
      <c r="C27491" s="554"/>
      <c r="D27491" s="554"/>
    </row>
    <row r="27492" spans="3:4" hidden="1" outlineLevel="1" x14ac:dyDescent="0.2">
      <c r="C27492" s="554"/>
      <c r="D27492" s="554"/>
    </row>
    <row r="27493" spans="3:4" hidden="1" outlineLevel="1" x14ac:dyDescent="0.2">
      <c r="C27493" s="554"/>
      <c r="D27493" s="554"/>
    </row>
    <row r="27494" spans="3:4" hidden="1" outlineLevel="1" x14ac:dyDescent="0.2">
      <c r="C27494" s="554"/>
      <c r="D27494" s="554"/>
    </row>
    <row r="27495" spans="3:4" hidden="1" outlineLevel="1" x14ac:dyDescent="0.2">
      <c r="C27495" s="554"/>
      <c r="D27495" s="554"/>
    </row>
    <row r="27496" spans="3:4" hidden="1" outlineLevel="1" x14ac:dyDescent="0.2">
      <c r="C27496" s="554"/>
      <c r="D27496" s="554"/>
    </row>
    <row r="27497" spans="3:4" hidden="1" outlineLevel="1" x14ac:dyDescent="0.2">
      <c r="C27497" s="554"/>
      <c r="D27497" s="554"/>
    </row>
    <row r="27498" spans="3:4" hidden="1" outlineLevel="1" x14ac:dyDescent="0.2">
      <c r="C27498" s="554"/>
      <c r="D27498" s="554"/>
    </row>
    <row r="27499" spans="3:4" hidden="1" outlineLevel="1" x14ac:dyDescent="0.2">
      <c r="C27499" s="554"/>
      <c r="D27499" s="554"/>
    </row>
    <row r="27500" spans="3:4" hidden="1" outlineLevel="1" x14ac:dyDescent="0.2">
      <c r="C27500" s="554"/>
      <c r="D27500" s="554"/>
    </row>
    <row r="27501" spans="3:4" hidden="1" outlineLevel="1" x14ac:dyDescent="0.2">
      <c r="C27501" s="554"/>
      <c r="D27501" s="554"/>
    </row>
    <row r="27502" spans="3:4" hidden="1" outlineLevel="1" x14ac:dyDescent="0.2">
      <c r="C27502" s="554"/>
      <c r="D27502" s="554"/>
    </row>
    <row r="27503" spans="3:4" hidden="1" outlineLevel="1" x14ac:dyDescent="0.2">
      <c r="C27503" s="554"/>
      <c r="D27503" s="554"/>
    </row>
    <row r="27504" spans="3:4" hidden="1" outlineLevel="1" x14ac:dyDescent="0.2">
      <c r="C27504" s="554"/>
      <c r="D27504" s="554"/>
    </row>
    <row r="27505" spans="3:4" hidden="1" outlineLevel="1" x14ac:dyDescent="0.2">
      <c r="C27505" s="554"/>
      <c r="D27505" s="554"/>
    </row>
    <row r="27506" spans="3:4" hidden="1" outlineLevel="1" x14ac:dyDescent="0.2">
      <c r="C27506" s="554"/>
      <c r="D27506" s="554"/>
    </row>
    <row r="27507" spans="3:4" hidden="1" outlineLevel="1" x14ac:dyDescent="0.2">
      <c r="C27507" s="554"/>
      <c r="D27507" s="554"/>
    </row>
    <row r="27508" spans="3:4" hidden="1" outlineLevel="1" x14ac:dyDescent="0.2">
      <c r="C27508" s="554"/>
      <c r="D27508" s="554"/>
    </row>
    <row r="27509" spans="3:4" hidden="1" outlineLevel="1" x14ac:dyDescent="0.2">
      <c r="C27509" s="554"/>
      <c r="D27509" s="554"/>
    </row>
    <row r="27510" spans="3:4" hidden="1" outlineLevel="1" x14ac:dyDescent="0.2">
      <c r="C27510" s="554"/>
      <c r="D27510" s="554"/>
    </row>
    <row r="27511" spans="3:4" hidden="1" outlineLevel="1" x14ac:dyDescent="0.2">
      <c r="C27511" s="554"/>
      <c r="D27511" s="554"/>
    </row>
    <row r="27512" spans="3:4" hidden="1" outlineLevel="1" x14ac:dyDescent="0.2">
      <c r="C27512" s="554"/>
      <c r="D27512" s="554"/>
    </row>
    <row r="27513" spans="3:4" hidden="1" outlineLevel="1" x14ac:dyDescent="0.2">
      <c r="C27513" s="554"/>
      <c r="D27513" s="554"/>
    </row>
    <row r="27514" spans="3:4" hidden="1" outlineLevel="1" x14ac:dyDescent="0.2">
      <c r="C27514" s="554"/>
      <c r="D27514" s="554"/>
    </row>
    <row r="27515" spans="3:4" hidden="1" outlineLevel="1" x14ac:dyDescent="0.2">
      <c r="C27515" s="554"/>
      <c r="D27515" s="554"/>
    </row>
    <row r="27516" spans="3:4" hidden="1" outlineLevel="1" x14ac:dyDescent="0.2">
      <c r="C27516" s="554"/>
      <c r="D27516" s="554"/>
    </row>
    <row r="27517" spans="3:4" hidden="1" outlineLevel="1" x14ac:dyDescent="0.2">
      <c r="C27517" s="554"/>
      <c r="D27517" s="554"/>
    </row>
    <row r="27518" spans="3:4" hidden="1" outlineLevel="1" x14ac:dyDescent="0.2">
      <c r="C27518" s="554"/>
      <c r="D27518" s="554"/>
    </row>
    <row r="27519" spans="3:4" hidden="1" outlineLevel="1" x14ac:dyDescent="0.2">
      <c r="C27519" s="554"/>
      <c r="D27519" s="554"/>
    </row>
    <row r="27520" spans="3:4" hidden="1" outlineLevel="1" x14ac:dyDescent="0.2">
      <c r="C27520" s="554"/>
      <c r="D27520" s="554"/>
    </row>
    <row r="27521" spans="3:4" hidden="1" outlineLevel="1" x14ac:dyDescent="0.2">
      <c r="C27521" s="554"/>
      <c r="D27521" s="554"/>
    </row>
    <row r="27522" spans="3:4" hidden="1" outlineLevel="1" x14ac:dyDescent="0.2">
      <c r="C27522" s="554"/>
      <c r="D27522" s="554"/>
    </row>
    <row r="27523" spans="3:4" hidden="1" outlineLevel="1" x14ac:dyDescent="0.2">
      <c r="C27523" s="554"/>
      <c r="D27523" s="554"/>
    </row>
    <row r="27524" spans="3:4" hidden="1" outlineLevel="1" x14ac:dyDescent="0.2">
      <c r="C27524" s="554"/>
      <c r="D27524" s="554"/>
    </row>
    <row r="27525" spans="3:4" hidden="1" outlineLevel="1" x14ac:dyDescent="0.2">
      <c r="C27525" s="554"/>
      <c r="D27525" s="554"/>
    </row>
    <row r="27526" spans="3:4" hidden="1" outlineLevel="1" x14ac:dyDescent="0.2">
      <c r="C27526" s="554"/>
      <c r="D27526" s="554"/>
    </row>
    <row r="27527" spans="3:4" hidden="1" outlineLevel="1" x14ac:dyDescent="0.2">
      <c r="C27527" s="554"/>
      <c r="D27527" s="554"/>
    </row>
    <row r="27528" spans="3:4" hidden="1" outlineLevel="1" x14ac:dyDescent="0.2">
      <c r="C27528" s="554"/>
      <c r="D27528" s="554"/>
    </row>
    <row r="27529" spans="3:4" hidden="1" outlineLevel="1" x14ac:dyDescent="0.2">
      <c r="C27529" s="554"/>
      <c r="D27529" s="554"/>
    </row>
    <row r="27530" spans="3:4" hidden="1" outlineLevel="1" x14ac:dyDescent="0.2">
      <c r="C27530" s="554"/>
      <c r="D27530" s="554"/>
    </row>
    <row r="27531" spans="3:4" hidden="1" outlineLevel="1" x14ac:dyDescent="0.2">
      <c r="C27531" s="554"/>
      <c r="D27531" s="554"/>
    </row>
    <row r="27532" spans="3:4" hidden="1" outlineLevel="1" x14ac:dyDescent="0.2">
      <c r="C27532" s="554"/>
      <c r="D27532" s="554"/>
    </row>
    <row r="27533" spans="3:4" hidden="1" outlineLevel="1" x14ac:dyDescent="0.2">
      <c r="C27533" s="554"/>
      <c r="D27533" s="554"/>
    </row>
    <row r="27534" spans="3:4" hidden="1" outlineLevel="1" x14ac:dyDescent="0.2">
      <c r="C27534" s="554"/>
      <c r="D27534" s="554"/>
    </row>
    <row r="27535" spans="3:4" hidden="1" outlineLevel="1" x14ac:dyDescent="0.2">
      <c r="C27535" s="554"/>
      <c r="D27535" s="554"/>
    </row>
    <row r="27536" spans="3:4" hidden="1" outlineLevel="1" x14ac:dyDescent="0.2">
      <c r="C27536" s="554"/>
      <c r="D27536" s="554"/>
    </row>
    <row r="27537" spans="3:4" hidden="1" outlineLevel="1" x14ac:dyDescent="0.2">
      <c r="C27537" s="554"/>
      <c r="D27537" s="554"/>
    </row>
    <row r="27538" spans="3:4" hidden="1" outlineLevel="1" x14ac:dyDescent="0.2">
      <c r="C27538" s="554"/>
      <c r="D27538" s="554"/>
    </row>
    <row r="27539" spans="3:4" hidden="1" outlineLevel="1" x14ac:dyDescent="0.2">
      <c r="C27539" s="554"/>
      <c r="D27539" s="554"/>
    </row>
    <row r="27540" spans="3:4" hidden="1" outlineLevel="1" x14ac:dyDescent="0.2">
      <c r="C27540" s="554"/>
      <c r="D27540" s="554"/>
    </row>
    <row r="27541" spans="3:4" hidden="1" outlineLevel="1" x14ac:dyDescent="0.2">
      <c r="C27541" s="554"/>
      <c r="D27541" s="554"/>
    </row>
    <row r="27542" spans="3:4" hidden="1" outlineLevel="1" x14ac:dyDescent="0.2">
      <c r="C27542" s="554"/>
      <c r="D27542" s="554"/>
    </row>
    <row r="27543" spans="3:4" hidden="1" outlineLevel="1" x14ac:dyDescent="0.2">
      <c r="C27543" s="554"/>
      <c r="D27543" s="554"/>
    </row>
    <row r="27544" spans="3:4" hidden="1" outlineLevel="1" x14ac:dyDescent="0.2">
      <c r="C27544" s="554"/>
      <c r="D27544" s="554"/>
    </row>
    <row r="27545" spans="3:4" hidden="1" outlineLevel="1" x14ac:dyDescent="0.2">
      <c r="C27545" s="554"/>
      <c r="D27545" s="554"/>
    </row>
    <row r="27546" spans="3:4" hidden="1" outlineLevel="1" x14ac:dyDescent="0.2">
      <c r="C27546" s="554"/>
      <c r="D27546" s="554"/>
    </row>
    <row r="27547" spans="3:4" hidden="1" outlineLevel="1" x14ac:dyDescent="0.2">
      <c r="C27547" s="554"/>
      <c r="D27547" s="554"/>
    </row>
    <row r="27548" spans="3:4" hidden="1" outlineLevel="1" x14ac:dyDescent="0.2">
      <c r="C27548" s="554"/>
      <c r="D27548" s="554"/>
    </row>
    <row r="27549" spans="3:4" hidden="1" outlineLevel="1" x14ac:dyDescent="0.2">
      <c r="C27549" s="554"/>
      <c r="D27549" s="554"/>
    </row>
    <row r="27550" spans="3:4" hidden="1" outlineLevel="1" x14ac:dyDescent="0.2">
      <c r="C27550" s="554"/>
      <c r="D27550" s="554"/>
    </row>
    <row r="27551" spans="3:4" hidden="1" outlineLevel="1" x14ac:dyDescent="0.2">
      <c r="C27551" s="554"/>
      <c r="D27551" s="554"/>
    </row>
    <row r="27552" spans="3:4" hidden="1" outlineLevel="1" x14ac:dyDescent="0.2">
      <c r="C27552" s="554"/>
      <c r="D27552" s="554"/>
    </row>
    <row r="27553" spans="3:4" hidden="1" outlineLevel="1" x14ac:dyDescent="0.2">
      <c r="C27553" s="554"/>
      <c r="D27553" s="554"/>
    </row>
    <row r="27554" spans="3:4" hidden="1" outlineLevel="1" x14ac:dyDescent="0.2">
      <c r="C27554" s="554"/>
      <c r="D27554" s="554"/>
    </row>
    <row r="27555" spans="3:4" hidden="1" outlineLevel="1" x14ac:dyDescent="0.2">
      <c r="C27555" s="554"/>
      <c r="D27555" s="554"/>
    </row>
    <row r="27556" spans="3:4" hidden="1" outlineLevel="1" x14ac:dyDescent="0.2">
      <c r="C27556" s="554"/>
      <c r="D27556" s="554"/>
    </row>
    <row r="27557" spans="3:4" hidden="1" outlineLevel="1" x14ac:dyDescent="0.2">
      <c r="C27557" s="554"/>
      <c r="D27557" s="554"/>
    </row>
    <row r="27558" spans="3:4" hidden="1" outlineLevel="1" x14ac:dyDescent="0.2">
      <c r="C27558" s="554"/>
      <c r="D27558" s="554"/>
    </row>
    <row r="27559" spans="3:4" hidden="1" outlineLevel="1" x14ac:dyDescent="0.2">
      <c r="C27559" s="554"/>
      <c r="D27559" s="554"/>
    </row>
    <row r="27560" spans="3:4" hidden="1" outlineLevel="1" x14ac:dyDescent="0.2">
      <c r="C27560" s="554"/>
      <c r="D27560" s="554"/>
    </row>
    <row r="27561" spans="3:4" hidden="1" outlineLevel="1" x14ac:dyDescent="0.2">
      <c r="C27561" s="554"/>
      <c r="D27561" s="554"/>
    </row>
    <row r="27562" spans="3:4" hidden="1" outlineLevel="1" x14ac:dyDescent="0.2">
      <c r="C27562" s="554"/>
      <c r="D27562" s="554"/>
    </row>
    <row r="27563" spans="3:4" hidden="1" outlineLevel="1" x14ac:dyDescent="0.2">
      <c r="C27563" s="554"/>
      <c r="D27563" s="554"/>
    </row>
    <row r="27564" spans="3:4" hidden="1" outlineLevel="1" x14ac:dyDescent="0.2">
      <c r="C27564" s="554"/>
      <c r="D27564" s="554"/>
    </row>
    <row r="27565" spans="3:4" hidden="1" outlineLevel="1" x14ac:dyDescent="0.2">
      <c r="C27565" s="554"/>
      <c r="D27565" s="554"/>
    </row>
    <row r="27566" spans="3:4" hidden="1" outlineLevel="1" x14ac:dyDescent="0.2">
      <c r="C27566" s="554"/>
      <c r="D27566" s="554"/>
    </row>
    <row r="27567" spans="3:4" hidden="1" outlineLevel="1" x14ac:dyDescent="0.2">
      <c r="C27567" s="554"/>
      <c r="D27567" s="554"/>
    </row>
    <row r="27568" spans="3:4" hidden="1" outlineLevel="1" x14ac:dyDescent="0.2">
      <c r="C27568" s="554"/>
      <c r="D27568" s="554"/>
    </row>
    <row r="27569" spans="3:4" hidden="1" outlineLevel="1" x14ac:dyDescent="0.2">
      <c r="C27569" s="554"/>
      <c r="D27569" s="554"/>
    </row>
    <row r="27570" spans="3:4" hidden="1" outlineLevel="1" x14ac:dyDescent="0.2">
      <c r="C27570" s="554"/>
      <c r="D27570" s="554"/>
    </row>
    <row r="27571" spans="3:4" hidden="1" outlineLevel="1" x14ac:dyDescent="0.2">
      <c r="C27571" s="554"/>
      <c r="D27571" s="554"/>
    </row>
    <row r="27572" spans="3:4" hidden="1" outlineLevel="1" x14ac:dyDescent="0.2">
      <c r="C27572" s="554"/>
      <c r="D27572" s="554"/>
    </row>
    <row r="27573" spans="3:4" hidden="1" outlineLevel="1" x14ac:dyDescent="0.2">
      <c r="C27573" s="554"/>
      <c r="D27573" s="554"/>
    </row>
    <row r="27574" spans="3:4" hidden="1" outlineLevel="1" x14ac:dyDescent="0.2">
      <c r="C27574" s="554"/>
      <c r="D27574" s="554"/>
    </row>
    <row r="27575" spans="3:4" hidden="1" outlineLevel="1" x14ac:dyDescent="0.2">
      <c r="C27575" s="554"/>
      <c r="D27575" s="554"/>
    </row>
    <row r="27576" spans="3:4" hidden="1" outlineLevel="1" x14ac:dyDescent="0.2">
      <c r="C27576" s="554"/>
      <c r="D27576" s="554"/>
    </row>
    <row r="27577" spans="3:4" hidden="1" outlineLevel="1" x14ac:dyDescent="0.2">
      <c r="C27577" s="554"/>
      <c r="D27577" s="554"/>
    </row>
    <row r="27578" spans="3:4" hidden="1" outlineLevel="1" x14ac:dyDescent="0.2">
      <c r="C27578" s="554"/>
      <c r="D27578" s="554"/>
    </row>
    <row r="27579" spans="3:4" hidden="1" outlineLevel="1" x14ac:dyDescent="0.2">
      <c r="C27579" s="554"/>
      <c r="D27579" s="554"/>
    </row>
    <row r="27580" spans="3:4" hidden="1" outlineLevel="1" x14ac:dyDescent="0.2">
      <c r="C27580" s="554"/>
      <c r="D27580" s="554"/>
    </row>
    <row r="27581" spans="3:4" hidden="1" outlineLevel="1" x14ac:dyDescent="0.2">
      <c r="C27581" s="554"/>
      <c r="D27581" s="554"/>
    </row>
    <row r="27582" spans="3:4" hidden="1" outlineLevel="1" x14ac:dyDescent="0.2">
      <c r="C27582" s="554"/>
      <c r="D27582" s="554"/>
    </row>
    <row r="27583" spans="3:4" hidden="1" outlineLevel="1" x14ac:dyDescent="0.2">
      <c r="C27583" s="554"/>
      <c r="D27583" s="554"/>
    </row>
    <row r="27584" spans="3:4" hidden="1" outlineLevel="1" x14ac:dyDescent="0.2">
      <c r="C27584" s="554"/>
      <c r="D27584" s="554"/>
    </row>
    <row r="27585" spans="3:4" hidden="1" outlineLevel="1" x14ac:dyDescent="0.2">
      <c r="C27585" s="554"/>
      <c r="D27585" s="554"/>
    </row>
    <row r="27586" spans="3:4" hidden="1" outlineLevel="1" x14ac:dyDescent="0.2">
      <c r="C27586" s="554"/>
      <c r="D27586" s="554"/>
    </row>
    <row r="27587" spans="3:4" hidden="1" outlineLevel="1" x14ac:dyDescent="0.2">
      <c r="C27587" s="554"/>
      <c r="D27587" s="554"/>
    </row>
    <row r="27588" spans="3:4" hidden="1" outlineLevel="1" x14ac:dyDescent="0.2">
      <c r="C27588" s="554"/>
      <c r="D27588" s="554"/>
    </row>
    <row r="27589" spans="3:4" hidden="1" outlineLevel="1" x14ac:dyDescent="0.2">
      <c r="C27589" s="554"/>
      <c r="D27589" s="554"/>
    </row>
    <row r="27590" spans="3:4" hidden="1" outlineLevel="1" x14ac:dyDescent="0.2">
      <c r="C27590" s="554"/>
      <c r="D27590" s="554"/>
    </row>
    <row r="27591" spans="3:4" hidden="1" outlineLevel="1" x14ac:dyDescent="0.2">
      <c r="C27591" s="554"/>
      <c r="D27591" s="554"/>
    </row>
    <row r="27592" spans="3:4" hidden="1" outlineLevel="1" x14ac:dyDescent="0.2">
      <c r="C27592" s="554"/>
      <c r="D27592" s="554"/>
    </row>
    <row r="27593" spans="3:4" hidden="1" outlineLevel="1" x14ac:dyDescent="0.2">
      <c r="C27593" s="554"/>
      <c r="D27593" s="554"/>
    </row>
    <row r="27594" spans="3:4" hidden="1" outlineLevel="1" x14ac:dyDescent="0.2">
      <c r="C27594" s="554"/>
      <c r="D27594" s="554"/>
    </row>
    <row r="27595" spans="3:4" hidden="1" outlineLevel="1" x14ac:dyDescent="0.2">
      <c r="C27595" s="554"/>
      <c r="D27595" s="554"/>
    </row>
    <row r="27596" spans="3:4" hidden="1" outlineLevel="1" x14ac:dyDescent="0.2">
      <c r="C27596" s="554"/>
      <c r="D27596" s="554"/>
    </row>
    <row r="27597" spans="3:4" hidden="1" outlineLevel="1" x14ac:dyDescent="0.2">
      <c r="C27597" s="554"/>
      <c r="D27597" s="554"/>
    </row>
    <row r="27598" spans="3:4" hidden="1" outlineLevel="1" x14ac:dyDescent="0.2">
      <c r="C27598" s="554"/>
      <c r="D27598" s="554"/>
    </row>
    <row r="27599" spans="3:4" hidden="1" outlineLevel="1" x14ac:dyDescent="0.2">
      <c r="C27599" s="554"/>
      <c r="D27599" s="554"/>
    </row>
    <row r="27600" spans="3:4" hidden="1" outlineLevel="1" x14ac:dyDescent="0.2">
      <c r="C27600" s="554"/>
      <c r="D27600" s="554"/>
    </row>
    <row r="27601" spans="3:4" hidden="1" outlineLevel="1" x14ac:dyDescent="0.2">
      <c r="C27601" s="554"/>
      <c r="D27601" s="554"/>
    </row>
    <row r="27602" spans="3:4" hidden="1" outlineLevel="1" x14ac:dyDescent="0.2">
      <c r="C27602" s="554"/>
      <c r="D27602" s="554"/>
    </row>
    <row r="27603" spans="3:4" hidden="1" outlineLevel="1" x14ac:dyDescent="0.2">
      <c r="C27603" s="554"/>
      <c r="D27603" s="554"/>
    </row>
    <row r="27604" spans="3:4" hidden="1" outlineLevel="1" x14ac:dyDescent="0.2">
      <c r="C27604" s="554"/>
      <c r="D27604" s="554"/>
    </row>
    <row r="27605" spans="3:4" hidden="1" outlineLevel="1" x14ac:dyDescent="0.2">
      <c r="C27605" s="554"/>
      <c r="D27605" s="554"/>
    </row>
    <row r="27606" spans="3:4" hidden="1" outlineLevel="1" x14ac:dyDescent="0.2">
      <c r="C27606" s="554"/>
      <c r="D27606" s="554"/>
    </row>
    <row r="27607" spans="3:4" hidden="1" outlineLevel="1" x14ac:dyDescent="0.2">
      <c r="C27607" s="554"/>
      <c r="D27607" s="554"/>
    </row>
    <row r="27608" spans="3:4" hidden="1" outlineLevel="1" x14ac:dyDescent="0.2">
      <c r="C27608" s="554"/>
      <c r="D27608" s="554"/>
    </row>
    <row r="27609" spans="3:4" hidden="1" outlineLevel="1" x14ac:dyDescent="0.2">
      <c r="C27609" s="554"/>
      <c r="D27609" s="554"/>
    </row>
    <row r="27610" spans="3:4" hidden="1" outlineLevel="1" x14ac:dyDescent="0.2">
      <c r="C27610" s="554"/>
      <c r="D27610" s="554"/>
    </row>
    <row r="27611" spans="3:4" hidden="1" outlineLevel="1" x14ac:dyDescent="0.2">
      <c r="C27611" s="554"/>
      <c r="D27611" s="554"/>
    </row>
    <row r="27612" spans="3:4" hidden="1" outlineLevel="1" x14ac:dyDescent="0.2">
      <c r="C27612" s="554"/>
      <c r="D27612" s="554"/>
    </row>
    <row r="27613" spans="3:4" hidden="1" outlineLevel="1" x14ac:dyDescent="0.2">
      <c r="C27613" s="554"/>
      <c r="D27613" s="554"/>
    </row>
    <row r="27614" spans="3:4" hidden="1" outlineLevel="1" x14ac:dyDescent="0.2">
      <c r="C27614" s="554"/>
      <c r="D27614" s="554"/>
    </row>
    <row r="27615" spans="3:4" hidden="1" outlineLevel="1" x14ac:dyDescent="0.2">
      <c r="C27615" s="554"/>
      <c r="D27615" s="554"/>
    </row>
    <row r="27616" spans="3:4" hidden="1" outlineLevel="1" x14ac:dyDescent="0.2">
      <c r="C27616" s="554"/>
      <c r="D27616" s="554"/>
    </row>
    <row r="27617" spans="3:4" hidden="1" outlineLevel="1" x14ac:dyDescent="0.2">
      <c r="C27617" s="554"/>
      <c r="D27617" s="554"/>
    </row>
    <row r="27618" spans="3:4" hidden="1" outlineLevel="1" x14ac:dyDescent="0.2">
      <c r="C27618" s="554"/>
      <c r="D27618" s="554"/>
    </row>
    <row r="27619" spans="3:4" hidden="1" outlineLevel="1" x14ac:dyDescent="0.2">
      <c r="C27619" s="554"/>
      <c r="D27619" s="554"/>
    </row>
    <row r="27620" spans="3:4" hidden="1" outlineLevel="1" x14ac:dyDescent="0.2">
      <c r="C27620" s="554"/>
      <c r="D27620" s="554"/>
    </row>
    <row r="27621" spans="3:4" hidden="1" outlineLevel="1" x14ac:dyDescent="0.2">
      <c r="C27621" s="554"/>
      <c r="D27621" s="554"/>
    </row>
    <row r="27622" spans="3:4" hidden="1" outlineLevel="1" x14ac:dyDescent="0.2">
      <c r="C27622" s="554"/>
      <c r="D27622" s="554"/>
    </row>
    <row r="27623" spans="3:4" hidden="1" outlineLevel="1" x14ac:dyDescent="0.2">
      <c r="C27623" s="554"/>
      <c r="D27623" s="554"/>
    </row>
    <row r="27624" spans="3:4" hidden="1" outlineLevel="1" x14ac:dyDescent="0.2">
      <c r="C27624" s="554"/>
      <c r="D27624" s="554"/>
    </row>
    <row r="27625" spans="3:4" hidden="1" outlineLevel="1" x14ac:dyDescent="0.2">
      <c r="C27625" s="554"/>
      <c r="D27625" s="554"/>
    </row>
    <row r="27626" spans="3:4" hidden="1" outlineLevel="1" x14ac:dyDescent="0.2">
      <c r="C27626" s="554"/>
      <c r="D27626" s="554"/>
    </row>
    <row r="27627" spans="3:4" hidden="1" outlineLevel="1" x14ac:dyDescent="0.2">
      <c r="C27627" s="554"/>
      <c r="D27627" s="554"/>
    </row>
    <row r="27628" spans="3:4" hidden="1" outlineLevel="1" x14ac:dyDescent="0.2">
      <c r="C27628" s="554"/>
      <c r="D27628" s="554"/>
    </row>
    <row r="27629" spans="3:4" hidden="1" outlineLevel="1" x14ac:dyDescent="0.2">
      <c r="C27629" s="554"/>
      <c r="D27629" s="554"/>
    </row>
    <row r="27630" spans="3:4" hidden="1" outlineLevel="1" x14ac:dyDescent="0.2">
      <c r="C27630" s="554"/>
      <c r="D27630" s="554"/>
    </row>
    <row r="27631" spans="3:4" hidden="1" outlineLevel="1" x14ac:dyDescent="0.2">
      <c r="C27631" s="554"/>
      <c r="D27631" s="554"/>
    </row>
    <row r="27632" spans="3:4" hidden="1" outlineLevel="1" x14ac:dyDescent="0.2">
      <c r="C27632" s="554"/>
      <c r="D27632" s="554"/>
    </row>
    <row r="27633" spans="3:4" hidden="1" outlineLevel="1" x14ac:dyDescent="0.2">
      <c r="C27633" s="554"/>
      <c r="D27633" s="554"/>
    </row>
    <row r="27634" spans="3:4" hidden="1" outlineLevel="1" x14ac:dyDescent="0.2">
      <c r="C27634" s="554"/>
      <c r="D27634" s="554"/>
    </row>
    <row r="27635" spans="3:4" hidden="1" outlineLevel="1" x14ac:dyDescent="0.2">
      <c r="C27635" s="554"/>
      <c r="D27635" s="554"/>
    </row>
    <row r="27636" spans="3:4" hidden="1" outlineLevel="1" x14ac:dyDescent="0.2">
      <c r="C27636" s="554"/>
      <c r="D27636" s="554"/>
    </row>
    <row r="27637" spans="3:4" hidden="1" outlineLevel="1" x14ac:dyDescent="0.2">
      <c r="C27637" s="554"/>
      <c r="D27637" s="554"/>
    </row>
    <row r="27638" spans="3:4" hidden="1" outlineLevel="1" x14ac:dyDescent="0.2">
      <c r="C27638" s="554"/>
      <c r="D27638" s="554"/>
    </row>
    <row r="27639" spans="3:4" hidden="1" outlineLevel="1" x14ac:dyDescent="0.2">
      <c r="C27639" s="554"/>
      <c r="D27639" s="554"/>
    </row>
    <row r="27640" spans="3:4" hidden="1" outlineLevel="1" x14ac:dyDescent="0.2">
      <c r="C27640" s="554"/>
      <c r="D27640" s="554"/>
    </row>
    <row r="27641" spans="3:4" hidden="1" outlineLevel="1" x14ac:dyDescent="0.2">
      <c r="C27641" s="554"/>
      <c r="D27641" s="554"/>
    </row>
    <row r="27642" spans="3:4" hidden="1" outlineLevel="1" x14ac:dyDescent="0.2">
      <c r="C27642" s="554"/>
      <c r="D27642" s="554"/>
    </row>
    <row r="27643" spans="3:4" hidden="1" outlineLevel="1" x14ac:dyDescent="0.2">
      <c r="C27643" s="554"/>
      <c r="D27643" s="554"/>
    </row>
    <row r="27644" spans="3:4" hidden="1" outlineLevel="1" x14ac:dyDescent="0.2">
      <c r="C27644" s="554"/>
      <c r="D27644" s="554"/>
    </row>
    <row r="27645" spans="3:4" hidden="1" outlineLevel="1" x14ac:dyDescent="0.2">
      <c r="C27645" s="554"/>
      <c r="D27645" s="554"/>
    </row>
    <row r="27646" spans="3:4" hidden="1" outlineLevel="1" x14ac:dyDescent="0.2">
      <c r="C27646" s="554"/>
      <c r="D27646" s="554"/>
    </row>
    <row r="27647" spans="3:4" hidden="1" outlineLevel="1" x14ac:dyDescent="0.2">
      <c r="C27647" s="554"/>
      <c r="D27647" s="554"/>
    </row>
    <row r="27648" spans="3:4" hidden="1" outlineLevel="1" x14ac:dyDescent="0.2">
      <c r="C27648" s="554"/>
      <c r="D27648" s="554"/>
    </row>
    <row r="27649" spans="3:4" hidden="1" outlineLevel="1" x14ac:dyDescent="0.2">
      <c r="C27649" s="554"/>
      <c r="D27649" s="554"/>
    </row>
    <row r="27650" spans="3:4" hidden="1" outlineLevel="1" x14ac:dyDescent="0.2">
      <c r="C27650" s="554"/>
      <c r="D27650" s="554"/>
    </row>
    <row r="27651" spans="3:4" hidden="1" outlineLevel="1" x14ac:dyDescent="0.2">
      <c r="C27651" s="554"/>
      <c r="D27651" s="554"/>
    </row>
    <row r="27652" spans="3:4" hidden="1" outlineLevel="1" x14ac:dyDescent="0.2">
      <c r="C27652" s="554"/>
      <c r="D27652" s="554"/>
    </row>
    <row r="27653" spans="3:4" hidden="1" outlineLevel="1" x14ac:dyDescent="0.2">
      <c r="C27653" s="554"/>
      <c r="D27653" s="554"/>
    </row>
    <row r="27654" spans="3:4" hidden="1" outlineLevel="1" x14ac:dyDescent="0.2">
      <c r="C27654" s="554"/>
      <c r="D27654" s="554"/>
    </row>
    <row r="27655" spans="3:4" hidden="1" outlineLevel="1" x14ac:dyDescent="0.2">
      <c r="C27655" s="554"/>
      <c r="D27655" s="554"/>
    </row>
    <row r="27656" spans="3:4" hidden="1" outlineLevel="1" x14ac:dyDescent="0.2">
      <c r="C27656" s="554"/>
      <c r="D27656" s="554"/>
    </row>
    <row r="27657" spans="3:4" hidden="1" outlineLevel="1" x14ac:dyDescent="0.2">
      <c r="C27657" s="554"/>
      <c r="D27657" s="554"/>
    </row>
    <row r="27658" spans="3:4" hidden="1" outlineLevel="1" x14ac:dyDescent="0.2">
      <c r="C27658" s="554"/>
      <c r="D27658" s="554"/>
    </row>
    <row r="27659" spans="3:4" hidden="1" outlineLevel="1" x14ac:dyDescent="0.2">
      <c r="C27659" s="554"/>
      <c r="D27659" s="554"/>
    </row>
    <row r="27660" spans="3:4" hidden="1" outlineLevel="1" x14ac:dyDescent="0.2">
      <c r="C27660" s="554"/>
      <c r="D27660" s="554"/>
    </row>
    <row r="27661" spans="3:4" hidden="1" outlineLevel="1" x14ac:dyDescent="0.2">
      <c r="C27661" s="554"/>
      <c r="D27661" s="554"/>
    </row>
    <row r="27662" spans="3:4" hidden="1" outlineLevel="1" x14ac:dyDescent="0.2">
      <c r="C27662" s="554"/>
      <c r="D27662" s="554"/>
    </row>
    <row r="27663" spans="3:4" hidden="1" outlineLevel="1" x14ac:dyDescent="0.2">
      <c r="C27663" s="554"/>
      <c r="D27663" s="554"/>
    </row>
    <row r="27664" spans="3:4" hidden="1" outlineLevel="1" x14ac:dyDescent="0.2">
      <c r="C27664" s="554"/>
      <c r="D27664" s="554"/>
    </row>
    <row r="27665" spans="3:4" hidden="1" outlineLevel="1" x14ac:dyDescent="0.2">
      <c r="C27665" s="554"/>
      <c r="D27665" s="554"/>
    </row>
    <row r="27666" spans="3:4" hidden="1" outlineLevel="1" x14ac:dyDescent="0.2">
      <c r="C27666" s="554"/>
      <c r="D27666" s="554"/>
    </row>
    <row r="27667" spans="3:4" hidden="1" outlineLevel="1" x14ac:dyDescent="0.2">
      <c r="C27667" s="554"/>
      <c r="D27667" s="554"/>
    </row>
    <row r="27668" spans="3:4" hidden="1" outlineLevel="1" x14ac:dyDescent="0.2">
      <c r="C27668" s="554"/>
      <c r="D27668" s="554"/>
    </row>
    <row r="27669" spans="3:4" hidden="1" outlineLevel="1" x14ac:dyDescent="0.2">
      <c r="C27669" s="554"/>
      <c r="D27669" s="554"/>
    </row>
    <row r="27670" spans="3:4" hidden="1" outlineLevel="1" x14ac:dyDescent="0.2">
      <c r="C27670" s="554"/>
      <c r="D27670" s="554"/>
    </row>
    <row r="27671" spans="3:4" hidden="1" outlineLevel="1" x14ac:dyDescent="0.2">
      <c r="C27671" s="554"/>
      <c r="D27671" s="554"/>
    </row>
    <row r="27672" spans="3:4" hidden="1" outlineLevel="1" x14ac:dyDescent="0.2">
      <c r="C27672" s="554"/>
      <c r="D27672" s="554"/>
    </row>
    <row r="27673" spans="3:4" hidden="1" outlineLevel="1" x14ac:dyDescent="0.2">
      <c r="C27673" s="554"/>
      <c r="D27673" s="554"/>
    </row>
    <row r="27674" spans="3:4" hidden="1" outlineLevel="1" x14ac:dyDescent="0.2">
      <c r="C27674" s="554"/>
      <c r="D27674" s="554"/>
    </row>
    <row r="27675" spans="3:4" hidden="1" outlineLevel="1" x14ac:dyDescent="0.2">
      <c r="C27675" s="554"/>
      <c r="D27675" s="554"/>
    </row>
    <row r="27676" spans="3:4" hidden="1" outlineLevel="1" x14ac:dyDescent="0.2">
      <c r="C27676" s="554"/>
      <c r="D27676" s="554"/>
    </row>
    <row r="27677" spans="3:4" hidden="1" outlineLevel="1" x14ac:dyDescent="0.2">
      <c r="C27677" s="554"/>
      <c r="D27677" s="554"/>
    </row>
    <row r="27678" spans="3:4" hidden="1" outlineLevel="1" x14ac:dyDescent="0.2">
      <c r="C27678" s="554"/>
      <c r="D27678" s="554"/>
    </row>
    <row r="27679" spans="3:4" hidden="1" outlineLevel="1" x14ac:dyDescent="0.2">
      <c r="C27679" s="554"/>
      <c r="D27679" s="554"/>
    </row>
    <row r="27680" spans="3:4" hidden="1" outlineLevel="1" x14ac:dyDescent="0.2">
      <c r="C27680" s="554"/>
      <c r="D27680" s="554"/>
    </row>
    <row r="27681" spans="3:4" hidden="1" outlineLevel="1" x14ac:dyDescent="0.2">
      <c r="C27681" s="554"/>
      <c r="D27681" s="554"/>
    </row>
    <row r="27682" spans="3:4" hidden="1" outlineLevel="1" x14ac:dyDescent="0.2">
      <c r="C27682" s="554"/>
      <c r="D27682" s="554"/>
    </row>
    <row r="27683" spans="3:4" hidden="1" outlineLevel="1" x14ac:dyDescent="0.2">
      <c r="C27683" s="554"/>
      <c r="D27683" s="554"/>
    </row>
    <row r="27684" spans="3:4" hidden="1" outlineLevel="1" x14ac:dyDescent="0.2">
      <c r="C27684" s="554"/>
      <c r="D27684" s="554"/>
    </row>
    <row r="27685" spans="3:4" hidden="1" outlineLevel="1" x14ac:dyDescent="0.2">
      <c r="C27685" s="554"/>
      <c r="D27685" s="554"/>
    </row>
    <row r="27686" spans="3:4" hidden="1" outlineLevel="1" x14ac:dyDescent="0.2">
      <c r="C27686" s="554"/>
      <c r="D27686" s="554"/>
    </row>
    <row r="27687" spans="3:4" hidden="1" outlineLevel="1" x14ac:dyDescent="0.2">
      <c r="C27687" s="554"/>
      <c r="D27687" s="554"/>
    </row>
    <row r="27688" spans="3:4" hidden="1" outlineLevel="1" x14ac:dyDescent="0.2">
      <c r="C27688" s="554"/>
      <c r="D27688" s="554"/>
    </row>
    <row r="27689" spans="3:4" hidden="1" outlineLevel="1" x14ac:dyDescent="0.2">
      <c r="C27689" s="554"/>
      <c r="D27689" s="554"/>
    </row>
    <row r="27690" spans="3:4" hidden="1" outlineLevel="1" x14ac:dyDescent="0.2">
      <c r="C27690" s="554"/>
      <c r="D27690" s="554"/>
    </row>
    <row r="27691" spans="3:4" hidden="1" outlineLevel="1" x14ac:dyDescent="0.2">
      <c r="C27691" s="554"/>
      <c r="D27691" s="554"/>
    </row>
    <row r="27692" spans="3:4" hidden="1" outlineLevel="1" x14ac:dyDescent="0.2">
      <c r="C27692" s="554"/>
      <c r="D27692" s="554"/>
    </row>
    <row r="27693" spans="3:4" hidden="1" outlineLevel="1" x14ac:dyDescent="0.2">
      <c r="C27693" s="554"/>
      <c r="D27693" s="554"/>
    </row>
    <row r="27694" spans="3:4" hidden="1" outlineLevel="1" x14ac:dyDescent="0.2">
      <c r="C27694" s="554"/>
      <c r="D27694" s="554"/>
    </row>
    <row r="27695" spans="3:4" hidden="1" outlineLevel="1" x14ac:dyDescent="0.2">
      <c r="C27695" s="554"/>
      <c r="D27695" s="554"/>
    </row>
    <row r="27696" spans="3:4" hidden="1" outlineLevel="1" x14ac:dyDescent="0.2">
      <c r="C27696" s="554"/>
      <c r="D27696" s="554"/>
    </row>
    <row r="27697" spans="3:4" hidden="1" outlineLevel="1" x14ac:dyDescent="0.2">
      <c r="C27697" s="554"/>
      <c r="D27697" s="554"/>
    </row>
    <row r="27698" spans="3:4" hidden="1" outlineLevel="1" x14ac:dyDescent="0.2">
      <c r="C27698" s="554"/>
      <c r="D27698" s="554"/>
    </row>
    <row r="27699" spans="3:4" hidden="1" outlineLevel="1" x14ac:dyDescent="0.2">
      <c r="C27699" s="554"/>
      <c r="D27699" s="554"/>
    </row>
    <row r="27700" spans="3:4" hidden="1" outlineLevel="1" x14ac:dyDescent="0.2">
      <c r="C27700" s="554"/>
      <c r="D27700" s="554"/>
    </row>
    <row r="27701" spans="3:4" hidden="1" outlineLevel="1" x14ac:dyDescent="0.2">
      <c r="C27701" s="554"/>
      <c r="D27701" s="554"/>
    </row>
    <row r="27702" spans="3:4" hidden="1" outlineLevel="1" x14ac:dyDescent="0.2">
      <c r="C27702" s="554"/>
      <c r="D27702" s="554"/>
    </row>
    <row r="27703" spans="3:4" hidden="1" outlineLevel="1" x14ac:dyDescent="0.2">
      <c r="C27703" s="554"/>
      <c r="D27703" s="554"/>
    </row>
    <row r="27704" spans="3:4" hidden="1" outlineLevel="1" x14ac:dyDescent="0.2">
      <c r="C27704" s="554"/>
      <c r="D27704" s="554"/>
    </row>
    <row r="27705" spans="3:4" hidden="1" outlineLevel="1" x14ac:dyDescent="0.2">
      <c r="C27705" s="554"/>
      <c r="D27705" s="554"/>
    </row>
    <row r="27706" spans="3:4" hidden="1" outlineLevel="1" x14ac:dyDescent="0.2">
      <c r="C27706" s="554"/>
      <c r="D27706" s="554"/>
    </row>
    <row r="27707" spans="3:4" hidden="1" outlineLevel="1" x14ac:dyDescent="0.2">
      <c r="C27707" s="554"/>
      <c r="D27707" s="554"/>
    </row>
    <row r="27708" spans="3:4" hidden="1" outlineLevel="1" x14ac:dyDescent="0.2">
      <c r="C27708" s="554"/>
      <c r="D27708" s="554"/>
    </row>
    <row r="27709" spans="3:4" hidden="1" outlineLevel="1" x14ac:dyDescent="0.2">
      <c r="C27709" s="554"/>
      <c r="D27709" s="554"/>
    </row>
    <row r="27710" spans="3:4" hidden="1" outlineLevel="1" x14ac:dyDescent="0.2">
      <c r="C27710" s="554"/>
      <c r="D27710" s="554"/>
    </row>
    <row r="27711" spans="3:4" hidden="1" outlineLevel="1" x14ac:dyDescent="0.2">
      <c r="C27711" s="554"/>
      <c r="D27711" s="554"/>
    </row>
    <row r="27712" spans="3:4" hidden="1" outlineLevel="1" x14ac:dyDescent="0.2">
      <c r="C27712" s="554"/>
      <c r="D27712" s="554"/>
    </row>
    <row r="27713" spans="3:4" hidden="1" outlineLevel="1" x14ac:dyDescent="0.2">
      <c r="C27713" s="554"/>
      <c r="D27713" s="554"/>
    </row>
    <row r="27714" spans="3:4" hidden="1" outlineLevel="1" x14ac:dyDescent="0.2">
      <c r="C27714" s="554"/>
      <c r="D27714" s="554"/>
    </row>
    <row r="27715" spans="3:4" hidden="1" outlineLevel="1" x14ac:dyDescent="0.2">
      <c r="C27715" s="554"/>
      <c r="D27715" s="554"/>
    </row>
    <row r="27716" spans="3:4" hidden="1" outlineLevel="1" x14ac:dyDescent="0.2">
      <c r="C27716" s="554"/>
      <c r="D27716" s="554"/>
    </row>
    <row r="27717" spans="3:4" hidden="1" outlineLevel="1" x14ac:dyDescent="0.2">
      <c r="C27717" s="554"/>
      <c r="D27717" s="554"/>
    </row>
    <row r="27718" spans="3:4" hidden="1" outlineLevel="1" x14ac:dyDescent="0.2">
      <c r="C27718" s="554"/>
      <c r="D27718" s="554"/>
    </row>
    <row r="27719" spans="3:4" hidden="1" outlineLevel="1" x14ac:dyDescent="0.2">
      <c r="C27719" s="554"/>
      <c r="D27719" s="554"/>
    </row>
    <row r="27720" spans="3:4" hidden="1" outlineLevel="1" x14ac:dyDescent="0.2">
      <c r="C27720" s="554"/>
      <c r="D27720" s="554"/>
    </row>
    <row r="27721" spans="3:4" hidden="1" outlineLevel="1" x14ac:dyDescent="0.2">
      <c r="C27721" s="554"/>
      <c r="D27721" s="554"/>
    </row>
    <row r="27722" spans="3:4" hidden="1" outlineLevel="1" x14ac:dyDescent="0.2">
      <c r="C27722" s="554"/>
      <c r="D27722" s="554"/>
    </row>
    <row r="27723" spans="3:4" hidden="1" outlineLevel="1" x14ac:dyDescent="0.2">
      <c r="C27723" s="554"/>
      <c r="D27723" s="554"/>
    </row>
    <row r="27724" spans="3:4" hidden="1" outlineLevel="1" x14ac:dyDescent="0.2">
      <c r="C27724" s="554"/>
      <c r="D27724" s="554"/>
    </row>
    <row r="27725" spans="3:4" hidden="1" outlineLevel="1" x14ac:dyDescent="0.2">
      <c r="C27725" s="554"/>
      <c r="D27725" s="554"/>
    </row>
    <row r="27726" spans="3:4" hidden="1" outlineLevel="1" x14ac:dyDescent="0.2">
      <c r="C27726" s="554"/>
      <c r="D27726" s="554"/>
    </row>
    <row r="27727" spans="3:4" hidden="1" outlineLevel="1" x14ac:dyDescent="0.2">
      <c r="C27727" s="554"/>
      <c r="D27727" s="554"/>
    </row>
    <row r="27728" spans="3:4" hidden="1" outlineLevel="1" x14ac:dyDescent="0.2">
      <c r="C27728" s="554"/>
      <c r="D27728" s="554"/>
    </row>
    <row r="27729" spans="3:4" hidden="1" outlineLevel="1" x14ac:dyDescent="0.2">
      <c r="C27729" s="554"/>
      <c r="D27729" s="554"/>
    </row>
    <row r="27730" spans="3:4" hidden="1" outlineLevel="1" x14ac:dyDescent="0.2">
      <c r="C27730" s="554"/>
      <c r="D27730" s="554"/>
    </row>
    <row r="27731" spans="3:4" hidden="1" outlineLevel="1" x14ac:dyDescent="0.2">
      <c r="C27731" s="554"/>
      <c r="D27731" s="554"/>
    </row>
    <row r="27732" spans="3:4" hidden="1" outlineLevel="1" x14ac:dyDescent="0.2">
      <c r="C27732" s="554"/>
      <c r="D27732" s="554"/>
    </row>
    <row r="27733" spans="3:4" hidden="1" outlineLevel="1" x14ac:dyDescent="0.2">
      <c r="C27733" s="554"/>
      <c r="D27733" s="554"/>
    </row>
    <row r="27734" spans="3:4" hidden="1" outlineLevel="1" x14ac:dyDescent="0.2">
      <c r="C27734" s="554"/>
      <c r="D27734" s="554"/>
    </row>
    <row r="27735" spans="3:4" hidden="1" outlineLevel="1" x14ac:dyDescent="0.2">
      <c r="C27735" s="554"/>
      <c r="D27735" s="554"/>
    </row>
    <row r="27736" spans="3:4" hidden="1" outlineLevel="1" x14ac:dyDescent="0.2">
      <c r="C27736" s="554"/>
      <c r="D27736" s="554"/>
    </row>
    <row r="27737" spans="3:4" hidden="1" outlineLevel="1" x14ac:dyDescent="0.2">
      <c r="C27737" s="554"/>
      <c r="D27737" s="554"/>
    </row>
    <row r="27738" spans="3:4" hidden="1" outlineLevel="1" x14ac:dyDescent="0.2">
      <c r="C27738" s="554"/>
      <c r="D27738" s="554"/>
    </row>
    <row r="27739" spans="3:4" hidden="1" outlineLevel="1" x14ac:dyDescent="0.2">
      <c r="C27739" s="554"/>
      <c r="D27739" s="554"/>
    </row>
    <row r="27740" spans="3:4" hidden="1" outlineLevel="1" x14ac:dyDescent="0.2">
      <c r="C27740" s="554"/>
      <c r="D27740" s="554"/>
    </row>
    <row r="27741" spans="3:4" hidden="1" outlineLevel="1" x14ac:dyDescent="0.2">
      <c r="C27741" s="554"/>
      <c r="D27741" s="554"/>
    </row>
    <row r="27742" spans="3:4" hidden="1" outlineLevel="1" x14ac:dyDescent="0.2">
      <c r="C27742" s="554"/>
      <c r="D27742" s="554"/>
    </row>
    <row r="27743" spans="3:4" hidden="1" outlineLevel="1" x14ac:dyDescent="0.2">
      <c r="C27743" s="554"/>
      <c r="D27743" s="554"/>
    </row>
    <row r="27744" spans="3:4" hidden="1" outlineLevel="1" x14ac:dyDescent="0.2">
      <c r="C27744" s="554"/>
      <c r="D27744" s="554"/>
    </row>
    <row r="27745" spans="3:4" hidden="1" outlineLevel="1" x14ac:dyDescent="0.2">
      <c r="C27745" s="554"/>
      <c r="D27745" s="554"/>
    </row>
    <row r="27746" spans="3:4" hidden="1" outlineLevel="1" x14ac:dyDescent="0.2">
      <c r="C27746" s="554"/>
      <c r="D27746" s="554"/>
    </row>
    <row r="27747" spans="3:4" hidden="1" outlineLevel="1" x14ac:dyDescent="0.2">
      <c r="C27747" s="554"/>
      <c r="D27747" s="554"/>
    </row>
    <row r="27748" spans="3:4" hidden="1" outlineLevel="1" x14ac:dyDescent="0.2">
      <c r="C27748" s="554"/>
      <c r="D27748" s="554"/>
    </row>
    <row r="27749" spans="3:4" hidden="1" outlineLevel="1" x14ac:dyDescent="0.2">
      <c r="C27749" s="554"/>
      <c r="D27749" s="554"/>
    </row>
    <row r="27750" spans="3:4" hidden="1" outlineLevel="1" x14ac:dyDescent="0.2">
      <c r="C27750" s="554"/>
      <c r="D27750" s="554"/>
    </row>
    <row r="27751" spans="3:4" hidden="1" outlineLevel="1" x14ac:dyDescent="0.2">
      <c r="C27751" s="554"/>
      <c r="D27751" s="554"/>
    </row>
    <row r="27752" spans="3:4" hidden="1" outlineLevel="1" x14ac:dyDescent="0.2">
      <c r="C27752" s="554"/>
      <c r="D27752" s="554"/>
    </row>
    <row r="27753" spans="3:4" hidden="1" outlineLevel="1" x14ac:dyDescent="0.2">
      <c r="C27753" s="554"/>
      <c r="D27753" s="554"/>
    </row>
    <row r="27754" spans="3:4" hidden="1" outlineLevel="1" x14ac:dyDescent="0.2">
      <c r="C27754" s="554"/>
      <c r="D27754" s="554"/>
    </row>
    <row r="27755" spans="3:4" hidden="1" outlineLevel="1" x14ac:dyDescent="0.2">
      <c r="C27755" s="554"/>
      <c r="D27755" s="554"/>
    </row>
    <row r="27756" spans="3:4" hidden="1" outlineLevel="1" x14ac:dyDescent="0.2">
      <c r="C27756" s="554"/>
      <c r="D27756" s="554"/>
    </row>
    <row r="27757" spans="3:4" hidden="1" outlineLevel="1" x14ac:dyDescent="0.2">
      <c r="C27757" s="554"/>
      <c r="D27757" s="554"/>
    </row>
    <row r="27758" spans="3:4" hidden="1" outlineLevel="1" x14ac:dyDescent="0.2">
      <c r="C27758" s="554"/>
      <c r="D27758" s="554"/>
    </row>
    <row r="27759" spans="3:4" hidden="1" outlineLevel="1" x14ac:dyDescent="0.2">
      <c r="C27759" s="554"/>
      <c r="D27759" s="554"/>
    </row>
    <row r="27760" spans="3:4" hidden="1" outlineLevel="1" x14ac:dyDescent="0.2">
      <c r="C27760" s="554"/>
      <c r="D27760" s="554"/>
    </row>
    <row r="27761" spans="3:4" hidden="1" outlineLevel="1" x14ac:dyDescent="0.2">
      <c r="C27761" s="554"/>
      <c r="D27761" s="554"/>
    </row>
    <row r="27762" spans="3:4" hidden="1" outlineLevel="1" x14ac:dyDescent="0.2">
      <c r="C27762" s="554"/>
      <c r="D27762" s="554"/>
    </row>
    <row r="27763" spans="3:4" hidden="1" outlineLevel="1" x14ac:dyDescent="0.2">
      <c r="C27763" s="554"/>
      <c r="D27763" s="554"/>
    </row>
    <row r="27764" spans="3:4" hidden="1" outlineLevel="1" x14ac:dyDescent="0.2">
      <c r="C27764" s="554"/>
      <c r="D27764" s="554"/>
    </row>
    <row r="27765" spans="3:4" hidden="1" outlineLevel="1" x14ac:dyDescent="0.2">
      <c r="C27765" s="554"/>
      <c r="D27765" s="554"/>
    </row>
    <row r="27766" spans="3:4" hidden="1" outlineLevel="1" x14ac:dyDescent="0.2">
      <c r="C27766" s="554"/>
      <c r="D27766" s="554"/>
    </row>
    <row r="27767" spans="3:4" hidden="1" outlineLevel="1" x14ac:dyDescent="0.2">
      <c r="C27767" s="554"/>
      <c r="D27767" s="554"/>
    </row>
    <row r="27768" spans="3:4" hidden="1" outlineLevel="1" x14ac:dyDescent="0.2">
      <c r="C27768" s="554"/>
      <c r="D27768" s="554"/>
    </row>
    <row r="27769" spans="3:4" hidden="1" outlineLevel="1" x14ac:dyDescent="0.2">
      <c r="C27769" s="554"/>
      <c r="D27769" s="554"/>
    </row>
    <row r="27770" spans="3:4" hidden="1" outlineLevel="1" x14ac:dyDescent="0.2">
      <c r="C27770" s="554"/>
      <c r="D27770" s="554"/>
    </row>
    <row r="27771" spans="3:4" hidden="1" outlineLevel="1" x14ac:dyDescent="0.2">
      <c r="C27771" s="554"/>
      <c r="D27771" s="554"/>
    </row>
    <row r="27772" spans="3:4" hidden="1" outlineLevel="1" x14ac:dyDescent="0.2">
      <c r="C27772" s="554"/>
      <c r="D27772" s="554"/>
    </row>
    <row r="27773" spans="3:4" hidden="1" outlineLevel="1" x14ac:dyDescent="0.2">
      <c r="C27773" s="554"/>
      <c r="D27773" s="554"/>
    </row>
    <row r="27774" spans="3:4" hidden="1" outlineLevel="1" x14ac:dyDescent="0.2">
      <c r="C27774" s="554"/>
      <c r="D27774" s="554"/>
    </row>
    <row r="27775" spans="3:4" hidden="1" outlineLevel="1" x14ac:dyDescent="0.2">
      <c r="C27775" s="554"/>
      <c r="D27775" s="554"/>
    </row>
    <row r="27776" spans="3:4" hidden="1" outlineLevel="1" x14ac:dyDescent="0.2">
      <c r="C27776" s="554"/>
      <c r="D27776" s="554"/>
    </row>
    <row r="27777" spans="3:4" hidden="1" outlineLevel="1" x14ac:dyDescent="0.2">
      <c r="C27777" s="554"/>
      <c r="D27777" s="554"/>
    </row>
    <row r="27778" spans="3:4" hidden="1" outlineLevel="1" x14ac:dyDescent="0.2">
      <c r="C27778" s="554"/>
      <c r="D27778" s="554"/>
    </row>
    <row r="27779" spans="3:4" hidden="1" outlineLevel="1" x14ac:dyDescent="0.2">
      <c r="C27779" s="554"/>
      <c r="D27779" s="554"/>
    </row>
    <row r="27780" spans="3:4" hidden="1" outlineLevel="1" x14ac:dyDescent="0.2">
      <c r="C27780" s="554"/>
      <c r="D27780" s="554"/>
    </row>
    <row r="27781" spans="3:4" hidden="1" outlineLevel="1" x14ac:dyDescent="0.2">
      <c r="C27781" s="554"/>
      <c r="D27781" s="554"/>
    </row>
    <row r="27782" spans="3:4" hidden="1" outlineLevel="1" x14ac:dyDescent="0.2">
      <c r="C27782" s="554"/>
      <c r="D27782" s="554"/>
    </row>
    <row r="27783" spans="3:4" hidden="1" outlineLevel="1" x14ac:dyDescent="0.2">
      <c r="C27783" s="554"/>
      <c r="D27783" s="554"/>
    </row>
    <row r="27784" spans="3:4" hidden="1" outlineLevel="1" x14ac:dyDescent="0.2">
      <c r="C27784" s="554"/>
      <c r="D27784" s="554"/>
    </row>
    <row r="27785" spans="3:4" hidden="1" outlineLevel="1" x14ac:dyDescent="0.2">
      <c r="C27785" s="554"/>
      <c r="D27785" s="554"/>
    </row>
    <row r="27786" spans="3:4" hidden="1" outlineLevel="1" x14ac:dyDescent="0.2">
      <c r="C27786" s="554"/>
      <c r="D27786" s="554"/>
    </row>
    <row r="27787" spans="3:4" hidden="1" outlineLevel="1" x14ac:dyDescent="0.2">
      <c r="C27787" s="554"/>
      <c r="D27787" s="554"/>
    </row>
    <row r="27788" spans="3:4" hidden="1" outlineLevel="1" x14ac:dyDescent="0.2">
      <c r="C27788" s="554"/>
      <c r="D27788" s="554"/>
    </row>
    <row r="27789" spans="3:4" hidden="1" outlineLevel="1" x14ac:dyDescent="0.2">
      <c r="C27789" s="554"/>
      <c r="D27789" s="554"/>
    </row>
    <row r="27790" spans="3:4" hidden="1" outlineLevel="1" x14ac:dyDescent="0.2">
      <c r="C27790" s="554"/>
      <c r="D27790" s="554"/>
    </row>
    <row r="27791" spans="3:4" hidden="1" outlineLevel="1" x14ac:dyDescent="0.2">
      <c r="C27791" s="554"/>
      <c r="D27791" s="554"/>
    </row>
    <row r="27792" spans="3:4" hidden="1" outlineLevel="1" x14ac:dyDescent="0.2">
      <c r="C27792" s="554"/>
      <c r="D27792" s="554"/>
    </row>
    <row r="27793" spans="3:4" hidden="1" outlineLevel="1" x14ac:dyDescent="0.2">
      <c r="C27793" s="554"/>
      <c r="D27793" s="554"/>
    </row>
    <row r="27794" spans="3:4" hidden="1" outlineLevel="1" x14ac:dyDescent="0.2">
      <c r="C27794" s="554"/>
      <c r="D27794" s="554"/>
    </row>
    <row r="27795" spans="3:4" hidden="1" outlineLevel="1" x14ac:dyDescent="0.2">
      <c r="C27795" s="554"/>
      <c r="D27795" s="554"/>
    </row>
    <row r="27796" spans="3:4" hidden="1" outlineLevel="1" x14ac:dyDescent="0.2">
      <c r="C27796" s="554"/>
      <c r="D27796" s="554"/>
    </row>
    <row r="27797" spans="3:4" hidden="1" outlineLevel="1" x14ac:dyDescent="0.2">
      <c r="C27797" s="554"/>
      <c r="D27797" s="554"/>
    </row>
    <row r="27798" spans="3:4" hidden="1" outlineLevel="1" x14ac:dyDescent="0.2">
      <c r="C27798" s="554"/>
      <c r="D27798" s="554"/>
    </row>
    <row r="27799" spans="3:4" hidden="1" outlineLevel="1" x14ac:dyDescent="0.2">
      <c r="C27799" s="554"/>
      <c r="D27799" s="554"/>
    </row>
    <row r="27800" spans="3:4" hidden="1" outlineLevel="1" x14ac:dyDescent="0.2">
      <c r="C27800" s="554"/>
      <c r="D27800" s="554"/>
    </row>
    <row r="27801" spans="3:4" hidden="1" outlineLevel="1" x14ac:dyDescent="0.2">
      <c r="C27801" s="554"/>
      <c r="D27801" s="554"/>
    </row>
    <row r="27802" spans="3:4" hidden="1" outlineLevel="1" x14ac:dyDescent="0.2">
      <c r="C27802" s="554"/>
      <c r="D27802" s="554"/>
    </row>
    <row r="27803" spans="3:4" hidden="1" outlineLevel="1" x14ac:dyDescent="0.2">
      <c r="C27803" s="554"/>
      <c r="D27803" s="554"/>
    </row>
    <row r="27804" spans="3:4" hidden="1" outlineLevel="1" x14ac:dyDescent="0.2">
      <c r="C27804" s="554"/>
      <c r="D27804" s="554"/>
    </row>
    <row r="27805" spans="3:4" hidden="1" outlineLevel="1" x14ac:dyDescent="0.2">
      <c r="C27805" s="554"/>
      <c r="D27805" s="554"/>
    </row>
    <row r="27806" spans="3:4" hidden="1" outlineLevel="1" x14ac:dyDescent="0.2">
      <c r="C27806" s="554"/>
      <c r="D27806" s="554"/>
    </row>
    <row r="27807" spans="3:4" hidden="1" outlineLevel="1" x14ac:dyDescent="0.2">
      <c r="C27807" s="554"/>
      <c r="D27807" s="554"/>
    </row>
    <row r="27808" spans="3:4" hidden="1" outlineLevel="1" x14ac:dyDescent="0.2">
      <c r="C27808" s="554"/>
      <c r="D27808" s="554"/>
    </row>
    <row r="27809" spans="3:4" hidden="1" outlineLevel="1" x14ac:dyDescent="0.2">
      <c r="C27809" s="554"/>
      <c r="D27809" s="554"/>
    </row>
    <row r="27810" spans="3:4" hidden="1" outlineLevel="1" x14ac:dyDescent="0.2">
      <c r="C27810" s="554"/>
      <c r="D27810" s="554"/>
    </row>
    <row r="27811" spans="3:4" hidden="1" outlineLevel="1" x14ac:dyDescent="0.2">
      <c r="C27811" s="554"/>
      <c r="D27811" s="554"/>
    </row>
    <row r="27812" spans="3:4" hidden="1" outlineLevel="1" x14ac:dyDescent="0.2">
      <c r="C27812" s="554"/>
      <c r="D27812" s="554"/>
    </row>
    <row r="27813" spans="3:4" hidden="1" outlineLevel="1" x14ac:dyDescent="0.2">
      <c r="C27813" s="554"/>
      <c r="D27813" s="554"/>
    </row>
    <row r="27814" spans="3:4" hidden="1" outlineLevel="1" x14ac:dyDescent="0.2">
      <c r="C27814" s="554"/>
      <c r="D27814" s="554"/>
    </row>
    <row r="27815" spans="3:4" hidden="1" outlineLevel="1" x14ac:dyDescent="0.2">
      <c r="C27815" s="554"/>
      <c r="D27815" s="554"/>
    </row>
    <row r="27816" spans="3:4" hidden="1" outlineLevel="1" x14ac:dyDescent="0.2">
      <c r="C27816" s="554"/>
      <c r="D27816" s="554"/>
    </row>
    <row r="27817" spans="3:4" hidden="1" outlineLevel="1" x14ac:dyDescent="0.2">
      <c r="C27817" s="554"/>
      <c r="D27817" s="554"/>
    </row>
    <row r="27818" spans="3:4" hidden="1" outlineLevel="1" x14ac:dyDescent="0.2">
      <c r="C27818" s="554"/>
      <c r="D27818" s="554"/>
    </row>
    <row r="27819" spans="3:4" hidden="1" outlineLevel="1" x14ac:dyDescent="0.2">
      <c r="C27819" s="554"/>
      <c r="D27819" s="554"/>
    </row>
    <row r="27820" spans="3:4" hidden="1" outlineLevel="1" x14ac:dyDescent="0.2">
      <c r="C27820" s="554"/>
      <c r="D27820" s="554"/>
    </row>
    <row r="27821" spans="3:4" hidden="1" outlineLevel="1" x14ac:dyDescent="0.2">
      <c r="C27821" s="554"/>
      <c r="D27821" s="554"/>
    </row>
    <row r="27822" spans="3:4" hidden="1" outlineLevel="1" x14ac:dyDescent="0.2">
      <c r="C27822" s="554"/>
      <c r="D27822" s="554"/>
    </row>
    <row r="27823" spans="3:4" hidden="1" outlineLevel="1" x14ac:dyDescent="0.2">
      <c r="C27823" s="554"/>
      <c r="D27823" s="554"/>
    </row>
    <row r="27824" spans="3:4" hidden="1" outlineLevel="1" x14ac:dyDescent="0.2">
      <c r="C27824" s="554"/>
      <c r="D27824" s="554"/>
    </row>
    <row r="27825" spans="3:4" hidden="1" outlineLevel="1" x14ac:dyDescent="0.2">
      <c r="C27825" s="554"/>
      <c r="D27825" s="554"/>
    </row>
    <row r="27826" spans="3:4" hidden="1" outlineLevel="1" x14ac:dyDescent="0.2">
      <c r="C27826" s="554"/>
      <c r="D27826" s="554"/>
    </row>
    <row r="27827" spans="3:4" hidden="1" outlineLevel="1" x14ac:dyDescent="0.2">
      <c r="C27827" s="554"/>
      <c r="D27827" s="554"/>
    </row>
    <row r="27828" spans="3:4" hidden="1" outlineLevel="1" x14ac:dyDescent="0.2">
      <c r="C27828" s="554"/>
      <c r="D27828" s="554"/>
    </row>
    <row r="27829" spans="3:4" hidden="1" outlineLevel="1" x14ac:dyDescent="0.2">
      <c r="C27829" s="554"/>
      <c r="D27829" s="554"/>
    </row>
    <row r="27830" spans="3:4" hidden="1" outlineLevel="1" x14ac:dyDescent="0.2">
      <c r="C27830" s="554"/>
      <c r="D27830" s="554"/>
    </row>
    <row r="27831" spans="3:4" hidden="1" outlineLevel="1" x14ac:dyDescent="0.2">
      <c r="C27831" s="554"/>
      <c r="D27831" s="554"/>
    </row>
    <row r="27832" spans="3:4" hidden="1" outlineLevel="1" x14ac:dyDescent="0.2">
      <c r="C27832" s="554"/>
      <c r="D27832" s="554"/>
    </row>
    <row r="27833" spans="3:4" hidden="1" outlineLevel="1" x14ac:dyDescent="0.2">
      <c r="C27833" s="554"/>
      <c r="D27833" s="554"/>
    </row>
    <row r="27834" spans="3:4" hidden="1" outlineLevel="1" x14ac:dyDescent="0.2">
      <c r="C27834" s="554"/>
      <c r="D27834" s="554"/>
    </row>
    <row r="27835" spans="3:4" hidden="1" outlineLevel="1" x14ac:dyDescent="0.2">
      <c r="C27835" s="554"/>
      <c r="D27835" s="554"/>
    </row>
    <row r="27836" spans="3:4" hidden="1" outlineLevel="1" x14ac:dyDescent="0.2">
      <c r="C27836" s="554"/>
      <c r="D27836" s="554"/>
    </row>
    <row r="27837" spans="3:4" hidden="1" outlineLevel="1" x14ac:dyDescent="0.2">
      <c r="C27837" s="554"/>
      <c r="D27837" s="554"/>
    </row>
    <row r="27838" spans="3:4" hidden="1" outlineLevel="1" x14ac:dyDescent="0.2">
      <c r="C27838" s="554"/>
      <c r="D27838" s="554"/>
    </row>
    <row r="27839" spans="3:4" hidden="1" outlineLevel="1" x14ac:dyDescent="0.2">
      <c r="C27839" s="554"/>
      <c r="D27839" s="554"/>
    </row>
    <row r="27840" spans="3:4" hidden="1" outlineLevel="1" x14ac:dyDescent="0.2">
      <c r="C27840" s="554"/>
      <c r="D27840" s="554"/>
    </row>
    <row r="27841" spans="3:4" hidden="1" outlineLevel="1" x14ac:dyDescent="0.2">
      <c r="C27841" s="554"/>
      <c r="D27841" s="554"/>
    </row>
    <row r="27842" spans="3:4" hidden="1" outlineLevel="1" x14ac:dyDescent="0.2">
      <c r="C27842" s="554"/>
      <c r="D27842" s="554"/>
    </row>
    <row r="27843" spans="3:4" hidden="1" outlineLevel="1" x14ac:dyDescent="0.2">
      <c r="C27843" s="554"/>
      <c r="D27843" s="554"/>
    </row>
    <row r="27844" spans="3:4" hidden="1" outlineLevel="1" x14ac:dyDescent="0.2">
      <c r="C27844" s="554"/>
      <c r="D27844" s="554"/>
    </row>
    <row r="27845" spans="3:4" hidden="1" outlineLevel="1" x14ac:dyDescent="0.2">
      <c r="C27845" s="554"/>
      <c r="D27845" s="554"/>
    </row>
    <row r="27846" spans="3:4" hidden="1" outlineLevel="1" x14ac:dyDescent="0.2">
      <c r="C27846" s="554"/>
      <c r="D27846" s="554"/>
    </row>
    <row r="27847" spans="3:4" hidden="1" outlineLevel="1" x14ac:dyDescent="0.2">
      <c r="C27847" s="554"/>
      <c r="D27847" s="554"/>
    </row>
    <row r="27848" spans="3:4" hidden="1" outlineLevel="1" x14ac:dyDescent="0.2">
      <c r="C27848" s="554"/>
      <c r="D27848" s="554"/>
    </row>
    <row r="27849" spans="3:4" hidden="1" outlineLevel="1" x14ac:dyDescent="0.2">
      <c r="C27849" s="554"/>
      <c r="D27849" s="554"/>
    </row>
    <row r="27850" spans="3:4" hidden="1" outlineLevel="1" x14ac:dyDescent="0.2">
      <c r="C27850" s="554"/>
      <c r="D27850" s="554"/>
    </row>
    <row r="27851" spans="3:4" hidden="1" outlineLevel="1" x14ac:dyDescent="0.2">
      <c r="C27851" s="554"/>
      <c r="D27851" s="554"/>
    </row>
    <row r="27852" spans="3:4" hidden="1" outlineLevel="1" x14ac:dyDescent="0.2">
      <c r="C27852" s="554"/>
      <c r="D27852" s="554"/>
    </row>
    <row r="27853" spans="3:4" hidden="1" outlineLevel="1" x14ac:dyDescent="0.2">
      <c r="C27853" s="554"/>
      <c r="D27853" s="554"/>
    </row>
    <row r="27854" spans="3:4" hidden="1" outlineLevel="1" x14ac:dyDescent="0.2">
      <c r="C27854" s="554"/>
      <c r="D27854" s="554"/>
    </row>
    <row r="27855" spans="3:4" hidden="1" outlineLevel="1" x14ac:dyDescent="0.2">
      <c r="C27855" s="554"/>
      <c r="D27855" s="554"/>
    </row>
    <row r="27856" spans="3:4" hidden="1" outlineLevel="1" x14ac:dyDescent="0.2">
      <c r="C27856" s="554"/>
      <c r="D27856" s="554"/>
    </row>
    <row r="27857" spans="3:4" hidden="1" outlineLevel="1" x14ac:dyDescent="0.2">
      <c r="C27857" s="554"/>
      <c r="D27857" s="554"/>
    </row>
    <row r="27858" spans="3:4" hidden="1" outlineLevel="1" x14ac:dyDescent="0.2">
      <c r="C27858" s="554"/>
      <c r="D27858" s="554"/>
    </row>
    <row r="27859" spans="3:4" hidden="1" outlineLevel="1" x14ac:dyDescent="0.2">
      <c r="C27859" s="554"/>
      <c r="D27859" s="554"/>
    </row>
    <row r="27860" spans="3:4" hidden="1" outlineLevel="1" x14ac:dyDescent="0.2">
      <c r="C27860" s="554"/>
      <c r="D27860" s="554"/>
    </row>
    <row r="27861" spans="3:4" hidden="1" outlineLevel="1" x14ac:dyDescent="0.2">
      <c r="C27861" s="554"/>
      <c r="D27861" s="554"/>
    </row>
    <row r="27862" spans="3:4" hidden="1" outlineLevel="1" x14ac:dyDescent="0.2">
      <c r="C27862" s="554"/>
      <c r="D27862" s="554"/>
    </row>
    <row r="27863" spans="3:4" hidden="1" outlineLevel="1" x14ac:dyDescent="0.2">
      <c r="C27863" s="554"/>
      <c r="D27863" s="554"/>
    </row>
    <row r="27864" spans="3:4" hidden="1" outlineLevel="1" x14ac:dyDescent="0.2">
      <c r="C27864" s="554"/>
      <c r="D27864" s="554"/>
    </row>
    <row r="27865" spans="3:4" hidden="1" outlineLevel="1" x14ac:dyDescent="0.2">
      <c r="C27865" s="554"/>
      <c r="D27865" s="554"/>
    </row>
    <row r="27866" spans="3:4" hidden="1" outlineLevel="1" x14ac:dyDescent="0.2">
      <c r="C27866" s="554"/>
      <c r="D27866" s="554"/>
    </row>
    <row r="27867" spans="3:4" hidden="1" outlineLevel="1" x14ac:dyDescent="0.2">
      <c r="C27867" s="554"/>
      <c r="D27867" s="554"/>
    </row>
    <row r="27868" spans="3:4" hidden="1" outlineLevel="1" x14ac:dyDescent="0.2">
      <c r="C27868" s="554"/>
      <c r="D27868" s="554"/>
    </row>
    <row r="27869" spans="3:4" hidden="1" outlineLevel="1" x14ac:dyDescent="0.2">
      <c r="C27869" s="554"/>
      <c r="D27869" s="554"/>
    </row>
    <row r="27870" spans="3:4" hidden="1" outlineLevel="1" x14ac:dyDescent="0.2">
      <c r="C27870" s="554"/>
      <c r="D27870" s="554"/>
    </row>
    <row r="27871" spans="3:4" hidden="1" outlineLevel="1" x14ac:dyDescent="0.2">
      <c r="C27871" s="554"/>
      <c r="D27871" s="554"/>
    </row>
    <row r="27872" spans="3:4" hidden="1" outlineLevel="1" x14ac:dyDescent="0.2">
      <c r="C27872" s="554"/>
      <c r="D27872" s="554"/>
    </row>
    <row r="27873" spans="3:4" hidden="1" outlineLevel="1" x14ac:dyDescent="0.2">
      <c r="C27873" s="554"/>
      <c r="D27873" s="554"/>
    </row>
    <row r="27874" spans="3:4" hidden="1" outlineLevel="1" x14ac:dyDescent="0.2">
      <c r="C27874" s="554"/>
      <c r="D27874" s="554"/>
    </row>
    <row r="27875" spans="3:4" hidden="1" outlineLevel="1" x14ac:dyDescent="0.2">
      <c r="C27875" s="554"/>
      <c r="D27875" s="554"/>
    </row>
    <row r="27876" spans="3:4" hidden="1" outlineLevel="1" x14ac:dyDescent="0.2">
      <c r="C27876" s="554"/>
      <c r="D27876" s="554"/>
    </row>
    <row r="27877" spans="3:4" hidden="1" outlineLevel="1" x14ac:dyDescent="0.2">
      <c r="C27877" s="554"/>
      <c r="D27877" s="554"/>
    </row>
    <row r="27878" spans="3:4" hidden="1" outlineLevel="1" x14ac:dyDescent="0.2">
      <c r="C27878" s="554"/>
      <c r="D27878" s="554"/>
    </row>
    <row r="27879" spans="3:4" hidden="1" outlineLevel="1" x14ac:dyDescent="0.2">
      <c r="C27879" s="554"/>
      <c r="D27879" s="554"/>
    </row>
    <row r="27880" spans="3:4" hidden="1" outlineLevel="1" x14ac:dyDescent="0.2">
      <c r="C27880" s="554"/>
      <c r="D27880" s="554"/>
    </row>
    <row r="27881" spans="3:4" hidden="1" outlineLevel="1" x14ac:dyDescent="0.2">
      <c r="C27881" s="554"/>
      <c r="D27881" s="554"/>
    </row>
    <row r="27882" spans="3:4" hidden="1" outlineLevel="1" x14ac:dyDescent="0.2">
      <c r="C27882" s="554"/>
      <c r="D27882" s="554"/>
    </row>
    <row r="27883" spans="3:4" hidden="1" outlineLevel="1" x14ac:dyDescent="0.2">
      <c r="C27883" s="554"/>
      <c r="D27883" s="554"/>
    </row>
    <row r="27884" spans="3:4" hidden="1" outlineLevel="1" x14ac:dyDescent="0.2">
      <c r="C27884" s="554"/>
      <c r="D27884" s="554"/>
    </row>
    <row r="27885" spans="3:4" hidden="1" outlineLevel="1" x14ac:dyDescent="0.2">
      <c r="C27885" s="554"/>
      <c r="D27885" s="554"/>
    </row>
    <row r="27886" spans="3:4" hidden="1" outlineLevel="1" x14ac:dyDescent="0.2">
      <c r="C27886" s="554"/>
      <c r="D27886" s="554"/>
    </row>
    <row r="27887" spans="3:4" hidden="1" outlineLevel="1" x14ac:dyDescent="0.2">
      <c r="C27887" s="554"/>
      <c r="D27887" s="554"/>
    </row>
    <row r="27888" spans="3:4" hidden="1" outlineLevel="1" x14ac:dyDescent="0.2">
      <c r="C27888" s="554"/>
      <c r="D27888" s="554"/>
    </row>
    <row r="27889" spans="3:4" hidden="1" outlineLevel="1" x14ac:dyDescent="0.2">
      <c r="C27889" s="554"/>
      <c r="D27889" s="554"/>
    </row>
    <row r="27890" spans="3:4" hidden="1" outlineLevel="1" x14ac:dyDescent="0.2">
      <c r="C27890" s="554"/>
      <c r="D27890" s="554"/>
    </row>
    <row r="27891" spans="3:4" hidden="1" outlineLevel="1" x14ac:dyDescent="0.2">
      <c r="C27891" s="554"/>
      <c r="D27891" s="554"/>
    </row>
    <row r="27892" spans="3:4" hidden="1" outlineLevel="1" x14ac:dyDescent="0.2">
      <c r="C27892" s="554"/>
      <c r="D27892" s="554"/>
    </row>
    <row r="27893" spans="3:4" hidden="1" outlineLevel="1" x14ac:dyDescent="0.2">
      <c r="C27893" s="554"/>
      <c r="D27893" s="554"/>
    </row>
    <row r="27894" spans="3:4" hidden="1" outlineLevel="1" x14ac:dyDescent="0.2">
      <c r="C27894" s="554"/>
      <c r="D27894" s="554"/>
    </row>
    <row r="27895" spans="3:4" hidden="1" outlineLevel="1" x14ac:dyDescent="0.2">
      <c r="C27895" s="554"/>
      <c r="D27895" s="554"/>
    </row>
    <row r="27896" spans="3:4" hidden="1" outlineLevel="1" x14ac:dyDescent="0.2">
      <c r="C27896" s="554"/>
      <c r="D27896" s="554"/>
    </row>
    <row r="27897" spans="3:4" hidden="1" outlineLevel="1" x14ac:dyDescent="0.2">
      <c r="C27897" s="554"/>
      <c r="D27897" s="554"/>
    </row>
    <row r="27898" spans="3:4" hidden="1" outlineLevel="1" x14ac:dyDescent="0.2">
      <c r="C27898" s="554"/>
      <c r="D27898" s="554"/>
    </row>
    <row r="27899" spans="3:4" hidden="1" outlineLevel="1" x14ac:dyDescent="0.2">
      <c r="C27899" s="554"/>
      <c r="D27899" s="554"/>
    </row>
    <row r="27900" spans="3:4" hidden="1" outlineLevel="1" x14ac:dyDescent="0.2">
      <c r="C27900" s="554"/>
      <c r="D27900" s="554"/>
    </row>
    <row r="27901" spans="3:4" hidden="1" outlineLevel="1" x14ac:dyDescent="0.2">
      <c r="C27901" s="554"/>
      <c r="D27901" s="554"/>
    </row>
    <row r="27902" spans="3:4" hidden="1" outlineLevel="1" x14ac:dyDescent="0.2">
      <c r="C27902" s="554"/>
      <c r="D27902" s="554"/>
    </row>
    <row r="27903" spans="3:4" hidden="1" outlineLevel="1" x14ac:dyDescent="0.2">
      <c r="C27903" s="554"/>
      <c r="D27903" s="554"/>
    </row>
    <row r="27904" spans="3:4" hidden="1" outlineLevel="1" x14ac:dyDescent="0.2">
      <c r="C27904" s="554"/>
      <c r="D27904" s="554"/>
    </row>
    <row r="27905" spans="3:4" hidden="1" outlineLevel="1" x14ac:dyDescent="0.2">
      <c r="C27905" s="554"/>
      <c r="D27905" s="554"/>
    </row>
    <row r="27906" spans="3:4" hidden="1" outlineLevel="1" x14ac:dyDescent="0.2">
      <c r="C27906" s="554"/>
      <c r="D27906" s="554"/>
    </row>
    <row r="27907" spans="3:4" hidden="1" outlineLevel="1" x14ac:dyDescent="0.2">
      <c r="C27907" s="554"/>
      <c r="D27907" s="554"/>
    </row>
    <row r="27908" spans="3:4" hidden="1" outlineLevel="1" x14ac:dyDescent="0.2">
      <c r="C27908" s="554"/>
      <c r="D27908" s="554"/>
    </row>
    <row r="27909" spans="3:4" hidden="1" outlineLevel="1" x14ac:dyDescent="0.2">
      <c r="C27909" s="554"/>
      <c r="D27909" s="554"/>
    </row>
    <row r="27910" spans="3:4" hidden="1" outlineLevel="1" x14ac:dyDescent="0.2">
      <c r="C27910" s="554"/>
      <c r="D27910" s="554"/>
    </row>
    <row r="27911" spans="3:4" hidden="1" outlineLevel="1" x14ac:dyDescent="0.2">
      <c r="C27911" s="554"/>
      <c r="D27911" s="554"/>
    </row>
    <row r="27912" spans="3:4" hidden="1" outlineLevel="1" x14ac:dyDescent="0.2">
      <c r="C27912" s="554"/>
      <c r="D27912" s="554"/>
    </row>
    <row r="27913" spans="3:4" hidden="1" outlineLevel="1" x14ac:dyDescent="0.2">
      <c r="C27913" s="554"/>
      <c r="D27913" s="554"/>
    </row>
    <row r="27914" spans="3:4" hidden="1" outlineLevel="1" x14ac:dyDescent="0.2">
      <c r="C27914" s="554"/>
      <c r="D27914" s="554"/>
    </row>
    <row r="27915" spans="3:4" hidden="1" outlineLevel="1" x14ac:dyDescent="0.2">
      <c r="C27915" s="554"/>
      <c r="D27915" s="554"/>
    </row>
    <row r="27916" spans="3:4" hidden="1" outlineLevel="1" x14ac:dyDescent="0.2">
      <c r="C27916" s="554"/>
      <c r="D27916" s="554"/>
    </row>
    <row r="27917" spans="3:4" hidden="1" outlineLevel="1" x14ac:dyDescent="0.2">
      <c r="C27917" s="554"/>
      <c r="D27917" s="554"/>
    </row>
    <row r="27918" spans="3:4" hidden="1" outlineLevel="1" x14ac:dyDescent="0.2">
      <c r="C27918" s="554"/>
      <c r="D27918" s="554"/>
    </row>
    <row r="27919" spans="3:4" hidden="1" outlineLevel="1" x14ac:dyDescent="0.2">
      <c r="C27919" s="554"/>
      <c r="D27919" s="554"/>
    </row>
    <row r="27920" spans="3:4" hidden="1" outlineLevel="1" x14ac:dyDescent="0.2">
      <c r="C27920" s="554"/>
      <c r="D27920" s="554"/>
    </row>
    <row r="27921" spans="3:4" hidden="1" outlineLevel="1" x14ac:dyDescent="0.2">
      <c r="C27921" s="554"/>
      <c r="D27921" s="554"/>
    </row>
    <row r="27922" spans="3:4" hidden="1" outlineLevel="1" x14ac:dyDescent="0.2">
      <c r="C27922" s="554"/>
      <c r="D27922" s="554"/>
    </row>
    <row r="27923" spans="3:4" hidden="1" outlineLevel="1" x14ac:dyDescent="0.2">
      <c r="C27923" s="554"/>
      <c r="D27923" s="554"/>
    </row>
    <row r="27924" spans="3:4" hidden="1" outlineLevel="1" x14ac:dyDescent="0.2">
      <c r="C27924" s="554"/>
      <c r="D27924" s="554"/>
    </row>
    <row r="27925" spans="3:4" hidden="1" outlineLevel="1" x14ac:dyDescent="0.2">
      <c r="C27925" s="554"/>
      <c r="D27925" s="554"/>
    </row>
    <row r="27926" spans="3:4" hidden="1" outlineLevel="1" x14ac:dyDescent="0.2">
      <c r="C27926" s="554"/>
      <c r="D27926" s="554"/>
    </row>
    <row r="27927" spans="3:4" hidden="1" outlineLevel="1" x14ac:dyDescent="0.2">
      <c r="C27927" s="554"/>
      <c r="D27927" s="554"/>
    </row>
    <row r="27928" spans="3:4" hidden="1" outlineLevel="1" x14ac:dyDescent="0.2">
      <c r="C27928" s="554"/>
      <c r="D27928" s="554"/>
    </row>
    <row r="27929" spans="3:4" hidden="1" outlineLevel="1" x14ac:dyDescent="0.2">
      <c r="C27929" s="554"/>
      <c r="D27929" s="554"/>
    </row>
    <row r="27930" spans="3:4" hidden="1" outlineLevel="1" x14ac:dyDescent="0.2">
      <c r="C27930" s="554"/>
      <c r="D27930" s="554"/>
    </row>
    <row r="27931" spans="3:4" hidden="1" outlineLevel="1" x14ac:dyDescent="0.2">
      <c r="C27931" s="554"/>
      <c r="D27931" s="554"/>
    </row>
    <row r="27932" spans="3:4" hidden="1" outlineLevel="1" x14ac:dyDescent="0.2">
      <c r="C27932" s="554"/>
      <c r="D27932" s="554"/>
    </row>
    <row r="27933" spans="3:4" hidden="1" outlineLevel="1" x14ac:dyDescent="0.2">
      <c r="C27933" s="554"/>
      <c r="D27933" s="554"/>
    </row>
    <row r="27934" spans="3:4" hidden="1" outlineLevel="1" x14ac:dyDescent="0.2">
      <c r="C27934" s="554"/>
      <c r="D27934" s="554"/>
    </row>
    <row r="27935" spans="3:4" hidden="1" outlineLevel="1" x14ac:dyDescent="0.2">
      <c r="C27935" s="554"/>
      <c r="D27935" s="554"/>
    </row>
    <row r="27936" spans="3:4" hidden="1" outlineLevel="1" x14ac:dyDescent="0.2">
      <c r="C27936" s="554"/>
      <c r="D27936" s="554"/>
    </row>
    <row r="27937" spans="3:4" hidden="1" outlineLevel="1" x14ac:dyDescent="0.2">
      <c r="C27937" s="554"/>
      <c r="D27937" s="554"/>
    </row>
    <row r="27938" spans="3:4" hidden="1" outlineLevel="1" x14ac:dyDescent="0.2">
      <c r="C27938" s="554"/>
      <c r="D27938" s="554"/>
    </row>
    <row r="27939" spans="3:4" hidden="1" outlineLevel="1" x14ac:dyDescent="0.2">
      <c r="C27939" s="554"/>
      <c r="D27939" s="554"/>
    </row>
    <row r="27940" spans="3:4" hidden="1" outlineLevel="1" x14ac:dyDescent="0.2">
      <c r="C27940" s="554"/>
      <c r="D27940" s="554"/>
    </row>
    <row r="27941" spans="3:4" hidden="1" outlineLevel="1" x14ac:dyDescent="0.2">
      <c r="C27941" s="554"/>
      <c r="D27941" s="554"/>
    </row>
    <row r="27942" spans="3:4" hidden="1" outlineLevel="1" x14ac:dyDescent="0.2">
      <c r="C27942" s="554"/>
      <c r="D27942" s="554"/>
    </row>
    <row r="27943" spans="3:4" hidden="1" outlineLevel="1" x14ac:dyDescent="0.2">
      <c r="C27943" s="554"/>
      <c r="D27943" s="554"/>
    </row>
    <row r="27944" spans="3:4" hidden="1" outlineLevel="1" x14ac:dyDescent="0.2">
      <c r="C27944" s="554"/>
      <c r="D27944" s="554"/>
    </row>
    <row r="27945" spans="3:4" hidden="1" outlineLevel="1" x14ac:dyDescent="0.2">
      <c r="C27945" s="554"/>
      <c r="D27945" s="554"/>
    </row>
    <row r="27946" spans="3:4" hidden="1" outlineLevel="1" x14ac:dyDescent="0.2">
      <c r="C27946" s="554"/>
      <c r="D27946" s="554"/>
    </row>
    <row r="27947" spans="3:4" hidden="1" outlineLevel="1" x14ac:dyDescent="0.2">
      <c r="C27947" s="554"/>
      <c r="D27947" s="554"/>
    </row>
    <row r="27948" spans="3:4" hidden="1" outlineLevel="1" x14ac:dyDescent="0.2">
      <c r="C27948" s="554"/>
      <c r="D27948" s="554"/>
    </row>
    <row r="27949" spans="3:4" hidden="1" outlineLevel="1" x14ac:dyDescent="0.2">
      <c r="C27949" s="554"/>
      <c r="D27949" s="554"/>
    </row>
    <row r="27950" spans="3:4" hidden="1" outlineLevel="1" x14ac:dyDescent="0.2">
      <c r="C27950" s="554"/>
      <c r="D27950" s="554"/>
    </row>
    <row r="27951" spans="3:4" hidden="1" outlineLevel="1" x14ac:dyDescent="0.2">
      <c r="C27951" s="554"/>
      <c r="D27951" s="554"/>
    </row>
    <row r="27952" spans="3:4" hidden="1" outlineLevel="1" x14ac:dyDescent="0.2">
      <c r="C27952" s="554"/>
      <c r="D27952" s="554"/>
    </row>
    <row r="27953" spans="3:4" hidden="1" outlineLevel="1" x14ac:dyDescent="0.2">
      <c r="C27953" s="554"/>
      <c r="D27953" s="554"/>
    </row>
    <row r="27954" spans="3:4" hidden="1" outlineLevel="1" x14ac:dyDescent="0.2">
      <c r="C27954" s="554"/>
      <c r="D27954" s="554"/>
    </row>
    <row r="27955" spans="3:4" hidden="1" outlineLevel="1" x14ac:dyDescent="0.2">
      <c r="C27955" s="554"/>
      <c r="D27955" s="554"/>
    </row>
    <row r="27956" spans="3:4" hidden="1" outlineLevel="1" x14ac:dyDescent="0.2">
      <c r="C27956" s="554"/>
      <c r="D27956" s="554"/>
    </row>
    <row r="27957" spans="3:4" hidden="1" outlineLevel="1" x14ac:dyDescent="0.2">
      <c r="C27957" s="554"/>
      <c r="D27957" s="554"/>
    </row>
    <row r="27958" spans="3:4" hidden="1" outlineLevel="1" x14ac:dyDescent="0.2">
      <c r="C27958" s="554"/>
      <c r="D27958" s="554"/>
    </row>
    <row r="27959" spans="3:4" hidden="1" outlineLevel="1" x14ac:dyDescent="0.2">
      <c r="C27959" s="554"/>
      <c r="D27959" s="554"/>
    </row>
    <row r="27960" spans="3:4" hidden="1" outlineLevel="1" x14ac:dyDescent="0.2">
      <c r="C27960" s="554"/>
      <c r="D27960" s="554"/>
    </row>
    <row r="27961" spans="3:4" hidden="1" outlineLevel="1" x14ac:dyDescent="0.2">
      <c r="C27961" s="554"/>
      <c r="D27961" s="554"/>
    </row>
    <row r="27962" spans="3:4" hidden="1" outlineLevel="1" x14ac:dyDescent="0.2">
      <c r="C27962" s="554"/>
      <c r="D27962" s="554"/>
    </row>
    <row r="27963" spans="3:4" hidden="1" outlineLevel="1" x14ac:dyDescent="0.2">
      <c r="C27963" s="554"/>
      <c r="D27963" s="554"/>
    </row>
    <row r="27964" spans="3:4" hidden="1" outlineLevel="1" x14ac:dyDescent="0.2">
      <c r="C27964" s="554"/>
      <c r="D27964" s="554"/>
    </row>
    <row r="27965" spans="3:4" hidden="1" outlineLevel="1" x14ac:dyDescent="0.2">
      <c r="C27965" s="554"/>
      <c r="D27965" s="554"/>
    </row>
    <row r="27966" spans="3:4" hidden="1" outlineLevel="1" x14ac:dyDescent="0.2">
      <c r="C27966" s="554"/>
      <c r="D27966" s="554"/>
    </row>
    <row r="27967" spans="3:4" hidden="1" outlineLevel="1" x14ac:dyDescent="0.2">
      <c r="C27967" s="554"/>
      <c r="D27967" s="554"/>
    </row>
    <row r="27968" spans="3:4" hidden="1" outlineLevel="1" x14ac:dyDescent="0.2">
      <c r="C27968" s="554"/>
      <c r="D27968" s="554"/>
    </row>
    <row r="27969" spans="3:4" hidden="1" outlineLevel="1" x14ac:dyDescent="0.2">
      <c r="C27969" s="554"/>
      <c r="D27969" s="554"/>
    </row>
    <row r="27970" spans="3:4" hidden="1" outlineLevel="1" x14ac:dyDescent="0.2">
      <c r="C27970" s="554"/>
      <c r="D27970" s="554"/>
    </row>
    <row r="27971" spans="3:4" hidden="1" outlineLevel="1" x14ac:dyDescent="0.2">
      <c r="C27971" s="554"/>
      <c r="D27971" s="554"/>
    </row>
    <row r="27972" spans="3:4" hidden="1" outlineLevel="1" x14ac:dyDescent="0.2">
      <c r="C27972" s="554"/>
      <c r="D27972" s="554"/>
    </row>
    <row r="27973" spans="3:4" hidden="1" outlineLevel="1" x14ac:dyDescent="0.2">
      <c r="C27973" s="554"/>
      <c r="D27973" s="554"/>
    </row>
    <row r="27974" spans="3:4" hidden="1" outlineLevel="1" x14ac:dyDescent="0.2">
      <c r="C27974" s="554"/>
      <c r="D27974" s="554"/>
    </row>
    <row r="27975" spans="3:4" hidden="1" outlineLevel="1" x14ac:dyDescent="0.2">
      <c r="C27975" s="554"/>
      <c r="D27975" s="554"/>
    </row>
    <row r="27976" spans="3:4" hidden="1" outlineLevel="1" x14ac:dyDescent="0.2">
      <c r="C27976" s="554"/>
      <c r="D27976" s="554"/>
    </row>
    <row r="27977" spans="3:4" hidden="1" outlineLevel="1" x14ac:dyDescent="0.2">
      <c r="C27977" s="554"/>
      <c r="D27977" s="554"/>
    </row>
    <row r="27978" spans="3:4" hidden="1" outlineLevel="1" x14ac:dyDescent="0.2">
      <c r="C27978" s="554"/>
      <c r="D27978" s="554"/>
    </row>
    <row r="27979" spans="3:4" hidden="1" outlineLevel="1" x14ac:dyDescent="0.2">
      <c r="C27979" s="554"/>
      <c r="D27979" s="554"/>
    </row>
    <row r="27980" spans="3:4" hidden="1" outlineLevel="1" x14ac:dyDescent="0.2">
      <c r="C27980" s="554"/>
      <c r="D27980" s="554"/>
    </row>
    <row r="27981" spans="3:4" hidden="1" outlineLevel="1" x14ac:dyDescent="0.2">
      <c r="C27981" s="554"/>
      <c r="D27981" s="554"/>
    </row>
    <row r="27982" spans="3:4" hidden="1" outlineLevel="1" x14ac:dyDescent="0.2">
      <c r="C27982" s="554"/>
      <c r="D27982" s="554"/>
    </row>
    <row r="27983" spans="3:4" hidden="1" outlineLevel="1" x14ac:dyDescent="0.2">
      <c r="C27983" s="554"/>
      <c r="D27983" s="554"/>
    </row>
    <row r="27984" spans="3:4" hidden="1" outlineLevel="1" x14ac:dyDescent="0.2">
      <c r="C27984" s="554"/>
      <c r="D27984" s="554"/>
    </row>
    <row r="27985" spans="3:4" hidden="1" outlineLevel="1" x14ac:dyDescent="0.2">
      <c r="C27985" s="554"/>
      <c r="D27985" s="554"/>
    </row>
    <row r="27986" spans="3:4" hidden="1" outlineLevel="1" x14ac:dyDescent="0.2">
      <c r="C27986" s="554"/>
      <c r="D27986" s="554"/>
    </row>
    <row r="27987" spans="3:4" hidden="1" outlineLevel="1" x14ac:dyDescent="0.2">
      <c r="C27987" s="554"/>
      <c r="D27987" s="554"/>
    </row>
    <row r="27988" spans="3:4" hidden="1" outlineLevel="1" x14ac:dyDescent="0.2">
      <c r="C27988" s="554"/>
      <c r="D27988" s="554"/>
    </row>
    <row r="27989" spans="3:4" hidden="1" outlineLevel="1" x14ac:dyDescent="0.2">
      <c r="C27989" s="554"/>
      <c r="D27989" s="554"/>
    </row>
    <row r="27990" spans="3:4" hidden="1" outlineLevel="1" x14ac:dyDescent="0.2">
      <c r="C27990" s="554"/>
      <c r="D27990" s="554"/>
    </row>
    <row r="27991" spans="3:4" hidden="1" outlineLevel="1" x14ac:dyDescent="0.2">
      <c r="C27991" s="554"/>
      <c r="D27991" s="554"/>
    </row>
    <row r="27992" spans="3:4" hidden="1" outlineLevel="1" x14ac:dyDescent="0.2">
      <c r="C27992" s="554"/>
      <c r="D27992" s="554"/>
    </row>
    <row r="27993" spans="3:4" hidden="1" outlineLevel="1" x14ac:dyDescent="0.2">
      <c r="C27993" s="554"/>
      <c r="D27993" s="554"/>
    </row>
    <row r="27994" spans="3:4" hidden="1" outlineLevel="1" x14ac:dyDescent="0.2">
      <c r="C27994" s="554"/>
      <c r="D27994" s="554"/>
    </row>
    <row r="27995" spans="3:4" hidden="1" outlineLevel="1" x14ac:dyDescent="0.2">
      <c r="C27995" s="554"/>
      <c r="D27995" s="554"/>
    </row>
    <row r="27996" spans="3:4" hidden="1" outlineLevel="1" x14ac:dyDescent="0.2">
      <c r="C27996" s="554"/>
      <c r="D27996" s="554"/>
    </row>
    <row r="27997" spans="3:4" hidden="1" outlineLevel="1" x14ac:dyDescent="0.2">
      <c r="C27997" s="554"/>
      <c r="D27997" s="554"/>
    </row>
    <row r="27998" spans="3:4" hidden="1" outlineLevel="1" x14ac:dyDescent="0.2">
      <c r="C27998" s="554"/>
      <c r="D27998" s="554"/>
    </row>
    <row r="27999" spans="3:4" hidden="1" outlineLevel="1" x14ac:dyDescent="0.2">
      <c r="C27999" s="554"/>
      <c r="D27999" s="554"/>
    </row>
    <row r="28000" spans="3:4" hidden="1" outlineLevel="1" x14ac:dyDescent="0.2">
      <c r="C28000" s="554"/>
      <c r="D28000" s="554"/>
    </row>
    <row r="28001" spans="3:4" hidden="1" outlineLevel="1" x14ac:dyDescent="0.2">
      <c r="C28001" s="554"/>
      <c r="D28001" s="554"/>
    </row>
    <row r="28002" spans="3:4" hidden="1" outlineLevel="1" x14ac:dyDescent="0.2">
      <c r="C28002" s="554"/>
      <c r="D28002" s="554"/>
    </row>
    <row r="28003" spans="3:4" hidden="1" outlineLevel="1" x14ac:dyDescent="0.2">
      <c r="C28003" s="554"/>
      <c r="D28003" s="554"/>
    </row>
    <row r="28004" spans="3:4" hidden="1" outlineLevel="1" x14ac:dyDescent="0.2">
      <c r="C28004" s="554"/>
      <c r="D28004" s="554"/>
    </row>
    <row r="28005" spans="3:4" hidden="1" outlineLevel="1" x14ac:dyDescent="0.2">
      <c r="C28005" s="554"/>
      <c r="D28005" s="554"/>
    </row>
    <row r="28006" spans="3:4" hidden="1" outlineLevel="1" x14ac:dyDescent="0.2">
      <c r="C28006" s="554"/>
      <c r="D28006" s="554"/>
    </row>
    <row r="28007" spans="3:4" hidden="1" outlineLevel="1" x14ac:dyDescent="0.2">
      <c r="C28007" s="554"/>
      <c r="D28007" s="554"/>
    </row>
    <row r="28008" spans="3:4" hidden="1" outlineLevel="1" x14ac:dyDescent="0.2">
      <c r="C28008" s="554"/>
      <c r="D28008" s="554"/>
    </row>
    <row r="28009" spans="3:4" hidden="1" outlineLevel="1" x14ac:dyDescent="0.2">
      <c r="C28009" s="554"/>
      <c r="D28009" s="554"/>
    </row>
    <row r="28010" spans="3:4" hidden="1" outlineLevel="1" x14ac:dyDescent="0.2">
      <c r="C28010" s="554"/>
      <c r="D28010" s="554"/>
    </row>
    <row r="28011" spans="3:4" hidden="1" outlineLevel="1" x14ac:dyDescent="0.2">
      <c r="C28011" s="554"/>
      <c r="D28011" s="554"/>
    </row>
    <row r="28012" spans="3:4" hidden="1" outlineLevel="1" x14ac:dyDescent="0.2">
      <c r="C28012" s="554"/>
      <c r="D28012" s="554"/>
    </row>
    <row r="28013" spans="3:4" hidden="1" outlineLevel="1" x14ac:dyDescent="0.2">
      <c r="C28013" s="554"/>
      <c r="D28013" s="554"/>
    </row>
    <row r="28014" spans="3:4" hidden="1" outlineLevel="1" x14ac:dyDescent="0.2">
      <c r="C28014" s="554"/>
      <c r="D28014" s="554"/>
    </row>
    <row r="28015" spans="3:4" hidden="1" outlineLevel="1" x14ac:dyDescent="0.2">
      <c r="C28015" s="554"/>
      <c r="D28015" s="554"/>
    </row>
    <row r="28016" spans="3:4" hidden="1" outlineLevel="1" x14ac:dyDescent="0.2">
      <c r="C28016" s="554"/>
      <c r="D28016" s="554"/>
    </row>
    <row r="28017" spans="3:4" hidden="1" outlineLevel="1" x14ac:dyDescent="0.2">
      <c r="C28017" s="554"/>
      <c r="D28017" s="554"/>
    </row>
    <row r="28018" spans="3:4" hidden="1" outlineLevel="1" x14ac:dyDescent="0.2">
      <c r="C28018" s="554"/>
      <c r="D28018" s="554"/>
    </row>
    <row r="28019" spans="3:4" hidden="1" outlineLevel="1" x14ac:dyDescent="0.2">
      <c r="C28019" s="554"/>
      <c r="D28019" s="554"/>
    </row>
    <row r="28020" spans="3:4" hidden="1" outlineLevel="1" x14ac:dyDescent="0.2">
      <c r="C28020" s="554"/>
      <c r="D28020" s="554"/>
    </row>
    <row r="28021" spans="3:4" hidden="1" outlineLevel="1" x14ac:dyDescent="0.2">
      <c r="C28021" s="554"/>
      <c r="D28021" s="554"/>
    </row>
    <row r="28022" spans="3:4" hidden="1" outlineLevel="1" x14ac:dyDescent="0.2">
      <c r="C28022" s="554"/>
      <c r="D28022" s="554"/>
    </row>
    <row r="28023" spans="3:4" hidden="1" outlineLevel="1" x14ac:dyDescent="0.2">
      <c r="C28023" s="554"/>
      <c r="D28023" s="554"/>
    </row>
    <row r="28024" spans="3:4" hidden="1" outlineLevel="1" x14ac:dyDescent="0.2">
      <c r="C28024" s="554"/>
      <c r="D28024" s="554"/>
    </row>
    <row r="28025" spans="3:4" hidden="1" outlineLevel="1" x14ac:dyDescent="0.2">
      <c r="C28025" s="554"/>
      <c r="D28025" s="554"/>
    </row>
    <row r="28026" spans="3:4" hidden="1" outlineLevel="1" x14ac:dyDescent="0.2">
      <c r="C28026" s="554"/>
      <c r="D28026" s="554"/>
    </row>
    <row r="28027" spans="3:4" hidden="1" outlineLevel="1" x14ac:dyDescent="0.2">
      <c r="C28027" s="554"/>
      <c r="D28027" s="554"/>
    </row>
    <row r="28028" spans="3:4" hidden="1" outlineLevel="1" x14ac:dyDescent="0.2">
      <c r="C28028" s="554"/>
      <c r="D28028" s="554"/>
    </row>
    <row r="28029" spans="3:4" hidden="1" outlineLevel="1" x14ac:dyDescent="0.2">
      <c r="C28029" s="554"/>
      <c r="D28029" s="554"/>
    </row>
    <row r="28030" spans="3:4" hidden="1" outlineLevel="1" x14ac:dyDescent="0.2">
      <c r="C28030" s="554"/>
      <c r="D28030" s="554"/>
    </row>
    <row r="28031" spans="3:4" hidden="1" outlineLevel="1" x14ac:dyDescent="0.2">
      <c r="C28031" s="554"/>
      <c r="D28031" s="554"/>
    </row>
    <row r="28032" spans="3:4" hidden="1" outlineLevel="1" x14ac:dyDescent="0.2">
      <c r="C28032" s="554"/>
      <c r="D28032" s="554"/>
    </row>
    <row r="28033" spans="3:4" hidden="1" outlineLevel="1" x14ac:dyDescent="0.2">
      <c r="C28033" s="554"/>
      <c r="D28033" s="554"/>
    </row>
    <row r="28034" spans="3:4" hidden="1" outlineLevel="1" x14ac:dyDescent="0.2">
      <c r="C28034" s="554"/>
      <c r="D28034" s="554"/>
    </row>
    <row r="28035" spans="3:4" hidden="1" outlineLevel="1" x14ac:dyDescent="0.2">
      <c r="C28035" s="554"/>
      <c r="D28035" s="554"/>
    </row>
    <row r="28036" spans="3:4" hidden="1" outlineLevel="1" x14ac:dyDescent="0.2">
      <c r="C28036" s="554"/>
      <c r="D28036" s="554"/>
    </row>
    <row r="28037" spans="3:4" hidden="1" outlineLevel="1" x14ac:dyDescent="0.2">
      <c r="C28037" s="554"/>
      <c r="D28037" s="554"/>
    </row>
    <row r="28038" spans="3:4" hidden="1" outlineLevel="1" x14ac:dyDescent="0.2">
      <c r="C28038" s="554"/>
      <c r="D28038" s="554"/>
    </row>
    <row r="28039" spans="3:4" hidden="1" outlineLevel="1" x14ac:dyDescent="0.2">
      <c r="C28039" s="554"/>
      <c r="D28039" s="554"/>
    </row>
    <row r="28040" spans="3:4" hidden="1" outlineLevel="1" x14ac:dyDescent="0.2">
      <c r="C28040" s="554"/>
      <c r="D28040" s="554"/>
    </row>
    <row r="28041" spans="3:4" hidden="1" outlineLevel="1" x14ac:dyDescent="0.2">
      <c r="C28041" s="554"/>
      <c r="D28041" s="554"/>
    </row>
    <row r="28042" spans="3:4" hidden="1" outlineLevel="1" x14ac:dyDescent="0.2">
      <c r="C28042" s="554"/>
      <c r="D28042" s="554"/>
    </row>
    <row r="28043" spans="3:4" hidden="1" outlineLevel="1" x14ac:dyDescent="0.2">
      <c r="C28043" s="554"/>
      <c r="D28043" s="554"/>
    </row>
    <row r="28044" spans="3:4" hidden="1" outlineLevel="1" x14ac:dyDescent="0.2">
      <c r="C28044" s="554"/>
      <c r="D28044" s="554"/>
    </row>
    <row r="28045" spans="3:4" hidden="1" outlineLevel="1" x14ac:dyDescent="0.2">
      <c r="C28045" s="554"/>
      <c r="D28045" s="554"/>
    </row>
    <row r="28046" spans="3:4" hidden="1" outlineLevel="1" x14ac:dyDescent="0.2">
      <c r="C28046" s="554"/>
      <c r="D28046" s="554"/>
    </row>
    <row r="28047" spans="3:4" hidden="1" outlineLevel="1" x14ac:dyDescent="0.2">
      <c r="C28047" s="554"/>
      <c r="D28047" s="554"/>
    </row>
    <row r="28048" spans="3:4" hidden="1" outlineLevel="1" x14ac:dyDescent="0.2">
      <c r="C28048" s="554"/>
      <c r="D28048" s="554"/>
    </row>
    <row r="28049" spans="3:4" hidden="1" outlineLevel="1" x14ac:dyDescent="0.2">
      <c r="C28049" s="554"/>
      <c r="D28049" s="554"/>
    </row>
    <row r="28050" spans="3:4" hidden="1" outlineLevel="1" x14ac:dyDescent="0.2">
      <c r="C28050" s="554"/>
      <c r="D28050" s="554"/>
    </row>
    <row r="28051" spans="3:4" hidden="1" outlineLevel="1" x14ac:dyDescent="0.2">
      <c r="C28051" s="554"/>
      <c r="D28051" s="554"/>
    </row>
    <row r="28052" spans="3:4" hidden="1" outlineLevel="1" x14ac:dyDescent="0.2">
      <c r="C28052" s="554"/>
      <c r="D28052" s="554"/>
    </row>
    <row r="28053" spans="3:4" hidden="1" outlineLevel="1" x14ac:dyDescent="0.2">
      <c r="C28053" s="554"/>
      <c r="D28053" s="554"/>
    </row>
    <row r="28054" spans="3:4" hidden="1" outlineLevel="1" x14ac:dyDescent="0.2">
      <c r="C28054" s="554"/>
      <c r="D28054" s="554"/>
    </row>
    <row r="28055" spans="3:4" hidden="1" outlineLevel="1" x14ac:dyDescent="0.2">
      <c r="C28055" s="554"/>
      <c r="D28055" s="554"/>
    </row>
    <row r="28056" spans="3:4" hidden="1" outlineLevel="1" x14ac:dyDescent="0.2">
      <c r="C28056" s="554"/>
      <c r="D28056" s="554"/>
    </row>
    <row r="28057" spans="3:4" hidden="1" outlineLevel="1" x14ac:dyDescent="0.2">
      <c r="C28057" s="554"/>
      <c r="D28057" s="554"/>
    </row>
    <row r="28058" spans="3:4" hidden="1" outlineLevel="1" x14ac:dyDescent="0.2">
      <c r="C28058" s="554"/>
      <c r="D28058" s="554"/>
    </row>
    <row r="28059" spans="3:4" hidden="1" outlineLevel="1" x14ac:dyDescent="0.2">
      <c r="C28059" s="554"/>
      <c r="D28059" s="554"/>
    </row>
    <row r="28060" spans="3:4" hidden="1" outlineLevel="1" x14ac:dyDescent="0.2">
      <c r="C28060" s="554"/>
      <c r="D28060" s="554"/>
    </row>
    <row r="28061" spans="3:4" hidden="1" outlineLevel="1" x14ac:dyDescent="0.2">
      <c r="C28061" s="554"/>
      <c r="D28061" s="554"/>
    </row>
    <row r="28062" spans="3:4" hidden="1" outlineLevel="1" x14ac:dyDescent="0.2">
      <c r="C28062" s="554"/>
      <c r="D28062" s="554"/>
    </row>
    <row r="28063" spans="3:4" hidden="1" outlineLevel="1" x14ac:dyDescent="0.2">
      <c r="C28063" s="554"/>
      <c r="D28063" s="554"/>
    </row>
    <row r="28064" spans="3:4" hidden="1" outlineLevel="1" x14ac:dyDescent="0.2">
      <c r="C28064" s="554"/>
      <c r="D28064" s="554"/>
    </row>
    <row r="28065" spans="3:4" hidden="1" outlineLevel="1" x14ac:dyDescent="0.2">
      <c r="C28065" s="554"/>
      <c r="D28065" s="554"/>
    </row>
    <row r="28066" spans="3:4" hidden="1" outlineLevel="1" x14ac:dyDescent="0.2">
      <c r="C28066" s="554"/>
      <c r="D28066" s="554"/>
    </row>
    <row r="28067" spans="3:4" hidden="1" outlineLevel="1" x14ac:dyDescent="0.2">
      <c r="C28067" s="554"/>
      <c r="D28067" s="554"/>
    </row>
    <row r="28068" spans="3:4" hidden="1" outlineLevel="1" x14ac:dyDescent="0.2">
      <c r="C28068" s="554"/>
      <c r="D28068" s="554"/>
    </row>
    <row r="28069" spans="3:4" hidden="1" outlineLevel="1" x14ac:dyDescent="0.2">
      <c r="C28069" s="554"/>
      <c r="D28069" s="554"/>
    </row>
    <row r="28070" spans="3:4" hidden="1" outlineLevel="1" x14ac:dyDescent="0.2">
      <c r="C28070" s="554"/>
      <c r="D28070" s="554"/>
    </row>
    <row r="28071" spans="3:4" hidden="1" outlineLevel="1" x14ac:dyDescent="0.2">
      <c r="C28071" s="554"/>
      <c r="D28071" s="554"/>
    </row>
    <row r="28072" spans="3:4" hidden="1" outlineLevel="1" x14ac:dyDescent="0.2">
      <c r="C28072" s="554"/>
      <c r="D28072" s="554"/>
    </row>
    <row r="28073" spans="3:4" hidden="1" outlineLevel="1" x14ac:dyDescent="0.2">
      <c r="C28073" s="554"/>
      <c r="D28073" s="554"/>
    </row>
    <row r="28074" spans="3:4" hidden="1" outlineLevel="1" x14ac:dyDescent="0.2">
      <c r="C28074" s="554"/>
      <c r="D28074" s="554"/>
    </row>
    <row r="28075" spans="3:4" hidden="1" outlineLevel="1" x14ac:dyDescent="0.2">
      <c r="C28075" s="554"/>
      <c r="D28075" s="554"/>
    </row>
    <row r="28076" spans="3:4" hidden="1" outlineLevel="1" x14ac:dyDescent="0.2">
      <c r="C28076" s="554"/>
      <c r="D28076" s="554"/>
    </row>
    <row r="28077" spans="3:4" hidden="1" outlineLevel="1" x14ac:dyDescent="0.2">
      <c r="C28077" s="554"/>
      <c r="D28077" s="554"/>
    </row>
    <row r="28078" spans="3:4" hidden="1" outlineLevel="1" x14ac:dyDescent="0.2">
      <c r="C28078" s="554"/>
      <c r="D28078" s="554"/>
    </row>
    <row r="28079" spans="3:4" hidden="1" outlineLevel="1" x14ac:dyDescent="0.2">
      <c r="C28079" s="554"/>
      <c r="D28079" s="554"/>
    </row>
    <row r="28080" spans="3:4" hidden="1" outlineLevel="1" x14ac:dyDescent="0.2">
      <c r="C28080" s="554"/>
      <c r="D28080" s="554"/>
    </row>
    <row r="28081" spans="3:4" hidden="1" outlineLevel="1" x14ac:dyDescent="0.2">
      <c r="C28081" s="554"/>
      <c r="D28081" s="554"/>
    </row>
    <row r="28082" spans="3:4" hidden="1" outlineLevel="1" x14ac:dyDescent="0.2">
      <c r="C28082" s="554"/>
      <c r="D28082" s="554"/>
    </row>
    <row r="28083" spans="3:4" hidden="1" outlineLevel="1" x14ac:dyDescent="0.2">
      <c r="C28083" s="554"/>
      <c r="D28083" s="554"/>
    </row>
    <row r="28084" spans="3:4" hidden="1" outlineLevel="1" x14ac:dyDescent="0.2">
      <c r="C28084" s="554"/>
      <c r="D28084" s="554"/>
    </row>
    <row r="28085" spans="3:4" hidden="1" outlineLevel="1" x14ac:dyDescent="0.2">
      <c r="C28085" s="554"/>
      <c r="D28085" s="554"/>
    </row>
    <row r="28086" spans="3:4" hidden="1" outlineLevel="1" x14ac:dyDescent="0.2">
      <c r="C28086" s="554"/>
      <c r="D28086" s="554"/>
    </row>
    <row r="28087" spans="3:4" hidden="1" outlineLevel="1" x14ac:dyDescent="0.2">
      <c r="C28087" s="554"/>
      <c r="D28087" s="554"/>
    </row>
    <row r="28088" spans="3:4" hidden="1" outlineLevel="1" x14ac:dyDescent="0.2">
      <c r="C28088" s="554"/>
      <c r="D28088" s="554"/>
    </row>
    <row r="28089" spans="3:4" hidden="1" outlineLevel="1" x14ac:dyDescent="0.2">
      <c r="C28089" s="554"/>
      <c r="D28089" s="554"/>
    </row>
    <row r="28090" spans="3:4" hidden="1" outlineLevel="1" x14ac:dyDescent="0.2">
      <c r="C28090" s="554"/>
      <c r="D28090" s="554"/>
    </row>
    <row r="28091" spans="3:4" hidden="1" outlineLevel="1" x14ac:dyDescent="0.2">
      <c r="C28091" s="554"/>
      <c r="D28091" s="554"/>
    </row>
    <row r="28092" spans="3:4" hidden="1" outlineLevel="1" x14ac:dyDescent="0.2">
      <c r="C28092" s="554"/>
      <c r="D28092" s="554"/>
    </row>
    <row r="28093" spans="3:4" hidden="1" outlineLevel="1" x14ac:dyDescent="0.2">
      <c r="C28093" s="554"/>
      <c r="D28093" s="554"/>
    </row>
    <row r="28094" spans="3:4" hidden="1" outlineLevel="1" x14ac:dyDescent="0.2">
      <c r="C28094" s="554"/>
      <c r="D28094" s="554"/>
    </row>
    <row r="28095" spans="3:4" hidden="1" outlineLevel="1" x14ac:dyDescent="0.2">
      <c r="C28095" s="554"/>
      <c r="D28095" s="554"/>
    </row>
    <row r="28096" spans="3:4" hidden="1" outlineLevel="1" x14ac:dyDescent="0.2">
      <c r="C28096" s="554"/>
      <c r="D28096" s="554"/>
    </row>
    <row r="28097" spans="3:4" hidden="1" outlineLevel="1" x14ac:dyDescent="0.2">
      <c r="C28097" s="554"/>
      <c r="D28097" s="554"/>
    </row>
    <row r="28098" spans="3:4" hidden="1" outlineLevel="1" x14ac:dyDescent="0.2">
      <c r="C28098" s="554"/>
      <c r="D28098" s="554"/>
    </row>
    <row r="28099" spans="3:4" hidden="1" outlineLevel="1" x14ac:dyDescent="0.2">
      <c r="C28099" s="554"/>
      <c r="D28099" s="554"/>
    </row>
    <row r="28100" spans="3:4" hidden="1" outlineLevel="1" x14ac:dyDescent="0.2">
      <c r="C28100" s="554"/>
      <c r="D28100" s="554"/>
    </row>
    <row r="28101" spans="3:4" hidden="1" outlineLevel="1" x14ac:dyDescent="0.2">
      <c r="C28101" s="554"/>
      <c r="D28101" s="554"/>
    </row>
    <row r="28102" spans="3:4" hidden="1" outlineLevel="1" x14ac:dyDescent="0.2">
      <c r="C28102" s="554"/>
      <c r="D28102" s="554"/>
    </row>
    <row r="28103" spans="3:4" hidden="1" outlineLevel="1" x14ac:dyDescent="0.2">
      <c r="C28103" s="554"/>
      <c r="D28103" s="554"/>
    </row>
    <row r="28104" spans="3:4" hidden="1" outlineLevel="1" x14ac:dyDescent="0.2">
      <c r="C28104" s="554"/>
      <c r="D28104" s="554"/>
    </row>
    <row r="28105" spans="3:4" hidden="1" outlineLevel="1" x14ac:dyDescent="0.2">
      <c r="C28105" s="554"/>
      <c r="D28105" s="554"/>
    </row>
    <row r="28106" spans="3:4" hidden="1" outlineLevel="1" x14ac:dyDescent="0.2">
      <c r="C28106" s="554"/>
      <c r="D28106" s="554"/>
    </row>
    <row r="28107" spans="3:4" hidden="1" outlineLevel="1" x14ac:dyDescent="0.2">
      <c r="C28107" s="554"/>
      <c r="D28107" s="554"/>
    </row>
    <row r="28108" spans="3:4" hidden="1" outlineLevel="1" x14ac:dyDescent="0.2">
      <c r="C28108" s="554"/>
      <c r="D28108" s="554"/>
    </row>
    <row r="28109" spans="3:4" hidden="1" outlineLevel="1" x14ac:dyDescent="0.2">
      <c r="C28109" s="554"/>
      <c r="D28109" s="554"/>
    </row>
    <row r="28110" spans="3:4" hidden="1" outlineLevel="1" x14ac:dyDescent="0.2">
      <c r="C28110" s="554"/>
      <c r="D28110" s="554"/>
    </row>
    <row r="28111" spans="3:4" hidden="1" outlineLevel="1" x14ac:dyDescent="0.2">
      <c r="C28111" s="554"/>
      <c r="D28111" s="554"/>
    </row>
    <row r="28112" spans="3:4" hidden="1" outlineLevel="1" x14ac:dyDescent="0.2">
      <c r="C28112" s="554"/>
      <c r="D28112" s="554"/>
    </row>
    <row r="28113" spans="3:4" hidden="1" outlineLevel="1" x14ac:dyDescent="0.2">
      <c r="C28113" s="554"/>
      <c r="D28113" s="554"/>
    </row>
    <row r="28114" spans="3:4" hidden="1" outlineLevel="1" x14ac:dyDescent="0.2">
      <c r="C28114" s="554"/>
      <c r="D28114" s="554"/>
    </row>
    <row r="28115" spans="3:4" hidden="1" outlineLevel="1" x14ac:dyDescent="0.2">
      <c r="C28115" s="554"/>
      <c r="D28115" s="554"/>
    </row>
    <row r="28116" spans="3:4" hidden="1" outlineLevel="1" x14ac:dyDescent="0.2">
      <c r="C28116" s="554"/>
      <c r="D28116" s="554"/>
    </row>
    <row r="28117" spans="3:4" hidden="1" outlineLevel="1" x14ac:dyDescent="0.2">
      <c r="C28117" s="554"/>
      <c r="D28117" s="554"/>
    </row>
    <row r="28118" spans="3:4" hidden="1" outlineLevel="1" x14ac:dyDescent="0.2">
      <c r="C28118" s="554"/>
      <c r="D28118" s="554"/>
    </row>
    <row r="28119" spans="3:4" hidden="1" outlineLevel="1" x14ac:dyDescent="0.2">
      <c r="C28119" s="554"/>
      <c r="D28119" s="554"/>
    </row>
    <row r="28120" spans="3:4" hidden="1" outlineLevel="1" x14ac:dyDescent="0.2">
      <c r="C28120" s="554"/>
      <c r="D28120" s="554"/>
    </row>
    <row r="28121" spans="3:4" hidden="1" outlineLevel="1" x14ac:dyDescent="0.2">
      <c r="C28121" s="554"/>
      <c r="D28121" s="554"/>
    </row>
    <row r="28122" spans="3:4" hidden="1" outlineLevel="1" x14ac:dyDescent="0.2">
      <c r="C28122" s="554"/>
      <c r="D28122" s="554"/>
    </row>
    <row r="28123" spans="3:4" hidden="1" outlineLevel="1" x14ac:dyDescent="0.2">
      <c r="C28123" s="554"/>
      <c r="D28123" s="554"/>
    </row>
    <row r="28124" spans="3:4" hidden="1" outlineLevel="1" x14ac:dyDescent="0.2">
      <c r="C28124" s="554"/>
      <c r="D28124" s="554"/>
    </row>
    <row r="28125" spans="3:4" hidden="1" outlineLevel="1" x14ac:dyDescent="0.2">
      <c r="C28125" s="554"/>
      <c r="D28125" s="554"/>
    </row>
    <row r="28126" spans="3:4" hidden="1" outlineLevel="1" x14ac:dyDescent="0.2">
      <c r="C28126" s="554"/>
      <c r="D28126" s="554"/>
    </row>
    <row r="28127" spans="3:4" hidden="1" outlineLevel="1" x14ac:dyDescent="0.2">
      <c r="C28127" s="554"/>
      <c r="D28127" s="554"/>
    </row>
    <row r="28128" spans="3:4" hidden="1" outlineLevel="1" x14ac:dyDescent="0.2">
      <c r="C28128" s="554"/>
      <c r="D28128" s="554"/>
    </row>
    <row r="28129" spans="3:4" hidden="1" outlineLevel="1" x14ac:dyDescent="0.2">
      <c r="C28129" s="554"/>
      <c r="D28129" s="554"/>
    </row>
    <row r="28130" spans="3:4" hidden="1" outlineLevel="1" x14ac:dyDescent="0.2">
      <c r="C28130" s="554"/>
      <c r="D28130" s="554"/>
    </row>
    <row r="28131" spans="3:4" hidden="1" outlineLevel="1" x14ac:dyDescent="0.2">
      <c r="C28131" s="554"/>
      <c r="D28131" s="554"/>
    </row>
    <row r="28132" spans="3:4" hidden="1" outlineLevel="1" x14ac:dyDescent="0.2">
      <c r="C28132" s="554"/>
      <c r="D28132" s="554"/>
    </row>
    <row r="28133" spans="3:4" hidden="1" outlineLevel="1" x14ac:dyDescent="0.2">
      <c r="C28133" s="554"/>
      <c r="D28133" s="554"/>
    </row>
    <row r="28134" spans="3:4" hidden="1" outlineLevel="1" x14ac:dyDescent="0.2">
      <c r="C28134" s="554"/>
      <c r="D28134" s="554"/>
    </row>
    <row r="28135" spans="3:4" hidden="1" outlineLevel="1" x14ac:dyDescent="0.2">
      <c r="C28135" s="554"/>
      <c r="D28135" s="554"/>
    </row>
    <row r="28136" spans="3:4" hidden="1" outlineLevel="1" x14ac:dyDescent="0.2">
      <c r="C28136" s="554"/>
      <c r="D28136" s="554"/>
    </row>
    <row r="28137" spans="3:4" hidden="1" outlineLevel="1" x14ac:dyDescent="0.2">
      <c r="C28137" s="554"/>
      <c r="D28137" s="554"/>
    </row>
    <row r="28138" spans="3:4" hidden="1" outlineLevel="1" x14ac:dyDescent="0.2">
      <c r="C28138" s="554"/>
      <c r="D28138" s="554"/>
    </row>
    <row r="28139" spans="3:4" hidden="1" outlineLevel="1" x14ac:dyDescent="0.2">
      <c r="C28139" s="554"/>
      <c r="D28139" s="554"/>
    </row>
    <row r="28140" spans="3:4" hidden="1" outlineLevel="1" x14ac:dyDescent="0.2">
      <c r="C28140" s="554"/>
      <c r="D28140" s="554"/>
    </row>
    <row r="28141" spans="3:4" hidden="1" outlineLevel="1" x14ac:dyDescent="0.2">
      <c r="C28141" s="554"/>
      <c r="D28141" s="554"/>
    </row>
    <row r="28142" spans="3:4" hidden="1" outlineLevel="1" x14ac:dyDescent="0.2">
      <c r="C28142" s="554"/>
      <c r="D28142" s="554"/>
    </row>
    <row r="28143" spans="3:4" hidden="1" outlineLevel="1" x14ac:dyDescent="0.2">
      <c r="C28143" s="554"/>
      <c r="D28143" s="554"/>
    </row>
    <row r="28144" spans="3:4" hidden="1" outlineLevel="1" x14ac:dyDescent="0.2">
      <c r="C28144" s="554"/>
      <c r="D28144" s="554"/>
    </row>
    <row r="28145" spans="3:4" hidden="1" outlineLevel="1" x14ac:dyDescent="0.2">
      <c r="C28145" s="554"/>
      <c r="D28145" s="554"/>
    </row>
    <row r="28146" spans="3:4" hidden="1" outlineLevel="1" x14ac:dyDescent="0.2">
      <c r="C28146" s="554"/>
      <c r="D28146" s="554"/>
    </row>
    <row r="28147" spans="3:4" hidden="1" outlineLevel="1" x14ac:dyDescent="0.2">
      <c r="C28147" s="554"/>
      <c r="D28147" s="554"/>
    </row>
    <row r="28148" spans="3:4" hidden="1" outlineLevel="1" x14ac:dyDescent="0.2">
      <c r="C28148" s="554"/>
      <c r="D28148" s="554"/>
    </row>
    <row r="28149" spans="3:4" hidden="1" outlineLevel="1" x14ac:dyDescent="0.2">
      <c r="C28149" s="554"/>
      <c r="D28149" s="554"/>
    </row>
    <row r="28150" spans="3:4" hidden="1" outlineLevel="1" x14ac:dyDescent="0.2">
      <c r="C28150" s="554"/>
      <c r="D28150" s="554"/>
    </row>
    <row r="28151" spans="3:4" hidden="1" outlineLevel="1" x14ac:dyDescent="0.2">
      <c r="C28151" s="554"/>
      <c r="D28151" s="554"/>
    </row>
    <row r="28152" spans="3:4" hidden="1" outlineLevel="1" x14ac:dyDescent="0.2">
      <c r="C28152" s="554"/>
      <c r="D28152" s="554"/>
    </row>
    <row r="28153" spans="3:4" hidden="1" outlineLevel="1" x14ac:dyDescent="0.2">
      <c r="C28153" s="554"/>
      <c r="D28153" s="554"/>
    </row>
    <row r="28154" spans="3:4" hidden="1" outlineLevel="1" x14ac:dyDescent="0.2">
      <c r="C28154" s="554"/>
      <c r="D28154" s="554"/>
    </row>
    <row r="28155" spans="3:4" hidden="1" outlineLevel="1" x14ac:dyDescent="0.2">
      <c r="C28155" s="554"/>
      <c r="D28155" s="554"/>
    </row>
    <row r="28156" spans="3:4" hidden="1" outlineLevel="1" x14ac:dyDescent="0.2">
      <c r="C28156" s="554"/>
      <c r="D28156" s="554"/>
    </row>
    <row r="28157" spans="3:4" hidden="1" outlineLevel="1" x14ac:dyDescent="0.2">
      <c r="C28157" s="554"/>
      <c r="D28157" s="554"/>
    </row>
    <row r="28158" spans="3:4" hidden="1" outlineLevel="1" x14ac:dyDescent="0.2">
      <c r="C28158" s="554"/>
      <c r="D28158" s="554"/>
    </row>
    <row r="28159" spans="3:4" hidden="1" outlineLevel="1" x14ac:dyDescent="0.2">
      <c r="C28159" s="554"/>
      <c r="D28159" s="554"/>
    </row>
    <row r="28160" spans="3:4" hidden="1" outlineLevel="1" x14ac:dyDescent="0.2">
      <c r="C28160" s="554"/>
      <c r="D28160" s="554"/>
    </row>
    <row r="28161" spans="3:4" hidden="1" outlineLevel="1" x14ac:dyDescent="0.2">
      <c r="C28161" s="554"/>
      <c r="D28161" s="554"/>
    </row>
    <row r="28162" spans="3:4" hidden="1" outlineLevel="1" x14ac:dyDescent="0.2">
      <c r="C28162" s="554"/>
      <c r="D28162" s="554"/>
    </row>
    <row r="28163" spans="3:4" hidden="1" outlineLevel="1" x14ac:dyDescent="0.2">
      <c r="C28163" s="554"/>
      <c r="D28163" s="554"/>
    </row>
    <row r="28164" spans="3:4" hidden="1" outlineLevel="1" x14ac:dyDescent="0.2">
      <c r="C28164" s="554"/>
      <c r="D28164" s="554"/>
    </row>
    <row r="28165" spans="3:4" hidden="1" outlineLevel="1" x14ac:dyDescent="0.2">
      <c r="C28165" s="554"/>
      <c r="D28165" s="554"/>
    </row>
    <row r="28166" spans="3:4" hidden="1" outlineLevel="1" x14ac:dyDescent="0.2">
      <c r="C28166" s="554"/>
      <c r="D28166" s="554"/>
    </row>
    <row r="28167" spans="3:4" hidden="1" outlineLevel="1" x14ac:dyDescent="0.2">
      <c r="C28167" s="554"/>
      <c r="D28167" s="554"/>
    </row>
    <row r="28168" spans="3:4" hidden="1" outlineLevel="1" x14ac:dyDescent="0.2">
      <c r="C28168" s="554"/>
      <c r="D28168" s="554"/>
    </row>
    <row r="28169" spans="3:4" hidden="1" outlineLevel="1" x14ac:dyDescent="0.2">
      <c r="C28169" s="554"/>
      <c r="D28169" s="554"/>
    </row>
    <row r="28170" spans="3:4" hidden="1" outlineLevel="1" x14ac:dyDescent="0.2">
      <c r="C28170" s="554"/>
      <c r="D28170" s="554"/>
    </row>
    <row r="28171" spans="3:4" hidden="1" outlineLevel="1" x14ac:dyDescent="0.2">
      <c r="C28171" s="554"/>
      <c r="D28171" s="554"/>
    </row>
    <row r="28172" spans="3:4" hidden="1" outlineLevel="1" x14ac:dyDescent="0.2">
      <c r="C28172" s="554"/>
      <c r="D28172" s="554"/>
    </row>
    <row r="28173" spans="3:4" hidden="1" outlineLevel="1" x14ac:dyDescent="0.2">
      <c r="C28173" s="554"/>
      <c r="D28173" s="554"/>
    </row>
    <row r="28174" spans="3:4" hidden="1" outlineLevel="1" x14ac:dyDescent="0.2">
      <c r="C28174" s="554"/>
      <c r="D28174" s="554"/>
    </row>
    <row r="28175" spans="3:4" hidden="1" outlineLevel="1" x14ac:dyDescent="0.2">
      <c r="C28175" s="554"/>
      <c r="D28175" s="554"/>
    </row>
    <row r="28176" spans="3:4" hidden="1" outlineLevel="1" x14ac:dyDescent="0.2">
      <c r="C28176" s="554"/>
      <c r="D28176" s="554"/>
    </row>
    <row r="28177" spans="3:4" hidden="1" outlineLevel="1" x14ac:dyDescent="0.2">
      <c r="C28177" s="554"/>
      <c r="D28177" s="554"/>
    </row>
    <row r="28178" spans="3:4" hidden="1" outlineLevel="1" x14ac:dyDescent="0.2">
      <c r="C28178" s="554"/>
      <c r="D28178" s="554"/>
    </row>
    <row r="28179" spans="3:4" hidden="1" outlineLevel="1" x14ac:dyDescent="0.2">
      <c r="C28179" s="554"/>
      <c r="D28179" s="554"/>
    </row>
    <row r="28180" spans="3:4" hidden="1" outlineLevel="1" x14ac:dyDescent="0.2">
      <c r="C28180" s="554"/>
      <c r="D28180" s="554"/>
    </row>
    <row r="28181" spans="3:4" hidden="1" outlineLevel="1" x14ac:dyDescent="0.2">
      <c r="C28181" s="554"/>
      <c r="D28181" s="554"/>
    </row>
    <row r="28182" spans="3:4" hidden="1" outlineLevel="1" x14ac:dyDescent="0.2">
      <c r="C28182" s="554"/>
      <c r="D28182" s="554"/>
    </row>
    <row r="28183" spans="3:4" hidden="1" outlineLevel="1" x14ac:dyDescent="0.2">
      <c r="C28183" s="554"/>
      <c r="D28183" s="554"/>
    </row>
    <row r="28184" spans="3:4" hidden="1" outlineLevel="1" x14ac:dyDescent="0.2">
      <c r="C28184" s="554"/>
      <c r="D28184" s="554"/>
    </row>
    <row r="28185" spans="3:4" hidden="1" outlineLevel="1" x14ac:dyDescent="0.2">
      <c r="C28185" s="554"/>
      <c r="D28185" s="554"/>
    </row>
    <row r="28186" spans="3:4" hidden="1" outlineLevel="1" x14ac:dyDescent="0.2">
      <c r="C28186" s="554"/>
      <c r="D28186" s="554"/>
    </row>
    <row r="28187" spans="3:4" hidden="1" outlineLevel="1" x14ac:dyDescent="0.2">
      <c r="C28187" s="554"/>
      <c r="D28187" s="554"/>
    </row>
    <row r="28188" spans="3:4" hidden="1" outlineLevel="1" x14ac:dyDescent="0.2">
      <c r="C28188" s="554"/>
      <c r="D28188" s="554"/>
    </row>
    <row r="28189" spans="3:4" hidden="1" outlineLevel="1" x14ac:dyDescent="0.2">
      <c r="C28189" s="554"/>
      <c r="D28189" s="554"/>
    </row>
    <row r="28190" spans="3:4" hidden="1" outlineLevel="1" x14ac:dyDescent="0.2">
      <c r="C28190" s="554"/>
      <c r="D28190" s="554"/>
    </row>
    <row r="28191" spans="3:4" hidden="1" outlineLevel="1" x14ac:dyDescent="0.2">
      <c r="C28191" s="554"/>
      <c r="D28191" s="554"/>
    </row>
    <row r="28192" spans="3:4" hidden="1" outlineLevel="1" x14ac:dyDescent="0.2">
      <c r="C28192" s="554"/>
      <c r="D28192" s="554"/>
    </row>
    <row r="28193" spans="3:4" hidden="1" outlineLevel="1" x14ac:dyDescent="0.2">
      <c r="C28193" s="554"/>
      <c r="D28193" s="554"/>
    </row>
    <row r="28194" spans="3:4" hidden="1" outlineLevel="1" x14ac:dyDescent="0.2">
      <c r="C28194" s="554"/>
      <c r="D28194" s="554"/>
    </row>
    <row r="28195" spans="3:4" hidden="1" outlineLevel="1" x14ac:dyDescent="0.2">
      <c r="C28195" s="554"/>
      <c r="D28195" s="554"/>
    </row>
    <row r="28196" spans="3:4" hidden="1" outlineLevel="1" x14ac:dyDescent="0.2">
      <c r="C28196" s="554"/>
      <c r="D28196" s="554"/>
    </row>
    <row r="28197" spans="3:4" hidden="1" outlineLevel="1" x14ac:dyDescent="0.2">
      <c r="C28197" s="554"/>
      <c r="D28197" s="554"/>
    </row>
    <row r="28198" spans="3:4" hidden="1" outlineLevel="1" x14ac:dyDescent="0.2">
      <c r="C28198" s="554"/>
      <c r="D28198" s="554"/>
    </row>
    <row r="28199" spans="3:4" hidden="1" outlineLevel="1" x14ac:dyDescent="0.2">
      <c r="C28199" s="554"/>
      <c r="D28199" s="554"/>
    </row>
    <row r="28200" spans="3:4" hidden="1" outlineLevel="1" x14ac:dyDescent="0.2">
      <c r="C28200" s="554"/>
      <c r="D28200" s="554"/>
    </row>
    <row r="28201" spans="3:4" hidden="1" outlineLevel="1" x14ac:dyDescent="0.2">
      <c r="C28201" s="554"/>
      <c r="D28201" s="554"/>
    </row>
    <row r="28202" spans="3:4" hidden="1" outlineLevel="1" x14ac:dyDescent="0.2">
      <c r="C28202" s="554"/>
      <c r="D28202" s="554"/>
    </row>
    <row r="28203" spans="3:4" hidden="1" outlineLevel="1" x14ac:dyDescent="0.2">
      <c r="C28203" s="554"/>
      <c r="D28203" s="554"/>
    </row>
    <row r="28204" spans="3:4" hidden="1" outlineLevel="1" x14ac:dyDescent="0.2">
      <c r="C28204" s="554"/>
      <c r="D28204" s="554"/>
    </row>
    <row r="28205" spans="3:4" hidden="1" outlineLevel="1" x14ac:dyDescent="0.2">
      <c r="C28205" s="554"/>
      <c r="D28205" s="554"/>
    </row>
    <row r="28206" spans="3:4" hidden="1" outlineLevel="1" x14ac:dyDescent="0.2">
      <c r="C28206" s="554"/>
      <c r="D28206" s="554"/>
    </row>
    <row r="28207" spans="3:4" hidden="1" outlineLevel="1" x14ac:dyDescent="0.2">
      <c r="C28207" s="554"/>
      <c r="D28207" s="554"/>
    </row>
    <row r="28208" spans="3:4" hidden="1" outlineLevel="1" x14ac:dyDescent="0.2">
      <c r="C28208" s="554"/>
      <c r="D28208" s="554"/>
    </row>
    <row r="28209" spans="3:4" hidden="1" outlineLevel="1" x14ac:dyDescent="0.2">
      <c r="C28209" s="554"/>
      <c r="D28209" s="554"/>
    </row>
    <row r="28210" spans="3:4" hidden="1" outlineLevel="1" x14ac:dyDescent="0.2">
      <c r="C28210" s="554"/>
      <c r="D28210" s="554"/>
    </row>
    <row r="28211" spans="3:4" hidden="1" outlineLevel="1" x14ac:dyDescent="0.2">
      <c r="C28211" s="554"/>
      <c r="D28211" s="554"/>
    </row>
    <row r="28212" spans="3:4" hidden="1" outlineLevel="1" x14ac:dyDescent="0.2">
      <c r="C28212" s="554"/>
      <c r="D28212" s="554"/>
    </row>
    <row r="28213" spans="3:4" hidden="1" outlineLevel="1" x14ac:dyDescent="0.2">
      <c r="C28213" s="554"/>
      <c r="D28213" s="554"/>
    </row>
    <row r="28214" spans="3:4" hidden="1" outlineLevel="1" x14ac:dyDescent="0.2">
      <c r="C28214" s="554"/>
      <c r="D28214" s="554"/>
    </row>
    <row r="28215" spans="3:4" hidden="1" outlineLevel="1" x14ac:dyDescent="0.2">
      <c r="C28215" s="554"/>
      <c r="D28215" s="554"/>
    </row>
    <row r="28216" spans="3:4" hidden="1" outlineLevel="1" x14ac:dyDescent="0.2">
      <c r="C28216" s="554"/>
      <c r="D28216" s="554"/>
    </row>
    <row r="28217" spans="3:4" hidden="1" outlineLevel="1" x14ac:dyDescent="0.2">
      <c r="C28217" s="554"/>
      <c r="D28217" s="554"/>
    </row>
    <row r="28218" spans="3:4" hidden="1" outlineLevel="1" x14ac:dyDescent="0.2">
      <c r="C28218" s="554"/>
      <c r="D28218" s="554"/>
    </row>
    <row r="28219" spans="3:4" hidden="1" outlineLevel="1" x14ac:dyDescent="0.2">
      <c r="C28219" s="554"/>
      <c r="D28219" s="554"/>
    </row>
    <row r="28220" spans="3:4" hidden="1" outlineLevel="1" x14ac:dyDescent="0.2">
      <c r="C28220" s="554"/>
      <c r="D28220" s="554"/>
    </row>
    <row r="28221" spans="3:4" hidden="1" outlineLevel="1" x14ac:dyDescent="0.2">
      <c r="C28221" s="554"/>
      <c r="D28221" s="554"/>
    </row>
    <row r="28222" spans="3:4" hidden="1" outlineLevel="1" x14ac:dyDescent="0.2">
      <c r="C28222" s="554"/>
      <c r="D28222" s="554"/>
    </row>
    <row r="28223" spans="3:4" hidden="1" outlineLevel="1" x14ac:dyDescent="0.2">
      <c r="C28223" s="554"/>
      <c r="D28223" s="554"/>
    </row>
    <row r="28224" spans="3:4" hidden="1" outlineLevel="1" x14ac:dyDescent="0.2">
      <c r="C28224" s="554"/>
      <c r="D28224" s="554"/>
    </row>
    <row r="28225" spans="3:4" hidden="1" outlineLevel="1" x14ac:dyDescent="0.2">
      <c r="C28225" s="554"/>
      <c r="D28225" s="554"/>
    </row>
    <row r="28226" spans="3:4" hidden="1" outlineLevel="1" x14ac:dyDescent="0.2">
      <c r="C28226" s="554"/>
      <c r="D28226" s="554"/>
    </row>
    <row r="28227" spans="3:4" hidden="1" outlineLevel="1" x14ac:dyDescent="0.2">
      <c r="C28227" s="554"/>
      <c r="D28227" s="554"/>
    </row>
    <row r="28228" spans="3:4" hidden="1" outlineLevel="1" x14ac:dyDescent="0.2">
      <c r="C28228" s="554"/>
      <c r="D28228" s="554"/>
    </row>
    <row r="28229" spans="3:4" hidden="1" outlineLevel="1" x14ac:dyDescent="0.2">
      <c r="C28229" s="554"/>
      <c r="D28229" s="554"/>
    </row>
    <row r="28230" spans="3:4" hidden="1" outlineLevel="1" x14ac:dyDescent="0.2">
      <c r="C28230" s="554"/>
      <c r="D28230" s="554"/>
    </row>
    <row r="28231" spans="3:4" hidden="1" outlineLevel="1" x14ac:dyDescent="0.2">
      <c r="C28231" s="554"/>
      <c r="D28231" s="554"/>
    </row>
    <row r="28232" spans="3:4" hidden="1" outlineLevel="1" x14ac:dyDescent="0.2">
      <c r="C28232" s="554"/>
      <c r="D28232" s="554"/>
    </row>
    <row r="28233" spans="3:4" hidden="1" outlineLevel="1" x14ac:dyDescent="0.2">
      <c r="C28233" s="554"/>
      <c r="D28233" s="554"/>
    </row>
    <row r="28234" spans="3:4" hidden="1" outlineLevel="1" x14ac:dyDescent="0.2">
      <c r="C28234" s="554"/>
      <c r="D28234" s="554"/>
    </row>
    <row r="28235" spans="3:4" hidden="1" outlineLevel="1" x14ac:dyDescent="0.2">
      <c r="C28235" s="554"/>
      <c r="D28235" s="554"/>
    </row>
    <row r="28236" spans="3:4" hidden="1" outlineLevel="1" x14ac:dyDescent="0.2">
      <c r="C28236" s="554"/>
      <c r="D28236" s="554"/>
    </row>
    <row r="28237" spans="3:4" hidden="1" outlineLevel="1" x14ac:dyDescent="0.2">
      <c r="C28237" s="554"/>
      <c r="D28237" s="554"/>
    </row>
    <row r="28238" spans="3:4" hidden="1" outlineLevel="1" x14ac:dyDescent="0.2">
      <c r="C28238" s="554"/>
      <c r="D28238" s="554"/>
    </row>
    <row r="28239" spans="3:4" hidden="1" outlineLevel="1" x14ac:dyDescent="0.2">
      <c r="C28239" s="554"/>
      <c r="D28239" s="554"/>
    </row>
    <row r="28240" spans="3:4" hidden="1" outlineLevel="1" x14ac:dyDescent="0.2">
      <c r="C28240" s="554"/>
      <c r="D28240" s="554"/>
    </row>
    <row r="28241" spans="3:4" hidden="1" outlineLevel="1" x14ac:dyDescent="0.2">
      <c r="C28241" s="554"/>
      <c r="D28241" s="554"/>
    </row>
    <row r="28242" spans="3:4" hidden="1" outlineLevel="1" x14ac:dyDescent="0.2">
      <c r="C28242" s="554"/>
      <c r="D28242" s="554"/>
    </row>
    <row r="28243" spans="3:4" hidden="1" outlineLevel="1" x14ac:dyDescent="0.2">
      <c r="C28243" s="554"/>
      <c r="D28243" s="554"/>
    </row>
    <row r="28244" spans="3:4" hidden="1" outlineLevel="1" x14ac:dyDescent="0.2">
      <c r="C28244" s="554"/>
      <c r="D28244" s="554"/>
    </row>
    <row r="28245" spans="3:4" hidden="1" outlineLevel="1" x14ac:dyDescent="0.2">
      <c r="C28245" s="554"/>
      <c r="D28245" s="554"/>
    </row>
    <row r="28246" spans="3:4" hidden="1" outlineLevel="1" x14ac:dyDescent="0.2">
      <c r="C28246" s="554"/>
      <c r="D28246" s="554"/>
    </row>
    <row r="28247" spans="3:4" hidden="1" outlineLevel="1" x14ac:dyDescent="0.2">
      <c r="C28247" s="554"/>
      <c r="D28247" s="554"/>
    </row>
    <row r="28248" spans="3:4" hidden="1" outlineLevel="1" x14ac:dyDescent="0.2">
      <c r="C28248" s="554"/>
      <c r="D28248" s="554"/>
    </row>
    <row r="28249" spans="3:4" hidden="1" outlineLevel="1" x14ac:dyDescent="0.2">
      <c r="C28249" s="554"/>
      <c r="D28249" s="554"/>
    </row>
    <row r="28250" spans="3:4" hidden="1" outlineLevel="1" x14ac:dyDescent="0.2">
      <c r="C28250" s="554"/>
      <c r="D28250" s="554"/>
    </row>
    <row r="28251" spans="3:4" hidden="1" outlineLevel="1" x14ac:dyDescent="0.2">
      <c r="C28251" s="554"/>
      <c r="D28251" s="554"/>
    </row>
    <row r="28252" spans="3:4" hidden="1" outlineLevel="1" x14ac:dyDescent="0.2">
      <c r="C28252" s="554"/>
      <c r="D28252" s="554"/>
    </row>
    <row r="28253" spans="3:4" hidden="1" outlineLevel="1" x14ac:dyDescent="0.2">
      <c r="C28253" s="554"/>
      <c r="D28253" s="554"/>
    </row>
    <row r="28254" spans="3:4" hidden="1" outlineLevel="1" x14ac:dyDescent="0.2">
      <c r="C28254" s="554"/>
      <c r="D28254" s="554"/>
    </row>
    <row r="28255" spans="3:4" hidden="1" outlineLevel="1" x14ac:dyDescent="0.2">
      <c r="C28255" s="554"/>
      <c r="D28255" s="554"/>
    </row>
    <row r="28256" spans="3:4" hidden="1" outlineLevel="1" x14ac:dyDescent="0.2">
      <c r="C28256" s="554"/>
      <c r="D28256" s="554"/>
    </row>
    <row r="28257" spans="3:4" hidden="1" outlineLevel="1" x14ac:dyDescent="0.2">
      <c r="C28257" s="554"/>
      <c r="D28257" s="554"/>
    </row>
    <row r="28258" spans="3:4" hidden="1" outlineLevel="1" x14ac:dyDescent="0.2">
      <c r="C28258" s="554"/>
      <c r="D28258" s="554"/>
    </row>
    <row r="28259" spans="3:4" hidden="1" outlineLevel="1" x14ac:dyDescent="0.2">
      <c r="C28259" s="554"/>
      <c r="D28259" s="554"/>
    </row>
    <row r="28260" spans="3:4" hidden="1" outlineLevel="1" x14ac:dyDescent="0.2">
      <c r="C28260" s="554"/>
      <c r="D28260" s="554"/>
    </row>
    <row r="28261" spans="3:4" hidden="1" outlineLevel="1" x14ac:dyDescent="0.2">
      <c r="C28261" s="554"/>
      <c r="D28261" s="554"/>
    </row>
    <row r="28262" spans="3:4" hidden="1" outlineLevel="1" x14ac:dyDescent="0.2">
      <c r="C28262" s="554"/>
      <c r="D28262" s="554"/>
    </row>
    <row r="28263" spans="3:4" hidden="1" outlineLevel="1" x14ac:dyDescent="0.2">
      <c r="C28263" s="554"/>
      <c r="D28263" s="554"/>
    </row>
    <row r="28264" spans="3:4" hidden="1" outlineLevel="1" x14ac:dyDescent="0.2">
      <c r="C28264" s="554"/>
      <c r="D28264" s="554"/>
    </row>
    <row r="28265" spans="3:4" hidden="1" outlineLevel="1" x14ac:dyDescent="0.2">
      <c r="C28265" s="554"/>
      <c r="D28265" s="554"/>
    </row>
    <row r="28266" spans="3:4" hidden="1" outlineLevel="1" x14ac:dyDescent="0.2">
      <c r="C28266" s="554"/>
      <c r="D28266" s="554"/>
    </row>
    <row r="28267" spans="3:4" hidden="1" outlineLevel="1" x14ac:dyDescent="0.2">
      <c r="C28267" s="554"/>
      <c r="D28267" s="554"/>
    </row>
    <row r="28268" spans="3:4" hidden="1" outlineLevel="1" x14ac:dyDescent="0.2">
      <c r="C28268" s="554"/>
      <c r="D28268" s="554"/>
    </row>
    <row r="28269" spans="3:4" hidden="1" outlineLevel="1" x14ac:dyDescent="0.2">
      <c r="C28269" s="554"/>
      <c r="D28269" s="554"/>
    </row>
    <row r="28270" spans="3:4" hidden="1" outlineLevel="1" x14ac:dyDescent="0.2">
      <c r="C28270" s="554"/>
      <c r="D28270" s="554"/>
    </row>
    <row r="28271" spans="3:4" hidden="1" outlineLevel="1" x14ac:dyDescent="0.2">
      <c r="C28271" s="554"/>
      <c r="D28271" s="554"/>
    </row>
    <row r="28272" spans="3:4" hidden="1" outlineLevel="1" x14ac:dyDescent="0.2">
      <c r="C28272" s="554"/>
      <c r="D28272" s="554"/>
    </row>
    <row r="28273" spans="3:4" hidden="1" outlineLevel="1" x14ac:dyDescent="0.2">
      <c r="C28273" s="554"/>
      <c r="D28273" s="554"/>
    </row>
    <row r="28274" spans="3:4" hidden="1" outlineLevel="1" x14ac:dyDescent="0.2">
      <c r="C28274" s="554"/>
      <c r="D28274" s="554"/>
    </row>
    <row r="28275" spans="3:4" hidden="1" outlineLevel="1" x14ac:dyDescent="0.2">
      <c r="C28275" s="554"/>
      <c r="D28275" s="554"/>
    </row>
    <row r="28276" spans="3:4" hidden="1" outlineLevel="1" x14ac:dyDescent="0.2">
      <c r="C28276" s="554"/>
      <c r="D28276" s="554"/>
    </row>
    <row r="28277" spans="3:4" hidden="1" outlineLevel="1" x14ac:dyDescent="0.2">
      <c r="C28277" s="554"/>
      <c r="D28277" s="554"/>
    </row>
    <row r="28278" spans="3:4" hidden="1" outlineLevel="1" x14ac:dyDescent="0.2">
      <c r="C28278" s="554"/>
      <c r="D28278" s="554"/>
    </row>
    <row r="28279" spans="3:4" hidden="1" outlineLevel="1" x14ac:dyDescent="0.2">
      <c r="C28279" s="554"/>
      <c r="D28279" s="554"/>
    </row>
    <row r="28280" spans="3:4" hidden="1" outlineLevel="1" x14ac:dyDescent="0.2">
      <c r="C28280" s="554"/>
      <c r="D28280" s="554"/>
    </row>
    <row r="28281" spans="3:4" hidden="1" outlineLevel="1" x14ac:dyDescent="0.2">
      <c r="C28281" s="554"/>
      <c r="D28281" s="554"/>
    </row>
    <row r="28282" spans="3:4" hidden="1" outlineLevel="1" x14ac:dyDescent="0.2">
      <c r="C28282" s="554"/>
      <c r="D28282" s="554"/>
    </row>
    <row r="28283" spans="3:4" hidden="1" outlineLevel="1" x14ac:dyDescent="0.2">
      <c r="C28283" s="554"/>
      <c r="D28283" s="554"/>
    </row>
    <row r="28284" spans="3:4" hidden="1" outlineLevel="1" x14ac:dyDescent="0.2">
      <c r="C28284" s="554"/>
      <c r="D28284" s="554"/>
    </row>
    <row r="28285" spans="3:4" hidden="1" outlineLevel="1" x14ac:dyDescent="0.2">
      <c r="C28285" s="554"/>
      <c r="D28285" s="554"/>
    </row>
    <row r="28286" spans="3:4" hidden="1" outlineLevel="1" x14ac:dyDescent="0.2">
      <c r="C28286" s="554"/>
      <c r="D28286" s="554"/>
    </row>
    <row r="28287" spans="3:4" hidden="1" outlineLevel="1" x14ac:dyDescent="0.2">
      <c r="C28287" s="554"/>
      <c r="D28287" s="554"/>
    </row>
    <row r="28288" spans="3:4" hidden="1" outlineLevel="1" x14ac:dyDescent="0.2">
      <c r="C28288" s="554"/>
      <c r="D28288" s="554"/>
    </row>
    <row r="28289" spans="3:4" hidden="1" outlineLevel="1" x14ac:dyDescent="0.2">
      <c r="C28289" s="554"/>
      <c r="D28289" s="554"/>
    </row>
    <row r="28290" spans="3:4" hidden="1" outlineLevel="1" x14ac:dyDescent="0.2">
      <c r="C28290" s="554"/>
      <c r="D28290" s="554"/>
    </row>
    <row r="28291" spans="3:4" hidden="1" outlineLevel="1" x14ac:dyDescent="0.2">
      <c r="C28291" s="554"/>
      <c r="D28291" s="554"/>
    </row>
    <row r="28292" spans="3:4" hidden="1" outlineLevel="1" x14ac:dyDescent="0.2">
      <c r="C28292" s="554"/>
      <c r="D28292" s="554"/>
    </row>
    <row r="28293" spans="3:4" hidden="1" outlineLevel="1" x14ac:dyDescent="0.2">
      <c r="C28293" s="554"/>
      <c r="D28293" s="554"/>
    </row>
    <row r="28294" spans="3:4" hidden="1" outlineLevel="1" x14ac:dyDescent="0.2">
      <c r="C28294" s="554"/>
      <c r="D28294" s="554"/>
    </row>
    <row r="28295" spans="3:4" hidden="1" outlineLevel="1" x14ac:dyDescent="0.2">
      <c r="C28295" s="554"/>
      <c r="D28295" s="554"/>
    </row>
    <row r="28296" spans="3:4" hidden="1" outlineLevel="1" x14ac:dyDescent="0.2">
      <c r="C28296" s="554"/>
      <c r="D28296" s="554"/>
    </row>
    <row r="28297" spans="3:4" hidden="1" outlineLevel="1" x14ac:dyDescent="0.2">
      <c r="C28297" s="554"/>
      <c r="D28297" s="554"/>
    </row>
    <row r="28298" spans="3:4" hidden="1" outlineLevel="1" x14ac:dyDescent="0.2">
      <c r="C28298" s="554"/>
      <c r="D28298" s="554"/>
    </row>
    <row r="28299" spans="3:4" hidden="1" outlineLevel="1" x14ac:dyDescent="0.2">
      <c r="C28299" s="554"/>
      <c r="D28299" s="554"/>
    </row>
    <row r="28300" spans="3:4" hidden="1" outlineLevel="1" x14ac:dyDescent="0.2">
      <c r="C28300" s="554"/>
      <c r="D28300" s="554"/>
    </row>
    <row r="28301" spans="3:4" hidden="1" outlineLevel="1" x14ac:dyDescent="0.2">
      <c r="C28301" s="554"/>
      <c r="D28301" s="554"/>
    </row>
    <row r="28302" spans="3:4" hidden="1" outlineLevel="1" x14ac:dyDescent="0.2">
      <c r="C28302" s="554"/>
      <c r="D28302" s="554"/>
    </row>
    <row r="28303" spans="3:4" hidden="1" outlineLevel="1" x14ac:dyDescent="0.2">
      <c r="C28303" s="554"/>
      <c r="D28303" s="554"/>
    </row>
    <row r="28304" spans="3:4" hidden="1" outlineLevel="1" x14ac:dyDescent="0.2">
      <c r="C28304" s="554"/>
      <c r="D28304" s="554"/>
    </row>
    <row r="28305" spans="3:4" hidden="1" outlineLevel="1" x14ac:dyDescent="0.2">
      <c r="C28305" s="554"/>
      <c r="D28305" s="554"/>
    </row>
    <row r="28306" spans="3:4" hidden="1" outlineLevel="1" x14ac:dyDescent="0.2">
      <c r="C28306" s="554"/>
      <c r="D28306" s="554"/>
    </row>
    <row r="28307" spans="3:4" hidden="1" outlineLevel="1" x14ac:dyDescent="0.2">
      <c r="C28307" s="554"/>
      <c r="D28307" s="554"/>
    </row>
    <row r="28308" spans="3:4" hidden="1" outlineLevel="1" x14ac:dyDescent="0.2">
      <c r="C28308" s="554"/>
      <c r="D28308" s="554"/>
    </row>
    <row r="28309" spans="3:4" hidden="1" outlineLevel="1" x14ac:dyDescent="0.2">
      <c r="C28309" s="554"/>
      <c r="D28309" s="554"/>
    </row>
    <row r="28310" spans="3:4" hidden="1" outlineLevel="1" x14ac:dyDescent="0.2">
      <c r="C28310" s="554"/>
      <c r="D28310" s="554"/>
    </row>
    <row r="28311" spans="3:4" hidden="1" outlineLevel="1" x14ac:dyDescent="0.2">
      <c r="C28311" s="554"/>
      <c r="D28311" s="554"/>
    </row>
    <row r="28312" spans="3:4" hidden="1" outlineLevel="1" x14ac:dyDescent="0.2">
      <c r="C28312" s="554"/>
      <c r="D28312" s="554"/>
    </row>
    <row r="28313" spans="3:4" hidden="1" outlineLevel="1" x14ac:dyDescent="0.2">
      <c r="C28313" s="554"/>
      <c r="D28313" s="554"/>
    </row>
    <row r="28314" spans="3:4" hidden="1" outlineLevel="1" x14ac:dyDescent="0.2">
      <c r="C28314" s="554"/>
      <c r="D28314" s="554"/>
    </row>
    <row r="28315" spans="3:4" hidden="1" outlineLevel="1" x14ac:dyDescent="0.2">
      <c r="C28315" s="554"/>
      <c r="D28315" s="554"/>
    </row>
    <row r="28316" spans="3:4" hidden="1" outlineLevel="1" x14ac:dyDescent="0.2">
      <c r="C28316" s="554"/>
      <c r="D28316" s="554"/>
    </row>
    <row r="28317" spans="3:4" hidden="1" outlineLevel="1" x14ac:dyDescent="0.2">
      <c r="C28317" s="554"/>
      <c r="D28317" s="554"/>
    </row>
    <row r="28318" spans="3:4" hidden="1" outlineLevel="1" x14ac:dyDescent="0.2">
      <c r="C28318" s="554"/>
      <c r="D28318" s="554"/>
    </row>
    <row r="28319" spans="3:4" hidden="1" outlineLevel="1" x14ac:dyDescent="0.2">
      <c r="C28319" s="554"/>
      <c r="D28319" s="554"/>
    </row>
    <row r="28320" spans="3:4" hidden="1" outlineLevel="1" x14ac:dyDescent="0.2">
      <c r="C28320" s="554"/>
      <c r="D28320" s="554"/>
    </row>
    <row r="28321" spans="3:4" hidden="1" outlineLevel="1" x14ac:dyDescent="0.2">
      <c r="C28321" s="554"/>
      <c r="D28321" s="554"/>
    </row>
    <row r="28322" spans="3:4" hidden="1" outlineLevel="1" x14ac:dyDescent="0.2">
      <c r="C28322" s="554"/>
      <c r="D28322" s="554"/>
    </row>
    <row r="28323" spans="3:4" hidden="1" outlineLevel="1" x14ac:dyDescent="0.2">
      <c r="C28323" s="554"/>
      <c r="D28323" s="554"/>
    </row>
    <row r="28324" spans="3:4" hidden="1" outlineLevel="1" x14ac:dyDescent="0.2">
      <c r="C28324" s="554"/>
      <c r="D28324" s="554"/>
    </row>
    <row r="28325" spans="3:4" hidden="1" outlineLevel="1" x14ac:dyDescent="0.2">
      <c r="C28325" s="554"/>
      <c r="D28325" s="554"/>
    </row>
    <row r="28326" spans="3:4" hidden="1" outlineLevel="1" x14ac:dyDescent="0.2">
      <c r="C28326" s="554"/>
      <c r="D28326" s="554"/>
    </row>
    <row r="28327" spans="3:4" hidden="1" outlineLevel="1" x14ac:dyDescent="0.2">
      <c r="C28327" s="554"/>
      <c r="D28327" s="554"/>
    </row>
    <row r="28328" spans="3:4" hidden="1" outlineLevel="1" x14ac:dyDescent="0.2">
      <c r="C28328" s="554"/>
      <c r="D28328" s="554"/>
    </row>
    <row r="28329" spans="3:4" hidden="1" outlineLevel="1" x14ac:dyDescent="0.2">
      <c r="C28329" s="554"/>
      <c r="D28329" s="554"/>
    </row>
    <row r="28330" spans="3:4" hidden="1" outlineLevel="1" x14ac:dyDescent="0.2">
      <c r="C28330" s="554"/>
      <c r="D28330" s="554"/>
    </row>
    <row r="28331" spans="3:4" hidden="1" outlineLevel="1" x14ac:dyDescent="0.2">
      <c r="C28331" s="554"/>
      <c r="D28331" s="554"/>
    </row>
    <row r="28332" spans="3:4" hidden="1" outlineLevel="1" x14ac:dyDescent="0.2">
      <c r="C28332" s="554"/>
      <c r="D28332" s="554"/>
    </row>
    <row r="28333" spans="3:4" hidden="1" outlineLevel="1" x14ac:dyDescent="0.2">
      <c r="C28333" s="554"/>
      <c r="D28333" s="554"/>
    </row>
    <row r="28334" spans="3:4" hidden="1" outlineLevel="1" x14ac:dyDescent="0.2">
      <c r="C28334" s="554"/>
      <c r="D28334" s="554"/>
    </row>
    <row r="28335" spans="3:4" hidden="1" outlineLevel="1" x14ac:dyDescent="0.2">
      <c r="C28335" s="554"/>
      <c r="D28335" s="554"/>
    </row>
    <row r="28336" spans="3:4" hidden="1" outlineLevel="1" x14ac:dyDescent="0.2">
      <c r="C28336" s="554"/>
      <c r="D28336" s="554"/>
    </row>
    <row r="28337" spans="3:4" hidden="1" outlineLevel="1" x14ac:dyDescent="0.2">
      <c r="C28337" s="554"/>
      <c r="D28337" s="554"/>
    </row>
    <row r="28338" spans="3:4" hidden="1" outlineLevel="1" x14ac:dyDescent="0.2">
      <c r="C28338" s="554"/>
      <c r="D28338" s="554"/>
    </row>
    <row r="28339" spans="3:4" hidden="1" outlineLevel="1" x14ac:dyDescent="0.2">
      <c r="C28339" s="554"/>
      <c r="D28339" s="554"/>
    </row>
    <row r="28340" spans="3:4" hidden="1" outlineLevel="1" x14ac:dyDescent="0.2">
      <c r="C28340" s="554"/>
      <c r="D28340" s="554"/>
    </row>
    <row r="28341" spans="3:4" hidden="1" outlineLevel="1" x14ac:dyDescent="0.2">
      <c r="C28341" s="554"/>
      <c r="D28341" s="554"/>
    </row>
    <row r="28342" spans="3:4" hidden="1" outlineLevel="1" x14ac:dyDescent="0.2">
      <c r="C28342" s="554"/>
      <c r="D28342" s="554"/>
    </row>
    <row r="28343" spans="3:4" hidden="1" outlineLevel="1" x14ac:dyDescent="0.2">
      <c r="C28343" s="554"/>
      <c r="D28343" s="554"/>
    </row>
    <row r="28344" spans="3:4" hidden="1" outlineLevel="1" x14ac:dyDescent="0.2">
      <c r="C28344" s="554"/>
      <c r="D28344" s="554"/>
    </row>
    <row r="28345" spans="3:4" hidden="1" outlineLevel="1" x14ac:dyDescent="0.2">
      <c r="C28345" s="554"/>
      <c r="D28345" s="554"/>
    </row>
    <row r="28346" spans="3:4" hidden="1" outlineLevel="1" x14ac:dyDescent="0.2">
      <c r="C28346" s="554"/>
      <c r="D28346" s="554"/>
    </row>
    <row r="28347" spans="3:4" hidden="1" outlineLevel="1" x14ac:dyDescent="0.2">
      <c r="C28347" s="554"/>
      <c r="D28347" s="554"/>
    </row>
    <row r="28348" spans="3:4" hidden="1" outlineLevel="1" x14ac:dyDescent="0.2">
      <c r="C28348" s="554"/>
      <c r="D28348" s="554"/>
    </row>
    <row r="28349" spans="3:4" hidden="1" outlineLevel="1" x14ac:dyDescent="0.2">
      <c r="C28349" s="554"/>
      <c r="D28349" s="554"/>
    </row>
    <row r="28350" spans="3:4" hidden="1" outlineLevel="1" x14ac:dyDescent="0.2">
      <c r="C28350" s="554"/>
      <c r="D28350" s="554"/>
    </row>
    <row r="28351" spans="3:4" hidden="1" outlineLevel="1" x14ac:dyDescent="0.2">
      <c r="C28351" s="554"/>
      <c r="D28351" s="554"/>
    </row>
    <row r="28352" spans="3:4" hidden="1" outlineLevel="1" x14ac:dyDescent="0.2">
      <c r="C28352" s="554"/>
      <c r="D28352" s="554"/>
    </row>
    <row r="28353" spans="3:4" hidden="1" outlineLevel="1" x14ac:dyDescent="0.2">
      <c r="C28353" s="554"/>
      <c r="D28353" s="554"/>
    </row>
    <row r="28354" spans="3:4" hidden="1" outlineLevel="1" x14ac:dyDescent="0.2">
      <c r="C28354" s="554"/>
      <c r="D28354" s="554"/>
    </row>
    <row r="28355" spans="3:4" hidden="1" outlineLevel="1" x14ac:dyDescent="0.2">
      <c r="C28355" s="554"/>
      <c r="D28355" s="554"/>
    </row>
    <row r="28356" spans="3:4" hidden="1" outlineLevel="1" x14ac:dyDescent="0.2">
      <c r="C28356" s="554"/>
      <c r="D28356" s="554"/>
    </row>
    <row r="28357" spans="3:4" hidden="1" outlineLevel="1" x14ac:dyDescent="0.2">
      <c r="C28357" s="554"/>
      <c r="D28357" s="554"/>
    </row>
    <row r="28358" spans="3:4" hidden="1" outlineLevel="1" x14ac:dyDescent="0.2">
      <c r="C28358" s="554"/>
      <c r="D28358" s="554"/>
    </row>
    <row r="28359" spans="3:4" hidden="1" outlineLevel="1" x14ac:dyDescent="0.2">
      <c r="C28359" s="554"/>
      <c r="D28359" s="554"/>
    </row>
    <row r="28360" spans="3:4" hidden="1" outlineLevel="1" x14ac:dyDescent="0.2">
      <c r="C28360" s="554"/>
      <c r="D28360" s="554"/>
    </row>
    <row r="28361" spans="3:4" hidden="1" outlineLevel="1" x14ac:dyDescent="0.2">
      <c r="C28361" s="554"/>
      <c r="D28361" s="554"/>
    </row>
    <row r="28362" spans="3:4" hidden="1" outlineLevel="1" x14ac:dyDescent="0.2">
      <c r="C28362" s="554"/>
      <c r="D28362" s="554"/>
    </row>
    <row r="28363" spans="3:4" hidden="1" outlineLevel="1" x14ac:dyDescent="0.2">
      <c r="C28363" s="554"/>
      <c r="D28363" s="554"/>
    </row>
    <row r="28364" spans="3:4" hidden="1" outlineLevel="1" x14ac:dyDescent="0.2">
      <c r="C28364" s="554"/>
      <c r="D28364" s="554"/>
    </row>
    <row r="28365" spans="3:4" hidden="1" outlineLevel="1" x14ac:dyDescent="0.2">
      <c r="C28365" s="554"/>
      <c r="D28365" s="554"/>
    </row>
    <row r="28366" spans="3:4" hidden="1" outlineLevel="1" x14ac:dyDescent="0.2">
      <c r="C28366" s="554"/>
      <c r="D28366" s="554"/>
    </row>
    <row r="28367" spans="3:4" hidden="1" outlineLevel="1" x14ac:dyDescent="0.2">
      <c r="C28367" s="554"/>
      <c r="D28367" s="554"/>
    </row>
    <row r="28368" spans="3:4" hidden="1" outlineLevel="1" x14ac:dyDescent="0.2">
      <c r="C28368" s="554"/>
      <c r="D28368" s="554"/>
    </row>
    <row r="28369" spans="3:4" hidden="1" outlineLevel="1" x14ac:dyDescent="0.2">
      <c r="C28369" s="554"/>
      <c r="D28369" s="554"/>
    </row>
    <row r="28370" spans="3:4" hidden="1" outlineLevel="1" x14ac:dyDescent="0.2">
      <c r="C28370" s="554"/>
      <c r="D28370" s="554"/>
    </row>
    <row r="28371" spans="3:4" hidden="1" outlineLevel="1" x14ac:dyDescent="0.2">
      <c r="C28371" s="554"/>
      <c r="D28371" s="554"/>
    </row>
    <row r="28372" spans="3:4" hidden="1" outlineLevel="1" x14ac:dyDescent="0.2">
      <c r="C28372" s="554"/>
      <c r="D28372" s="554"/>
    </row>
    <row r="28373" spans="3:4" hidden="1" outlineLevel="1" x14ac:dyDescent="0.2">
      <c r="C28373" s="554"/>
      <c r="D28373" s="554"/>
    </row>
    <row r="28374" spans="3:4" hidden="1" outlineLevel="1" x14ac:dyDescent="0.2">
      <c r="C28374" s="554"/>
      <c r="D28374" s="554"/>
    </row>
    <row r="28375" spans="3:4" hidden="1" outlineLevel="1" x14ac:dyDescent="0.2">
      <c r="C28375" s="554"/>
      <c r="D28375" s="554"/>
    </row>
    <row r="28376" spans="3:4" hidden="1" outlineLevel="1" x14ac:dyDescent="0.2">
      <c r="C28376" s="554"/>
      <c r="D28376" s="554"/>
    </row>
    <row r="28377" spans="3:4" hidden="1" outlineLevel="1" x14ac:dyDescent="0.2">
      <c r="C28377" s="554"/>
      <c r="D28377" s="554"/>
    </row>
    <row r="28378" spans="3:4" hidden="1" outlineLevel="1" x14ac:dyDescent="0.2">
      <c r="C28378" s="554"/>
      <c r="D28378" s="554"/>
    </row>
    <row r="28379" spans="3:4" hidden="1" outlineLevel="1" x14ac:dyDescent="0.2">
      <c r="C28379" s="554"/>
      <c r="D28379" s="554"/>
    </row>
    <row r="28380" spans="3:4" hidden="1" outlineLevel="1" x14ac:dyDescent="0.2">
      <c r="C28380" s="554"/>
      <c r="D28380" s="554"/>
    </row>
    <row r="28381" spans="3:4" hidden="1" outlineLevel="1" x14ac:dyDescent="0.2">
      <c r="C28381" s="554"/>
      <c r="D28381" s="554"/>
    </row>
    <row r="28382" spans="3:4" hidden="1" outlineLevel="1" x14ac:dyDescent="0.2">
      <c r="C28382" s="554"/>
      <c r="D28382" s="554"/>
    </row>
    <row r="28383" spans="3:4" hidden="1" outlineLevel="1" x14ac:dyDescent="0.2">
      <c r="C28383" s="554"/>
      <c r="D28383" s="554"/>
    </row>
    <row r="28384" spans="3:4" hidden="1" outlineLevel="1" x14ac:dyDescent="0.2">
      <c r="C28384" s="554"/>
      <c r="D28384" s="554"/>
    </row>
    <row r="28385" spans="3:4" hidden="1" outlineLevel="1" x14ac:dyDescent="0.2">
      <c r="C28385" s="554"/>
      <c r="D28385" s="554"/>
    </row>
    <row r="28386" spans="3:4" hidden="1" outlineLevel="1" x14ac:dyDescent="0.2">
      <c r="C28386" s="554"/>
      <c r="D28386" s="554"/>
    </row>
    <row r="28387" spans="3:4" hidden="1" outlineLevel="1" x14ac:dyDescent="0.2">
      <c r="C28387" s="554"/>
      <c r="D28387" s="554"/>
    </row>
    <row r="28388" spans="3:4" hidden="1" outlineLevel="1" x14ac:dyDescent="0.2">
      <c r="C28388" s="554"/>
      <c r="D28388" s="554"/>
    </row>
    <row r="28389" spans="3:4" hidden="1" outlineLevel="1" x14ac:dyDescent="0.2">
      <c r="C28389" s="554"/>
      <c r="D28389" s="554"/>
    </row>
    <row r="28390" spans="3:4" hidden="1" outlineLevel="1" x14ac:dyDescent="0.2">
      <c r="C28390" s="554"/>
      <c r="D28390" s="554"/>
    </row>
    <row r="28391" spans="3:4" hidden="1" outlineLevel="1" x14ac:dyDescent="0.2">
      <c r="C28391" s="554"/>
      <c r="D28391" s="554"/>
    </row>
    <row r="28392" spans="3:4" hidden="1" outlineLevel="1" x14ac:dyDescent="0.2">
      <c r="C28392" s="554"/>
      <c r="D28392" s="554"/>
    </row>
    <row r="28393" spans="3:4" hidden="1" outlineLevel="1" x14ac:dyDescent="0.2">
      <c r="C28393" s="554"/>
      <c r="D28393" s="554"/>
    </row>
    <row r="28394" spans="3:4" hidden="1" outlineLevel="1" x14ac:dyDescent="0.2">
      <c r="C28394" s="554"/>
      <c r="D28394" s="554"/>
    </row>
    <row r="28395" spans="3:4" hidden="1" outlineLevel="1" x14ac:dyDescent="0.2">
      <c r="C28395" s="554"/>
      <c r="D28395" s="554"/>
    </row>
    <row r="28396" spans="3:4" hidden="1" outlineLevel="1" x14ac:dyDescent="0.2">
      <c r="C28396" s="554"/>
      <c r="D28396" s="554"/>
    </row>
    <row r="28397" spans="3:4" hidden="1" outlineLevel="1" x14ac:dyDescent="0.2">
      <c r="C28397" s="554"/>
      <c r="D28397" s="554"/>
    </row>
    <row r="28398" spans="3:4" hidden="1" outlineLevel="1" x14ac:dyDescent="0.2">
      <c r="C28398" s="554"/>
      <c r="D28398" s="554"/>
    </row>
    <row r="28399" spans="3:4" hidden="1" outlineLevel="1" x14ac:dyDescent="0.2">
      <c r="C28399" s="554"/>
      <c r="D28399" s="554"/>
    </row>
    <row r="28400" spans="3:4" hidden="1" outlineLevel="1" x14ac:dyDescent="0.2">
      <c r="C28400" s="554"/>
      <c r="D28400" s="554"/>
    </row>
    <row r="28401" spans="3:4" hidden="1" outlineLevel="1" x14ac:dyDescent="0.2">
      <c r="C28401" s="554"/>
      <c r="D28401" s="554"/>
    </row>
    <row r="28402" spans="3:4" hidden="1" outlineLevel="1" x14ac:dyDescent="0.2">
      <c r="C28402" s="554"/>
      <c r="D28402" s="554"/>
    </row>
    <row r="28403" spans="3:4" hidden="1" outlineLevel="1" x14ac:dyDescent="0.2">
      <c r="C28403" s="554"/>
      <c r="D28403" s="554"/>
    </row>
    <row r="28404" spans="3:4" hidden="1" outlineLevel="1" x14ac:dyDescent="0.2">
      <c r="C28404" s="554"/>
      <c r="D28404" s="554"/>
    </row>
    <row r="28405" spans="3:4" hidden="1" outlineLevel="1" x14ac:dyDescent="0.2">
      <c r="C28405" s="554"/>
      <c r="D28405" s="554"/>
    </row>
    <row r="28406" spans="3:4" hidden="1" outlineLevel="1" x14ac:dyDescent="0.2">
      <c r="C28406" s="554"/>
      <c r="D28406" s="554"/>
    </row>
    <row r="28407" spans="3:4" hidden="1" outlineLevel="1" x14ac:dyDescent="0.2">
      <c r="C28407" s="554"/>
      <c r="D28407" s="554"/>
    </row>
    <row r="28408" spans="3:4" hidden="1" outlineLevel="1" x14ac:dyDescent="0.2">
      <c r="C28408" s="554"/>
      <c r="D28408" s="554"/>
    </row>
    <row r="28409" spans="3:4" hidden="1" outlineLevel="1" x14ac:dyDescent="0.2">
      <c r="C28409" s="554"/>
      <c r="D28409" s="554"/>
    </row>
    <row r="28410" spans="3:4" hidden="1" outlineLevel="1" x14ac:dyDescent="0.2">
      <c r="C28410" s="554"/>
      <c r="D28410" s="554"/>
    </row>
    <row r="28411" spans="3:4" hidden="1" outlineLevel="1" x14ac:dyDescent="0.2">
      <c r="C28411" s="554"/>
      <c r="D28411" s="554"/>
    </row>
    <row r="28412" spans="3:4" hidden="1" outlineLevel="1" x14ac:dyDescent="0.2">
      <c r="C28412" s="554"/>
      <c r="D28412" s="554"/>
    </row>
    <row r="28413" spans="3:4" hidden="1" outlineLevel="1" x14ac:dyDescent="0.2">
      <c r="C28413" s="554"/>
      <c r="D28413" s="554"/>
    </row>
    <row r="28414" spans="3:4" hidden="1" outlineLevel="1" x14ac:dyDescent="0.2">
      <c r="C28414" s="554"/>
      <c r="D28414" s="554"/>
    </row>
    <row r="28415" spans="3:4" hidden="1" outlineLevel="1" x14ac:dyDescent="0.2">
      <c r="C28415" s="554"/>
      <c r="D28415" s="554"/>
    </row>
    <row r="28416" spans="3:4" hidden="1" outlineLevel="1" x14ac:dyDescent="0.2">
      <c r="C28416" s="554"/>
      <c r="D28416" s="554"/>
    </row>
    <row r="28417" spans="3:4" hidden="1" outlineLevel="1" x14ac:dyDescent="0.2">
      <c r="C28417" s="554"/>
      <c r="D28417" s="554"/>
    </row>
    <row r="28418" spans="3:4" hidden="1" outlineLevel="1" x14ac:dyDescent="0.2">
      <c r="C28418" s="554"/>
      <c r="D28418" s="554"/>
    </row>
    <row r="28419" spans="3:4" hidden="1" outlineLevel="1" x14ac:dyDescent="0.2">
      <c r="C28419" s="554"/>
      <c r="D28419" s="554"/>
    </row>
    <row r="28420" spans="3:4" hidden="1" outlineLevel="1" x14ac:dyDescent="0.2">
      <c r="C28420" s="554"/>
      <c r="D28420" s="554"/>
    </row>
    <row r="28421" spans="3:4" hidden="1" outlineLevel="1" x14ac:dyDescent="0.2">
      <c r="C28421" s="554"/>
      <c r="D28421" s="554"/>
    </row>
    <row r="28422" spans="3:4" hidden="1" outlineLevel="1" x14ac:dyDescent="0.2">
      <c r="C28422" s="554"/>
      <c r="D28422" s="554"/>
    </row>
    <row r="28423" spans="3:4" hidden="1" outlineLevel="1" x14ac:dyDescent="0.2">
      <c r="C28423" s="554"/>
      <c r="D28423" s="554"/>
    </row>
    <row r="28424" spans="3:4" hidden="1" outlineLevel="1" x14ac:dyDescent="0.2">
      <c r="C28424" s="554"/>
      <c r="D28424" s="554"/>
    </row>
    <row r="28425" spans="3:4" hidden="1" outlineLevel="1" x14ac:dyDescent="0.2">
      <c r="C28425" s="554"/>
      <c r="D28425" s="554"/>
    </row>
    <row r="28426" spans="3:4" hidden="1" outlineLevel="1" x14ac:dyDescent="0.2">
      <c r="C28426" s="554"/>
      <c r="D28426" s="554"/>
    </row>
    <row r="28427" spans="3:4" hidden="1" outlineLevel="1" x14ac:dyDescent="0.2">
      <c r="C28427" s="554"/>
      <c r="D28427" s="554"/>
    </row>
    <row r="28428" spans="3:4" hidden="1" outlineLevel="1" x14ac:dyDescent="0.2">
      <c r="C28428" s="554"/>
      <c r="D28428" s="554"/>
    </row>
    <row r="28429" spans="3:4" hidden="1" outlineLevel="1" x14ac:dyDescent="0.2">
      <c r="C28429" s="554"/>
      <c r="D28429" s="554"/>
    </row>
    <row r="28430" spans="3:4" hidden="1" outlineLevel="1" x14ac:dyDescent="0.2">
      <c r="C28430" s="554"/>
      <c r="D28430" s="554"/>
    </row>
    <row r="28431" spans="3:4" hidden="1" outlineLevel="1" x14ac:dyDescent="0.2">
      <c r="C28431" s="554"/>
      <c r="D28431" s="554"/>
    </row>
    <row r="28432" spans="3:4" hidden="1" outlineLevel="1" x14ac:dyDescent="0.2">
      <c r="C28432" s="554"/>
      <c r="D28432" s="554"/>
    </row>
    <row r="28433" spans="3:4" hidden="1" outlineLevel="1" x14ac:dyDescent="0.2">
      <c r="C28433" s="554"/>
      <c r="D28433" s="554"/>
    </row>
    <row r="28434" spans="3:4" hidden="1" outlineLevel="1" x14ac:dyDescent="0.2">
      <c r="C28434" s="554"/>
      <c r="D28434" s="554"/>
    </row>
    <row r="28435" spans="3:4" hidden="1" outlineLevel="1" x14ac:dyDescent="0.2">
      <c r="C28435" s="554"/>
      <c r="D28435" s="554"/>
    </row>
    <row r="28436" spans="3:4" hidden="1" outlineLevel="1" x14ac:dyDescent="0.2">
      <c r="C28436" s="554"/>
      <c r="D28436" s="554"/>
    </row>
    <row r="28437" spans="3:4" hidden="1" outlineLevel="1" x14ac:dyDescent="0.2">
      <c r="C28437" s="554"/>
      <c r="D28437" s="554"/>
    </row>
    <row r="28438" spans="3:4" hidden="1" outlineLevel="1" x14ac:dyDescent="0.2">
      <c r="C28438" s="554"/>
      <c r="D28438" s="554"/>
    </row>
    <row r="28439" spans="3:4" hidden="1" outlineLevel="1" x14ac:dyDescent="0.2">
      <c r="C28439" s="554"/>
      <c r="D28439" s="554"/>
    </row>
    <row r="28440" spans="3:4" hidden="1" outlineLevel="1" x14ac:dyDescent="0.2">
      <c r="C28440" s="554"/>
      <c r="D28440" s="554"/>
    </row>
    <row r="28441" spans="3:4" hidden="1" outlineLevel="1" x14ac:dyDescent="0.2">
      <c r="C28441" s="554"/>
      <c r="D28441" s="554"/>
    </row>
    <row r="28442" spans="3:4" hidden="1" outlineLevel="1" x14ac:dyDescent="0.2">
      <c r="C28442" s="554"/>
      <c r="D28442" s="554"/>
    </row>
    <row r="28443" spans="3:4" hidden="1" outlineLevel="1" x14ac:dyDescent="0.2">
      <c r="C28443" s="554"/>
      <c r="D28443" s="554"/>
    </row>
    <row r="28444" spans="3:4" hidden="1" outlineLevel="1" x14ac:dyDescent="0.2">
      <c r="C28444" s="554"/>
      <c r="D28444" s="554"/>
    </row>
    <row r="28445" spans="3:4" hidden="1" outlineLevel="1" x14ac:dyDescent="0.2">
      <c r="C28445" s="554"/>
      <c r="D28445" s="554"/>
    </row>
    <row r="28446" spans="3:4" hidden="1" outlineLevel="1" x14ac:dyDescent="0.2">
      <c r="C28446" s="554"/>
      <c r="D28446" s="554"/>
    </row>
    <row r="28447" spans="3:4" hidden="1" outlineLevel="1" x14ac:dyDescent="0.2">
      <c r="C28447" s="554"/>
      <c r="D28447" s="554"/>
    </row>
    <row r="28448" spans="3:4" hidden="1" outlineLevel="1" x14ac:dyDescent="0.2">
      <c r="C28448" s="554"/>
      <c r="D28448" s="554"/>
    </row>
    <row r="28449" spans="3:4" hidden="1" outlineLevel="1" x14ac:dyDescent="0.2">
      <c r="C28449" s="554"/>
      <c r="D28449" s="554"/>
    </row>
    <row r="28450" spans="3:4" hidden="1" outlineLevel="1" x14ac:dyDescent="0.2">
      <c r="C28450" s="554"/>
      <c r="D28450" s="554"/>
    </row>
    <row r="28451" spans="3:4" hidden="1" outlineLevel="1" x14ac:dyDescent="0.2">
      <c r="C28451" s="554"/>
      <c r="D28451" s="554"/>
    </row>
    <row r="28452" spans="3:4" hidden="1" outlineLevel="1" x14ac:dyDescent="0.2">
      <c r="C28452" s="554"/>
      <c r="D28452" s="554"/>
    </row>
    <row r="28453" spans="3:4" hidden="1" outlineLevel="1" x14ac:dyDescent="0.2">
      <c r="C28453" s="554"/>
      <c r="D28453" s="554"/>
    </row>
    <row r="28454" spans="3:4" hidden="1" outlineLevel="1" x14ac:dyDescent="0.2">
      <c r="C28454" s="554"/>
      <c r="D28454" s="554"/>
    </row>
    <row r="28455" spans="3:4" hidden="1" outlineLevel="1" x14ac:dyDescent="0.2">
      <c r="C28455" s="554"/>
      <c r="D28455" s="554"/>
    </row>
    <row r="28456" spans="3:4" hidden="1" outlineLevel="1" x14ac:dyDescent="0.2">
      <c r="C28456" s="554"/>
      <c r="D28456" s="554"/>
    </row>
    <row r="28457" spans="3:4" hidden="1" outlineLevel="1" x14ac:dyDescent="0.2">
      <c r="C28457" s="554"/>
      <c r="D28457" s="554"/>
    </row>
    <row r="28458" spans="3:4" hidden="1" outlineLevel="1" x14ac:dyDescent="0.2">
      <c r="C28458" s="554"/>
      <c r="D28458" s="554"/>
    </row>
    <row r="28459" spans="3:4" hidden="1" outlineLevel="1" x14ac:dyDescent="0.2">
      <c r="C28459" s="554"/>
      <c r="D28459" s="554"/>
    </row>
    <row r="28460" spans="3:4" hidden="1" outlineLevel="1" x14ac:dyDescent="0.2">
      <c r="C28460" s="554"/>
      <c r="D28460" s="554"/>
    </row>
    <row r="28461" spans="3:4" hidden="1" outlineLevel="1" x14ac:dyDescent="0.2">
      <c r="C28461" s="554"/>
      <c r="D28461" s="554"/>
    </row>
    <row r="28462" spans="3:4" hidden="1" outlineLevel="1" x14ac:dyDescent="0.2">
      <c r="C28462" s="554"/>
      <c r="D28462" s="554"/>
    </row>
    <row r="28463" spans="3:4" hidden="1" outlineLevel="1" x14ac:dyDescent="0.2">
      <c r="C28463" s="554"/>
      <c r="D28463" s="554"/>
    </row>
    <row r="28464" spans="3:4" hidden="1" outlineLevel="1" x14ac:dyDescent="0.2">
      <c r="C28464" s="554"/>
      <c r="D28464" s="554"/>
    </row>
    <row r="28465" spans="3:4" hidden="1" outlineLevel="1" x14ac:dyDescent="0.2">
      <c r="C28465" s="554"/>
      <c r="D28465" s="554"/>
    </row>
    <row r="28466" spans="3:4" hidden="1" outlineLevel="1" x14ac:dyDescent="0.2">
      <c r="C28466" s="554"/>
      <c r="D28466" s="554"/>
    </row>
    <row r="28467" spans="3:4" hidden="1" outlineLevel="1" x14ac:dyDescent="0.2">
      <c r="C28467" s="554"/>
      <c r="D28467" s="554"/>
    </row>
    <row r="28468" spans="3:4" hidden="1" outlineLevel="1" x14ac:dyDescent="0.2">
      <c r="C28468" s="554"/>
      <c r="D28468" s="554"/>
    </row>
    <row r="28469" spans="3:4" hidden="1" outlineLevel="1" x14ac:dyDescent="0.2">
      <c r="C28469" s="554"/>
      <c r="D28469" s="554"/>
    </row>
    <row r="28470" spans="3:4" hidden="1" outlineLevel="1" x14ac:dyDescent="0.2">
      <c r="C28470" s="554"/>
      <c r="D28470" s="554"/>
    </row>
    <row r="28471" spans="3:4" hidden="1" outlineLevel="1" x14ac:dyDescent="0.2">
      <c r="C28471" s="554"/>
      <c r="D28471" s="554"/>
    </row>
    <row r="28472" spans="3:4" hidden="1" outlineLevel="1" x14ac:dyDescent="0.2">
      <c r="C28472" s="554"/>
      <c r="D28472" s="554"/>
    </row>
    <row r="28473" spans="3:4" hidden="1" outlineLevel="1" x14ac:dyDescent="0.2">
      <c r="C28473" s="554"/>
      <c r="D28473" s="554"/>
    </row>
    <row r="28474" spans="3:4" hidden="1" outlineLevel="1" x14ac:dyDescent="0.2">
      <c r="C28474" s="554"/>
      <c r="D28474" s="554"/>
    </row>
    <row r="28475" spans="3:4" hidden="1" outlineLevel="1" x14ac:dyDescent="0.2">
      <c r="C28475" s="554"/>
      <c r="D28475" s="554"/>
    </row>
    <row r="28476" spans="3:4" hidden="1" outlineLevel="1" x14ac:dyDescent="0.2">
      <c r="C28476" s="554"/>
      <c r="D28476" s="554"/>
    </row>
    <row r="28477" spans="3:4" hidden="1" outlineLevel="1" x14ac:dyDescent="0.2">
      <c r="C28477" s="554"/>
      <c r="D28477" s="554"/>
    </row>
    <row r="28478" spans="3:4" hidden="1" outlineLevel="1" x14ac:dyDescent="0.2">
      <c r="C28478" s="554"/>
      <c r="D28478" s="554"/>
    </row>
    <row r="28479" spans="3:4" hidden="1" outlineLevel="1" x14ac:dyDescent="0.2">
      <c r="C28479" s="554"/>
      <c r="D28479" s="554"/>
    </row>
    <row r="28480" spans="3:4" hidden="1" outlineLevel="1" x14ac:dyDescent="0.2">
      <c r="C28480" s="554"/>
      <c r="D28480" s="554"/>
    </row>
    <row r="28481" spans="3:4" hidden="1" outlineLevel="1" x14ac:dyDescent="0.2">
      <c r="C28481" s="554"/>
      <c r="D28481" s="554"/>
    </row>
    <row r="28482" spans="3:4" hidden="1" outlineLevel="1" x14ac:dyDescent="0.2">
      <c r="C28482" s="554"/>
      <c r="D28482" s="554"/>
    </row>
    <row r="28483" spans="3:4" hidden="1" outlineLevel="1" x14ac:dyDescent="0.2">
      <c r="C28483" s="554"/>
      <c r="D28483" s="554"/>
    </row>
    <row r="28484" spans="3:4" hidden="1" outlineLevel="1" x14ac:dyDescent="0.2">
      <c r="C28484" s="554"/>
      <c r="D28484" s="554"/>
    </row>
    <row r="28485" spans="3:4" hidden="1" outlineLevel="1" x14ac:dyDescent="0.2">
      <c r="C28485" s="554"/>
      <c r="D28485" s="554"/>
    </row>
    <row r="28486" spans="3:4" hidden="1" outlineLevel="1" x14ac:dyDescent="0.2">
      <c r="C28486" s="554"/>
      <c r="D28486" s="554"/>
    </row>
    <row r="28487" spans="3:4" hidden="1" outlineLevel="1" x14ac:dyDescent="0.2">
      <c r="C28487" s="554"/>
      <c r="D28487" s="554"/>
    </row>
    <row r="28488" spans="3:4" hidden="1" outlineLevel="1" x14ac:dyDescent="0.2">
      <c r="C28488" s="554"/>
      <c r="D28488" s="554"/>
    </row>
    <row r="28489" spans="3:4" hidden="1" outlineLevel="1" x14ac:dyDescent="0.2">
      <c r="C28489" s="554"/>
      <c r="D28489" s="554"/>
    </row>
    <row r="28490" spans="3:4" hidden="1" outlineLevel="1" x14ac:dyDescent="0.2">
      <c r="C28490" s="554"/>
      <c r="D28490" s="554"/>
    </row>
    <row r="28491" spans="3:4" hidden="1" outlineLevel="1" x14ac:dyDescent="0.2">
      <c r="C28491" s="554"/>
      <c r="D28491" s="554"/>
    </row>
    <row r="28492" spans="3:4" hidden="1" outlineLevel="1" x14ac:dyDescent="0.2">
      <c r="C28492" s="554"/>
      <c r="D28492" s="554"/>
    </row>
    <row r="28493" spans="3:4" hidden="1" outlineLevel="1" x14ac:dyDescent="0.2">
      <c r="C28493" s="554"/>
      <c r="D28493" s="554"/>
    </row>
    <row r="28494" spans="3:4" hidden="1" outlineLevel="1" x14ac:dyDescent="0.2">
      <c r="C28494" s="554"/>
      <c r="D28494" s="554"/>
    </row>
    <row r="28495" spans="3:4" hidden="1" outlineLevel="1" x14ac:dyDescent="0.2">
      <c r="C28495" s="554"/>
      <c r="D28495" s="554"/>
    </row>
    <row r="28496" spans="3:4" hidden="1" outlineLevel="1" x14ac:dyDescent="0.2">
      <c r="C28496" s="554"/>
      <c r="D28496" s="554"/>
    </row>
    <row r="28497" spans="3:4" hidden="1" outlineLevel="1" x14ac:dyDescent="0.2">
      <c r="C28497" s="554"/>
      <c r="D28497" s="554"/>
    </row>
    <row r="28498" spans="3:4" hidden="1" outlineLevel="1" x14ac:dyDescent="0.2">
      <c r="C28498" s="554"/>
      <c r="D28498" s="554"/>
    </row>
    <row r="28499" spans="3:4" hidden="1" outlineLevel="1" x14ac:dyDescent="0.2">
      <c r="C28499" s="554"/>
      <c r="D28499" s="554"/>
    </row>
    <row r="28500" spans="3:4" hidden="1" outlineLevel="1" x14ac:dyDescent="0.2">
      <c r="C28500" s="554"/>
      <c r="D28500" s="554"/>
    </row>
    <row r="28501" spans="3:4" hidden="1" outlineLevel="1" x14ac:dyDescent="0.2">
      <c r="C28501" s="554"/>
      <c r="D28501" s="554"/>
    </row>
    <row r="28502" spans="3:4" hidden="1" outlineLevel="1" x14ac:dyDescent="0.2">
      <c r="C28502" s="554"/>
      <c r="D28502" s="554"/>
    </row>
    <row r="28503" spans="3:4" hidden="1" outlineLevel="1" x14ac:dyDescent="0.2">
      <c r="C28503" s="554"/>
      <c r="D28503" s="554"/>
    </row>
    <row r="28504" spans="3:4" hidden="1" outlineLevel="1" x14ac:dyDescent="0.2">
      <c r="C28504" s="554"/>
      <c r="D28504" s="554"/>
    </row>
    <row r="28505" spans="3:4" hidden="1" outlineLevel="1" x14ac:dyDescent="0.2">
      <c r="C28505" s="554"/>
      <c r="D28505" s="554"/>
    </row>
    <row r="28506" spans="3:4" hidden="1" outlineLevel="1" x14ac:dyDescent="0.2">
      <c r="C28506" s="554"/>
      <c r="D28506" s="554"/>
    </row>
    <row r="28507" spans="3:4" hidden="1" outlineLevel="1" x14ac:dyDescent="0.2">
      <c r="C28507" s="554"/>
      <c r="D28507" s="554"/>
    </row>
    <row r="28508" spans="3:4" hidden="1" outlineLevel="1" x14ac:dyDescent="0.2">
      <c r="C28508" s="554"/>
      <c r="D28508" s="554"/>
    </row>
    <row r="28509" spans="3:4" hidden="1" outlineLevel="1" x14ac:dyDescent="0.2">
      <c r="C28509" s="554"/>
      <c r="D28509" s="554"/>
    </row>
    <row r="28510" spans="3:4" hidden="1" outlineLevel="1" x14ac:dyDescent="0.2">
      <c r="C28510" s="554"/>
      <c r="D28510" s="554"/>
    </row>
    <row r="28511" spans="3:4" hidden="1" outlineLevel="1" x14ac:dyDescent="0.2">
      <c r="C28511" s="554"/>
      <c r="D28511" s="554"/>
    </row>
    <row r="28512" spans="3:4" hidden="1" outlineLevel="1" x14ac:dyDescent="0.2">
      <c r="C28512" s="554"/>
      <c r="D28512" s="554"/>
    </row>
    <row r="28513" spans="3:4" hidden="1" outlineLevel="1" x14ac:dyDescent="0.2">
      <c r="C28513" s="554"/>
      <c r="D28513" s="554"/>
    </row>
    <row r="28514" spans="3:4" hidden="1" outlineLevel="1" x14ac:dyDescent="0.2">
      <c r="C28514" s="554"/>
      <c r="D28514" s="554"/>
    </row>
    <row r="28515" spans="3:4" hidden="1" outlineLevel="1" x14ac:dyDescent="0.2">
      <c r="C28515" s="554"/>
      <c r="D28515" s="554"/>
    </row>
    <row r="28516" spans="3:4" hidden="1" outlineLevel="1" x14ac:dyDescent="0.2">
      <c r="C28516" s="554"/>
      <c r="D28516" s="554"/>
    </row>
    <row r="28517" spans="3:4" hidden="1" outlineLevel="1" x14ac:dyDescent="0.2">
      <c r="C28517" s="554"/>
      <c r="D28517" s="554"/>
    </row>
    <row r="28518" spans="3:4" hidden="1" outlineLevel="1" x14ac:dyDescent="0.2">
      <c r="C28518" s="554"/>
      <c r="D28518" s="554"/>
    </row>
    <row r="28519" spans="3:4" hidden="1" outlineLevel="1" x14ac:dyDescent="0.2">
      <c r="C28519" s="554"/>
      <c r="D28519" s="554"/>
    </row>
    <row r="28520" spans="3:4" hidden="1" outlineLevel="1" x14ac:dyDescent="0.2">
      <c r="C28520" s="554"/>
      <c r="D28520" s="554"/>
    </row>
    <row r="28521" spans="3:4" hidden="1" outlineLevel="1" x14ac:dyDescent="0.2">
      <c r="C28521" s="554"/>
      <c r="D28521" s="554"/>
    </row>
    <row r="28522" spans="3:4" hidden="1" outlineLevel="1" x14ac:dyDescent="0.2">
      <c r="C28522" s="554"/>
      <c r="D28522" s="554"/>
    </row>
    <row r="28523" spans="3:4" hidden="1" outlineLevel="1" x14ac:dyDescent="0.2">
      <c r="C28523" s="554"/>
      <c r="D28523" s="554"/>
    </row>
    <row r="28524" spans="3:4" hidden="1" outlineLevel="1" x14ac:dyDescent="0.2">
      <c r="C28524" s="554"/>
      <c r="D28524" s="554"/>
    </row>
    <row r="28525" spans="3:4" hidden="1" outlineLevel="1" x14ac:dyDescent="0.2">
      <c r="C28525" s="554"/>
      <c r="D28525" s="554"/>
    </row>
    <row r="28526" spans="3:4" hidden="1" outlineLevel="1" x14ac:dyDescent="0.2">
      <c r="C28526" s="554"/>
      <c r="D28526" s="554"/>
    </row>
    <row r="28527" spans="3:4" hidden="1" outlineLevel="1" x14ac:dyDescent="0.2">
      <c r="C28527" s="554"/>
      <c r="D28527" s="554"/>
    </row>
    <row r="28528" spans="3:4" hidden="1" outlineLevel="1" x14ac:dyDescent="0.2">
      <c r="C28528" s="554"/>
      <c r="D28528" s="554"/>
    </row>
    <row r="28529" spans="3:4" hidden="1" outlineLevel="1" x14ac:dyDescent="0.2">
      <c r="C28529" s="554"/>
      <c r="D28529" s="554"/>
    </row>
    <row r="28530" spans="3:4" hidden="1" outlineLevel="1" x14ac:dyDescent="0.2">
      <c r="C28530" s="554"/>
      <c r="D28530" s="554"/>
    </row>
    <row r="28531" spans="3:4" hidden="1" outlineLevel="1" x14ac:dyDescent="0.2">
      <c r="C28531" s="554"/>
      <c r="D28531" s="554"/>
    </row>
    <row r="28532" spans="3:4" hidden="1" outlineLevel="1" x14ac:dyDescent="0.2">
      <c r="C28532" s="554"/>
      <c r="D28532" s="554"/>
    </row>
    <row r="28533" spans="3:4" hidden="1" outlineLevel="1" x14ac:dyDescent="0.2">
      <c r="C28533" s="554"/>
      <c r="D28533" s="554"/>
    </row>
    <row r="28534" spans="3:4" hidden="1" outlineLevel="1" x14ac:dyDescent="0.2">
      <c r="C28534" s="554"/>
      <c r="D28534" s="554"/>
    </row>
    <row r="28535" spans="3:4" hidden="1" outlineLevel="1" x14ac:dyDescent="0.2">
      <c r="C28535" s="554"/>
      <c r="D28535" s="554"/>
    </row>
    <row r="28536" spans="3:4" hidden="1" outlineLevel="1" x14ac:dyDescent="0.2">
      <c r="C28536" s="554"/>
      <c r="D28536" s="554"/>
    </row>
    <row r="28537" spans="3:4" hidden="1" outlineLevel="1" x14ac:dyDescent="0.2">
      <c r="C28537" s="554"/>
      <c r="D28537" s="554"/>
    </row>
    <row r="28538" spans="3:4" hidden="1" outlineLevel="1" x14ac:dyDescent="0.2">
      <c r="C28538" s="554"/>
      <c r="D28538" s="554"/>
    </row>
    <row r="28539" spans="3:4" hidden="1" outlineLevel="1" x14ac:dyDescent="0.2">
      <c r="C28539" s="554"/>
      <c r="D28539" s="554"/>
    </row>
    <row r="28540" spans="3:4" hidden="1" outlineLevel="1" x14ac:dyDescent="0.2">
      <c r="C28540" s="554"/>
      <c r="D28540" s="554"/>
    </row>
    <row r="28541" spans="3:4" hidden="1" outlineLevel="1" x14ac:dyDescent="0.2">
      <c r="C28541" s="554"/>
      <c r="D28541" s="554"/>
    </row>
    <row r="28542" spans="3:4" hidden="1" outlineLevel="1" x14ac:dyDescent="0.2">
      <c r="C28542" s="554"/>
      <c r="D28542" s="554"/>
    </row>
    <row r="28543" spans="3:4" hidden="1" outlineLevel="1" x14ac:dyDescent="0.2">
      <c r="C28543" s="554"/>
      <c r="D28543" s="554"/>
    </row>
    <row r="28544" spans="3:4" hidden="1" outlineLevel="1" x14ac:dyDescent="0.2">
      <c r="C28544" s="554"/>
      <c r="D28544" s="554"/>
    </row>
    <row r="28545" spans="3:4" hidden="1" outlineLevel="1" x14ac:dyDescent="0.2">
      <c r="C28545" s="554"/>
      <c r="D28545" s="554"/>
    </row>
    <row r="28546" spans="3:4" hidden="1" outlineLevel="1" x14ac:dyDescent="0.2">
      <c r="C28546" s="554"/>
      <c r="D28546" s="554"/>
    </row>
    <row r="28547" spans="3:4" hidden="1" outlineLevel="1" x14ac:dyDescent="0.2">
      <c r="C28547" s="554"/>
      <c r="D28547" s="554"/>
    </row>
    <row r="28548" spans="3:4" hidden="1" outlineLevel="1" x14ac:dyDescent="0.2">
      <c r="C28548" s="554"/>
      <c r="D28548" s="554"/>
    </row>
    <row r="28549" spans="3:4" hidden="1" outlineLevel="1" x14ac:dyDescent="0.2">
      <c r="C28549" s="554"/>
      <c r="D28549" s="554"/>
    </row>
    <row r="28550" spans="3:4" hidden="1" outlineLevel="1" x14ac:dyDescent="0.2">
      <c r="C28550" s="554"/>
      <c r="D28550" s="554"/>
    </row>
    <row r="28551" spans="3:4" hidden="1" outlineLevel="1" x14ac:dyDescent="0.2">
      <c r="C28551" s="554"/>
      <c r="D28551" s="554"/>
    </row>
    <row r="28552" spans="3:4" hidden="1" outlineLevel="1" x14ac:dyDescent="0.2">
      <c r="C28552" s="554"/>
      <c r="D28552" s="554"/>
    </row>
    <row r="28553" spans="3:4" hidden="1" outlineLevel="1" x14ac:dyDescent="0.2">
      <c r="C28553" s="554"/>
      <c r="D28553" s="554"/>
    </row>
    <row r="28554" spans="3:4" hidden="1" outlineLevel="1" x14ac:dyDescent="0.2">
      <c r="C28554" s="554"/>
      <c r="D28554" s="554"/>
    </row>
    <row r="28555" spans="3:4" hidden="1" outlineLevel="1" x14ac:dyDescent="0.2">
      <c r="C28555" s="554"/>
      <c r="D28555" s="554"/>
    </row>
    <row r="28556" spans="3:4" hidden="1" outlineLevel="1" x14ac:dyDescent="0.2">
      <c r="C28556" s="554"/>
      <c r="D28556" s="554"/>
    </row>
    <row r="28557" spans="3:4" hidden="1" outlineLevel="1" x14ac:dyDescent="0.2">
      <c r="C28557" s="554"/>
      <c r="D28557" s="554"/>
    </row>
    <row r="28558" spans="3:4" hidden="1" outlineLevel="1" x14ac:dyDescent="0.2">
      <c r="C28558" s="554"/>
      <c r="D28558" s="554"/>
    </row>
    <row r="28559" spans="3:4" hidden="1" outlineLevel="1" x14ac:dyDescent="0.2">
      <c r="C28559" s="554"/>
      <c r="D28559" s="554"/>
    </row>
    <row r="28560" spans="3:4" hidden="1" outlineLevel="1" x14ac:dyDescent="0.2">
      <c r="C28560" s="554"/>
      <c r="D28560" s="554"/>
    </row>
    <row r="28561" spans="3:4" hidden="1" outlineLevel="1" x14ac:dyDescent="0.2">
      <c r="C28561" s="554"/>
      <c r="D28561" s="554"/>
    </row>
    <row r="28562" spans="3:4" hidden="1" outlineLevel="1" x14ac:dyDescent="0.2">
      <c r="C28562" s="554"/>
      <c r="D28562" s="554"/>
    </row>
    <row r="28563" spans="3:4" hidden="1" outlineLevel="1" x14ac:dyDescent="0.2">
      <c r="C28563" s="554"/>
      <c r="D28563" s="554"/>
    </row>
    <row r="28564" spans="3:4" hidden="1" outlineLevel="1" x14ac:dyDescent="0.2">
      <c r="C28564" s="554"/>
      <c r="D28564" s="554"/>
    </row>
    <row r="28565" spans="3:4" hidden="1" outlineLevel="1" x14ac:dyDescent="0.2">
      <c r="C28565" s="554"/>
      <c r="D28565" s="554"/>
    </row>
    <row r="28566" spans="3:4" hidden="1" outlineLevel="1" x14ac:dyDescent="0.2">
      <c r="C28566" s="554"/>
      <c r="D28566" s="554"/>
    </row>
    <row r="28567" spans="3:4" hidden="1" outlineLevel="1" x14ac:dyDescent="0.2">
      <c r="C28567" s="554"/>
      <c r="D28567" s="554"/>
    </row>
    <row r="28568" spans="3:4" hidden="1" outlineLevel="1" x14ac:dyDescent="0.2">
      <c r="C28568" s="554"/>
      <c r="D28568" s="554"/>
    </row>
    <row r="28569" spans="3:4" hidden="1" outlineLevel="1" x14ac:dyDescent="0.2">
      <c r="C28569" s="554"/>
      <c r="D28569" s="554"/>
    </row>
    <row r="28570" spans="3:4" hidden="1" outlineLevel="1" x14ac:dyDescent="0.2">
      <c r="C28570" s="554"/>
      <c r="D28570" s="554"/>
    </row>
    <row r="28571" spans="3:4" hidden="1" outlineLevel="1" x14ac:dyDescent="0.2">
      <c r="C28571" s="554"/>
      <c r="D28571" s="554"/>
    </row>
    <row r="28572" spans="3:4" hidden="1" outlineLevel="1" x14ac:dyDescent="0.2">
      <c r="C28572" s="554"/>
      <c r="D28572" s="554"/>
    </row>
    <row r="28573" spans="3:4" hidden="1" outlineLevel="1" x14ac:dyDescent="0.2">
      <c r="C28573" s="554"/>
      <c r="D28573" s="554"/>
    </row>
    <row r="28574" spans="3:4" hidden="1" outlineLevel="1" x14ac:dyDescent="0.2">
      <c r="C28574" s="554"/>
      <c r="D28574" s="554"/>
    </row>
    <row r="28575" spans="3:4" hidden="1" outlineLevel="1" x14ac:dyDescent="0.2">
      <c r="C28575" s="554"/>
      <c r="D28575" s="554"/>
    </row>
    <row r="28576" spans="3:4" hidden="1" outlineLevel="1" x14ac:dyDescent="0.2">
      <c r="C28576" s="554"/>
      <c r="D28576" s="554"/>
    </row>
    <row r="28577" spans="3:4" hidden="1" outlineLevel="1" x14ac:dyDescent="0.2">
      <c r="C28577" s="554"/>
      <c r="D28577" s="554"/>
    </row>
    <row r="28578" spans="3:4" hidden="1" outlineLevel="1" x14ac:dyDescent="0.2">
      <c r="C28578" s="554"/>
      <c r="D28578" s="554"/>
    </row>
    <row r="28579" spans="3:4" hidden="1" outlineLevel="1" x14ac:dyDescent="0.2">
      <c r="C28579" s="554"/>
      <c r="D28579" s="554"/>
    </row>
    <row r="28580" spans="3:4" hidden="1" outlineLevel="1" x14ac:dyDescent="0.2">
      <c r="C28580" s="554"/>
      <c r="D28580" s="554"/>
    </row>
    <row r="28581" spans="3:4" hidden="1" outlineLevel="1" x14ac:dyDescent="0.2">
      <c r="C28581" s="554"/>
      <c r="D28581" s="554"/>
    </row>
    <row r="28582" spans="3:4" hidden="1" outlineLevel="1" x14ac:dyDescent="0.2">
      <c r="C28582" s="554"/>
      <c r="D28582" s="554"/>
    </row>
    <row r="28583" spans="3:4" hidden="1" outlineLevel="1" x14ac:dyDescent="0.2">
      <c r="C28583" s="554"/>
      <c r="D28583" s="554"/>
    </row>
    <row r="28584" spans="3:4" hidden="1" outlineLevel="1" x14ac:dyDescent="0.2">
      <c r="C28584" s="554"/>
      <c r="D28584" s="554"/>
    </row>
    <row r="28585" spans="3:4" hidden="1" outlineLevel="1" x14ac:dyDescent="0.2">
      <c r="C28585" s="554"/>
      <c r="D28585" s="554"/>
    </row>
    <row r="28586" spans="3:4" hidden="1" outlineLevel="1" x14ac:dyDescent="0.2">
      <c r="C28586" s="554"/>
      <c r="D28586" s="554"/>
    </row>
    <row r="28587" spans="3:4" hidden="1" outlineLevel="1" x14ac:dyDescent="0.2">
      <c r="C28587" s="554"/>
      <c r="D28587" s="554"/>
    </row>
    <row r="28588" spans="3:4" hidden="1" outlineLevel="1" x14ac:dyDescent="0.2">
      <c r="C28588" s="554"/>
      <c r="D28588" s="554"/>
    </row>
    <row r="28589" spans="3:4" hidden="1" outlineLevel="1" x14ac:dyDescent="0.2">
      <c r="C28589" s="554"/>
      <c r="D28589" s="554"/>
    </row>
    <row r="28590" spans="3:4" hidden="1" outlineLevel="1" x14ac:dyDescent="0.2">
      <c r="C28590" s="554"/>
      <c r="D28590" s="554"/>
    </row>
    <row r="28591" spans="3:4" hidden="1" outlineLevel="1" x14ac:dyDescent="0.2">
      <c r="C28591" s="554"/>
      <c r="D28591" s="554"/>
    </row>
    <row r="28592" spans="3:4" hidden="1" outlineLevel="1" x14ac:dyDescent="0.2">
      <c r="C28592" s="554"/>
      <c r="D28592" s="554"/>
    </row>
    <row r="28593" spans="3:4" hidden="1" outlineLevel="1" x14ac:dyDescent="0.2">
      <c r="C28593" s="554"/>
      <c r="D28593" s="554"/>
    </row>
    <row r="28594" spans="3:4" hidden="1" outlineLevel="1" x14ac:dyDescent="0.2">
      <c r="C28594" s="554"/>
      <c r="D28594" s="554"/>
    </row>
    <row r="28595" spans="3:4" hidden="1" outlineLevel="1" x14ac:dyDescent="0.2">
      <c r="C28595" s="554"/>
      <c r="D28595" s="554"/>
    </row>
    <row r="28596" spans="3:4" hidden="1" outlineLevel="1" x14ac:dyDescent="0.2">
      <c r="C28596" s="554"/>
      <c r="D28596" s="554"/>
    </row>
    <row r="28597" spans="3:4" hidden="1" outlineLevel="1" x14ac:dyDescent="0.2">
      <c r="C28597" s="554"/>
      <c r="D28597" s="554"/>
    </row>
    <row r="28598" spans="3:4" hidden="1" outlineLevel="1" x14ac:dyDescent="0.2">
      <c r="C28598" s="554"/>
      <c r="D28598" s="554"/>
    </row>
    <row r="28599" spans="3:4" hidden="1" outlineLevel="1" x14ac:dyDescent="0.2">
      <c r="C28599" s="554"/>
      <c r="D28599" s="554"/>
    </row>
    <row r="28600" spans="3:4" hidden="1" outlineLevel="1" x14ac:dyDescent="0.2">
      <c r="C28600" s="554"/>
      <c r="D28600" s="554"/>
    </row>
    <row r="28601" spans="3:4" hidden="1" outlineLevel="1" x14ac:dyDescent="0.2">
      <c r="C28601" s="554"/>
      <c r="D28601" s="554"/>
    </row>
    <row r="28602" spans="3:4" hidden="1" outlineLevel="1" x14ac:dyDescent="0.2">
      <c r="C28602" s="554"/>
      <c r="D28602" s="554"/>
    </row>
    <row r="28603" spans="3:4" hidden="1" outlineLevel="1" x14ac:dyDescent="0.2">
      <c r="C28603" s="554"/>
      <c r="D28603" s="554"/>
    </row>
    <row r="28604" spans="3:4" hidden="1" outlineLevel="1" x14ac:dyDescent="0.2">
      <c r="C28604" s="554"/>
      <c r="D28604" s="554"/>
    </row>
    <row r="28605" spans="3:4" hidden="1" outlineLevel="1" x14ac:dyDescent="0.2">
      <c r="C28605" s="554"/>
      <c r="D28605" s="554"/>
    </row>
    <row r="28606" spans="3:4" hidden="1" outlineLevel="1" x14ac:dyDescent="0.2">
      <c r="C28606" s="554"/>
      <c r="D28606" s="554"/>
    </row>
    <row r="28607" spans="3:4" hidden="1" outlineLevel="1" x14ac:dyDescent="0.2">
      <c r="C28607" s="554"/>
      <c r="D28607" s="554"/>
    </row>
    <row r="28608" spans="3:4" hidden="1" outlineLevel="1" x14ac:dyDescent="0.2">
      <c r="C28608" s="554"/>
      <c r="D28608" s="554"/>
    </row>
    <row r="28609" spans="3:4" hidden="1" outlineLevel="1" x14ac:dyDescent="0.2">
      <c r="C28609" s="554"/>
      <c r="D28609" s="554"/>
    </row>
    <row r="28610" spans="3:4" hidden="1" outlineLevel="1" x14ac:dyDescent="0.2">
      <c r="C28610" s="554"/>
      <c r="D28610" s="554"/>
    </row>
    <row r="28611" spans="3:4" hidden="1" outlineLevel="1" x14ac:dyDescent="0.2">
      <c r="C28611" s="554"/>
      <c r="D28611" s="554"/>
    </row>
    <row r="28612" spans="3:4" hidden="1" outlineLevel="1" x14ac:dyDescent="0.2">
      <c r="C28612" s="554"/>
      <c r="D28612" s="554"/>
    </row>
    <row r="28613" spans="3:4" hidden="1" outlineLevel="1" x14ac:dyDescent="0.2">
      <c r="C28613" s="554"/>
      <c r="D28613" s="554"/>
    </row>
    <row r="28614" spans="3:4" hidden="1" outlineLevel="1" x14ac:dyDescent="0.2">
      <c r="C28614" s="554"/>
      <c r="D28614" s="554"/>
    </row>
    <row r="28615" spans="3:4" hidden="1" outlineLevel="1" x14ac:dyDescent="0.2">
      <c r="C28615" s="554"/>
      <c r="D28615" s="554"/>
    </row>
    <row r="28616" spans="3:4" hidden="1" outlineLevel="1" x14ac:dyDescent="0.2">
      <c r="C28616" s="554"/>
      <c r="D28616" s="554"/>
    </row>
    <row r="28617" spans="3:4" hidden="1" outlineLevel="1" x14ac:dyDescent="0.2">
      <c r="C28617" s="554"/>
      <c r="D28617" s="554"/>
    </row>
    <row r="28618" spans="3:4" hidden="1" outlineLevel="1" x14ac:dyDescent="0.2">
      <c r="C28618" s="554"/>
      <c r="D28618" s="554"/>
    </row>
    <row r="28619" spans="3:4" hidden="1" outlineLevel="1" x14ac:dyDescent="0.2">
      <c r="C28619" s="554"/>
      <c r="D28619" s="554"/>
    </row>
    <row r="28620" spans="3:4" hidden="1" outlineLevel="1" x14ac:dyDescent="0.2">
      <c r="C28620" s="554"/>
      <c r="D28620" s="554"/>
    </row>
    <row r="28621" spans="3:4" hidden="1" outlineLevel="1" x14ac:dyDescent="0.2">
      <c r="C28621" s="554"/>
      <c r="D28621" s="554"/>
    </row>
    <row r="28622" spans="3:4" hidden="1" outlineLevel="1" x14ac:dyDescent="0.2">
      <c r="C28622" s="554"/>
      <c r="D28622" s="554"/>
    </row>
    <row r="28623" spans="3:4" hidden="1" outlineLevel="1" x14ac:dyDescent="0.2">
      <c r="C28623" s="554"/>
      <c r="D28623" s="554"/>
    </row>
    <row r="28624" spans="3:4" hidden="1" outlineLevel="1" x14ac:dyDescent="0.2">
      <c r="C28624" s="554"/>
      <c r="D28624" s="554"/>
    </row>
    <row r="28625" spans="3:4" hidden="1" outlineLevel="1" x14ac:dyDescent="0.2">
      <c r="C28625" s="554"/>
      <c r="D28625" s="554"/>
    </row>
    <row r="28626" spans="3:4" hidden="1" outlineLevel="1" x14ac:dyDescent="0.2">
      <c r="C28626" s="554"/>
      <c r="D28626" s="554"/>
    </row>
    <row r="28627" spans="3:4" hidden="1" outlineLevel="1" x14ac:dyDescent="0.2">
      <c r="C28627" s="554"/>
      <c r="D28627" s="554"/>
    </row>
    <row r="28628" spans="3:4" hidden="1" outlineLevel="1" x14ac:dyDescent="0.2">
      <c r="C28628" s="554"/>
      <c r="D28628" s="554"/>
    </row>
    <row r="28629" spans="3:4" hidden="1" outlineLevel="1" x14ac:dyDescent="0.2">
      <c r="C28629" s="554"/>
      <c r="D28629" s="554"/>
    </row>
    <row r="28630" spans="3:4" hidden="1" outlineLevel="1" x14ac:dyDescent="0.2">
      <c r="C28630" s="554"/>
      <c r="D28630" s="554"/>
    </row>
    <row r="28631" spans="3:4" hidden="1" outlineLevel="1" x14ac:dyDescent="0.2">
      <c r="C28631" s="554"/>
      <c r="D28631" s="554"/>
    </row>
    <row r="28632" spans="3:4" hidden="1" outlineLevel="1" x14ac:dyDescent="0.2">
      <c r="C28632" s="554"/>
      <c r="D28632" s="554"/>
    </row>
    <row r="28633" spans="3:4" hidden="1" outlineLevel="1" x14ac:dyDescent="0.2">
      <c r="C28633" s="554"/>
      <c r="D28633" s="554"/>
    </row>
    <row r="28634" spans="3:4" hidden="1" outlineLevel="1" x14ac:dyDescent="0.2">
      <c r="C28634" s="554"/>
      <c r="D28634" s="554"/>
    </row>
    <row r="28635" spans="3:4" hidden="1" outlineLevel="1" x14ac:dyDescent="0.2">
      <c r="C28635" s="554"/>
      <c r="D28635" s="554"/>
    </row>
    <row r="28636" spans="3:4" hidden="1" outlineLevel="1" x14ac:dyDescent="0.2">
      <c r="C28636" s="554"/>
      <c r="D28636" s="554"/>
    </row>
    <row r="28637" spans="3:4" hidden="1" outlineLevel="1" x14ac:dyDescent="0.2">
      <c r="C28637" s="554"/>
      <c r="D28637" s="554"/>
    </row>
    <row r="28638" spans="3:4" hidden="1" outlineLevel="1" x14ac:dyDescent="0.2">
      <c r="C28638" s="554"/>
      <c r="D28638" s="554"/>
    </row>
    <row r="28639" spans="3:4" hidden="1" outlineLevel="1" x14ac:dyDescent="0.2">
      <c r="C28639" s="554"/>
      <c r="D28639" s="554"/>
    </row>
    <row r="28640" spans="3:4" hidden="1" outlineLevel="1" x14ac:dyDescent="0.2">
      <c r="C28640" s="554"/>
      <c r="D28640" s="554"/>
    </row>
    <row r="28641" spans="3:4" hidden="1" outlineLevel="1" x14ac:dyDescent="0.2">
      <c r="C28641" s="554"/>
      <c r="D28641" s="554"/>
    </row>
    <row r="28642" spans="3:4" hidden="1" outlineLevel="1" x14ac:dyDescent="0.2">
      <c r="C28642" s="554"/>
      <c r="D28642" s="554"/>
    </row>
    <row r="28643" spans="3:4" hidden="1" outlineLevel="1" x14ac:dyDescent="0.2">
      <c r="C28643" s="554"/>
      <c r="D28643" s="554"/>
    </row>
    <row r="28644" spans="3:4" hidden="1" outlineLevel="1" x14ac:dyDescent="0.2">
      <c r="C28644" s="554"/>
      <c r="D28644" s="554"/>
    </row>
    <row r="28645" spans="3:4" hidden="1" outlineLevel="1" x14ac:dyDescent="0.2">
      <c r="C28645" s="554"/>
      <c r="D28645" s="554"/>
    </row>
    <row r="28646" spans="3:4" hidden="1" outlineLevel="1" x14ac:dyDescent="0.2">
      <c r="C28646" s="554"/>
      <c r="D28646" s="554"/>
    </row>
    <row r="28647" spans="3:4" hidden="1" outlineLevel="1" x14ac:dyDescent="0.2">
      <c r="C28647" s="554"/>
      <c r="D28647" s="554"/>
    </row>
    <row r="28648" spans="3:4" hidden="1" outlineLevel="1" x14ac:dyDescent="0.2">
      <c r="C28648" s="554"/>
      <c r="D28648" s="554"/>
    </row>
    <row r="28649" spans="3:4" hidden="1" outlineLevel="1" x14ac:dyDescent="0.2">
      <c r="C28649" s="554"/>
      <c r="D28649" s="554"/>
    </row>
    <row r="28650" spans="3:4" hidden="1" outlineLevel="1" x14ac:dyDescent="0.2">
      <c r="C28650" s="554"/>
      <c r="D28650" s="554"/>
    </row>
    <row r="28651" spans="3:4" hidden="1" outlineLevel="1" x14ac:dyDescent="0.2">
      <c r="C28651" s="554"/>
      <c r="D28651" s="554"/>
    </row>
    <row r="28652" spans="3:4" hidden="1" outlineLevel="1" x14ac:dyDescent="0.2">
      <c r="C28652" s="554"/>
      <c r="D28652" s="554"/>
    </row>
    <row r="28653" spans="3:4" hidden="1" outlineLevel="1" x14ac:dyDescent="0.2">
      <c r="C28653" s="554"/>
      <c r="D28653" s="554"/>
    </row>
    <row r="28654" spans="3:4" hidden="1" outlineLevel="1" x14ac:dyDescent="0.2">
      <c r="C28654" s="554"/>
      <c r="D28654" s="554"/>
    </row>
    <row r="28655" spans="3:4" hidden="1" outlineLevel="1" x14ac:dyDescent="0.2">
      <c r="C28655" s="554"/>
      <c r="D28655" s="554"/>
    </row>
    <row r="28656" spans="3:4" hidden="1" outlineLevel="1" x14ac:dyDescent="0.2">
      <c r="C28656" s="554"/>
      <c r="D28656" s="554"/>
    </row>
    <row r="28657" spans="3:4" hidden="1" outlineLevel="1" x14ac:dyDescent="0.2">
      <c r="C28657" s="554"/>
      <c r="D28657" s="554"/>
    </row>
    <row r="28658" spans="3:4" hidden="1" outlineLevel="1" x14ac:dyDescent="0.2">
      <c r="C28658" s="554"/>
      <c r="D28658" s="554"/>
    </row>
    <row r="28659" spans="3:4" hidden="1" outlineLevel="1" x14ac:dyDescent="0.2">
      <c r="C28659" s="554"/>
      <c r="D28659" s="554"/>
    </row>
    <row r="28660" spans="3:4" hidden="1" outlineLevel="1" x14ac:dyDescent="0.2">
      <c r="C28660" s="554"/>
      <c r="D28660" s="554"/>
    </row>
    <row r="28661" spans="3:4" hidden="1" outlineLevel="1" x14ac:dyDescent="0.2">
      <c r="C28661" s="554"/>
      <c r="D28661" s="554"/>
    </row>
    <row r="28662" spans="3:4" hidden="1" outlineLevel="1" x14ac:dyDescent="0.2">
      <c r="C28662" s="554"/>
      <c r="D28662" s="554"/>
    </row>
    <row r="28663" spans="3:4" hidden="1" outlineLevel="1" x14ac:dyDescent="0.2">
      <c r="C28663" s="554"/>
      <c r="D28663" s="554"/>
    </row>
    <row r="28664" spans="3:4" hidden="1" outlineLevel="1" x14ac:dyDescent="0.2">
      <c r="C28664" s="554"/>
      <c r="D28664" s="554"/>
    </row>
    <row r="28665" spans="3:4" hidden="1" outlineLevel="1" x14ac:dyDescent="0.2">
      <c r="C28665" s="554"/>
      <c r="D28665" s="554"/>
    </row>
    <row r="28666" spans="3:4" hidden="1" outlineLevel="1" x14ac:dyDescent="0.2">
      <c r="C28666" s="554"/>
      <c r="D28666" s="554"/>
    </row>
    <row r="28667" spans="3:4" hidden="1" outlineLevel="1" x14ac:dyDescent="0.2">
      <c r="C28667" s="554"/>
      <c r="D28667" s="554"/>
    </row>
    <row r="28668" spans="3:4" hidden="1" outlineLevel="1" x14ac:dyDescent="0.2">
      <c r="C28668" s="554"/>
      <c r="D28668" s="554"/>
    </row>
    <row r="28669" spans="3:4" hidden="1" outlineLevel="1" x14ac:dyDescent="0.2">
      <c r="C28669" s="554"/>
      <c r="D28669" s="554"/>
    </row>
    <row r="28670" spans="3:4" hidden="1" outlineLevel="1" x14ac:dyDescent="0.2">
      <c r="C28670" s="554"/>
      <c r="D28670" s="554"/>
    </row>
    <row r="28671" spans="3:4" hidden="1" outlineLevel="1" x14ac:dyDescent="0.2">
      <c r="C28671" s="554"/>
      <c r="D28671" s="554"/>
    </row>
    <row r="28672" spans="3:4" hidden="1" outlineLevel="1" x14ac:dyDescent="0.2">
      <c r="C28672" s="554"/>
      <c r="D28672" s="554"/>
    </row>
    <row r="28673" spans="3:4" hidden="1" outlineLevel="1" x14ac:dyDescent="0.2">
      <c r="C28673" s="554"/>
      <c r="D28673" s="554"/>
    </row>
    <row r="28674" spans="3:4" hidden="1" outlineLevel="1" x14ac:dyDescent="0.2">
      <c r="C28674" s="554"/>
      <c r="D28674" s="554"/>
    </row>
    <row r="28675" spans="3:4" hidden="1" outlineLevel="1" x14ac:dyDescent="0.2">
      <c r="C28675" s="554"/>
      <c r="D28675" s="554"/>
    </row>
    <row r="28676" spans="3:4" hidden="1" outlineLevel="1" x14ac:dyDescent="0.2">
      <c r="C28676" s="554"/>
      <c r="D28676" s="554"/>
    </row>
    <row r="28677" spans="3:4" hidden="1" outlineLevel="1" x14ac:dyDescent="0.2">
      <c r="C28677" s="554"/>
      <c r="D28677" s="554"/>
    </row>
    <row r="28678" spans="3:4" hidden="1" outlineLevel="1" x14ac:dyDescent="0.2">
      <c r="C28678" s="554"/>
      <c r="D28678" s="554"/>
    </row>
    <row r="28679" spans="3:4" hidden="1" outlineLevel="1" x14ac:dyDescent="0.2">
      <c r="C28679" s="554"/>
      <c r="D28679" s="554"/>
    </row>
    <row r="28680" spans="3:4" hidden="1" outlineLevel="1" x14ac:dyDescent="0.2">
      <c r="C28680" s="554"/>
      <c r="D28680" s="554"/>
    </row>
    <row r="28681" spans="3:4" hidden="1" outlineLevel="1" x14ac:dyDescent="0.2">
      <c r="C28681" s="554"/>
      <c r="D28681" s="554"/>
    </row>
    <row r="28682" spans="3:4" hidden="1" outlineLevel="1" x14ac:dyDescent="0.2">
      <c r="C28682" s="554"/>
      <c r="D28682" s="554"/>
    </row>
    <row r="28683" spans="3:4" hidden="1" outlineLevel="1" x14ac:dyDescent="0.2">
      <c r="C28683" s="554"/>
      <c r="D28683" s="554"/>
    </row>
    <row r="28684" spans="3:4" hidden="1" outlineLevel="1" x14ac:dyDescent="0.2">
      <c r="C28684" s="554"/>
      <c r="D28684" s="554"/>
    </row>
    <row r="28685" spans="3:4" hidden="1" outlineLevel="1" x14ac:dyDescent="0.2">
      <c r="C28685" s="554"/>
      <c r="D28685" s="554"/>
    </row>
    <row r="28686" spans="3:4" hidden="1" outlineLevel="1" x14ac:dyDescent="0.2">
      <c r="C28686" s="554"/>
      <c r="D28686" s="554"/>
    </row>
    <row r="28687" spans="3:4" hidden="1" outlineLevel="1" x14ac:dyDescent="0.2">
      <c r="C28687" s="554"/>
      <c r="D28687" s="554"/>
    </row>
    <row r="28688" spans="3:4" hidden="1" outlineLevel="1" x14ac:dyDescent="0.2">
      <c r="C28688" s="554"/>
      <c r="D28688" s="554"/>
    </row>
    <row r="28689" spans="3:4" hidden="1" outlineLevel="1" x14ac:dyDescent="0.2">
      <c r="C28689" s="554"/>
      <c r="D28689" s="554"/>
    </row>
    <row r="28690" spans="3:4" hidden="1" outlineLevel="1" x14ac:dyDescent="0.2">
      <c r="C28690" s="554"/>
      <c r="D28690" s="554"/>
    </row>
    <row r="28691" spans="3:4" hidden="1" outlineLevel="1" x14ac:dyDescent="0.2">
      <c r="C28691" s="554"/>
      <c r="D28691" s="554"/>
    </row>
    <row r="28692" spans="3:4" hidden="1" outlineLevel="1" x14ac:dyDescent="0.2">
      <c r="C28692" s="554"/>
      <c r="D28692" s="554"/>
    </row>
    <row r="28693" spans="3:4" hidden="1" outlineLevel="1" x14ac:dyDescent="0.2">
      <c r="C28693" s="554"/>
      <c r="D28693" s="554"/>
    </row>
    <row r="28694" spans="3:4" hidden="1" outlineLevel="1" x14ac:dyDescent="0.2">
      <c r="C28694" s="554"/>
      <c r="D28694" s="554"/>
    </row>
    <row r="28695" spans="3:4" hidden="1" outlineLevel="1" x14ac:dyDescent="0.2">
      <c r="C28695" s="554"/>
      <c r="D28695" s="554"/>
    </row>
    <row r="28696" spans="3:4" hidden="1" outlineLevel="1" x14ac:dyDescent="0.2">
      <c r="C28696" s="554"/>
      <c r="D28696" s="554"/>
    </row>
    <row r="28697" spans="3:4" hidden="1" outlineLevel="1" x14ac:dyDescent="0.2">
      <c r="C28697" s="554"/>
      <c r="D28697" s="554"/>
    </row>
    <row r="28698" spans="3:4" hidden="1" outlineLevel="1" x14ac:dyDescent="0.2">
      <c r="C28698" s="554"/>
      <c r="D28698" s="554"/>
    </row>
    <row r="28699" spans="3:4" hidden="1" outlineLevel="1" x14ac:dyDescent="0.2">
      <c r="C28699" s="554"/>
      <c r="D28699" s="554"/>
    </row>
    <row r="28700" spans="3:4" hidden="1" outlineLevel="1" x14ac:dyDescent="0.2">
      <c r="C28700" s="554"/>
      <c r="D28700" s="554"/>
    </row>
    <row r="28701" spans="3:4" hidden="1" outlineLevel="1" x14ac:dyDescent="0.2">
      <c r="C28701" s="554"/>
      <c r="D28701" s="554"/>
    </row>
    <row r="28702" spans="3:4" hidden="1" outlineLevel="1" x14ac:dyDescent="0.2">
      <c r="C28702" s="554"/>
      <c r="D28702" s="554"/>
    </row>
    <row r="28703" spans="3:4" hidden="1" outlineLevel="1" x14ac:dyDescent="0.2">
      <c r="C28703" s="554"/>
      <c r="D28703" s="554"/>
    </row>
    <row r="28704" spans="3:4" hidden="1" outlineLevel="1" x14ac:dyDescent="0.2">
      <c r="C28704" s="554"/>
      <c r="D28704" s="554"/>
    </row>
    <row r="28705" spans="3:4" hidden="1" outlineLevel="1" x14ac:dyDescent="0.2">
      <c r="C28705" s="554"/>
      <c r="D28705" s="554"/>
    </row>
    <row r="28706" spans="3:4" hidden="1" outlineLevel="1" x14ac:dyDescent="0.2">
      <c r="C28706" s="554"/>
      <c r="D28706" s="554"/>
    </row>
    <row r="28707" spans="3:4" hidden="1" outlineLevel="1" x14ac:dyDescent="0.2">
      <c r="C28707" s="554"/>
      <c r="D28707" s="554"/>
    </row>
    <row r="28708" spans="3:4" hidden="1" outlineLevel="1" x14ac:dyDescent="0.2">
      <c r="C28708" s="554"/>
      <c r="D28708" s="554"/>
    </row>
    <row r="28709" spans="3:4" hidden="1" outlineLevel="1" x14ac:dyDescent="0.2">
      <c r="C28709" s="554"/>
      <c r="D28709" s="554"/>
    </row>
    <row r="28710" spans="3:4" hidden="1" outlineLevel="1" x14ac:dyDescent="0.2">
      <c r="C28710" s="554"/>
      <c r="D28710" s="554"/>
    </row>
    <row r="28711" spans="3:4" hidden="1" outlineLevel="1" x14ac:dyDescent="0.2">
      <c r="C28711" s="554"/>
      <c r="D28711" s="554"/>
    </row>
    <row r="28712" spans="3:4" hidden="1" outlineLevel="1" x14ac:dyDescent="0.2">
      <c r="C28712" s="554"/>
      <c r="D28712" s="554"/>
    </row>
    <row r="28713" spans="3:4" hidden="1" outlineLevel="1" x14ac:dyDescent="0.2">
      <c r="C28713" s="554"/>
      <c r="D28713" s="554"/>
    </row>
    <row r="28714" spans="3:4" hidden="1" outlineLevel="1" x14ac:dyDescent="0.2">
      <c r="C28714" s="554"/>
      <c r="D28714" s="554"/>
    </row>
    <row r="28715" spans="3:4" hidden="1" outlineLevel="1" x14ac:dyDescent="0.2">
      <c r="C28715" s="554"/>
      <c r="D28715" s="554"/>
    </row>
    <row r="28716" spans="3:4" hidden="1" outlineLevel="1" x14ac:dyDescent="0.2">
      <c r="C28716" s="554"/>
      <c r="D28716" s="554"/>
    </row>
    <row r="28717" spans="3:4" hidden="1" outlineLevel="1" x14ac:dyDescent="0.2">
      <c r="C28717" s="554"/>
      <c r="D28717" s="554"/>
    </row>
    <row r="28718" spans="3:4" hidden="1" outlineLevel="1" x14ac:dyDescent="0.2">
      <c r="C28718" s="554"/>
      <c r="D28718" s="554"/>
    </row>
    <row r="28719" spans="3:4" hidden="1" outlineLevel="1" x14ac:dyDescent="0.2">
      <c r="C28719" s="554"/>
      <c r="D28719" s="554"/>
    </row>
    <row r="28720" spans="3:4" hidden="1" outlineLevel="1" x14ac:dyDescent="0.2">
      <c r="C28720" s="554"/>
      <c r="D28720" s="554"/>
    </row>
    <row r="28721" spans="3:4" hidden="1" outlineLevel="1" x14ac:dyDescent="0.2">
      <c r="C28721" s="554"/>
      <c r="D28721" s="554"/>
    </row>
    <row r="28722" spans="3:4" hidden="1" outlineLevel="1" x14ac:dyDescent="0.2">
      <c r="C28722" s="554"/>
      <c r="D28722" s="554"/>
    </row>
    <row r="28723" spans="3:4" hidden="1" outlineLevel="1" x14ac:dyDescent="0.2">
      <c r="C28723" s="554"/>
      <c r="D28723" s="554"/>
    </row>
    <row r="28724" spans="3:4" hidden="1" outlineLevel="1" x14ac:dyDescent="0.2">
      <c r="C28724" s="554"/>
      <c r="D28724" s="554"/>
    </row>
    <row r="28725" spans="3:4" hidden="1" outlineLevel="1" x14ac:dyDescent="0.2">
      <c r="C28725" s="554"/>
      <c r="D28725" s="554"/>
    </row>
    <row r="28726" spans="3:4" hidden="1" outlineLevel="1" x14ac:dyDescent="0.2">
      <c r="C28726" s="554"/>
      <c r="D28726" s="554"/>
    </row>
    <row r="28727" spans="3:4" hidden="1" outlineLevel="1" x14ac:dyDescent="0.2">
      <c r="C28727" s="554"/>
      <c r="D28727" s="554"/>
    </row>
    <row r="28728" spans="3:4" hidden="1" outlineLevel="1" x14ac:dyDescent="0.2">
      <c r="C28728" s="554"/>
      <c r="D28728" s="554"/>
    </row>
    <row r="28729" spans="3:4" hidden="1" outlineLevel="1" x14ac:dyDescent="0.2">
      <c r="C28729" s="554"/>
      <c r="D28729" s="554"/>
    </row>
    <row r="28730" spans="3:4" hidden="1" outlineLevel="1" x14ac:dyDescent="0.2">
      <c r="C28730" s="554"/>
      <c r="D28730" s="554"/>
    </row>
    <row r="28731" spans="3:4" hidden="1" outlineLevel="1" x14ac:dyDescent="0.2">
      <c r="C28731" s="554"/>
      <c r="D28731" s="554"/>
    </row>
    <row r="28732" spans="3:4" hidden="1" outlineLevel="1" x14ac:dyDescent="0.2">
      <c r="C28732" s="554"/>
      <c r="D28732" s="554"/>
    </row>
    <row r="28733" spans="3:4" hidden="1" outlineLevel="1" x14ac:dyDescent="0.2">
      <c r="C28733" s="554"/>
      <c r="D28733" s="554"/>
    </row>
    <row r="28734" spans="3:4" hidden="1" outlineLevel="1" x14ac:dyDescent="0.2">
      <c r="C28734" s="554"/>
      <c r="D28734" s="554"/>
    </row>
    <row r="28735" spans="3:4" hidden="1" outlineLevel="1" x14ac:dyDescent="0.2">
      <c r="C28735" s="554"/>
      <c r="D28735" s="554"/>
    </row>
    <row r="28736" spans="3:4" hidden="1" outlineLevel="1" x14ac:dyDescent="0.2">
      <c r="C28736" s="554"/>
      <c r="D28736" s="554"/>
    </row>
    <row r="28737" spans="3:4" hidden="1" outlineLevel="1" x14ac:dyDescent="0.2">
      <c r="C28737" s="554"/>
      <c r="D28737" s="554"/>
    </row>
    <row r="28738" spans="3:4" hidden="1" outlineLevel="1" x14ac:dyDescent="0.2">
      <c r="C28738" s="554"/>
      <c r="D28738" s="554"/>
    </row>
    <row r="28739" spans="3:4" hidden="1" outlineLevel="1" x14ac:dyDescent="0.2">
      <c r="C28739" s="554"/>
      <c r="D28739" s="554"/>
    </row>
    <row r="28740" spans="3:4" hidden="1" outlineLevel="1" x14ac:dyDescent="0.2">
      <c r="C28740" s="554"/>
      <c r="D28740" s="554"/>
    </row>
    <row r="28741" spans="3:4" hidden="1" outlineLevel="1" x14ac:dyDescent="0.2">
      <c r="C28741" s="554"/>
      <c r="D28741" s="554"/>
    </row>
    <row r="28742" spans="3:4" hidden="1" outlineLevel="1" x14ac:dyDescent="0.2">
      <c r="C28742" s="554"/>
      <c r="D28742" s="554"/>
    </row>
    <row r="28743" spans="3:4" hidden="1" outlineLevel="1" x14ac:dyDescent="0.2">
      <c r="C28743" s="554"/>
      <c r="D28743" s="554"/>
    </row>
    <row r="28744" spans="3:4" hidden="1" outlineLevel="1" x14ac:dyDescent="0.2">
      <c r="C28744" s="554"/>
      <c r="D28744" s="554"/>
    </row>
    <row r="28745" spans="3:4" hidden="1" outlineLevel="1" x14ac:dyDescent="0.2">
      <c r="C28745" s="554"/>
      <c r="D28745" s="554"/>
    </row>
    <row r="28746" spans="3:4" hidden="1" outlineLevel="1" x14ac:dyDescent="0.2">
      <c r="C28746" s="554"/>
      <c r="D28746" s="554"/>
    </row>
    <row r="28747" spans="3:4" hidden="1" outlineLevel="1" x14ac:dyDescent="0.2">
      <c r="C28747" s="554"/>
      <c r="D28747" s="554"/>
    </row>
    <row r="28748" spans="3:4" hidden="1" outlineLevel="1" x14ac:dyDescent="0.2">
      <c r="C28748" s="554"/>
      <c r="D28748" s="554"/>
    </row>
    <row r="28749" spans="3:4" hidden="1" outlineLevel="1" x14ac:dyDescent="0.2">
      <c r="C28749" s="554"/>
      <c r="D28749" s="554"/>
    </row>
    <row r="28750" spans="3:4" hidden="1" outlineLevel="1" x14ac:dyDescent="0.2">
      <c r="C28750" s="554"/>
      <c r="D28750" s="554"/>
    </row>
    <row r="28751" spans="3:4" hidden="1" outlineLevel="1" x14ac:dyDescent="0.2">
      <c r="C28751" s="554"/>
      <c r="D28751" s="554"/>
    </row>
    <row r="28752" spans="3:4" hidden="1" outlineLevel="1" x14ac:dyDescent="0.2">
      <c r="C28752" s="554"/>
      <c r="D28752" s="554"/>
    </row>
    <row r="28753" spans="3:4" hidden="1" outlineLevel="1" x14ac:dyDescent="0.2">
      <c r="C28753" s="554"/>
      <c r="D28753" s="554"/>
    </row>
    <row r="28754" spans="3:4" hidden="1" outlineLevel="1" x14ac:dyDescent="0.2">
      <c r="C28754" s="554"/>
      <c r="D28754" s="554"/>
    </row>
    <row r="28755" spans="3:4" hidden="1" outlineLevel="1" x14ac:dyDescent="0.2">
      <c r="C28755" s="554"/>
      <c r="D28755" s="554"/>
    </row>
    <row r="28756" spans="3:4" hidden="1" outlineLevel="1" x14ac:dyDescent="0.2">
      <c r="C28756" s="554"/>
      <c r="D28756" s="554"/>
    </row>
    <row r="28757" spans="3:4" hidden="1" outlineLevel="1" x14ac:dyDescent="0.2">
      <c r="C28757" s="554"/>
      <c r="D28757" s="554"/>
    </row>
    <row r="28758" spans="3:4" hidden="1" outlineLevel="1" x14ac:dyDescent="0.2">
      <c r="C28758" s="554"/>
      <c r="D28758" s="554"/>
    </row>
    <row r="28759" spans="3:4" hidden="1" outlineLevel="1" x14ac:dyDescent="0.2">
      <c r="C28759" s="554"/>
      <c r="D28759" s="554"/>
    </row>
    <row r="28760" spans="3:4" hidden="1" outlineLevel="1" x14ac:dyDescent="0.2">
      <c r="C28760" s="554"/>
      <c r="D28760" s="554"/>
    </row>
    <row r="28761" spans="3:4" hidden="1" outlineLevel="1" x14ac:dyDescent="0.2">
      <c r="C28761" s="554"/>
      <c r="D28761" s="554"/>
    </row>
    <row r="28762" spans="3:4" hidden="1" outlineLevel="1" x14ac:dyDescent="0.2">
      <c r="C28762" s="554"/>
      <c r="D28762" s="554"/>
    </row>
    <row r="28763" spans="3:4" hidden="1" outlineLevel="1" x14ac:dyDescent="0.2">
      <c r="C28763" s="554"/>
      <c r="D28763" s="554"/>
    </row>
    <row r="28764" spans="3:4" hidden="1" outlineLevel="1" x14ac:dyDescent="0.2">
      <c r="C28764" s="554"/>
      <c r="D28764" s="554"/>
    </row>
    <row r="28765" spans="3:4" hidden="1" outlineLevel="1" x14ac:dyDescent="0.2">
      <c r="C28765" s="554"/>
      <c r="D28765" s="554"/>
    </row>
    <row r="28766" spans="3:4" hidden="1" outlineLevel="1" x14ac:dyDescent="0.2">
      <c r="C28766" s="554"/>
      <c r="D28766" s="554"/>
    </row>
    <row r="28767" spans="3:4" hidden="1" outlineLevel="1" x14ac:dyDescent="0.2">
      <c r="C28767" s="554"/>
      <c r="D28767" s="554"/>
    </row>
    <row r="28768" spans="3:4" hidden="1" outlineLevel="1" x14ac:dyDescent="0.2">
      <c r="C28768" s="554"/>
      <c r="D28768" s="554"/>
    </row>
    <row r="28769" spans="3:4" hidden="1" outlineLevel="1" x14ac:dyDescent="0.2">
      <c r="C28769" s="554"/>
      <c r="D28769" s="554"/>
    </row>
    <row r="28770" spans="3:4" hidden="1" outlineLevel="1" x14ac:dyDescent="0.2">
      <c r="C28770" s="554"/>
      <c r="D28770" s="554"/>
    </row>
    <row r="28771" spans="3:4" hidden="1" outlineLevel="1" x14ac:dyDescent="0.2">
      <c r="C28771" s="554"/>
      <c r="D28771" s="554"/>
    </row>
    <row r="28772" spans="3:4" hidden="1" outlineLevel="1" x14ac:dyDescent="0.2">
      <c r="C28772" s="554"/>
      <c r="D28772" s="554"/>
    </row>
    <row r="28773" spans="3:4" hidden="1" outlineLevel="1" x14ac:dyDescent="0.2">
      <c r="C28773" s="554"/>
      <c r="D28773" s="554"/>
    </row>
    <row r="28774" spans="3:4" hidden="1" outlineLevel="1" x14ac:dyDescent="0.2">
      <c r="C28774" s="554"/>
      <c r="D28774" s="554"/>
    </row>
    <row r="28775" spans="3:4" hidden="1" outlineLevel="1" x14ac:dyDescent="0.2">
      <c r="C28775" s="554"/>
      <c r="D28775" s="554"/>
    </row>
    <row r="28776" spans="3:4" hidden="1" outlineLevel="1" x14ac:dyDescent="0.2">
      <c r="C28776" s="554"/>
      <c r="D28776" s="554"/>
    </row>
    <row r="28777" spans="3:4" hidden="1" outlineLevel="1" x14ac:dyDescent="0.2">
      <c r="C28777" s="554"/>
      <c r="D28777" s="554"/>
    </row>
    <row r="28778" spans="3:4" hidden="1" outlineLevel="1" x14ac:dyDescent="0.2">
      <c r="C28778" s="554"/>
      <c r="D28778" s="554"/>
    </row>
    <row r="28779" spans="3:4" hidden="1" outlineLevel="1" x14ac:dyDescent="0.2">
      <c r="C28779" s="554"/>
      <c r="D28779" s="554"/>
    </row>
    <row r="28780" spans="3:4" hidden="1" outlineLevel="1" x14ac:dyDescent="0.2">
      <c r="C28780" s="554"/>
      <c r="D28780" s="554"/>
    </row>
    <row r="28781" spans="3:4" hidden="1" outlineLevel="1" x14ac:dyDescent="0.2">
      <c r="C28781" s="554"/>
      <c r="D28781" s="554"/>
    </row>
    <row r="28782" spans="3:4" hidden="1" outlineLevel="1" x14ac:dyDescent="0.2">
      <c r="C28782" s="554"/>
      <c r="D28782" s="554"/>
    </row>
    <row r="28783" spans="3:4" hidden="1" outlineLevel="1" x14ac:dyDescent="0.2">
      <c r="C28783" s="554"/>
      <c r="D28783" s="554"/>
    </row>
    <row r="28784" spans="3:4" hidden="1" outlineLevel="1" x14ac:dyDescent="0.2">
      <c r="C28784" s="554"/>
      <c r="D28784" s="554"/>
    </row>
    <row r="28785" spans="3:4" hidden="1" outlineLevel="1" x14ac:dyDescent="0.2">
      <c r="C28785" s="554"/>
      <c r="D28785" s="554"/>
    </row>
    <row r="28786" spans="3:4" hidden="1" outlineLevel="1" x14ac:dyDescent="0.2">
      <c r="C28786" s="554"/>
      <c r="D28786" s="554"/>
    </row>
    <row r="28787" spans="3:4" hidden="1" outlineLevel="1" x14ac:dyDescent="0.2">
      <c r="C28787" s="554"/>
      <c r="D28787" s="554"/>
    </row>
    <row r="28788" spans="3:4" hidden="1" outlineLevel="1" x14ac:dyDescent="0.2">
      <c r="C28788" s="554"/>
      <c r="D28788" s="554"/>
    </row>
    <row r="28789" spans="3:4" hidden="1" outlineLevel="1" x14ac:dyDescent="0.2">
      <c r="C28789" s="554"/>
      <c r="D28789" s="554"/>
    </row>
    <row r="28790" spans="3:4" hidden="1" outlineLevel="1" x14ac:dyDescent="0.2">
      <c r="C28790" s="554"/>
      <c r="D28790" s="554"/>
    </row>
    <row r="28791" spans="3:4" hidden="1" outlineLevel="1" x14ac:dyDescent="0.2">
      <c r="C28791" s="554"/>
      <c r="D28791" s="554"/>
    </row>
    <row r="28792" spans="3:4" hidden="1" outlineLevel="1" x14ac:dyDescent="0.2">
      <c r="C28792" s="554"/>
      <c r="D28792" s="554"/>
    </row>
    <row r="28793" spans="3:4" hidden="1" outlineLevel="1" x14ac:dyDescent="0.2">
      <c r="C28793" s="554"/>
      <c r="D28793" s="554"/>
    </row>
    <row r="28794" spans="3:4" hidden="1" outlineLevel="1" x14ac:dyDescent="0.2">
      <c r="C28794" s="554"/>
      <c r="D28794" s="554"/>
    </row>
    <row r="28795" spans="3:4" hidden="1" outlineLevel="1" x14ac:dyDescent="0.2">
      <c r="C28795" s="554"/>
      <c r="D28795" s="554"/>
    </row>
    <row r="28796" spans="3:4" hidden="1" outlineLevel="1" x14ac:dyDescent="0.2">
      <c r="C28796" s="554"/>
      <c r="D28796" s="554"/>
    </row>
    <row r="28797" spans="3:4" hidden="1" outlineLevel="1" x14ac:dyDescent="0.2">
      <c r="C28797" s="554"/>
      <c r="D28797" s="554"/>
    </row>
    <row r="28798" spans="3:4" hidden="1" outlineLevel="1" x14ac:dyDescent="0.2">
      <c r="C28798" s="554"/>
      <c r="D28798" s="554"/>
    </row>
    <row r="28799" spans="3:4" hidden="1" outlineLevel="1" x14ac:dyDescent="0.2">
      <c r="C28799" s="554"/>
      <c r="D28799" s="554"/>
    </row>
    <row r="28800" spans="3:4" hidden="1" outlineLevel="1" x14ac:dyDescent="0.2">
      <c r="C28800" s="554"/>
      <c r="D28800" s="554"/>
    </row>
    <row r="28801" spans="3:4" hidden="1" outlineLevel="1" x14ac:dyDescent="0.2">
      <c r="C28801" s="554"/>
      <c r="D28801" s="554"/>
    </row>
    <row r="28802" spans="3:4" hidden="1" outlineLevel="1" x14ac:dyDescent="0.2">
      <c r="C28802" s="554"/>
      <c r="D28802" s="554"/>
    </row>
    <row r="28803" spans="3:4" hidden="1" outlineLevel="1" x14ac:dyDescent="0.2">
      <c r="C28803" s="554"/>
      <c r="D28803" s="554"/>
    </row>
    <row r="28804" spans="3:4" hidden="1" outlineLevel="1" x14ac:dyDescent="0.2">
      <c r="C28804" s="554"/>
      <c r="D28804" s="554"/>
    </row>
    <row r="28805" spans="3:4" hidden="1" outlineLevel="1" x14ac:dyDescent="0.2">
      <c r="C28805" s="554"/>
      <c r="D28805" s="554"/>
    </row>
    <row r="28806" spans="3:4" hidden="1" outlineLevel="1" x14ac:dyDescent="0.2">
      <c r="C28806" s="554"/>
      <c r="D28806" s="554"/>
    </row>
    <row r="28807" spans="3:4" hidden="1" outlineLevel="1" x14ac:dyDescent="0.2">
      <c r="C28807" s="554"/>
      <c r="D28807" s="554"/>
    </row>
    <row r="28808" spans="3:4" hidden="1" outlineLevel="1" x14ac:dyDescent="0.2">
      <c r="C28808" s="554"/>
      <c r="D28808" s="554"/>
    </row>
    <row r="28809" spans="3:4" hidden="1" outlineLevel="1" x14ac:dyDescent="0.2">
      <c r="C28809" s="554"/>
      <c r="D28809" s="554"/>
    </row>
    <row r="28810" spans="3:4" hidden="1" outlineLevel="1" x14ac:dyDescent="0.2">
      <c r="C28810" s="554"/>
      <c r="D28810" s="554"/>
    </row>
    <row r="28811" spans="3:4" hidden="1" outlineLevel="1" x14ac:dyDescent="0.2">
      <c r="C28811" s="554"/>
      <c r="D28811" s="554"/>
    </row>
    <row r="28812" spans="3:4" hidden="1" outlineLevel="1" x14ac:dyDescent="0.2">
      <c r="C28812" s="554"/>
      <c r="D28812" s="554"/>
    </row>
    <row r="28813" spans="3:4" hidden="1" outlineLevel="1" x14ac:dyDescent="0.2">
      <c r="C28813" s="554"/>
      <c r="D28813" s="554"/>
    </row>
    <row r="28814" spans="3:4" hidden="1" outlineLevel="1" x14ac:dyDescent="0.2">
      <c r="C28814" s="554"/>
      <c r="D28814" s="554"/>
    </row>
    <row r="28815" spans="3:4" hidden="1" outlineLevel="1" x14ac:dyDescent="0.2">
      <c r="C28815" s="554"/>
      <c r="D28815" s="554"/>
    </row>
    <row r="28816" spans="3:4" hidden="1" outlineLevel="1" x14ac:dyDescent="0.2">
      <c r="C28816" s="554"/>
      <c r="D28816" s="554"/>
    </row>
    <row r="28817" spans="3:4" hidden="1" outlineLevel="1" x14ac:dyDescent="0.2">
      <c r="C28817" s="554"/>
      <c r="D28817" s="554"/>
    </row>
    <row r="28818" spans="3:4" hidden="1" outlineLevel="1" x14ac:dyDescent="0.2">
      <c r="C28818" s="554"/>
      <c r="D28818" s="554"/>
    </row>
    <row r="28819" spans="3:4" hidden="1" outlineLevel="1" x14ac:dyDescent="0.2">
      <c r="C28819" s="554"/>
      <c r="D28819" s="554"/>
    </row>
    <row r="28820" spans="3:4" hidden="1" outlineLevel="1" x14ac:dyDescent="0.2">
      <c r="C28820" s="554"/>
      <c r="D28820" s="554"/>
    </row>
    <row r="28821" spans="3:4" hidden="1" outlineLevel="1" x14ac:dyDescent="0.2">
      <c r="C28821" s="554"/>
      <c r="D28821" s="554"/>
    </row>
    <row r="28822" spans="3:4" hidden="1" outlineLevel="1" x14ac:dyDescent="0.2">
      <c r="C28822" s="554"/>
      <c r="D28822" s="554"/>
    </row>
    <row r="28823" spans="3:4" hidden="1" outlineLevel="1" x14ac:dyDescent="0.2">
      <c r="C28823" s="554"/>
      <c r="D28823" s="554"/>
    </row>
    <row r="28824" spans="3:4" hidden="1" outlineLevel="1" x14ac:dyDescent="0.2">
      <c r="C28824" s="554"/>
      <c r="D28824" s="554"/>
    </row>
    <row r="28825" spans="3:4" hidden="1" outlineLevel="1" x14ac:dyDescent="0.2">
      <c r="C28825" s="554"/>
      <c r="D28825" s="554"/>
    </row>
    <row r="28826" spans="3:4" hidden="1" outlineLevel="1" x14ac:dyDescent="0.2">
      <c r="C28826" s="554"/>
      <c r="D28826" s="554"/>
    </row>
    <row r="28827" spans="3:4" hidden="1" outlineLevel="1" x14ac:dyDescent="0.2">
      <c r="C28827" s="554"/>
      <c r="D28827" s="554"/>
    </row>
    <row r="28828" spans="3:4" hidden="1" outlineLevel="1" x14ac:dyDescent="0.2">
      <c r="C28828" s="554"/>
      <c r="D28828" s="554"/>
    </row>
    <row r="28829" spans="3:4" hidden="1" outlineLevel="1" x14ac:dyDescent="0.2">
      <c r="C28829" s="554"/>
      <c r="D28829" s="554"/>
    </row>
    <row r="28830" spans="3:4" hidden="1" outlineLevel="1" x14ac:dyDescent="0.2">
      <c r="C28830" s="554"/>
      <c r="D28830" s="554"/>
    </row>
    <row r="28831" spans="3:4" hidden="1" outlineLevel="1" x14ac:dyDescent="0.2">
      <c r="C28831" s="554"/>
      <c r="D28831" s="554"/>
    </row>
    <row r="28832" spans="3:4" hidden="1" outlineLevel="1" x14ac:dyDescent="0.2">
      <c r="C28832" s="554"/>
      <c r="D28832" s="554"/>
    </row>
    <row r="28833" spans="3:4" hidden="1" outlineLevel="1" x14ac:dyDescent="0.2">
      <c r="C28833" s="554"/>
      <c r="D28833" s="554"/>
    </row>
    <row r="28834" spans="3:4" hidden="1" outlineLevel="1" x14ac:dyDescent="0.2">
      <c r="C28834" s="554"/>
      <c r="D28834" s="554"/>
    </row>
    <row r="28835" spans="3:4" hidden="1" outlineLevel="1" x14ac:dyDescent="0.2">
      <c r="C28835" s="554"/>
      <c r="D28835" s="554"/>
    </row>
    <row r="28836" spans="3:4" hidden="1" outlineLevel="1" x14ac:dyDescent="0.2">
      <c r="C28836" s="554"/>
      <c r="D28836" s="554"/>
    </row>
    <row r="28837" spans="3:4" hidden="1" outlineLevel="1" x14ac:dyDescent="0.2">
      <c r="C28837" s="554"/>
      <c r="D28837" s="554"/>
    </row>
    <row r="28838" spans="3:4" hidden="1" outlineLevel="1" x14ac:dyDescent="0.2">
      <c r="C28838" s="554"/>
      <c r="D28838" s="554"/>
    </row>
    <row r="28839" spans="3:4" hidden="1" outlineLevel="1" x14ac:dyDescent="0.2">
      <c r="C28839" s="554"/>
      <c r="D28839" s="554"/>
    </row>
    <row r="28840" spans="3:4" hidden="1" outlineLevel="1" x14ac:dyDescent="0.2">
      <c r="C28840" s="554"/>
      <c r="D28840" s="554"/>
    </row>
    <row r="28841" spans="3:4" hidden="1" outlineLevel="1" x14ac:dyDescent="0.2">
      <c r="C28841" s="554"/>
      <c r="D28841" s="554"/>
    </row>
    <row r="28842" spans="3:4" hidden="1" outlineLevel="1" x14ac:dyDescent="0.2">
      <c r="C28842" s="554"/>
      <c r="D28842" s="554"/>
    </row>
    <row r="28843" spans="3:4" hidden="1" outlineLevel="1" x14ac:dyDescent="0.2">
      <c r="C28843" s="554"/>
      <c r="D28843" s="554"/>
    </row>
    <row r="28844" spans="3:4" hidden="1" outlineLevel="1" x14ac:dyDescent="0.2">
      <c r="C28844" s="554"/>
      <c r="D28844" s="554"/>
    </row>
    <row r="28845" spans="3:4" hidden="1" outlineLevel="1" x14ac:dyDescent="0.2">
      <c r="C28845" s="554"/>
      <c r="D28845" s="554"/>
    </row>
    <row r="28846" spans="3:4" hidden="1" outlineLevel="1" x14ac:dyDescent="0.2">
      <c r="C28846" s="554"/>
      <c r="D28846" s="554"/>
    </row>
    <row r="28847" spans="3:4" hidden="1" outlineLevel="1" x14ac:dyDescent="0.2">
      <c r="C28847" s="554"/>
      <c r="D28847" s="554"/>
    </row>
    <row r="28848" spans="3:4" hidden="1" outlineLevel="1" x14ac:dyDescent="0.2">
      <c r="C28848" s="554"/>
      <c r="D28848" s="554"/>
    </row>
    <row r="28849" spans="3:4" hidden="1" outlineLevel="1" x14ac:dyDescent="0.2">
      <c r="C28849" s="554"/>
      <c r="D28849" s="554"/>
    </row>
    <row r="28850" spans="3:4" hidden="1" outlineLevel="1" x14ac:dyDescent="0.2">
      <c r="C28850" s="554"/>
      <c r="D28850" s="554"/>
    </row>
    <row r="28851" spans="3:4" hidden="1" outlineLevel="1" x14ac:dyDescent="0.2">
      <c r="C28851" s="554"/>
      <c r="D28851" s="554"/>
    </row>
    <row r="28852" spans="3:4" hidden="1" outlineLevel="1" x14ac:dyDescent="0.2">
      <c r="C28852" s="554"/>
      <c r="D28852" s="554"/>
    </row>
    <row r="28853" spans="3:4" hidden="1" outlineLevel="1" x14ac:dyDescent="0.2">
      <c r="C28853" s="554"/>
      <c r="D28853" s="554"/>
    </row>
    <row r="28854" spans="3:4" hidden="1" outlineLevel="1" x14ac:dyDescent="0.2">
      <c r="C28854" s="554"/>
      <c r="D28854" s="554"/>
    </row>
    <row r="28855" spans="3:4" hidden="1" outlineLevel="1" x14ac:dyDescent="0.2">
      <c r="C28855" s="554"/>
      <c r="D28855" s="554"/>
    </row>
    <row r="28856" spans="3:4" hidden="1" outlineLevel="1" x14ac:dyDescent="0.2">
      <c r="C28856" s="554"/>
      <c r="D28856" s="554"/>
    </row>
    <row r="28857" spans="3:4" hidden="1" outlineLevel="1" x14ac:dyDescent="0.2">
      <c r="C28857" s="554"/>
      <c r="D28857" s="554"/>
    </row>
    <row r="28858" spans="3:4" hidden="1" outlineLevel="1" x14ac:dyDescent="0.2">
      <c r="C28858" s="554"/>
      <c r="D28858" s="554"/>
    </row>
    <row r="28859" spans="3:4" hidden="1" outlineLevel="1" x14ac:dyDescent="0.2">
      <c r="C28859" s="554"/>
      <c r="D28859" s="554"/>
    </row>
    <row r="28860" spans="3:4" hidden="1" outlineLevel="1" x14ac:dyDescent="0.2">
      <c r="C28860" s="554"/>
      <c r="D28860" s="554"/>
    </row>
    <row r="28861" spans="3:4" hidden="1" outlineLevel="1" x14ac:dyDescent="0.2">
      <c r="C28861" s="554"/>
      <c r="D28861" s="554"/>
    </row>
    <row r="28862" spans="3:4" hidden="1" outlineLevel="1" x14ac:dyDescent="0.2">
      <c r="C28862" s="554"/>
      <c r="D28862" s="554"/>
    </row>
    <row r="28863" spans="3:4" hidden="1" outlineLevel="1" x14ac:dyDescent="0.2">
      <c r="C28863" s="554"/>
      <c r="D28863" s="554"/>
    </row>
    <row r="28864" spans="3:4" hidden="1" outlineLevel="1" x14ac:dyDescent="0.2">
      <c r="C28864" s="554"/>
      <c r="D28864" s="554"/>
    </row>
    <row r="28865" spans="3:4" hidden="1" outlineLevel="1" x14ac:dyDescent="0.2">
      <c r="C28865" s="554"/>
      <c r="D28865" s="554"/>
    </row>
    <row r="28866" spans="3:4" hidden="1" outlineLevel="1" x14ac:dyDescent="0.2">
      <c r="C28866" s="554"/>
      <c r="D28866" s="554"/>
    </row>
    <row r="28867" spans="3:4" hidden="1" outlineLevel="1" x14ac:dyDescent="0.2">
      <c r="C28867" s="554"/>
      <c r="D28867" s="554"/>
    </row>
    <row r="28868" spans="3:4" hidden="1" outlineLevel="1" x14ac:dyDescent="0.2">
      <c r="C28868" s="554"/>
      <c r="D28868" s="554"/>
    </row>
    <row r="28869" spans="3:4" hidden="1" outlineLevel="1" x14ac:dyDescent="0.2">
      <c r="C28869" s="554"/>
      <c r="D28869" s="554"/>
    </row>
    <row r="28870" spans="3:4" hidden="1" outlineLevel="1" x14ac:dyDescent="0.2">
      <c r="C28870" s="554"/>
      <c r="D28870" s="554"/>
    </row>
    <row r="28871" spans="3:4" hidden="1" outlineLevel="1" x14ac:dyDescent="0.2">
      <c r="C28871" s="554"/>
      <c r="D28871" s="554"/>
    </row>
    <row r="28872" spans="3:4" hidden="1" outlineLevel="1" x14ac:dyDescent="0.2">
      <c r="C28872" s="554"/>
      <c r="D28872" s="554"/>
    </row>
    <row r="28873" spans="3:4" hidden="1" outlineLevel="1" x14ac:dyDescent="0.2">
      <c r="C28873" s="554"/>
      <c r="D28873" s="554"/>
    </row>
    <row r="28874" spans="3:4" hidden="1" outlineLevel="1" x14ac:dyDescent="0.2">
      <c r="C28874" s="554"/>
      <c r="D28874" s="554"/>
    </row>
    <row r="28875" spans="3:4" hidden="1" outlineLevel="1" x14ac:dyDescent="0.2">
      <c r="C28875" s="554"/>
      <c r="D28875" s="554"/>
    </row>
    <row r="28876" spans="3:4" hidden="1" outlineLevel="1" x14ac:dyDescent="0.2">
      <c r="C28876" s="554"/>
      <c r="D28876" s="554"/>
    </row>
    <row r="28877" spans="3:4" hidden="1" outlineLevel="1" x14ac:dyDescent="0.2">
      <c r="C28877" s="554"/>
      <c r="D28877" s="554"/>
    </row>
    <row r="28878" spans="3:4" hidden="1" outlineLevel="1" x14ac:dyDescent="0.2">
      <c r="C28878" s="554"/>
      <c r="D28878" s="554"/>
    </row>
    <row r="28879" spans="3:4" hidden="1" outlineLevel="1" x14ac:dyDescent="0.2">
      <c r="C28879" s="554"/>
      <c r="D28879" s="554"/>
    </row>
    <row r="28880" spans="3:4" hidden="1" outlineLevel="1" x14ac:dyDescent="0.2">
      <c r="C28880" s="554"/>
      <c r="D28880" s="554"/>
    </row>
    <row r="28881" spans="3:4" hidden="1" outlineLevel="1" x14ac:dyDescent="0.2">
      <c r="C28881" s="554"/>
      <c r="D28881" s="554"/>
    </row>
    <row r="28882" spans="3:4" hidden="1" outlineLevel="1" x14ac:dyDescent="0.2">
      <c r="C28882" s="554"/>
      <c r="D28882" s="554"/>
    </row>
    <row r="28883" spans="3:4" hidden="1" outlineLevel="1" x14ac:dyDescent="0.2">
      <c r="C28883" s="554"/>
      <c r="D28883" s="554"/>
    </row>
    <row r="28884" spans="3:4" hidden="1" outlineLevel="1" x14ac:dyDescent="0.2">
      <c r="C28884" s="554"/>
      <c r="D28884" s="554"/>
    </row>
    <row r="28885" spans="3:4" hidden="1" outlineLevel="1" x14ac:dyDescent="0.2">
      <c r="C28885" s="554"/>
      <c r="D28885" s="554"/>
    </row>
    <row r="28886" spans="3:4" hidden="1" outlineLevel="1" x14ac:dyDescent="0.2">
      <c r="C28886" s="554"/>
      <c r="D28886" s="554"/>
    </row>
    <row r="28887" spans="3:4" hidden="1" outlineLevel="1" x14ac:dyDescent="0.2">
      <c r="C28887" s="554"/>
      <c r="D28887" s="554"/>
    </row>
    <row r="28888" spans="3:4" hidden="1" outlineLevel="1" x14ac:dyDescent="0.2">
      <c r="C28888" s="554"/>
      <c r="D28888" s="554"/>
    </row>
    <row r="28889" spans="3:4" hidden="1" outlineLevel="1" x14ac:dyDescent="0.2">
      <c r="C28889" s="554"/>
      <c r="D28889" s="554"/>
    </row>
    <row r="28890" spans="3:4" hidden="1" outlineLevel="1" x14ac:dyDescent="0.2">
      <c r="C28890" s="554"/>
      <c r="D28890" s="554"/>
    </row>
    <row r="28891" spans="3:4" hidden="1" outlineLevel="1" x14ac:dyDescent="0.2">
      <c r="C28891" s="554"/>
      <c r="D28891" s="554"/>
    </row>
    <row r="28892" spans="3:4" hidden="1" outlineLevel="1" x14ac:dyDescent="0.2">
      <c r="C28892" s="554"/>
      <c r="D28892" s="554"/>
    </row>
    <row r="28893" spans="3:4" hidden="1" outlineLevel="1" x14ac:dyDescent="0.2">
      <c r="C28893" s="554"/>
      <c r="D28893" s="554"/>
    </row>
    <row r="28894" spans="3:4" hidden="1" outlineLevel="1" x14ac:dyDescent="0.2">
      <c r="C28894" s="554"/>
      <c r="D28894" s="554"/>
    </row>
    <row r="28895" spans="3:4" hidden="1" outlineLevel="1" x14ac:dyDescent="0.2">
      <c r="C28895" s="554"/>
      <c r="D28895" s="554"/>
    </row>
    <row r="28896" spans="3:4" hidden="1" outlineLevel="1" x14ac:dyDescent="0.2">
      <c r="C28896" s="554"/>
      <c r="D28896" s="554"/>
    </row>
    <row r="28897" spans="3:4" hidden="1" outlineLevel="1" x14ac:dyDescent="0.2">
      <c r="C28897" s="554"/>
      <c r="D28897" s="554"/>
    </row>
    <row r="28898" spans="3:4" hidden="1" outlineLevel="1" x14ac:dyDescent="0.2">
      <c r="C28898" s="554"/>
      <c r="D28898" s="554"/>
    </row>
    <row r="28899" spans="3:4" hidden="1" outlineLevel="1" x14ac:dyDescent="0.2">
      <c r="C28899" s="554"/>
      <c r="D28899" s="554"/>
    </row>
    <row r="28900" spans="3:4" hidden="1" outlineLevel="1" x14ac:dyDescent="0.2">
      <c r="C28900" s="554"/>
      <c r="D28900" s="554"/>
    </row>
    <row r="28901" spans="3:4" hidden="1" outlineLevel="1" x14ac:dyDescent="0.2">
      <c r="C28901" s="554"/>
      <c r="D28901" s="554"/>
    </row>
    <row r="28902" spans="3:4" hidden="1" outlineLevel="1" x14ac:dyDescent="0.2">
      <c r="C28902" s="554"/>
      <c r="D28902" s="554"/>
    </row>
    <row r="28903" spans="3:4" hidden="1" outlineLevel="1" x14ac:dyDescent="0.2">
      <c r="C28903" s="554"/>
      <c r="D28903" s="554"/>
    </row>
    <row r="28904" spans="3:4" hidden="1" outlineLevel="1" x14ac:dyDescent="0.2">
      <c r="C28904" s="554"/>
      <c r="D28904" s="554"/>
    </row>
    <row r="28905" spans="3:4" hidden="1" outlineLevel="1" x14ac:dyDescent="0.2">
      <c r="C28905" s="554"/>
      <c r="D28905" s="554"/>
    </row>
    <row r="28906" spans="3:4" hidden="1" outlineLevel="1" x14ac:dyDescent="0.2">
      <c r="C28906" s="554"/>
      <c r="D28906" s="554"/>
    </row>
    <row r="28907" spans="3:4" hidden="1" outlineLevel="1" x14ac:dyDescent="0.2">
      <c r="C28907" s="554"/>
      <c r="D28907" s="554"/>
    </row>
    <row r="28908" spans="3:4" hidden="1" outlineLevel="1" x14ac:dyDescent="0.2">
      <c r="C28908" s="554"/>
      <c r="D28908" s="554"/>
    </row>
    <row r="28909" spans="3:4" hidden="1" outlineLevel="1" x14ac:dyDescent="0.2">
      <c r="C28909" s="554"/>
      <c r="D28909" s="554"/>
    </row>
    <row r="28910" spans="3:4" hidden="1" outlineLevel="1" x14ac:dyDescent="0.2">
      <c r="C28910" s="554"/>
      <c r="D28910" s="554"/>
    </row>
    <row r="28911" spans="3:4" hidden="1" outlineLevel="1" x14ac:dyDescent="0.2">
      <c r="C28911" s="554"/>
      <c r="D28911" s="554"/>
    </row>
    <row r="28912" spans="3:4" hidden="1" outlineLevel="1" x14ac:dyDescent="0.2">
      <c r="C28912" s="554"/>
      <c r="D28912" s="554"/>
    </row>
    <row r="28913" spans="3:4" hidden="1" outlineLevel="1" x14ac:dyDescent="0.2">
      <c r="C28913" s="554"/>
      <c r="D28913" s="554"/>
    </row>
    <row r="28914" spans="3:4" hidden="1" outlineLevel="1" x14ac:dyDescent="0.2">
      <c r="C28914" s="554"/>
      <c r="D28914" s="554"/>
    </row>
    <row r="28915" spans="3:4" hidden="1" outlineLevel="1" x14ac:dyDescent="0.2">
      <c r="C28915" s="554"/>
      <c r="D28915" s="554"/>
    </row>
    <row r="28916" spans="3:4" hidden="1" outlineLevel="1" x14ac:dyDescent="0.2">
      <c r="C28916" s="554"/>
      <c r="D28916" s="554"/>
    </row>
    <row r="28917" spans="3:4" hidden="1" outlineLevel="1" x14ac:dyDescent="0.2">
      <c r="C28917" s="554"/>
      <c r="D28917" s="554"/>
    </row>
    <row r="28918" spans="3:4" hidden="1" outlineLevel="1" x14ac:dyDescent="0.2">
      <c r="C28918" s="554"/>
      <c r="D28918" s="554"/>
    </row>
    <row r="28919" spans="3:4" hidden="1" outlineLevel="1" x14ac:dyDescent="0.2">
      <c r="C28919" s="554"/>
      <c r="D28919" s="554"/>
    </row>
    <row r="28920" spans="3:4" hidden="1" outlineLevel="1" x14ac:dyDescent="0.2">
      <c r="C28920" s="554"/>
      <c r="D28920" s="554"/>
    </row>
    <row r="28921" spans="3:4" hidden="1" outlineLevel="1" x14ac:dyDescent="0.2">
      <c r="C28921" s="554"/>
      <c r="D28921" s="554"/>
    </row>
    <row r="28922" spans="3:4" hidden="1" outlineLevel="1" x14ac:dyDescent="0.2">
      <c r="C28922" s="554"/>
      <c r="D28922" s="554"/>
    </row>
    <row r="28923" spans="3:4" hidden="1" outlineLevel="1" x14ac:dyDescent="0.2">
      <c r="C28923" s="554"/>
      <c r="D28923" s="554"/>
    </row>
    <row r="28924" spans="3:4" hidden="1" outlineLevel="1" x14ac:dyDescent="0.2">
      <c r="C28924" s="554"/>
      <c r="D28924" s="554"/>
    </row>
    <row r="28925" spans="3:4" hidden="1" outlineLevel="1" x14ac:dyDescent="0.2">
      <c r="C28925" s="554"/>
      <c r="D28925" s="554"/>
    </row>
    <row r="28926" spans="3:4" hidden="1" outlineLevel="1" x14ac:dyDescent="0.2">
      <c r="C28926" s="554"/>
      <c r="D28926" s="554"/>
    </row>
    <row r="28927" spans="3:4" hidden="1" outlineLevel="1" x14ac:dyDescent="0.2">
      <c r="C28927" s="554"/>
      <c r="D28927" s="554"/>
    </row>
    <row r="28928" spans="3:4" hidden="1" outlineLevel="1" x14ac:dyDescent="0.2">
      <c r="C28928" s="554"/>
      <c r="D28928" s="554"/>
    </row>
    <row r="28929" spans="3:4" hidden="1" outlineLevel="1" x14ac:dyDescent="0.2">
      <c r="C28929" s="554"/>
      <c r="D28929" s="554"/>
    </row>
    <row r="28930" spans="3:4" hidden="1" outlineLevel="1" x14ac:dyDescent="0.2">
      <c r="C28930" s="554"/>
      <c r="D28930" s="554"/>
    </row>
    <row r="28931" spans="3:4" hidden="1" outlineLevel="1" x14ac:dyDescent="0.2">
      <c r="C28931" s="554"/>
      <c r="D28931" s="554"/>
    </row>
    <row r="28932" spans="3:4" hidden="1" outlineLevel="1" x14ac:dyDescent="0.2">
      <c r="C28932" s="554"/>
      <c r="D28932" s="554"/>
    </row>
    <row r="28933" spans="3:4" hidden="1" outlineLevel="1" x14ac:dyDescent="0.2">
      <c r="C28933" s="554"/>
      <c r="D28933" s="554"/>
    </row>
    <row r="28934" spans="3:4" hidden="1" outlineLevel="1" x14ac:dyDescent="0.2">
      <c r="C28934" s="554"/>
      <c r="D28934" s="554"/>
    </row>
    <row r="28935" spans="3:4" hidden="1" outlineLevel="1" x14ac:dyDescent="0.2">
      <c r="C28935" s="554"/>
      <c r="D28935" s="554"/>
    </row>
    <row r="28936" spans="3:4" hidden="1" outlineLevel="1" x14ac:dyDescent="0.2">
      <c r="C28936" s="554"/>
      <c r="D28936" s="554"/>
    </row>
    <row r="28937" spans="3:4" hidden="1" outlineLevel="1" x14ac:dyDescent="0.2">
      <c r="C28937" s="554"/>
      <c r="D28937" s="554"/>
    </row>
    <row r="28938" spans="3:4" hidden="1" outlineLevel="1" x14ac:dyDescent="0.2">
      <c r="C28938" s="554"/>
      <c r="D28938" s="554"/>
    </row>
    <row r="28939" spans="3:4" hidden="1" outlineLevel="1" x14ac:dyDescent="0.2">
      <c r="C28939" s="554"/>
      <c r="D28939" s="554"/>
    </row>
    <row r="28940" spans="3:4" hidden="1" outlineLevel="1" x14ac:dyDescent="0.2">
      <c r="C28940" s="554"/>
      <c r="D28940" s="554"/>
    </row>
    <row r="28941" spans="3:4" hidden="1" outlineLevel="1" x14ac:dyDescent="0.2">
      <c r="C28941" s="554"/>
      <c r="D28941" s="554"/>
    </row>
    <row r="28942" spans="3:4" hidden="1" outlineLevel="1" x14ac:dyDescent="0.2">
      <c r="C28942" s="554"/>
      <c r="D28942" s="554"/>
    </row>
    <row r="28943" spans="3:4" hidden="1" outlineLevel="1" x14ac:dyDescent="0.2">
      <c r="C28943" s="554"/>
      <c r="D28943" s="554"/>
    </row>
    <row r="28944" spans="3:4" hidden="1" outlineLevel="1" x14ac:dyDescent="0.2">
      <c r="C28944" s="554"/>
      <c r="D28944" s="554"/>
    </row>
    <row r="28945" spans="3:4" hidden="1" outlineLevel="1" x14ac:dyDescent="0.2">
      <c r="C28945" s="554"/>
      <c r="D28945" s="554"/>
    </row>
    <row r="28946" spans="3:4" hidden="1" outlineLevel="1" x14ac:dyDescent="0.2">
      <c r="C28946" s="554"/>
      <c r="D28946" s="554"/>
    </row>
    <row r="28947" spans="3:4" hidden="1" outlineLevel="1" x14ac:dyDescent="0.2">
      <c r="C28947" s="554"/>
      <c r="D28947" s="554"/>
    </row>
    <row r="28948" spans="3:4" hidden="1" outlineLevel="1" x14ac:dyDescent="0.2">
      <c r="C28948" s="554"/>
      <c r="D28948" s="554"/>
    </row>
    <row r="28949" spans="3:4" hidden="1" outlineLevel="1" x14ac:dyDescent="0.2">
      <c r="C28949" s="554"/>
      <c r="D28949" s="554"/>
    </row>
    <row r="28950" spans="3:4" hidden="1" outlineLevel="1" x14ac:dyDescent="0.2">
      <c r="C28950" s="554"/>
      <c r="D28950" s="554"/>
    </row>
    <row r="28951" spans="3:4" hidden="1" outlineLevel="1" x14ac:dyDescent="0.2">
      <c r="C28951" s="554"/>
      <c r="D28951" s="554"/>
    </row>
    <row r="28952" spans="3:4" hidden="1" outlineLevel="1" x14ac:dyDescent="0.2">
      <c r="C28952" s="554"/>
      <c r="D28952" s="554"/>
    </row>
    <row r="28953" spans="3:4" hidden="1" outlineLevel="1" x14ac:dyDescent="0.2">
      <c r="C28953" s="554"/>
      <c r="D28953" s="554"/>
    </row>
    <row r="28954" spans="3:4" hidden="1" outlineLevel="1" x14ac:dyDescent="0.2">
      <c r="C28954" s="554"/>
      <c r="D28954" s="554"/>
    </row>
    <row r="28955" spans="3:4" hidden="1" outlineLevel="1" x14ac:dyDescent="0.2">
      <c r="C28955" s="554"/>
      <c r="D28955" s="554"/>
    </row>
    <row r="28956" spans="3:4" hidden="1" outlineLevel="1" x14ac:dyDescent="0.2">
      <c r="C28956" s="554"/>
      <c r="D28956" s="554"/>
    </row>
    <row r="28957" spans="3:4" hidden="1" outlineLevel="1" x14ac:dyDescent="0.2">
      <c r="C28957" s="554"/>
      <c r="D28957" s="554"/>
    </row>
    <row r="28958" spans="3:4" hidden="1" outlineLevel="1" x14ac:dyDescent="0.2">
      <c r="C28958" s="554"/>
      <c r="D28958" s="554"/>
    </row>
    <row r="28959" spans="3:4" hidden="1" outlineLevel="1" x14ac:dyDescent="0.2">
      <c r="C28959" s="554"/>
      <c r="D28959" s="554"/>
    </row>
    <row r="28960" spans="3:4" hidden="1" outlineLevel="1" x14ac:dyDescent="0.2">
      <c r="C28960" s="554"/>
      <c r="D28960" s="554"/>
    </row>
    <row r="28961" spans="3:4" hidden="1" outlineLevel="1" x14ac:dyDescent="0.2">
      <c r="C28961" s="554"/>
      <c r="D28961" s="554"/>
    </row>
    <row r="28962" spans="3:4" hidden="1" outlineLevel="1" x14ac:dyDescent="0.2">
      <c r="C28962" s="554"/>
      <c r="D28962" s="554"/>
    </row>
    <row r="28963" spans="3:4" hidden="1" outlineLevel="1" x14ac:dyDescent="0.2">
      <c r="C28963" s="554"/>
      <c r="D28963" s="554"/>
    </row>
    <row r="28964" spans="3:4" hidden="1" outlineLevel="1" x14ac:dyDescent="0.2">
      <c r="C28964" s="554"/>
      <c r="D28964" s="554"/>
    </row>
    <row r="28965" spans="3:4" hidden="1" outlineLevel="1" x14ac:dyDescent="0.2">
      <c r="C28965" s="554"/>
      <c r="D28965" s="554"/>
    </row>
    <row r="28966" spans="3:4" hidden="1" outlineLevel="1" x14ac:dyDescent="0.2">
      <c r="C28966" s="554"/>
      <c r="D28966" s="554"/>
    </row>
    <row r="28967" spans="3:4" hidden="1" outlineLevel="1" x14ac:dyDescent="0.2">
      <c r="C28967" s="554"/>
      <c r="D28967" s="554"/>
    </row>
    <row r="28968" spans="3:4" hidden="1" outlineLevel="1" x14ac:dyDescent="0.2">
      <c r="C28968" s="554"/>
      <c r="D28968" s="554"/>
    </row>
    <row r="28969" spans="3:4" hidden="1" outlineLevel="1" x14ac:dyDescent="0.2">
      <c r="C28969" s="554"/>
      <c r="D28969" s="554"/>
    </row>
    <row r="28970" spans="3:4" hidden="1" outlineLevel="1" x14ac:dyDescent="0.2">
      <c r="C28970" s="554"/>
      <c r="D28970" s="554"/>
    </row>
    <row r="28971" spans="3:4" hidden="1" outlineLevel="1" x14ac:dyDescent="0.2">
      <c r="C28971" s="554"/>
      <c r="D28971" s="554"/>
    </row>
    <row r="28972" spans="3:4" hidden="1" outlineLevel="1" x14ac:dyDescent="0.2">
      <c r="C28972" s="554"/>
      <c r="D28972" s="554"/>
    </row>
    <row r="28973" spans="3:4" hidden="1" outlineLevel="1" x14ac:dyDescent="0.2">
      <c r="C28973" s="554"/>
      <c r="D28973" s="554"/>
    </row>
    <row r="28974" spans="3:4" hidden="1" outlineLevel="1" x14ac:dyDescent="0.2">
      <c r="C28974" s="554"/>
      <c r="D28974" s="554"/>
    </row>
    <row r="28975" spans="3:4" hidden="1" outlineLevel="1" x14ac:dyDescent="0.2">
      <c r="C28975" s="554"/>
      <c r="D28975" s="554"/>
    </row>
    <row r="28976" spans="3:4" hidden="1" outlineLevel="1" x14ac:dyDescent="0.2">
      <c r="C28976" s="554"/>
      <c r="D28976" s="554"/>
    </row>
    <row r="28977" spans="3:4" hidden="1" outlineLevel="1" x14ac:dyDescent="0.2">
      <c r="C28977" s="554"/>
      <c r="D28977" s="554"/>
    </row>
    <row r="28978" spans="3:4" hidden="1" outlineLevel="1" x14ac:dyDescent="0.2">
      <c r="C28978" s="554"/>
      <c r="D28978" s="554"/>
    </row>
    <row r="28979" spans="3:4" hidden="1" outlineLevel="1" x14ac:dyDescent="0.2">
      <c r="C28979" s="554"/>
      <c r="D28979" s="554"/>
    </row>
    <row r="28980" spans="3:4" hidden="1" outlineLevel="1" x14ac:dyDescent="0.2">
      <c r="C28980" s="554"/>
      <c r="D28980" s="554"/>
    </row>
    <row r="28981" spans="3:4" hidden="1" outlineLevel="1" x14ac:dyDescent="0.2">
      <c r="C28981" s="554"/>
      <c r="D28981" s="554"/>
    </row>
    <row r="28982" spans="3:4" hidden="1" outlineLevel="1" x14ac:dyDescent="0.2">
      <c r="C28982" s="554"/>
      <c r="D28982" s="554"/>
    </row>
    <row r="28983" spans="3:4" hidden="1" outlineLevel="1" x14ac:dyDescent="0.2">
      <c r="C28983" s="554"/>
      <c r="D28983" s="554"/>
    </row>
    <row r="28984" spans="3:4" hidden="1" outlineLevel="1" x14ac:dyDescent="0.2">
      <c r="C28984" s="554"/>
      <c r="D28984" s="554"/>
    </row>
    <row r="28985" spans="3:4" hidden="1" outlineLevel="1" x14ac:dyDescent="0.2">
      <c r="C28985" s="554"/>
      <c r="D28985" s="554"/>
    </row>
    <row r="28986" spans="3:4" hidden="1" outlineLevel="1" x14ac:dyDescent="0.2">
      <c r="C28986" s="554"/>
      <c r="D28986" s="554"/>
    </row>
    <row r="28987" spans="3:4" hidden="1" outlineLevel="1" x14ac:dyDescent="0.2">
      <c r="C28987" s="554"/>
      <c r="D28987" s="554"/>
    </row>
    <row r="28988" spans="3:4" hidden="1" outlineLevel="1" x14ac:dyDescent="0.2">
      <c r="C28988" s="554"/>
      <c r="D28988" s="554"/>
    </row>
    <row r="28989" spans="3:4" hidden="1" outlineLevel="1" x14ac:dyDescent="0.2">
      <c r="C28989" s="554"/>
      <c r="D28989" s="554"/>
    </row>
    <row r="28990" spans="3:4" hidden="1" outlineLevel="1" x14ac:dyDescent="0.2">
      <c r="C28990" s="554"/>
      <c r="D28990" s="554"/>
    </row>
    <row r="28991" spans="3:4" hidden="1" outlineLevel="1" x14ac:dyDescent="0.2">
      <c r="C28991" s="554"/>
      <c r="D28991" s="554"/>
    </row>
    <row r="28992" spans="3:4" hidden="1" outlineLevel="1" x14ac:dyDescent="0.2">
      <c r="C28992" s="554"/>
      <c r="D28992" s="554"/>
    </row>
    <row r="28993" spans="3:4" hidden="1" outlineLevel="1" x14ac:dyDescent="0.2">
      <c r="C28993" s="554"/>
      <c r="D28993" s="554"/>
    </row>
    <row r="28994" spans="3:4" hidden="1" outlineLevel="1" x14ac:dyDescent="0.2">
      <c r="C28994" s="554"/>
      <c r="D28994" s="554"/>
    </row>
    <row r="28995" spans="3:4" hidden="1" outlineLevel="1" x14ac:dyDescent="0.2">
      <c r="C28995" s="554"/>
      <c r="D28995" s="554"/>
    </row>
    <row r="28996" spans="3:4" hidden="1" outlineLevel="1" x14ac:dyDescent="0.2">
      <c r="C28996" s="554"/>
      <c r="D28996" s="554"/>
    </row>
    <row r="28997" spans="3:4" hidden="1" outlineLevel="1" x14ac:dyDescent="0.2">
      <c r="C28997" s="554"/>
      <c r="D28997" s="554"/>
    </row>
    <row r="28998" spans="3:4" hidden="1" outlineLevel="1" x14ac:dyDescent="0.2">
      <c r="C28998" s="554"/>
      <c r="D28998" s="554"/>
    </row>
    <row r="28999" spans="3:4" hidden="1" outlineLevel="1" x14ac:dyDescent="0.2">
      <c r="C28999" s="554"/>
      <c r="D28999" s="554"/>
    </row>
    <row r="29000" spans="3:4" hidden="1" outlineLevel="1" x14ac:dyDescent="0.2">
      <c r="C29000" s="554"/>
      <c r="D29000" s="554"/>
    </row>
    <row r="29001" spans="3:4" hidden="1" outlineLevel="1" x14ac:dyDescent="0.2">
      <c r="C29001" s="554"/>
      <c r="D29001" s="554"/>
    </row>
    <row r="29002" spans="3:4" hidden="1" outlineLevel="1" x14ac:dyDescent="0.2">
      <c r="C29002" s="554"/>
      <c r="D29002" s="554"/>
    </row>
    <row r="29003" spans="3:4" hidden="1" outlineLevel="1" x14ac:dyDescent="0.2">
      <c r="C29003" s="554"/>
      <c r="D29003" s="554"/>
    </row>
    <row r="29004" spans="3:4" hidden="1" outlineLevel="1" x14ac:dyDescent="0.2">
      <c r="C29004" s="554"/>
      <c r="D29004" s="554"/>
    </row>
    <row r="29005" spans="3:4" hidden="1" outlineLevel="1" x14ac:dyDescent="0.2">
      <c r="C29005" s="554"/>
      <c r="D29005" s="554"/>
    </row>
    <row r="29006" spans="3:4" hidden="1" outlineLevel="1" x14ac:dyDescent="0.2">
      <c r="C29006" s="554"/>
      <c r="D29006" s="554"/>
    </row>
    <row r="29007" spans="3:4" hidden="1" outlineLevel="1" x14ac:dyDescent="0.2">
      <c r="C29007" s="554"/>
      <c r="D29007" s="554"/>
    </row>
    <row r="29008" spans="3:4" hidden="1" outlineLevel="1" x14ac:dyDescent="0.2">
      <c r="C29008" s="554"/>
      <c r="D29008" s="554"/>
    </row>
    <row r="29009" spans="3:4" hidden="1" outlineLevel="1" x14ac:dyDescent="0.2">
      <c r="C29009" s="554"/>
      <c r="D29009" s="554"/>
    </row>
    <row r="29010" spans="3:4" hidden="1" outlineLevel="1" x14ac:dyDescent="0.2">
      <c r="C29010" s="554"/>
      <c r="D29010" s="554"/>
    </row>
    <row r="29011" spans="3:4" hidden="1" outlineLevel="1" x14ac:dyDescent="0.2">
      <c r="C29011" s="554"/>
      <c r="D29011" s="554"/>
    </row>
    <row r="29012" spans="3:4" hidden="1" outlineLevel="1" x14ac:dyDescent="0.2">
      <c r="C29012" s="554"/>
      <c r="D29012" s="554"/>
    </row>
    <row r="29013" spans="3:4" hidden="1" outlineLevel="1" x14ac:dyDescent="0.2">
      <c r="C29013" s="554"/>
      <c r="D29013" s="554"/>
    </row>
    <row r="29014" spans="3:4" hidden="1" outlineLevel="1" x14ac:dyDescent="0.2">
      <c r="C29014" s="554"/>
      <c r="D29014" s="554"/>
    </row>
    <row r="29015" spans="3:4" hidden="1" outlineLevel="1" x14ac:dyDescent="0.2">
      <c r="C29015" s="554"/>
      <c r="D29015" s="554"/>
    </row>
    <row r="29016" spans="3:4" hidden="1" outlineLevel="1" x14ac:dyDescent="0.2">
      <c r="C29016" s="554"/>
      <c r="D29016" s="554"/>
    </row>
    <row r="29017" spans="3:4" hidden="1" outlineLevel="1" x14ac:dyDescent="0.2">
      <c r="C29017" s="554"/>
      <c r="D29017" s="554"/>
    </row>
    <row r="29018" spans="3:4" hidden="1" outlineLevel="1" x14ac:dyDescent="0.2">
      <c r="C29018" s="554"/>
      <c r="D29018" s="554"/>
    </row>
    <row r="29019" spans="3:4" hidden="1" outlineLevel="1" x14ac:dyDescent="0.2">
      <c r="C29019" s="554"/>
      <c r="D29019" s="554"/>
    </row>
    <row r="29020" spans="3:4" hidden="1" outlineLevel="1" x14ac:dyDescent="0.2">
      <c r="C29020" s="554"/>
      <c r="D29020" s="554"/>
    </row>
    <row r="29021" spans="3:4" hidden="1" outlineLevel="1" x14ac:dyDescent="0.2">
      <c r="C29021" s="554"/>
      <c r="D29021" s="554"/>
    </row>
    <row r="29022" spans="3:4" hidden="1" outlineLevel="1" x14ac:dyDescent="0.2">
      <c r="C29022" s="554"/>
      <c r="D29022" s="554"/>
    </row>
    <row r="29023" spans="3:4" hidden="1" outlineLevel="1" x14ac:dyDescent="0.2">
      <c r="C29023" s="554"/>
      <c r="D29023" s="554"/>
    </row>
    <row r="29024" spans="3:4" hidden="1" outlineLevel="1" x14ac:dyDescent="0.2">
      <c r="C29024" s="554"/>
      <c r="D29024" s="554"/>
    </row>
    <row r="29025" spans="3:4" hidden="1" outlineLevel="1" x14ac:dyDescent="0.2">
      <c r="C29025" s="554"/>
      <c r="D29025" s="554"/>
    </row>
    <row r="29026" spans="3:4" hidden="1" outlineLevel="1" x14ac:dyDescent="0.2">
      <c r="C29026" s="554"/>
      <c r="D29026" s="554"/>
    </row>
    <row r="29027" spans="3:4" hidden="1" outlineLevel="1" x14ac:dyDescent="0.2">
      <c r="C29027" s="554"/>
      <c r="D29027" s="554"/>
    </row>
    <row r="29028" spans="3:4" hidden="1" outlineLevel="1" x14ac:dyDescent="0.2">
      <c r="C29028" s="554"/>
      <c r="D29028" s="554"/>
    </row>
    <row r="29029" spans="3:4" hidden="1" outlineLevel="1" x14ac:dyDescent="0.2">
      <c r="C29029" s="554"/>
      <c r="D29029" s="554"/>
    </row>
    <row r="29030" spans="3:4" hidden="1" outlineLevel="1" x14ac:dyDescent="0.2">
      <c r="C29030" s="554"/>
      <c r="D29030" s="554"/>
    </row>
    <row r="29031" spans="3:4" hidden="1" outlineLevel="1" x14ac:dyDescent="0.2">
      <c r="C29031" s="554"/>
      <c r="D29031" s="554"/>
    </row>
    <row r="29032" spans="3:4" hidden="1" outlineLevel="1" x14ac:dyDescent="0.2">
      <c r="C29032" s="554"/>
      <c r="D29032" s="554"/>
    </row>
    <row r="29033" spans="3:4" hidden="1" outlineLevel="1" x14ac:dyDescent="0.2">
      <c r="C29033" s="554"/>
      <c r="D29033" s="554"/>
    </row>
    <row r="29034" spans="3:4" hidden="1" outlineLevel="1" x14ac:dyDescent="0.2">
      <c r="C29034" s="554"/>
      <c r="D29034" s="554"/>
    </row>
    <row r="29035" spans="3:4" hidden="1" outlineLevel="1" x14ac:dyDescent="0.2">
      <c r="C29035" s="554"/>
      <c r="D29035" s="554"/>
    </row>
    <row r="29036" spans="3:4" hidden="1" outlineLevel="1" x14ac:dyDescent="0.2">
      <c r="C29036" s="554"/>
      <c r="D29036" s="554"/>
    </row>
    <row r="29037" spans="3:4" hidden="1" outlineLevel="1" x14ac:dyDescent="0.2">
      <c r="C29037" s="554"/>
      <c r="D29037" s="554"/>
    </row>
    <row r="29038" spans="3:4" hidden="1" outlineLevel="1" x14ac:dyDescent="0.2">
      <c r="C29038" s="554"/>
      <c r="D29038" s="554"/>
    </row>
    <row r="29039" spans="3:4" hidden="1" outlineLevel="1" x14ac:dyDescent="0.2">
      <c r="C29039" s="554"/>
      <c r="D29039" s="554"/>
    </row>
    <row r="29040" spans="3:4" hidden="1" outlineLevel="1" x14ac:dyDescent="0.2">
      <c r="C29040" s="554"/>
      <c r="D29040" s="554"/>
    </row>
    <row r="29041" spans="3:4" hidden="1" outlineLevel="1" x14ac:dyDescent="0.2">
      <c r="C29041" s="554"/>
      <c r="D29041" s="554"/>
    </row>
    <row r="29042" spans="3:4" hidden="1" outlineLevel="1" x14ac:dyDescent="0.2">
      <c r="C29042" s="554"/>
      <c r="D29042" s="554"/>
    </row>
    <row r="29043" spans="3:4" hidden="1" outlineLevel="1" x14ac:dyDescent="0.2">
      <c r="C29043" s="554"/>
      <c r="D29043" s="554"/>
    </row>
    <row r="29044" spans="3:4" hidden="1" outlineLevel="1" x14ac:dyDescent="0.2">
      <c r="C29044" s="554"/>
      <c r="D29044" s="554"/>
    </row>
    <row r="29045" spans="3:4" hidden="1" outlineLevel="1" x14ac:dyDescent="0.2">
      <c r="C29045" s="554"/>
      <c r="D29045" s="554"/>
    </row>
    <row r="29046" spans="3:4" hidden="1" outlineLevel="1" x14ac:dyDescent="0.2">
      <c r="C29046" s="554"/>
      <c r="D29046" s="554"/>
    </row>
    <row r="29047" spans="3:4" hidden="1" outlineLevel="1" x14ac:dyDescent="0.2">
      <c r="C29047" s="554"/>
      <c r="D29047" s="554"/>
    </row>
    <row r="29048" spans="3:4" hidden="1" outlineLevel="1" x14ac:dyDescent="0.2">
      <c r="C29048" s="554"/>
      <c r="D29048" s="554"/>
    </row>
    <row r="29049" spans="3:4" hidden="1" outlineLevel="1" x14ac:dyDescent="0.2">
      <c r="C29049" s="554"/>
      <c r="D29049" s="554"/>
    </row>
    <row r="29050" spans="3:4" hidden="1" outlineLevel="1" x14ac:dyDescent="0.2">
      <c r="C29050" s="554"/>
      <c r="D29050" s="554"/>
    </row>
    <row r="29051" spans="3:4" hidden="1" outlineLevel="1" x14ac:dyDescent="0.2">
      <c r="C29051" s="554"/>
      <c r="D29051" s="554"/>
    </row>
    <row r="29052" spans="3:4" hidden="1" outlineLevel="1" x14ac:dyDescent="0.2">
      <c r="C29052" s="554"/>
      <c r="D29052" s="554"/>
    </row>
    <row r="29053" spans="3:4" hidden="1" outlineLevel="1" x14ac:dyDescent="0.2">
      <c r="C29053" s="554"/>
      <c r="D29053" s="554"/>
    </row>
    <row r="29054" spans="3:4" hidden="1" outlineLevel="1" x14ac:dyDescent="0.2">
      <c r="C29054" s="554"/>
      <c r="D29054" s="554"/>
    </row>
    <row r="29055" spans="3:4" hidden="1" outlineLevel="1" x14ac:dyDescent="0.2">
      <c r="C29055" s="554"/>
      <c r="D29055" s="554"/>
    </row>
    <row r="29056" spans="3:4" hidden="1" outlineLevel="1" x14ac:dyDescent="0.2">
      <c r="C29056" s="554"/>
      <c r="D29056" s="554"/>
    </row>
    <row r="29057" spans="3:4" hidden="1" outlineLevel="1" x14ac:dyDescent="0.2">
      <c r="C29057" s="554"/>
      <c r="D29057" s="554"/>
    </row>
    <row r="29058" spans="3:4" hidden="1" outlineLevel="1" x14ac:dyDescent="0.2">
      <c r="C29058" s="554"/>
      <c r="D29058" s="554"/>
    </row>
    <row r="29059" spans="3:4" hidden="1" outlineLevel="1" x14ac:dyDescent="0.2">
      <c r="C29059" s="554"/>
      <c r="D29059" s="554"/>
    </row>
    <row r="29060" spans="3:4" hidden="1" outlineLevel="1" x14ac:dyDescent="0.2">
      <c r="C29060" s="554"/>
      <c r="D29060" s="554"/>
    </row>
    <row r="29061" spans="3:4" hidden="1" outlineLevel="1" x14ac:dyDescent="0.2">
      <c r="C29061" s="554"/>
      <c r="D29061" s="554"/>
    </row>
    <row r="29062" spans="3:4" hidden="1" outlineLevel="1" x14ac:dyDescent="0.2">
      <c r="C29062" s="554"/>
      <c r="D29062" s="554"/>
    </row>
    <row r="29063" spans="3:4" hidden="1" outlineLevel="1" x14ac:dyDescent="0.2">
      <c r="C29063" s="554"/>
      <c r="D29063" s="554"/>
    </row>
    <row r="29064" spans="3:4" hidden="1" outlineLevel="1" x14ac:dyDescent="0.2">
      <c r="C29064" s="554"/>
      <c r="D29064" s="554"/>
    </row>
    <row r="29065" spans="3:4" hidden="1" outlineLevel="1" x14ac:dyDescent="0.2">
      <c r="C29065" s="554"/>
      <c r="D29065" s="554"/>
    </row>
    <row r="29066" spans="3:4" hidden="1" outlineLevel="1" x14ac:dyDescent="0.2">
      <c r="C29066" s="554"/>
      <c r="D29066" s="554"/>
    </row>
    <row r="29067" spans="3:4" hidden="1" outlineLevel="1" x14ac:dyDescent="0.2">
      <c r="C29067" s="554"/>
      <c r="D29067" s="554"/>
    </row>
    <row r="29068" spans="3:4" hidden="1" outlineLevel="1" x14ac:dyDescent="0.2">
      <c r="C29068" s="554"/>
      <c r="D29068" s="554"/>
    </row>
    <row r="29069" spans="3:4" hidden="1" outlineLevel="1" x14ac:dyDescent="0.2">
      <c r="C29069" s="554"/>
      <c r="D29069" s="554"/>
    </row>
    <row r="29070" spans="3:4" hidden="1" outlineLevel="1" x14ac:dyDescent="0.2">
      <c r="C29070" s="554"/>
      <c r="D29070" s="554"/>
    </row>
    <row r="29071" spans="3:4" hidden="1" outlineLevel="1" x14ac:dyDescent="0.2">
      <c r="C29071" s="554"/>
      <c r="D29071" s="554"/>
    </row>
    <row r="29072" spans="3:4" hidden="1" outlineLevel="1" x14ac:dyDescent="0.2">
      <c r="C29072" s="554"/>
      <c r="D29072" s="554"/>
    </row>
    <row r="29073" spans="3:4" hidden="1" outlineLevel="1" x14ac:dyDescent="0.2">
      <c r="C29073" s="554"/>
      <c r="D29073" s="554"/>
    </row>
    <row r="29074" spans="3:4" hidden="1" outlineLevel="1" x14ac:dyDescent="0.2">
      <c r="C29074" s="554"/>
      <c r="D29074" s="554"/>
    </row>
    <row r="29075" spans="3:4" hidden="1" outlineLevel="1" x14ac:dyDescent="0.2">
      <c r="C29075" s="554"/>
      <c r="D29075" s="554"/>
    </row>
    <row r="29076" spans="3:4" hidden="1" outlineLevel="1" x14ac:dyDescent="0.2">
      <c r="C29076" s="554"/>
      <c r="D29076" s="554"/>
    </row>
    <row r="29077" spans="3:4" hidden="1" outlineLevel="1" x14ac:dyDescent="0.2">
      <c r="C29077" s="554"/>
      <c r="D29077" s="554"/>
    </row>
    <row r="29078" spans="3:4" hidden="1" outlineLevel="1" x14ac:dyDescent="0.2">
      <c r="C29078" s="554"/>
      <c r="D29078" s="554"/>
    </row>
    <row r="29079" spans="3:4" hidden="1" outlineLevel="1" x14ac:dyDescent="0.2">
      <c r="C29079" s="554"/>
      <c r="D29079" s="554"/>
    </row>
    <row r="29080" spans="3:4" hidden="1" outlineLevel="1" x14ac:dyDescent="0.2">
      <c r="C29080" s="554"/>
      <c r="D29080" s="554"/>
    </row>
    <row r="29081" spans="3:4" hidden="1" outlineLevel="1" x14ac:dyDescent="0.2">
      <c r="C29081" s="554"/>
      <c r="D29081" s="554"/>
    </row>
    <row r="29082" spans="3:4" hidden="1" outlineLevel="1" x14ac:dyDescent="0.2">
      <c r="C29082" s="554"/>
      <c r="D29082" s="554"/>
    </row>
    <row r="29083" spans="3:4" hidden="1" outlineLevel="1" x14ac:dyDescent="0.2">
      <c r="C29083" s="554"/>
      <c r="D29083" s="554"/>
    </row>
    <row r="29084" spans="3:4" hidden="1" outlineLevel="1" x14ac:dyDescent="0.2">
      <c r="C29084" s="554"/>
      <c r="D29084" s="554"/>
    </row>
    <row r="29085" spans="3:4" hidden="1" outlineLevel="1" x14ac:dyDescent="0.2">
      <c r="C29085" s="554"/>
      <c r="D29085" s="554"/>
    </row>
    <row r="29086" spans="3:4" hidden="1" outlineLevel="1" x14ac:dyDescent="0.2">
      <c r="C29086" s="554"/>
      <c r="D29086" s="554"/>
    </row>
    <row r="29087" spans="3:4" hidden="1" outlineLevel="1" x14ac:dyDescent="0.2">
      <c r="C29087" s="554"/>
      <c r="D29087" s="554"/>
    </row>
    <row r="29088" spans="3:4" hidden="1" outlineLevel="1" x14ac:dyDescent="0.2">
      <c r="C29088" s="554"/>
      <c r="D29088" s="554"/>
    </row>
    <row r="29089" spans="3:4" hidden="1" outlineLevel="1" x14ac:dyDescent="0.2">
      <c r="C29089" s="554"/>
      <c r="D29089" s="554"/>
    </row>
    <row r="29090" spans="3:4" hidden="1" outlineLevel="1" x14ac:dyDescent="0.2">
      <c r="C29090" s="554"/>
      <c r="D29090" s="554"/>
    </row>
    <row r="29091" spans="3:4" hidden="1" outlineLevel="1" x14ac:dyDescent="0.2">
      <c r="C29091" s="554"/>
      <c r="D29091" s="554"/>
    </row>
    <row r="29092" spans="3:4" hidden="1" outlineLevel="1" x14ac:dyDescent="0.2">
      <c r="C29092" s="554"/>
      <c r="D29092" s="554"/>
    </row>
    <row r="29093" spans="3:4" hidden="1" outlineLevel="1" x14ac:dyDescent="0.2">
      <c r="C29093" s="554"/>
      <c r="D29093" s="554"/>
    </row>
    <row r="29094" spans="3:4" hidden="1" outlineLevel="1" x14ac:dyDescent="0.2">
      <c r="C29094" s="554"/>
      <c r="D29094" s="554"/>
    </row>
    <row r="29095" spans="3:4" hidden="1" outlineLevel="1" x14ac:dyDescent="0.2">
      <c r="C29095" s="554"/>
      <c r="D29095" s="554"/>
    </row>
    <row r="29096" spans="3:4" hidden="1" outlineLevel="1" x14ac:dyDescent="0.2">
      <c r="C29096" s="554"/>
      <c r="D29096" s="554"/>
    </row>
    <row r="29097" spans="3:4" hidden="1" outlineLevel="1" x14ac:dyDescent="0.2">
      <c r="C29097" s="554"/>
      <c r="D29097" s="554"/>
    </row>
    <row r="29098" spans="3:4" hidden="1" outlineLevel="1" x14ac:dyDescent="0.2">
      <c r="C29098" s="554"/>
      <c r="D29098" s="554"/>
    </row>
    <row r="29099" spans="3:4" hidden="1" outlineLevel="1" x14ac:dyDescent="0.2">
      <c r="C29099" s="554"/>
      <c r="D29099" s="554"/>
    </row>
    <row r="29100" spans="3:4" hidden="1" outlineLevel="1" x14ac:dyDescent="0.2">
      <c r="C29100" s="554"/>
      <c r="D29100" s="554"/>
    </row>
    <row r="29101" spans="3:4" hidden="1" outlineLevel="1" x14ac:dyDescent="0.2">
      <c r="C29101" s="554"/>
      <c r="D29101" s="554"/>
    </row>
    <row r="29102" spans="3:4" hidden="1" outlineLevel="1" x14ac:dyDescent="0.2">
      <c r="C29102" s="554"/>
      <c r="D29102" s="554"/>
    </row>
    <row r="29103" spans="3:4" hidden="1" outlineLevel="1" x14ac:dyDescent="0.2">
      <c r="C29103" s="554"/>
      <c r="D29103" s="554"/>
    </row>
    <row r="29104" spans="3:4" hidden="1" outlineLevel="1" x14ac:dyDescent="0.2">
      <c r="C29104" s="554"/>
      <c r="D29104" s="554"/>
    </row>
    <row r="29105" spans="3:4" hidden="1" outlineLevel="1" x14ac:dyDescent="0.2">
      <c r="C29105" s="554"/>
      <c r="D29105" s="554"/>
    </row>
    <row r="29106" spans="3:4" hidden="1" outlineLevel="1" x14ac:dyDescent="0.2">
      <c r="C29106" s="554"/>
      <c r="D29106" s="554"/>
    </row>
    <row r="29107" spans="3:4" hidden="1" outlineLevel="1" x14ac:dyDescent="0.2">
      <c r="C29107" s="554"/>
      <c r="D29107" s="554"/>
    </row>
    <row r="29108" spans="3:4" hidden="1" outlineLevel="1" x14ac:dyDescent="0.2">
      <c r="C29108" s="554"/>
      <c r="D29108" s="554"/>
    </row>
    <row r="29109" spans="3:4" hidden="1" outlineLevel="1" x14ac:dyDescent="0.2">
      <c r="C29109" s="554"/>
      <c r="D29109" s="554"/>
    </row>
    <row r="29110" spans="3:4" hidden="1" outlineLevel="1" x14ac:dyDescent="0.2">
      <c r="C29110" s="554"/>
      <c r="D29110" s="554"/>
    </row>
    <row r="29111" spans="3:4" hidden="1" outlineLevel="1" x14ac:dyDescent="0.2">
      <c r="C29111" s="554"/>
      <c r="D29111" s="554"/>
    </row>
    <row r="29112" spans="3:4" hidden="1" outlineLevel="1" x14ac:dyDescent="0.2">
      <c r="C29112" s="554"/>
      <c r="D29112" s="554"/>
    </row>
    <row r="29113" spans="3:4" hidden="1" outlineLevel="1" x14ac:dyDescent="0.2">
      <c r="C29113" s="554"/>
      <c r="D29113" s="554"/>
    </row>
    <row r="29114" spans="3:4" hidden="1" outlineLevel="1" x14ac:dyDescent="0.2">
      <c r="C29114" s="554"/>
      <c r="D29114" s="554"/>
    </row>
    <row r="29115" spans="3:4" hidden="1" outlineLevel="1" x14ac:dyDescent="0.2">
      <c r="C29115" s="554"/>
      <c r="D29115" s="554"/>
    </row>
    <row r="29116" spans="3:4" hidden="1" outlineLevel="1" x14ac:dyDescent="0.2">
      <c r="C29116" s="554"/>
      <c r="D29116" s="554"/>
    </row>
    <row r="29117" spans="3:4" hidden="1" outlineLevel="1" x14ac:dyDescent="0.2">
      <c r="C29117" s="554"/>
      <c r="D29117" s="554"/>
    </row>
    <row r="29118" spans="3:4" hidden="1" outlineLevel="1" x14ac:dyDescent="0.2">
      <c r="C29118" s="554"/>
      <c r="D29118" s="554"/>
    </row>
    <row r="29119" spans="3:4" hidden="1" outlineLevel="1" x14ac:dyDescent="0.2">
      <c r="C29119" s="554"/>
      <c r="D29119" s="554"/>
    </row>
    <row r="29120" spans="3:4" hidden="1" outlineLevel="1" x14ac:dyDescent="0.2">
      <c r="C29120" s="554"/>
      <c r="D29120" s="554"/>
    </row>
    <row r="29121" spans="3:4" hidden="1" outlineLevel="1" x14ac:dyDescent="0.2">
      <c r="C29121" s="554"/>
      <c r="D29121" s="554"/>
    </row>
    <row r="29122" spans="3:4" hidden="1" outlineLevel="1" x14ac:dyDescent="0.2">
      <c r="C29122" s="554"/>
      <c r="D29122" s="554"/>
    </row>
    <row r="29123" spans="3:4" hidden="1" outlineLevel="1" x14ac:dyDescent="0.2">
      <c r="C29123" s="554"/>
      <c r="D29123" s="554"/>
    </row>
    <row r="29124" spans="3:4" hidden="1" outlineLevel="1" x14ac:dyDescent="0.2">
      <c r="C29124" s="554"/>
      <c r="D29124" s="554"/>
    </row>
    <row r="29125" spans="3:4" hidden="1" outlineLevel="1" x14ac:dyDescent="0.2">
      <c r="C29125" s="554"/>
      <c r="D29125" s="554"/>
    </row>
    <row r="29126" spans="3:4" hidden="1" outlineLevel="1" x14ac:dyDescent="0.2">
      <c r="C29126" s="554"/>
      <c r="D29126" s="554"/>
    </row>
    <row r="29127" spans="3:4" hidden="1" outlineLevel="1" x14ac:dyDescent="0.2">
      <c r="C29127" s="554"/>
      <c r="D29127" s="554"/>
    </row>
    <row r="29128" spans="3:4" hidden="1" outlineLevel="1" x14ac:dyDescent="0.2">
      <c r="C29128" s="554"/>
      <c r="D29128" s="554"/>
    </row>
    <row r="29129" spans="3:4" hidden="1" outlineLevel="1" x14ac:dyDescent="0.2">
      <c r="C29129" s="554"/>
      <c r="D29129" s="554"/>
    </row>
    <row r="29130" spans="3:4" hidden="1" outlineLevel="1" x14ac:dyDescent="0.2">
      <c r="C29130" s="554"/>
      <c r="D29130" s="554"/>
    </row>
    <row r="29131" spans="3:4" hidden="1" outlineLevel="1" x14ac:dyDescent="0.2">
      <c r="C29131" s="554"/>
      <c r="D29131" s="554"/>
    </row>
    <row r="29132" spans="3:4" hidden="1" outlineLevel="1" x14ac:dyDescent="0.2">
      <c r="C29132" s="554"/>
      <c r="D29132" s="554"/>
    </row>
    <row r="29133" spans="3:4" hidden="1" outlineLevel="1" x14ac:dyDescent="0.2">
      <c r="C29133" s="554"/>
      <c r="D29133" s="554"/>
    </row>
    <row r="29134" spans="3:4" hidden="1" outlineLevel="1" x14ac:dyDescent="0.2">
      <c r="C29134" s="554"/>
      <c r="D29134" s="554"/>
    </row>
    <row r="29135" spans="3:4" hidden="1" outlineLevel="1" x14ac:dyDescent="0.2">
      <c r="C29135" s="554"/>
      <c r="D29135" s="554"/>
    </row>
    <row r="29136" spans="3:4" hidden="1" outlineLevel="1" x14ac:dyDescent="0.2">
      <c r="C29136" s="554"/>
      <c r="D29136" s="554"/>
    </row>
    <row r="29137" spans="3:4" hidden="1" outlineLevel="1" x14ac:dyDescent="0.2">
      <c r="C29137" s="554"/>
      <c r="D29137" s="554"/>
    </row>
    <row r="29138" spans="3:4" hidden="1" outlineLevel="1" x14ac:dyDescent="0.2">
      <c r="C29138" s="554"/>
      <c r="D29138" s="554"/>
    </row>
    <row r="29139" spans="3:4" hidden="1" outlineLevel="1" x14ac:dyDescent="0.2">
      <c r="C29139" s="554"/>
      <c r="D29139" s="554"/>
    </row>
    <row r="29140" spans="3:4" hidden="1" outlineLevel="1" x14ac:dyDescent="0.2">
      <c r="C29140" s="554"/>
      <c r="D29140" s="554"/>
    </row>
    <row r="29141" spans="3:4" hidden="1" outlineLevel="1" x14ac:dyDescent="0.2">
      <c r="C29141" s="554"/>
      <c r="D29141" s="554"/>
    </row>
    <row r="29142" spans="3:4" hidden="1" outlineLevel="1" x14ac:dyDescent="0.2">
      <c r="C29142" s="554"/>
      <c r="D29142" s="554"/>
    </row>
    <row r="29143" spans="3:4" hidden="1" outlineLevel="1" x14ac:dyDescent="0.2">
      <c r="C29143" s="554"/>
      <c r="D29143" s="554"/>
    </row>
    <row r="29144" spans="3:4" hidden="1" outlineLevel="1" x14ac:dyDescent="0.2">
      <c r="C29144" s="554"/>
      <c r="D29144" s="554"/>
    </row>
    <row r="29145" spans="3:4" hidden="1" outlineLevel="1" x14ac:dyDescent="0.2">
      <c r="C29145" s="554"/>
      <c r="D29145" s="554"/>
    </row>
    <row r="29146" spans="3:4" hidden="1" outlineLevel="1" x14ac:dyDescent="0.2">
      <c r="C29146" s="554"/>
      <c r="D29146" s="554"/>
    </row>
    <row r="29147" spans="3:4" hidden="1" outlineLevel="1" x14ac:dyDescent="0.2">
      <c r="C29147" s="554"/>
      <c r="D29147" s="554"/>
    </row>
    <row r="29148" spans="3:4" hidden="1" outlineLevel="1" x14ac:dyDescent="0.2">
      <c r="C29148" s="554"/>
      <c r="D29148" s="554"/>
    </row>
    <row r="29149" spans="3:4" hidden="1" outlineLevel="1" x14ac:dyDescent="0.2">
      <c r="C29149" s="554"/>
      <c r="D29149" s="554"/>
    </row>
    <row r="29150" spans="3:4" hidden="1" outlineLevel="1" x14ac:dyDescent="0.2">
      <c r="C29150" s="554"/>
      <c r="D29150" s="554"/>
    </row>
    <row r="29151" spans="3:4" hidden="1" outlineLevel="1" x14ac:dyDescent="0.2">
      <c r="C29151" s="554"/>
      <c r="D29151" s="554"/>
    </row>
    <row r="29152" spans="3:4" hidden="1" outlineLevel="1" x14ac:dyDescent="0.2">
      <c r="C29152" s="554"/>
      <c r="D29152" s="554"/>
    </row>
    <row r="29153" spans="3:4" hidden="1" outlineLevel="1" x14ac:dyDescent="0.2">
      <c r="C29153" s="554"/>
      <c r="D29153" s="554"/>
    </row>
    <row r="29154" spans="3:4" hidden="1" outlineLevel="1" x14ac:dyDescent="0.2">
      <c r="C29154" s="554"/>
      <c r="D29154" s="554"/>
    </row>
    <row r="29155" spans="3:4" hidden="1" outlineLevel="1" x14ac:dyDescent="0.2">
      <c r="C29155" s="554"/>
      <c r="D29155" s="554"/>
    </row>
    <row r="29156" spans="3:4" hidden="1" outlineLevel="1" x14ac:dyDescent="0.2">
      <c r="C29156" s="554"/>
      <c r="D29156" s="554"/>
    </row>
    <row r="29157" spans="3:4" hidden="1" outlineLevel="1" x14ac:dyDescent="0.2">
      <c r="C29157" s="554"/>
      <c r="D29157" s="554"/>
    </row>
    <row r="29158" spans="3:4" hidden="1" outlineLevel="1" x14ac:dyDescent="0.2">
      <c r="C29158" s="554"/>
      <c r="D29158" s="554"/>
    </row>
    <row r="29159" spans="3:4" hidden="1" outlineLevel="1" x14ac:dyDescent="0.2">
      <c r="C29159" s="554"/>
      <c r="D29159" s="554"/>
    </row>
    <row r="29160" spans="3:4" hidden="1" outlineLevel="1" x14ac:dyDescent="0.2">
      <c r="C29160" s="554"/>
      <c r="D29160" s="554"/>
    </row>
    <row r="29161" spans="3:4" hidden="1" outlineLevel="1" x14ac:dyDescent="0.2">
      <c r="C29161" s="554"/>
      <c r="D29161" s="554"/>
    </row>
    <row r="29162" spans="3:4" hidden="1" outlineLevel="1" x14ac:dyDescent="0.2">
      <c r="C29162" s="554"/>
      <c r="D29162" s="554"/>
    </row>
    <row r="29163" spans="3:4" hidden="1" outlineLevel="1" x14ac:dyDescent="0.2">
      <c r="C29163" s="554"/>
      <c r="D29163" s="554"/>
    </row>
    <row r="29164" spans="3:4" hidden="1" outlineLevel="1" x14ac:dyDescent="0.2">
      <c r="C29164" s="554"/>
      <c r="D29164" s="554"/>
    </row>
    <row r="29165" spans="3:4" hidden="1" outlineLevel="1" x14ac:dyDescent="0.2">
      <c r="C29165" s="554"/>
      <c r="D29165" s="554"/>
    </row>
    <row r="29166" spans="3:4" hidden="1" outlineLevel="1" x14ac:dyDescent="0.2">
      <c r="C29166" s="554"/>
      <c r="D29166" s="554"/>
    </row>
    <row r="29167" spans="3:4" hidden="1" outlineLevel="1" x14ac:dyDescent="0.2">
      <c r="C29167" s="554"/>
      <c r="D29167" s="554"/>
    </row>
    <row r="29168" spans="3:4" hidden="1" outlineLevel="1" x14ac:dyDescent="0.2">
      <c r="C29168" s="554"/>
      <c r="D29168" s="554"/>
    </row>
    <row r="29169" spans="3:4" hidden="1" outlineLevel="1" x14ac:dyDescent="0.2">
      <c r="C29169" s="554"/>
      <c r="D29169" s="554"/>
    </row>
    <row r="29170" spans="3:4" hidden="1" outlineLevel="1" x14ac:dyDescent="0.2">
      <c r="C29170" s="554"/>
      <c r="D29170" s="554"/>
    </row>
    <row r="29171" spans="3:4" hidden="1" outlineLevel="1" x14ac:dyDescent="0.2">
      <c r="C29171" s="554"/>
      <c r="D29171" s="554"/>
    </row>
    <row r="29172" spans="3:4" hidden="1" outlineLevel="1" x14ac:dyDescent="0.2">
      <c r="C29172" s="554"/>
      <c r="D29172" s="554"/>
    </row>
    <row r="29173" spans="3:4" hidden="1" outlineLevel="1" x14ac:dyDescent="0.2">
      <c r="C29173" s="554"/>
      <c r="D29173" s="554"/>
    </row>
    <row r="29174" spans="3:4" hidden="1" outlineLevel="1" x14ac:dyDescent="0.2">
      <c r="C29174" s="554"/>
      <c r="D29174" s="554"/>
    </row>
    <row r="29175" spans="3:4" hidden="1" outlineLevel="1" x14ac:dyDescent="0.2">
      <c r="C29175" s="554"/>
      <c r="D29175" s="554"/>
    </row>
    <row r="29176" spans="3:4" hidden="1" outlineLevel="1" x14ac:dyDescent="0.2">
      <c r="C29176" s="554"/>
      <c r="D29176" s="554"/>
    </row>
    <row r="29177" spans="3:4" hidden="1" outlineLevel="1" x14ac:dyDescent="0.2">
      <c r="C29177" s="554"/>
      <c r="D29177" s="554"/>
    </row>
    <row r="29178" spans="3:4" hidden="1" outlineLevel="1" x14ac:dyDescent="0.2">
      <c r="C29178" s="554"/>
      <c r="D29178" s="554"/>
    </row>
    <row r="29179" spans="3:4" hidden="1" outlineLevel="1" x14ac:dyDescent="0.2">
      <c r="C29179" s="554"/>
      <c r="D29179" s="554"/>
    </row>
    <row r="29180" spans="3:4" hidden="1" outlineLevel="1" x14ac:dyDescent="0.2">
      <c r="C29180" s="554"/>
      <c r="D29180" s="554"/>
    </row>
    <row r="29181" spans="3:4" hidden="1" outlineLevel="1" x14ac:dyDescent="0.2">
      <c r="C29181" s="554"/>
      <c r="D29181" s="554"/>
    </row>
    <row r="29182" spans="3:4" hidden="1" outlineLevel="1" x14ac:dyDescent="0.2">
      <c r="C29182" s="554"/>
      <c r="D29182" s="554"/>
    </row>
    <row r="29183" spans="3:4" hidden="1" outlineLevel="1" x14ac:dyDescent="0.2">
      <c r="C29183" s="554"/>
      <c r="D29183" s="554"/>
    </row>
    <row r="29184" spans="3:4" hidden="1" outlineLevel="1" x14ac:dyDescent="0.2">
      <c r="C29184" s="554"/>
      <c r="D29184" s="554"/>
    </row>
    <row r="29185" spans="3:4" hidden="1" outlineLevel="1" x14ac:dyDescent="0.2">
      <c r="C29185" s="554"/>
      <c r="D29185" s="554"/>
    </row>
    <row r="29186" spans="3:4" hidden="1" outlineLevel="1" x14ac:dyDescent="0.2">
      <c r="C29186" s="554"/>
      <c r="D29186" s="554"/>
    </row>
    <row r="29187" spans="3:4" hidden="1" outlineLevel="1" x14ac:dyDescent="0.2">
      <c r="C29187" s="554"/>
      <c r="D29187" s="554"/>
    </row>
    <row r="29188" spans="3:4" hidden="1" outlineLevel="1" x14ac:dyDescent="0.2">
      <c r="C29188" s="554"/>
      <c r="D29188" s="554"/>
    </row>
    <row r="29189" spans="3:4" hidden="1" outlineLevel="1" x14ac:dyDescent="0.2">
      <c r="C29189" s="554"/>
      <c r="D29189" s="554"/>
    </row>
    <row r="29190" spans="3:4" hidden="1" outlineLevel="1" x14ac:dyDescent="0.2">
      <c r="C29190" s="554"/>
      <c r="D29190" s="554"/>
    </row>
    <row r="29191" spans="3:4" hidden="1" outlineLevel="1" x14ac:dyDescent="0.2">
      <c r="C29191" s="554"/>
      <c r="D29191" s="554"/>
    </row>
    <row r="29192" spans="3:4" hidden="1" outlineLevel="1" x14ac:dyDescent="0.2">
      <c r="C29192" s="554"/>
      <c r="D29192" s="554"/>
    </row>
    <row r="29193" spans="3:4" hidden="1" outlineLevel="1" x14ac:dyDescent="0.2">
      <c r="C29193" s="554"/>
      <c r="D29193" s="554"/>
    </row>
    <row r="29194" spans="3:4" hidden="1" outlineLevel="1" x14ac:dyDescent="0.2">
      <c r="C29194" s="554"/>
      <c r="D29194" s="554"/>
    </row>
    <row r="29195" spans="3:4" hidden="1" outlineLevel="1" x14ac:dyDescent="0.2">
      <c r="C29195" s="554"/>
      <c r="D29195" s="554"/>
    </row>
    <row r="29196" spans="3:4" hidden="1" outlineLevel="1" x14ac:dyDescent="0.2">
      <c r="C29196" s="554"/>
      <c r="D29196" s="554"/>
    </row>
    <row r="29197" spans="3:4" hidden="1" outlineLevel="1" x14ac:dyDescent="0.2">
      <c r="C29197" s="554"/>
      <c r="D29197" s="554"/>
    </row>
    <row r="29198" spans="3:4" hidden="1" outlineLevel="1" x14ac:dyDescent="0.2">
      <c r="C29198" s="554"/>
      <c r="D29198" s="554"/>
    </row>
    <row r="29199" spans="3:4" hidden="1" outlineLevel="1" x14ac:dyDescent="0.2">
      <c r="C29199" s="554"/>
      <c r="D29199" s="554"/>
    </row>
    <row r="29200" spans="3:4" hidden="1" outlineLevel="1" x14ac:dyDescent="0.2">
      <c r="C29200" s="554"/>
      <c r="D29200" s="554"/>
    </row>
    <row r="29201" spans="3:4" hidden="1" outlineLevel="1" x14ac:dyDescent="0.2">
      <c r="C29201" s="554"/>
      <c r="D29201" s="554"/>
    </row>
    <row r="29202" spans="3:4" hidden="1" outlineLevel="1" x14ac:dyDescent="0.2">
      <c r="C29202" s="554"/>
      <c r="D29202" s="554"/>
    </row>
    <row r="29203" spans="3:4" hidden="1" outlineLevel="1" x14ac:dyDescent="0.2">
      <c r="C29203" s="554"/>
      <c r="D29203" s="554"/>
    </row>
    <row r="29204" spans="3:4" hidden="1" outlineLevel="1" x14ac:dyDescent="0.2">
      <c r="C29204" s="554"/>
      <c r="D29204" s="554"/>
    </row>
    <row r="29205" spans="3:4" hidden="1" outlineLevel="1" x14ac:dyDescent="0.2">
      <c r="C29205" s="554"/>
      <c r="D29205" s="554"/>
    </row>
    <row r="29206" spans="3:4" hidden="1" outlineLevel="1" x14ac:dyDescent="0.2">
      <c r="C29206" s="554"/>
      <c r="D29206" s="554"/>
    </row>
    <row r="29207" spans="3:4" hidden="1" outlineLevel="1" x14ac:dyDescent="0.2">
      <c r="C29207" s="554"/>
      <c r="D29207" s="554"/>
    </row>
    <row r="29208" spans="3:4" hidden="1" outlineLevel="1" x14ac:dyDescent="0.2">
      <c r="C29208" s="554"/>
      <c r="D29208" s="554"/>
    </row>
    <row r="29209" spans="3:4" hidden="1" outlineLevel="1" x14ac:dyDescent="0.2">
      <c r="C29209" s="554"/>
      <c r="D29209" s="554"/>
    </row>
    <row r="29210" spans="3:4" hidden="1" outlineLevel="1" x14ac:dyDescent="0.2">
      <c r="C29210" s="554"/>
      <c r="D29210" s="554"/>
    </row>
    <row r="29211" spans="3:4" hidden="1" outlineLevel="1" x14ac:dyDescent="0.2">
      <c r="C29211" s="554"/>
      <c r="D29211" s="554"/>
    </row>
    <row r="29212" spans="3:4" hidden="1" outlineLevel="1" x14ac:dyDescent="0.2">
      <c r="C29212" s="554"/>
      <c r="D29212" s="554"/>
    </row>
    <row r="29213" spans="3:4" hidden="1" outlineLevel="1" x14ac:dyDescent="0.2">
      <c r="C29213" s="554"/>
      <c r="D29213" s="554"/>
    </row>
    <row r="29214" spans="3:4" hidden="1" outlineLevel="1" x14ac:dyDescent="0.2">
      <c r="C29214" s="554"/>
      <c r="D29214" s="554"/>
    </row>
    <row r="29215" spans="3:4" hidden="1" outlineLevel="1" x14ac:dyDescent="0.2">
      <c r="C29215" s="554"/>
      <c r="D29215" s="554"/>
    </row>
    <row r="29216" spans="3:4" hidden="1" outlineLevel="1" x14ac:dyDescent="0.2">
      <c r="C29216" s="554"/>
      <c r="D29216" s="554"/>
    </row>
    <row r="29217" spans="3:4" hidden="1" outlineLevel="1" x14ac:dyDescent="0.2">
      <c r="C29217" s="554"/>
      <c r="D29217" s="554"/>
    </row>
    <row r="29218" spans="3:4" hidden="1" outlineLevel="1" x14ac:dyDescent="0.2">
      <c r="C29218" s="554"/>
      <c r="D29218" s="554"/>
    </row>
    <row r="29219" spans="3:4" hidden="1" outlineLevel="1" x14ac:dyDescent="0.2">
      <c r="C29219" s="554"/>
      <c r="D29219" s="554"/>
    </row>
    <row r="29220" spans="3:4" hidden="1" outlineLevel="1" x14ac:dyDescent="0.2">
      <c r="C29220" s="554"/>
      <c r="D29220" s="554"/>
    </row>
    <row r="29221" spans="3:4" hidden="1" outlineLevel="1" x14ac:dyDescent="0.2">
      <c r="C29221" s="554"/>
      <c r="D29221" s="554"/>
    </row>
    <row r="29222" spans="3:4" hidden="1" outlineLevel="1" x14ac:dyDescent="0.2">
      <c r="C29222" s="554"/>
      <c r="D29222" s="554"/>
    </row>
    <row r="29223" spans="3:4" hidden="1" outlineLevel="1" x14ac:dyDescent="0.2">
      <c r="C29223" s="554"/>
      <c r="D29223" s="554"/>
    </row>
    <row r="29224" spans="3:4" hidden="1" outlineLevel="1" x14ac:dyDescent="0.2">
      <c r="C29224" s="554"/>
      <c r="D29224" s="554"/>
    </row>
    <row r="29225" spans="3:4" hidden="1" outlineLevel="1" x14ac:dyDescent="0.2">
      <c r="C29225" s="554"/>
      <c r="D29225" s="554"/>
    </row>
    <row r="29226" spans="3:4" hidden="1" outlineLevel="1" x14ac:dyDescent="0.2">
      <c r="C29226" s="554"/>
      <c r="D29226" s="554"/>
    </row>
    <row r="29227" spans="3:4" hidden="1" outlineLevel="1" x14ac:dyDescent="0.2">
      <c r="C29227" s="554"/>
      <c r="D29227" s="554"/>
    </row>
    <row r="29228" spans="3:4" hidden="1" outlineLevel="1" x14ac:dyDescent="0.2">
      <c r="C29228" s="554"/>
      <c r="D29228" s="554"/>
    </row>
    <row r="29229" spans="3:4" hidden="1" outlineLevel="1" x14ac:dyDescent="0.2">
      <c r="C29229" s="554"/>
      <c r="D29229" s="554"/>
    </row>
    <row r="29230" spans="3:4" hidden="1" outlineLevel="1" x14ac:dyDescent="0.2">
      <c r="C29230" s="554"/>
      <c r="D29230" s="554"/>
    </row>
    <row r="29231" spans="3:4" hidden="1" outlineLevel="1" x14ac:dyDescent="0.2">
      <c r="C29231" s="554"/>
      <c r="D29231" s="554"/>
    </row>
    <row r="29232" spans="3:4" hidden="1" outlineLevel="1" x14ac:dyDescent="0.2">
      <c r="C29232" s="554"/>
      <c r="D29232" s="554"/>
    </row>
    <row r="29233" spans="3:4" hidden="1" outlineLevel="1" x14ac:dyDescent="0.2">
      <c r="C29233" s="554"/>
      <c r="D29233" s="554"/>
    </row>
    <row r="29234" spans="3:4" hidden="1" outlineLevel="1" x14ac:dyDescent="0.2">
      <c r="C29234" s="554"/>
      <c r="D29234" s="554"/>
    </row>
    <row r="29235" spans="3:4" hidden="1" outlineLevel="1" x14ac:dyDescent="0.2">
      <c r="C29235" s="554"/>
      <c r="D29235" s="554"/>
    </row>
    <row r="29236" spans="3:4" hidden="1" outlineLevel="1" x14ac:dyDescent="0.2">
      <c r="C29236" s="554"/>
      <c r="D29236" s="554"/>
    </row>
    <row r="29237" spans="3:4" hidden="1" outlineLevel="1" x14ac:dyDescent="0.2">
      <c r="C29237" s="554"/>
      <c r="D29237" s="554"/>
    </row>
    <row r="29238" spans="3:4" hidden="1" outlineLevel="1" x14ac:dyDescent="0.2">
      <c r="C29238" s="554"/>
      <c r="D29238" s="554"/>
    </row>
    <row r="29239" spans="3:4" hidden="1" outlineLevel="1" x14ac:dyDescent="0.2">
      <c r="C29239" s="554"/>
      <c r="D29239" s="554"/>
    </row>
    <row r="29240" spans="3:4" hidden="1" outlineLevel="1" x14ac:dyDescent="0.2">
      <c r="C29240" s="554"/>
      <c r="D29240" s="554"/>
    </row>
    <row r="29241" spans="3:4" hidden="1" outlineLevel="1" x14ac:dyDescent="0.2">
      <c r="C29241" s="554"/>
      <c r="D29241" s="554"/>
    </row>
    <row r="29242" spans="3:4" hidden="1" outlineLevel="1" x14ac:dyDescent="0.2">
      <c r="C29242" s="554"/>
      <c r="D29242" s="554"/>
    </row>
    <row r="29243" spans="3:4" hidden="1" outlineLevel="1" x14ac:dyDescent="0.2">
      <c r="C29243" s="554"/>
      <c r="D29243" s="554"/>
    </row>
    <row r="29244" spans="3:4" hidden="1" outlineLevel="1" x14ac:dyDescent="0.2">
      <c r="C29244" s="554"/>
      <c r="D29244" s="554"/>
    </row>
    <row r="29245" spans="3:4" hidden="1" outlineLevel="1" x14ac:dyDescent="0.2">
      <c r="C29245" s="554"/>
      <c r="D29245" s="554"/>
    </row>
    <row r="29246" spans="3:4" hidden="1" outlineLevel="1" x14ac:dyDescent="0.2">
      <c r="C29246" s="554"/>
      <c r="D29246" s="554"/>
    </row>
    <row r="29247" spans="3:4" hidden="1" outlineLevel="1" x14ac:dyDescent="0.2">
      <c r="C29247" s="554"/>
      <c r="D29247" s="554"/>
    </row>
    <row r="29248" spans="3:4" hidden="1" outlineLevel="1" x14ac:dyDescent="0.2">
      <c r="C29248" s="554"/>
      <c r="D29248" s="554"/>
    </row>
    <row r="29249" spans="3:4" hidden="1" outlineLevel="1" x14ac:dyDescent="0.2">
      <c r="C29249" s="554"/>
      <c r="D29249" s="554"/>
    </row>
    <row r="29250" spans="3:4" hidden="1" outlineLevel="1" x14ac:dyDescent="0.2">
      <c r="C29250" s="554"/>
      <c r="D29250" s="554"/>
    </row>
    <row r="29251" spans="3:4" hidden="1" outlineLevel="1" x14ac:dyDescent="0.2">
      <c r="C29251" s="554"/>
      <c r="D29251" s="554"/>
    </row>
    <row r="29252" spans="3:4" hidden="1" outlineLevel="1" x14ac:dyDescent="0.2">
      <c r="C29252" s="554"/>
      <c r="D29252" s="554"/>
    </row>
    <row r="29253" spans="3:4" hidden="1" outlineLevel="1" x14ac:dyDescent="0.2">
      <c r="C29253" s="554"/>
      <c r="D29253" s="554"/>
    </row>
    <row r="29254" spans="3:4" hidden="1" outlineLevel="1" x14ac:dyDescent="0.2">
      <c r="C29254" s="554"/>
      <c r="D29254" s="554"/>
    </row>
    <row r="29255" spans="3:4" hidden="1" outlineLevel="1" x14ac:dyDescent="0.2">
      <c r="C29255" s="554"/>
      <c r="D29255" s="554"/>
    </row>
    <row r="29256" spans="3:4" hidden="1" outlineLevel="1" x14ac:dyDescent="0.2">
      <c r="C29256" s="554"/>
      <c r="D29256" s="554"/>
    </row>
    <row r="29257" spans="3:4" hidden="1" outlineLevel="1" x14ac:dyDescent="0.2">
      <c r="C29257" s="554"/>
      <c r="D29257" s="554"/>
    </row>
    <row r="29258" spans="3:4" hidden="1" outlineLevel="1" x14ac:dyDescent="0.2">
      <c r="C29258" s="554"/>
      <c r="D29258" s="554"/>
    </row>
    <row r="29259" spans="3:4" hidden="1" outlineLevel="1" x14ac:dyDescent="0.2">
      <c r="C29259" s="554"/>
      <c r="D29259" s="554"/>
    </row>
    <row r="29260" spans="3:4" hidden="1" outlineLevel="1" x14ac:dyDescent="0.2">
      <c r="C29260" s="554"/>
      <c r="D29260" s="554"/>
    </row>
    <row r="29261" spans="3:4" hidden="1" outlineLevel="1" x14ac:dyDescent="0.2">
      <c r="C29261" s="554"/>
      <c r="D29261" s="554"/>
    </row>
    <row r="29262" spans="3:4" hidden="1" outlineLevel="1" x14ac:dyDescent="0.2">
      <c r="C29262" s="554"/>
      <c r="D29262" s="554"/>
    </row>
    <row r="29263" spans="3:4" hidden="1" outlineLevel="1" x14ac:dyDescent="0.2">
      <c r="C29263" s="554"/>
      <c r="D29263" s="554"/>
    </row>
    <row r="29264" spans="3:4" hidden="1" outlineLevel="1" x14ac:dyDescent="0.2">
      <c r="C29264" s="554"/>
      <c r="D29264" s="554"/>
    </row>
    <row r="29265" spans="3:4" hidden="1" outlineLevel="1" x14ac:dyDescent="0.2">
      <c r="C29265" s="554"/>
      <c r="D29265" s="554"/>
    </row>
    <row r="29266" spans="3:4" hidden="1" outlineLevel="1" x14ac:dyDescent="0.2">
      <c r="C29266" s="554"/>
      <c r="D29266" s="554"/>
    </row>
    <row r="29267" spans="3:4" hidden="1" outlineLevel="1" x14ac:dyDescent="0.2">
      <c r="C29267" s="554"/>
      <c r="D29267" s="554"/>
    </row>
    <row r="29268" spans="3:4" hidden="1" outlineLevel="1" x14ac:dyDescent="0.2">
      <c r="C29268" s="554"/>
      <c r="D29268" s="554"/>
    </row>
    <row r="29269" spans="3:4" hidden="1" outlineLevel="1" x14ac:dyDescent="0.2">
      <c r="C29269" s="554"/>
      <c r="D29269" s="554"/>
    </row>
    <row r="29270" spans="3:4" hidden="1" outlineLevel="1" x14ac:dyDescent="0.2">
      <c r="C29270" s="554"/>
      <c r="D29270" s="554"/>
    </row>
    <row r="29271" spans="3:4" hidden="1" outlineLevel="1" x14ac:dyDescent="0.2">
      <c r="C29271" s="554"/>
      <c r="D29271" s="554"/>
    </row>
    <row r="29272" spans="3:4" hidden="1" outlineLevel="1" x14ac:dyDescent="0.2">
      <c r="C29272" s="554"/>
      <c r="D29272" s="554"/>
    </row>
    <row r="29273" spans="3:4" hidden="1" outlineLevel="1" x14ac:dyDescent="0.2">
      <c r="C29273" s="554"/>
      <c r="D29273" s="554"/>
    </row>
    <row r="29274" spans="3:4" hidden="1" outlineLevel="1" x14ac:dyDescent="0.2">
      <c r="C29274" s="554"/>
      <c r="D29274" s="554"/>
    </row>
    <row r="29275" spans="3:4" hidden="1" outlineLevel="1" x14ac:dyDescent="0.2">
      <c r="C29275" s="554"/>
      <c r="D29275" s="554"/>
    </row>
    <row r="29276" spans="3:4" hidden="1" outlineLevel="1" x14ac:dyDescent="0.2">
      <c r="C29276" s="554"/>
      <c r="D29276" s="554"/>
    </row>
    <row r="29277" spans="3:4" hidden="1" outlineLevel="1" x14ac:dyDescent="0.2">
      <c r="C29277" s="554"/>
      <c r="D29277" s="554"/>
    </row>
    <row r="29278" spans="3:4" hidden="1" outlineLevel="1" x14ac:dyDescent="0.2">
      <c r="C29278" s="554"/>
      <c r="D29278" s="554"/>
    </row>
    <row r="29279" spans="3:4" hidden="1" outlineLevel="1" x14ac:dyDescent="0.2">
      <c r="C29279" s="554"/>
      <c r="D29279" s="554"/>
    </row>
    <row r="29280" spans="3:4" hidden="1" outlineLevel="1" x14ac:dyDescent="0.2">
      <c r="C29280" s="554"/>
      <c r="D29280" s="554"/>
    </row>
    <row r="29281" spans="3:4" hidden="1" outlineLevel="1" x14ac:dyDescent="0.2">
      <c r="C29281" s="554"/>
      <c r="D29281" s="554"/>
    </row>
    <row r="29282" spans="3:4" hidden="1" outlineLevel="1" x14ac:dyDescent="0.2">
      <c r="C29282" s="554"/>
      <c r="D29282" s="554"/>
    </row>
    <row r="29283" spans="3:4" hidden="1" outlineLevel="1" x14ac:dyDescent="0.2">
      <c r="C29283" s="554"/>
      <c r="D29283" s="554"/>
    </row>
    <row r="29284" spans="3:4" hidden="1" outlineLevel="1" x14ac:dyDescent="0.2">
      <c r="C29284" s="554"/>
      <c r="D29284" s="554"/>
    </row>
    <row r="29285" spans="3:4" hidden="1" outlineLevel="1" x14ac:dyDescent="0.2">
      <c r="C29285" s="554"/>
      <c r="D29285" s="554"/>
    </row>
    <row r="29286" spans="3:4" hidden="1" outlineLevel="1" x14ac:dyDescent="0.2">
      <c r="C29286" s="554"/>
      <c r="D29286" s="554"/>
    </row>
    <row r="29287" spans="3:4" hidden="1" outlineLevel="1" x14ac:dyDescent="0.2">
      <c r="C29287" s="554"/>
      <c r="D29287" s="554"/>
    </row>
    <row r="29288" spans="3:4" hidden="1" outlineLevel="1" x14ac:dyDescent="0.2">
      <c r="C29288" s="554"/>
      <c r="D29288" s="554"/>
    </row>
    <row r="29289" spans="3:4" hidden="1" outlineLevel="1" x14ac:dyDescent="0.2">
      <c r="C29289" s="554"/>
      <c r="D29289" s="554"/>
    </row>
    <row r="29290" spans="3:4" hidden="1" outlineLevel="1" x14ac:dyDescent="0.2">
      <c r="C29290" s="554"/>
      <c r="D29290" s="554"/>
    </row>
    <row r="29291" spans="3:4" hidden="1" outlineLevel="1" x14ac:dyDescent="0.2">
      <c r="C29291" s="554"/>
      <c r="D29291" s="554"/>
    </row>
    <row r="29292" spans="3:4" hidden="1" outlineLevel="1" x14ac:dyDescent="0.2">
      <c r="C29292" s="554"/>
      <c r="D29292" s="554"/>
    </row>
    <row r="29293" spans="3:4" hidden="1" outlineLevel="1" x14ac:dyDescent="0.2">
      <c r="C29293" s="554"/>
      <c r="D29293" s="554"/>
    </row>
    <row r="29294" spans="3:4" hidden="1" outlineLevel="1" x14ac:dyDescent="0.2">
      <c r="C29294" s="554"/>
      <c r="D29294" s="554"/>
    </row>
    <row r="29295" spans="3:4" hidden="1" outlineLevel="1" x14ac:dyDescent="0.2">
      <c r="C29295" s="554"/>
      <c r="D29295" s="554"/>
    </row>
    <row r="29296" spans="3:4" hidden="1" outlineLevel="1" x14ac:dyDescent="0.2">
      <c r="C29296" s="554"/>
      <c r="D29296" s="554"/>
    </row>
    <row r="29297" spans="3:4" hidden="1" outlineLevel="1" x14ac:dyDescent="0.2">
      <c r="C29297" s="554"/>
      <c r="D29297" s="554"/>
    </row>
    <row r="29298" spans="3:4" hidden="1" outlineLevel="1" x14ac:dyDescent="0.2">
      <c r="C29298" s="554"/>
      <c r="D29298" s="554"/>
    </row>
    <row r="29299" spans="3:4" hidden="1" outlineLevel="1" x14ac:dyDescent="0.2">
      <c r="C29299" s="554"/>
      <c r="D29299" s="554"/>
    </row>
    <row r="29300" spans="3:4" hidden="1" outlineLevel="1" x14ac:dyDescent="0.2">
      <c r="C29300" s="554"/>
      <c r="D29300" s="554"/>
    </row>
    <row r="29301" spans="3:4" hidden="1" outlineLevel="1" x14ac:dyDescent="0.2">
      <c r="C29301" s="554"/>
      <c r="D29301" s="554"/>
    </row>
    <row r="29302" spans="3:4" hidden="1" outlineLevel="1" x14ac:dyDescent="0.2">
      <c r="C29302" s="554"/>
      <c r="D29302" s="554"/>
    </row>
    <row r="29303" spans="3:4" hidden="1" outlineLevel="1" x14ac:dyDescent="0.2">
      <c r="C29303" s="554"/>
      <c r="D29303" s="554"/>
    </row>
    <row r="29304" spans="3:4" hidden="1" outlineLevel="1" x14ac:dyDescent="0.2">
      <c r="C29304" s="554"/>
      <c r="D29304" s="554"/>
    </row>
    <row r="29305" spans="3:4" hidden="1" outlineLevel="1" x14ac:dyDescent="0.2">
      <c r="C29305" s="554"/>
      <c r="D29305" s="554"/>
    </row>
    <row r="29306" spans="3:4" hidden="1" outlineLevel="1" x14ac:dyDescent="0.2">
      <c r="C29306" s="554"/>
      <c r="D29306" s="554"/>
    </row>
    <row r="29307" spans="3:4" hidden="1" outlineLevel="1" x14ac:dyDescent="0.2">
      <c r="C29307" s="554"/>
      <c r="D29307" s="554"/>
    </row>
    <row r="29308" spans="3:4" hidden="1" outlineLevel="1" x14ac:dyDescent="0.2">
      <c r="C29308" s="554"/>
      <c r="D29308" s="554"/>
    </row>
    <row r="29309" spans="3:4" hidden="1" outlineLevel="1" x14ac:dyDescent="0.2">
      <c r="C29309" s="554"/>
      <c r="D29309" s="554"/>
    </row>
    <row r="29310" spans="3:4" hidden="1" outlineLevel="1" x14ac:dyDescent="0.2">
      <c r="C29310" s="554"/>
      <c r="D29310" s="554"/>
    </row>
    <row r="29311" spans="3:4" hidden="1" outlineLevel="1" x14ac:dyDescent="0.2">
      <c r="C29311" s="554"/>
      <c r="D29311" s="554"/>
    </row>
    <row r="29312" spans="3:4" hidden="1" outlineLevel="1" x14ac:dyDescent="0.2">
      <c r="C29312" s="554"/>
      <c r="D29312" s="554"/>
    </row>
    <row r="29313" spans="3:4" hidden="1" outlineLevel="1" x14ac:dyDescent="0.2">
      <c r="C29313" s="554"/>
      <c r="D29313" s="554"/>
    </row>
    <row r="29314" spans="3:4" hidden="1" outlineLevel="1" x14ac:dyDescent="0.2">
      <c r="C29314" s="554"/>
      <c r="D29314" s="554"/>
    </row>
    <row r="29315" spans="3:4" hidden="1" outlineLevel="1" x14ac:dyDescent="0.2">
      <c r="C29315" s="554"/>
      <c r="D29315" s="554"/>
    </row>
    <row r="29316" spans="3:4" hidden="1" outlineLevel="1" x14ac:dyDescent="0.2">
      <c r="C29316" s="554"/>
      <c r="D29316" s="554"/>
    </row>
    <row r="29317" spans="3:4" hidden="1" outlineLevel="1" x14ac:dyDescent="0.2">
      <c r="C29317" s="554"/>
      <c r="D29317" s="554"/>
    </row>
    <row r="29318" spans="3:4" hidden="1" outlineLevel="1" x14ac:dyDescent="0.2">
      <c r="C29318" s="554"/>
      <c r="D29318" s="554"/>
    </row>
    <row r="29319" spans="3:4" hidden="1" outlineLevel="1" x14ac:dyDescent="0.2">
      <c r="C29319" s="554"/>
      <c r="D29319" s="554"/>
    </row>
    <row r="29320" spans="3:4" hidden="1" outlineLevel="1" x14ac:dyDescent="0.2">
      <c r="C29320" s="554"/>
      <c r="D29320" s="554"/>
    </row>
    <row r="29321" spans="3:4" hidden="1" outlineLevel="1" x14ac:dyDescent="0.2">
      <c r="C29321" s="554"/>
      <c r="D29321" s="554"/>
    </row>
    <row r="29322" spans="3:4" hidden="1" outlineLevel="1" x14ac:dyDescent="0.2">
      <c r="C29322" s="554"/>
      <c r="D29322" s="554"/>
    </row>
    <row r="29323" spans="3:4" hidden="1" outlineLevel="1" x14ac:dyDescent="0.2">
      <c r="C29323" s="554"/>
      <c r="D29323" s="554"/>
    </row>
    <row r="29324" spans="3:4" hidden="1" outlineLevel="1" x14ac:dyDescent="0.2">
      <c r="C29324" s="554"/>
      <c r="D29324" s="554"/>
    </row>
    <row r="29325" spans="3:4" hidden="1" outlineLevel="1" x14ac:dyDescent="0.2">
      <c r="C29325" s="554"/>
      <c r="D29325" s="554"/>
    </row>
    <row r="29326" spans="3:4" hidden="1" outlineLevel="1" x14ac:dyDescent="0.2">
      <c r="C29326" s="554"/>
      <c r="D29326" s="554"/>
    </row>
    <row r="29327" spans="3:4" hidden="1" outlineLevel="1" x14ac:dyDescent="0.2">
      <c r="C29327" s="554"/>
      <c r="D29327" s="554"/>
    </row>
    <row r="29328" spans="3:4" hidden="1" outlineLevel="1" x14ac:dyDescent="0.2">
      <c r="C29328" s="554"/>
      <c r="D29328" s="554"/>
    </row>
    <row r="29329" spans="3:4" hidden="1" outlineLevel="1" x14ac:dyDescent="0.2">
      <c r="C29329" s="554"/>
      <c r="D29329" s="554"/>
    </row>
    <row r="29330" spans="3:4" hidden="1" outlineLevel="1" x14ac:dyDescent="0.2">
      <c r="C29330" s="554"/>
      <c r="D29330" s="554"/>
    </row>
    <row r="29331" spans="3:4" hidden="1" outlineLevel="1" x14ac:dyDescent="0.2">
      <c r="C29331" s="554"/>
      <c r="D29331" s="554"/>
    </row>
    <row r="29332" spans="3:4" hidden="1" outlineLevel="1" x14ac:dyDescent="0.2">
      <c r="C29332" s="554"/>
      <c r="D29332" s="554"/>
    </row>
    <row r="29333" spans="3:4" hidden="1" outlineLevel="1" x14ac:dyDescent="0.2">
      <c r="C29333" s="554"/>
      <c r="D29333" s="554"/>
    </row>
    <row r="29334" spans="3:4" hidden="1" outlineLevel="1" x14ac:dyDescent="0.2">
      <c r="C29334" s="554"/>
      <c r="D29334" s="554"/>
    </row>
    <row r="29335" spans="3:4" hidden="1" outlineLevel="1" x14ac:dyDescent="0.2">
      <c r="C29335" s="554"/>
      <c r="D29335" s="554"/>
    </row>
    <row r="29336" spans="3:4" hidden="1" outlineLevel="1" x14ac:dyDescent="0.2">
      <c r="C29336" s="554"/>
      <c r="D29336" s="554"/>
    </row>
    <row r="29337" spans="3:4" hidden="1" outlineLevel="1" x14ac:dyDescent="0.2">
      <c r="C29337" s="554"/>
      <c r="D29337" s="554"/>
    </row>
    <row r="29338" spans="3:4" hidden="1" outlineLevel="1" x14ac:dyDescent="0.2">
      <c r="C29338" s="554"/>
      <c r="D29338" s="554"/>
    </row>
    <row r="29339" spans="3:4" hidden="1" outlineLevel="1" x14ac:dyDescent="0.2">
      <c r="C29339" s="554"/>
      <c r="D29339" s="554"/>
    </row>
    <row r="29340" spans="3:4" hidden="1" outlineLevel="1" x14ac:dyDescent="0.2">
      <c r="C29340" s="554"/>
      <c r="D29340" s="554"/>
    </row>
    <row r="29341" spans="3:4" hidden="1" outlineLevel="1" x14ac:dyDescent="0.2">
      <c r="C29341" s="554"/>
      <c r="D29341" s="554"/>
    </row>
    <row r="29342" spans="3:4" hidden="1" outlineLevel="1" x14ac:dyDescent="0.2">
      <c r="C29342" s="554"/>
      <c r="D29342" s="554"/>
    </row>
    <row r="29343" spans="3:4" hidden="1" outlineLevel="1" x14ac:dyDescent="0.2">
      <c r="C29343" s="554"/>
      <c r="D29343" s="554"/>
    </row>
    <row r="29344" spans="3:4" hidden="1" outlineLevel="1" x14ac:dyDescent="0.2">
      <c r="C29344" s="554"/>
      <c r="D29344" s="554"/>
    </row>
    <row r="29345" spans="3:4" hidden="1" outlineLevel="1" x14ac:dyDescent="0.2">
      <c r="C29345" s="554"/>
      <c r="D29345" s="554"/>
    </row>
    <row r="29346" spans="3:4" hidden="1" outlineLevel="1" x14ac:dyDescent="0.2">
      <c r="C29346" s="554"/>
      <c r="D29346" s="554"/>
    </row>
    <row r="29347" spans="3:4" hidden="1" outlineLevel="1" x14ac:dyDescent="0.2">
      <c r="C29347" s="554"/>
      <c r="D29347" s="554"/>
    </row>
    <row r="29348" spans="3:4" hidden="1" outlineLevel="1" x14ac:dyDescent="0.2">
      <c r="C29348" s="554"/>
      <c r="D29348" s="554"/>
    </row>
    <row r="29349" spans="3:4" hidden="1" outlineLevel="1" x14ac:dyDescent="0.2">
      <c r="C29349" s="554"/>
      <c r="D29349" s="554"/>
    </row>
    <row r="29350" spans="3:4" hidden="1" outlineLevel="1" x14ac:dyDescent="0.2">
      <c r="C29350" s="554"/>
      <c r="D29350" s="554"/>
    </row>
    <row r="29351" spans="3:4" hidden="1" outlineLevel="1" x14ac:dyDescent="0.2">
      <c r="C29351" s="554"/>
      <c r="D29351" s="554"/>
    </row>
    <row r="29352" spans="3:4" hidden="1" outlineLevel="1" x14ac:dyDescent="0.2">
      <c r="C29352" s="554"/>
      <c r="D29352" s="554"/>
    </row>
    <row r="29353" spans="3:4" hidden="1" outlineLevel="1" x14ac:dyDescent="0.2">
      <c r="C29353" s="554"/>
      <c r="D29353" s="554"/>
    </row>
    <row r="29354" spans="3:4" hidden="1" outlineLevel="1" x14ac:dyDescent="0.2">
      <c r="C29354" s="554"/>
      <c r="D29354" s="554"/>
    </row>
    <row r="29355" spans="3:4" hidden="1" outlineLevel="1" x14ac:dyDescent="0.2">
      <c r="C29355" s="554"/>
      <c r="D29355" s="554"/>
    </row>
    <row r="29356" spans="3:4" hidden="1" outlineLevel="1" x14ac:dyDescent="0.2">
      <c r="C29356" s="554"/>
      <c r="D29356" s="554"/>
    </row>
    <row r="29357" spans="3:4" hidden="1" outlineLevel="1" x14ac:dyDescent="0.2">
      <c r="C29357" s="554"/>
      <c r="D29357" s="554"/>
    </row>
    <row r="29358" spans="3:4" hidden="1" outlineLevel="1" x14ac:dyDescent="0.2">
      <c r="C29358" s="554"/>
      <c r="D29358" s="554"/>
    </row>
    <row r="29359" spans="3:4" hidden="1" outlineLevel="1" x14ac:dyDescent="0.2">
      <c r="C29359" s="554"/>
      <c r="D29359" s="554"/>
    </row>
    <row r="29360" spans="3:4" hidden="1" outlineLevel="1" x14ac:dyDescent="0.2">
      <c r="C29360" s="554"/>
      <c r="D29360" s="554"/>
    </row>
    <row r="29361" spans="3:4" hidden="1" outlineLevel="1" x14ac:dyDescent="0.2">
      <c r="C29361" s="554"/>
      <c r="D29361" s="554"/>
    </row>
    <row r="29362" spans="3:4" hidden="1" outlineLevel="1" x14ac:dyDescent="0.2">
      <c r="C29362" s="554"/>
      <c r="D29362" s="554"/>
    </row>
    <row r="29363" spans="3:4" hidden="1" outlineLevel="1" x14ac:dyDescent="0.2">
      <c r="C29363" s="554"/>
      <c r="D29363" s="554"/>
    </row>
    <row r="29364" spans="3:4" hidden="1" outlineLevel="1" x14ac:dyDescent="0.2">
      <c r="C29364" s="554"/>
      <c r="D29364" s="554"/>
    </row>
    <row r="29365" spans="3:4" hidden="1" outlineLevel="1" x14ac:dyDescent="0.2">
      <c r="C29365" s="554"/>
      <c r="D29365" s="554"/>
    </row>
    <row r="29366" spans="3:4" hidden="1" outlineLevel="1" x14ac:dyDescent="0.2">
      <c r="C29366" s="554"/>
      <c r="D29366" s="554"/>
    </row>
    <row r="29367" spans="3:4" hidden="1" outlineLevel="1" x14ac:dyDescent="0.2">
      <c r="C29367" s="554"/>
      <c r="D29367" s="554"/>
    </row>
    <row r="29368" spans="3:4" hidden="1" outlineLevel="1" x14ac:dyDescent="0.2">
      <c r="C29368" s="554"/>
      <c r="D29368" s="554"/>
    </row>
    <row r="29369" spans="3:4" hidden="1" outlineLevel="1" x14ac:dyDescent="0.2">
      <c r="C29369" s="554"/>
      <c r="D29369" s="554"/>
    </row>
    <row r="29370" spans="3:4" hidden="1" outlineLevel="1" x14ac:dyDescent="0.2">
      <c r="C29370" s="554"/>
      <c r="D29370" s="554"/>
    </row>
    <row r="29371" spans="3:4" hidden="1" outlineLevel="1" x14ac:dyDescent="0.2">
      <c r="C29371" s="554"/>
      <c r="D29371" s="554"/>
    </row>
    <row r="29372" spans="3:4" hidden="1" outlineLevel="1" x14ac:dyDescent="0.2">
      <c r="C29372" s="554"/>
      <c r="D29372" s="554"/>
    </row>
    <row r="29373" spans="3:4" hidden="1" outlineLevel="1" x14ac:dyDescent="0.2">
      <c r="C29373" s="554"/>
      <c r="D29373" s="554"/>
    </row>
    <row r="29374" spans="3:4" hidden="1" outlineLevel="1" x14ac:dyDescent="0.2">
      <c r="C29374" s="554"/>
      <c r="D29374" s="554"/>
    </row>
    <row r="29375" spans="3:4" hidden="1" outlineLevel="1" x14ac:dyDescent="0.2">
      <c r="C29375" s="554"/>
      <c r="D29375" s="554"/>
    </row>
    <row r="29376" spans="3:4" hidden="1" outlineLevel="1" x14ac:dyDescent="0.2">
      <c r="C29376" s="554"/>
      <c r="D29376" s="554"/>
    </row>
    <row r="29377" spans="3:4" hidden="1" outlineLevel="1" x14ac:dyDescent="0.2">
      <c r="C29377" s="554"/>
      <c r="D29377" s="554"/>
    </row>
    <row r="29378" spans="3:4" hidden="1" outlineLevel="1" x14ac:dyDescent="0.2">
      <c r="C29378" s="554"/>
      <c r="D29378" s="554"/>
    </row>
    <row r="29379" spans="3:4" hidden="1" outlineLevel="1" x14ac:dyDescent="0.2">
      <c r="C29379" s="554"/>
      <c r="D29379" s="554"/>
    </row>
    <row r="29380" spans="3:4" hidden="1" outlineLevel="1" x14ac:dyDescent="0.2">
      <c r="C29380" s="554"/>
      <c r="D29380" s="554"/>
    </row>
    <row r="29381" spans="3:4" hidden="1" outlineLevel="1" x14ac:dyDescent="0.2">
      <c r="C29381" s="554"/>
      <c r="D29381" s="554"/>
    </row>
    <row r="29382" spans="3:4" hidden="1" outlineLevel="1" x14ac:dyDescent="0.2">
      <c r="C29382" s="554"/>
      <c r="D29382" s="554"/>
    </row>
    <row r="29383" spans="3:4" hidden="1" outlineLevel="1" x14ac:dyDescent="0.2">
      <c r="C29383" s="554"/>
      <c r="D29383" s="554"/>
    </row>
    <row r="29384" spans="3:4" hidden="1" outlineLevel="1" x14ac:dyDescent="0.2">
      <c r="C29384" s="554"/>
      <c r="D29384" s="554"/>
    </row>
    <row r="29385" spans="3:4" hidden="1" outlineLevel="1" x14ac:dyDescent="0.2">
      <c r="C29385" s="554"/>
      <c r="D29385" s="554"/>
    </row>
    <row r="29386" spans="3:4" hidden="1" outlineLevel="1" x14ac:dyDescent="0.2">
      <c r="C29386" s="554"/>
      <c r="D29386" s="554"/>
    </row>
    <row r="29387" spans="3:4" hidden="1" outlineLevel="1" x14ac:dyDescent="0.2">
      <c r="C29387" s="554"/>
      <c r="D29387" s="554"/>
    </row>
    <row r="29388" spans="3:4" hidden="1" outlineLevel="1" x14ac:dyDescent="0.2">
      <c r="C29388" s="554"/>
      <c r="D29388" s="554"/>
    </row>
    <row r="29389" spans="3:4" hidden="1" outlineLevel="1" x14ac:dyDescent="0.2">
      <c r="C29389" s="554"/>
      <c r="D29389" s="554"/>
    </row>
    <row r="29390" spans="3:4" hidden="1" outlineLevel="1" x14ac:dyDescent="0.2">
      <c r="C29390" s="554"/>
      <c r="D29390" s="554"/>
    </row>
    <row r="29391" spans="3:4" hidden="1" outlineLevel="1" x14ac:dyDescent="0.2">
      <c r="C29391" s="554"/>
      <c r="D29391" s="554"/>
    </row>
    <row r="29392" spans="3:4" hidden="1" outlineLevel="1" x14ac:dyDescent="0.2">
      <c r="C29392" s="554"/>
      <c r="D29392" s="554"/>
    </row>
    <row r="29393" spans="3:4" hidden="1" outlineLevel="1" x14ac:dyDescent="0.2">
      <c r="C29393" s="554"/>
      <c r="D29393" s="554"/>
    </row>
    <row r="29394" spans="3:4" hidden="1" outlineLevel="1" x14ac:dyDescent="0.2">
      <c r="C29394" s="554"/>
      <c r="D29394" s="554"/>
    </row>
    <row r="29395" spans="3:4" hidden="1" outlineLevel="1" x14ac:dyDescent="0.2">
      <c r="C29395" s="554"/>
      <c r="D29395" s="554"/>
    </row>
    <row r="29396" spans="3:4" hidden="1" outlineLevel="1" x14ac:dyDescent="0.2">
      <c r="C29396" s="554"/>
      <c r="D29396" s="554"/>
    </row>
    <row r="29397" spans="3:4" hidden="1" outlineLevel="1" x14ac:dyDescent="0.2">
      <c r="C29397" s="554"/>
      <c r="D29397" s="554"/>
    </row>
    <row r="29398" spans="3:4" hidden="1" outlineLevel="1" x14ac:dyDescent="0.2">
      <c r="C29398" s="554"/>
      <c r="D29398" s="554"/>
    </row>
    <row r="29399" spans="3:4" hidden="1" outlineLevel="1" x14ac:dyDescent="0.2">
      <c r="C29399" s="554"/>
      <c r="D29399" s="554"/>
    </row>
    <row r="29400" spans="3:4" hidden="1" outlineLevel="1" x14ac:dyDescent="0.2">
      <c r="C29400" s="554"/>
      <c r="D29400" s="554"/>
    </row>
    <row r="29401" spans="3:4" hidden="1" outlineLevel="1" x14ac:dyDescent="0.2">
      <c r="C29401" s="554"/>
      <c r="D29401" s="554"/>
    </row>
    <row r="29402" spans="3:4" hidden="1" outlineLevel="1" x14ac:dyDescent="0.2">
      <c r="C29402" s="554"/>
      <c r="D29402" s="554"/>
    </row>
    <row r="29403" spans="3:4" hidden="1" outlineLevel="1" x14ac:dyDescent="0.2">
      <c r="C29403" s="554"/>
      <c r="D29403" s="554"/>
    </row>
    <row r="29404" spans="3:4" hidden="1" outlineLevel="1" x14ac:dyDescent="0.2">
      <c r="C29404" s="554"/>
      <c r="D29404" s="554"/>
    </row>
    <row r="29405" spans="3:4" hidden="1" outlineLevel="1" x14ac:dyDescent="0.2">
      <c r="C29405" s="554"/>
      <c r="D29405" s="554"/>
    </row>
    <row r="29406" spans="3:4" hidden="1" outlineLevel="1" x14ac:dyDescent="0.2">
      <c r="C29406" s="554"/>
      <c r="D29406" s="554"/>
    </row>
    <row r="29407" spans="3:4" hidden="1" outlineLevel="1" x14ac:dyDescent="0.2">
      <c r="C29407" s="554"/>
      <c r="D29407" s="554"/>
    </row>
    <row r="29408" spans="3:4" hidden="1" outlineLevel="1" x14ac:dyDescent="0.2">
      <c r="C29408" s="554"/>
      <c r="D29408" s="554"/>
    </row>
    <row r="29409" spans="3:4" hidden="1" outlineLevel="1" x14ac:dyDescent="0.2">
      <c r="C29409" s="554"/>
      <c r="D29409" s="554"/>
    </row>
    <row r="29410" spans="3:4" hidden="1" outlineLevel="1" x14ac:dyDescent="0.2">
      <c r="C29410" s="554"/>
      <c r="D29410" s="554"/>
    </row>
    <row r="29411" spans="3:4" hidden="1" outlineLevel="1" x14ac:dyDescent="0.2">
      <c r="C29411" s="554"/>
      <c r="D29411" s="554"/>
    </row>
    <row r="29412" spans="3:4" hidden="1" outlineLevel="1" x14ac:dyDescent="0.2">
      <c r="C29412" s="554"/>
      <c r="D29412" s="554"/>
    </row>
    <row r="29413" spans="3:4" hidden="1" outlineLevel="1" x14ac:dyDescent="0.2">
      <c r="C29413" s="554"/>
      <c r="D29413" s="554"/>
    </row>
    <row r="29414" spans="3:4" hidden="1" outlineLevel="1" x14ac:dyDescent="0.2">
      <c r="C29414" s="554"/>
      <c r="D29414" s="554"/>
    </row>
    <row r="29415" spans="3:4" hidden="1" outlineLevel="1" x14ac:dyDescent="0.2">
      <c r="C29415" s="554"/>
      <c r="D29415" s="554"/>
    </row>
    <row r="29416" spans="3:4" hidden="1" outlineLevel="1" x14ac:dyDescent="0.2">
      <c r="C29416" s="554"/>
      <c r="D29416" s="554"/>
    </row>
    <row r="29417" spans="3:4" hidden="1" outlineLevel="1" x14ac:dyDescent="0.2">
      <c r="C29417" s="554"/>
      <c r="D29417" s="554"/>
    </row>
    <row r="29418" spans="3:4" hidden="1" outlineLevel="1" x14ac:dyDescent="0.2">
      <c r="C29418" s="554"/>
      <c r="D29418" s="554"/>
    </row>
    <row r="29419" spans="3:4" hidden="1" outlineLevel="1" x14ac:dyDescent="0.2">
      <c r="C29419" s="554"/>
      <c r="D29419" s="554"/>
    </row>
    <row r="29420" spans="3:4" hidden="1" outlineLevel="1" x14ac:dyDescent="0.2">
      <c r="C29420" s="554"/>
      <c r="D29420" s="554"/>
    </row>
    <row r="29421" spans="3:4" hidden="1" outlineLevel="1" x14ac:dyDescent="0.2">
      <c r="C29421" s="554"/>
      <c r="D29421" s="554"/>
    </row>
    <row r="29422" spans="3:4" hidden="1" outlineLevel="1" x14ac:dyDescent="0.2">
      <c r="C29422" s="554"/>
      <c r="D29422" s="554"/>
    </row>
    <row r="29423" spans="3:4" hidden="1" outlineLevel="1" x14ac:dyDescent="0.2">
      <c r="C29423" s="554"/>
      <c r="D29423" s="554"/>
    </row>
    <row r="29424" spans="3:4" hidden="1" outlineLevel="1" x14ac:dyDescent="0.2">
      <c r="C29424" s="554"/>
      <c r="D29424" s="554"/>
    </row>
    <row r="29425" spans="3:4" hidden="1" outlineLevel="1" x14ac:dyDescent="0.2">
      <c r="C29425" s="554"/>
      <c r="D29425" s="554"/>
    </row>
    <row r="29426" spans="3:4" hidden="1" outlineLevel="1" x14ac:dyDescent="0.2">
      <c r="C29426" s="554"/>
      <c r="D29426" s="554"/>
    </row>
    <row r="29427" spans="3:4" hidden="1" outlineLevel="1" x14ac:dyDescent="0.2">
      <c r="C29427" s="554"/>
      <c r="D29427" s="554"/>
    </row>
    <row r="29428" spans="3:4" hidden="1" outlineLevel="1" x14ac:dyDescent="0.2">
      <c r="C29428" s="554"/>
      <c r="D29428" s="554"/>
    </row>
    <row r="29429" spans="3:4" hidden="1" outlineLevel="1" x14ac:dyDescent="0.2">
      <c r="C29429" s="554"/>
      <c r="D29429" s="554"/>
    </row>
    <row r="29430" spans="3:4" hidden="1" outlineLevel="1" x14ac:dyDescent="0.2">
      <c r="C29430" s="554"/>
      <c r="D29430" s="554"/>
    </row>
    <row r="29431" spans="3:4" hidden="1" outlineLevel="1" x14ac:dyDescent="0.2">
      <c r="C29431" s="554"/>
      <c r="D29431" s="554"/>
    </row>
    <row r="29432" spans="3:4" hidden="1" outlineLevel="1" x14ac:dyDescent="0.2">
      <c r="C29432" s="554"/>
      <c r="D29432" s="554"/>
    </row>
    <row r="29433" spans="3:4" hidden="1" outlineLevel="1" x14ac:dyDescent="0.2">
      <c r="C29433" s="554"/>
      <c r="D29433" s="554"/>
    </row>
    <row r="29434" spans="3:4" hidden="1" outlineLevel="1" x14ac:dyDescent="0.2">
      <c r="C29434" s="554"/>
      <c r="D29434" s="554"/>
    </row>
    <row r="29435" spans="3:4" hidden="1" outlineLevel="1" x14ac:dyDescent="0.2">
      <c r="C29435" s="554"/>
      <c r="D29435" s="554"/>
    </row>
    <row r="29436" spans="3:4" hidden="1" outlineLevel="1" x14ac:dyDescent="0.2">
      <c r="C29436" s="554"/>
      <c r="D29436" s="554"/>
    </row>
    <row r="29437" spans="3:4" hidden="1" outlineLevel="1" x14ac:dyDescent="0.2">
      <c r="C29437" s="554"/>
      <c r="D29437" s="554"/>
    </row>
    <row r="29438" spans="3:4" hidden="1" outlineLevel="1" x14ac:dyDescent="0.2">
      <c r="C29438" s="554"/>
      <c r="D29438" s="554"/>
    </row>
    <row r="29439" spans="3:4" hidden="1" outlineLevel="1" x14ac:dyDescent="0.2">
      <c r="C29439" s="554"/>
      <c r="D29439" s="554"/>
    </row>
    <row r="29440" spans="3:4" hidden="1" outlineLevel="1" x14ac:dyDescent="0.2">
      <c r="C29440" s="554"/>
      <c r="D29440" s="554"/>
    </row>
    <row r="29441" spans="3:4" hidden="1" outlineLevel="1" x14ac:dyDescent="0.2">
      <c r="C29441" s="554"/>
      <c r="D29441" s="554"/>
    </row>
    <row r="29442" spans="3:4" hidden="1" outlineLevel="1" x14ac:dyDescent="0.2">
      <c r="C29442" s="554"/>
      <c r="D29442" s="554"/>
    </row>
    <row r="29443" spans="3:4" hidden="1" outlineLevel="1" x14ac:dyDescent="0.2">
      <c r="C29443" s="554"/>
      <c r="D29443" s="554"/>
    </row>
    <row r="29444" spans="3:4" hidden="1" outlineLevel="1" x14ac:dyDescent="0.2">
      <c r="C29444" s="554"/>
      <c r="D29444" s="554"/>
    </row>
    <row r="29445" spans="3:4" hidden="1" outlineLevel="1" x14ac:dyDescent="0.2">
      <c r="C29445" s="554"/>
      <c r="D29445" s="554"/>
    </row>
    <row r="29446" spans="3:4" hidden="1" outlineLevel="1" x14ac:dyDescent="0.2">
      <c r="C29446" s="554"/>
      <c r="D29446" s="554"/>
    </row>
    <row r="29447" spans="3:4" hidden="1" outlineLevel="1" x14ac:dyDescent="0.2">
      <c r="C29447" s="554"/>
      <c r="D29447" s="554"/>
    </row>
    <row r="29448" spans="3:4" hidden="1" outlineLevel="1" x14ac:dyDescent="0.2">
      <c r="C29448" s="554"/>
      <c r="D29448" s="554"/>
    </row>
    <row r="29449" spans="3:4" hidden="1" outlineLevel="1" x14ac:dyDescent="0.2">
      <c r="C29449" s="554"/>
      <c r="D29449" s="554"/>
    </row>
    <row r="29450" spans="3:4" hidden="1" outlineLevel="1" x14ac:dyDescent="0.2">
      <c r="C29450" s="554"/>
      <c r="D29450" s="554"/>
    </row>
    <row r="29451" spans="3:4" hidden="1" outlineLevel="1" x14ac:dyDescent="0.2">
      <c r="C29451" s="554"/>
      <c r="D29451" s="554"/>
    </row>
    <row r="29452" spans="3:4" hidden="1" outlineLevel="1" x14ac:dyDescent="0.2">
      <c r="C29452" s="554"/>
      <c r="D29452" s="554"/>
    </row>
    <row r="29453" spans="3:4" hidden="1" outlineLevel="1" x14ac:dyDescent="0.2">
      <c r="C29453" s="554"/>
      <c r="D29453" s="554"/>
    </row>
    <row r="29454" spans="3:4" hidden="1" outlineLevel="1" x14ac:dyDescent="0.2">
      <c r="C29454" s="554"/>
      <c r="D29454" s="554"/>
    </row>
    <row r="29455" spans="3:4" hidden="1" outlineLevel="1" x14ac:dyDescent="0.2">
      <c r="C29455" s="554"/>
      <c r="D29455" s="554"/>
    </row>
    <row r="29456" spans="3:4" hidden="1" outlineLevel="1" x14ac:dyDescent="0.2">
      <c r="C29456" s="554"/>
      <c r="D29456" s="554"/>
    </row>
    <row r="29457" spans="3:4" hidden="1" outlineLevel="1" x14ac:dyDescent="0.2">
      <c r="C29457" s="554"/>
      <c r="D29457" s="554"/>
    </row>
    <row r="29458" spans="3:4" hidden="1" outlineLevel="1" x14ac:dyDescent="0.2">
      <c r="C29458" s="554"/>
      <c r="D29458" s="554"/>
    </row>
    <row r="29459" spans="3:4" hidden="1" outlineLevel="1" x14ac:dyDescent="0.2">
      <c r="C29459" s="554"/>
      <c r="D29459" s="554"/>
    </row>
    <row r="29460" spans="3:4" hidden="1" outlineLevel="1" x14ac:dyDescent="0.2">
      <c r="C29460" s="554"/>
      <c r="D29460" s="554"/>
    </row>
    <row r="29461" spans="3:4" hidden="1" outlineLevel="1" x14ac:dyDescent="0.2">
      <c r="C29461" s="554"/>
      <c r="D29461" s="554"/>
    </row>
    <row r="29462" spans="3:4" hidden="1" outlineLevel="1" x14ac:dyDescent="0.2">
      <c r="C29462" s="554"/>
      <c r="D29462" s="554"/>
    </row>
    <row r="29463" spans="3:4" hidden="1" outlineLevel="1" x14ac:dyDescent="0.2">
      <c r="C29463" s="554"/>
      <c r="D29463" s="554"/>
    </row>
    <row r="29464" spans="3:4" hidden="1" outlineLevel="1" x14ac:dyDescent="0.2">
      <c r="C29464" s="554"/>
      <c r="D29464" s="554"/>
    </row>
    <row r="29465" spans="3:4" hidden="1" outlineLevel="1" x14ac:dyDescent="0.2">
      <c r="C29465" s="554"/>
      <c r="D29465" s="554"/>
    </row>
    <row r="29466" spans="3:4" hidden="1" outlineLevel="1" x14ac:dyDescent="0.2">
      <c r="C29466" s="554"/>
      <c r="D29466" s="554"/>
    </row>
    <row r="29467" spans="3:4" hidden="1" outlineLevel="1" x14ac:dyDescent="0.2">
      <c r="C29467" s="554"/>
      <c r="D29467" s="554"/>
    </row>
    <row r="29468" spans="3:4" hidden="1" outlineLevel="1" x14ac:dyDescent="0.2">
      <c r="C29468" s="554"/>
      <c r="D29468" s="554"/>
    </row>
    <row r="29469" spans="3:4" hidden="1" outlineLevel="1" x14ac:dyDescent="0.2">
      <c r="C29469" s="554"/>
      <c r="D29469" s="554"/>
    </row>
    <row r="29470" spans="3:4" hidden="1" outlineLevel="1" x14ac:dyDescent="0.2">
      <c r="C29470" s="554"/>
      <c r="D29470" s="554"/>
    </row>
    <row r="29471" spans="3:4" hidden="1" outlineLevel="1" x14ac:dyDescent="0.2">
      <c r="C29471" s="554"/>
      <c r="D29471" s="554"/>
    </row>
    <row r="29472" spans="3:4" hidden="1" outlineLevel="1" x14ac:dyDescent="0.2">
      <c r="C29472" s="554"/>
      <c r="D29472" s="554"/>
    </row>
    <row r="29473" spans="3:4" hidden="1" outlineLevel="1" x14ac:dyDescent="0.2">
      <c r="C29473" s="554"/>
      <c r="D29473" s="554"/>
    </row>
    <row r="29474" spans="3:4" hidden="1" outlineLevel="1" x14ac:dyDescent="0.2">
      <c r="C29474" s="554"/>
      <c r="D29474" s="554"/>
    </row>
    <row r="29475" spans="3:4" hidden="1" outlineLevel="1" x14ac:dyDescent="0.2">
      <c r="C29475" s="554"/>
      <c r="D29475" s="554"/>
    </row>
    <row r="29476" spans="3:4" hidden="1" outlineLevel="1" x14ac:dyDescent="0.2">
      <c r="C29476" s="554"/>
      <c r="D29476" s="554"/>
    </row>
    <row r="29477" spans="3:4" hidden="1" outlineLevel="1" x14ac:dyDescent="0.2">
      <c r="C29477" s="554"/>
      <c r="D29477" s="554"/>
    </row>
    <row r="29478" spans="3:4" hidden="1" outlineLevel="1" x14ac:dyDescent="0.2">
      <c r="C29478" s="554"/>
      <c r="D29478" s="554"/>
    </row>
    <row r="29479" spans="3:4" hidden="1" outlineLevel="1" x14ac:dyDescent="0.2">
      <c r="C29479" s="554"/>
      <c r="D29479" s="554"/>
    </row>
    <row r="29480" spans="3:4" hidden="1" outlineLevel="1" x14ac:dyDescent="0.2">
      <c r="C29480" s="554"/>
      <c r="D29480" s="554"/>
    </row>
    <row r="29481" spans="3:4" hidden="1" outlineLevel="1" x14ac:dyDescent="0.2">
      <c r="C29481" s="554"/>
      <c r="D29481" s="554"/>
    </row>
    <row r="29482" spans="3:4" hidden="1" outlineLevel="1" x14ac:dyDescent="0.2">
      <c r="C29482" s="554"/>
      <c r="D29482" s="554"/>
    </row>
    <row r="29483" spans="3:4" hidden="1" outlineLevel="1" x14ac:dyDescent="0.2">
      <c r="C29483" s="554"/>
      <c r="D29483" s="554"/>
    </row>
    <row r="29484" spans="3:4" hidden="1" outlineLevel="1" x14ac:dyDescent="0.2">
      <c r="C29484" s="554"/>
      <c r="D29484" s="554"/>
    </row>
    <row r="29485" spans="3:4" hidden="1" outlineLevel="1" x14ac:dyDescent="0.2">
      <c r="C29485" s="554"/>
      <c r="D29485" s="554"/>
    </row>
    <row r="29486" spans="3:4" hidden="1" outlineLevel="1" x14ac:dyDescent="0.2">
      <c r="C29486" s="554"/>
      <c r="D29486" s="554"/>
    </row>
    <row r="29487" spans="3:4" hidden="1" outlineLevel="1" x14ac:dyDescent="0.2">
      <c r="C29487" s="554"/>
      <c r="D29487" s="554"/>
    </row>
    <row r="29488" spans="3:4" hidden="1" outlineLevel="1" x14ac:dyDescent="0.2">
      <c r="C29488" s="554"/>
      <c r="D29488" s="554"/>
    </row>
    <row r="29489" spans="3:4" hidden="1" outlineLevel="1" x14ac:dyDescent="0.2">
      <c r="C29489" s="554"/>
      <c r="D29489" s="554"/>
    </row>
    <row r="29490" spans="3:4" hidden="1" outlineLevel="1" x14ac:dyDescent="0.2">
      <c r="C29490" s="554"/>
      <c r="D29490" s="554"/>
    </row>
    <row r="29491" spans="3:4" hidden="1" outlineLevel="1" x14ac:dyDescent="0.2">
      <c r="C29491" s="554"/>
      <c r="D29491" s="554"/>
    </row>
    <row r="29492" spans="3:4" hidden="1" outlineLevel="1" x14ac:dyDescent="0.2">
      <c r="C29492" s="554"/>
      <c r="D29492" s="554"/>
    </row>
    <row r="29493" spans="3:4" hidden="1" outlineLevel="1" x14ac:dyDescent="0.2">
      <c r="C29493" s="554"/>
      <c r="D29493" s="554"/>
    </row>
    <row r="29494" spans="3:4" hidden="1" outlineLevel="1" x14ac:dyDescent="0.2">
      <c r="C29494" s="554"/>
      <c r="D29494" s="554"/>
    </row>
    <row r="29495" spans="3:4" hidden="1" outlineLevel="1" x14ac:dyDescent="0.2">
      <c r="C29495" s="554"/>
      <c r="D29495" s="554"/>
    </row>
    <row r="29496" spans="3:4" hidden="1" outlineLevel="1" x14ac:dyDescent="0.2">
      <c r="C29496" s="554"/>
      <c r="D29496" s="554"/>
    </row>
    <row r="29497" spans="3:4" hidden="1" outlineLevel="1" x14ac:dyDescent="0.2">
      <c r="C29497" s="554"/>
      <c r="D29497" s="554"/>
    </row>
    <row r="29498" spans="3:4" hidden="1" outlineLevel="1" x14ac:dyDescent="0.2">
      <c r="C29498" s="554"/>
      <c r="D29498" s="554"/>
    </row>
    <row r="29499" spans="3:4" hidden="1" outlineLevel="1" x14ac:dyDescent="0.2">
      <c r="C29499" s="554"/>
      <c r="D29499" s="554"/>
    </row>
    <row r="29500" spans="3:4" hidden="1" outlineLevel="1" x14ac:dyDescent="0.2">
      <c r="C29500" s="554"/>
      <c r="D29500" s="554"/>
    </row>
    <row r="29501" spans="3:4" hidden="1" outlineLevel="1" x14ac:dyDescent="0.2">
      <c r="C29501" s="554"/>
      <c r="D29501" s="554"/>
    </row>
    <row r="29502" spans="3:4" hidden="1" outlineLevel="1" x14ac:dyDescent="0.2">
      <c r="C29502" s="554"/>
      <c r="D29502" s="554"/>
    </row>
    <row r="29503" spans="3:4" hidden="1" outlineLevel="1" x14ac:dyDescent="0.2">
      <c r="C29503" s="554"/>
      <c r="D29503" s="554"/>
    </row>
    <row r="29504" spans="3:4" hidden="1" outlineLevel="1" x14ac:dyDescent="0.2">
      <c r="C29504" s="554"/>
      <c r="D29504" s="554"/>
    </row>
    <row r="29505" spans="3:4" hidden="1" outlineLevel="1" x14ac:dyDescent="0.2">
      <c r="C29505" s="554"/>
      <c r="D29505" s="554"/>
    </row>
    <row r="29506" spans="3:4" hidden="1" outlineLevel="1" x14ac:dyDescent="0.2">
      <c r="C29506" s="554"/>
      <c r="D29506" s="554"/>
    </row>
    <row r="29507" spans="3:4" hidden="1" outlineLevel="1" x14ac:dyDescent="0.2">
      <c r="C29507" s="554"/>
      <c r="D29507" s="554"/>
    </row>
    <row r="29508" spans="3:4" hidden="1" outlineLevel="1" x14ac:dyDescent="0.2">
      <c r="C29508" s="554"/>
      <c r="D29508" s="554"/>
    </row>
    <row r="29509" spans="3:4" hidden="1" outlineLevel="1" x14ac:dyDescent="0.2">
      <c r="C29509" s="554"/>
      <c r="D29509" s="554"/>
    </row>
    <row r="29510" spans="3:4" hidden="1" outlineLevel="1" x14ac:dyDescent="0.2">
      <c r="C29510" s="554"/>
      <c r="D29510" s="554"/>
    </row>
    <row r="29511" spans="3:4" hidden="1" outlineLevel="1" x14ac:dyDescent="0.2">
      <c r="C29511" s="554"/>
      <c r="D29511" s="554"/>
    </row>
    <row r="29512" spans="3:4" hidden="1" outlineLevel="1" x14ac:dyDescent="0.2">
      <c r="C29512" s="554"/>
      <c r="D29512" s="554"/>
    </row>
    <row r="29513" spans="3:4" hidden="1" outlineLevel="1" x14ac:dyDescent="0.2">
      <c r="C29513" s="554"/>
      <c r="D29513" s="554"/>
    </row>
    <row r="29514" spans="3:4" hidden="1" outlineLevel="1" x14ac:dyDescent="0.2">
      <c r="C29514" s="554"/>
      <c r="D29514" s="554"/>
    </row>
    <row r="29515" spans="3:4" hidden="1" outlineLevel="1" x14ac:dyDescent="0.2">
      <c r="C29515" s="554"/>
      <c r="D29515" s="554"/>
    </row>
    <row r="29516" spans="3:4" hidden="1" outlineLevel="1" x14ac:dyDescent="0.2">
      <c r="C29516" s="554"/>
      <c r="D29516" s="554"/>
    </row>
    <row r="29517" spans="3:4" hidden="1" outlineLevel="1" x14ac:dyDescent="0.2">
      <c r="C29517" s="554"/>
      <c r="D29517" s="554"/>
    </row>
    <row r="29518" spans="3:4" hidden="1" outlineLevel="1" x14ac:dyDescent="0.2">
      <c r="C29518" s="554"/>
      <c r="D29518" s="554"/>
    </row>
    <row r="29519" spans="3:4" hidden="1" outlineLevel="1" x14ac:dyDescent="0.2">
      <c r="C29519" s="554"/>
      <c r="D29519" s="554"/>
    </row>
    <row r="29520" spans="3:4" hidden="1" outlineLevel="1" x14ac:dyDescent="0.2">
      <c r="C29520" s="554"/>
      <c r="D29520" s="554"/>
    </row>
    <row r="29521" spans="3:4" hidden="1" outlineLevel="1" x14ac:dyDescent="0.2">
      <c r="C29521" s="554"/>
      <c r="D29521" s="554"/>
    </row>
    <row r="29522" spans="3:4" hidden="1" outlineLevel="1" x14ac:dyDescent="0.2">
      <c r="C29522" s="554"/>
      <c r="D29522" s="554"/>
    </row>
    <row r="29523" spans="3:4" hidden="1" outlineLevel="1" x14ac:dyDescent="0.2">
      <c r="C29523" s="554"/>
      <c r="D29523" s="554"/>
    </row>
    <row r="29524" spans="3:4" hidden="1" outlineLevel="1" x14ac:dyDescent="0.2">
      <c r="C29524" s="554"/>
      <c r="D29524" s="554"/>
    </row>
    <row r="29525" spans="3:4" hidden="1" outlineLevel="1" x14ac:dyDescent="0.2">
      <c r="C29525" s="554"/>
      <c r="D29525" s="554"/>
    </row>
    <row r="29526" spans="3:4" hidden="1" outlineLevel="1" x14ac:dyDescent="0.2">
      <c r="C29526" s="554"/>
      <c r="D29526" s="554"/>
    </row>
    <row r="29527" spans="3:4" hidden="1" outlineLevel="1" x14ac:dyDescent="0.2">
      <c r="C29527" s="554"/>
      <c r="D29527" s="554"/>
    </row>
    <row r="29528" spans="3:4" hidden="1" outlineLevel="1" x14ac:dyDescent="0.2">
      <c r="C29528" s="554"/>
      <c r="D29528" s="554"/>
    </row>
    <row r="29529" spans="3:4" hidden="1" outlineLevel="1" x14ac:dyDescent="0.2">
      <c r="C29529" s="554"/>
      <c r="D29529" s="554"/>
    </row>
    <row r="29530" spans="3:4" hidden="1" outlineLevel="1" x14ac:dyDescent="0.2">
      <c r="C29530" s="554"/>
      <c r="D29530" s="554"/>
    </row>
    <row r="29531" spans="3:4" hidden="1" outlineLevel="1" x14ac:dyDescent="0.2">
      <c r="C29531" s="554"/>
      <c r="D29531" s="554"/>
    </row>
    <row r="29532" spans="3:4" hidden="1" outlineLevel="1" x14ac:dyDescent="0.2">
      <c r="C29532" s="554"/>
      <c r="D29532" s="554"/>
    </row>
    <row r="29533" spans="3:4" hidden="1" outlineLevel="1" x14ac:dyDescent="0.2">
      <c r="C29533" s="554"/>
      <c r="D29533" s="554"/>
    </row>
    <row r="29534" spans="3:4" hidden="1" outlineLevel="1" x14ac:dyDescent="0.2">
      <c r="C29534" s="554"/>
      <c r="D29534" s="554"/>
    </row>
    <row r="29535" spans="3:4" hidden="1" outlineLevel="1" x14ac:dyDescent="0.2">
      <c r="C29535" s="554"/>
      <c r="D29535" s="554"/>
    </row>
    <row r="29536" spans="3:4" hidden="1" outlineLevel="1" x14ac:dyDescent="0.2">
      <c r="C29536" s="554"/>
      <c r="D29536" s="554"/>
    </row>
    <row r="29537" spans="3:4" hidden="1" outlineLevel="1" x14ac:dyDescent="0.2">
      <c r="C29537" s="554"/>
      <c r="D29537" s="554"/>
    </row>
    <row r="29538" spans="3:4" hidden="1" outlineLevel="1" x14ac:dyDescent="0.2">
      <c r="C29538" s="554"/>
      <c r="D29538" s="554"/>
    </row>
    <row r="29539" spans="3:4" hidden="1" outlineLevel="1" x14ac:dyDescent="0.2">
      <c r="C29539" s="554"/>
      <c r="D29539" s="554"/>
    </row>
    <row r="29540" spans="3:4" hidden="1" outlineLevel="1" x14ac:dyDescent="0.2">
      <c r="C29540" s="554"/>
      <c r="D29540" s="554"/>
    </row>
    <row r="29541" spans="3:4" hidden="1" outlineLevel="1" x14ac:dyDescent="0.2">
      <c r="C29541" s="554"/>
      <c r="D29541" s="554"/>
    </row>
    <row r="29542" spans="3:4" hidden="1" outlineLevel="1" x14ac:dyDescent="0.2">
      <c r="C29542" s="554"/>
      <c r="D29542" s="554"/>
    </row>
    <row r="29543" spans="3:4" hidden="1" outlineLevel="1" x14ac:dyDescent="0.2">
      <c r="C29543" s="554"/>
      <c r="D29543" s="554"/>
    </row>
    <row r="29544" spans="3:4" hidden="1" outlineLevel="1" x14ac:dyDescent="0.2">
      <c r="C29544" s="554"/>
      <c r="D29544" s="554"/>
    </row>
    <row r="29545" spans="3:4" hidden="1" outlineLevel="1" x14ac:dyDescent="0.2">
      <c r="C29545" s="554"/>
      <c r="D29545" s="554"/>
    </row>
    <row r="29546" spans="3:4" hidden="1" outlineLevel="1" x14ac:dyDescent="0.2">
      <c r="C29546" s="554"/>
      <c r="D29546" s="554"/>
    </row>
    <row r="29547" spans="3:4" hidden="1" outlineLevel="1" x14ac:dyDescent="0.2">
      <c r="C29547" s="554"/>
      <c r="D29547" s="554"/>
    </row>
    <row r="29548" spans="3:4" hidden="1" outlineLevel="1" x14ac:dyDescent="0.2">
      <c r="C29548" s="554"/>
      <c r="D29548" s="554"/>
    </row>
    <row r="29549" spans="3:4" hidden="1" outlineLevel="1" x14ac:dyDescent="0.2">
      <c r="C29549" s="554"/>
      <c r="D29549" s="554"/>
    </row>
    <row r="29550" spans="3:4" hidden="1" outlineLevel="1" x14ac:dyDescent="0.2">
      <c r="C29550" s="554"/>
      <c r="D29550" s="554"/>
    </row>
    <row r="29551" spans="3:4" hidden="1" outlineLevel="1" x14ac:dyDescent="0.2">
      <c r="C29551" s="554"/>
      <c r="D29551" s="554"/>
    </row>
    <row r="29552" spans="3:4" hidden="1" outlineLevel="1" x14ac:dyDescent="0.2">
      <c r="C29552" s="554"/>
      <c r="D29552" s="554"/>
    </row>
    <row r="29553" spans="3:4" hidden="1" outlineLevel="1" x14ac:dyDescent="0.2">
      <c r="C29553" s="554"/>
      <c r="D29553" s="554"/>
    </row>
    <row r="29554" spans="3:4" hidden="1" outlineLevel="1" x14ac:dyDescent="0.2">
      <c r="C29554" s="554"/>
      <c r="D29554" s="554"/>
    </row>
    <row r="29555" spans="3:4" hidden="1" outlineLevel="1" x14ac:dyDescent="0.2">
      <c r="C29555" s="554"/>
      <c r="D29555" s="554"/>
    </row>
    <row r="29556" spans="3:4" hidden="1" outlineLevel="1" x14ac:dyDescent="0.2">
      <c r="C29556" s="554"/>
      <c r="D29556" s="554"/>
    </row>
    <row r="29557" spans="3:4" hidden="1" outlineLevel="1" x14ac:dyDescent="0.2">
      <c r="C29557" s="554"/>
      <c r="D29557" s="554"/>
    </row>
    <row r="29558" spans="3:4" hidden="1" outlineLevel="1" x14ac:dyDescent="0.2">
      <c r="C29558" s="554"/>
      <c r="D29558" s="554"/>
    </row>
    <row r="29559" spans="3:4" hidden="1" outlineLevel="1" x14ac:dyDescent="0.2">
      <c r="C29559" s="554"/>
      <c r="D29559" s="554"/>
    </row>
    <row r="29560" spans="3:4" hidden="1" outlineLevel="1" x14ac:dyDescent="0.2">
      <c r="C29560" s="554"/>
      <c r="D29560" s="554"/>
    </row>
    <row r="29561" spans="3:4" hidden="1" outlineLevel="1" x14ac:dyDescent="0.2">
      <c r="C29561" s="554"/>
      <c r="D29561" s="554"/>
    </row>
    <row r="29562" spans="3:4" hidden="1" outlineLevel="1" x14ac:dyDescent="0.2">
      <c r="C29562" s="554"/>
      <c r="D29562" s="554"/>
    </row>
    <row r="29563" spans="3:4" hidden="1" outlineLevel="1" x14ac:dyDescent="0.2">
      <c r="C29563" s="554"/>
      <c r="D29563" s="554"/>
    </row>
    <row r="29564" spans="3:4" hidden="1" outlineLevel="1" x14ac:dyDescent="0.2">
      <c r="C29564" s="554"/>
      <c r="D29564" s="554"/>
    </row>
    <row r="29565" spans="3:4" hidden="1" outlineLevel="1" x14ac:dyDescent="0.2">
      <c r="C29565" s="554"/>
      <c r="D29565" s="554"/>
    </row>
    <row r="29566" spans="3:4" hidden="1" outlineLevel="1" x14ac:dyDescent="0.2">
      <c r="C29566" s="554"/>
      <c r="D29566" s="554"/>
    </row>
    <row r="29567" spans="3:4" hidden="1" outlineLevel="1" x14ac:dyDescent="0.2">
      <c r="C29567" s="554"/>
      <c r="D29567" s="554"/>
    </row>
    <row r="29568" spans="3:4" hidden="1" outlineLevel="1" x14ac:dyDescent="0.2">
      <c r="C29568" s="554"/>
      <c r="D29568" s="554"/>
    </row>
    <row r="29569" spans="3:4" hidden="1" outlineLevel="1" x14ac:dyDescent="0.2">
      <c r="C29569" s="554"/>
      <c r="D29569" s="554"/>
    </row>
    <row r="29570" spans="3:4" hidden="1" outlineLevel="1" x14ac:dyDescent="0.2">
      <c r="C29570" s="554"/>
      <c r="D29570" s="554"/>
    </row>
    <row r="29571" spans="3:4" hidden="1" outlineLevel="1" x14ac:dyDescent="0.2">
      <c r="C29571" s="554"/>
      <c r="D29571" s="554"/>
    </row>
    <row r="29572" spans="3:4" hidden="1" outlineLevel="1" x14ac:dyDescent="0.2">
      <c r="C29572" s="554"/>
      <c r="D29572" s="554"/>
    </row>
    <row r="29573" spans="3:4" hidden="1" outlineLevel="1" x14ac:dyDescent="0.2">
      <c r="C29573" s="554"/>
      <c r="D29573" s="554"/>
    </row>
    <row r="29574" spans="3:4" hidden="1" outlineLevel="1" x14ac:dyDescent="0.2">
      <c r="C29574" s="554"/>
      <c r="D29574" s="554"/>
    </row>
    <row r="29575" spans="3:4" hidden="1" outlineLevel="1" x14ac:dyDescent="0.2">
      <c r="C29575" s="554"/>
      <c r="D29575" s="554"/>
    </row>
    <row r="29576" spans="3:4" hidden="1" outlineLevel="1" x14ac:dyDescent="0.2">
      <c r="C29576" s="554"/>
      <c r="D29576" s="554"/>
    </row>
    <row r="29577" spans="3:4" hidden="1" outlineLevel="1" x14ac:dyDescent="0.2">
      <c r="C29577" s="554"/>
      <c r="D29577" s="554"/>
    </row>
    <row r="29578" spans="3:4" hidden="1" outlineLevel="1" x14ac:dyDescent="0.2">
      <c r="C29578" s="554"/>
      <c r="D29578" s="554"/>
    </row>
    <row r="29579" spans="3:4" hidden="1" outlineLevel="1" x14ac:dyDescent="0.2">
      <c r="C29579" s="554"/>
      <c r="D29579" s="554"/>
    </row>
    <row r="29580" spans="3:4" hidden="1" outlineLevel="1" x14ac:dyDescent="0.2">
      <c r="C29580" s="554"/>
      <c r="D29580" s="554"/>
    </row>
    <row r="29581" spans="3:4" hidden="1" outlineLevel="1" x14ac:dyDescent="0.2">
      <c r="C29581" s="554"/>
      <c r="D29581" s="554"/>
    </row>
    <row r="29582" spans="3:4" hidden="1" outlineLevel="1" x14ac:dyDescent="0.2">
      <c r="C29582" s="554"/>
      <c r="D29582" s="554"/>
    </row>
    <row r="29583" spans="3:4" hidden="1" outlineLevel="1" x14ac:dyDescent="0.2">
      <c r="C29583" s="554"/>
      <c r="D29583" s="554"/>
    </row>
    <row r="29584" spans="3:4" hidden="1" outlineLevel="1" x14ac:dyDescent="0.2">
      <c r="C29584" s="554"/>
      <c r="D29584" s="554"/>
    </row>
    <row r="29585" spans="3:4" hidden="1" outlineLevel="1" x14ac:dyDescent="0.2">
      <c r="C29585" s="554"/>
      <c r="D29585" s="554"/>
    </row>
    <row r="29586" spans="3:4" hidden="1" outlineLevel="1" x14ac:dyDescent="0.2">
      <c r="C29586" s="554"/>
      <c r="D29586" s="554"/>
    </row>
    <row r="29587" spans="3:4" hidden="1" outlineLevel="1" x14ac:dyDescent="0.2">
      <c r="C29587" s="554"/>
      <c r="D29587" s="554"/>
    </row>
    <row r="29588" spans="3:4" hidden="1" outlineLevel="1" x14ac:dyDescent="0.2">
      <c r="C29588" s="554"/>
      <c r="D29588" s="554"/>
    </row>
    <row r="29589" spans="3:4" hidden="1" outlineLevel="1" x14ac:dyDescent="0.2">
      <c r="C29589" s="554"/>
      <c r="D29589" s="554"/>
    </row>
    <row r="29590" spans="3:4" hidden="1" outlineLevel="1" x14ac:dyDescent="0.2">
      <c r="C29590" s="554"/>
      <c r="D29590" s="554"/>
    </row>
    <row r="29591" spans="3:4" hidden="1" outlineLevel="1" x14ac:dyDescent="0.2">
      <c r="C29591" s="554"/>
      <c r="D29591" s="554"/>
    </row>
    <row r="29592" spans="3:4" hidden="1" outlineLevel="1" x14ac:dyDescent="0.2">
      <c r="C29592" s="554"/>
      <c r="D29592" s="554"/>
    </row>
    <row r="29593" spans="3:4" hidden="1" outlineLevel="1" x14ac:dyDescent="0.2">
      <c r="C29593" s="554"/>
      <c r="D29593" s="554"/>
    </row>
    <row r="29594" spans="3:4" hidden="1" outlineLevel="1" x14ac:dyDescent="0.2">
      <c r="C29594" s="554"/>
      <c r="D29594" s="554"/>
    </row>
    <row r="29595" spans="3:4" hidden="1" outlineLevel="1" x14ac:dyDescent="0.2">
      <c r="C29595" s="554"/>
      <c r="D29595" s="554"/>
    </row>
    <row r="29596" spans="3:4" hidden="1" outlineLevel="1" x14ac:dyDescent="0.2">
      <c r="C29596" s="554"/>
      <c r="D29596" s="554"/>
    </row>
    <row r="29597" spans="3:4" hidden="1" outlineLevel="1" x14ac:dyDescent="0.2">
      <c r="C29597" s="554"/>
      <c r="D29597" s="554"/>
    </row>
    <row r="29598" spans="3:4" hidden="1" outlineLevel="1" x14ac:dyDescent="0.2">
      <c r="C29598" s="554"/>
      <c r="D29598" s="554"/>
    </row>
    <row r="29599" spans="3:4" hidden="1" outlineLevel="1" x14ac:dyDescent="0.2">
      <c r="C29599" s="554"/>
      <c r="D29599" s="554"/>
    </row>
    <row r="29600" spans="3:4" hidden="1" outlineLevel="1" x14ac:dyDescent="0.2">
      <c r="C29600" s="554"/>
      <c r="D29600" s="554"/>
    </row>
    <row r="29601" spans="3:4" hidden="1" outlineLevel="1" x14ac:dyDescent="0.2">
      <c r="C29601" s="554"/>
      <c r="D29601" s="554"/>
    </row>
    <row r="29602" spans="3:4" hidden="1" outlineLevel="1" x14ac:dyDescent="0.2">
      <c r="C29602" s="554"/>
      <c r="D29602" s="554"/>
    </row>
    <row r="29603" spans="3:4" hidden="1" outlineLevel="1" x14ac:dyDescent="0.2">
      <c r="C29603" s="554"/>
      <c r="D29603" s="554"/>
    </row>
    <row r="29604" spans="3:4" hidden="1" outlineLevel="1" x14ac:dyDescent="0.2">
      <c r="C29604" s="554"/>
      <c r="D29604" s="554"/>
    </row>
    <row r="29605" spans="3:4" hidden="1" outlineLevel="1" x14ac:dyDescent="0.2">
      <c r="C29605" s="554"/>
      <c r="D29605" s="554"/>
    </row>
    <row r="29606" spans="3:4" hidden="1" outlineLevel="1" x14ac:dyDescent="0.2">
      <c r="C29606" s="554"/>
      <c r="D29606" s="554"/>
    </row>
    <row r="29607" spans="3:4" hidden="1" outlineLevel="1" x14ac:dyDescent="0.2">
      <c r="C29607" s="554"/>
      <c r="D29607" s="554"/>
    </row>
    <row r="29608" spans="3:4" hidden="1" outlineLevel="1" x14ac:dyDescent="0.2">
      <c r="C29608" s="554"/>
      <c r="D29608" s="554"/>
    </row>
    <row r="29609" spans="3:4" hidden="1" outlineLevel="1" x14ac:dyDescent="0.2">
      <c r="C29609" s="554"/>
      <c r="D29609" s="554"/>
    </row>
    <row r="29610" spans="3:4" hidden="1" outlineLevel="1" x14ac:dyDescent="0.2">
      <c r="C29610" s="554"/>
      <c r="D29610" s="554"/>
    </row>
    <row r="29611" spans="3:4" hidden="1" outlineLevel="1" x14ac:dyDescent="0.2">
      <c r="C29611" s="554"/>
      <c r="D29611" s="554"/>
    </row>
    <row r="29612" spans="3:4" hidden="1" outlineLevel="1" x14ac:dyDescent="0.2">
      <c r="C29612" s="554"/>
      <c r="D29612" s="554"/>
    </row>
    <row r="29613" spans="3:4" hidden="1" outlineLevel="1" x14ac:dyDescent="0.2">
      <c r="C29613" s="554"/>
      <c r="D29613" s="554"/>
    </row>
    <row r="29614" spans="3:4" hidden="1" outlineLevel="1" x14ac:dyDescent="0.2">
      <c r="C29614" s="554"/>
      <c r="D29614" s="554"/>
    </row>
    <row r="29615" spans="3:4" hidden="1" outlineLevel="1" x14ac:dyDescent="0.2">
      <c r="C29615" s="554"/>
      <c r="D29615" s="554"/>
    </row>
    <row r="29616" spans="3:4" hidden="1" outlineLevel="1" x14ac:dyDescent="0.2">
      <c r="C29616" s="554"/>
      <c r="D29616" s="554"/>
    </row>
    <row r="29617" spans="3:4" hidden="1" outlineLevel="1" x14ac:dyDescent="0.2">
      <c r="C29617" s="554"/>
      <c r="D29617" s="554"/>
    </row>
    <row r="29618" spans="3:4" hidden="1" outlineLevel="1" x14ac:dyDescent="0.2">
      <c r="C29618" s="554"/>
      <c r="D29618" s="554"/>
    </row>
    <row r="29619" spans="3:4" hidden="1" outlineLevel="1" x14ac:dyDescent="0.2">
      <c r="C29619" s="554"/>
      <c r="D29619" s="554"/>
    </row>
    <row r="29620" spans="3:4" hidden="1" outlineLevel="1" x14ac:dyDescent="0.2">
      <c r="C29620" s="554"/>
      <c r="D29620" s="554"/>
    </row>
    <row r="29621" spans="3:4" hidden="1" outlineLevel="1" x14ac:dyDescent="0.2">
      <c r="C29621" s="554"/>
      <c r="D29621" s="554"/>
    </row>
    <row r="29622" spans="3:4" hidden="1" outlineLevel="1" x14ac:dyDescent="0.2">
      <c r="C29622" s="554"/>
      <c r="D29622" s="554"/>
    </row>
    <row r="29623" spans="3:4" hidden="1" outlineLevel="1" x14ac:dyDescent="0.2">
      <c r="C29623" s="554"/>
      <c r="D29623" s="554"/>
    </row>
    <row r="29624" spans="3:4" hidden="1" outlineLevel="1" x14ac:dyDescent="0.2">
      <c r="C29624" s="554"/>
      <c r="D29624" s="554"/>
    </row>
    <row r="29625" spans="3:4" hidden="1" outlineLevel="1" x14ac:dyDescent="0.2">
      <c r="C29625" s="554"/>
      <c r="D29625" s="554"/>
    </row>
    <row r="29626" spans="3:4" hidden="1" outlineLevel="1" x14ac:dyDescent="0.2">
      <c r="C29626" s="554"/>
      <c r="D29626" s="554"/>
    </row>
    <row r="29627" spans="3:4" hidden="1" outlineLevel="1" x14ac:dyDescent="0.2">
      <c r="C29627" s="554"/>
      <c r="D29627" s="554"/>
    </row>
    <row r="29628" spans="3:4" hidden="1" outlineLevel="1" x14ac:dyDescent="0.2">
      <c r="C29628" s="554"/>
      <c r="D29628" s="554"/>
    </row>
    <row r="29629" spans="3:4" hidden="1" outlineLevel="1" x14ac:dyDescent="0.2">
      <c r="C29629" s="554"/>
      <c r="D29629" s="554"/>
    </row>
    <row r="29630" spans="3:4" hidden="1" outlineLevel="1" x14ac:dyDescent="0.2">
      <c r="C29630" s="554"/>
      <c r="D29630" s="554"/>
    </row>
    <row r="29631" spans="3:4" hidden="1" outlineLevel="1" x14ac:dyDescent="0.2">
      <c r="C29631" s="554"/>
      <c r="D29631" s="554"/>
    </row>
    <row r="29632" spans="3:4" hidden="1" outlineLevel="1" x14ac:dyDescent="0.2">
      <c r="C29632" s="554"/>
      <c r="D29632" s="554"/>
    </row>
    <row r="29633" spans="3:4" hidden="1" outlineLevel="1" x14ac:dyDescent="0.2">
      <c r="C29633" s="554"/>
      <c r="D29633" s="554"/>
    </row>
    <row r="29634" spans="3:4" hidden="1" outlineLevel="1" x14ac:dyDescent="0.2">
      <c r="C29634" s="554"/>
      <c r="D29634" s="554"/>
    </row>
    <row r="29635" spans="3:4" hidden="1" outlineLevel="1" x14ac:dyDescent="0.2">
      <c r="C29635" s="554"/>
      <c r="D29635" s="554"/>
    </row>
    <row r="29636" spans="3:4" hidden="1" outlineLevel="1" x14ac:dyDescent="0.2">
      <c r="C29636" s="554"/>
      <c r="D29636" s="554"/>
    </row>
    <row r="29637" spans="3:4" hidden="1" outlineLevel="1" x14ac:dyDescent="0.2">
      <c r="C29637" s="554"/>
      <c r="D29637" s="554"/>
    </row>
    <row r="29638" spans="3:4" hidden="1" outlineLevel="1" x14ac:dyDescent="0.2">
      <c r="C29638" s="554"/>
      <c r="D29638" s="554"/>
    </row>
    <row r="29639" spans="3:4" hidden="1" outlineLevel="1" x14ac:dyDescent="0.2">
      <c r="C29639" s="554"/>
      <c r="D29639" s="554"/>
    </row>
    <row r="29640" spans="3:4" hidden="1" outlineLevel="1" x14ac:dyDescent="0.2">
      <c r="C29640" s="554"/>
      <c r="D29640" s="554"/>
    </row>
    <row r="29641" spans="3:4" hidden="1" outlineLevel="1" x14ac:dyDescent="0.2">
      <c r="C29641" s="554"/>
      <c r="D29641" s="554"/>
    </row>
    <row r="29642" spans="3:4" hidden="1" outlineLevel="1" x14ac:dyDescent="0.2">
      <c r="C29642" s="554"/>
      <c r="D29642" s="554"/>
    </row>
    <row r="29643" spans="3:4" hidden="1" outlineLevel="1" x14ac:dyDescent="0.2">
      <c r="C29643" s="554"/>
      <c r="D29643" s="554"/>
    </row>
    <row r="29644" spans="3:4" hidden="1" outlineLevel="1" x14ac:dyDescent="0.2">
      <c r="C29644" s="554"/>
      <c r="D29644" s="554"/>
    </row>
    <row r="29645" spans="3:4" hidden="1" outlineLevel="1" x14ac:dyDescent="0.2">
      <c r="C29645" s="554"/>
      <c r="D29645" s="554"/>
    </row>
    <row r="29646" spans="3:4" hidden="1" outlineLevel="1" x14ac:dyDescent="0.2">
      <c r="C29646" s="554"/>
      <c r="D29646" s="554"/>
    </row>
    <row r="29647" spans="3:4" hidden="1" outlineLevel="1" x14ac:dyDescent="0.2">
      <c r="C29647" s="554"/>
      <c r="D29647" s="554"/>
    </row>
    <row r="29648" spans="3:4" hidden="1" outlineLevel="1" x14ac:dyDescent="0.2">
      <c r="C29648" s="554"/>
      <c r="D29648" s="554"/>
    </row>
    <row r="29649" spans="3:4" hidden="1" outlineLevel="1" x14ac:dyDescent="0.2">
      <c r="C29649" s="554"/>
      <c r="D29649" s="554"/>
    </row>
    <row r="29650" spans="3:4" hidden="1" outlineLevel="1" x14ac:dyDescent="0.2">
      <c r="C29650" s="554"/>
      <c r="D29650" s="554"/>
    </row>
    <row r="29651" spans="3:4" hidden="1" outlineLevel="1" x14ac:dyDescent="0.2">
      <c r="C29651" s="554"/>
      <c r="D29651" s="554"/>
    </row>
    <row r="29652" spans="3:4" hidden="1" outlineLevel="1" x14ac:dyDescent="0.2">
      <c r="C29652" s="554"/>
      <c r="D29652" s="554"/>
    </row>
    <row r="29653" spans="3:4" hidden="1" outlineLevel="1" x14ac:dyDescent="0.2">
      <c r="C29653" s="554"/>
      <c r="D29653" s="554"/>
    </row>
    <row r="29654" spans="3:4" hidden="1" outlineLevel="1" x14ac:dyDescent="0.2">
      <c r="C29654" s="554"/>
      <c r="D29654" s="554"/>
    </row>
    <row r="29655" spans="3:4" hidden="1" outlineLevel="1" x14ac:dyDescent="0.2">
      <c r="C29655" s="554"/>
      <c r="D29655" s="554"/>
    </row>
    <row r="29656" spans="3:4" hidden="1" outlineLevel="1" x14ac:dyDescent="0.2">
      <c r="C29656" s="554"/>
      <c r="D29656" s="554"/>
    </row>
    <row r="29657" spans="3:4" hidden="1" outlineLevel="1" x14ac:dyDescent="0.2">
      <c r="C29657" s="554"/>
      <c r="D29657" s="554"/>
    </row>
    <row r="29658" spans="3:4" hidden="1" outlineLevel="1" x14ac:dyDescent="0.2">
      <c r="C29658" s="554"/>
      <c r="D29658" s="554"/>
    </row>
    <row r="29659" spans="3:4" hidden="1" outlineLevel="1" x14ac:dyDescent="0.2">
      <c r="C29659" s="554"/>
      <c r="D29659" s="554"/>
    </row>
    <row r="29660" spans="3:4" hidden="1" outlineLevel="1" x14ac:dyDescent="0.2">
      <c r="C29660" s="554"/>
      <c r="D29660" s="554"/>
    </row>
    <row r="29661" spans="3:4" hidden="1" outlineLevel="1" x14ac:dyDescent="0.2">
      <c r="C29661" s="554"/>
      <c r="D29661" s="554"/>
    </row>
    <row r="29662" spans="3:4" hidden="1" outlineLevel="1" x14ac:dyDescent="0.2">
      <c r="C29662" s="554"/>
      <c r="D29662" s="554"/>
    </row>
    <row r="29663" spans="3:4" hidden="1" outlineLevel="1" x14ac:dyDescent="0.2">
      <c r="C29663" s="554"/>
      <c r="D29663" s="554"/>
    </row>
    <row r="29664" spans="3:4" hidden="1" outlineLevel="1" x14ac:dyDescent="0.2">
      <c r="C29664" s="554"/>
      <c r="D29664" s="554"/>
    </row>
    <row r="29665" spans="3:4" hidden="1" outlineLevel="1" x14ac:dyDescent="0.2">
      <c r="C29665" s="554"/>
      <c r="D29665" s="554"/>
    </row>
    <row r="29666" spans="3:4" hidden="1" outlineLevel="1" x14ac:dyDescent="0.2">
      <c r="C29666" s="554"/>
      <c r="D29666" s="554"/>
    </row>
    <row r="29667" spans="3:4" hidden="1" outlineLevel="1" x14ac:dyDescent="0.2">
      <c r="C29667" s="554"/>
      <c r="D29667" s="554"/>
    </row>
    <row r="29668" spans="3:4" hidden="1" outlineLevel="1" x14ac:dyDescent="0.2">
      <c r="C29668" s="554"/>
      <c r="D29668" s="554"/>
    </row>
    <row r="29669" spans="3:4" hidden="1" outlineLevel="1" x14ac:dyDescent="0.2">
      <c r="C29669" s="554"/>
      <c r="D29669" s="554"/>
    </row>
    <row r="29670" spans="3:4" hidden="1" outlineLevel="1" x14ac:dyDescent="0.2">
      <c r="C29670" s="554"/>
      <c r="D29670" s="554"/>
    </row>
    <row r="29671" spans="3:4" hidden="1" outlineLevel="1" x14ac:dyDescent="0.2">
      <c r="C29671" s="554"/>
      <c r="D29671" s="554"/>
    </row>
    <row r="29672" spans="3:4" hidden="1" outlineLevel="1" x14ac:dyDescent="0.2">
      <c r="C29672" s="554"/>
      <c r="D29672" s="554"/>
    </row>
    <row r="29673" spans="3:4" hidden="1" outlineLevel="1" x14ac:dyDescent="0.2">
      <c r="C29673" s="554"/>
      <c r="D29673" s="554"/>
    </row>
    <row r="29674" spans="3:4" hidden="1" outlineLevel="1" x14ac:dyDescent="0.2">
      <c r="C29674" s="554"/>
      <c r="D29674" s="554"/>
    </row>
    <row r="29675" spans="3:4" hidden="1" outlineLevel="1" x14ac:dyDescent="0.2">
      <c r="C29675" s="554"/>
      <c r="D29675" s="554"/>
    </row>
    <row r="29676" spans="3:4" hidden="1" outlineLevel="1" x14ac:dyDescent="0.2">
      <c r="C29676" s="554"/>
      <c r="D29676" s="554"/>
    </row>
    <row r="29677" spans="3:4" hidden="1" outlineLevel="1" x14ac:dyDescent="0.2">
      <c r="C29677" s="554"/>
      <c r="D29677" s="554"/>
    </row>
    <row r="29678" spans="3:4" hidden="1" outlineLevel="1" x14ac:dyDescent="0.2">
      <c r="C29678" s="554"/>
      <c r="D29678" s="554"/>
    </row>
    <row r="29679" spans="3:4" hidden="1" outlineLevel="1" x14ac:dyDescent="0.2">
      <c r="C29679" s="554"/>
      <c r="D29679" s="554"/>
    </row>
    <row r="29680" spans="3:4" hidden="1" outlineLevel="1" x14ac:dyDescent="0.2">
      <c r="C29680" s="554"/>
      <c r="D29680" s="554"/>
    </row>
    <row r="29681" spans="3:4" hidden="1" outlineLevel="1" x14ac:dyDescent="0.2">
      <c r="C29681" s="554"/>
      <c r="D29681" s="554"/>
    </row>
    <row r="29682" spans="3:4" hidden="1" outlineLevel="1" x14ac:dyDescent="0.2">
      <c r="C29682" s="554"/>
      <c r="D29682" s="554"/>
    </row>
    <row r="29683" spans="3:4" hidden="1" outlineLevel="1" x14ac:dyDescent="0.2">
      <c r="C29683" s="554"/>
      <c r="D29683" s="554"/>
    </row>
    <row r="29684" spans="3:4" hidden="1" outlineLevel="1" x14ac:dyDescent="0.2">
      <c r="C29684" s="554"/>
      <c r="D29684" s="554"/>
    </row>
    <row r="29685" spans="3:4" hidden="1" outlineLevel="1" x14ac:dyDescent="0.2">
      <c r="C29685" s="554"/>
      <c r="D29685" s="554"/>
    </row>
    <row r="29686" spans="3:4" hidden="1" outlineLevel="1" x14ac:dyDescent="0.2">
      <c r="C29686" s="554"/>
      <c r="D29686" s="554"/>
    </row>
    <row r="29687" spans="3:4" hidden="1" outlineLevel="1" x14ac:dyDescent="0.2">
      <c r="C29687" s="554"/>
      <c r="D29687" s="554"/>
    </row>
    <row r="29688" spans="3:4" hidden="1" outlineLevel="1" x14ac:dyDescent="0.2">
      <c r="C29688" s="554"/>
      <c r="D29688" s="554"/>
    </row>
    <row r="29689" spans="3:4" hidden="1" outlineLevel="1" x14ac:dyDescent="0.2">
      <c r="C29689" s="554"/>
      <c r="D29689" s="554"/>
    </row>
    <row r="29690" spans="3:4" hidden="1" outlineLevel="1" x14ac:dyDescent="0.2">
      <c r="C29690" s="554"/>
      <c r="D29690" s="554"/>
    </row>
    <row r="29691" spans="3:4" hidden="1" outlineLevel="1" x14ac:dyDescent="0.2">
      <c r="C29691" s="554"/>
      <c r="D29691" s="554"/>
    </row>
    <row r="29692" spans="3:4" hidden="1" outlineLevel="1" x14ac:dyDescent="0.2">
      <c r="C29692" s="554"/>
      <c r="D29692" s="554"/>
    </row>
    <row r="29693" spans="3:4" hidden="1" outlineLevel="1" x14ac:dyDescent="0.2">
      <c r="C29693" s="554"/>
      <c r="D29693" s="554"/>
    </row>
    <row r="29694" spans="3:4" hidden="1" outlineLevel="1" x14ac:dyDescent="0.2">
      <c r="C29694" s="554"/>
      <c r="D29694" s="554"/>
    </row>
    <row r="29695" spans="3:4" hidden="1" outlineLevel="1" x14ac:dyDescent="0.2">
      <c r="C29695" s="554"/>
      <c r="D29695" s="554"/>
    </row>
    <row r="29696" spans="3:4" hidden="1" outlineLevel="1" x14ac:dyDescent="0.2">
      <c r="C29696" s="554"/>
      <c r="D29696" s="554"/>
    </row>
    <row r="29697" spans="3:4" hidden="1" outlineLevel="1" x14ac:dyDescent="0.2">
      <c r="C29697" s="554"/>
      <c r="D29697" s="554"/>
    </row>
    <row r="29698" spans="3:4" hidden="1" outlineLevel="1" x14ac:dyDescent="0.2">
      <c r="C29698" s="554"/>
      <c r="D29698" s="554"/>
    </row>
    <row r="29699" spans="3:4" hidden="1" outlineLevel="1" x14ac:dyDescent="0.2">
      <c r="C29699" s="554"/>
      <c r="D29699" s="554"/>
    </row>
    <row r="29700" spans="3:4" hidden="1" outlineLevel="1" x14ac:dyDescent="0.2">
      <c r="C29700" s="554"/>
      <c r="D29700" s="554"/>
    </row>
    <row r="29701" spans="3:4" hidden="1" outlineLevel="1" x14ac:dyDescent="0.2">
      <c r="C29701" s="554"/>
      <c r="D29701" s="554"/>
    </row>
    <row r="29702" spans="3:4" hidden="1" outlineLevel="1" x14ac:dyDescent="0.2">
      <c r="C29702" s="554"/>
      <c r="D29702" s="554"/>
    </row>
    <row r="29703" spans="3:4" hidden="1" outlineLevel="1" x14ac:dyDescent="0.2">
      <c r="C29703" s="554"/>
      <c r="D29703" s="554"/>
    </row>
    <row r="29704" spans="3:4" hidden="1" outlineLevel="1" x14ac:dyDescent="0.2">
      <c r="C29704" s="554"/>
      <c r="D29704" s="554"/>
    </row>
    <row r="29705" spans="3:4" hidden="1" outlineLevel="1" x14ac:dyDescent="0.2">
      <c r="C29705" s="554"/>
      <c r="D29705" s="554"/>
    </row>
    <row r="29706" spans="3:4" hidden="1" outlineLevel="1" x14ac:dyDescent="0.2">
      <c r="C29706" s="554"/>
      <c r="D29706" s="554"/>
    </row>
    <row r="29707" spans="3:4" hidden="1" outlineLevel="1" x14ac:dyDescent="0.2">
      <c r="C29707" s="554"/>
      <c r="D29707" s="554"/>
    </row>
    <row r="29708" spans="3:4" hidden="1" outlineLevel="1" x14ac:dyDescent="0.2">
      <c r="C29708" s="554"/>
      <c r="D29708" s="554"/>
    </row>
    <row r="29709" spans="3:4" hidden="1" outlineLevel="1" x14ac:dyDescent="0.2">
      <c r="C29709" s="554"/>
      <c r="D29709" s="554"/>
    </row>
    <row r="29710" spans="3:4" hidden="1" outlineLevel="1" x14ac:dyDescent="0.2">
      <c r="C29710" s="554"/>
      <c r="D29710" s="554"/>
    </row>
    <row r="29711" spans="3:4" hidden="1" outlineLevel="1" x14ac:dyDescent="0.2">
      <c r="C29711" s="554"/>
      <c r="D29711" s="554"/>
    </row>
    <row r="29712" spans="3:4" hidden="1" outlineLevel="1" x14ac:dyDescent="0.2">
      <c r="C29712" s="554"/>
      <c r="D29712" s="554"/>
    </row>
    <row r="29713" spans="3:4" hidden="1" outlineLevel="1" x14ac:dyDescent="0.2">
      <c r="C29713" s="554"/>
      <c r="D29713" s="554"/>
    </row>
    <row r="29714" spans="3:4" hidden="1" outlineLevel="1" x14ac:dyDescent="0.2">
      <c r="C29714" s="554"/>
      <c r="D29714" s="554"/>
    </row>
    <row r="29715" spans="3:4" hidden="1" outlineLevel="1" x14ac:dyDescent="0.2">
      <c r="C29715" s="554"/>
      <c r="D29715" s="554"/>
    </row>
    <row r="29716" spans="3:4" hidden="1" outlineLevel="1" x14ac:dyDescent="0.2">
      <c r="C29716" s="554"/>
      <c r="D29716" s="554"/>
    </row>
    <row r="29717" spans="3:4" hidden="1" outlineLevel="1" x14ac:dyDescent="0.2">
      <c r="C29717" s="554"/>
      <c r="D29717" s="554"/>
    </row>
    <row r="29718" spans="3:4" hidden="1" outlineLevel="1" x14ac:dyDescent="0.2">
      <c r="C29718" s="554"/>
      <c r="D29718" s="554"/>
    </row>
    <row r="29719" spans="3:4" hidden="1" outlineLevel="1" x14ac:dyDescent="0.2">
      <c r="C29719" s="554"/>
      <c r="D29719" s="554"/>
    </row>
    <row r="29720" spans="3:4" hidden="1" outlineLevel="1" x14ac:dyDescent="0.2">
      <c r="C29720" s="554"/>
      <c r="D29720" s="554"/>
    </row>
    <row r="29721" spans="3:4" hidden="1" outlineLevel="1" x14ac:dyDescent="0.2">
      <c r="C29721" s="554"/>
      <c r="D29721" s="554"/>
    </row>
    <row r="29722" spans="3:4" hidden="1" outlineLevel="1" x14ac:dyDescent="0.2">
      <c r="C29722" s="554"/>
      <c r="D29722" s="554"/>
    </row>
    <row r="29723" spans="3:4" hidden="1" outlineLevel="1" x14ac:dyDescent="0.2">
      <c r="C29723" s="554"/>
      <c r="D29723" s="554"/>
    </row>
    <row r="29724" spans="3:4" hidden="1" outlineLevel="1" x14ac:dyDescent="0.2">
      <c r="C29724" s="554"/>
      <c r="D29724" s="554"/>
    </row>
    <row r="29725" spans="3:4" hidden="1" outlineLevel="1" x14ac:dyDescent="0.2">
      <c r="C29725" s="554"/>
      <c r="D29725" s="554"/>
    </row>
    <row r="29726" spans="3:4" hidden="1" outlineLevel="1" x14ac:dyDescent="0.2">
      <c r="C29726" s="554"/>
      <c r="D29726" s="554"/>
    </row>
    <row r="29727" spans="3:4" hidden="1" outlineLevel="1" x14ac:dyDescent="0.2">
      <c r="C29727" s="554"/>
      <c r="D29727" s="554"/>
    </row>
    <row r="29728" spans="3:4" hidden="1" outlineLevel="1" x14ac:dyDescent="0.2">
      <c r="C29728" s="554"/>
      <c r="D29728" s="554"/>
    </row>
    <row r="29729" spans="3:4" hidden="1" outlineLevel="1" x14ac:dyDescent="0.2">
      <c r="C29729" s="554"/>
      <c r="D29729" s="554"/>
    </row>
    <row r="29730" spans="3:4" hidden="1" outlineLevel="1" x14ac:dyDescent="0.2">
      <c r="C29730" s="554"/>
      <c r="D29730" s="554"/>
    </row>
    <row r="29731" spans="3:4" hidden="1" outlineLevel="1" x14ac:dyDescent="0.2">
      <c r="C29731" s="554"/>
      <c r="D29731" s="554"/>
    </row>
    <row r="29732" spans="3:4" hidden="1" outlineLevel="1" x14ac:dyDescent="0.2">
      <c r="C29732" s="554"/>
      <c r="D29732" s="554"/>
    </row>
    <row r="29733" spans="3:4" hidden="1" outlineLevel="1" x14ac:dyDescent="0.2">
      <c r="C29733" s="554"/>
      <c r="D29733" s="554"/>
    </row>
    <row r="29734" spans="3:4" hidden="1" outlineLevel="1" x14ac:dyDescent="0.2">
      <c r="C29734" s="554"/>
      <c r="D29734" s="554"/>
    </row>
    <row r="29735" spans="3:4" hidden="1" outlineLevel="1" x14ac:dyDescent="0.2">
      <c r="C29735" s="554"/>
      <c r="D29735" s="554"/>
    </row>
    <row r="29736" spans="3:4" hidden="1" outlineLevel="1" x14ac:dyDescent="0.2">
      <c r="C29736" s="554"/>
      <c r="D29736" s="554"/>
    </row>
    <row r="29737" spans="3:4" hidden="1" outlineLevel="1" x14ac:dyDescent="0.2">
      <c r="C29737" s="554"/>
      <c r="D29737" s="554"/>
    </row>
    <row r="29738" spans="3:4" hidden="1" outlineLevel="1" x14ac:dyDescent="0.2">
      <c r="C29738" s="554"/>
      <c r="D29738" s="554"/>
    </row>
    <row r="29739" spans="3:4" hidden="1" outlineLevel="1" x14ac:dyDescent="0.2">
      <c r="C29739" s="554"/>
      <c r="D29739" s="554"/>
    </row>
    <row r="29740" spans="3:4" hidden="1" outlineLevel="1" x14ac:dyDescent="0.2">
      <c r="C29740" s="554"/>
      <c r="D29740" s="554"/>
    </row>
    <row r="29741" spans="3:4" hidden="1" outlineLevel="1" x14ac:dyDescent="0.2">
      <c r="C29741" s="554"/>
      <c r="D29741" s="554"/>
    </row>
    <row r="29742" spans="3:4" hidden="1" outlineLevel="1" x14ac:dyDescent="0.2">
      <c r="C29742" s="554"/>
      <c r="D29742" s="554"/>
    </row>
    <row r="29743" spans="3:4" hidden="1" outlineLevel="1" x14ac:dyDescent="0.2">
      <c r="C29743" s="554"/>
      <c r="D29743" s="554"/>
    </row>
    <row r="29744" spans="3:4" hidden="1" outlineLevel="1" x14ac:dyDescent="0.2">
      <c r="C29744" s="554"/>
      <c r="D29744" s="554"/>
    </row>
    <row r="29745" spans="3:4" hidden="1" outlineLevel="1" x14ac:dyDescent="0.2">
      <c r="C29745" s="554"/>
      <c r="D29745" s="554"/>
    </row>
    <row r="29746" spans="3:4" hidden="1" outlineLevel="1" x14ac:dyDescent="0.2">
      <c r="C29746" s="554"/>
      <c r="D29746" s="554"/>
    </row>
    <row r="29747" spans="3:4" hidden="1" outlineLevel="1" x14ac:dyDescent="0.2">
      <c r="C29747" s="554"/>
      <c r="D29747" s="554"/>
    </row>
    <row r="29748" spans="3:4" hidden="1" outlineLevel="1" x14ac:dyDescent="0.2">
      <c r="C29748" s="554"/>
      <c r="D29748" s="554"/>
    </row>
    <row r="29749" spans="3:4" hidden="1" outlineLevel="1" x14ac:dyDescent="0.2">
      <c r="C29749" s="554"/>
      <c r="D29749" s="554"/>
    </row>
    <row r="29750" spans="3:4" hidden="1" outlineLevel="1" x14ac:dyDescent="0.2">
      <c r="C29750" s="554"/>
      <c r="D29750" s="554"/>
    </row>
    <row r="29751" spans="3:4" hidden="1" outlineLevel="1" x14ac:dyDescent="0.2">
      <c r="C29751" s="554"/>
      <c r="D29751" s="554"/>
    </row>
    <row r="29752" spans="3:4" hidden="1" outlineLevel="1" x14ac:dyDescent="0.2">
      <c r="C29752" s="554"/>
      <c r="D29752" s="554"/>
    </row>
    <row r="29753" spans="3:4" hidden="1" outlineLevel="1" x14ac:dyDescent="0.2">
      <c r="C29753" s="554"/>
      <c r="D29753" s="554"/>
    </row>
    <row r="29754" spans="3:4" hidden="1" outlineLevel="1" x14ac:dyDescent="0.2">
      <c r="C29754" s="554"/>
      <c r="D29754" s="554"/>
    </row>
    <row r="29755" spans="3:4" hidden="1" outlineLevel="1" x14ac:dyDescent="0.2">
      <c r="C29755" s="554"/>
      <c r="D29755" s="554"/>
    </row>
    <row r="29756" spans="3:4" hidden="1" outlineLevel="1" x14ac:dyDescent="0.2">
      <c r="C29756" s="554"/>
      <c r="D29756" s="554"/>
    </row>
    <row r="29757" spans="3:4" hidden="1" outlineLevel="1" x14ac:dyDescent="0.2">
      <c r="C29757" s="554"/>
      <c r="D29757" s="554"/>
    </row>
    <row r="29758" spans="3:4" hidden="1" outlineLevel="1" x14ac:dyDescent="0.2">
      <c r="C29758" s="554"/>
      <c r="D29758" s="554"/>
    </row>
    <row r="29759" spans="3:4" hidden="1" outlineLevel="1" x14ac:dyDescent="0.2">
      <c r="C29759" s="554"/>
      <c r="D29759" s="554"/>
    </row>
    <row r="29760" spans="3:4" hidden="1" outlineLevel="1" x14ac:dyDescent="0.2">
      <c r="C29760" s="554"/>
      <c r="D29760" s="554"/>
    </row>
    <row r="29761" spans="3:4" hidden="1" outlineLevel="1" x14ac:dyDescent="0.2">
      <c r="C29761" s="554"/>
      <c r="D29761" s="554"/>
    </row>
    <row r="29762" spans="3:4" hidden="1" outlineLevel="1" x14ac:dyDescent="0.2">
      <c r="C29762" s="554"/>
      <c r="D29762" s="554"/>
    </row>
    <row r="29763" spans="3:4" hidden="1" outlineLevel="1" x14ac:dyDescent="0.2">
      <c r="C29763" s="554"/>
      <c r="D29763" s="554"/>
    </row>
    <row r="29764" spans="3:4" hidden="1" outlineLevel="1" x14ac:dyDescent="0.2">
      <c r="C29764" s="554"/>
      <c r="D29764" s="554"/>
    </row>
    <row r="29765" spans="3:4" hidden="1" outlineLevel="1" x14ac:dyDescent="0.2">
      <c r="C29765" s="554"/>
      <c r="D29765" s="554"/>
    </row>
    <row r="29766" spans="3:4" hidden="1" outlineLevel="1" x14ac:dyDescent="0.2">
      <c r="C29766" s="554"/>
      <c r="D29766" s="554"/>
    </row>
    <row r="29767" spans="3:4" hidden="1" outlineLevel="1" x14ac:dyDescent="0.2">
      <c r="C29767" s="554"/>
      <c r="D29767" s="554"/>
    </row>
    <row r="29768" spans="3:4" hidden="1" outlineLevel="1" x14ac:dyDescent="0.2">
      <c r="C29768" s="554"/>
      <c r="D29768" s="554"/>
    </row>
    <row r="29769" spans="3:4" hidden="1" outlineLevel="1" x14ac:dyDescent="0.2">
      <c r="C29769" s="554"/>
      <c r="D29769" s="554"/>
    </row>
    <row r="29770" spans="3:4" hidden="1" outlineLevel="1" x14ac:dyDescent="0.2">
      <c r="C29770" s="554"/>
      <c r="D29770" s="554"/>
    </row>
    <row r="29771" spans="3:4" hidden="1" outlineLevel="1" x14ac:dyDescent="0.2">
      <c r="C29771" s="554"/>
      <c r="D29771" s="554"/>
    </row>
    <row r="29772" spans="3:4" hidden="1" outlineLevel="1" x14ac:dyDescent="0.2">
      <c r="C29772" s="554"/>
      <c r="D29772" s="554"/>
    </row>
    <row r="29773" spans="3:4" hidden="1" outlineLevel="1" x14ac:dyDescent="0.2">
      <c r="C29773" s="554"/>
      <c r="D29773" s="554"/>
    </row>
    <row r="29774" spans="3:4" hidden="1" outlineLevel="1" x14ac:dyDescent="0.2">
      <c r="C29774" s="554"/>
      <c r="D29774" s="554"/>
    </row>
    <row r="29775" spans="3:4" hidden="1" outlineLevel="1" x14ac:dyDescent="0.2">
      <c r="C29775" s="554"/>
      <c r="D29775" s="554"/>
    </row>
    <row r="29776" spans="3:4" hidden="1" outlineLevel="1" x14ac:dyDescent="0.2">
      <c r="C29776" s="554"/>
      <c r="D29776" s="554"/>
    </row>
    <row r="29777" spans="3:4" hidden="1" outlineLevel="1" x14ac:dyDescent="0.2">
      <c r="C29777" s="554"/>
      <c r="D29777" s="554"/>
    </row>
    <row r="29778" spans="3:4" hidden="1" outlineLevel="1" x14ac:dyDescent="0.2">
      <c r="C29778" s="554"/>
      <c r="D29778" s="554"/>
    </row>
    <row r="29779" spans="3:4" hidden="1" outlineLevel="1" x14ac:dyDescent="0.2">
      <c r="C29779" s="554"/>
      <c r="D29779" s="554"/>
    </row>
    <row r="29780" spans="3:4" hidden="1" outlineLevel="1" x14ac:dyDescent="0.2">
      <c r="C29780" s="554"/>
      <c r="D29780" s="554"/>
    </row>
    <row r="29781" spans="3:4" hidden="1" outlineLevel="1" x14ac:dyDescent="0.2">
      <c r="C29781" s="554"/>
      <c r="D29781" s="554"/>
    </row>
    <row r="29782" spans="3:4" hidden="1" outlineLevel="1" x14ac:dyDescent="0.2">
      <c r="C29782" s="554"/>
      <c r="D29782" s="554"/>
    </row>
    <row r="29783" spans="3:4" hidden="1" outlineLevel="1" x14ac:dyDescent="0.2">
      <c r="C29783" s="554"/>
      <c r="D29783" s="554"/>
    </row>
    <row r="29784" spans="3:4" hidden="1" outlineLevel="1" x14ac:dyDescent="0.2">
      <c r="C29784" s="554"/>
      <c r="D29784" s="554"/>
    </row>
    <row r="29785" spans="3:4" hidden="1" outlineLevel="1" x14ac:dyDescent="0.2">
      <c r="C29785" s="554"/>
      <c r="D29785" s="554"/>
    </row>
    <row r="29786" spans="3:4" hidden="1" outlineLevel="1" x14ac:dyDescent="0.2">
      <c r="C29786" s="554"/>
      <c r="D29786" s="554"/>
    </row>
    <row r="29787" spans="3:4" hidden="1" outlineLevel="1" x14ac:dyDescent="0.2">
      <c r="C29787" s="554"/>
      <c r="D29787" s="554"/>
    </row>
    <row r="29788" spans="3:4" hidden="1" outlineLevel="1" x14ac:dyDescent="0.2">
      <c r="C29788" s="554"/>
      <c r="D29788" s="554"/>
    </row>
    <row r="29789" spans="3:4" hidden="1" outlineLevel="1" x14ac:dyDescent="0.2">
      <c r="C29789" s="554"/>
      <c r="D29789" s="554"/>
    </row>
    <row r="29790" spans="3:4" hidden="1" outlineLevel="1" x14ac:dyDescent="0.2">
      <c r="C29790" s="554"/>
      <c r="D29790" s="554"/>
    </row>
    <row r="29791" spans="3:4" hidden="1" outlineLevel="1" x14ac:dyDescent="0.2">
      <c r="C29791" s="554"/>
      <c r="D29791" s="554"/>
    </row>
    <row r="29792" spans="3:4" hidden="1" outlineLevel="1" x14ac:dyDescent="0.2">
      <c r="C29792" s="554"/>
      <c r="D29792" s="554"/>
    </row>
    <row r="29793" spans="3:4" hidden="1" outlineLevel="1" x14ac:dyDescent="0.2">
      <c r="C29793" s="554"/>
      <c r="D29793" s="554"/>
    </row>
    <row r="29794" spans="3:4" hidden="1" outlineLevel="1" x14ac:dyDescent="0.2">
      <c r="C29794" s="554"/>
      <c r="D29794" s="554"/>
    </row>
    <row r="29795" spans="3:4" hidden="1" outlineLevel="1" x14ac:dyDescent="0.2">
      <c r="C29795" s="554"/>
      <c r="D29795" s="554"/>
    </row>
    <row r="29796" spans="3:4" hidden="1" outlineLevel="1" x14ac:dyDescent="0.2">
      <c r="C29796" s="554"/>
      <c r="D29796" s="554"/>
    </row>
    <row r="29797" spans="3:4" hidden="1" outlineLevel="1" x14ac:dyDescent="0.2">
      <c r="C29797" s="554"/>
      <c r="D29797" s="554"/>
    </row>
    <row r="29798" spans="3:4" hidden="1" outlineLevel="1" x14ac:dyDescent="0.2">
      <c r="C29798" s="554"/>
      <c r="D29798" s="554"/>
    </row>
    <row r="29799" spans="3:4" hidden="1" outlineLevel="1" x14ac:dyDescent="0.2">
      <c r="C29799" s="554"/>
      <c r="D29799" s="554"/>
    </row>
    <row r="29800" spans="3:4" hidden="1" outlineLevel="1" x14ac:dyDescent="0.2">
      <c r="C29800" s="554"/>
      <c r="D29800" s="554"/>
    </row>
    <row r="29801" spans="3:4" hidden="1" outlineLevel="1" x14ac:dyDescent="0.2">
      <c r="C29801" s="554"/>
      <c r="D29801" s="554"/>
    </row>
    <row r="29802" spans="3:4" hidden="1" outlineLevel="1" x14ac:dyDescent="0.2">
      <c r="C29802" s="554"/>
      <c r="D29802" s="554"/>
    </row>
    <row r="29803" spans="3:4" hidden="1" outlineLevel="1" x14ac:dyDescent="0.2">
      <c r="C29803" s="554"/>
      <c r="D29803" s="554"/>
    </row>
    <row r="29804" spans="3:4" hidden="1" outlineLevel="1" x14ac:dyDescent="0.2">
      <c r="C29804" s="554"/>
      <c r="D29804" s="554"/>
    </row>
    <row r="29805" spans="3:4" hidden="1" outlineLevel="1" x14ac:dyDescent="0.2">
      <c r="C29805" s="554"/>
      <c r="D29805" s="554"/>
    </row>
    <row r="29806" spans="3:4" hidden="1" outlineLevel="1" x14ac:dyDescent="0.2">
      <c r="C29806" s="554"/>
      <c r="D29806" s="554"/>
    </row>
    <row r="29807" spans="3:4" hidden="1" outlineLevel="1" x14ac:dyDescent="0.2">
      <c r="C29807" s="554"/>
      <c r="D29807" s="554"/>
    </row>
    <row r="29808" spans="3:4" hidden="1" outlineLevel="1" x14ac:dyDescent="0.2">
      <c r="C29808" s="554"/>
      <c r="D29808" s="554"/>
    </row>
    <row r="29809" spans="3:4" hidden="1" outlineLevel="1" x14ac:dyDescent="0.2">
      <c r="C29809" s="554"/>
      <c r="D29809" s="554"/>
    </row>
    <row r="29810" spans="3:4" hidden="1" outlineLevel="1" x14ac:dyDescent="0.2">
      <c r="C29810" s="554"/>
      <c r="D29810" s="554"/>
    </row>
    <row r="29811" spans="3:4" hidden="1" outlineLevel="1" x14ac:dyDescent="0.2">
      <c r="C29811" s="554"/>
      <c r="D29811" s="554"/>
    </row>
    <row r="29812" spans="3:4" hidden="1" outlineLevel="1" x14ac:dyDescent="0.2">
      <c r="C29812" s="554"/>
      <c r="D29812" s="554"/>
    </row>
    <row r="29813" spans="3:4" hidden="1" outlineLevel="1" x14ac:dyDescent="0.2">
      <c r="C29813" s="554"/>
      <c r="D29813" s="554"/>
    </row>
    <row r="29814" spans="3:4" hidden="1" outlineLevel="1" x14ac:dyDescent="0.2">
      <c r="C29814" s="554"/>
      <c r="D29814" s="554"/>
    </row>
    <row r="29815" spans="3:4" hidden="1" outlineLevel="1" x14ac:dyDescent="0.2">
      <c r="C29815" s="554"/>
      <c r="D29815" s="554"/>
    </row>
    <row r="29816" spans="3:4" hidden="1" outlineLevel="1" x14ac:dyDescent="0.2">
      <c r="C29816" s="554"/>
      <c r="D29816" s="554"/>
    </row>
    <row r="29817" spans="3:4" hidden="1" outlineLevel="1" x14ac:dyDescent="0.2">
      <c r="C29817" s="554"/>
      <c r="D29817" s="554"/>
    </row>
    <row r="29818" spans="3:4" hidden="1" outlineLevel="1" x14ac:dyDescent="0.2">
      <c r="C29818" s="554"/>
      <c r="D29818" s="554"/>
    </row>
    <row r="29819" spans="3:4" hidden="1" outlineLevel="1" x14ac:dyDescent="0.2">
      <c r="C29819" s="554"/>
      <c r="D29819" s="554"/>
    </row>
    <row r="29820" spans="3:4" hidden="1" outlineLevel="1" x14ac:dyDescent="0.2">
      <c r="C29820" s="554"/>
      <c r="D29820" s="554"/>
    </row>
    <row r="29821" spans="3:4" hidden="1" outlineLevel="1" x14ac:dyDescent="0.2">
      <c r="C29821" s="554"/>
      <c r="D29821" s="554"/>
    </row>
    <row r="29822" spans="3:4" hidden="1" outlineLevel="1" x14ac:dyDescent="0.2">
      <c r="C29822" s="554"/>
      <c r="D29822" s="554"/>
    </row>
    <row r="29823" spans="3:4" hidden="1" outlineLevel="1" x14ac:dyDescent="0.2">
      <c r="C29823" s="554"/>
      <c r="D29823" s="554"/>
    </row>
    <row r="29824" spans="3:4" hidden="1" outlineLevel="1" x14ac:dyDescent="0.2">
      <c r="C29824" s="554"/>
      <c r="D29824" s="554"/>
    </row>
    <row r="29825" spans="3:4" hidden="1" outlineLevel="1" x14ac:dyDescent="0.2">
      <c r="C29825" s="554"/>
      <c r="D29825" s="554"/>
    </row>
    <row r="29826" spans="3:4" hidden="1" outlineLevel="1" x14ac:dyDescent="0.2">
      <c r="C29826" s="554"/>
      <c r="D29826" s="554"/>
    </row>
    <row r="29827" spans="3:4" hidden="1" outlineLevel="1" x14ac:dyDescent="0.2">
      <c r="C29827" s="554"/>
      <c r="D29827" s="554"/>
    </row>
    <row r="29828" spans="3:4" hidden="1" outlineLevel="1" x14ac:dyDescent="0.2">
      <c r="C29828" s="554"/>
      <c r="D29828" s="554"/>
    </row>
    <row r="29829" spans="3:4" hidden="1" outlineLevel="1" x14ac:dyDescent="0.2">
      <c r="C29829" s="554"/>
      <c r="D29829" s="554"/>
    </row>
    <row r="29830" spans="3:4" hidden="1" outlineLevel="1" x14ac:dyDescent="0.2">
      <c r="C29830" s="554"/>
      <c r="D29830" s="554"/>
    </row>
    <row r="29831" spans="3:4" hidden="1" outlineLevel="1" x14ac:dyDescent="0.2">
      <c r="C29831" s="554"/>
      <c r="D29831" s="554"/>
    </row>
    <row r="29832" spans="3:4" hidden="1" outlineLevel="1" x14ac:dyDescent="0.2">
      <c r="C29832" s="554"/>
      <c r="D29832" s="554"/>
    </row>
    <row r="29833" spans="3:4" hidden="1" outlineLevel="1" x14ac:dyDescent="0.2">
      <c r="C29833" s="554"/>
      <c r="D29833" s="554"/>
    </row>
    <row r="29834" spans="3:4" hidden="1" outlineLevel="1" x14ac:dyDescent="0.2">
      <c r="C29834" s="554"/>
      <c r="D29834" s="554"/>
    </row>
    <row r="29835" spans="3:4" hidden="1" outlineLevel="1" x14ac:dyDescent="0.2">
      <c r="C29835" s="554"/>
      <c r="D29835" s="554"/>
    </row>
    <row r="29836" spans="3:4" hidden="1" outlineLevel="1" x14ac:dyDescent="0.2">
      <c r="C29836" s="554"/>
      <c r="D29836" s="554"/>
    </row>
    <row r="29837" spans="3:4" hidden="1" outlineLevel="1" x14ac:dyDescent="0.2">
      <c r="C29837" s="554"/>
      <c r="D29837" s="554"/>
    </row>
    <row r="29838" spans="3:4" hidden="1" outlineLevel="1" x14ac:dyDescent="0.2">
      <c r="C29838" s="554"/>
      <c r="D29838" s="554"/>
    </row>
    <row r="29839" spans="3:4" hidden="1" outlineLevel="1" x14ac:dyDescent="0.2">
      <c r="C29839" s="554"/>
      <c r="D29839" s="554"/>
    </row>
    <row r="29840" spans="3:4" hidden="1" outlineLevel="1" x14ac:dyDescent="0.2">
      <c r="C29840" s="554"/>
      <c r="D29840" s="554"/>
    </row>
    <row r="29841" spans="3:4" hidden="1" outlineLevel="1" x14ac:dyDescent="0.2">
      <c r="C29841" s="554"/>
      <c r="D29841" s="554"/>
    </row>
    <row r="29842" spans="3:4" hidden="1" outlineLevel="1" x14ac:dyDescent="0.2">
      <c r="C29842" s="554"/>
      <c r="D29842" s="554"/>
    </row>
    <row r="29843" spans="3:4" hidden="1" outlineLevel="1" x14ac:dyDescent="0.2">
      <c r="C29843" s="554"/>
      <c r="D29843" s="554"/>
    </row>
    <row r="29844" spans="3:4" hidden="1" outlineLevel="1" x14ac:dyDescent="0.2">
      <c r="C29844" s="554"/>
      <c r="D29844" s="554"/>
    </row>
    <row r="29845" spans="3:4" hidden="1" outlineLevel="1" x14ac:dyDescent="0.2">
      <c r="C29845" s="554"/>
      <c r="D29845" s="554"/>
    </row>
    <row r="29846" spans="3:4" hidden="1" outlineLevel="1" x14ac:dyDescent="0.2">
      <c r="C29846" s="554"/>
      <c r="D29846" s="554"/>
    </row>
    <row r="29847" spans="3:4" hidden="1" outlineLevel="1" x14ac:dyDescent="0.2">
      <c r="C29847" s="554"/>
      <c r="D29847" s="554"/>
    </row>
    <row r="29848" spans="3:4" hidden="1" outlineLevel="1" x14ac:dyDescent="0.2">
      <c r="C29848" s="554"/>
      <c r="D29848" s="554"/>
    </row>
    <row r="29849" spans="3:4" hidden="1" outlineLevel="1" x14ac:dyDescent="0.2">
      <c r="C29849" s="554"/>
      <c r="D29849" s="554"/>
    </row>
    <row r="29850" spans="3:4" hidden="1" outlineLevel="1" x14ac:dyDescent="0.2">
      <c r="C29850" s="554"/>
      <c r="D29850" s="554"/>
    </row>
    <row r="29851" spans="3:4" hidden="1" outlineLevel="1" x14ac:dyDescent="0.2">
      <c r="C29851" s="554"/>
      <c r="D29851" s="554"/>
    </row>
    <row r="29852" spans="3:4" hidden="1" outlineLevel="1" x14ac:dyDescent="0.2">
      <c r="C29852" s="554"/>
      <c r="D29852" s="554"/>
    </row>
    <row r="29853" spans="3:4" hidden="1" outlineLevel="1" x14ac:dyDescent="0.2">
      <c r="C29853" s="554"/>
      <c r="D29853" s="554"/>
    </row>
    <row r="29854" spans="3:4" hidden="1" outlineLevel="1" x14ac:dyDescent="0.2">
      <c r="C29854" s="554"/>
      <c r="D29854" s="554"/>
    </row>
    <row r="29855" spans="3:4" hidden="1" outlineLevel="1" x14ac:dyDescent="0.2">
      <c r="C29855" s="554"/>
      <c r="D29855" s="554"/>
    </row>
    <row r="29856" spans="3:4" hidden="1" outlineLevel="1" x14ac:dyDescent="0.2">
      <c r="C29856" s="554"/>
      <c r="D29856" s="554"/>
    </row>
    <row r="29857" spans="3:4" hidden="1" outlineLevel="1" x14ac:dyDescent="0.2">
      <c r="C29857" s="554"/>
      <c r="D29857" s="554"/>
    </row>
    <row r="29858" spans="3:4" hidden="1" outlineLevel="1" x14ac:dyDescent="0.2">
      <c r="C29858" s="554"/>
      <c r="D29858" s="554"/>
    </row>
    <row r="29859" spans="3:4" hidden="1" outlineLevel="1" x14ac:dyDescent="0.2">
      <c r="C29859" s="554"/>
      <c r="D29859" s="554"/>
    </row>
    <row r="29860" spans="3:4" hidden="1" outlineLevel="1" x14ac:dyDescent="0.2">
      <c r="C29860" s="554"/>
      <c r="D29860" s="554"/>
    </row>
    <row r="29861" spans="3:4" hidden="1" outlineLevel="1" x14ac:dyDescent="0.2">
      <c r="C29861" s="554"/>
      <c r="D29861" s="554"/>
    </row>
    <row r="29862" spans="3:4" hidden="1" outlineLevel="1" x14ac:dyDescent="0.2">
      <c r="C29862" s="554"/>
      <c r="D29862" s="554"/>
    </row>
    <row r="29863" spans="3:4" hidden="1" outlineLevel="1" x14ac:dyDescent="0.2">
      <c r="C29863" s="554"/>
      <c r="D29863" s="554"/>
    </row>
    <row r="29864" spans="3:4" hidden="1" outlineLevel="1" x14ac:dyDescent="0.2">
      <c r="C29864" s="554"/>
      <c r="D29864" s="554"/>
    </row>
    <row r="29865" spans="3:4" hidden="1" outlineLevel="1" x14ac:dyDescent="0.2">
      <c r="C29865" s="554"/>
      <c r="D29865" s="554"/>
    </row>
    <row r="29866" spans="3:4" hidden="1" outlineLevel="1" x14ac:dyDescent="0.2">
      <c r="C29866" s="554"/>
      <c r="D29866" s="554"/>
    </row>
    <row r="29867" spans="3:4" hidden="1" outlineLevel="1" x14ac:dyDescent="0.2">
      <c r="C29867" s="554"/>
      <c r="D29867" s="554"/>
    </row>
    <row r="29868" spans="3:4" hidden="1" outlineLevel="1" x14ac:dyDescent="0.2">
      <c r="C29868" s="554"/>
      <c r="D29868" s="554"/>
    </row>
    <row r="29869" spans="3:4" hidden="1" outlineLevel="1" x14ac:dyDescent="0.2">
      <c r="C29869" s="554"/>
      <c r="D29869" s="554"/>
    </row>
    <row r="29870" spans="3:4" hidden="1" outlineLevel="1" x14ac:dyDescent="0.2">
      <c r="C29870" s="554"/>
      <c r="D29870" s="554"/>
    </row>
    <row r="29871" spans="3:4" hidden="1" outlineLevel="1" x14ac:dyDescent="0.2">
      <c r="C29871" s="554"/>
      <c r="D29871" s="554"/>
    </row>
    <row r="29872" spans="3:4" hidden="1" outlineLevel="1" x14ac:dyDescent="0.2">
      <c r="C29872" s="554"/>
      <c r="D29872" s="554"/>
    </row>
    <row r="29873" spans="3:4" hidden="1" outlineLevel="1" x14ac:dyDescent="0.2">
      <c r="C29873" s="554"/>
      <c r="D29873" s="554"/>
    </row>
    <row r="29874" spans="3:4" hidden="1" outlineLevel="1" x14ac:dyDescent="0.2">
      <c r="C29874" s="554"/>
      <c r="D29874" s="554"/>
    </row>
    <row r="29875" spans="3:4" hidden="1" outlineLevel="1" x14ac:dyDescent="0.2">
      <c r="C29875" s="554"/>
      <c r="D29875" s="554"/>
    </row>
    <row r="29876" spans="3:4" hidden="1" outlineLevel="1" x14ac:dyDescent="0.2">
      <c r="C29876" s="554"/>
      <c r="D29876" s="554"/>
    </row>
    <row r="29877" spans="3:4" hidden="1" outlineLevel="1" x14ac:dyDescent="0.2">
      <c r="C29877" s="554"/>
      <c r="D29877" s="554"/>
    </row>
    <row r="29878" spans="3:4" hidden="1" outlineLevel="1" x14ac:dyDescent="0.2">
      <c r="C29878" s="554"/>
      <c r="D29878" s="554"/>
    </row>
    <row r="29879" spans="3:4" hidden="1" outlineLevel="1" x14ac:dyDescent="0.2">
      <c r="C29879" s="554"/>
      <c r="D29879" s="554"/>
    </row>
    <row r="29880" spans="3:4" hidden="1" outlineLevel="1" x14ac:dyDescent="0.2">
      <c r="C29880" s="554"/>
      <c r="D29880" s="554"/>
    </row>
    <row r="29881" spans="3:4" hidden="1" outlineLevel="1" x14ac:dyDescent="0.2">
      <c r="C29881" s="554"/>
      <c r="D29881" s="554"/>
    </row>
    <row r="29882" spans="3:4" hidden="1" outlineLevel="1" x14ac:dyDescent="0.2">
      <c r="C29882" s="554"/>
      <c r="D29882" s="554"/>
    </row>
    <row r="29883" spans="3:4" hidden="1" outlineLevel="1" x14ac:dyDescent="0.2">
      <c r="C29883" s="554"/>
      <c r="D29883" s="554"/>
    </row>
    <row r="29884" spans="3:4" hidden="1" outlineLevel="1" x14ac:dyDescent="0.2">
      <c r="C29884" s="554"/>
      <c r="D29884" s="554"/>
    </row>
    <row r="29885" spans="3:4" hidden="1" outlineLevel="1" x14ac:dyDescent="0.2">
      <c r="C29885" s="554"/>
      <c r="D29885" s="554"/>
    </row>
    <row r="29886" spans="3:4" hidden="1" outlineLevel="1" x14ac:dyDescent="0.2">
      <c r="C29886" s="554"/>
      <c r="D29886" s="554"/>
    </row>
    <row r="29887" spans="3:4" hidden="1" outlineLevel="1" x14ac:dyDescent="0.2">
      <c r="C29887" s="554"/>
      <c r="D29887" s="554"/>
    </row>
    <row r="29888" spans="3:4" hidden="1" outlineLevel="1" x14ac:dyDescent="0.2">
      <c r="C29888" s="554"/>
      <c r="D29888" s="554"/>
    </row>
    <row r="29889" spans="3:4" hidden="1" outlineLevel="1" x14ac:dyDescent="0.2">
      <c r="C29889" s="554"/>
      <c r="D29889" s="554"/>
    </row>
    <row r="29890" spans="3:4" hidden="1" outlineLevel="1" x14ac:dyDescent="0.2">
      <c r="C29890" s="554"/>
      <c r="D29890" s="554"/>
    </row>
    <row r="29891" spans="3:4" hidden="1" outlineLevel="1" x14ac:dyDescent="0.2">
      <c r="C29891" s="554"/>
      <c r="D29891" s="554"/>
    </row>
    <row r="29892" spans="3:4" hidden="1" outlineLevel="1" x14ac:dyDescent="0.2">
      <c r="C29892" s="554"/>
      <c r="D29892" s="554"/>
    </row>
    <row r="29893" spans="3:4" hidden="1" outlineLevel="1" x14ac:dyDescent="0.2">
      <c r="C29893" s="554"/>
      <c r="D29893" s="554"/>
    </row>
    <row r="29894" spans="3:4" hidden="1" outlineLevel="1" x14ac:dyDescent="0.2">
      <c r="C29894" s="554"/>
      <c r="D29894" s="554"/>
    </row>
    <row r="29895" spans="3:4" hidden="1" outlineLevel="1" x14ac:dyDescent="0.2">
      <c r="C29895" s="554"/>
      <c r="D29895" s="554"/>
    </row>
    <row r="29896" spans="3:4" hidden="1" outlineLevel="1" x14ac:dyDescent="0.2">
      <c r="C29896" s="554"/>
      <c r="D29896" s="554"/>
    </row>
    <row r="29897" spans="3:4" hidden="1" outlineLevel="1" x14ac:dyDescent="0.2">
      <c r="C29897" s="554"/>
      <c r="D29897" s="554"/>
    </row>
    <row r="29898" spans="3:4" hidden="1" outlineLevel="1" x14ac:dyDescent="0.2">
      <c r="C29898" s="554"/>
      <c r="D29898" s="554"/>
    </row>
    <row r="29899" spans="3:4" hidden="1" outlineLevel="1" x14ac:dyDescent="0.2">
      <c r="C29899" s="554"/>
      <c r="D29899" s="554"/>
    </row>
    <row r="29900" spans="3:4" hidden="1" outlineLevel="1" x14ac:dyDescent="0.2">
      <c r="C29900" s="554"/>
      <c r="D29900" s="554"/>
    </row>
    <row r="29901" spans="3:4" hidden="1" outlineLevel="1" x14ac:dyDescent="0.2">
      <c r="C29901" s="554"/>
      <c r="D29901" s="554"/>
    </row>
    <row r="29902" spans="3:4" hidden="1" outlineLevel="1" x14ac:dyDescent="0.2">
      <c r="C29902" s="554"/>
      <c r="D29902" s="554"/>
    </row>
    <row r="29903" spans="3:4" hidden="1" outlineLevel="1" x14ac:dyDescent="0.2">
      <c r="C29903" s="554"/>
      <c r="D29903" s="554"/>
    </row>
    <row r="29904" spans="3:4" hidden="1" outlineLevel="1" x14ac:dyDescent="0.2">
      <c r="C29904" s="554"/>
      <c r="D29904" s="554"/>
    </row>
    <row r="29905" spans="3:4" hidden="1" outlineLevel="1" x14ac:dyDescent="0.2">
      <c r="C29905" s="554"/>
      <c r="D29905" s="554"/>
    </row>
    <row r="29906" spans="3:4" hidden="1" outlineLevel="1" x14ac:dyDescent="0.2">
      <c r="C29906" s="554"/>
      <c r="D29906" s="554"/>
    </row>
    <row r="29907" spans="3:4" hidden="1" outlineLevel="1" x14ac:dyDescent="0.2">
      <c r="C29907" s="554"/>
      <c r="D29907" s="554"/>
    </row>
    <row r="29908" spans="3:4" hidden="1" outlineLevel="1" x14ac:dyDescent="0.2">
      <c r="C29908" s="554"/>
      <c r="D29908" s="554"/>
    </row>
    <row r="29909" spans="3:4" hidden="1" outlineLevel="1" x14ac:dyDescent="0.2">
      <c r="C29909" s="554"/>
      <c r="D29909" s="554"/>
    </row>
    <row r="29910" spans="3:4" hidden="1" outlineLevel="1" x14ac:dyDescent="0.2">
      <c r="C29910" s="554"/>
      <c r="D29910" s="554"/>
    </row>
    <row r="29911" spans="3:4" hidden="1" outlineLevel="1" x14ac:dyDescent="0.2">
      <c r="C29911" s="554"/>
      <c r="D29911" s="554"/>
    </row>
    <row r="29912" spans="3:4" hidden="1" outlineLevel="1" x14ac:dyDescent="0.2">
      <c r="C29912" s="554"/>
      <c r="D29912" s="554"/>
    </row>
    <row r="29913" spans="3:4" hidden="1" outlineLevel="1" x14ac:dyDescent="0.2">
      <c r="C29913" s="554"/>
      <c r="D29913" s="554"/>
    </row>
    <row r="29914" spans="3:4" hidden="1" outlineLevel="1" x14ac:dyDescent="0.2">
      <c r="C29914" s="554"/>
      <c r="D29914" s="554"/>
    </row>
    <row r="29915" spans="3:4" hidden="1" outlineLevel="1" x14ac:dyDescent="0.2">
      <c r="C29915" s="554"/>
      <c r="D29915" s="554"/>
    </row>
    <row r="29916" spans="3:4" hidden="1" outlineLevel="1" x14ac:dyDescent="0.2">
      <c r="C29916" s="554"/>
      <c r="D29916" s="554"/>
    </row>
    <row r="29917" spans="3:4" hidden="1" outlineLevel="1" x14ac:dyDescent="0.2">
      <c r="C29917" s="554"/>
      <c r="D29917" s="554"/>
    </row>
    <row r="29918" spans="3:4" hidden="1" outlineLevel="1" x14ac:dyDescent="0.2">
      <c r="C29918" s="554"/>
      <c r="D29918" s="554"/>
    </row>
    <row r="29919" spans="3:4" hidden="1" outlineLevel="1" x14ac:dyDescent="0.2">
      <c r="C29919" s="554"/>
      <c r="D29919" s="554"/>
    </row>
    <row r="29920" spans="3:4" hidden="1" outlineLevel="1" x14ac:dyDescent="0.2">
      <c r="C29920" s="554"/>
      <c r="D29920" s="554"/>
    </row>
    <row r="29921" spans="3:4" hidden="1" outlineLevel="1" x14ac:dyDescent="0.2">
      <c r="C29921" s="554"/>
      <c r="D29921" s="554"/>
    </row>
    <row r="29922" spans="3:4" hidden="1" outlineLevel="1" x14ac:dyDescent="0.2">
      <c r="C29922" s="554"/>
      <c r="D29922" s="554"/>
    </row>
    <row r="29923" spans="3:4" hidden="1" outlineLevel="1" x14ac:dyDescent="0.2">
      <c r="C29923" s="554"/>
      <c r="D29923" s="554"/>
    </row>
    <row r="29924" spans="3:4" hidden="1" outlineLevel="1" x14ac:dyDescent="0.2">
      <c r="C29924" s="554"/>
      <c r="D29924" s="554"/>
    </row>
    <row r="29925" spans="3:4" hidden="1" outlineLevel="1" x14ac:dyDescent="0.2">
      <c r="C29925" s="554"/>
      <c r="D29925" s="554"/>
    </row>
    <row r="29926" spans="3:4" hidden="1" outlineLevel="1" x14ac:dyDescent="0.2">
      <c r="C29926" s="554"/>
      <c r="D29926" s="554"/>
    </row>
    <row r="29927" spans="3:4" hidden="1" outlineLevel="1" x14ac:dyDescent="0.2">
      <c r="C29927" s="554"/>
      <c r="D29927" s="554"/>
    </row>
    <row r="29928" spans="3:4" hidden="1" outlineLevel="1" x14ac:dyDescent="0.2">
      <c r="C29928" s="554"/>
      <c r="D29928" s="554"/>
    </row>
    <row r="29929" spans="3:4" hidden="1" outlineLevel="1" x14ac:dyDescent="0.2">
      <c r="C29929" s="554"/>
      <c r="D29929" s="554"/>
    </row>
    <row r="29930" spans="3:4" hidden="1" outlineLevel="1" x14ac:dyDescent="0.2">
      <c r="C29930" s="554"/>
      <c r="D29930" s="554"/>
    </row>
    <row r="29931" spans="3:4" hidden="1" outlineLevel="1" x14ac:dyDescent="0.2">
      <c r="C29931" s="554"/>
      <c r="D29931" s="554"/>
    </row>
    <row r="29932" spans="3:4" hidden="1" outlineLevel="1" x14ac:dyDescent="0.2">
      <c r="C29932" s="554"/>
      <c r="D29932" s="554"/>
    </row>
    <row r="29933" spans="3:4" hidden="1" outlineLevel="1" x14ac:dyDescent="0.2">
      <c r="C29933" s="554"/>
      <c r="D29933" s="554"/>
    </row>
    <row r="29934" spans="3:4" hidden="1" outlineLevel="1" x14ac:dyDescent="0.2">
      <c r="C29934" s="554"/>
      <c r="D29934" s="554"/>
    </row>
    <row r="29935" spans="3:4" hidden="1" outlineLevel="1" x14ac:dyDescent="0.2">
      <c r="C29935" s="554"/>
      <c r="D29935" s="554"/>
    </row>
    <row r="29936" spans="3:4" hidden="1" outlineLevel="1" x14ac:dyDescent="0.2">
      <c r="C29936" s="554"/>
      <c r="D29936" s="554"/>
    </row>
    <row r="29937" spans="3:4" hidden="1" outlineLevel="1" x14ac:dyDescent="0.2">
      <c r="C29937" s="554"/>
      <c r="D29937" s="554"/>
    </row>
    <row r="29938" spans="3:4" hidden="1" outlineLevel="1" x14ac:dyDescent="0.2">
      <c r="C29938" s="554"/>
      <c r="D29938" s="554"/>
    </row>
    <row r="29939" spans="3:4" hidden="1" outlineLevel="1" x14ac:dyDescent="0.2">
      <c r="C29939" s="554"/>
      <c r="D29939" s="554"/>
    </row>
    <row r="29940" spans="3:4" hidden="1" outlineLevel="1" x14ac:dyDescent="0.2">
      <c r="C29940" s="554"/>
      <c r="D29940" s="554"/>
    </row>
    <row r="29941" spans="3:4" hidden="1" outlineLevel="1" x14ac:dyDescent="0.2">
      <c r="C29941" s="554"/>
      <c r="D29941" s="554"/>
    </row>
    <row r="29942" spans="3:4" hidden="1" outlineLevel="1" x14ac:dyDescent="0.2">
      <c r="C29942" s="554"/>
      <c r="D29942" s="554"/>
    </row>
    <row r="29943" spans="3:4" hidden="1" outlineLevel="1" x14ac:dyDescent="0.2">
      <c r="C29943" s="554"/>
      <c r="D29943" s="554"/>
    </row>
    <row r="29944" spans="3:4" hidden="1" outlineLevel="1" x14ac:dyDescent="0.2">
      <c r="C29944" s="554"/>
      <c r="D29944" s="554"/>
    </row>
    <row r="29945" spans="3:4" hidden="1" outlineLevel="1" x14ac:dyDescent="0.2">
      <c r="C29945" s="554"/>
      <c r="D29945" s="554"/>
    </row>
    <row r="29946" spans="3:4" hidden="1" outlineLevel="1" x14ac:dyDescent="0.2">
      <c r="C29946" s="554"/>
      <c r="D29946" s="554"/>
    </row>
    <row r="29947" spans="3:4" hidden="1" outlineLevel="1" x14ac:dyDescent="0.2">
      <c r="C29947" s="554"/>
      <c r="D29947" s="554"/>
    </row>
    <row r="29948" spans="3:4" hidden="1" outlineLevel="1" x14ac:dyDescent="0.2">
      <c r="C29948" s="554"/>
      <c r="D29948" s="554"/>
    </row>
    <row r="29949" spans="3:4" hidden="1" outlineLevel="1" x14ac:dyDescent="0.2">
      <c r="C29949" s="554"/>
      <c r="D29949" s="554"/>
    </row>
    <row r="29950" spans="3:4" hidden="1" outlineLevel="1" x14ac:dyDescent="0.2">
      <c r="C29950" s="554"/>
      <c r="D29950" s="554"/>
    </row>
    <row r="29951" spans="3:4" hidden="1" outlineLevel="1" x14ac:dyDescent="0.2">
      <c r="C29951" s="554"/>
      <c r="D29951" s="554"/>
    </row>
    <row r="29952" spans="3:4" hidden="1" outlineLevel="1" x14ac:dyDescent="0.2">
      <c r="C29952" s="554"/>
      <c r="D29952" s="554"/>
    </row>
    <row r="29953" spans="3:4" hidden="1" outlineLevel="1" x14ac:dyDescent="0.2">
      <c r="C29953" s="554"/>
      <c r="D29953" s="554"/>
    </row>
    <row r="29954" spans="3:4" hidden="1" outlineLevel="1" x14ac:dyDescent="0.2">
      <c r="C29954" s="554"/>
      <c r="D29954" s="554"/>
    </row>
    <row r="29955" spans="3:4" hidden="1" outlineLevel="1" x14ac:dyDescent="0.2">
      <c r="C29955" s="554"/>
      <c r="D29955" s="554"/>
    </row>
    <row r="29956" spans="3:4" hidden="1" outlineLevel="1" x14ac:dyDescent="0.2">
      <c r="C29956" s="554"/>
      <c r="D29956" s="554"/>
    </row>
    <row r="29957" spans="3:4" hidden="1" outlineLevel="1" x14ac:dyDescent="0.2">
      <c r="C29957" s="554"/>
      <c r="D29957" s="554"/>
    </row>
    <row r="29958" spans="3:4" hidden="1" outlineLevel="1" x14ac:dyDescent="0.2">
      <c r="C29958" s="554"/>
      <c r="D29958" s="554"/>
    </row>
    <row r="29959" spans="3:4" hidden="1" outlineLevel="1" x14ac:dyDescent="0.2">
      <c r="C29959" s="554"/>
      <c r="D29959" s="554"/>
    </row>
    <row r="29960" spans="3:4" hidden="1" outlineLevel="1" x14ac:dyDescent="0.2">
      <c r="C29960" s="554"/>
      <c r="D29960" s="554"/>
    </row>
    <row r="29961" spans="3:4" hidden="1" outlineLevel="1" x14ac:dyDescent="0.2">
      <c r="C29961" s="554"/>
      <c r="D29961" s="554"/>
    </row>
    <row r="29962" spans="3:4" hidden="1" outlineLevel="1" x14ac:dyDescent="0.2">
      <c r="C29962" s="554"/>
      <c r="D29962" s="554"/>
    </row>
    <row r="29963" spans="3:4" hidden="1" outlineLevel="1" x14ac:dyDescent="0.2">
      <c r="C29963" s="554"/>
      <c r="D29963" s="554"/>
    </row>
    <row r="29964" spans="3:4" hidden="1" outlineLevel="1" x14ac:dyDescent="0.2">
      <c r="C29964" s="554"/>
      <c r="D29964" s="554"/>
    </row>
    <row r="29965" spans="3:4" hidden="1" outlineLevel="1" x14ac:dyDescent="0.2">
      <c r="C29965" s="554"/>
      <c r="D29965" s="554"/>
    </row>
    <row r="29966" spans="3:4" hidden="1" outlineLevel="1" x14ac:dyDescent="0.2">
      <c r="C29966" s="554"/>
      <c r="D29966" s="554"/>
    </row>
    <row r="29967" spans="3:4" hidden="1" outlineLevel="1" x14ac:dyDescent="0.2">
      <c r="C29967" s="554"/>
      <c r="D29967" s="554"/>
    </row>
    <row r="29968" spans="3:4" hidden="1" outlineLevel="1" x14ac:dyDescent="0.2">
      <c r="C29968" s="554"/>
      <c r="D29968" s="554"/>
    </row>
    <row r="29969" spans="3:4" hidden="1" outlineLevel="1" x14ac:dyDescent="0.2">
      <c r="C29969" s="554"/>
      <c r="D29969" s="554"/>
    </row>
    <row r="29970" spans="3:4" hidden="1" outlineLevel="1" x14ac:dyDescent="0.2">
      <c r="C29970" s="554"/>
      <c r="D29970" s="554"/>
    </row>
    <row r="29971" spans="3:4" hidden="1" outlineLevel="1" x14ac:dyDescent="0.2">
      <c r="C29971" s="554"/>
      <c r="D29971" s="554"/>
    </row>
    <row r="29972" spans="3:4" hidden="1" outlineLevel="1" x14ac:dyDescent="0.2">
      <c r="C29972" s="554"/>
      <c r="D29972" s="554"/>
    </row>
    <row r="29973" spans="3:4" hidden="1" outlineLevel="1" x14ac:dyDescent="0.2">
      <c r="C29973" s="554"/>
      <c r="D29973" s="554"/>
    </row>
    <row r="29974" spans="3:4" hidden="1" outlineLevel="1" x14ac:dyDescent="0.2">
      <c r="C29974" s="554"/>
      <c r="D29974" s="554"/>
    </row>
    <row r="29975" spans="3:4" hidden="1" outlineLevel="1" x14ac:dyDescent="0.2">
      <c r="C29975" s="554"/>
      <c r="D29975" s="554"/>
    </row>
    <row r="29976" spans="3:4" hidden="1" outlineLevel="1" x14ac:dyDescent="0.2">
      <c r="C29976" s="554"/>
      <c r="D29976" s="554"/>
    </row>
    <row r="29977" spans="3:4" hidden="1" outlineLevel="1" x14ac:dyDescent="0.2">
      <c r="C29977" s="554"/>
      <c r="D29977" s="554"/>
    </row>
    <row r="29978" spans="3:4" hidden="1" outlineLevel="1" x14ac:dyDescent="0.2">
      <c r="C29978" s="554"/>
      <c r="D29978" s="554"/>
    </row>
    <row r="29979" spans="3:4" hidden="1" outlineLevel="1" x14ac:dyDescent="0.2">
      <c r="C29979" s="554"/>
      <c r="D29979" s="554"/>
    </row>
    <row r="29980" spans="3:4" hidden="1" outlineLevel="1" x14ac:dyDescent="0.2">
      <c r="C29980" s="554"/>
      <c r="D29980" s="554"/>
    </row>
    <row r="29981" spans="3:4" hidden="1" outlineLevel="1" x14ac:dyDescent="0.2">
      <c r="C29981" s="554"/>
      <c r="D29981" s="554"/>
    </row>
    <row r="29982" spans="3:4" hidden="1" outlineLevel="1" x14ac:dyDescent="0.2">
      <c r="C29982" s="554"/>
      <c r="D29982" s="554"/>
    </row>
    <row r="29983" spans="3:4" hidden="1" outlineLevel="1" x14ac:dyDescent="0.2">
      <c r="C29983" s="554"/>
      <c r="D29983" s="554"/>
    </row>
    <row r="29984" spans="3:4" hidden="1" outlineLevel="1" x14ac:dyDescent="0.2">
      <c r="C29984" s="554"/>
      <c r="D29984" s="554"/>
    </row>
    <row r="29985" spans="3:4" hidden="1" outlineLevel="1" x14ac:dyDescent="0.2">
      <c r="C29985" s="554"/>
      <c r="D29985" s="554"/>
    </row>
    <row r="29986" spans="3:4" hidden="1" outlineLevel="1" x14ac:dyDescent="0.2">
      <c r="C29986" s="554"/>
      <c r="D29986" s="554"/>
    </row>
    <row r="29987" spans="3:4" hidden="1" outlineLevel="1" x14ac:dyDescent="0.2">
      <c r="C29987" s="554"/>
      <c r="D29987" s="554"/>
    </row>
    <row r="29988" spans="3:4" hidden="1" outlineLevel="1" x14ac:dyDescent="0.2">
      <c r="C29988" s="554"/>
      <c r="D29988" s="554"/>
    </row>
    <row r="29989" spans="3:4" hidden="1" outlineLevel="1" x14ac:dyDescent="0.2">
      <c r="C29989" s="554"/>
      <c r="D29989" s="554"/>
    </row>
    <row r="29990" spans="3:4" hidden="1" outlineLevel="1" x14ac:dyDescent="0.2">
      <c r="C29990" s="554"/>
      <c r="D29990" s="554"/>
    </row>
    <row r="29991" spans="3:4" hidden="1" outlineLevel="1" x14ac:dyDescent="0.2">
      <c r="C29991" s="554"/>
      <c r="D29991" s="554"/>
    </row>
    <row r="29992" spans="3:4" hidden="1" outlineLevel="1" x14ac:dyDescent="0.2">
      <c r="C29992" s="554"/>
      <c r="D29992" s="554"/>
    </row>
    <row r="29993" spans="3:4" hidden="1" outlineLevel="1" x14ac:dyDescent="0.2">
      <c r="C29993" s="554"/>
      <c r="D29993" s="554"/>
    </row>
    <row r="29994" spans="3:4" hidden="1" outlineLevel="1" x14ac:dyDescent="0.2">
      <c r="C29994" s="554"/>
      <c r="D29994" s="554"/>
    </row>
    <row r="29995" spans="3:4" hidden="1" outlineLevel="1" x14ac:dyDescent="0.2">
      <c r="C29995" s="554"/>
      <c r="D29995" s="554"/>
    </row>
    <row r="29996" spans="3:4" hidden="1" outlineLevel="1" x14ac:dyDescent="0.2">
      <c r="C29996" s="554"/>
      <c r="D29996" s="554"/>
    </row>
    <row r="29997" spans="3:4" hidden="1" outlineLevel="1" x14ac:dyDescent="0.2">
      <c r="C29997" s="554"/>
      <c r="D29997" s="554"/>
    </row>
    <row r="29998" spans="3:4" hidden="1" outlineLevel="1" x14ac:dyDescent="0.2">
      <c r="C29998" s="554"/>
      <c r="D29998" s="554"/>
    </row>
    <row r="29999" spans="3:4" hidden="1" outlineLevel="1" x14ac:dyDescent="0.2">
      <c r="C29999" s="554"/>
      <c r="D29999" s="554"/>
    </row>
    <row r="30000" spans="3:4" hidden="1" outlineLevel="1" x14ac:dyDescent="0.2">
      <c r="C30000" s="554"/>
      <c r="D30000" s="554"/>
    </row>
    <row r="30001" spans="3:4" hidden="1" outlineLevel="1" x14ac:dyDescent="0.2">
      <c r="C30001" s="554"/>
      <c r="D30001" s="554"/>
    </row>
    <row r="30002" spans="3:4" hidden="1" outlineLevel="1" x14ac:dyDescent="0.2">
      <c r="C30002" s="554"/>
      <c r="D30002" s="554"/>
    </row>
    <row r="30003" spans="3:4" hidden="1" outlineLevel="1" x14ac:dyDescent="0.2">
      <c r="C30003" s="554"/>
      <c r="D30003" s="554"/>
    </row>
    <row r="30004" spans="3:4" hidden="1" outlineLevel="1" x14ac:dyDescent="0.2">
      <c r="C30004" s="554"/>
      <c r="D30004" s="554"/>
    </row>
    <row r="30005" spans="3:4" hidden="1" outlineLevel="1" x14ac:dyDescent="0.2">
      <c r="C30005" s="554"/>
      <c r="D30005" s="554"/>
    </row>
    <row r="30006" spans="3:4" hidden="1" outlineLevel="1" x14ac:dyDescent="0.2">
      <c r="C30006" s="554"/>
      <c r="D30006" s="554"/>
    </row>
    <row r="30007" spans="3:4" hidden="1" outlineLevel="1" x14ac:dyDescent="0.2">
      <c r="C30007" s="554"/>
      <c r="D30007" s="554"/>
    </row>
    <row r="30008" spans="3:4" hidden="1" outlineLevel="1" x14ac:dyDescent="0.2">
      <c r="C30008" s="554"/>
      <c r="D30008" s="554"/>
    </row>
    <row r="30009" spans="3:4" hidden="1" outlineLevel="1" x14ac:dyDescent="0.2">
      <c r="C30009" s="554"/>
      <c r="D30009" s="554"/>
    </row>
    <row r="30010" spans="3:4" hidden="1" outlineLevel="1" x14ac:dyDescent="0.2">
      <c r="C30010" s="554"/>
      <c r="D30010" s="554"/>
    </row>
    <row r="30011" spans="3:4" hidden="1" outlineLevel="1" x14ac:dyDescent="0.2">
      <c r="C30011" s="554"/>
      <c r="D30011" s="554"/>
    </row>
    <row r="30012" spans="3:4" hidden="1" outlineLevel="1" x14ac:dyDescent="0.2">
      <c r="C30012" s="554"/>
      <c r="D30012" s="554"/>
    </row>
    <row r="30013" spans="3:4" hidden="1" outlineLevel="1" x14ac:dyDescent="0.2">
      <c r="C30013" s="554"/>
      <c r="D30013" s="554"/>
    </row>
    <row r="30014" spans="3:4" hidden="1" outlineLevel="1" x14ac:dyDescent="0.2">
      <c r="C30014" s="554"/>
      <c r="D30014" s="554"/>
    </row>
    <row r="30015" spans="3:4" hidden="1" outlineLevel="1" x14ac:dyDescent="0.2">
      <c r="C30015" s="554"/>
      <c r="D30015" s="554"/>
    </row>
    <row r="30016" spans="3:4" hidden="1" outlineLevel="1" x14ac:dyDescent="0.2">
      <c r="C30016" s="554"/>
      <c r="D30016" s="554"/>
    </row>
    <row r="30017" spans="3:4" hidden="1" outlineLevel="1" x14ac:dyDescent="0.2">
      <c r="C30017" s="554"/>
      <c r="D30017" s="554"/>
    </row>
    <row r="30018" spans="3:4" hidden="1" outlineLevel="1" x14ac:dyDescent="0.2">
      <c r="C30018" s="554"/>
      <c r="D30018" s="554"/>
    </row>
    <row r="30019" spans="3:4" hidden="1" outlineLevel="1" x14ac:dyDescent="0.2">
      <c r="C30019" s="554"/>
      <c r="D30019" s="554"/>
    </row>
    <row r="30020" spans="3:4" hidden="1" outlineLevel="1" x14ac:dyDescent="0.2">
      <c r="C30020" s="554"/>
      <c r="D30020" s="554"/>
    </row>
    <row r="30021" spans="3:4" hidden="1" outlineLevel="1" x14ac:dyDescent="0.2">
      <c r="C30021" s="554"/>
      <c r="D30021" s="554"/>
    </row>
    <row r="30022" spans="3:4" hidden="1" outlineLevel="1" x14ac:dyDescent="0.2">
      <c r="C30022" s="554"/>
      <c r="D30022" s="554"/>
    </row>
    <row r="30023" spans="3:4" hidden="1" outlineLevel="1" x14ac:dyDescent="0.2">
      <c r="C30023" s="554"/>
      <c r="D30023" s="554"/>
    </row>
    <row r="30024" spans="3:4" hidden="1" outlineLevel="1" x14ac:dyDescent="0.2">
      <c r="C30024" s="554"/>
      <c r="D30024" s="554"/>
    </row>
    <row r="30025" spans="3:4" hidden="1" outlineLevel="1" x14ac:dyDescent="0.2">
      <c r="C30025" s="554"/>
      <c r="D30025" s="554"/>
    </row>
    <row r="30026" spans="3:4" hidden="1" outlineLevel="1" x14ac:dyDescent="0.2">
      <c r="C30026" s="554"/>
      <c r="D30026" s="554"/>
    </row>
    <row r="30027" spans="3:4" hidden="1" outlineLevel="1" x14ac:dyDescent="0.2">
      <c r="C30027" s="554"/>
      <c r="D30027" s="554"/>
    </row>
    <row r="30028" spans="3:4" hidden="1" outlineLevel="1" x14ac:dyDescent="0.2">
      <c r="C30028" s="554"/>
      <c r="D30028" s="554"/>
    </row>
    <row r="30029" spans="3:4" hidden="1" outlineLevel="1" x14ac:dyDescent="0.2">
      <c r="C30029" s="554"/>
      <c r="D30029" s="554"/>
    </row>
    <row r="30030" spans="3:4" hidden="1" outlineLevel="1" x14ac:dyDescent="0.2">
      <c r="C30030" s="554"/>
      <c r="D30030" s="554"/>
    </row>
    <row r="30031" spans="3:4" hidden="1" outlineLevel="1" x14ac:dyDescent="0.2">
      <c r="C30031" s="554"/>
      <c r="D30031" s="554"/>
    </row>
    <row r="30032" spans="3:4" hidden="1" outlineLevel="1" x14ac:dyDescent="0.2">
      <c r="C30032" s="554"/>
      <c r="D30032" s="554"/>
    </row>
    <row r="30033" spans="3:4" hidden="1" outlineLevel="1" x14ac:dyDescent="0.2">
      <c r="C30033" s="554"/>
      <c r="D30033" s="554"/>
    </row>
    <row r="30034" spans="3:4" hidden="1" outlineLevel="1" x14ac:dyDescent="0.2">
      <c r="C30034" s="554"/>
      <c r="D30034" s="554"/>
    </row>
    <row r="30035" spans="3:4" hidden="1" outlineLevel="1" x14ac:dyDescent="0.2">
      <c r="C30035" s="554"/>
      <c r="D30035" s="554"/>
    </row>
    <row r="30036" spans="3:4" hidden="1" outlineLevel="1" x14ac:dyDescent="0.2">
      <c r="C30036" s="554"/>
      <c r="D30036" s="554"/>
    </row>
    <row r="30037" spans="3:4" hidden="1" outlineLevel="1" x14ac:dyDescent="0.2">
      <c r="C30037" s="554"/>
      <c r="D30037" s="554"/>
    </row>
    <row r="30038" spans="3:4" hidden="1" outlineLevel="1" x14ac:dyDescent="0.2">
      <c r="C30038" s="554"/>
      <c r="D30038" s="554"/>
    </row>
    <row r="30039" spans="3:4" hidden="1" outlineLevel="1" x14ac:dyDescent="0.2">
      <c r="C30039" s="554"/>
      <c r="D30039" s="554"/>
    </row>
    <row r="30040" spans="3:4" hidden="1" outlineLevel="1" x14ac:dyDescent="0.2">
      <c r="C30040" s="554"/>
      <c r="D30040" s="554"/>
    </row>
    <row r="30041" spans="3:4" hidden="1" outlineLevel="1" x14ac:dyDescent="0.2">
      <c r="C30041" s="554"/>
      <c r="D30041" s="554"/>
    </row>
    <row r="30042" spans="3:4" hidden="1" outlineLevel="1" x14ac:dyDescent="0.2">
      <c r="C30042" s="554"/>
      <c r="D30042" s="554"/>
    </row>
    <row r="30043" spans="3:4" hidden="1" outlineLevel="1" x14ac:dyDescent="0.2">
      <c r="C30043" s="554"/>
      <c r="D30043" s="554"/>
    </row>
    <row r="30044" spans="3:4" hidden="1" outlineLevel="1" x14ac:dyDescent="0.2">
      <c r="C30044" s="554"/>
      <c r="D30044" s="554"/>
    </row>
    <row r="30045" spans="3:4" hidden="1" outlineLevel="1" x14ac:dyDescent="0.2">
      <c r="C30045" s="554"/>
      <c r="D30045" s="554"/>
    </row>
    <row r="30046" spans="3:4" hidden="1" outlineLevel="1" x14ac:dyDescent="0.2">
      <c r="C30046" s="554"/>
      <c r="D30046" s="554"/>
    </row>
    <row r="30047" spans="3:4" hidden="1" outlineLevel="1" x14ac:dyDescent="0.2">
      <c r="C30047" s="554"/>
      <c r="D30047" s="554"/>
    </row>
    <row r="30048" spans="3:4" hidden="1" outlineLevel="1" x14ac:dyDescent="0.2">
      <c r="C30048" s="554"/>
      <c r="D30048" s="554"/>
    </row>
    <row r="30049" spans="3:4" hidden="1" outlineLevel="1" x14ac:dyDescent="0.2">
      <c r="C30049" s="554"/>
      <c r="D30049" s="554"/>
    </row>
    <row r="30050" spans="3:4" hidden="1" outlineLevel="1" x14ac:dyDescent="0.2">
      <c r="C30050" s="554"/>
      <c r="D30050" s="554"/>
    </row>
    <row r="30051" spans="3:4" hidden="1" outlineLevel="1" x14ac:dyDescent="0.2">
      <c r="C30051" s="554"/>
      <c r="D30051" s="554"/>
    </row>
    <row r="30052" spans="3:4" hidden="1" outlineLevel="1" x14ac:dyDescent="0.2">
      <c r="C30052" s="554"/>
      <c r="D30052" s="554"/>
    </row>
    <row r="30053" spans="3:4" hidden="1" outlineLevel="1" x14ac:dyDescent="0.2">
      <c r="C30053" s="554"/>
      <c r="D30053" s="554"/>
    </row>
    <row r="30054" spans="3:4" hidden="1" outlineLevel="1" x14ac:dyDescent="0.2">
      <c r="C30054" s="554"/>
      <c r="D30054" s="554"/>
    </row>
    <row r="30055" spans="3:4" hidden="1" outlineLevel="1" x14ac:dyDescent="0.2">
      <c r="C30055" s="554"/>
      <c r="D30055" s="554"/>
    </row>
    <row r="30056" spans="3:4" hidden="1" outlineLevel="1" x14ac:dyDescent="0.2">
      <c r="C30056" s="554"/>
      <c r="D30056" s="554"/>
    </row>
    <row r="30057" spans="3:4" hidden="1" outlineLevel="1" x14ac:dyDescent="0.2">
      <c r="C30057" s="554"/>
      <c r="D30057" s="554"/>
    </row>
    <row r="30058" spans="3:4" hidden="1" outlineLevel="1" x14ac:dyDescent="0.2">
      <c r="C30058" s="554"/>
      <c r="D30058" s="554"/>
    </row>
    <row r="30059" spans="3:4" hidden="1" outlineLevel="1" x14ac:dyDescent="0.2">
      <c r="C30059" s="554"/>
      <c r="D30059" s="554"/>
    </row>
    <row r="30060" spans="3:4" hidden="1" outlineLevel="1" x14ac:dyDescent="0.2">
      <c r="C30060" s="554"/>
      <c r="D30060" s="554"/>
    </row>
    <row r="30061" spans="3:4" hidden="1" outlineLevel="1" x14ac:dyDescent="0.2">
      <c r="C30061" s="554"/>
      <c r="D30061" s="554"/>
    </row>
    <row r="30062" spans="3:4" hidden="1" outlineLevel="1" x14ac:dyDescent="0.2">
      <c r="C30062" s="554"/>
      <c r="D30062" s="554"/>
    </row>
    <row r="30063" spans="3:4" hidden="1" outlineLevel="1" x14ac:dyDescent="0.2">
      <c r="C30063" s="554"/>
      <c r="D30063" s="554"/>
    </row>
    <row r="30064" spans="3:4" hidden="1" outlineLevel="1" x14ac:dyDescent="0.2">
      <c r="C30064" s="554"/>
      <c r="D30064" s="554"/>
    </row>
    <row r="30065" spans="3:4" hidden="1" outlineLevel="1" x14ac:dyDescent="0.2">
      <c r="C30065" s="554"/>
      <c r="D30065" s="554"/>
    </row>
    <row r="30066" spans="3:4" hidden="1" outlineLevel="1" x14ac:dyDescent="0.2">
      <c r="C30066" s="554"/>
      <c r="D30066" s="554"/>
    </row>
    <row r="30067" spans="3:4" hidden="1" outlineLevel="1" x14ac:dyDescent="0.2">
      <c r="C30067" s="554"/>
      <c r="D30067" s="554"/>
    </row>
    <row r="30068" spans="3:4" hidden="1" outlineLevel="1" x14ac:dyDescent="0.2">
      <c r="C30068" s="554"/>
      <c r="D30068" s="554"/>
    </row>
    <row r="30069" spans="3:4" hidden="1" outlineLevel="1" x14ac:dyDescent="0.2">
      <c r="C30069" s="554"/>
      <c r="D30069" s="554"/>
    </row>
    <row r="30070" spans="3:4" hidden="1" outlineLevel="1" x14ac:dyDescent="0.2">
      <c r="C30070" s="554"/>
      <c r="D30070" s="554"/>
    </row>
    <row r="30071" spans="3:4" hidden="1" outlineLevel="1" x14ac:dyDescent="0.2">
      <c r="C30071" s="554"/>
      <c r="D30071" s="554"/>
    </row>
    <row r="30072" spans="3:4" hidden="1" outlineLevel="1" x14ac:dyDescent="0.2">
      <c r="C30072" s="554"/>
      <c r="D30072" s="554"/>
    </row>
    <row r="30073" spans="3:4" hidden="1" outlineLevel="1" x14ac:dyDescent="0.2">
      <c r="C30073" s="554"/>
      <c r="D30073" s="554"/>
    </row>
    <row r="30074" spans="3:4" hidden="1" outlineLevel="1" x14ac:dyDescent="0.2">
      <c r="C30074" s="554"/>
      <c r="D30074" s="554"/>
    </row>
    <row r="30075" spans="3:4" hidden="1" outlineLevel="1" x14ac:dyDescent="0.2">
      <c r="C30075" s="554"/>
      <c r="D30075" s="554"/>
    </row>
    <row r="30076" spans="3:4" hidden="1" outlineLevel="1" x14ac:dyDescent="0.2">
      <c r="C30076" s="554"/>
      <c r="D30076" s="554"/>
    </row>
    <row r="30077" spans="3:4" hidden="1" outlineLevel="1" x14ac:dyDescent="0.2">
      <c r="C30077" s="554"/>
      <c r="D30077" s="554"/>
    </row>
    <row r="30078" spans="3:4" hidden="1" outlineLevel="1" x14ac:dyDescent="0.2">
      <c r="C30078" s="554"/>
      <c r="D30078" s="554"/>
    </row>
    <row r="30079" spans="3:4" hidden="1" outlineLevel="1" x14ac:dyDescent="0.2">
      <c r="C30079" s="554"/>
      <c r="D30079" s="554"/>
    </row>
    <row r="30080" spans="3:4" hidden="1" outlineLevel="1" x14ac:dyDescent="0.2">
      <c r="C30080" s="554"/>
      <c r="D30080" s="554"/>
    </row>
    <row r="30081" spans="3:4" hidden="1" outlineLevel="1" x14ac:dyDescent="0.2">
      <c r="C30081" s="554"/>
      <c r="D30081" s="554"/>
    </row>
    <row r="30082" spans="3:4" hidden="1" outlineLevel="1" x14ac:dyDescent="0.2">
      <c r="C30082" s="554"/>
      <c r="D30082" s="554"/>
    </row>
    <row r="30083" spans="3:4" hidden="1" outlineLevel="1" x14ac:dyDescent="0.2">
      <c r="C30083" s="554"/>
      <c r="D30083" s="554"/>
    </row>
    <row r="30084" spans="3:4" hidden="1" outlineLevel="1" x14ac:dyDescent="0.2">
      <c r="C30084" s="554"/>
      <c r="D30084" s="554"/>
    </row>
    <row r="30085" spans="3:4" hidden="1" outlineLevel="1" x14ac:dyDescent="0.2">
      <c r="C30085" s="554"/>
      <c r="D30085" s="554"/>
    </row>
    <row r="30086" spans="3:4" hidden="1" outlineLevel="1" x14ac:dyDescent="0.2">
      <c r="C30086" s="554"/>
      <c r="D30086" s="554"/>
    </row>
    <row r="30087" spans="3:4" hidden="1" outlineLevel="1" x14ac:dyDescent="0.2">
      <c r="C30087" s="554"/>
      <c r="D30087" s="554"/>
    </row>
    <row r="30088" spans="3:4" hidden="1" outlineLevel="1" x14ac:dyDescent="0.2">
      <c r="C30088" s="554"/>
      <c r="D30088" s="554"/>
    </row>
    <row r="30089" spans="3:4" hidden="1" outlineLevel="1" x14ac:dyDescent="0.2">
      <c r="C30089" s="554"/>
      <c r="D30089" s="554"/>
    </row>
    <row r="30090" spans="3:4" hidden="1" outlineLevel="1" x14ac:dyDescent="0.2">
      <c r="C30090" s="554"/>
      <c r="D30090" s="554"/>
    </row>
    <row r="30091" spans="3:4" hidden="1" outlineLevel="1" x14ac:dyDescent="0.2">
      <c r="C30091" s="554"/>
      <c r="D30091" s="554"/>
    </row>
    <row r="30092" spans="3:4" hidden="1" outlineLevel="1" x14ac:dyDescent="0.2">
      <c r="C30092" s="554"/>
      <c r="D30092" s="554"/>
    </row>
    <row r="30093" spans="3:4" hidden="1" outlineLevel="1" x14ac:dyDescent="0.2">
      <c r="C30093" s="554"/>
      <c r="D30093" s="554"/>
    </row>
    <row r="30094" spans="3:4" hidden="1" outlineLevel="1" x14ac:dyDescent="0.2">
      <c r="C30094" s="554"/>
      <c r="D30094" s="554"/>
    </row>
    <row r="30095" spans="3:4" hidden="1" outlineLevel="1" x14ac:dyDescent="0.2">
      <c r="C30095" s="554"/>
      <c r="D30095" s="554"/>
    </row>
    <row r="30096" spans="3:4" hidden="1" outlineLevel="1" x14ac:dyDescent="0.2">
      <c r="C30096" s="554"/>
      <c r="D30096" s="554"/>
    </row>
    <row r="30097" spans="3:4" hidden="1" outlineLevel="1" x14ac:dyDescent="0.2">
      <c r="C30097" s="554"/>
      <c r="D30097" s="554"/>
    </row>
    <row r="30098" spans="3:4" hidden="1" outlineLevel="1" x14ac:dyDescent="0.2">
      <c r="C30098" s="554"/>
      <c r="D30098" s="554"/>
    </row>
    <row r="30099" spans="3:4" hidden="1" outlineLevel="1" x14ac:dyDescent="0.2">
      <c r="C30099" s="554"/>
      <c r="D30099" s="554"/>
    </row>
    <row r="30100" spans="3:4" hidden="1" outlineLevel="1" x14ac:dyDescent="0.2">
      <c r="C30100" s="554"/>
      <c r="D30100" s="554"/>
    </row>
    <row r="30101" spans="3:4" hidden="1" outlineLevel="1" x14ac:dyDescent="0.2">
      <c r="C30101" s="554"/>
      <c r="D30101" s="554"/>
    </row>
    <row r="30102" spans="3:4" hidden="1" outlineLevel="1" x14ac:dyDescent="0.2">
      <c r="C30102" s="554"/>
      <c r="D30102" s="554"/>
    </row>
    <row r="30103" spans="3:4" hidden="1" outlineLevel="1" x14ac:dyDescent="0.2">
      <c r="C30103" s="554"/>
      <c r="D30103" s="554"/>
    </row>
    <row r="30104" spans="3:4" hidden="1" outlineLevel="1" x14ac:dyDescent="0.2">
      <c r="C30104" s="554"/>
      <c r="D30104" s="554"/>
    </row>
    <row r="30105" spans="3:4" hidden="1" outlineLevel="1" x14ac:dyDescent="0.2">
      <c r="C30105" s="554"/>
      <c r="D30105" s="554"/>
    </row>
    <row r="30106" spans="3:4" hidden="1" outlineLevel="1" x14ac:dyDescent="0.2">
      <c r="C30106" s="554"/>
      <c r="D30106" s="554"/>
    </row>
    <row r="30107" spans="3:4" hidden="1" outlineLevel="1" x14ac:dyDescent="0.2">
      <c r="C30107" s="554"/>
      <c r="D30107" s="554"/>
    </row>
    <row r="30108" spans="3:4" hidden="1" outlineLevel="1" x14ac:dyDescent="0.2">
      <c r="C30108" s="554"/>
      <c r="D30108" s="554"/>
    </row>
    <row r="30109" spans="3:4" hidden="1" outlineLevel="1" x14ac:dyDescent="0.2">
      <c r="C30109" s="554"/>
      <c r="D30109" s="554"/>
    </row>
    <row r="30110" spans="3:4" hidden="1" outlineLevel="1" x14ac:dyDescent="0.2">
      <c r="C30110" s="554"/>
      <c r="D30110" s="554"/>
    </row>
    <row r="30111" spans="3:4" hidden="1" outlineLevel="1" x14ac:dyDescent="0.2">
      <c r="C30111" s="554"/>
      <c r="D30111" s="554"/>
    </row>
    <row r="30112" spans="3:4" hidden="1" outlineLevel="1" x14ac:dyDescent="0.2">
      <c r="C30112" s="554"/>
      <c r="D30112" s="554"/>
    </row>
    <row r="30113" spans="3:4" hidden="1" outlineLevel="1" x14ac:dyDescent="0.2">
      <c r="C30113" s="554"/>
      <c r="D30113" s="554"/>
    </row>
    <row r="30114" spans="3:4" hidden="1" outlineLevel="1" x14ac:dyDescent="0.2">
      <c r="C30114" s="554"/>
      <c r="D30114" s="554"/>
    </row>
    <row r="30115" spans="3:4" hidden="1" outlineLevel="1" x14ac:dyDescent="0.2">
      <c r="C30115" s="554"/>
      <c r="D30115" s="554"/>
    </row>
    <row r="30116" spans="3:4" hidden="1" outlineLevel="1" x14ac:dyDescent="0.2">
      <c r="C30116" s="554"/>
      <c r="D30116" s="554"/>
    </row>
    <row r="30117" spans="3:4" hidden="1" outlineLevel="1" x14ac:dyDescent="0.2">
      <c r="C30117" s="554"/>
      <c r="D30117" s="554"/>
    </row>
    <row r="30118" spans="3:4" hidden="1" outlineLevel="1" x14ac:dyDescent="0.2">
      <c r="C30118" s="554"/>
      <c r="D30118" s="554"/>
    </row>
    <row r="30119" spans="3:4" hidden="1" outlineLevel="1" x14ac:dyDescent="0.2">
      <c r="C30119" s="554"/>
      <c r="D30119" s="554"/>
    </row>
    <row r="30120" spans="3:4" hidden="1" outlineLevel="1" x14ac:dyDescent="0.2">
      <c r="C30120" s="554"/>
      <c r="D30120" s="554"/>
    </row>
    <row r="30121" spans="3:4" hidden="1" outlineLevel="1" x14ac:dyDescent="0.2">
      <c r="C30121" s="554"/>
      <c r="D30121" s="554"/>
    </row>
    <row r="30122" spans="3:4" hidden="1" outlineLevel="1" x14ac:dyDescent="0.2">
      <c r="C30122" s="554"/>
      <c r="D30122" s="554"/>
    </row>
    <row r="30123" spans="3:4" hidden="1" outlineLevel="1" x14ac:dyDescent="0.2">
      <c r="C30123" s="554"/>
      <c r="D30123" s="554"/>
    </row>
    <row r="30124" spans="3:4" hidden="1" outlineLevel="1" x14ac:dyDescent="0.2">
      <c r="C30124" s="554"/>
      <c r="D30124" s="554"/>
    </row>
    <row r="30125" spans="3:4" hidden="1" outlineLevel="1" x14ac:dyDescent="0.2">
      <c r="C30125" s="554"/>
      <c r="D30125" s="554"/>
    </row>
    <row r="30126" spans="3:4" hidden="1" outlineLevel="1" x14ac:dyDescent="0.2">
      <c r="C30126" s="554"/>
      <c r="D30126" s="554"/>
    </row>
    <row r="30127" spans="3:4" hidden="1" outlineLevel="1" x14ac:dyDescent="0.2">
      <c r="C30127" s="554"/>
      <c r="D30127" s="554"/>
    </row>
    <row r="30128" spans="3:4" hidden="1" outlineLevel="1" x14ac:dyDescent="0.2">
      <c r="C30128" s="554"/>
      <c r="D30128" s="554"/>
    </row>
    <row r="30129" spans="3:4" hidden="1" outlineLevel="1" x14ac:dyDescent="0.2">
      <c r="C30129" s="554"/>
      <c r="D30129" s="554"/>
    </row>
    <row r="30130" spans="3:4" hidden="1" outlineLevel="1" x14ac:dyDescent="0.2">
      <c r="C30130" s="554"/>
      <c r="D30130" s="554"/>
    </row>
    <row r="30131" spans="3:4" hidden="1" outlineLevel="1" x14ac:dyDescent="0.2">
      <c r="C30131" s="554"/>
      <c r="D30131" s="554"/>
    </row>
    <row r="30132" spans="3:4" hidden="1" outlineLevel="1" x14ac:dyDescent="0.2">
      <c r="C30132" s="554"/>
      <c r="D30132" s="554"/>
    </row>
    <row r="30133" spans="3:4" hidden="1" outlineLevel="1" x14ac:dyDescent="0.2">
      <c r="C30133" s="554"/>
      <c r="D30133" s="554"/>
    </row>
    <row r="30134" spans="3:4" hidden="1" outlineLevel="1" x14ac:dyDescent="0.2">
      <c r="C30134" s="554"/>
      <c r="D30134" s="554"/>
    </row>
    <row r="30135" spans="3:4" hidden="1" outlineLevel="1" x14ac:dyDescent="0.2">
      <c r="C30135" s="554"/>
      <c r="D30135" s="554"/>
    </row>
    <row r="30136" spans="3:4" hidden="1" outlineLevel="1" x14ac:dyDescent="0.2">
      <c r="C30136" s="554"/>
      <c r="D30136" s="554"/>
    </row>
    <row r="30137" spans="3:4" hidden="1" outlineLevel="1" x14ac:dyDescent="0.2">
      <c r="C30137" s="554"/>
      <c r="D30137" s="554"/>
    </row>
    <row r="30138" spans="3:4" hidden="1" outlineLevel="1" x14ac:dyDescent="0.2">
      <c r="C30138" s="554"/>
      <c r="D30138" s="554"/>
    </row>
    <row r="30139" spans="3:4" hidden="1" outlineLevel="1" x14ac:dyDescent="0.2">
      <c r="C30139" s="554"/>
      <c r="D30139" s="554"/>
    </row>
    <row r="30140" spans="3:4" hidden="1" outlineLevel="1" x14ac:dyDescent="0.2">
      <c r="C30140" s="554"/>
      <c r="D30140" s="554"/>
    </row>
    <row r="30141" spans="3:4" hidden="1" outlineLevel="1" x14ac:dyDescent="0.2">
      <c r="C30141" s="554"/>
      <c r="D30141" s="554"/>
    </row>
    <row r="30142" spans="3:4" hidden="1" outlineLevel="1" x14ac:dyDescent="0.2">
      <c r="C30142" s="554"/>
      <c r="D30142" s="554"/>
    </row>
    <row r="30143" spans="3:4" hidden="1" outlineLevel="1" x14ac:dyDescent="0.2">
      <c r="C30143" s="554"/>
      <c r="D30143" s="554"/>
    </row>
    <row r="30144" spans="3:4" hidden="1" outlineLevel="1" x14ac:dyDescent="0.2">
      <c r="C30144" s="554"/>
      <c r="D30144" s="554"/>
    </row>
    <row r="30145" spans="3:4" hidden="1" outlineLevel="1" x14ac:dyDescent="0.2">
      <c r="C30145" s="554"/>
      <c r="D30145" s="554"/>
    </row>
    <row r="30146" spans="3:4" hidden="1" outlineLevel="1" x14ac:dyDescent="0.2">
      <c r="C30146" s="554"/>
      <c r="D30146" s="554"/>
    </row>
    <row r="30147" spans="3:4" hidden="1" outlineLevel="1" x14ac:dyDescent="0.2">
      <c r="C30147" s="554"/>
      <c r="D30147" s="554"/>
    </row>
    <row r="30148" spans="3:4" hidden="1" outlineLevel="1" x14ac:dyDescent="0.2">
      <c r="C30148" s="554"/>
      <c r="D30148" s="554"/>
    </row>
    <row r="30149" spans="3:4" hidden="1" outlineLevel="1" x14ac:dyDescent="0.2">
      <c r="C30149" s="554"/>
      <c r="D30149" s="554"/>
    </row>
    <row r="30150" spans="3:4" hidden="1" outlineLevel="1" x14ac:dyDescent="0.2">
      <c r="C30150" s="554"/>
      <c r="D30150" s="554"/>
    </row>
    <row r="30151" spans="3:4" hidden="1" outlineLevel="1" x14ac:dyDescent="0.2">
      <c r="C30151" s="554"/>
      <c r="D30151" s="554"/>
    </row>
    <row r="30152" spans="3:4" hidden="1" outlineLevel="1" x14ac:dyDescent="0.2">
      <c r="C30152" s="554"/>
      <c r="D30152" s="554"/>
    </row>
    <row r="30153" spans="3:4" hidden="1" outlineLevel="1" x14ac:dyDescent="0.2">
      <c r="C30153" s="554"/>
      <c r="D30153" s="554"/>
    </row>
    <row r="30154" spans="3:4" hidden="1" outlineLevel="1" x14ac:dyDescent="0.2">
      <c r="C30154" s="554"/>
      <c r="D30154" s="554"/>
    </row>
    <row r="30155" spans="3:4" hidden="1" outlineLevel="1" x14ac:dyDescent="0.2">
      <c r="C30155" s="554"/>
      <c r="D30155" s="554"/>
    </row>
    <row r="30156" spans="3:4" hidden="1" outlineLevel="1" x14ac:dyDescent="0.2">
      <c r="C30156" s="554"/>
      <c r="D30156" s="554"/>
    </row>
    <row r="30157" spans="3:4" hidden="1" outlineLevel="1" x14ac:dyDescent="0.2">
      <c r="C30157" s="554"/>
      <c r="D30157" s="554"/>
    </row>
    <row r="30158" spans="3:4" hidden="1" outlineLevel="1" x14ac:dyDescent="0.2">
      <c r="C30158" s="554"/>
      <c r="D30158" s="554"/>
    </row>
    <row r="30159" spans="3:4" hidden="1" outlineLevel="1" x14ac:dyDescent="0.2">
      <c r="C30159" s="554"/>
      <c r="D30159" s="554"/>
    </row>
    <row r="30160" spans="3:4" hidden="1" outlineLevel="1" x14ac:dyDescent="0.2">
      <c r="C30160" s="554"/>
      <c r="D30160" s="554"/>
    </row>
    <row r="30161" spans="3:4" hidden="1" outlineLevel="1" x14ac:dyDescent="0.2">
      <c r="C30161" s="554"/>
      <c r="D30161" s="554"/>
    </row>
    <row r="30162" spans="3:4" hidden="1" outlineLevel="1" x14ac:dyDescent="0.2">
      <c r="C30162" s="554"/>
      <c r="D30162" s="554"/>
    </row>
    <row r="30163" spans="3:4" hidden="1" outlineLevel="1" x14ac:dyDescent="0.2">
      <c r="C30163" s="554"/>
      <c r="D30163" s="554"/>
    </row>
    <row r="30164" spans="3:4" hidden="1" outlineLevel="1" x14ac:dyDescent="0.2">
      <c r="C30164" s="554"/>
      <c r="D30164" s="554"/>
    </row>
    <row r="30165" spans="3:4" hidden="1" outlineLevel="1" x14ac:dyDescent="0.2">
      <c r="C30165" s="554"/>
      <c r="D30165" s="554"/>
    </row>
    <row r="30166" spans="3:4" hidden="1" outlineLevel="1" x14ac:dyDescent="0.2">
      <c r="C30166" s="554"/>
      <c r="D30166" s="554"/>
    </row>
    <row r="30167" spans="3:4" hidden="1" outlineLevel="1" x14ac:dyDescent="0.2">
      <c r="C30167" s="554"/>
      <c r="D30167" s="554"/>
    </row>
    <row r="30168" spans="3:4" hidden="1" outlineLevel="1" x14ac:dyDescent="0.2">
      <c r="C30168" s="554"/>
      <c r="D30168" s="554"/>
    </row>
    <row r="30169" spans="3:4" hidden="1" outlineLevel="1" x14ac:dyDescent="0.2">
      <c r="C30169" s="554"/>
      <c r="D30169" s="554"/>
    </row>
    <row r="30170" spans="3:4" hidden="1" outlineLevel="1" x14ac:dyDescent="0.2">
      <c r="C30170" s="554"/>
      <c r="D30170" s="554"/>
    </row>
    <row r="30171" spans="3:4" hidden="1" outlineLevel="1" x14ac:dyDescent="0.2">
      <c r="C30171" s="554"/>
      <c r="D30171" s="554"/>
    </row>
    <row r="30172" spans="3:4" hidden="1" outlineLevel="1" x14ac:dyDescent="0.2">
      <c r="C30172" s="554"/>
      <c r="D30172" s="554"/>
    </row>
    <row r="30173" spans="3:4" hidden="1" outlineLevel="1" x14ac:dyDescent="0.2">
      <c r="C30173" s="554"/>
      <c r="D30173" s="554"/>
    </row>
    <row r="30174" spans="3:4" hidden="1" outlineLevel="1" x14ac:dyDescent="0.2">
      <c r="C30174" s="554"/>
      <c r="D30174" s="554"/>
    </row>
    <row r="30175" spans="3:4" hidden="1" outlineLevel="1" x14ac:dyDescent="0.2">
      <c r="C30175" s="554"/>
      <c r="D30175" s="554"/>
    </row>
    <row r="30176" spans="3:4" hidden="1" outlineLevel="1" x14ac:dyDescent="0.2">
      <c r="C30176" s="554"/>
      <c r="D30176" s="554"/>
    </row>
    <row r="30177" spans="3:4" hidden="1" outlineLevel="1" x14ac:dyDescent="0.2">
      <c r="C30177" s="554"/>
      <c r="D30177" s="554"/>
    </row>
    <row r="30178" spans="3:4" hidden="1" outlineLevel="1" x14ac:dyDescent="0.2">
      <c r="C30178" s="554"/>
      <c r="D30178" s="554"/>
    </row>
    <row r="30179" spans="3:4" hidden="1" outlineLevel="1" x14ac:dyDescent="0.2">
      <c r="C30179" s="554"/>
      <c r="D30179" s="554"/>
    </row>
    <row r="30180" spans="3:4" hidden="1" outlineLevel="1" x14ac:dyDescent="0.2">
      <c r="C30180" s="554"/>
      <c r="D30180" s="554"/>
    </row>
    <row r="30181" spans="3:4" hidden="1" outlineLevel="1" x14ac:dyDescent="0.2">
      <c r="C30181" s="554"/>
      <c r="D30181" s="554"/>
    </row>
    <row r="30182" spans="3:4" hidden="1" outlineLevel="1" x14ac:dyDescent="0.2">
      <c r="C30182" s="554"/>
      <c r="D30182" s="554"/>
    </row>
    <row r="30183" spans="3:4" hidden="1" outlineLevel="1" x14ac:dyDescent="0.2">
      <c r="C30183" s="554"/>
      <c r="D30183" s="554"/>
    </row>
    <row r="30184" spans="3:4" hidden="1" outlineLevel="1" x14ac:dyDescent="0.2">
      <c r="C30184" s="554"/>
      <c r="D30184" s="554"/>
    </row>
    <row r="30185" spans="3:4" hidden="1" outlineLevel="1" x14ac:dyDescent="0.2">
      <c r="C30185" s="554"/>
      <c r="D30185" s="554"/>
    </row>
    <row r="30186" spans="3:4" hidden="1" outlineLevel="1" x14ac:dyDescent="0.2">
      <c r="C30186" s="554"/>
      <c r="D30186" s="554"/>
    </row>
    <row r="30187" spans="3:4" hidden="1" outlineLevel="1" x14ac:dyDescent="0.2">
      <c r="C30187" s="554"/>
      <c r="D30187" s="554"/>
    </row>
    <row r="30188" spans="3:4" hidden="1" outlineLevel="1" x14ac:dyDescent="0.2">
      <c r="C30188" s="554"/>
      <c r="D30188" s="554"/>
    </row>
    <row r="30189" spans="3:4" hidden="1" outlineLevel="1" x14ac:dyDescent="0.2">
      <c r="C30189" s="554"/>
      <c r="D30189" s="554"/>
    </row>
    <row r="30190" spans="3:4" hidden="1" outlineLevel="1" x14ac:dyDescent="0.2">
      <c r="C30190" s="554"/>
      <c r="D30190" s="554"/>
    </row>
    <row r="30191" spans="3:4" hidden="1" outlineLevel="1" x14ac:dyDescent="0.2">
      <c r="C30191" s="554"/>
      <c r="D30191" s="554"/>
    </row>
    <row r="30192" spans="3:4" hidden="1" outlineLevel="1" x14ac:dyDescent="0.2">
      <c r="C30192" s="554"/>
      <c r="D30192" s="554"/>
    </row>
    <row r="30193" spans="3:4" hidden="1" outlineLevel="1" x14ac:dyDescent="0.2">
      <c r="C30193" s="554"/>
      <c r="D30193" s="554"/>
    </row>
    <row r="30194" spans="3:4" hidden="1" outlineLevel="1" x14ac:dyDescent="0.2">
      <c r="C30194" s="554"/>
      <c r="D30194" s="554"/>
    </row>
    <row r="30195" spans="3:4" hidden="1" outlineLevel="1" x14ac:dyDescent="0.2">
      <c r="C30195" s="554"/>
      <c r="D30195" s="554"/>
    </row>
    <row r="30196" spans="3:4" hidden="1" outlineLevel="1" x14ac:dyDescent="0.2">
      <c r="C30196" s="554"/>
      <c r="D30196" s="554"/>
    </row>
    <row r="30197" spans="3:4" hidden="1" outlineLevel="1" x14ac:dyDescent="0.2">
      <c r="C30197" s="554"/>
      <c r="D30197" s="554"/>
    </row>
    <row r="30198" spans="3:4" hidden="1" outlineLevel="1" x14ac:dyDescent="0.2">
      <c r="C30198" s="554"/>
      <c r="D30198" s="554"/>
    </row>
    <row r="30199" spans="3:4" hidden="1" outlineLevel="1" x14ac:dyDescent="0.2">
      <c r="C30199" s="554"/>
      <c r="D30199" s="554"/>
    </row>
    <row r="30200" spans="3:4" hidden="1" outlineLevel="1" x14ac:dyDescent="0.2">
      <c r="C30200" s="554"/>
      <c r="D30200" s="554"/>
    </row>
    <row r="30201" spans="3:4" hidden="1" outlineLevel="1" x14ac:dyDescent="0.2">
      <c r="C30201" s="554"/>
      <c r="D30201" s="554"/>
    </row>
    <row r="30202" spans="3:4" hidden="1" outlineLevel="1" x14ac:dyDescent="0.2">
      <c r="C30202" s="554"/>
      <c r="D30202" s="554"/>
    </row>
    <row r="30203" spans="3:4" hidden="1" outlineLevel="1" x14ac:dyDescent="0.2">
      <c r="C30203" s="554"/>
      <c r="D30203" s="554"/>
    </row>
    <row r="30204" spans="3:4" hidden="1" outlineLevel="1" x14ac:dyDescent="0.2">
      <c r="C30204" s="554"/>
      <c r="D30204" s="554"/>
    </row>
    <row r="30205" spans="3:4" hidden="1" outlineLevel="1" x14ac:dyDescent="0.2">
      <c r="C30205" s="554"/>
      <c r="D30205" s="554"/>
    </row>
    <row r="30206" spans="3:4" hidden="1" outlineLevel="1" x14ac:dyDescent="0.2">
      <c r="C30206" s="554"/>
      <c r="D30206" s="554"/>
    </row>
    <row r="30207" spans="3:4" hidden="1" outlineLevel="1" x14ac:dyDescent="0.2">
      <c r="C30207" s="554"/>
      <c r="D30207" s="554"/>
    </row>
    <row r="30208" spans="3:4" hidden="1" outlineLevel="1" x14ac:dyDescent="0.2">
      <c r="C30208" s="554"/>
      <c r="D30208" s="554"/>
    </row>
    <row r="30209" spans="3:4" hidden="1" outlineLevel="1" x14ac:dyDescent="0.2">
      <c r="C30209" s="554"/>
      <c r="D30209" s="554"/>
    </row>
    <row r="30210" spans="3:4" hidden="1" outlineLevel="1" x14ac:dyDescent="0.2">
      <c r="C30210" s="554"/>
      <c r="D30210" s="554"/>
    </row>
    <row r="30211" spans="3:4" hidden="1" outlineLevel="1" x14ac:dyDescent="0.2">
      <c r="C30211" s="554"/>
      <c r="D30211" s="554"/>
    </row>
    <row r="30212" spans="3:4" hidden="1" outlineLevel="1" x14ac:dyDescent="0.2">
      <c r="C30212" s="554"/>
      <c r="D30212" s="554"/>
    </row>
    <row r="30213" spans="3:4" hidden="1" outlineLevel="1" x14ac:dyDescent="0.2">
      <c r="C30213" s="554"/>
      <c r="D30213" s="554"/>
    </row>
    <row r="30214" spans="3:4" hidden="1" outlineLevel="1" x14ac:dyDescent="0.2">
      <c r="C30214" s="554"/>
      <c r="D30214" s="554"/>
    </row>
    <row r="30215" spans="3:4" hidden="1" outlineLevel="1" x14ac:dyDescent="0.2">
      <c r="C30215" s="554"/>
      <c r="D30215" s="554"/>
    </row>
    <row r="30216" spans="3:4" hidden="1" outlineLevel="1" x14ac:dyDescent="0.2">
      <c r="C30216" s="554"/>
      <c r="D30216" s="554"/>
    </row>
    <row r="30217" spans="3:4" hidden="1" outlineLevel="1" x14ac:dyDescent="0.2">
      <c r="C30217" s="554"/>
      <c r="D30217" s="554"/>
    </row>
    <row r="30218" spans="3:4" hidden="1" outlineLevel="1" x14ac:dyDescent="0.2">
      <c r="C30218" s="554"/>
      <c r="D30218" s="554"/>
    </row>
    <row r="30219" spans="3:4" hidden="1" outlineLevel="1" x14ac:dyDescent="0.2">
      <c r="C30219" s="554"/>
      <c r="D30219" s="554"/>
    </row>
    <row r="30220" spans="3:4" hidden="1" outlineLevel="1" x14ac:dyDescent="0.2">
      <c r="C30220" s="554"/>
      <c r="D30220" s="554"/>
    </row>
    <row r="30221" spans="3:4" hidden="1" outlineLevel="1" x14ac:dyDescent="0.2">
      <c r="C30221" s="554"/>
      <c r="D30221" s="554"/>
    </row>
    <row r="30222" spans="3:4" hidden="1" outlineLevel="1" x14ac:dyDescent="0.2">
      <c r="C30222" s="554"/>
      <c r="D30222" s="554"/>
    </row>
    <row r="30223" spans="3:4" hidden="1" outlineLevel="1" x14ac:dyDescent="0.2">
      <c r="C30223" s="554"/>
      <c r="D30223" s="554"/>
    </row>
    <row r="30224" spans="3:4" hidden="1" outlineLevel="1" x14ac:dyDescent="0.2">
      <c r="C30224" s="554"/>
      <c r="D30224" s="554"/>
    </row>
    <row r="30225" spans="3:4" hidden="1" outlineLevel="1" x14ac:dyDescent="0.2">
      <c r="C30225" s="554"/>
      <c r="D30225" s="554"/>
    </row>
    <row r="30226" spans="3:4" hidden="1" outlineLevel="1" x14ac:dyDescent="0.2">
      <c r="C30226" s="554"/>
      <c r="D30226" s="554"/>
    </row>
    <row r="30227" spans="3:4" hidden="1" outlineLevel="1" x14ac:dyDescent="0.2">
      <c r="C30227" s="554"/>
      <c r="D30227" s="554"/>
    </row>
    <row r="30228" spans="3:4" hidden="1" outlineLevel="1" x14ac:dyDescent="0.2">
      <c r="C30228" s="554"/>
      <c r="D30228" s="554"/>
    </row>
    <row r="30229" spans="3:4" hidden="1" outlineLevel="1" x14ac:dyDescent="0.2">
      <c r="C30229" s="554"/>
      <c r="D30229" s="554"/>
    </row>
    <row r="30230" spans="3:4" hidden="1" outlineLevel="1" x14ac:dyDescent="0.2">
      <c r="C30230" s="554"/>
      <c r="D30230" s="554"/>
    </row>
    <row r="30231" spans="3:4" hidden="1" outlineLevel="1" x14ac:dyDescent="0.2">
      <c r="C30231" s="554"/>
      <c r="D30231" s="554"/>
    </row>
    <row r="30232" spans="3:4" hidden="1" outlineLevel="1" x14ac:dyDescent="0.2">
      <c r="C30232" s="554"/>
      <c r="D30232" s="554"/>
    </row>
    <row r="30233" spans="3:4" hidden="1" outlineLevel="1" x14ac:dyDescent="0.2">
      <c r="C30233" s="554"/>
      <c r="D30233" s="554"/>
    </row>
    <row r="30234" spans="3:4" hidden="1" outlineLevel="1" x14ac:dyDescent="0.2">
      <c r="C30234" s="554"/>
      <c r="D30234" s="554"/>
    </row>
    <row r="30235" spans="3:4" hidden="1" outlineLevel="1" x14ac:dyDescent="0.2">
      <c r="C30235" s="554"/>
      <c r="D30235" s="554"/>
    </row>
    <row r="30236" spans="3:4" hidden="1" outlineLevel="1" x14ac:dyDescent="0.2">
      <c r="C30236" s="554"/>
      <c r="D30236" s="554"/>
    </row>
    <row r="30237" spans="3:4" hidden="1" outlineLevel="1" x14ac:dyDescent="0.2">
      <c r="C30237" s="554"/>
      <c r="D30237" s="554"/>
    </row>
    <row r="30238" spans="3:4" hidden="1" outlineLevel="1" x14ac:dyDescent="0.2">
      <c r="C30238" s="554"/>
      <c r="D30238" s="554"/>
    </row>
    <row r="30239" spans="3:4" hidden="1" outlineLevel="1" x14ac:dyDescent="0.2">
      <c r="C30239" s="554"/>
      <c r="D30239" s="554"/>
    </row>
    <row r="30240" spans="3:4" hidden="1" outlineLevel="1" x14ac:dyDescent="0.2">
      <c r="C30240" s="554"/>
      <c r="D30240" s="554"/>
    </row>
    <row r="30241" spans="3:4" hidden="1" outlineLevel="1" x14ac:dyDescent="0.2">
      <c r="C30241" s="554"/>
      <c r="D30241" s="554"/>
    </row>
    <row r="30242" spans="3:4" hidden="1" outlineLevel="1" x14ac:dyDescent="0.2">
      <c r="C30242" s="554"/>
      <c r="D30242" s="554"/>
    </row>
    <row r="30243" spans="3:4" hidden="1" outlineLevel="1" x14ac:dyDescent="0.2">
      <c r="C30243" s="554"/>
      <c r="D30243" s="554"/>
    </row>
    <row r="30244" spans="3:4" hidden="1" outlineLevel="1" x14ac:dyDescent="0.2">
      <c r="C30244" s="554"/>
      <c r="D30244" s="554"/>
    </row>
    <row r="30245" spans="3:4" hidden="1" outlineLevel="1" x14ac:dyDescent="0.2">
      <c r="C30245" s="554"/>
      <c r="D30245" s="554"/>
    </row>
    <row r="30246" spans="3:4" hidden="1" outlineLevel="1" x14ac:dyDescent="0.2">
      <c r="C30246" s="554"/>
      <c r="D30246" s="554"/>
    </row>
    <row r="30247" spans="3:4" hidden="1" outlineLevel="1" x14ac:dyDescent="0.2">
      <c r="C30247" s="554"/>
      <c r="D30247" s="554"/>
    </row>
    <row r="30248" spans="3:4" hidden="1" outlineLevel="1" x14ac:dyDescent="0.2">
      <c r="C30248" s="554"/>
      <c r="D30248" s="554"/>
    </row>
    <row r="30249" spans="3:4" hidden="1" outlineLevel="1" x14ac:dyDescent="0.2">
      <c r="C30249" s="554"/>
      <c r="D30249" s="554"/>
    </row>
    <row r="30250" spans="3:4" hidden="1" outlineLevel="1" x14ac:dyDescent="0.2">
      <c r="C30250" s="554"/>
      <c r="D30250" s="554"/>
    </row>
    <row r="30251" spans="3:4" hidden="1" outlineLevel="1" x14ac:dyDescent="0.2">
      <c r="C30251" s="554"/>
      <c r="D30251" s="554"/>
    </row>
    <row r="30252" spans="3:4" hidden="1" outlineLevel="1" x14ac:dyDescent="0.2">
      <c r="C30252" s="554"/>
      <c r="D30252" s="554"/>
    </row>
    <row r="30253" spans="3:4" hidden="1" outlineLevel="1" x14ac:dyDescent="0.2">
      <c r="C30253" s="554"/>
      <c r="D30253" s="554"/>
    </row>
    <row r="30254" spans="3:4" hidden="1" outlineLevel="1" x14ac:dyDescent="0.2">
      <c r="C30254" s="554"/>
      <c r="D30254" s="554"/>
    </row>
    <row r="30255" spans="3:4" hidden="1" outlineLevel="1" x14ac:dyDescent="0.2">
      <c r="C30255" s="554"/>
      <c r="D30255" s="554"/>
    </row>
    <row r="30256" spans="3:4" hidden="1" outlineLevel="1" x14ac:dyDescent="0.2">
      <c r="C30256" s="554"/>
      <c r="D30256" s="554"/>
    </row>
    <row r="30257" spans="3:4" hidden="1" outlineLevel="1" x14ac:dyDescent="0.2">
      <c r="C30257" s="554"/>
      <c r="D30257" s="554"/>
    </row>
    <row r="30258" spans="3:4" hidden="1" outlineLevel="1" x14ac:dyDescent="0.2">
      <c r="C30258" s="554"/>
      <c r="D30258" s="554"/>
    </row>
    <row r="30259" spans="3:4" hidden="1" outlineLevel="1" x14ac:dyDescent="0.2">
      <c r="C30259" s="554"/>
      <c r="D30259" s="554"/>
    </row>
    <row r="30260" spans="3:4" hidden="1" outlineLevel="1" x14ac:dyDescent="0.2">
      <c r="C30260" s="554"/>
      <c r="D30260" s="554"/>
    </row>
    <row r="30261" spans="3:4" hidden="1" outlineLevel="1" x14ac:dyDescent="0.2">
      <c r="C30261" s="554"/>
      <c r="D30261" s="554"/>
    </row>
    <row r="30262" spans="3:4" hidden="1" outlineLevel="1" x14ac:dyDescent="0.2">
      <c r="C30262" s="554"/>
      <c r="D30262" s="554"/>
    </row>
    <row r="30263" spans="3:4" hidden="1" outlineLevel="1" x14ac:dyDescent="0.2">
      <c r="C30263" s="554"/>
      <c r="D30263" s="554"/>
    </row>
    <row r="30264" spans="3:4" hidden="1" outlineLevel="1" x14ac:dyDescent="0.2">
      <c r="C30264" s="554"/>
      <c r="D30264" s="554"/>
    </row>
    <row r="30265" spans="3:4" hidden="1" outlineLevel="1" x14ac:dyDescent="0.2">
      <c r="C30265" s="554"/>
      <c r="D30265" s="554"/>
    </row>
    <row r="30266" spans="3:4" hidden="1" outlineLevel="1" x14ac:dyDescent="0.2">
      <c r="C30266" s="554"/>
      <c r="D30266" s="554"/>
    </row>
    <row r="30267" spans="3:4" hidden="1" outlineLevel="1" x14ac:dyDescent="0.2">
      <c r="C30267" s="554"/>
      <c r="D30267" s="554"/>
    </row>
    <row r="30268" spans="3:4" hidden="1" outlineLevel="1" x14ac:dyDescent="0.2">
      <c r="C30268" s="554"/>
      <c r="D30268" s="554"/>
    </row>
    <row r="30269" spans="3:4" hidden="1" outlineLevel="1" x14ac:dyDescent="0.2">
      <c r="C30269" s="554"/>
      <c r="D30269" s="554"/>
    </row>
    <row r="30270" spans="3:4" hidden="1" outlineLevel="1" x14ac:dyDescent="0.2">
      <c r="C30270" s="554"/>
      <c r="D30270" s="554"/>
    </row>
    <row r="30271" spans="3:4" hidden="1" outlineLevel="1" x14ac:dyDescent="0.2">
      <c r="C30271" s="554"/>
      <c r="D30271" s="554"/>
    </row>
    <row r="30272" spans="3:4" hidden="1" outlineLevel="1" x14ac:dyDescent="0.2">
      <c r="C30272" s="554"/>
      <c r="D30272" s="554"/>
    </row>
    <row r="30273" spans="3:4" hidden="1" outlineLevel="1" x14ac:dyDescent="0.2">
      <c r="C30273" s="554"/>
      <c r="D30273" s="554"/>
    </row>
    <row r="30274" spans="3:4" hidden="1" outlineLevel="1" x14ac:dyDescent="0.2">
      <c r="C30274" s="554"/>
      <c r="D30274" s="554"/>
    </row>
    <row r="30275" spans="3:4" hidden="1" outlineLevel="1" x14ac:dyDescent="0.2">
      <c r="C30275" s="554"/>
      <c r="D30275" s="554"/>
    </row>
    <row r="30276" spans="3:4" hidden="1" outlineLevel="1" x14ac:dyDescent="0.2">
      <c r="C30276" s="554"/>
      <c r="D30276" s="554"/>
    </row>
    <row r="30277" spans="3:4" hidden="1" outlineLevel="1" x14ac:dyDescent="0.2">
      <c r="C30277" s="554"/>
      <c r="D30277" s="554"/>
    </row>
    <row r="30278" spans="3:4" hidden="1" outlineLevel="1" x14ac:dyDescent="0.2">
      <c r="C30278" s="554"/>
      <c r="D30278" s="554"/>
    </row>
    <row r="30279" spans="3:4" hidden="1" outlineLevel="1" x14ac:dyDescent="0.2">
      <c r="C30279" s="554"/>
      <c r="D30279" s="554"/>
    </row>
    <row r="30280" spans="3:4" hidden="1" outlineLevel="1" x14ac:dyDescent="0.2">
      <c r="C30280" s="554"/>
      <c r="D30280" s="554"/>
    </row>
    <row r="30281" spans="3:4" hidden="1" outlineLevel="1" x14ac:dyDescent="0.2">
      <c r="C30281" s="554"/>
      <c r="D30281" s="554"/>
    </row>
    <row r="30282" spans="3:4" hidden="1" outlineLevel="1" x14ac:dyDescent="0.2">
      <c r="C30282" s="554"/>
      <c r="D30282" s="554"/>
    </row>
    <row r="30283" spans="3:4" hidden="1" outlineLevel="1" x14ac:dyDescent="0.2">
      <c r="C30283" s="554"/>
      <c r="D30283" s="554"/>
    </row>
    <row r="30284" spans="3:4" hidden="1" outlineLevel="1" x14ac:dyDescent="0.2">
      <c r="C30284" s="554"/>
      <c r="D30284" s="554"/>
    </row>
    <row r="30285" spans="3:4" hidden="1" outlineLevel="1" x14ac:dyDescent="0.2">
      <c r="C30285" s="554"/>
      <c r="D30285" s="554"/>
    </row>
    <row r="30286" spans="3:4" hidden="1" outlineLevel="1" x14ac:dyDescent="0.2">
      <c r="C30286" s="554"/>
      <c r="D30286" s="554"/>
    </row>
    <row r="30287" spans="3:4" hidden="1" outlineLevel="1" x14ac:dyDescent="0.2">
      <c r="C30287" s="554"/>
      <c r="D30287" s="554"/>
    </row>
    <row r="30288" spans="3:4" hidden="1" outlineLevel="1" x14ac:dyDescent="0.2">
      <c r="C30288" s="554"/>
      <c r="D30288" s="554"/>
    </row>
    <row r="30289" spans="3:4" hidden="1" outlineLevel="1" x14ac:dyDescent="0.2">
      <c r="C30289" s="554"/>
      <c r="D30289" s="554"/>
    </row>
    <row r="30290" spans="3:4" hidden="1" outlineLevel="1" x14ac:dyDescent="0.2">
      <c r="C30290" s="554"/>
      <c r="D30290" s="554"/>
    </row>
    <row r="30291" spans="3:4" hidden="1" outlineLevel="1" x14ac:dyDescent="0.2">
      <c r="C30291" s="554"/>
      <c r="D30291" s="554"/>
    </row>
    <row r="30292" spans="3:4" hidden="1" outlineLevel="1" x14ac:dyDescent="0.2">
      <c r="C30292" s="554"/>
      <c r="D30292" s="554"/>
    </row>
    <row r="30293" spans="3:4" hidden="1" outlineLevel="1" x14ac:dyDescent="0.2">
      <c r="C30293" s="554"/>
      <c r="D30293" s="554"/>
    </row>
    <row r="30294" spans="3:4" hidden="1" outlineLevel="1" x14ac:dyDescent="0.2">
      <c r="C30294" s="554"/>
      <c r="D30294" s="554"/>
    </row>
    <row r="30295" spans="3:4" hidden="1" outlineLevel="1" x14ac:dyDescent="0.2">
      <c r="C30295" s="554"/>
      <c r="D30295" s="554"/>
    </row>
    <row r="30296" spans="3:4" hidden="1" outlineLevel="1" x14ac:dyDescent="0.2">
      <c r="C30296" s="554"/>
      <c r="D30296" s="554"/>
    </row>
    <row r="30297" spans="3:4" hidden="1" outlineLevel="1" x14ac:dyDescent="0.2">
      <c r="C30297" s="554"/>
      <c r="D30297" s="554"/>
    </row>
    <row r="30298" spans="3:4" hidden="1" outlineLevel="1" x14ac:dyDescent="0.2">
      <c r="C30298" s="554"/>
      <c r="D30298" s="554"/>
    </row>
    <row r="30299" spans="3:4" hidden="1" outlineLevel="1" x14ac:dyDescent="0.2">
      <c r="C30299" s="554"/>
      <c r="D30299" s="554"/>
    </row>
    <row r="30300" spans="3:4" hidden="1" outlineLevel="1" x14ac:dyDescent="0.2">
      <c r="C30300" s="554"/>
      <c r="D30300" s="554"/>
    </row>
    <row r="30301" spans="3:4" hidden="1" outlineLevel="1" x14ac:dyDescent="0.2">
      <c r="C30301" s="554"/>
      <c r="D30301" s="554"/>
    </row>
    <row r="30302" spans="3:4" hidden="1" outlineLevel="1" x14ac:dyDescent="0.2">
      <c r="C30302" s="554"/>
      <c r="D30302" s="554"/>
    </row>
    <row r="30303" spans="3:4" hidden="1" outlineLevel="1" x14ac:dyDescent="0.2">
      <c r="C30303" s="554"/>
      <c r="D30303" s="554"/>
    </row>
    <row r="30304" spans="3:4" hidden="1" outlineLevel="1" x14ac:dyDescent="0.2">
      <c r="C30304" s="554"/>
      <c r="D30304" s="554"/>
    </row>
    <row r="30305" spans="3:4" hidden="1" outlineLevel="1" x14ac:dyDescent="0.2">
      <c r="C30305" s="554"/>
      <c r="D30305" s="554"/>
    </row>
    <row r="30306" spans="3:4" hidden="1" outlineLevel="1" x14ac:dyDescent="0.2">
      <c r="C30306" s="554"/>
      <c r="D30306" s="554"/>
    </row>
    <row r="30307" spans="3:4" hidden="1" outlineLevel="1" x14ac:dyDescent="0.2">
      <c r="C30307" s="554"/>
      <c r="D30307" s="554"/>
    </row>
    <row r="30308" spans="3:4" hidden="1" outlineLevel="1" x14ac:dyDescent="0.2">
      <c r="C30308" s="554"/>
      <c r="D30308" s="554"/>
    </row>
    <row r="30309" spans="3:4" hidden="1" outlineLevel="1" x14ac:dyDescent="0.2">
      <c r="C30309" s="554"/>
      <c r="D30309" s="554"/>
    </row>
    <row r="30310" spans="3:4" hidden="1" outlineLevel="1" x14ac:dyDescent="0.2">
      <c r="C30310" s="554"/>
      <c r="D30310" s="554"/>
    </row>
    <row r="30311" spans="3:4" hidden="1" outlineLevel="1" x14ac:dyDescent="0.2">
      <c r="C30311" s="554"/>
      <c r="D30311" s="554"/>
    </row>
    <row r="30312" spans="3:4" hidden="1" outlineLevel="1" x14ac:dyDescent="0.2">
      <c r="C30312" s="554"/>
      <c r="D30312" s="554"/>
    </row>
    <row r="30313" spans="3:4" hidden="1" outlineLevel="1" x14ac:dyDescent="0.2">
      <c r="C30313" s="554"/>
      <c r="D30313" s="554"/>
    </row>
    <row r="30314" spans="3:4" hidden="1" outlineLevel="1" x14ac:dyDescent="0.2">
      <c r="C30314" s="554"/>
      <c r="D30314" s="554"/>
    </row>
    <row r="30315" spans="3:4" hidden="1" outlineLevel="1" x14ac:dyDescent="0.2">
      <c r="C30315" s="554"/>
      <c r="D30315" s="554"/>
    </row>
    <row r="30316" spans="3:4" hidden="1" outlineLevel="1" x14ac:dyDescent="0.2">
      <c r="C30316" s="554"/>
      <c r="D30316" s="554"/>
    </row>
    <row r="30317" spans="3:4" hidden="1" outlineLevel="1" x14ac:dyDescent="0.2">
      <c r="C30317" s="554"/>
      <c r="D30317" s="554"/>
    </row>
    <row r="30318" spans="3:4" hidden="1" outlineLevel="1" x14ac:dyDescent="0.2">
      <c r="C30318" s="554"/>
      <c r="D30318" s="554"/>
    </row>
    <row r="30319" spans="3:4" hidden="1" outlineLevel="1" x14ac:dyDescent="0.2">
      <c r="C30319" s="554"/>
      <c r="D30319" s="554"/>
    </row>
    <row r="30320" spans="3:4" hidden="1" outlineLevel="1" x14ac:dyDescent="0.2">
      <c r="C30320" s="554"/>
      <c r="D30320" s="554"/>
    </row>
    <row r="30321" spans="3:4" hidden="1" outlineLevel="1" x14ac:dyDescent="0.2">
      <c r="C30321" s="554"/>
      <c r="D30321" s="554"/>
    </row>
    <row r="30322" spans="3:4" hidden="1" outlineLevel="1" x14ac:dyDescent="0.2">
      <c r="C30322" s="554"/>
      <c r="D30322" s="554"/>
    </row>
    <row r="30323" spans="3:4" hidden="1" outlineLevel="1" x14ac:dyDescent="0.2">
      <c r="C30323" s="554"/>
      <c r="D30323" s="554"/>
    </row>
    <row r="30324" spans="3:4" hidden="1" outlineLevel="1" x14ac:dyDescent="0.2">
      <c r="C30324" s="554"/>
      <c r="D30324" s="554"/>
    </row>
    <row r="30325" spans="3:4" hidden="1" outlineLevel="1" x14ac:dyDescent="0.2">
      <c r="C30325" s="554"/>
      <c r="D30325" s="554"/>
    </row>
    <row r="30326" spans="3:4" hidden="1" outlineLevel="1" x14ac:dyDescent="0.2">
      <c r="C30326" s="554"/>
      <c r="D30326" s="554"/>
    </row>
    <row r="30327" spans="3:4" hidden="1" outlineLevel="1" x14ac:dyDescent="0.2">
      <c r="C30327" s="554"/>
      <c r="D30327" s="554"/>
    </row>
    <row r="30328" spans="3:4" hidden="1" outlineLevel="1" x14ac:dyDescent="0.2">
      <c r="C30328" s="554"/>
      <c r="D30328" s="554"/>
    </row>
    <row r="30329" spans="3:4" hidden="1" outlineLevel="1" x14ac:dyDescent="0.2">
      <c r="C30329" s="554"/>
      <c r="D30329" s="554"/>
    </row>
    <row r="30330" spans="3:4" hidden="1" outlineLevel="1" x14ac:dyDescent="0.2">
      <c r="C30330" s="554"/>
      <c r="D30330" s="554"/>
    </row>
    <row r="30331" spans="3:4" hidden="1" outlineLevel="1" x14ac:dyDescent="0.2">
      <c r="C30331" s="554"/>
      <c r="D30331" s="554"/>
    </row>
    <row r="30332" spans="3:4" hidden="1" outlineLevel="1" x14ac:dyDescent="0.2">
      <c r="C30332" s="554"/>
      <c r="D30332" s="554"/>
    </row>
    <row r="30333" spans="3:4" hidden="1" outlineLevel="1" x14ac:dyDescent="0.2">
      <c r="C30333" s="554"/>
      <c r="D30333" s="554"/>
    </row>
    <row r="30334" spans="3:4" hidden="1" outlineLevel="1" x14ac:dyDescent="0.2">
      <c r="C30334" s="554"/>
      <c r="D30334" s="554"/>
    </row>
    <row r="30335" spans="3:4" hidden="1" outlineLevel="1" x14ac:dyDescent="0.2">
      <c r="C30335" s="554"/>
      <c r="D30335" s="554"/>
    </row>
    <row r="30336" spans="3:4" hidden="1" outlineLevel="1" x14ac:dyDescent="0.2">
      <c r="C30336" s="554"/>
      <c r="D30336" s="554"/>
    </row>
    <row r="30337" spans="3:4" hidden="1" outlineLevel="1" x14ac:dyDescent="0.2">
      <c r="C30337" s="554"/>
      <c r="D30337" s="554"/>
    </row>
    <row r="30338" spans="3:4" hidden="1" outlineLevel="1" x14ac:dyDescent="0.2">
      <c r="C30338" s="554"/>
      <c r="D30338" s="554"/>
    </row>
    <row r="30339" spans="3:4" hidden="1" outlineLevel="1" x14ac:dyDescent="0.2">
      <c r="C30339" s="554"/>
      <c r="D30339" s="554"/>
    </row>
    <row r="30340" spans="3:4" hidden="1" outlineLevel="1" x14ac:dyDescent="0.2">
      <c r="C30340" s="554"/>
      <c r="D30340" s="554"/>
    </row>
    <row r="30341" spans="3:4" hidden="1" outlineLevel="1" x14ac:dyDescent="0.2">
      <c r="C30341" s="554"/>
      <c r="D30341" s="554"/>
    </row>
    <row r="30342" spans="3:4" hidden="1" outlineLevel="1" x14ac:dyDescent="0.2">
      <c r="C30342" s="554"/>
      <c r="D30342" s="554"/>
    </row>
    <row r="30343" spans="3:4" hidden="1" outlineLevel="1" x14ac:dyDescent="0.2">
      <c r="C30343" s="554"/>
      <c r="D30343" s="554"/>
    </row>
    <row r="30344" spans="3:4" hidden="1" outlineLevel="1" x14ac:dyDescent="0.2">
      <c r="C30344" s="554"/>
      <c r="D30344" s="554"/>
    </row>
    <row r="30345" spans="3:4" hidden="1" outlineLevel="1" x14ac:dyDescent="0.2">
      <c r="C30345" s="554"/>
      <c r="D30345" s="554"/>
    </row>
    <row r="30346" spans="3:4" hidden="1" outlineLevel="1" x14ac:dyDescent="0.2">
      <c r="C30346" s="554"/>
      <c r="D30346" s="554"/>
    </row>
    <row r="30347" spans="3:4" hidden="1" outlineLevel="1" x14ac:dyDescent="0.2">
      <c r="C30347" s="554"/>
      <c r="D30347" s="554"/>
    </row>
    <row r="30348" spans="3:4" hidden="1" outlineLevel="1" x14ac:dyDescent="0.2">
      <c r="C30348" s="554"/>
      <c r="D30348" s="554"/>
    </row>
    <row r="30349" spans="3:4" hidden="1" outlineLevel="1" x14ac:dyDescent="0.2">
      <c r="C30349" s="554"/>
      <c r="D30349" s="554"/>
    </row>
    <row r="30350" spans="3:4" hidden="1" outlineLevel="1" x14ac:dyDescent="0.2">
      <c r="C30350" s="554"/>
      <c r="D30350" s="554"/>
    </row>
    <row r="30351" spans="3:4" hidden="1" outlineLevel="1" x14ac:dyDescent="0.2">
      <c r="C30351" s="554"/>
      <c r="D30351" s="554"/>
    </row>
    <row r="30352" spans="3:4" hidden="1" outlineLevel="1" x14ac:dyDescent="0.2">
      <c r="C30352" s="554"/>
      <c r="D30352" s="554"/>
    </row>
    <row r="30353" spans="3:4" hidden="1" outlineLevel="1" x14ac:dyDescent="0.2">
      <c r="C30353" s="554"/>
      <c r="D30353" s="554"/>
    </row>
    <row r="30354" spans="3:4" hidden="1" outlineLevel="1" x14ac:dyDescent="0.2">
      <c r="C30354" s="554"/>
      <c r="D30354" s="554"/>
    </row>
    <row r="30355" spans="3:4" hidden="1" outlineLevel="1" x14ac:dyDescent="0.2">
      <c r="C30355" s="554"/>
      <c r="D30355" s="554"/>
    </row>
    <row r="30356" spans="3:4" hidden="1" outlineLevel="1" x14ac:dyDescent="0.2">
      <c r="C30356" s="554"/>
      <c r="D30356" s="554"/>
    </row>
    <row r="30357" spans="3:4" hidden="1" outlineLevel="1" x14ac:dyDescent="0.2">
      <c r="C30357" s="554"/>
      <c r="D30357" s="554"/>
    </row>
    <row r="30358" spans="3:4" hidden="1" outlineLevel="1" x14ac:dyDescent="0.2">
      <c r="C30358" s="554"/>
      <c r="D30358" s="554"/>
    </row>
    <row r="30359" spans="3:4" hidden="1" outlineLevel="1" x14ac:dyDescent="0.2">
      <c r="C30359" s="554"/>
      <c r="D30359" s="554"/>
    </row>
    <row r="30360" spans="3:4" hidden="1" outlineLevel="1" x14ac:dyDescent="0.2">
      <c r="C30360" s="554"/>
      <c r="D30360" s="554"/>
    </row>
    <row r="30361" spans="3:4" hidden="1" outlineLevel="1" x14ac:dyDescent="0.2">
      <c r="C30361" s="554"/>
      <c r="D30361" s="554"/>
    </row>
    <row r="30362" spans="3:4" hidden="1" outlineLevel="1" x14ac:dyDescent="0.2">
      <c r="C30362" s="554"/>
      <c r="D30362" s="554"/>
    </row>
    <row r="30363" spans="3:4" hidden="1" outlineLevel="1" x14ac:dyDescent="0.2">
      <c r="C30363" s="554"/>
      <c r="D30363" s="554"/>
    </row>
    <row r="30364" spans="3:4" hidden="1" outlineLevel="1" x14ac:dyDescent="0.2">
      <c r="C30364" s="554"/>
      <c r="D30364" s="554"/>
    </row>
    <row r="30365" spans="3:4" hidden="1" outlineLevel="1" x14ac:dyDescent="0.2">
      <c r="C30365" s="554"/>
      <c r="D30365" s="554"/>
    </row>
    <row r="30366" spans="3:4" hidden="1" outlineLevel="1" x14ac:dyDescent="0.2">
      <c r="C30366" s="554"/>
      <c r="D30366" s="554"/>
    </row>
    <row r="30367" spans="3:4" hidden="1" outlineLevel="1" x14ac:dyDescent="0.2">
      <c r="C30367" s="554"/>
      <c r="D30367" s="554"/>
    </row>
    <row r="30368" spans="3:4" hidden="1" outlineLevel="1" x14ac:dyDescent="0.2">
      <c r="C30368" s="554"/>
      <c r="D30368" s="554"/>
    </row>
    <row r="30369" spans="3:4" hidden="1" outlineLevel="1" x14ac:dyDescent="0.2">
      <c r="C30369" s="554"/>
      <c r="D30369" s="554"/>
    </row>
    <row r="30370" spans="3:4" hidden="1" outlineLevel="1" x14ac:dyDescent="0.2">
      <c r="C30370" s="554"/>
      <c r="D30370" s="554"/>
    </row>
    <row r="30371" spans="3:4" hidden="1" outlineLevel="1" x14ac:dyDescent="0.2">
      <c r="C30371" s="554"/>
      <c r="D30371" s="554"/>
    </row>
    <row r="30372" spans="3:4" hidden="1" outlineLevel="1" x14ac:dyDescent="0.2">
      <c r="C30372" s="554"/>
      <c r="D30372" s="554"/>
    </row>
    <row r="30373" spans="3:4" hidden="1" outlineLevel="1" x14ac:dyDescent="0.2">
      <c r="C30373" s="554"/>
      <c r="D30373" s="554"/>
    </row>
    <row r="30374" spans="3:4" hidden="1" outlineLevel="1" x14ac:dyDescent="0.2">
      <c r="C30374" s="554"/>
      <c r="D30374" s="554"/>
    </row>
    <row r="30375" spans="3:4" hidden="1" outlineLevel="1" x14ac:dyDescent="0.2">
      <c r="C30375" s="554"/>
      <c r="D30375" s="554"/>
    </row>
    <row r="30376" spans="3:4" hidden="1" outlineLevel="1" x14ac:dyDescent="0.2">
      <c r="C30376" s="554"/>
      <c r="D30376" s="554"/>
    </row>
    <row r="30377" spans="3:4" hidden="1" outlineLevel="1" x14ac:dyDescent="0.2">
      <c r="C30377" s="554"/>
      <c r="D30377" s="554"/>
    </row>
    <row r="30378" spans="3:4" hidden="1" outlineLevel="1" x14ac:dyDescent="0.2">
      <c r="C30378" s="554"/>
      <c r="D30378" s="554"/>
    </row>
    <row r="30379" spans="3:4" hidden="1" outlineLevel="1" x14ac:dyDescent="0.2">
      <c r="C30379" s="554"/>
      <c r="D30379" s="554"/>
    </row>
    <row r="30380" spans="3:4" hidden="1" outlineLevel="1" x14ac:dyDescent="0.2">
      <c r="C30380" s="554"/>
      <c r="D30380" s="554"/>
    </row>
    <row r="30381" spans="3:4" hidden="1" outlineLevel="1" x14ac:dyDescent="0.2">
      <c r="C30381" s="554"/>
      <c r="D30381" s="554"/>
    </row>
    <row r="30382" spans="3:4" hidden="1" outlineLevel="1" x14ac:dyDescent="0.2">
      <c r="C30382" s="554"/>
      <c r="D30382" s="554"/>
    </row>
    <row r="30383" spans="3:4" hidden="1" outlineLevel="1" x14ac:dyDescent="0.2">
      <c r="C30383" s="554"/>
      <c r="D30383" s="554"/>
    </row>
    <row r="30384" spans="3:4" hidden="1" outlineLevel="1" x14ac:dyDescent="0.2">
      <c r="C30384" s="554"/>
      <c r="D30384" s="554"/>
    </row>
    <row r="30385" spans="3:4" hidden="1" outlineLevel="1" x14ac:dyDescent="0.2">
      <c r="C30385" s="554"/>
      <c r="D30385" s="554"/>
    </row>
    <row r="30386" spans="3:4" hidden="1" outlineLevel="1" x14ac:dyDescent="0.2">
      <c r="C30386" s="554"/>
      <c r="D30386" s="554"/>
    </row>
    <row r="30387" spans="3:4" hidden="1" outlineLevel="1" x14ac:dyDescent="0.2">
      <c r="C30387" s="554"/>
      <c r="D30387" s="554"/>
    </row>
    <row r="30388" spans="3:4" hidden="1" outlineLevel="1" x14ac:dyDescent="0.2">
      <c r="C30388" s="554"/>
      <c r="D30388" s="554"/>
    </row>
    <row r="30389" spans="3:4" hidden="1" outlineLevel="1" x14ac:dyDescent="0.2">
      <c r="C30389" s="554"/>
      <c r="D30389" s="554"/>
    </row>
    <row r="30390" spans="3:4" hidden="1" outlineLevel="1" x14ac:dyDescent="0.2">
      <c r="C30390" s="554"/>
      <c r="D30390" s="554"/>
    </row>
    <row r="30391" spans="3:4" hidden="1" outlineLevel="1" x14ac:dyDescent="0.2">
      <c r="C30391" s="554"/>
      <c r="D30391" s="554"/>
    </row>
    <row r="30392" spans="3:4" hidden="1" outlineLevel="1" x14ac:dyDescent="0.2">
      <c r="C30392" s="554"/>
      <c r="D30392" s="554"/>
    </row>
    <row r="30393" spans="3:4" hidden="1" outlineLevel="1" x14ac:dyDescent="0.2">
      <c r="C30393" s="554"/>
      <c r="D30393" s="554"/>
    </row>
    <row r="30394" spans="3:4" hidden="1" outlineLevel="1" x14ac:dyDescent="0.2">
      <c r="C30394" s="554"/>
      <c r="D30394" s="554"/>
    </row>
    <row r="30395" spans="3:4" hidden="1" outlineLevel="1" x14ac:dyDescent="0.2">
      <c r="C30395" s="554"/>
      <c r="D30395" s="554"/>
    </row>
    <row r="30396" spans="3:4" hidden="1" outlineLevel="1" x14ac:dyDescent="0.2">
      <c r="C30396" s="554"/>
      <c r="D30396" s="554"/>
    </row>
    <row r="30397" spans="3:4" hidden="1" outlineLevel="1" x14ac:dyDescent="0.2">
      <c r="C30397" s="554"/>
      <c r="D30397" s="554"/>
    </row>
    <row r="30398" spans="3:4" hidden="1" outlineLevel="1" x14ac:dyDescent="0.2">
      <c r="C30398" s="554"/>
      <c r="D30398" s="554"/>
    </row>
    <row r="30399" spans="3:4" hidden="1" outlineLevel="1" x14ac:dyDescent="0.2">
      <c r="C30399" s="554"/>
      <c r="D30399" s="554"/>
    </row>
    <row r="30400" spans="3:4" hidden="1" outlineLevel="1" x14ac:dyDescent="0.2">
      <c r="C30400" s="554"/>
      <c r="D30400" s="554"/>
    </row>
    <row r="30401" spans="3:4" hidden="1" outlineLevel="1" x14ac:dyDescent="0.2">
      <c r="C30401" s="554"/>
      <c r="D30401" s="554"/>
    </row>
    <row r="30402" spans="3:4" hidden="1" outlineLevel="1" x14ac:dyDescent="0.2">
      <c r="C30402" s="554"/>
      <c r="D30402" s="554"/>
    </row>
    <row r="30403" spans="3:4" hidden="1" outlineLevel="1" x14ac:dyDescent="0.2">
      <c r="C30403" s="554"/>
      <c r="D30403" s="554"/>
    </row>
    <row r="30404" spans="3:4" hidden="1" outlineLevel="1" x14ac:dyDescent="0.2">
      <c r="C30404" s="554"/>
      <c r="D30404" s="554"/>
    </row>
    <row r="30405" spans="3:4" hidden="1" outlineLevel="1" x14ac:dyDescent="0.2">
      <c r="C30405" s="554"/>
      <c r="D30405" s="554"/>
    </row>
    <row r="30406" spans="3:4" hidden="1" outlineLevel="1" x14ac:dyDescent="0.2">
      <c r="C30406" s="554"/>
      <c r="D30406" s="554"/>
    </row>
    <row r="30407" spans="3:4" hidden="1" outlineLevel="1" x14ac:dyDescent="0.2">
      <c r="C30407" s="554"/>
      <c r="D30407" s="554"/>
    </row>
    <row r="30408" spans="3:4" hidden="1" outlineLevel="1" x14ac:dyDescent="0.2">
      <c r="C30408" s="554"/>
      <c r="D30408" s="554"/>
    </row>
    <row r="30409" spans="3:4" hidden="1" outlineLevel="1" x14ac:dyDescent="0.2">
      <c r="C30409" s="554"/>
      <c r="D30409" s="554"/>
    </row>
    <row r="30410" spans="3:4" hidden="1" outlineLevel="1" x14ac:dyDescent="0.2">
      <c r="C30410" s="554"/>
      <c r="D30410" s="554"/>
    </row>
    <row r="30411" spans="3:4" hidden="1" outlineLevel="1" x14ac:dyDescent="0.2">
      <c r="C30411" s="554"/>
      <c r="D30411" s="554"/>
    </row>
    <row r="30412" spans="3:4" hidden="1" outlineLevel="1" x14ac:dyDescent="0.2">
      <c r="C30412" s="554"/>
      <c r="D30412" s="554"/>
    </row>
    <row r="30413" spans="3:4" hidden="1" outlineLevel="1" x14ac:dyDescent="0.2">
      <c r="C30413" s="554"/>
      <c r="D30413" s="554"/>
    </row>
    <row r="30414" spans="3:4" hidden="1" outlineLevel="1" x14ac:dyDescent="0.2">
      <c r="C30414" s="554"/>
      <c r="D30414" s="554"/>
    </row>
    <row r="30415" spans="3:4" hidden="1" outlineLevel="1" x14ac:dyDescent="0.2">
      <c r="C30415" s="554"/>
      <c r="D30415" s="554"/>
    </row>
    <row r="30416" spans="3:4" hidden="1" outlineLevel="1" x14ac:dyDescent="0.2">
      <c r="C30416" s="554"/>
      <c r="D30416" s="554"/>
    </row>
    <row r="30417" spans="3:4" hidden="1" outlineLevel="1" x14ac:dyDescent="0.2">
      <c r="C30417" s="554"/>
      <c r="D30417" s="554"/>
    </row>
    <row r="30418" spans="3:4" hidden="1" outlineLevel="1" x14ac:dyDescent="0.2">
      <c r="C30418" s="554"/>
      <c r="D30418" s="554"/>
    </row>
    <row r="30419" spans="3:4" hidden="1" outlineLevel="1" x14ac:dyDescent="0.2">
      <c r="C30419" s="554"/>
      <c r="D30419" s="554"/>
    </row>
    <row r="30420" spans="3:4" hidden="1" outlineLevel="1" x14ac:dyDescent="0.2">
      <c r="C30420" s="554"/>
      <c r="D30420" s="554"/>
    </row>
    <row r="30421" spans="3:4" hidden="1" outlineLevel="1" x14ac:dyDescent="0.2">
      <c r="C30421" s="554"/>
      <c r="D30421" s="554"/>
    </row>
    <row r="30422" spans="3:4" hidden="1" outlineLevel="1" x14ac:dyDescent="0.2">
      <c r="C30422" s="554"/>
      <c r="D30422" s="554"/>
    </row>
    <row r="30423" spans="3:4" hidden="1" outlineLevel="1" x14ac:dyDescent="0.2">
      <c r="C30423" s="554"/>
      <c r="D30423" s="554"/>
    </row>
    <row r="30424" spans="3:4" hidden="1" outlineLevel="1" x14ac:dyDescent="0.2">
      <c r="C30424" s="554"/>
      <c r="D30424" s="554"/>
    </row>
    <row r="30425" spans="3:4" hidden="1" outlineLevel="1" x14ac:dyDescent="0.2">
      <c r="C30425" s="554"/>
      <c r="D30425" s="554"/>
    </row>
    <row r="30426" spans="3:4" hidden="1" outlineLevel="1" x14ac:dyDescent="0.2">
      <c r="C30426" s="554"/>
      <c r="D30426" s="554"/>
    </row>
    <row r="30427" spans="3:4" hidden="1" outlineLevel="1" x14ac:dyDescent="0.2">
      <c r="C30427" s="554"/>
      <c r="D30427" s="554"/>
    </row>
    <row r="30428" spans="3:4" hidden="1" outlineLevel="1" x14ac:dyDescent="0.2">
      <c r="C30428" s="554"/>
      <c r="D30428" s="554"/>
    </row>
    <row r="30429" spans="3:4" hidden="1" outlineLevel="1" x14ac:dyDescent="0.2">
      <c r="C30429" s="554"/>
      <c r="D30429" s="554"/>
    </row>
    <row r="30430" spans="3:4" hidden="1" outlineLevel="1" x14ac:dyDescent="0.2">
      <c r="C30430" s="554"/>
      <c r="D30430" s="554"/>
    </row>
    <row r="30431" spans="3:4" hidden="1" outlineLevel="1" x14ac:dyDescent="0.2">
      <c r="C30431" s="554"/>
      <c r="D30431" s="554"/>
    </row>
    <row r="30432" spans="3:4" hidden="1" outlineLevel="1" x14ac:dyDescent="0.2">
      <c r="C30432" s="554"/>
      <c r="D30432" s="554"/>
    </row>
    <row r="30433" spans="3:4" hidden="1" outlineLevel="1" x14ac:dyDescent="0.2">
      <c r="C30433" s="554"/>
      <c r="D30433" s="554"/>
    </row>
    <row r="30434" spans="3:4" hidden="1" outlineLevel="1" x14ac:dyDescent="0.2">
      <c r="C30434" s="554"/>
      <c r="D30434" s="554"/>
    </row>
    <row r="30435" spans="3:4" hidden="1" outlineLevel="1" x14ac:dyDescent="0.2">
      <c r="C30435" s="554"/>
      <c r="D30435" s="554"/>
    </row>
    <row r="30436" spans="3:4" hidden="1" outlineLevel="1" x14ac:dyDescent="0.2">
      <c r="C30436" s="554"/>
      <c r="D30436" s="554"/>
    </row>
    <row r="30437" spans="3:4" hidden="1" outlineLevel="1" x14ac:dyDescent="0.2">
      <c r="C30437" s="554"/>
      <c r="D30437" s="554"/>
    </row>
    <row r="30438" spans="3:4" hidden="1" outlineLevel="1" x14ac:dyDescent="0.2">
      <c r="C30438" s="554"/>
      <c r="D30438" s="554"/>
    </row>
    <row r="30439" spans="3:4" hidden="1" outlineLevel="1" x14ac:dyDescent="0.2">
      <c r="C30439" s="554"/>
      <c r="D30439" s="554"/>
    </row>
    <row r="30440" spans="3:4" hidden="1" outlineLevel="1" x14ac:dyDescent="0.2">
      <c r="C30440" s="554"/>
      <c r="D30440" s="554"/>
    </row>
    <row r="30441" spans="3:4" hidden="1" outlineLevel="1" x14ac:dyDescent="0.2">
      <c r="C30441" s="554"/>
      <c r="D30441" s="554"/>
    </row>
    <row r="30442" spans="3:4" hidden="1" outlineLevel="1" x14ac:dyDescent="0.2">
      <c r="C30442" s="554"/>
      <c r="D30442" s="554"/>
    </row>
    <row r="30443" spans="3:4" hidden="1" outlineLevel="1" x14ac:dyDescent="0.2">
      <c r="C30443" s="554"/>
      <c r="D30443" s="554"/>
    </row>
    <row r="30444" spans="3:4" hidden="1" outlineLevel="1" x14ac:dyDescent="0.2">
      <c r="C30444" s="554"/>
      <c r="D30444" s="554"/>
    </row>
    <row r="30445" spans="3:4" hidden="1" outlineLevel="1" x14ac:dyDescent="0.2">
      <c r="C30445" s="554"/>
      <c r="D30445" s="554"/>
    </row>
    <row r="30446" spans="3:4" hidden="1" outlineLevel="1" x14ac:dyDescent="0.2">
      <c r="C30446" s="554"/>
      <c r="D30446" s="554"/>
    </row>
    <row r="30447" spans="3:4" hidden="1" outlineLevel="1" x14ac:dyDescent="0.2">
      <c r="C30447" s="554"/>
      <c r="D30447" s="554"/>
    </row>
    <row r="30448" spans="3:4" hidden="1" outlineLevel="1" x14ac:dyDescent="0.2">
      <c r="C30448" s="554"/>
      <c r="D30448" s="554"/>
    </row>
    <row r="30449" spans="3:4" hidden="1" outlineLevel="1" x14ac:dyDescent="0.2">
      <c r="C30449" s="554"/>
      <c r="D30449" s="554"/>
    </row>
    <row r="30450" spans="3:4" hidden="1" outlineLevel="1" x14ac:dyDescent="0.2">
      <c r="C30450" s="554"/>
      <c r="D30450" s="554"/>
    </row>
    <row r="30451" spans="3:4" hidden="1" outlineLevel="1" x14ac:dyDescent="0.2">
      <c r="C30451" s="554"/>
      <c r="D30451" s="554"/>
    </row>
    <row r="30452" spans="3:4" hidden="1" outlineLevel="1" x14ac:dyDescent="0.2">
      <c r="C30452" s="554"/>
      <c r="D30452" s="554"/>
    </row>
    <row r="30453" spans="3:4" hidden="1" outlineLevel="1" x14ac:dyDescent="0.2">
      <c r="C30453" s="554"/>
      <c r="D30453" s="554"/>
    </row>
    <row r="30454" spans="3:4" hidden="1" outlineLevel="1" x14ac:dyDescent="0.2">
      <c r="C30454" s="554"/>
      <c r="D30454" s="554"/>
    </row>
    <row r="30455" spans="3:4" hidden="1" outlineLevel="1" x14ac:dyDescent="0.2">
      <c r="C30455" s="554"/>
      <c r="D30455" s="554"/>
    </row>
    <row r="30456" spans="3:4" hidden="1" outlineLevel="1" x14ac:dyDescent="0.2">
      <c r="C30456" s="554"/>
      <c r="D30456" s="554"/>
    </row>
    <row r="30457" spans="3:4" hidden="1" outlineLevel="1" x14ac:dyDescent="0.2">
      <c r="C30457" s="554"/>
      <c r="D30457" s="554"/>
    </row>
    <row r="30458" spans="3:4" hidden="1" outlineLevel="1" x14ac:dyDescent="0.2">
      <c r="C30458" s="554"/>
      <c r="D30458" s="554"/>
    </row>
    <row r="30459" spans="3:4" hidden="1" outlineLevel="1" x14ac:dyDescent="0.2">
      <c r="C30459" s="554"/>
      <c r="D30459" s="554"/>
    </row>
    <row r="30460" spans="3:4" hidden="1" outlineLevel="1" x14ac:dyDescent="0.2">
      <c r="C30460" s="554"/>
      <c r="D30460" s="554"/>
    </row>
    <row r="30461" spans="3:4" hidden="1" outlineLevel="1" x14ac:dyDescent="0.2">
      <c r="C30461" s="554"/>
      <c r="D30461" s="554"/>
    </row>
    <row r="30462" spans="3:4" hidden="1" outlineLevel="1" x14ac:dyDescent="0.2">
      <c r="C30462" s="554"/>
      <c r="D30462" s="554"/>
    </row>
    <row r="30463" spans="3:4" hidden="1" outlineLevel="1" x14ac:dyDescent="0.2">
      <c r="C30463" s="554"/>
      <c r="D30463" s="554"/>
    </row>
    <row r="30464" spans="3:4" hidden="1" outlineLevel="1" x14ac:dyDescent="0.2">
      <c r="C30464" s="554"/>
      <c r="D30464" s="554"/>
    </row>
    <row r="30465" spans="3:4" hidden="1" outlineLevel="1" x14ac:dyDescent="0.2">
      <c r="C30465" s="554"/>
      <c r="D30465" s="554"/>
    </row>
    <row r="30466" spans="3:4" hidden="1" outlineLevel="1" x14ac:dyDescent="0.2">
      <c r="C30466" s="554"/>
      <c r="D30466" s="554"/>
    </row>
    <row r="30467" spans="3:4" hidden="1" outlineLevel="1" x14ac:dyDescent="0.2">
      <c r="C30467" s="554"/>
      <c r="D30467" s="554"/>
    </row>
    <row r="30468" spans="3:4" hidden="1" outlineLevel="1" x14ac:dyDescent="0.2">
      <c r="C30468" s="554"/>
      <c r="D30468" s="554"/>
    </row>
    <row r="30469" spans="3:4" hidden="1" outlineLevel="1" x14ac:dyDescent="0.2">
      <c r="C30469" s="554"/>
      <c r="D30469" s="554"/>
    </row>
    <row r="30470" spans="3:4" hidden="1" outlineLevel="1" x14ac:dyDescent="0.2">
      <c r="C30470" s="554"/>
      <c r="D30470" s="554"/>
    </row>
    <row r="30471" spans="3:4" hidden="1" outlineLevel="1" x14ac:dyDescent="0.2">
      <c r="C30471" s="554"/>
      <c r="D30471" s="554"/>
    </row>
    <row r="30472" spans="3:4" hidden="1" outlineLevel="1" x14ac:dyDescent="0.2">
      <c r="C30472" s="554"/>
      <c r="D30472" s="554"/>
    </row>
    <row r="30473" spans="3:4" hidden="1" outlineLevel="1" x14ac:dyDescent="0.2">
      <c r="C30473" s="554"/>
      <c r="D30473" s="554"/>
    </row>
    <row r="30474" spans="3:4" hidden="1" outlineLevel="1" x14ac:dyDescent="0.2">
      <c r="C30474" s="554"/>
      <c r="D30474" s="554"/>
    </row>
    <row r="30475" spans="3:4" hidden="1" outlineLevel="1" x14ac:dyDescent="0.2">
      <c r="C30475" s="554"/>
      <c r="D30475" s="554"/>
    </row>
    <row r="30476" spans="3:4" hidden="1" outlineLevel="1" x14ac:dyDescent="0.2">
      <c r="C30476" s="554"/>
      <c r="D30476" s="554"/>
    </row>
    <row r="30477" spans="3:4" hidden="1" outlineLevel="1" x14ac:dyDescent="0.2">
      <c r="C30477" s="554"/>
      <c r="D30477" s="554"/>
    </row>
    <row r="30478" spans="3:4" hidden="1" outlineLevel="1" x14ac:dyDescent="0.2">
      <c r="C30478" s="554"/>
      <c r="D30478" s="554"/>
    </row>
    <row r="30479" spans="3:4" hidden="1" outlineLevel="1" x14ac:dyDescent="0.2">
      <c r="C30479" s="554"/>
      <c r="D30479" s="554"/>
    </row>
    <row r="30480" spans="3:4" hidden="1" outlineLevel="1" x14ac:dyDescent="0.2">
      <c r="C30480" s="554"/>
      <c r="D30480" s="554"/>
    </row>
    <row r="30481" spans="3:4" hidden="1" outlineLevel="1" x14ac:dyDescent="0.2">
      <c r="C30481" s="554"/>
      <c r="D30481" s="554"/>
    </row>
    <row r="30482" spans="3:4" hidden="1" outlineLevel="1" x14ac:dyDescent="0.2">
      <c r="C30482" s="554"/>
      <c r="D30482" s="554"/>
    </row>
    <row r="30483" spans="3:4" hidden="1" outlineLevel="1" x14ac:dyDescent="0.2">
      <c r="C30483" s="554"/>
      <c r="D30483" s="554"/>
    </row>
    <row r="30484" spans="3:4" hidden="1" outlineLevel="1" x14ac:dyDescent="0.2">
      <c r="C30484" s="554"/>
      <c r="D30484" s="554"/>
    </row>
    <row r="30485" spans="3:4" hidden="1" outlineLevel="1" x14ac:dyDescent="0.2">
      <c r="C30485" s="554"/>
      <c r="D30485" s="554"/>
    </row>
    <row r="30486" spans="3:4" hidden="1" outlineLevel="1" x14ac:dyDescent="0.2">
      <c r="C30486" s="554"/>
      <c r="D30486" s="554"/>
    </row>
    <row r="30487" spans="3:4" hidden="1" outlineLevel="1" x14ac:dyDescent="0.2">
      <c r="C30487" s="554"/>
      <c r="D30487" s="554"/>
    </row>
    <row r="30488" spans="3:4" hidden="1" outlineLevel="1" x14ac:dyDescent="0.2">
      <c r="C30488" s="554"/>
      <c r="D30488" s="554"/>
    </row>
    <row r="30489" spans="3:4" hidden="1" outlineLevel="1" x14ac:dyDescent="0.2">
      <c r="C30489" s="554"/>
      <c r="D30489" s="554"/>
    </row>
    <row r="30490" spans="3:4" hidden="1" outlineLevel="1" x14ac:dyDescent="0.2">
      <c r="C30490" s="554"/>
      <c r="D30490" s="554"/>
    </row>
    <row r="30491" spans="3:4" hidden="1" outlineLevel="1" x14ac:dyDescent="0.2">
      <c r="C30491" s="554"/>
      <c r="D30491" s="554"/>
    </row>
    <row r="30492" spans="3:4" hidden="1" outlineLevel="1" x14ac:dyDescent="0.2">
      <c r="C30492" s="554"/>
      <c r="D30492" s="554"/>
    </row>
    <row r="30493" spans="3:4" hidden="1" outlineLevel="1" x14ac:dyDescent="0.2">
      <c r="C30493" s="554"/>
      <c r="D30493" s="554"/>
    </row>
    <row r="30494" spans="3:4" hidden="1" outlineLevel="1" x14ac:dyDescent="0.2">
      <c r="C30494" s="554"/>
      <c r="D30494" s="554"/>
    </row>
    <row r="30495" spans="3:4" hidden="1" outlineLevel="1" x14ac:dyDescent="0.2">
      <c r="C30495" s="554"/>
      <c r="D30495" s="554"/>
    </row>
    <row r="30496" spans="3:4" hidden="1" outlineLevel="1" x14ac:dyDescent="0.2">
      <c r="C30496" s="554"/>
      <c r="D30496" s="554"/>
    </row>
    <row r="30497" spans="3:4" hidden="1" outlineLevel="1" x14ac:dyDescent="0.2">
      <c r="C30497" s="554"/>
      <c r="D30497" s="554"/>
    </row>
    <row r="30498" spans="3:4" hidden="1" outlineLevel="1" x14ac:dyDescent="0.2">
      <c r="C30498" s="554"/>
      <c r="D30498" s="554"/>
    </row>
    <row r="30499" spans="3:4" hidden="1" outlineLevel="1" x14ac:dyDescent="0.2">
      <c r="C30499" s="554"/>
      <c r="D30499" s="554"/>
    </row>
    <row r="30500" spans="3:4" hidden="1" outlineLevel="1" x14ac:dyDescent="0.2">
      <c r="C30500" s="554"/>
      <c r="D30500" s="554"/>
    </row>
    <row r="30501" spans="3:4" hidden="1" outlineLevel="1" x14ac:dyDescent="0.2">
      <c r="C30501" s="554"/>
      <c r="D30501" s="554"/>
    </row>
    <row r="30502" spans="3:4" hidden="1" outlineLevel="1" x14ac:dyDescent="0.2">
      <c r="C30502" s="554"/>
      <c r="D30502" s="554"/>
    </row>
    <row r="30503" spans="3:4" hidden="1" outlineLevel="1" x14ac:dyDescent="0.2">
      <c r="C30503" s="554"/>
      <c r="D30503" s="554"/>
    </row>
    <row r="30504" spans="3:4" hidden="1" outlineLevel="1" x14ac:dyDescent="0.2">
      <c r="C30504" s="554"/>
      <c r="D30504" s="554"/>
    </row>
    <row r="30505" spans="3:4" hidden="1" outlineLevel="1" x14ac:dyDescent="0.2">
      <c r="C30505" s="554"/>
      <c r="D30505" s="554"/>
    </row>
    <row r="30506" spans="3:4" hidden="1" outlineLevel="1" x14ac:dyDescent="0.2">
      <c r="C30506" s="554"/>
      <c r="D30506" s="554"/>
    </row>
    <row r="30507" spans="3:4" hidden="1" outlineLevel="1" x14ac:dyDescent="0.2">
      <c r="C30507" s="554"/>
      <c r="D30507" s="554"/>
    </row>
    <row r="30508" spans="3:4" hidden="1" outlineLevel="1" x14ac:dyDescent="0.2">
      <c r="C30508" s="554"/>
      <c r="D30508" s="554"/>
    </row>
    <row r="30509" spans="3:4" hidden="1" outlineLevel="1" x14ac:dyDescent="0.2">
      <c r="C30509" s="554"/>
      <c r="D30509" s="554"/>
    </row>
    <row r="30510" spans="3:4" hidden="1" outlineLevel="1" x14ac:dyDescent="0.2">
      <c r="C30510" s="554"/>
      <c r="D30510" s="554"/>
    </row>
    <row r="30511" spans="3:4" hidden="1" outlineLevel="1" x14ac:dyDescent="0.2">
      <c r="C30511" s="554"/>
      <c r="D30511" s="554"/>
    </row>
    <row r="30512" spans="3:4" hidden="1" outlineLevel="1" x14ac:dyDescent="0.2">
      <c r="C30512" s="554"/>
      <c r="D30512" s="554"/>
    </row>
    <row r="30513" spans="3:4" hidden="1" outlineLevel="1" x14ac:dyDescent="0.2">
      <c r="C30513" s="554"/>
      <c r="D30513" s="554"/>
    </row>
    <row r="30514" spans="3:4" hidden="1" outlineLevel="1" x14ac:dyDescent="0.2">
      <c r="C30514" s="554"/>
      <c r="D30514" s="554"/>
    </row>
    <row r="30515" spans="3:4" hidden="1" outlineLevel="1" x14ac:dyDescent="0.2">
      <c r="C30515" s="554"/>
      <c r="D30515" s="554"/>
    </row>
    <row r="30516" spans="3:4" hidden="1" outlineLevel="1" x14ac:dyDescent="0.2">
      <c r="C30516" s="554"/>
      <c r="D30516" s="554"/>
    </row>
    <row r="30517" spans="3:4" hidden="1" outlineLevel="1" x14ac:dyDescent="0.2">
      <c r="C30517" s="554"/>
      <c r="D30517" s="554"/>
    </row>
    <row r="30518" spans="3:4" hidden="1" outlineLevel="1" x14ac:dyDescent="0.2">
      <c r="C30518" s="554"/>
      <c r="D30518" s="554"/>
    </row>
    <row r="30519" spans="3:4" hidden="1" outlineLevel="1" x14ac:dyDescent="0.2">
      <c r="C30519" s="554"/>
      <c r="D30519" s="554"/>
    </row>
    <row r="30520" spans="3:4" hidden="1" outlineLevel="1" x14ac:dyDescent="0.2">
      <c r="C30520" s="554"/>
      <c r="D30520" s="554"/>
    </row>
    <row r="30521" spans="3:4" hidden="1" outlineLevel="1" x14ac:dyDescent="0.2">
      <c r="C30521" s="554"/>
      <c r="D30521" s="554"/>
    </row>
    <row r="30522" spans="3:4" hidden="1" outlineLevel="1" x14ac:dyDescent="0.2">
      <c r="C30522" s="554"/>
      <c r="D30522" s="554"/>
    </row>
    <row r="30523" spans="3:4" hidden="1" outlineLevel="1" x14ac:dyDescent="0.2">
      <c r="C30523" s="554"/>
      <c r="D30523" s="554"/>
    </row>
    <row r="30524" spans="3:4" hidden="1" outlineLevel="1" x14ac:dyDescent="0.2">
      <c r="C30524" s="554"/>
      <c r="D30524" s="554"/>
    </row>
    <row r="30525" spans="3:4" hidden="1" outlineLevel="1" x14ac:dyDescent="0.2">
      <c r="C30525" s="554"/>
      <c r="D30525" s="554"/>
    </row>
    <row r="30526" spans="3:4" hidden="1" outlineLevel="1" x14ac:dyDescent="0.2">
      <c r="C30526" s="554"/>
      <c r="D30526" s="554"/>
    </row>
    <row r="30527" spans="3:4" hidden="1" outlineLevel="1" x14ac:dyDescent="0.2">
      <c r="C30527" s="554"/>
      <c r="D30527" s="554"/>
    </row>
    <row r="30528" spans="3:4" hidden="1" outlineLevel="1" x14ac:dyDescent="0.2">
      <c r="C30528" s="554"/>
      <c r="D30528" s="554"/>
    </row>
    <row r="30529" spans="3:4" hidden="1" outlineLevel="1" x14ac:dyDescent="0.2">
      <c r="C30529" s="554"/>
      <c r="D30529" s="554"/>
    </row>
    <row r="30530" spans="3:4" hidden="1" outlineLevel="1" x14ac:dyDescent="0.2">
      <c r="C30530" s="554"/>
      <c r="D30530" s="554"/>
    </row>
    <row r="30531" spans="3:4" hidden="1" outlineLevel="1" x14ac:dyDescent="0.2">
      <c r="C30531" s="554"/>
      <c r="D30531" s="554"/>
    </row>
    <row r="30532" spans="3:4" hidden="1" outlineLevel="1" x14ac:dyDescent="0.2">
      <c r="C30532" s="554"/>
      <c r="D30532" s="554"/>
    </row>
    <row r="30533" spans="3:4" hidden="1" outlineLevel="1" x14ac:dyDescent="0.2">
      <c r="C30533" s="554"/>
      <c r="D30533" s="554"/>
    </row>
    <row r="30534" spans="3:4" hidden="1" outlineLevel="1" x14ac:dyDescent="0.2">
      <c r="C30534" s="554"/>
      <c r="D30534" s="554"/>
    </row>
    <row r="30535" spans="3:4" hidden="1" outlineLevel="1" x14ac:dyDescent="0.2">
      <c r="C30535" s="554"/>
      <c r="D30535" s="554"/>
    </row>
    <row r="30536" spans="3:4" hidden="1" outlineLevel="1" x14ac:dyDescent="0.2">
      <c r="C30536" s="554"/>
      <c r="D30536" s="554"/>
    </row>
    <row r="30537" spans="3:4" hidden="1" outlineLevel="1" x14ac:dyDescent="0.2">
      <c r="C30537" s="554"/>
      <c r="D30537" s="554"/>
    </row>
    <row r="30538" spans="3:4" hidden="1" outlineLevel="1" x14ac:dyDescent="0.2">
      <c r="C30538" s="554"/>
      <c r="D30538" s="554"/>
    </row>
    <row r="30539" spans="3:4" hidden="1" outlineLevel="1" x14ac:dyDescent="0.2">
      <c r="C30539" s="554"/>
      <c r="D30539" s="554"/>
    </row>
    <row r="30540" spans="3:4" hidden="1" outlineLevel="1" x14ac:dyDescent="0.2">
      <c r="C30540" s="554"/>
      <c r="D30540" s="554"/>
    </row>
    <row r="30541" spans="3:4" hidden="1" outlineLevel="1" x14ac:dyDescent="0.2">
      <c r="C30541" s="554"/>
      <c r="D30541" s="554"/>
    </row>
    <row r="30542" spans="3:4" hidden="1" outlineLevel="1" x14ac:dyDescent="0.2">
      <c r="C30542" s="554"/>
      <c r="D30542" s="554"/>
    </row>
    <row r="30543" spans="3:4" hidden="1" outlineLevel="1" x14ac:dyDescent="0.2">
      <c r="C30543" s="554"/>
      <c r="D30543" s="554"/>
    </row>
    <row r="30544" spans="3:4" hidden="1" outlineLevel="1" x14ac:dyDescent="0.2">
      <c r="C30544" s="554"/>
      <c r="D30544" s="554"/>
    </row>
    <row r="30545" spans="3:4" hidden="1" outlineLevel="1" x14ac:dyDescent="0.2">
      <c r="C30545" s="554"/>
      <c r="D30545" s="554"/>
    </row>
    <row r="30546" spans="3:4" hidden="1" outlineLevel="1" x14ac:dyDescent="0.2">
      <c r="C30546" s="554"/>
      <c r="D30546" s="554"/>
    </row>
    <row r="30547" spans="3:4" hidden="1" outlineLevel="1" x14ac:dyDescent="0.2">
      <c r="C30547" s="554"/>
      <c r="D30547" s="554"/>
    </row>
    <row r="30548" spans="3:4" hidden="1" outlineLevel="1" x14ac:dyDescent="0.2">
      <c r="C30548" s="554"/>
      <c r="D30548" s="554"/>
    </row>
    <row r="30549" spans="3:4" hidden="1" outlineLevel="1" x14ac:dyDescent="0.2">
      <c r="C30549" s="554"/>
      <c r="D30549" s="554"/>
    </row>
    <row r="30550" spans="3:4" hidden="1" outlineLevel="1" x14ac:dyDescent="0.2">
      <c r="C30550" s="554"/>
      <c r="D30550" s="554"/>
    </row>
    <row r="30551" spans="3:4" hidden="1" outlineLevel="1" x14ac:dyDescent="0.2">
      <c r="C30551" s="554"/>
      <c r="D30551" s="554"/>
    </row>
    <row r="30552" spans="3:4" hidden="1" outlineLevel="1" x14ac:dyDescent="0.2">
      <c r="C30552" s="554"/>
      <c r="D30552" s="554"/>
    </row>
    <row r="30553" spans="3:4" hidden="1" outlineLevel="1" x14ac:dyDescent="0.2">
      <c r="C30553" s="554"/>
      <c r="D30553" s="554"/>
    </row>
    <row r="30554" spans="3:4" hidden="1" outlineLevel="1" x14ac:dyDescent="0.2">
      <c r="C30554" s="554"/>
      <c r="D30554" s="554"/>
    </row>
    <row r="30555" spans="3:4" hidden="1" outlineLevel="1" x14ac:dyDescent="0.2">
      <c r="C30555" s="554"/>
      <c r="D30555" s="554"/>
    </row>
    <row r="30556" spans="3:4" hidden="1" outlineLevel="1" x14ac:dyDescent="0.2">
      <c r="C30556" s="554"/>
      <c r="D30556" s="554"/>
    </row>
    <row r="30557" spans="3:4" hidden="1" outlineLevel="1" x14ac:dyDescent="0.2">
      <c r="C30557" s="554"/>
      <c r="D30557" s="554"/>
    </row>
    <row r="30558" spans="3:4" hidden="1" outlineLevel="1" x14ac:dyDescent="0.2">
      <c r="C30558" s="554"/>
      <c r="D30558" s="554"/>
    </row>
    <row r="30559" spans="3:4" hidden="1" outlineLevel="1" x14ac:dyDescent="0.2">
      <c r="C30559" s="554"/>
      <c r="D30559" s="554"/>
    </row>
    <row r="30560" spans="3:4" hidden="1" outlineLevel="1" x14ac:dyDescent="0.2">
      <c r="C30560" s="554"/>
      <c r="D30560" s="554"/>
    </row>
    <row r="30561" spans="3:4" hidden="1" outlineLevel="1" x14ac:dyDescent="0.2">
      <c r="C30561" s="554"/>
      <c r="D30561" s="554"/>
    </row>
    <row r="30562" spans="3:4" hidden="1" outlineLevel="1" x14ac:dyDescent="0.2">
      <c r="C30562" s="554"/>
      <c r="D30562" s="554"/>
    </row>
    <row r="30563" spans="3:4" hidden="1" outlineLevel="1" x14ac:dyDescent="0.2">
      <c r="C30563" s="554"/>
      <c r="D30563" s="554"/>
    </row>
    <row r="30564" spans="3:4" hidden="1" outlineLevel="1" x14ac:dyDescent="0.2">
      <c r="C30564" s="554"/>
      <c r="D30564" s="554"/>
    </row>
    <row r="30565" spans="3:4" hidden="1" outlineLevel="1" x14ac:dyDescent="0.2">
      <c r="C30565" s="554"/>
      <c r="D30565" s="554"/>
    </row>
    <row r="30566" spans="3:4" hidden="1" outlineLevel="1" x14ac:dyDescent="0.2">
      <c r="C30566" s="554"/>
      <c r="D30566" s="554"/>
    </row>
    <row r="30567" spans="3:4" hidden="1" outlineLevel="1" x14ac:dyDescent="0.2">
      <c r="C30567" s="554"/>
      <c r="D30567" s="554"/>
    </row>
    <row r="30568" spans="3:4" hidden="1" outlineLevel="1" x14ac:dyDescent="0.2">
      <c r="C30568" s="554"/>
      <c r="D30568" s="554"/>
    </row>
    <row r="30569" spans="3:4" hidden="1" outlineLevel="1" x14ac:dyDescent="0.2">
      <c r="C30569" s="554"/>
      <c r="D30569" s="554"/>
    </row>
    <row r="30570" spans="3:4" hidden="1" outlineLevel="1" x14ac:dyDescent="0.2">
      <c r="C30570" s="554"/>
      <c r="D30570" s="554"/>
    </row>
    <row r="30571" spans="3:4" hidden="1" outlineLevel="1" x14ac:dyDescent="0.2">
      <c r="C30571" s="554"/>
      <c r="D30571" s="554"/>
    </row>
    <row r="30572" spans="3:4" hidden="1" outlineLevel="1" x14ac:dyDescent="0.2">
      <c r="C30572" s="554"/>
      <c r="D30572" s="554"/>
    </row>
    <row r="30573" spans="3:4" hidden="1" outlineLevel="1" x14ac:dyDescent="0.2">
      <c r="C30573" s="554"/>
      <c r="D30573" s="554"/>
    </row>
    <row r="30574" spans="3:4" hidden="1" outlineLevel="1" x14ac:dyDescent="0.2">
      <c r="C30574" s="554"/>
      <c r="D30574" s="554"/>
    </row>
    <row r="30575" spans="3:4" hidden="1" outlineLevel="1" x14ac:dyDescent="0.2">
      <c r="C30575" s="554"/>
      <c r="D30575" s="554"/>
    </row>
    <row r="30576" spans="3:4" hidden="1" outlineLevel="1" x14ac:dyDescent="0.2">
      <c r="C30576" s="554"/>
      <c r="D30576" s="554"/>
    </row>
    <row r="30577" spans="3:4" hidden="1" outlineLevel="1" x14ac:dyDescent="0.2">
      <c r="C30577" s="554"/>
      <c r="D30577" s="554"/>
    </row>
    <row r="30578" spans="3:4" hidden="1" outlineLevel="1" x14ac:dyDescent="0.2">
      <c r="C30578" s="554"/>
      <c r="D30578" s="554"/>
    </row>
    <row r="30579" spans="3:4" hidden="1" outlineLevel="1" x14ac:dyDescent="0.2">
      <c r="C30579" s="554"/>
      <c r="D30579" s="554"/>
    </row>
    <row r="30580" spans="3:4" hidden="1" outlineLevel="1" x14ac:dyDescent="0.2">
      <c r="C30580" s="554"/>
      <c r="D30580" s="554"/>
    </row>
    <row r="30581" spans="3:4" hidden="1" outlineLevel="1" x14ac:dyDescent="0.2">
      <c r="C30581" s="554"/>
      <c r="D30581" s="554"/>
    </row>
    <row r="30582" spans="3:4" hidden="1" outlineLevel="1" x14ac:dyDescent="0.2">
      <c r="C30582" s="554"/>
      <c r="D30582" s="554"/>
    </row>
    <row r="30583" spans="3:4" hidden="1" outlineLevel="1" x14ac:dyDescent="0.2">
      <c r="C30583" s="554"/>
      <c r="D30583" s="554"/>
    </row>
    <row r="30584" spans="3:4" hidden="1" outlineLevel="1" x14ac:dyDescent="0.2">
      <c r="C30584" s="554"/>
      <c r="D30584" s="554"/>
    </row>
    <row r="30585" spans="3:4" hidden="1" outlineLevel="1" x14ac:dyDescent="0.2">
      <c r="C30585" s="554"/>
      <c r="D30585" s="554"/>
    </row>
    <row r="30586" spans="3:4" hidden="1" outlineLevel="1" x14ac:dyDescent="0.2">
      <c r="C30586" s="554"/>
      <c r="D30586" s="554"/>
    </row>
    <row r="30587" spans="3:4" hidden="1" outlineLevel="1" x14ac:dyDescent="0.2">
      <c r="C30587" s="554"/>
      <c r="D30587" s="554"/>
    </row>
    <row r="30588" spans="3:4" hidden="1" outlineLevel="1" x14ac:dyDescent="0.2">
      <c r="C30588" s="554"/>
      <c r="D30588" s="554"/>
    </row>
    <row r="30589" spans="3:4" hidden="1" outlineLevel="1" x14ac:dyDescent="0.2">
      <c r="C30589" s="554"/>
      <c r="D30589" s="554"/>
    </row>
    <row r="30590" spans="3:4" hidden="1" outlineLevel="1" x14ac:dyDescent="0.2">
      <c r="C30590" s="554"/>
      <c r="D30590" s="554"/>
    </row>
    <row r="30591" spans="3:4" hidden="1" outlineLevel="1" x14ac:dyDescent="0.2">
      <c r="C30591" s="554"/>
      <c r="D30591" s="554"/>
    </row>
    <row r="30592" spans="3:4" hidden="1" outlineLevel="1" x14ac:dyDescent="0.2">
      <c r="C30592" s="554"/>
      <c r="D30592" s="554"/>
    </row>
    <row r="30593" spans="3:4" hidden="1" outlineLevel="1" x14ac:dyDescent="0.2">
      <c r="C30593" s="554"/>
      <c r="D30593" s="554"/>
    </row>
    <row r="30594" spans="3:4" hidden="1" outlineLevel="1" x14ac:dyDescent="0.2">
      <c r="C30594" s="554"/>
      <c r="D30594" s="554"/>
    </row>
    <row r="30595" spans="3:4" hidden="1" outlineLevel="1" x14ac:dyDescent="0.2">
      <c r="C30595" s="554"/>
      <c r="D30595" s="554"/>
    </row>
    <row r="30596" spans="3:4" hidden="1" outlineLevel="1" x14ac:dyDescent="0.2">
      <c r="C30596" s="554"/>
      <c r="D30596" s="554"/>
    </row>
    <row r="30597" spans="3:4" hidden="1" outlineLevel="1" x14ac:dyDescent="0.2">
      <c r="C30597" s="554"/>
      <c r="D30597" s="554"/>
    </row>
    <row r="30598" spans="3:4" hidden="1" outlineLevel="1" x14ac:dyDescent="0.2">
      <c r="C30598" s="554"/>
      <c r="D30598" s="554"/>
    </row>
    <row r="30599" spans="3:4" hidden="1" outlineLevel="1" x14ac:dyDescent="0.2">
      <c r="C30599" s="554"/>
      <c r="D30599" s="554"/>
    </row>
    <row r="30600" spans="3:4" hidden="1" outlineLevel="1" x14ac:dyDescent="0.2">
      <c r="C30600" s="554"/>
      <c r="D30600" s="554"/>
    </row>
    <row r="30601" spans="3:4" hidden="1" outlineLevel="1" x14ac:dyDescent="0.2">
      <c r="C30601" s="554"/>
      <c r="D30601" s="554"/>
    </row>
    <row r="30602" spans="3:4" hidden="1" outlineLevel="1" x14ac:dyDescent="0.2">
      <c r="C30602" s="554"/>
      <c r="D30602" s="554"/>
    </row>
    <row r="30603" spans="3:4" hidden="1" outlineLevel="1" x14ac:dyDescent="0.2">
      <c r="C30603" s="554"/>
      <c r="D30603" s="554"/>
    </row>
    <row r="30604" spans="3:4" hidden="1" outlineLevel="1" x14ac:dyDescent="0.2">
      <c r="C30604" s="554"/>
      <c r="D30604" s="554"/>
    </row>
    <row r="30605" spans="3:4" hidden="1" outlineLevel="1" x14ac:dyDescent="0.2">
      <c r="C30605" s="554"/>
      <c r="D30605" s="554"/>
    </row>
    <row r="30606" spans="3:4" hidden="1" outlineLevel="1" x14ac:dyDescent="0.2">
      <c r="C30606" s="554"/>
      <c r="D30606" s="554"/>
    </row>
    <row r="30607" spans="3:4" hidden="1" outlineLevel="1" x14ac:dyDescent="0.2">
      <c r="C30607" s="554"/>
      <c r="D30607" s="554"/>
    </row>
    <row r="30608" spans="3:4" hidden="1" outlineLevel="1" x14ac:dyDescent="0.2">
      <c r="C30608" s="554"/>
      <c r="D30608" s="554"/>
    </row>
    <row r="30609" spans="3:4" hidden="1" outlineLevel="1" x14ac:dyDescent="0.2">
      <c r="C30609" s="554"/>
      <c r="D30609" s="554"/>
    </row>
    <row r="30610" spans="3:4" hidden="1" outlineLevel="1" x14ac:dyDescent="0.2">
      <c r="C30610" s="554"/>
      <c r="D30610" s="554"/>
    </row>
    <row r="30611" spans="3:4" hidden="1" outlineLevel="1" x14ac:dyDescent="0.2">
      <c r="C30611" s="554"/>
      <c r="D30611" s="554"/>
    </row>
    <row r="30612" spans="3:4" hidden="1" outlineLevel="1" x14ac:dyDescent="0.2">
      <c r="C30612" s="554"/>
      <c r="D30612" s="554"/>
    </row>
    <row r="30613" spans="3:4" hidden="1" outlineLevel="1" x14ac:dyDescent="0.2">
      <c r="C30613" s="554"/>
      <c r="D30613" s="554"/>
    </row>
    <row r="30614" spans="3:4" hidden="1" outlineLevel="1" x14ac:dyDescent="0.2">
      <c r="C30614" s="554"/>
      <c r="D30614" s="554"/>
    </row>
    <row r="30615" spans="3:4" hidden="1" outlineLevel="1" x14ac:dyDescent="0.2">
      <c r="C30615" s="554"/>
      <c r="D30615" s="554"/>
    </row>
    <row r="30616" spans="3:4" hidden="1" outlineLevel="1" x14ac:dyDescent="0.2">
      <c r="C30616" s="554"/>
      <c r="D30616" s="554"/>
    </row>
    <row r="30617" spans="3:4" hidden="1" outlineLevel="1" x14ac:dyDescent="0.2">
      <c r="C30617" s="554"/>
      <c r="D30617" s="554"/>
    </row>
    <row r="30618" spans="3:4" hidden="1" outlineLevel="1" x14ac:dyDescent="0.2">
      <c r="C30618" s="554"/>
      <c r="D30618" s="554"/>
    </row>
    <row r="30619" spans="3:4" hidden="1" outlineLevel="1" x14ac:dyDescent="0.2">
      <c r="C30619" s="554"/>
      <c r="D30619" s="554"/>
    </row>
    <row r="30620" spans="3:4" hidden="1" outlineLevel="1" x14ac:dyDescent="0.2">
      <c r="C30620" s="554"/>
      <c r="D30620" s="554"/>
    </row>
    <row r="30621" spans="3:4" hidden="1" outlineLevel="1" x14ac:dyDescent="0.2">
      <c r="C30621" s="554"/>
      <c r="D30621" s="554"/>
    </row>
    <row r="30622" spans="3:4" hidden="1" outlineLevel="1" x14ac:dyDescent="0.2">
      <c r="C30622" s="554"/>
      <c r="D30622" s="554"/>
    </row>
    <row r="30623" spans="3:4" hidden="1" outlineLevel="1" x14ac:dyDescent="0.2">
      <c r="C30623" s="554"/>
      <c r="D30623" s="554"/>
    </row>
    <row r="30624" spans="3:4" hidden="1" outlineLevel="1" x14ac:dyDescent="0.2">
      <c r="C30624" s="554"/>
      <c r="D30624" s="554"/>
    </row>
    <row r="30625" spans="3:4" hidden="1" outlineLevel="1" x14ac:dyDescent="0.2">
      <c r="C30625" s="554"/>
      <c r="D30625" s="554"/>
    </row>
    <row r="30626" spans="3:4" hidden="1" outlineLevel="1" x14ac:dyDescent="0.2">
      <c r="C30626" s="554"/>
      <c r="D30626" s="554"/>
    </row>
    <row r="30627" spans="3:4" hidden="1" outlineLevel="1" x14ac:dyDescent="0.2">
      <c r="C30627" s="554"/>
      <c r="D30627" s="554"/>
    </row>
    <row r="30628" spans="3:4" hidden="1" outlineLevel="1" x14ac:dyDescent="0.2">
      <c r="C30628" s="554"/>
      <c r="D30628" s="554"/>
    </row>
    <row r="30629" spans="3:4" hidden="1" outlineLevel="1" x14ac:dyDescent="0.2">
      <c r="C30629" s="554"/>
      <c r="D30629" s="554"/>
    </row>
    <row r="30630" spans="3:4" hidden="1" outlineLevel="1" x14ac:dyDescent="0.2">
      <c r="C30630" s="554"/>
      <c r="D30630" s="554"/>
    </row>
    <row r="30631" spans="3:4" hidden="1" outlineLevel="1" x14ac:dyDescent="0.2">
      <c r="C30631" s="554"/>
      <c r="D30631" s="554"/>
    </row>
    <row r="30632" spans="3:4" hidden="1" outlineLevel="1" x14ac:dyDescent="0.2">
      <c r="C30632" s="554"/>
      <c r="D30632" s="554"/>
    </row>
    <row r="30633" spans="3:4" hidden="1" outlineLevel="1" x14ac:dyDescent="0.2">
      <c r="C30633" s="554"/>
      <c r="D30633" s="554"/>
    </row>
    <row r="30634" spans="3:4" hidden="1" outlineLevel="1" x14ac:dyDescent="0.2">
      <c r="C30634" s="554"/>
      <c r="D30634" s="554"/>
    </row>
    <row r="30635" spans="3:4" hidden="1" outlineLevel="1" x14ac:dyDescent="0.2">
      <c r="C30635" s="554"/>
      <c r="D30635" s="554"/>
    </row>
    <row r="30636" spans="3:4" hidden="1" outlineLevel="1" x14ac:dyDescent="0.2">
      <c r="C30636" s="554"/>
      <c r="D30636" s="554"/>
    </row>
    <row r="30637" spans="3:4" hidden="1" outlineLevel="1" x14ac:dyDescent="0.2">
      <c r="C30637" s="554"/>
      <c r="D30637" s="554"/>
    </row>
    <row r="30638" spans="3:4" hidden="1" outlineLevel="1" x14ac:dyDescent="0.2">
      <c r="C30638" s="554"/>
      <c r="D30638" s="554"/>
    </row>
    <row r="30639" spans="3:4" hidden="1" outlineLevel="1" x14ac:dyDescent="0.2">
      <c r="C30639" s="554"/>
      <c r="D30639" s="554"/>
    </row>
    <row r="30640" spans="3:4" hidden="1" outlineLevel="1" x14ac:dyDescent="0.2">
      <c r="C30640" s="554"/>
      <c r="D30640" s="554"/>
    </row>
    <row r="30641" spans="3:4" hidden="1" outlineLevel="1" x14ac:dyDescent="0.2">
      <c r="C30641" s="554"/>
      <c r="D30641" s="554"/>
    </row>
    <row r="30642" spans="3:4" hidden="1" outlineLevel="1" x14ac:dyDescent="0.2">
      <c r="C30642" s="554"/>
      <c r="D30642" s="554"/>
    </row>
    <row r="30643" spans="3:4" hidden="1" outlineLevel="1" x14ac:dyDescent="0.2">
      <c r="C30643" s="554"/>
      <c r="D30643" s="554"/>
    </row>
    <row r="30644" spans="3:4" hidden="1" outlineLevel="1" x14ac:dyDescent="0.2">
      <c r="C30644" s="554"/>
      <c r="D30644" s="554"/>
    </row>
    <row r="30645" spans="3:4" hidden="1" outlineLevel="1" x14ac:dyDescent="0.2">
      <c r="C30645" s="554"/>
      <c r="D30645" s="554"/>
    </row>
    <row r="30646" spans="3:4" hidden="1" outlineLevel="1" x14ac:dyDescent="0.2">
      <c r="C30646" s="554"/>
      <c r="D30646" s="554"/>
    </row>
    <row r="30647" spans="3:4" hidden="1" outlineLevel="1" x14ac:dyDescent="0.2">
      <c r="C30647" s="554"/>
      <c r="D30647" s="554"/>
    </row>
    <row r="30648" spans="3:4" hidden="1" outlineLevel="1" x14ac:dyDescent="0.2">
      <c r="C30648" s="554"/>
      <c r="D30648" s="554"/>
    </row>
    <row r="30649" spans="3:4" hidden="1" outlineLevel="1" x14ac:dyDescent="0.2">
      <c r="C30649" s="554"/>
      <c r="D30649" s="554"/>
    </row>
    <row r="30650" spans="3:4" hidden="1" outlineLevel="1" x14ac:dyDescent="0.2">
      <c r="C30650" s="554"/>
      <c r="D30650" s="554"/>
    </row>
    <row r="30651" spans="3:4" hidden="1" outlineLevel="1" x14ac:dyDescent="0.2">
      <c r="C30651" s="554"/>
      <c r="D30651" s="554"/>
    </row>
    <row r="30652" spans="3:4" hidden="1" outlineLevel="1" x14ac:dyDescent="0.2">
      <c r="C30652" s="554"/>
      <c r="D30652" s="554"/>
    </row>
    <row r="30653" spans="3:4" hidden="1" outlineLevel="1" x14ac:dyDescent="0.2">
      <c r="C30653" s="554"/>
      <c r="D30653" s="554"/>
    </row>
    <row r="30654" spans="3:4" hidden="1" outlineLevel="1" x14ac:dyDescent="0.2">
      <c r="C30654" s="554"/>
      <c r="D30654" s="554"/>
    </row>
    <row r="30655" spans="3:4" hidden="1" outlineLevel="1" x14ac:dyDescent="0.2">
      <c r="C30655" s="554"/>
      <c r="D30655" s="554"/>
    </row>
    <row r="30656" spans="3:4" hidden="1" outlineLevel="1" x14ac:dyDescent="0.2">
      <c r="C30656" s="554"/>
      <c r="D30656" s="554"/>
    </row>
    <row r="30657" spans="3:4" hidden="1" outlineLevel="1" x14ac:dyDescent="0.2">
      <c r="C30657" s="554"/>
      <c r="D30657" s="554"/>
    </row>
    <row r="30658" spans="3:4" hidden="1" outlineLevel="1" x14ac:dyDescent="0.2">
      <c r="C30658" s="554"/>
      <c r="D30658" s="554"/>
    </row>
    <row r="30659" spans="3:4" hidden="1" outlineLevel="1" x14ac:dyDescent="0.2">
      <c r="C30659" s="554"/>
      <c r="D30659" s="554"/>
    </row>
    <row r="30660" spans="3:4" hidden="1" outlineLevel="1" x14ac:dyDescent="0.2">
      <c r="C30660" s="554"/>
      <c r="D30660" s="554"/>
    </row>
    <row r="30661" spans="3:4" hidden="1" outlineLevel="1" x14ac:dyDescent="0.2">
      <c r="C30661" s="554"/>
      <c r="D30661" s="554"/>
    </row>
    <row r="30662" spans="3:4" hidden="1" outlineLevel="1" x14ac:dyDescent="0.2">
      <c r="C30662" s="554"/>
      <c r="D30662" s="554"/>
    </row>
    <row r="30663" spans="3:4" hidden="1" outlineLevel="1" x14ac:dyDescent="0.2">
      <c r="C30663" s="554"/>
      <c r="D30663" s="554"/>
    </row>
    <row r="30664" spans="3:4" hidden="1" outlineLevel="1" x14ac:dyDescent="0.2">
      <c r="C30664" s="554"/>
      <c r="D30664" s="554"/>
    </row>
    <row r="30665" spans="3:4" hidden="1" outlineLevel="1" x14ac:dyDescent="0.2">
      <c r="C30665" s="554"/>
      <c r="D30665" s="554"/>
    </row>
    <row r="30666" spans="3:4" hidden="1" outlineLevel="1" x14ac:dyDescent="0.2">
      <c r="C30666" s="554"/>
      <c r="D30666" s="554"/>
    </row>
    <row r="30667" spans="3:4" hidden="1" outlineLevel="1" x14ac:dyDescent="0.2">
      <c r="C30667" s="554"/>
      <c r="D30667" s="554"/>
    </row>
    <row r="30668" spans="3:4" hidden="1" outlineLevel="1" x14ac:dyDescent="0.2">
      <c r="C30668" s="554"/>
      <c r="D30668" s="554"/>
    </row>
    <row r="30669" spans="3:4" hidden="1" outlineLevel="1" x14ac:dyDescent="0.2">
      <c r="C30669" s="554"/>
      <c r="D30669" s="554"/>
    </row>
    <row r="30670" spans="3:4" hidden="1" outlineLevel="1" x14ac:dyDescent="0.2">
      <c r="C30670" s="554"/>
      <c r="D30670" s="554"/>
    </row>
    <row r="30671" spans="3:4" hidden="1" outlineLevel="1" x14ac:dyDescent="0.2">
      <c r="C30671" s="554"/>
      <c r="D30671" s="554"/>
    </row>
    <row r="30672" spans="3:4" hidden="1" outlineLevel="1" x14ac:dyDescent="0.2">
      <c r="C30672" s="554"/>
      <c r="D30672" s="554"/>
    </row>
    <row r="30673" spans="3:4" hidden="1" outlineLevel="1" x14ac:dyDescent="0.2">
      <c r="C30673" s="554"/>
      <c r="D30673" s="554"/>
    </row>
    <row r="30674" spans="3:4" hidden="1" outlineLevel="1" x14ac:dyDescent="0.2">
      <c r="C30674" s="554"/>
      <c r="D30674" s="554"/>
    </row>
    <row r="30675" spans="3:4" hidden="1" outlineLevel="1" x14ac:dyDescent="0.2">
      <c r="C30675" s="554"/>
      <c r="D30675" s="554"/>
    </row>
    <row r="30676" spans="3:4" hidden="1" outlineLevel="1" x14ac:dyDescent="0.2">
      <c r="C30676" s="554"/>
      <c r="D30676" s="554"/>
    </row>
    <row r="30677" spans="3:4" hidden="1" outlineLevel="1" x14ac:dyDescent="0.2">
      <c r="C30677" s="554"/>
      <c r="D30677" s="554"/>
    </row>
    <row r="30678" spans="3:4" hidden="1" outlineLevel="1" x14ac:dyDescent="0.2">
      <c r="C30678" s="554"/>
      <c r="D30678" s="554"/>
    </row>
    <row r="30679" spans="3:4" hidden="1" outlineLevel="1" x14ac:dyDescent="0.2">
      <c r="C30679" s="554"/>
      <c r="D30679" s="554"/>
    </row>
    <row r="30680" spans="3:4" hidden="1" outlineLevel="1" x14ac:dyDescent="0.2">
      <c r="C30680" s="554"/>
      <c r="D30680" s="554"/>
    </row>
    <row r="30681" spans="3:4" hidden="1" outlineLevel="1" x14ac:dyDescent="0.2">
      <c r="C30681" s="554"/>
      <c r="D30681" s="554"/>
    </row>
    <row r="30682" spans="3:4" hidden="1" outlineLevel="1" x14ac:dyDescent="0.2">
      <c r="C30682" s="554"/>
      <c r="D30682" s="554"/>
    </row>
    <row r="30683" spans="3:4" hidden="1" outlineLevel="1" x14ac:dyDescent="0.2">
      <c r="C30683" s="554"/>
      <c r="D30683" s="554"/>
    </row>
    <row r="30684" spans="3:4" hidden="1" outlineLevel="1" x14ac:dyDescent="0.2">
      <c r="C30684" s="554"/>
      <c r="D30684" s="554"/>
    </row>
    <row r="30685" spans="3:4" hidden="1" outlineLevel="1" x14ac:dyDescent="0.2">
      <c r="C30685" s="554"/>
      <c r="D30685" s="554"/>
    </row>
    <row r="30686" spans="3:4" hidden="1" outlineLevel="1" x14ac:dyDescent="0.2">
      <c r="C30686" s="554"/>
      <c r="D30686" s="554"/>
    </row>
    <row r="30687" spans="3:4" hidden="1" outlineLevel="1" x14ac:dyDescent="0.2">
      <c r="C30687" s="554"/>
      <c r="D30687" s="554"/>
    </row>
    <row r="30688" spans="3:4" hidden="1" outlineLevel="1" x14ac:dyDescent="0.2">
      <c r="C30688" s="554"/>
      <c r="D30688" s="554"/>
    </row>
    <row r="30689" spans="3:4" hidden="1" outlineLevel="1" x14ac:dyDescent="0.2">
      <c r="C30689" s="554"/>
      <c r="D30689" s="554"/>
    </row>
    <row r="30690" spans="3:4" hidden="1" outlineLevel="1" x14ac:dyDescent="0.2">
      <c r="C30690" s="554"/>
      <c r="D30690" s="554"/>
    </row>
    <row r="30691" spans="3:4" hidden="1" outlineLevel="1" x14ac:dyDescent="0.2">
      <c r="C30691" s="554"/>
      <c r="D30691" s="554"/>
    </row>
    <row r="30692" spans="3:4" hidden="1" outlineLevel="1" x14ac:dyDescent="0.2">
      <c r="C30692" s="554"/>
      <c r="D30692" s="554"/>
    </row>
    <row r="30693" spans="3:4" hidden="1" outlineLevel="1" x14ac:dyDescent="0.2">
      <c r="C30693" s="554"/>
      <c r="D30693" s="554"/>
    </row>
    <row r="30694" spans="3:4" hidden="1" outlineLevel="1" x14ac:dyDescent="0.2">
      <c r="C30694" s="554"/>
      <c r="D30694" s="554"/>
    </row>
    <row r="30695" spans="3:4" hidden="1" outlineLevel="1" x14ac:dyDescent="0.2">
      <c r="C30695" s="554"/>
      <c r="D30695" s="554"/>
    </row>
    <row r="30696" spans="3:4" hidden="1" outlineLevel="1" x14ac:dyDescent="0.2">
      <c r="C30696" s="554"/>
      <c r="D30696" s="554"/>
    </row>
    <row r="30697" spans="3:4" hidden="1" outlineLevel="1" x14ac:dyDescent="0.2">
      <c r="C30697" s="554"/>
      <c r="D30697" s="554"/>
    </row>
    <row r="30698" spans="3:4" hidden="1" outlineLevel="1" x14ac:dyDescent="0.2">
      <c r="C30698" s="554"/>
      <c r="D30698" s="554"/>
    </row>
    <row r="30699" spans="3:4" hidden="1" outlineLevel="1" x14ac:dyDescent="0.2">
      <c r="C30699" s="554"/>
      <c r="D30699" s="554"/>
    </row>
    <row r="30700" spans="3:4" hidden="1" outlineLevel="1" x14ac:dyDescent="0.2">
      <c r="C30700" s="554"/>
      <c r="D30700" s="554"/>
    </row>
    <row r="30701" spans="3:4" hidden="1" outlineLevel="1" x14ac:dyDescent="0.2">
      <c r="C30701" s="554"/>
      <c r="D30701" s="554"/>
    </row>
    <row r="30702" spans="3:4" hidden="1" outlineLevel="1" x14ac:dyDescent="0.2">
      <c r="C30702" s="554"/>
      <c r="D30702" s="554"/>
    </row>
    <row r="30703" spans="3:4" hidden="1" outlineLevel="1" x14ac:dyDescent="0.2">
      <c r="C30703" s="554"/>
      <c r="D30703" s="554"/>
    </row>
    <row r="30704" spans="3:4" hidden="1" outlineLevel="1" x14ac:dyDescent="0.2">
      <c r="C30704" s="554"/>
      <c r="D30704" s="554"/>
    </row>
    <row r="30705" spans="3:4" hidden="1" outlineLevel="1" x14ac:dyDescent="0.2">
      <c r="C30705" s="554"/>
      <c r="D30705" s="554"/>
    </row>
    <row r="30706" spans="3:4" hidden="1" outlineLevel="1" x14ac:dyDescent="0.2">
      <c r="C30706" s="554"/>
      <c r="D30706" s="554"/>
    </row>
    <row r="30707" spans="3:4" hidden="1" outlineLevel="1" x14ac:dyDescent="0.2">
      <c r="C30707" s="554"/>
      <c r="D30707" s="554"/>
    </row>
    <row r="30708" spans="3:4" hidden="1" outlineLevel="1" x14ac:dyDescent="0.2">
      <c r="C30708" s="554"/>
      <c r="D30708" s="554"/>
    </row>
    <row r="30709" spans="3:4" hidden="1" outlineLevel="1" x14ac:dyDescent="0.2">
      <c r="C30709" s="554"/>
      <c r="D30709" s="554"/>
    </row>
    <row r="30710" spans="3:4" hidden="1" outlineLevel="1" x14ac:dyDescent="0.2">
      <c r="C30710" s="554"/>
      <c r="D30710" s="554"/>
    </row>
    <row r="30711" spans="3:4" hidden="1" outlineLevel="1" x14ac:dyDescent="0.2">
      <c r="C30711" s="554"/>
      <c r="D30711" s="554"/>
    </row>
    <row r="30712" spans="3:4" hidden="1" outlineLevel="1" x14ac:dyDescent="0.2">
      <c r="C30712" s="554"/>
      <c r="D30712" s="554"/>
    </row>
    <row r="30713" spans="3:4" hidden="1" outlineLevel="1" x14ac:dyDescent="0.2">
      <c r="C30713" s="554"/>
      <c r="D30713" s="554"/>
    </row>
    <row r="30714" spans="3:4" hidden="1" outlineLevel="1" x14ac:dyDescent="0.2">
      <c r="C30714" s="554"/>
      <c r="D30714" s="554"/>
    </row>
    <row r="30715" spans="3:4" hidden="1" outlineLevel="1" x14ac:dyDescent="0.2">
      <c r="C30715" s="554"/>
      <c r="D30715" s="554"/>
    </row>
    <row r="30716" spans="3:4" hidden="1" outlineLevel="1" x14ac:dyDescent="0.2">
      <c r="C30716" s="554"/>
      <c r="D30716" s="554"/>
    </row>
    <row r="30717" spans="3:4" hidden="1" outlineLevel="1" x14ac:dyDescent="0.2">
      <c r="C30717" s="554"/>
      <c r="D30717" s="554"/>
    </row>
    <row r="30718" spans="3:4" hidden="1" outlineLevel="1" x14ac:dyDescent="0.2">
      <c r="C30718" s="554"/>
      <c r="D30718" s="554"/>
    </row>
    <row r="30719" spans="3:4" hidden="1" outlineLevel="1" x14ac:dyDescent="0.2">
      <c r="C30719" s="554"/>
      <c r="D30719" s="554"/>
    </row>
    <row r="30720" spans="3:4" hidden="1" outlineLevel="1" x14ac:dyDescent="0.2">
      <c r="C30720" s="554"/>
      <c r="D30720" s="554"/>
    </row>
    <row r="30721" spans="3:4" hidden="1" outlineLevel="1" x14ac:dyDescent="0.2">
      <c r="C30721" s="554"/>
      <c r="D30721" s="554"/>
    </row>
    <row r="30722" spans="3:4" hidden="1" outlineLevel="1" x14ac:dyDescent="0.2">
      <c r="C30722" s="554"/>
      <c r="D30722" s="554"/>
    </row>
    <row r="30723" spans="3:4" hidden="1" outlineLevel="1" x14ac:dyDescent="0.2">
      <c r="C30723" s="554"/>
      <c r="D30723" s="554"/>
    </row>
    <row r="30724" spans="3:4" hidden="1" outlineLevel="1" x14ac:dyDescent="0.2">
      <c r="C30724" s="554"/>
      <c r="D30724" s="554"/>
    </row>
    <row r="30725" spans="3:4" hidden="1" outlineLevel="1" x14ac:dyDescent="0.2">
      <c r="C30725" s="554"/>
      <c r="D30725" s="554"/>
    </row>
    <row r="30726" spans="3:4" hidden="1" outlineLevel="1" x14ac:dyDescent="0.2">
      <c r="C30726" s="554"/>
      <c r="D30726" s="554"/>
    </row>
    <row r="30727" spans="3:4" hidden="1" outlineLevel="1" x14ac:dyDescent="0.2">
      <c r="C30727" s="554"/>
      <c r="D30727" s="554"/>
    </row>
    <row r="30728" spans="3:4" hidden="1" outlineLevel="1" x14ac:dyDescent="0.2">
      <c r="C30728" s="554"/>
      <c r="D30728" s="554"/>
    </row>
    <row r="30729" spans="3:4" hidden="1" outlineLevel="1" x14ac:dyDescent="0.2">
      <c r="C30729" s="554"/>
      <c r="D30729" s="554"/>
    </row>
    <row r="30730" spans="3:4" hidden="1" outlineLevel="1" x14ac:dyDescent="0.2">
      <c r="C30730" s="554"/>
      <c r="D30730" s="554"/>
    </row>
    <row r="30731" spans="3:4" hidden="1" outlineLevel="1" x14ac:dyDescent="0.2">
      <c r="C30731" s="554"/>
      <c r="D30731" s="554"/>
    </row>
    <row r="30732" spans="3:4" hidden="1" outlineLevel="1" x14ac:dyDescent="0.2">
      <c r="C30732" s="554"/>
      <c r="D30732" s="554"/>
    </row>
    <row r="30733" spans="3:4" hidden="1" outlineLevel="1" x14ac:dyDescent="0.2">
      <c r="C30733" s="554"/>
      <c r="D30733" s="554"/>
    </row>
    <row r="30734" spans="3:4" hidden="1" outlineLevel="1" x14ac:dyDescent="0.2">
      <c r="C30734" s="554"/>
      <c r="D30734" s="554"/>
    </row>
    <row r="30735" spans="3:4" hidden="1" outlineLevel="1" x14ac:dyDescent="0.2">
      <c r="C30735" s="554"/>
      <c r="D30735" s="554"/>
    </row>
    <row r="30736" spans="3:4" hidden="1" outlineLevel="1" x14ac:dyDescent="0.2">
      <c r="C30736" s="554"/>
      <c r="D30736" s="554"/>
    </row>
    <row r="30737" spans="3:4" hidden="1" outlineLevel="1" x14ac:dyDescent="0.2">
      <c r="C30737" s="554"/>
      <c r="D30737" s="554"/>
    </row>
    <row r="30738" spans="3:4" hidden="1" outlineLevel="1" x14ac:dyDescent="0.2">
      <c r="C30738" s="554"/>
      <c r="D30738" s="554"/>
    </row>
    <row r="30739" spans="3:4" hidden="1" outlineLevel="1" x14ac:dyDescent="0.2">
      <c r="C30739" s="554"/>
      <c r="D30739" s="554"/>
    </row>
    <row r="30740" spans="3:4" hidden="1" outlineLevel="1" x14ac:dyDescent="0.2">
      <c r="C30740" s="554"/>
      <c r="D30740" s="554"/>
    </row>
    <row r="30741" spans="3:4" hidden="1" outlineLevel="1" x14ac:dyDescent="0.2">
      <c r="C30741" s="554"/>
      <c r="D30741" s="554"/>
    </row>
    <row r="30742" spans="3:4" hidden="1" outlineLevel="1" x14ac:dyDescent="0.2">
      <c r="C30742" s="554"/>
      <c r="D30742" s="554"/>
    </row>
    <row r="30743" spans="3:4" hidden="1" outlineLevel="1" x14ac:dyDescent="0.2">
      <c r="C30743" s="554"/>
      <c r="D30743" s="554"/>
    </row>
    <row r="30744" spans="3:4" hidden="1" outlineLevel="1" x14ac:dyDescent="0.2">
      <c r="C30744" s="554"/>
      <c r="D30744" s="554"/>
    </row>
    <row r="30745" spans="3:4" hidden="1" outlineLevel="1" x14ac:dyDescent="0.2">
      <c r="C30745" s="554"/>
      <c r="D30745" s="554"/>
    </row>
    <row r="30746" spans="3:4" hidden="1" outlineLevel="1" x14ac:dyDescent="0.2">
      <c r="C30746" s="554"/>
      <c r="D30746" s="554"/>
    </row>
    <row r="30747" spans="3:4" hidden="1" outlineLevel="1" x14ac:dyDescent="0.2">
      <c r="C30747" s="554"/>
      <c r="D30747" s="554"/>
    </row>
    <row r="30748" spans="3:4" hidden="1" outlineLevel="1" x14ac:dyDescent="0.2">
      <c r="C30748" s="554"/>
      <c r="D30748" s="554"/>
    </row>
    <row r="30749" spans="3:4" hidden="1" outlineLevel="1" x14ac:dyDescent="0.2">
      <c r="C30749" s="554"/>
      <c r="D30749" s="554"/>
    </row>
    <row r="30750" spans="3:4" hidden="1" outlineLevel="1" x14ac:dyDescent="0.2">
      <c r="C30750" s="554"/>
      <c r="D30750" s="554"/>
    </row>
    <row r="30751" spans="3:4" hidden="1" outlineLevel="1" x14ac:dyDescent="0.2">
      <c r="C30751" s="554"/>
      <c r="D30751" s="554"/>
    </row>
    <row r="30752" spans="3:4" hidden="1" outlineLevel="1" x14ac:dyDescent="0.2">
      <c r="C30752" s="554"/>
      <c r="D30752" s="554"/>
    </row>
    <row r="30753" spans="3:4" hidden="1" outlineLevel="1" x14ac:dyDescent="0.2">
      <c r="C30753" s="554"/>
      <c r="D30753" s="554"/>
    </row>
    <row r="30754" spans="3:4" hidden="1" outlineLevel="1" x14ac:dyDescent="0.2">
      <c r="C30754" s="554"/>
      <c r="D30754" s="554"/>
    </row>
    <row r="30755" spans="3:4" hidden="1" outlineLevel="1" x14ac:dyDescent="0.2">
      <c r="C30755" s="554"/>
      <c r="D30755" s="554"/>
    </row>
    <row r="30756" spans="3:4" hidden="1" outlineLevel="1" x14ac:dyDescent="0.2">
      <c r="C30756" s="554"/>
      <c r="D30756" s="554"/>
    </row>
    <row r="30757" spans="3:4" hidden="1" outlineLevel="1" x14ac:dyDescent="0.2">
      <c r="C30757" s="554"/>
      <c r="D30757" s="554"/>
    </row>
    <row r="30758" spans="3:4" hidden="1" outlineLevel="1" x14ac:dyDescent="0.2">
      <c r="C30758" s="554"/>
      <c r="D30758" s="554"/>
    </row>
    <row r="30759" spans="3:4" hidden="1" outlineLevel="1" x14ac:dyDescent="0.2">
      <c r="C30759" s="554"/>
      <c r="D30759" s="554"/>
    </row>
    <row r="30760" spans="3:4" hidden="1" outlineLevel="1" x14ac:dyDescent="0.2">
      <c r="C30760" s="554"/>
      <c r="D30760" s="554"/>
    </row>
    <row r="30761" spans="3:4" hidden="1" outlineLevel="1" x14ac:dyDescent="0.2">
      <c r="C30761" s="554"/>
      <c r="D30761" s="554"/>
    </row>
    <row r="30762" spans="3:4" hidden="1" outlineLevel="1" x14ac:dyDescent="0.2">
      <c r="C30762" s="554"/>
      <c r="D30762" s="554"/>
    </row>
    <row r="30763" spans="3:4" hidden="1" outlineLevel="1" x14ac:dyDescent="0.2">
      <c r="C30763" s="554"/>
      <c r="D30763" s="554"/>
    </row>
    <row r="30764" spans="3:4" hidden="1" outlineLevel="1" x14ac:dyDescent="0.2">
      <c r="C30764" s="554"/>
      <c r="D30764" s="554"/>
    </row>
    <row r="30765" spans="3:4" hidden="1" outlineLevel="1" x14ac:dyDescent="0.2">
      <c r="C30765" s="554"/>
      <c r="D30765" s="554"/>
    </row>
    <row r="30766" spans="3:4" hidden="1" outlineLevel="1" x14ac:dyDescent="0.2">
      <c r="C30766" s="554"/>
      <c r="D30766" s="554"/>
    </row>
    <row r="30767" spans="3:4" hidden="1" outlineLevel="1" x14ac:dyDescent="0.2">
      <c r="C30767" s="554"/>
      <c r="D30767" s="554"/>
    </row>
    <row r="30768" spans="3:4" hidden="1" outlineLevel="1" x14ac:dyDescent="0.2">
      <c r="C30768" s="554"/>
      <c r="D30768" s="554"/>
    </row>
    <row r="30769" spans="3:4" hidden="1" outlineLevel="1" x14ac:dyDescent="0.2">
      <c r="C30769" s="554"/>
      <c r="D30769" s="554"/>
    </row>
    <row r="30770" spans="3:4" hidden="1" outlineLevel="1" x14ac:dyDescent="0.2">
      <c r="C30770" s="554"/>
      <c r="D30770" s="554"/>
    </row>
    <row r="30771" spans="3:4" hidden="1" outlineLevel="1" x14ac:dyDescent="0.2">
      <c r="C30771" s="554"/>
      <c r="D30771" s="554"/>
    </row>
    <row r="30772" spans="3:4" hidden="1" outlineLevel="1" x14ac:dyDescent="0.2">
      <c r="C30772" s="554"/>
      <c r="D30772" s="554"/>
    </row>
    <row r="30773" spans="3:4" hidden="1" outlineLevel="1" x14ac:dyDescent="0.2">
      <c r="C30773" s="554"/>
      <c r="D30773" s="554"/>
    </row>
    <row r="30774" spans="3:4" hidden="1" outlineLevel="1" x14ac:dyDescent="0.2">
      <c r="C30774" s="554"/>
      <c r="D30774" s="554"/>
    </row>
    <row r="30775" spans="3:4" hidden="1" outlineLevel="1" x14ac:dyDescent="0.2">
      <c r="C30775" s="554"/>
      <c r="D30775" s="554"/>
    </row>
    <row r="30776" spans="3:4" hidden="1" outlineLevel="1" x14ac:dyDescent="0.2">
      <c r="C30776" s="554"/>
      <c r="D30776" s="554"/>
    </row>
    <row r="30777" spans="3:4" hidden="1" outlineLevel="1" x14ac:dyDescent="0.2">
      <c r="C30777" s="554"/>
      <c r="D30777" s="554"/>
    </row>
    <row r="30778" spans="3:4" hidden="1" outlineLevel="1" x14ac:dyDescent="0.2">
      <c r="C30778" s="554"/>
      <c r="D30778" s="554"/>
    </row>
    <row r="30779" spans="3:4" hidden="1" outlineLevel="1" x14ac:dyDescent="0.2">
      <c r="C30779" s="554"/>
      <c r="D30779" s="554"/>
    </row>
    <row r="30780" spans="3:4" hidden="1" outlineLevel="1" x14ac:dyDescent="0.2">
      <c r="C30780" s="554"/>
      <c r="D30780" s="554"/>
    </row>
    <row r="30781" spans="3:4" hidden="1" outlineLevel="1" x14ac:dyDescent="0.2">
      <c r="C30781" s="554"/>
      <c r="D30781" s="554"/>
    </row>
    <row r="30782" spans="3:4" hidden="1" outlineLevel="1" x14ac:dyDescent="0.2">
      <c r="C30782" s="554"/>
      <c r="D30782" s="554"/>
    </row>
    <row r="30783" spans="3:4" hidden="1" outlineLevel="1" x14ac:dyDescent="0.2">
      <c r="C30783" s="554"/>
      <c r="D30783" s="554"/>
    </row>
    <row r="30784" spans="3:4" hidden="1" outlineLevel="1" x14ac:dyDescent="0.2">
      <c r="C30784" s="554"/>
      <c r="D30784" s="554"/>
    </row>
    <row r="30785" spans="3:4" hidden="1" outlineLevel="1" x14ac:dyDescent="0.2">
      <c r="C30785" s="554"/>
      <c r="D30785" s="554"/>
    </row>
    <row r="30786" spans="3:4" hidden="1" outlineLevel="1" x14ac:dyDescent="0.2">
      <c r="C30786" s="554"/>
      <c r="D30786" s="554"/>
    </row>
    <row r="30787" spans="3:4" hidden="1" outlineLevel="1" x14ac:dyDescent="0.2">
      <c r="C30787" s="554"/>
      <c r="D30787" s="554"/>
    </row>
    <row r="30788" spans="3:4" hidden="1" outlineLevel="1" x14ac:dyDescent="0.2">
      <c r="C30788" s="554"/>
      <c r="D30788" s="554"/>
    </row>
    <row r="30789" spans="3:4" hidden="1" outlineLevel="1" x14ac:dyDescent="0.2">
      <c r="C30789" s="554"/>
      <c r="D30789" s="554"/>
    </row>
    <row r="30790" spans="3:4" hidden="1" outlineLevel="1" x14ac:dyDescent="0.2">
      <c r="C30790" s="554"/>
      <c r="D30790" s="554"/>
    </row>
    <row r="30791" spans="3:4" hidden="1" outlineLevel="1" x14ac:dyDescent="0.2">
      <c r="C30791" s="554"/>
      <c r="D30791" s="554"/>
    </row>
    <row r="30792" spans="3:4" hidden="1" outlineLevel="1" x14ac:dyDescent="0.2">
      <c r="C30792" s="554"/>
      <c r="D30792" s="554"/>
    </row>
    <row r="30793" spans="3:4" hidden="1" outlineLevel="1" x14ac:dyDescent="0.2">
      <c r="C30793" s="554"/>
      <c r="D30793" s="554"/>
    </row>
    <row r="30794" spans="3:4" hidden="1" outlineLevel="1" x14ac:dyDescent="0.2">
      <c r="C30794" s="554"/>
      <c r="D30794" s="554"/>
    </row>
    <row r="30795" spans="3:4" hidden="1" outlineLevel="1" x14ac:dyDescent="0.2">
      <c r="C30795" s="554"/>
      <c r="D30795" s="554"/>
    </row>
    <row r="30796" spans="3:4" hidden="1" outlineLevel="1" x14ac:dyDescent="0.2">
      <c r="C30796" s="554"/>
      <c r="D30796" s="554"/>
    </row>
    <row r="30797" spans="3:4" hidden="1" outlineLevel="1" x14ac:dyDescent="0.2">
      <c r="C30797" s="554"/>
      <c r="D30797" s="554"/>
    </row>
    <row r="30798" spans="3:4" hidden="1" outlineLevel="1" x14ac:dyDescent="0.2">
      <c r="C30798" s="554"/>
      <c r="D30798" s="554"/>
    </row>
    <row r="30799" spans="3:4" hidden="1" outlineLevel="1" x14ac:dyDescent="0.2">
      <c r="C30799" s="554"/>
      <c r="D30799" s="554"/>
    </row>
    <row r="30800" spans="3:4" hidden="1" outlineLevel="1" x14ac:dyDescent="0.2">
      <c r="C30800" s="554"/>
      <c r="D30800" s="554"/>
    </row>
    <row r="30801" spans="3:4" hidden="1" outlineLevel="1" x14ac:dyDescent="0.2">
      <c r="C30801" s="554"/>
      <c r="D30801" s="554"/>
    </row>
    <row r="30802" spans="3:4" hidden="1" outlineLevel="1" x14ac:dyDescent="0.2">
      <c r="C30802" s="554"/>
      <c r="D30802" s="554"/>
    </row>
    <row r="30803" spans="3:4" hidden="1" outlineLevel="1" x14ac:dyDescent="0.2">
      <c r="C30803" s="554"/>
      <c r="D30803" s="554"/>
    </row>
    <row r="30804" spans="3:4" hidden="1" outlineLevel="1" x14ac:dyDescent="0.2">
      <c r="C30804" s="554"/>
      <c r="D30804" s="554"/>
    </row>
    <row r="30805" spans="3:4" hidden="1" outlineLevel="1" x14ac:dyDescent="0.2">
      <c r="C30805" s="554"/>
      <c r="D30805" s="554"/>
    </row>
    <row r="30806" spans="3:4" hidden="1" outlineLevel="1" x14ac:dyDescent="0.2">
      <c r="C30806" s="554"/>
      <c r="D30806" s="554"/>
    </row>
    <row r="30807" spans="3:4" hidden="1" outlineLevel="1" x14ac:dyDescent="0.2">
      <c r="C30807" s="554"/>
      <c r="D30807" s="554"/>
    </row>
    <row r="30808" spans="3:4" hidden="1" outlineLevel="1" x14ac:dyDescent="0.2">
      <c r="C30808" s="554"/>
      <c r="D30808" s="554"/>
    </row>
    <row r="30809" spans="3:4" hidden="1" outlineLevel="1" x14ac:dyDescent="0.2">
      <c r="C30809" s="554"/>
      <c r="D30809" s="554"/>
    </row>
    <row r="30810" spans="3:4" hidden="1" outlineLevel="1" x14ac:dyDescent="0.2">
      <c r="C30810" s="554"/>
      <c r="D30810" s="554"/>
    </row>
    <row r="30811" spans="3:4" hidden="1" outlineLevel="1" x14ac:dyDescent="0.2">
      <c r="C30811" s="554"/>
      <c r="D30811" s="554"/>
    </row>
    <row r="30812" spans="3:4" hidden="1" outlineLevel="1" x14ac:dyDescent="0.2">
      <c r="C30812" s="554"/>
      <c r="D30812" s="554"/>
    </row>
    <row r="30813" spans="3:4" hidden="1" outlineLevel="1" x14ac:dyDescent="0.2">
      <c r="C30813" s="554"/>
      <c r="D30813" s="554"/>
    </row>
    <row r="30814" spans="3:4" hidden="1" outlineLevel="1" x14ac:dyDescent="0.2">
      <c r="C30814" s="554"/>
      <c r="D30814" s="554"/>
    </row>
    <row r="30815" spans="3:4" hidden="1" outlineLevel="1" x14ac:dyDescent="0.2">
      <c r="C30815" s="554"/>
      <c r="D30815" s="554"/>
    </row>
    <row r="30816" spans="3:4" hidden="1" outlineLevel="1" x14ac:dyDescent="0.2">
      <c r="C30816" s="554"/>
      <c r="D30816" s="554"/>
    </row>
    <row r="30817" spans="3:4" hidden="1" outlineLevel="1" x14ac:dyDescent="0.2">
      <c r="C30817" s="554"/>
      <c r="D30817" s="554"/>
    </row>
    <row r="30818" spans="3:4" hidden="1" outlineLevel="1" x14ac:dyDescent="0.2">
      <c r="C30818" s="554"/>
      <c r="D30818" s="554"/>
    </row>
    <row r="30819" spans="3:4" hidden="1" outlineLevel="1" x14ac:dyDescent="0.2">
      <c r="C30819" s="554"/>
      <c r="D30819" s="554"/>
    </row>
    <row r="30820" spans="3:4" hidden="1" outlineLevel="1" x14ac:dyDescent="0.2">
      <c r="C30820" s="554"/>
      <c r="D30820" s="554"/>
    </row>
    <row r="30821" spans="3:4" hidden="1" outlineLevel="1" x14ac:dyDescent="0.2">
      <c r="C30821" s="554"/>
      <c r="D30821" s="554"/>
    </row>
    <row r="30822" spans="3:4" hidden="1" outlineLevel="1" x14ac:dyDescent="0.2">
      <c r="C30822" s="554"/>
      <c r="D30822" s="554"/>
    </row>
    <row r="30823" spans="3:4" hidden="1" outlineLevel="1" x14ac:dyDescent="0.2">
      <c r="C30823" s="554"/>
      <c r="D30823" s="554"/>
    </row>
    <row r="30824" spans="3:4" hidden="1" outlineLevel="1" x14ac:dyDescent="0.2">
      <c r="C30824" s="554"/>
      <c r="D30824" s="554"/>
    </row>
    <row r="30825" spans="3:4" hidden="1" outlineLevel="1" x14ac:dyDescent="0.2">
      <c r="C30825" s="554"/>
      <c r="D30825" s="554"/>
    </row>
    <row r="30826" spans="3:4" hidden="1" outlineLevel="1" x14ac:dyDescent="0.2">
      <c r="C30826" s="554"/>
      <c r="D30826" s="554"/>
    </row>
    <row r="30827" spans="3:4" hidden="1" outlineLevel="1" x14ac:dyDescent="0.2">
      <c r="C30827" s="554"/>
      <c r="D30827" s="554"/>
    </row>
    <row r="30828" spans="3:4" hidden="1" outlineLevel="1" x14ac:dyDescent="0.2">
      <c r="C30828" s="554"/>
      <c r="D30828" s="554"/>
    </row>
    <row r="30829" spans="3:4" hidden="1" outlineLevel="1" x14ac:dyDescent="0.2">
      <c r="C30829" s="554"/>
      <c r="D30829" s="554"/>
    </row>
    <row r="30830" spans="3:4" hidden="1" outlineLevel="1" x14ac:dyDescent="0.2">
      <c r="C30830" s="554"/>
      <c r="D30830" s="554"/>
    </row>
    <row r="30831" spans="3:4" hidden="1" outlineLevel="1" x14ac:dyDescent="0.2">
      <c r="C30831" s="554"/>
      <c r="D30831" s="554"/>
    </row>
    <row r="30832" spans="3:4" hidden="1" outlineLevel="1" x14ac:dyDescent="0.2">
      <c r="C30832" s="554"/>
      <c r="D30832" s="554"/>
    </row>
    <row r="30833" spans="3:4" hidden="1" outlineLevel="1" x14ac:dyDescent="0.2">
      <c r="C30833" s="554"/>
      <c r="D30833" s="554"/>
    </row>
    <row r="30834" spans="3:4" hidden="1" outlineLevel="1" x14ac:dyDescent="0.2">
      <c r="C30834" s="554"/>
      <c r="D30834" s="554"/>
    </row>
    <row r="30835" spans="3:4" hidden="1" outlineLevel="1" x14ac:dyDescent="0.2">
      <c r="C30835" s="554"/>
      <c r="D30835" s="554"/>
    </row>
    <row r="30836" spans="3:4" hidden="1" outlineLevel="1" x14ac:dyDescent="0.2">
      <c r="C30836" s="554"/>
      <c r="D30836" s="554"/>
    </row>
    <row r="30837" spans="3:4" hidden="1" outlineLevel="1" x14ac:dyDescent="0.2">
      <c r="C30837" s="554"/>
      <c r="D30837" s="554"/>
    </row>
    <row r="30838" spans="3:4" hidden="1" outlineLevel="1" x14ac:dyDescent="0.2">
      <c r="C30838" s="554"/>
      <c r="D30838" s="554"/>
    </row>
    <row r="30839" spans="3:4" hidden="1" outlineLevel="1" x14ac:dyDescent="0.2">
      <c r="C30839" s="554"/>
      <c r="D30839" s="554"/>
    </row>
    <row r="30840" spans="3:4" hidden="1" outlineLevel="1" x14ac:dyDescent="0.2">
      <c r="C30840" s="554"/>
      <c r="D30840" s="554"/>
    </row>
    <row r="30841" spans="3:4" hidden="1" outlineLevel="1" x14ac:dyDescent="0.2">
      <c r="C30841" s="554"/>
      <c r="D30841" s="554"/>
    </row>
    <row r="30842" spans="3:4" hidden="1" outlineLevel="1" x14ac:dyDescent="0.2">
      <c r="C30842" s="554"/>
      <c r="D30842" s="554"/>
    </row>
    <row r="30843" spans="3:4" hidden="1" outlineLevel="1" x14ac:dyDescent="0.2">
      <c r="C30843" s="554"/>
      <c r="D30843" s="554"/>
    </row>
    <row r="30844" spans="3:4" hidden="1" outlineLevel="1" x14ac:dyDescent="0.2">
      <c r="C30844" s="554"/>
      <c r="D30844" s="554"/>
    </row>
    <row r="30845" spans="3:4" hidden="1" outlineLevel="1" x14ac:dyDescent="0.2">
      <c r="C30845" s="554"/>
      <c r="D30845" s="554"/>
    </row>
    <row r="30846" spans="3:4" hidden="1" outlineLevel="1" x14ac:dyDescent="0.2">
      <c r="C30846" s="554"/>
      <c r="D30846" s="554"/>
    </row>
    <row r="30847" spans="3:4" hidden="1" outlineLevel="1" x14ac:dyDescent="0.2">
      <c r="C30847" s="554"/>
      <c r="D30847" s="554"/>
    </row>
    <row r="30848" spans="3:4" hidden="1" outlineLevel="1" x14ac:dyDescent="0.2">
      <c r="C30848" s="554"/>
      <c r="D30848" s="554"/>
    </row>
    <row r="30849" spans="3:4" hidden="1" outlineLevel="1" x14ac:dyDescent="0.2">
      <c r="C30849" s="554"/>
      <c r="D30849" s="554"/>
    </row>
    <row r="30850" spans="3:4" hidden="1" outlineLevel="1" x14ac:dyDescent="0.2">
      <c r="C30850" s="554"/>
      <c r="D30850" s="554"/>
    </row>
    <row r="30851" spans="3:4" hidden="1" outlineLevel="1" x14ac:dyDescent="0.2">
      <c r="C30851" s="554"/>
      <c r="D30851" s="554"/>
    </row>
    <row r="30852" spans="3:4" hidden="1" outlineLevel="1" x14ac:dyDescent="0.2">
      <c r="C30852" s="554"/>
      <c r="D30852" s="554"/>
    </row>
    <row r="30853" spans="3:4" hidden="1" outlineLevel="1" x14ac:dyDescent="0.2">
      <c r="C30853" s="554"/>
      <c r="D30853" s="554"/>
    </row>
    <row r="30854" spans="3:4" hidden="1" outlineLevel="1" x14ac:dyDescent="0.2">
      <c r="C30854" s="554"/>
      <c r="D30854" s="554"/>
    </row>
    <row r="30855" spans="3:4" hidden="1" outlineLevel="1" x14ac:dyDescent="0.2">
      <c r="C30855" s="554"/>
      <c r="D30855" s="554"/>
    </row>
    <row r="30856" spans="3:4" hidden="1" outlineLevel="1" x14ac:dyDescent="0.2">
      <c r="C30856" s="554"/>
      <c r="D30856" s="554"/>
    </row>
    <row r="30857" spans="3:4" hidden="1" outlineLevel="1" x14ac:dyDescent="0.2">
      <c r="C30857" s="554"/>
      <c r="D30857" s="554"/>
    </row>
    <row r="30858" spans="3:4" hidden="1" outlineLevel="1" x14ac:dyDescent="0.2">
      <c r="C30858" s="554"/>
      <c r="D30858" s="554"/>
    </row>
    <row r="30859" spans="3:4" hidden="1" outlineLevel="1" x14ac:dyDescent="0.2">
      <c r="C30859" s="554"/>
      <c r="D30859" s="554"/>
    </row>
    <row r="30860" spans="3:4" hidden="1" outlineLevel="1" x14ac:dyDescent="0.2">
      <c r="C30860" s="554"/>
      <c r="D30860" s="554"/>
    </row>
    <row r="30861" spans="3:4" hidden="1" outlineLevel="1" x14ac:dyDescent="0.2">
      <c r="C30861" s="554"/>
      <c r="D30861" s="554"/>
    </row>
    <row r="30862" spans="3:4" hidden="1" outlineLevel="1" x14ac:dyDescent="0.2">
      <c r="C30862" s="554"/>
      <c r="D30862" s="554"/>
    </row>
    <row r="30863" spans="3:4" hidden="1" outlineLevel="1" x14ac:dyDescent="0.2">
      <c r="C30863" s="554"/>
      <c r="D30863" s="554"/>
    </row>
    <row r="30864" spans="3:4" hidden="1" outlineLevel="1" x14ac:dyDescent="0.2">
      <c r="C30864" s="554"/>
      <c r="D30864" s="554"/>
    </row>
    <row r="30865" spans="3:4" hidden="1" outlineLevel="1" x14ac:dyDescent="0.2">
      <c r="C30865" s="554"/>
      <c r="D30865" s="554"/>
    </row>
    <row r="30866" spans="3:4" hidden="1" outlineLevel="1" x14ac:dyDescent="0.2">
      <c r="C30866" s="554"/>
      <c r="D30866" s="554"/>
    </row>
    <row r="30867" spans="3:4" hidden="1" outlineLevel="1" x14ac:dyDescent="0.2">
      <c r="C30867" s="554"/>
      <c r="D30867" s="554"/>
    </row>
    <row r="30868" spans="3:4" hidden="1" outlineLevel="1" x14ac:dyDescent="0.2">
      <c r="C30868" s="554"/>
      <c r="D30868" s="554"/>
    </row>
    <row r="30869" spans="3:4" hidden="1" outlineLevel="1" x14ac:dyDescent="0.2">
      <c r="C30869" s="554"/>
      <c r="D30869" s="554"/>
    </row>
    <row r="30870" spans="3:4" hidden="1" outlineLevel="1" x14ac:dyDescent="0.2">
      <c r="C30870" s="554"/>
      <c r="D30870" s="554"/>
    </row>
    <row r="30871" spans="3:4" hidden="1" outlineLevel="1" x14ac:dyDescent="0.2">
      <c r="C30871" s="554"/>
      <c r="D30871" s="554"/>
    </row>
    <row r="30872" spans="3:4" hidden="1" outlineLevel="1" x14ac:dyDescent="0.2">
      <c r="C30872" s="554"/>
      <c r="D30872" s="554"/>
    </row>
    <row r="30873" spans="3:4" hidden="1" outlineLevel="1" x14ac:dyDescent="0.2">
      <c r="C30873" s="554"/>
      <c r="D30873" s="554"/>
    </row>
    <row r="30874" spans="3:4" hidden="1" outlineLevel="1" x14ac:dyDescent="0.2">
      <c r="C30874" s="554"/>
      <c r="D30874" s="554"/>
    </row>
    <row r="30875" spans="3:4" hidden="1" outlineLevel="1" x14ac:dyDescent="0.2">
      <c r="C30875" s="554"/>
      <c r="D30875" s="554"/>
    </row>
    <row r="30876" spans="3:4" hidden="1" outlineLevel="1" x14ac:dyDescent="0.2">
      <c r="C30876" s="554"/>
      <c r="D30876" s="554"/>
    </row>
    <row r="30877" spans="3:4" hidden="1" outlineLevel="1" x14ac:dyDescent="0.2">
      <c r="C30877" s="554"/>
      <c r="D30877" s="554"/>
    </row>
    <row r="30878" spans="3:4" hidden="1" outlineLevel="1" x14ac:dyDescent="0.2">
      <c r="C30878" s="554"/>
      <c r="D30878" s="554"/>
    </row>
    <row r="30879" spans="3:4" hidden="1" outlineLevel="1" x14ac:dyDescent="0.2">
      <c r="C30879" s="554"/>
      <c r="D30879" s="554"/>
    </row>
    <row r="30880" spans="3:4" hidden="1" outlineLevel="1" x14ac:dyDescent="0.2">
      <c r="C30880" s="554"/>
      <c r="D30880" s="554"/>
    </row>
    <row r="30881" spans="3:4" hidden="1" outlineLevel="1" x14ac:dyDescent="0.2">
      <c r="C30881" s="554"/>
      <c r="D30881" s="554"/>
    </row>
    <row r="30882" spans="3:4" hidden="1" outlineLevel="1" x14ac:dyDescent="0.2">
      <c r="C30882" s="554"/>
      <c r="D30882" s="554"/>
    </row>
    <row r="30883" spans="3:4" hidden="1" outlineLevel="1" x14ac:dyDescent="0.2">
      <c r="C30883" s="554"/>
      <c r="D30883" s="554"/>
    </row>
    <row r="30884" spans="3:4" hidden="1" outlineLevel="1" x14ac:dyDescent="0.2">
      <c r="C30884" s="554"/>
      <c r="D30884" s="554"/>
    </row>
    <row r="30885" spans="3:4" hidden="1" outlineLevel="1" x14ac:dyDescent="0.2">
      <c r="C30885" s="554"/>
      <c r="D30885" s="554"/>
    </row>
    <row r="30886" spans="3:4" hidden="1" outlineLevel="1" x14ac:dyDescent="0.2">
      <c r="C30886" s="554"/>
      <c r="D30886" s="554"/>
    </row>
    <row r="30887" spans="3:4" hidden="1" outlineLevel="1" x14ac:dyDescent="0.2">
      <c r="C30887" s="554"/>
      <c r="D30887" s="554"/>
    </row>
    <row r="30888" spans="3:4" hidden="1" outlineLevel="1" x14ac:dyDescent="0.2">
      <c r="C30888" s="554"/>
      <c r="D30888" s="554"/>
    </row>
    <row r="30889" spans="3:4" hidden="1" outlineLevel="1" x14ac:dyDescent="0.2">
      <c r="C30889" s="554"/>
      <c r="D30889" s="554"/>
    </row>
    <row r="30890" spans="3:4" hidden="1" outlineLevel="1" x14ac:dyDescent="0.2">
      <c r="C30890" s="554"/>
      <c r="D30890" s="554"/>
    </row>
    <row r="30891" spans="3:4" hidden="1" outlineLevel="1" x14ac:dyDescent="0.2">
      <c r="C30891" s="554"/>
      <c r="D30891" s="554"/>
    </row>
    <row r="30892" spans="3:4" hidden="1" outlineLevel="1" x14ac:dyDescent="0.2">
      <c r="C30892" s="554"/>
      <c r="D30892" s="554"/>
    </row>
    <row r="30893" spans="3:4" hidden="1" outlineLevel="1" x14ac:dyDescent="0.2">
      <c r="C30893" s="554"/>
      <c r="D30893" s="554"/>
    </row>
    <row r="30894" spans="3:4" hidden="1" outlineLevel="1" x14ac:dyDescent="0.2">
      <c r="C30894" s="554"/>
      <c r="D30894" s="554"/>
    </row>
    <row r="30895" spans="3:4" hidden="1" outlineLevel="1" x14ac:dyDescent="0.2">
      <c r="C30895" s="554"/>
      <c r="D30895" s="554"/>
    </row>
    <row r="30896" spans="3:4" hidden="1" outlineLevel="1" x14ac:dyDescent="0.2">
      <c r="C30896" s="554"/>
      <c r="D30896" s="554"/>
    </row>
    <row r="30897" spans="3:4" hidden="1" outlineLevel="1" x14ac:dyDescent="0.2">
      <c r="C30897" s="554"/>
      <c r="D30897" s="554"/>
    </row>
    <row r="30898" spans="3:4" hidden="1" outlineLevel="1" x14ac:dyDescent="0.2">
      <c r="C30898" s="554"/>
      <c r="D30898" s="554"/>
    </row>
    <row r="30899" spans="3:4" hidden="1" outlineLevel="1" x14ac:dyDescent="0.2">
      <c r="C30899" s="554"/>
      <c r="D30899" s="554"/>
    </row>
    <row r="30900" spans="3:4" hidden="1" outlineLevel="1" x14ac:dyDescent="0.2">
      <c r="C30900" s="554"/>
      <c r="D30900" s="554"/>
    </row>
    <row r="30901" spans="3:4" hidden="1" outlineLevel="1" x14ac:dyDescent="0.2">
      <c r="C30901" s="554"/>
      <c r="D30901" s="554"/>
    </row>
    <row r="30902" spans="3:4" hidden="1" outlineLevel="1" x14ac:dyDescent="0.2">
      <c r="C30902" s="554"/>
      <c r="D30902" s="554"/>
    </row>
    <row r="30903" spans="3:4" hidden="1" outlineLevel="1" x14ac:dyDescent="0.2">
      <c r="C30903" s="554"/>
      <c r="D30903" s="554"/>
    </row>
    <row r="30904" spans="3:4" hidden="1" outlineLevel="1" x14ac:dyDescent="0.2">
      <c r="C30904" s="554"/>
      <c r="D30904" s="554"/>
    </row>
    <row r="30905" spans="3:4" hidden="1" outlineLevel="1" x14ac:dyDescent="0.2">
      <c r="C30905" s="554"/>
      <c r="D30905" s="554"/>
    </row>
    <row r="30906" spans="3:4" hidden="1" outlineLevel="1" x14ac:dyDescent="0.2">
      <c r="C30906" s="554"/>
      <c r="D30906" s="554"/>
    </row>
    <row r="30907" spans="3:4" hidden="1" outlineLevel="1" x14ac:dyDescent="0.2">
      <c r="C30907" s="554"/>
      <c r="D30907" s="554"/>
    </row>
    <row r="30908" spans="3:4" hidden="1" outlineLevel="1" x14ac:dyDescent="0.2">
      <c r="C30908" s="554"/>
      <c r="D30908" s="554"/>
    </row>
    <row r="30909" spans="3:4" hidden="1" outlineLevel="1" x14ac:dyDescent="0.2">
      <c r="C30909" s="554"/>
      <c r="D30909" s="554"/>
    </row>
    <row r="30910" spans="3:4" hidden="1" outlineLevel="1" x14ac:dyDescent="0.2">
      <c r="C30910" s="554"/>
      <c r="D30910" s="554"/>
    </row>
    <row r="30911" spans="3:4" hidden="1" outlineLevel="1" x14ac:dyDescent="0.2">
      <c r="C30911" s="554"/>
      <c r="D30911" s="554"/>
    </row>
    <row r="30912" spans="3:4" hidden="1" outlineLevel="1" x14ac:dyDescent="0.2">
      <c r="C30912" s="554"/>
      <c r="D30912" s="554"/>
    </row>
    <row r="30913" spans="3:4" hidden="1" outlineLevel="1" x14ac:dyDescent="0.2">
      <c r="C30913" s="554"/>
      <c r="D30913" s="554"/>
    </row>
    <row r="30914" spans="3:4" hidden="1" outlineLevel="1" x14ac:dyDescent="0.2">
      <c r="C30914" s="554"/>
      <c r="D30914" s="554"/>
    </row>
    <row r="30915" spans="3:4" hidden="1" outlineLevel="1" x14ac:dyDescent="0.2">
      <c r="C30915" s="554"/>
      <c r="D30915" s="554"/>
    </row>
    <row r="30916" spans="3:4" hidden="1" outlineLevel="1" x14ac:dyDescent="0.2">
      <c r="C30916" s="554"/>
      <c r="D30916" s="554"/>
    </row>
    <row r="30917" spans="3:4" hidden="1" outlineLevel="1" x14ac:dyDescent="0.2">
      <c r="C30917" s="554"/>
      <c r="D30917" s="554"/>
    </row>
    <row r="30918" spans="3:4" hidden="1" outlineLevel="1" x14ac:dyDescent="0.2">
      <c r="C30918" s="554"/>
      <c r="D30918" s="554"/>
    </row>
    <row r="30919" spans="3:4" hidden="1" outlineLevel="1" x14ac:dyDescent="0.2">
      <c r="C30919" s="554"/>
      <c r="D30919" s="554"/>
    </row>
    <row r="30920" spans="3:4" hidden="1" outlineLevel="1" x14ac:dyDescent="0.2">
      <c r="C30920" s="554"/>
      <c r="D30920" s="554"/>
    </row>
    <row r="30921" spans="3:4" hidden="1" outlineLevel="1" x14ac:dyDescent="0.2">
      <c r="C30921" s="554"/>
      <c r="D30921" s="554"/>
    </row>
    <row r="30922" spans="3:4" hidden="1" outlineLevel="1" x14ac:dyDescent="0.2">
      <c r="C30922" s="554"/>
      <c r="D30922" s="554"/>
    </row>
    <row r="30923" spans="3:4" hidden="1" outlineLevel="1" x14ac:dyDescent="0.2">
      <c r="C30923" s="554"/>
      <c r="D30923" s="554"/>
    </row>
    <row r="30924" spans="3:4" hidden="1" outlineLevel="1" x14ac:dyDescent="0.2">
      <c r="C30924" s="554"/>
      <c r="D30924" s="554"/>
    </row>
    <row r="30925" spans="3:4" hidden="1" outlineLevel="1" x14ac:dyDescent="0.2">
      <c r="C30925" s="554"/>
      <c r="D30925" s="554"/>
    </row>
    <row r="30926" spans="3:4" hidden="1" outlineLevel="1" x14ac:dyDescent="0.2">
      <c r="C30926" s="554"/>
      <c r="D30926" s="554"/>
    </row>
    <row r="30927" spans="3:4" hidden="1" outlineLevel="1" x14ac:dyDescent="0.2">
      <c r="C30927" s="554"/>
      <c r="D30927" s="554"/>
    </row>
    <row r="30928" spans="3:4" hidden="1" outlineLevel="1" x14ac:dyDescent="0.2">
      <c r="C30928" s="554"/>
      <c r="D30928" s="554"/>
    </row>
    <row r="30929" spans="3:4" hidden="1" outlineLevel="1" x14ac:dyDescent="0.2">
      <c r="C30929" s="554"/>
      <c r="D30929" s="554"/>
    </row>
    <row r="30930" spans="3:4" hidden="1" outlineLevel="1" x14ac:dyDescent="0.2">
      <c r="C30930" s="554"/>
      <c r="D30930" s="554"/>
    </row>
    <row r="30931" spans="3:4" hidden="1" outlineLevel="1" x14ac:dyDescent="0.2">
      <c r="C30931" s="554"/>
      <c r="D30931" s="554"/>
    </row>
    <row r="30932" spans="3:4" hidden="1" outlineLevel="1" x14ac:dyDescent="0.2">
      <c r="C30932" s="554"/>
      <c r="D30932" s="554"/>
    </row>
    <row r="30933" spans="3:4" hidden="1" outlineLevel="1" x14ac:dyDescent="0.2">
      <c r="C30933" s="554"/>
      <c r="D30933" s="554"/>
    </row>
    <row r="30934" spans="3:4" hidden="1" outlineLevel="1" x14ac:dyDescent="0.2">
      <c r="C30934" s="554"/>
      <c r="D30934" s="554"/>
    </row>
    <row r="30935" spans="3:4" hidden="1" outlineLevel="1" x14ac:dyDescent="0.2">
      <c r="C30935" s="554"/>
      <c r="D30935" s="554"/>
    </row>
    <row r="30936" spans="3:4" hidden="1" outlineLevel="1" x14ac:dyDescent="0.2">
      <c r="C30936" s="554"/>
      <c r="D30936" s="554"/>
    </row>
    <row r="30937" spans="3:4" hidden="1" outlineLevel="1" x14ac:dyDescent="0.2">
      <c r="C30937" s="554"/>
      <c r="D30937" s="554"/>
    </row>
    <row r="30938" spans="3:4" hidden="1" outlineLevel="1" x14ac:dyDescent="0.2">
      <c r="C30938" s="554"/>
      <c r="D30938" s="554"/>
    </row>
    <row r="30939" spans="3:4" hidden="1" outlineLevel="1" x14ac:dyDescent="0.2">
      <c r="C30939" s="554"/>
      <c r="D30939" s="554"/>
    </row>
    <row r="30940" spans="3:4" hidden="1" outlineLevel="1" x14ac:dyDescent="0.2">
      <c r="C30940" s="554"/>
      <c r="D30940" s="554"/>
    </row>
    <row r="30941" spans="3:4" hidden="1" outlineLevel="1" x14ac:dyDescent="0.2">
      <c r="C30941" s="554"/>
      <c r="D30941" s="554"/>
    </row>
    <row r="30942" spans="3:4" hidden="1" outlineLevel="1" x14ac:dyDescent="0.2">
      <c r="C30942" s="554"/>
      <c r="D30942" s="554"/>
    </row>
    <row r="30943" spans="3:4" hidden="1" outlineLevel="1" x14ac:dyDescent="0.2">
      <c r="C30943" s="554"/>
      <c r="D30943" s="554"/>
    </row>
    <row r="30944" spans="3:4" hidden="1" outlineLevel="1" x14ac:dyDescent="0.2">
      <c r="C30944" s="554"/>
      <c r="D30944" s="554"/>
    </row>
    <row r="30945" spans="3:4" hidden="1" outlineLevel="1" x14ac:dyDescent="0.2">
      <c r="C30945" s="554"/>
      <c r="D30945" s="554"/>
    </row>
    <row r="30946" spans="3:4" hidden="1" outlineLevel="1" x14ac:dyDescent="0.2">
      <c r="C30946" s="554"/>
      <c r="D30946" s="554"/>
    </row>
    <row r="30947" spans="3:4" hidden="1" outlineLevel="1" x14ac:dyDescent="0.2">
      <c r="C30947" s="554"/>
      <c r="D30947" s="554"/>
    </row>
    <row r="30948" spans="3:4" hidden="1" outlineLevel="1" x14ac:dyDescent="0.2">
      <c r="C30948" s="554"/>
      <c r="D30948" s="554"/>
    </row>
    <row r="30949" spans="3:4" hidden="1" outlineLevel="1" x14ac:dyDescent="0.2">
      <c r="C30949" s="554"/>
      <c r="D30949" s="554"/>
    </row>
    <row r="30950" spans="3:4" hidden="1" outlineLevel="1" x14ac:dyDescent="0.2">
      <c r="C30950" s="554"/>
      <c r="D30950" s="554"/>
    </row>
    <row r="30951" spans="3:4" hidden="1" outlineLevel="1" x14ac:dyDescent="0.2">
      <c r="C30951" s="554"/>
      <c r="D30951" s="554"/>
    </row>
    <row r="30952" spans="3:4" hidden="1" outlineLevel="1" x14ac:dyDescent="0.2">
      <c r="C30952" s="554"/>
      <c r="D30952" s="554"/>
    </row>
    <row r="30953" spans="3:4" hidden="1" outlineLevel="1" x14ac:dyDescent="0.2">
      <c r="C30953" s="554"/>
      <c r="D30953" s="554"/>
    </row>
    <row r="30954" spans="3:4" hidden="1" outlineLevel="1" x14ac:dyDescent="0.2">
      <c r="C30954" s="554"/>
      <c r="D30954" s="554"/>
    </row>
    <row r="30955" spans="3:4" hidden="1" outlineLevel="1" x14ac:dyDescent="0.2">
      <c r="C30955" s="554"/>
      <c r="D30955" s="554"/>
    </row>
    <row r="30956" spans="3:4" hidden="1" outlineLevel="1" x14ac:dyDescent="0.2">
      <c r="C30956" s="554"/>
      <c r="D30956" s="554"/>
    </row>
    <row r="30957" spans="3:4" hidden="1" outlineLevel="1" x14ac:dyDescent="0.2">
      <c r="C30957" s="554"/>
      <c r="D30957" s="554"/>
    </row>
    <row r="30958" spans="3:4" hidden="1" outlineLevel="1" x14ac:dyDescent="0.2">
      <c r="C30958" s="554"/>
      <c r="D30958" s="554"/>
    </row>
    <row r="30959" spans="3:4" hidden="1" outlineLevel="1" x14ac:dyDescent="0.2">
      <c r="C30959" s="554"/>
      <c r="D30959" s="554"/>
    </row>
    <row r="30960" spans="3:4" hidden="1" outlineLevel="1" x14ac:dyDescent="0.2">
      <c r="C30960" s="554"/>
      <c r="D30960" s="554"/>
    </row>
    <row r="30961" spans="3:4" hidden="1" outlineLevel="1" x14ac:dyDescent="0.2">
      <c r="C30961" s="554"/>
      <c r="D30961" s="554"/>
    </row>
    <row r="30962" spans="3:4" hidden="1" outlineLevel="1" x14ac:dyDescent="0.2">
      <c r="C30962" s="554"/>
      <c r="D30962" s="554"/>
    </row>
    <row r="30963" spans="3:4" hidden="1" outlineLevel="1" x14ac:dyDescent="0.2">
      <c r="C30963" s="554"/>
      <c r="D30963" s="554"/>
    </row>
    <row r="30964" spans="3:4" hidden="1" outlineLevel="1" x14ac:dyDescent="0.2">
      <c r="C30964" s="554"/>
      <c r="D30964" s="554"/>
    </row>
    <row r="30965" spans="3:4" hidden="1" outlineLevel="1" x14ac:dyDescent="0.2">
      <c r="C30965" s="554"/>
      <c r="D30965" s="554"/>
    </row>
    <row r="30966" spans="3:4" hidden="1" outlineLevel="1" x14ac:dyDescent="0.2">
      <c r="C30966" s="554"/>
      <c r="D30966" s="554"/>
    </row>
    <row r="30967" spans="3:4" hidden="1" outlineLevel="1" x14ac:dyDescent="0.2">
      <c r="C30967" s="554"/>
      <c r="D30967" s="554"/>
    </row>
    <row r="30968" spans="3:4" hidden="1" outlineLevel="1" x14ac:dyDescent="0.2">
      <c r="C30968" s="554"/>
      <c r="D30968" s="554"/>
    </row>
    <row r="30969" spans="3:4" hidden="1" outlineLevel="1" x14ac:dyDescent="0.2">
      <c r="C30969" s="554"/>
      <c r="D30969" s="554"/>
    </row>
    <row r="30970" spans="3:4" hidden="1" outlineLevel="1" x14ac:dyDescent="0.2">
      <c r="C30970" s="554"/>
      <c r="D30970" s="554"/>
    </row>
    <row r="30971" spans="3:4" hidden="1" outlineLevel="1" x14ac:dyDescent="0.2">
      <c r="C30971" s="554"/>
      <c r="D30971" s="554"/>
    </row>
    <row r="30972" spans="3:4" hidden="1" outlineLevel="1" x14ac:dyDescent="0.2">
      <c r="C30972" s="554"/>
      <c r="D30972" s="554"/>
    </row>
    <row r="30973" spans="3:4" hidden="1" outlineLevel="1" x14ac:dyDescent="0.2">
      <c r="C30973" s="554"/>
      <c r="D30973" s="554"/>
    </row>
    <row r="30974" spans="3:4" hidden="1" outlineLevel="1" x14ac:dyDescent="0.2">
      <c r="C30974" s="554"/>
      <c r="D30974" s="554"/>
    </row>
    <row r="30975" spans="3:4" hidden="1" outlineLevel="1" x14ac:dyDescent="0.2">
      <c r="C30975" s="554"/>
      <c r="D30975" s="554"/>
    </row>
    <row r="30976" spans="3:4" hidden="1" outlineLevel="1" x14ac:dyDescent="0.2">
      <c r="C30976" s="554"/>
      <c r="D30976" s="554"/>
    </row>
    <row r="30977" spans="3:4" hidden="1" outlineLevel="1" x14ac:dyDescent="0.2">
      <c r="C30977" s="554"/>
      <c r="D30977" s="554"/>
    </row>
    <row r="30978" spans="3:4" hidden="1" outlineLevel="1" x14ac:dyDescent="0.2">
      <c r="C30978" s="554"/>
      <c r="D30978" s="554"/>
    </row>
    <row r="30979" spans="3:4" hidden="1" outlineLevel="1" x14ac:dyDescent="0.2">
      <c r="C30979" s="554"/>
      <c r="D30979" s="554"/>
    </row>
    <row r="30980" spans="3:4" hidden="1" outlineLevel="1" x14ac:dyDescent="0.2">
      <c r="C30980" s="554"/>
      <c r="D30980" s="554"/>
    </row>
    <row r="30981" spans="3:4" hidden="1" outlineLevel="1" x14ac:dyDescent="0.2">
      <c r="C30981" s="554"/>
      <c r="D30981" s="554"/>
    </row>
    <row r="30982" spans="3:4" hidden="1" outlineLevel="1" x14ac:dyDescent="0.2">
      <c r="C30982" s="554"/>
      <c r="D30982" s="554"/>
    </row>
    <row r="30983" spans="3:4" hidden="1" outlineLevel="1" x14ac:dyDescent="0.2">
      <c r="C30983" s="554"/>
      <c r="D30983" s="554"/>
    </row>
    <row r="30984" spans="3:4" hidden="1" outlineLevel="1" x14ac:dyDescent="0.2">
      <c r="C30984" s="554"/>
      <c r="D30984" s="554"/>
    </row>
    <row r="30985" spans="3:4" hidden="1" outlineLevel="1" x14ac:dyDescent="0.2">
      <c r="C30985" s="554"/>
      <c r="D30985" s="554"/>
    </row>
    <row r="30986" spans="3:4" hidden="1" outlineLevel="1" x14ac:dyDescent="0.2">
      <c r="C30986" s="554"/>
      <c r="D30986" s="554"/>
    </row>
    <row r="30987" spans="3:4" hidden="1" outlineLevel="1" x14ac:dyDescent="0.2">
      <c r="C30987" s="554"/>
      <c r="D30987" s="554"/>
    </row>
    <row r="30988" spans="3:4" hidden="1" outlineLevel="1" x14ac:dyDescent="0.2">
      <c r="C30988" s="554"/>
      <c r="D30988" s="554"/>
    </row>
    <row r="30989" spans="3:4" hidden="1" outlineLevel="1" x14ac:dyDescent="0.2">
      <c r="C30989" s="554"/>
      <c r="D30989" s="554"/>
    </row>
    <row r="30990" spans="3:4" hidden="1" outlineLevel="1" x14ac:dyDescent="0.2">
      <c r="C30990" s="554"/>
      <c r="D30990" s="554"/>
    </row>
    <row r="30991" spans="3:4" hidden="1" outlineLevel="1" x14ac:dyDescent="0.2">
      <c r="C30991" s="554"/>
      <c r="D30991" s="554"/>
    </row>
    <row r="30992" spans="3:4" hidden="1" outlineLevel="1" x14ac:dyDescent="0.2">
      <c r="C30992" s="554"/>
      <c r="D30992" s="554"/>
    </row>
    <row r="30993" spans="3:4" hidden="1" outlineLevel="1" x14ac:dyDescent="0.2">
      <c r="C30993" s="554"/>
      <c r="D30993" s="554"/>
    </row>
    <row r="30994" spans="3:4" hidden="1" outlineLevel="1" x14ac:dyDescent="0.2">
      <c r="C30994" s="554"/>
      <c r="D30994" s="554"/>
    </row>
    <row r="30995" spans="3:4" hidden="1" outlineLevel="1" x14ac:dyDescent="0.2">
      <c r="C30995" s="554"/>
      <c r="D30995" s="554"/>
    </row>
    <row r="30996" spans="3:4" hidden="1" outlineLevel="1" x14ac:dyDescent="0.2">
      <c r="C30996" s="554"/>
      <c r="D30996" s="554"/>
    </row>
    <row r="30997" spans="3:4" hidden="1" outlineLevel="1" x14ac:dyDescent="0.2">
      <c r="C30997" s="554"/>
      <c r="D30997" s="554"/>
    </row>
    <row r="30998" spans="3:4" hidden="1" outlineLevel="1" x14ac:dyDescent="0.2">
      <c r="C30998" s="554"/>
      <c r="D30998" s="554"/>
    </row>
    <row r="30999" spans="3:4" hidden="1" outlineLevel="1" x14ac:dyDescent="0.2">
      <c r="C30999" s="554"/>
      <c r="D30999" s="554"/>
    </row>
    <row r="31000" spans="3:4" hidden="1" outlineLevel="1" x14ac:dyDescent="0.2">
      <c r="C31000" s="554"/>
      <c r="D31000" s="554"/>
    </row>
    <row r="31001" spans="3:4" hidden="1" outlineLevel="1" x14ac:dyDescent="0.2">
      <c r="C31001" s="554"/>
      <c r="D31001" s="554"/>
    </row>
    <row r="31002" spans="3:4" hidden="1" outlineLevel="1" x14ac:dyDescent="0.2">
      <c r="C31002" s="554"/>
      <c r="D31002" s="554"/>
    </row>
    <row r="31003" spans="3:4" hidden="1" outlineLevel="1" x14ac:dyDescent="0.2">
      <c r="C31003" s="554"/>
      <c r="D31003" s="554"/>
    </row>
    <row r="31004" spans="3:4" hidden="1" outlineLevel="1" x14ac:dyDescent="0.2">
      <c r="C31004" s="554"/>
      <c r="D31004" s="554"/>
    </row>
    <row r="31005" spans="3:4" hidden="1" outlineLevel="1" x14ac:dyDescent="0.2">
      <c r="C31005" s="554"/>
      <c r="D31005" s="554"/>
    </row>
    <row r="31006" spans="3:4" hidden="1" outlineLevel="1" x14ac:dyDescent="0.2">
      <c r="C31006" s="554"/>
      <c r="D31006" s="554"/>
    </row>
    <row r="31007" spans="3:4" hidden="1" outlineLevel="1" x14ac:dyDescent="0.2">
      <c r="C31007" s="554"/>
      <c r="D31007" s="554"/>
    </row>
    <row r="31008" spans="3:4" hidden="1" outlineLevel="1" x14ac:dyDescent="0.2">
      <c r="C31008" s="554"/>
      <c r="D31008" s="554"/>
    </row>
    <row r="31009" spans="3:4" hidden="1" outlineLevel="1" x14ac:dyDescent="0.2">
      <c r="C31009" s="554"/>
      <c r="D31009" s="554"/>
    </row>
    <row r="31010" spans="3:4" hidden="1" outlineLevel="1" x14ac:dyDescent="0.2">
      <c r="C31010" s="554"/>
      <c r="D31010" s="554"/>
    </row>
    <row r="31011" spans="3:4" hidden="1" outlineLevel="1" x14ac:dyDescent="0.2">
      <c r="C31011" s="554"/>
      <c r="D31011" s="554"/>
    </row>
    <row r="31012" spans="3:4" hidden="1" outlineLevel="1" x14ac:dyDescent="0.2">
      <c r="C31012" s="554"/>
      <c r="D31012" s="554"/>
    </row>
    <row r="31013" spans="3:4" hidden="1" outlineLevel="1" x14ac:dyDescent="0.2">
      <c r="C31013" s="554"/>
      <c r="D31013" s="554"/>
    </row>
    <row r="31014" spans="3:4" hidden="1" outlineLevel="1" x14ac:dyDescent="0.2">
      <c r="C31014" s="554"/>
      <c r="D31014" s="554"/>
    </row>
    <row r="31015" spans="3:4" hidden="1" outlineLevel="1" x14ac:dyDescent="0.2">
      <c r="C31015" s="554"/>
      <c r="D31015" s="554"/>
    </row>
    <row r="31016" spans="3:4" hidden="1" outlineLevel="1" x14ac:dyDescent="0.2">
      <c r="C31016" s="554"/>
      <c r="D31016" s="554"/>
    </row>
    <row r="31017" spans="3:4" hidden="1" outlineLevel="1" x14ac:dyDescent="0.2">
      <c r="C31017" s="554"/>
      <c r="D31017" s="554"/>
    </row>
    <row r="31018" spans="3:4" hidden="1" outlineLevel="1" x14ac:dyDescent="0.2">
      <c r="C31018" s="554"/>
      <c r="D31018" s="554"/>
    </row>
    <row r="31019" spans="3:4" hidden="1" outlineLevel="1" x14ac:dyDescent="0.2">
      <c r="C31019" s="554"/>
      <c r="D31019" s="554"/>
    </row>
    <row r="31020" spans="3:4" hidden="1" outlineLevel="1" x14ac:dyDescent="0.2">
      <c r="C31020" s="554"/>
      <c r="D31020" s="554"/>
    </row>
    <row r="31021" spans="3:4" hidden="1" outlineLevel="1" x14ac:dyDescent="0.2">
      <c r="C31021" s="554"/>
      <c r="D31021" s="554"/>
    </row>
    <row r="31022" spans="3:4" hidden="1" outlineLevel="1" x14ac:dyDescent="0.2">
      <c r="C31022" s="554"/>
      <c r="D31022" s="554"/>
    </row>
    <row r="31023" spans="3:4" hidden="1" outlineLevel="1" x14ac:dyDescent="0.2">
      <c r="C31023" s="554"/>
      <c r="D31023" s="554"/>
    </row>
    <row r="31024" spans="3:4" hidden="1" outlineLevel="1" x14ac:dyDescent="0.2">
      <c r="C31024" s="554"/>
      <c r="D31024" s="554"/>
    </row>
    <row r="31025" spans="3:4" hidden="1" outlineLevel="1" x14ac:dyDescent="0.2">
      <c r="C31025" s="554"/>
      <c r="D31025" s="554"/>
    </row>
    <row r="31026" spans="3:4" hidden="1" outlineLevel="1" x14ac:dyDescent="0.2">
      <c r="C31026" s="554"/>
      <c r="D31026" s="554"/>
    </row>
    <row r="31027" spans="3:4" hidden="1" outlineLevel="1" x14ac:dyDescent="0.2">
      <c r="C31027" s="554"/>
      <c r="D31027" s="554"/>
    </row>
    <row r="31028" spans="3:4" hidden="1" outlineLevel="1" x14ac:dyDescent="0.2">
      <c r="C31028" s="554"/>
      <c r="D31028" s="554"/>
    </row>
    <row r="31029" spans="3:4" hidden="1" outlineLevel="1" x14ac:dyDescent="0.2">
      <c r="C31029" s="554"/>
      <c r="D31029" s="554"/>
    </row>
    <row r="31030" spans="3:4" hidden="1" outlineLevel="1" x14ac:dyDescent="0.2">
      <c r="C31030" s="554"/>
      <c r="D31030" s="554"/>
    </row>
    <row r="31031" spans="3:4" hidden="1" outlineLevel="1" x14ac:dyDescent="0.2">
      <c r="C31031" s="554"/>
      <c r="D31031" s="554"/>
    </row>
    <row r="31032" spans="3:4" hidden="1" outlineLevel="1" x14ac:dyDescent="0.2">
      <c r="C31032" s="554"/>
      <c r="D31032" s="554"/>
    </row>
    <row r="31033" spans="3:4" hidden="1" outlineLevel="1" x14ac:dyDescent="0.2">
      <c r="C31033" s="554"/>
      <c r="D31033" s="554"/>
    </row>
    <row r="31034" spans="3:4" hidden="1" outlineLevel="1" x14ac:dyDescent="0.2">
      <c r="C31034" s="554"/>
      <c r="D31034" s="554"/>
    </row>
    <row r="31035" spans="3:4" hidden="1" outlineLevel="1" x14ac:dyDescent="0.2">
      <c r="C31035" s="554"/>
      <c r="D31035" s="554"/>
    </row>
    <row r="31036" spans="3:4" hidden="1" outlineLevel="1" x14ac:dyDescent="0.2">
      <c r="C31036" s="554"/>
      <c r="D31036" s="554"/>
    </row>
    <row r="31037" spans="3:4" hidden="1" outlineLevel="1" x14ac:dyDescent="0.2">
      <c r="C31037" s="554"/>
      <c r="D31037" s="554"/>
    </row>
    <row r="31038" spans="3:4" hidden="1" outlineLevel="1" x14ac:dyDescent="0.2">
      <c r="C31038" s="554"/>
      <c r="D31038" s="554"/>
    </row>
    <row r="31039" spans="3:4" hidden="1" outlineLevel="1" x14ac:dyDescent="0.2">
      <c r="C31039" s="554"/>
      <c r="D31039" s="554"/>
    </row>
    <row r="31040" spans="3:4" hidden="1" outlineLevel="1" x14ac:dyDescent="0.2">
      <c r="C31040" s="554"/>
      <c r="D31040" s="554"/>
    </row>
    <row r="31041" spans="3:4" hidden="1" outlineLevel="1" x14ac:dyDescent="0.2">
      <c r="C31041" s="554"/>
      <c r="D31041" s="554"/>
    </row>
    <row r="31042" spans="3:4" hidden="1" outlineLevel="1" x14ac:dyDescent="0.2">
      <c r="C31042" s="554"/>
      <c r="D31042" s="554"/>
    </row>
    <row r="31043" spans="3:4" hidden="1" outlineLevel="1" x14ac:dyDescent="0.2">
      <c r="C31043" s="554"/>
      <c r="D31043" s="554"/>
    </row>
    <row r="31044" spans="3:4" hidden="1" outlineLevel="1" x14ac:dyDescent="0.2">
      <c r="C31044" s="554"/>
      <c r="D31044" s="554"/>
    </row>
    <row r="31045" spans="3:4" hidden="1" outlineLevel="1" x14ac:dyDescent="0.2">
      <c r="C31045" s="554"/>
      <c r="D31045" s="554"/>
    </row>
    <row r="31046" spans="3:4" hidden="1" outlineLevel="1" x14ac:dyDescent="0.2">
      <c r="C31046" s="554"/>
      <c r="D31046" s="554"/>
    </row>
    <row r="31047" spans="3:4" hidden="1" outlineLevel="1" x14ac:dyDescent="0.2">
      <c r="C31047" s="554"/>
      <c r="D31047" s="554"/>
    </row>
    <row r="31048" spans="3:4" hidden="1" outlineLevel="1" x14ac:dyDescent="0.2">
      <c r="C31048" s="554"/>
      <c r="D31048" s="554"/>
    </row>
    <row r="31049" spans="3:4" hidden="1" outlineLevel="1" x14ac:dyDescent="0.2">
      <c r="C31049" s="554"/>
      <c r="D31049" s="554"/>
    </row>
    <row r="31050" spans="3:4" hidden="1" outlineLevel="1" x14ac:dyDescent="0.2">
      <c r="C31050" s="554"/>
      <c r="D31050" s="554"/>
    </row>
    <row r="31051" spans="3:4" hidden="1" outlineLevel="1" x14ac:dyDescent="0.2">
      <c r="C31051" s="554"/>
      <c r="D31051" s="554"/>
    </row>
    <row r="31052" spans="3:4" hidden="1" outlineLevel="1" x14ac:dyDescent="0.2">
      <c r="C31052" s="554"/>
      <c r="D31052" s="554"/>
    </row>
    <row r="31053" spans="3:4" hidden="1" outlineLevel="1" x14ac:dyDescent="0.2">
      <c r="C31053" s="554"/>
      <c r="D31053" s="554"/>
    </row>
    <row r="31054" spans="3:4" hidden="1" outlineLevel="1" x14ac:dyDescent="0.2">
      <c r="C31054" s="554"/>
      <c r="D31054" s="554"/>
    </row>
    <row r="31055" spans="3:4" hidden="1" outlineLevel="1" x14ac:dyDescent="0.2">
      <c r="C31055" s="554"/>
      <c r="D31055" s="554"/>
    </row>
    <row r="31056" spans="3:4" hidden="1" outlineLevel="1" x14ac:dyDescent="0.2">
      <c r="C31056" s="554"/>
      <c r="D31056" s="554"/>
    </row>
    <row r="31057" spans="3:4" hidden="1" outlineLevel="1" x14ac:dyDescent="0.2">
      <c r="C31057" s="554"/>
      <c r="D31057" s="554"/>
    </row>
    <row r="31058" spans="3:4" hidden="1" outlineLevel="1" x14ac:dyDescent="0.2">
      <c r="C31058" s="554"/>
      <c r="D31058" s="554"/>
    </row>
    <row r="31059" spans="3:4" hidden="1" outlineLevel="1" x14ac:dyDescent="0.2">
      <c r="C31059" s="554"/>
      <c r="D31059" s="554"/>
    </row>
    <row r="31060" spans="3:4" hidden="1" outlineLevel="1" x14ac:dyDescent="0.2">
      <c r="C31060" s="554"/>
      <c r="D31060" s="554"/>
    </row>
    <row r="31061" spans="3:4" hidden="1" outlineLevel="1" x14ac:dyDescent="0.2">
      <c r="C31061" s="554"/>
      <c r="D31061" s="554"/>
    </row>
    <row r="31062" spans="3:4" hidden="1" outlineLevel="1" x14ac:dyDescent="0.2">
      <c r="C31062" s="554"/>
      <c r="D31062" s="554"/>
    </row>
    <row r="31063" spans="3:4" hidden="1" outlineLevel="1" x14ac:dyDescent="0.2">
      <c r="C31063" s="554"/>
      <c r="D31063" s="554"/>
    </row>
    <row r="31064" spans="3:4" hidden="1" outlineLevel="1" x14ac:dyDescent="0.2">
      <c r="C31064" s="554"/>
      <c r="D31064" s="554"/>
    </row>
    <row r="31065" spans="3:4" hidden="1" outlineLevel="1" x14ac:dyDescent="0.2">
      <c r="C31065" s="554"/>
      <c r="D31065" s="554"/>
    </row>
    <row r="31066" spans="3:4" hidden="1" outlineLevel="1" x14ac:dyDescent="0.2">
      <c r="C31066" s="554"/>
      <c r="D31066" s="554"/>
    </row>
    <row r="31067" spans="3:4" hidden="1" outlineLevel="1" x14ac:dyDescent="0.2">
      <c r="C31067" s="554"/>
      <c r="D31067" s="554"/>
    </row>
    <row r="31068" spans="3:4" hidden="1" outlineLevel="1" x14ac:dyDescent="0.2">
      <c r="C31068" s="554"/>
      <c r="D31068" s="554"/>
    </row>
    <row r="31069" spans="3:4" hidden="1" outlineLevel="1" x14ac:dyDescent="0.2">
      <c r="C31069" s="554"/>
      <c r="D31069" s="554"/>
    </row>
    <row r="31070" spans="3:4" hidden="1" outlineLevel="1" x14ac:dyDescent="0.2">
      <c r="C31070" s="554"/>
      <c r="D31070" s="554"/>
    </row>
    <row r="31071" spans="3:4" hidden="1" outlineLevel="1" x14ac:dyDescent="0.2">
      <c r="C31071" s="554"/>
      <c r="D31071" s="554"/>
    </row>
    <row r="31072" spans="3:4" hidden="1" outlineLevel="1" x14ac:dyDescent="0.2">
      <c r="C31072" s="554"/>
      <c r="D31072" s="554"/>
    </row>
    <row r="31073" spans="3:4" hidden="1" outlineLevel="1" x14ac:dyDescent="0.2">
      <c r="C31073" s="554"/>
      <c r="D31073" s="554"/>
    </row>
    <row r="31074" spans="3:4" hidden="1" outlineLevel="1" x14ac:dyDescent="0.2">
      <c r="C31074" s="554"/>
      <c r="D31074" s="554"/>
    </row>
    <row r="31075" spans="3:4" hidden="1" outlineLevel="1" x14ac:dyDescent="0.2">
      <c r="C31075" s="554"/>
      <c r="D31075" s="554"/>
    </row>
    <row r="31076" spans="3:4" hidden="1" outlineLevel="1" x14ac:dyDescent="0.2">
      <c r="C31076" s="554"/>
      <c r="D31076" s="554"/>
    </row>
    <row r="31077" spans="3:4" hidden="1" outlineLevel="1" x14ac:dyDescent="0.2">
      <c r="C31077" s="554"/>
      <c r="D31077" s="554"/>
    </row>
    <row r="31078" spans="3:4" hidden="1" outlineLevel="1" x14ac:dyDescent="0.2">
      <c r="C31078" s="554"/>
      <c r="D31078" s="554"/>
    </row>
    <row r="31079" spans="3:4" hidden="1" outlineLevel="1" x14ac:dyDescent="0.2">
      <c r="C31079" s="554"/>
      <c r="D31079" s="554"/>
    </row>
    <row r="31080" spans="3:4" hidden="1" outlineLevel="1" x14ac:dyDescent="0.2">
      <c r="C31080" s="554"/>
      <c r="D31080" s="554"/>
    </row>
    <row r="31081" spans="3:4" hidden="1" outlineLevel="1" x14ac:dyDescent="0.2">
      <c r="C31081" s="554"/>
      <c r="D31081" s="554"/>
    </row>
    <row r="31082" spans="3:4" hidden="1" outlineLevel="1" x14ac:dyDescent="0.2">
      <c r="C31082" s="554"/>
      <c r="D31082" s="554"/>
    </row>
    <row r="31083" spans="3:4" hidden="1" outlineLevel="1" x14ac:dyDescent="0.2">
      <c r="C31083" s="554"/>
      <c r="D31083" s="554"/>
    </row>
    <row r="31084" spans="3:4" hidden="1" outlineLevel="1" x14ac:dyDescent="0.2">
      <c r="C31084" s="554"/>
      <c r="D31084" s="554"/>
    </row>
    <row r="31085" spans="3:4" hidden="1" outlineLevel="1" x14ac:dyDescent="0.2">
      <c r="C31085" s="554"/>
      <c r="D31085" s="554"/>
    </row>
    <row r="31086" spans="3:4" hidden="1" outlineLevel="1" x14ac:dyDescent="0.2">
      <c r="C31086" s="554"/>
      <c r="D31086" s="554"/>
    </row>
    <row r="31087" spans="3:4" hidden="1" outlineLevel="1" x14ac:dyDescent="0.2">
      <c r="C31087" s="554"/>
      <c r="D31087" s="554"/>
    </row>
    <row r="31088" spans="3:4" hidden="1" outlineLevel="1" x14ac:dyDescent="0.2">
      <c r="C31088" s="554"/>
      <c r="D31088" s="554"/>
    </row>
    <row r="31089" spans="3:4" hidden="1" outlineLevel="1" x14ac:dyDescent="0.2">
      <c r="C31089" s="554"/>
      <c r="D31089" s="554"/>
    </row>
    <row r="31090" spans="3:4" hidden="1" outlineLevel="1" x14ac:dyDescent="0.2">
      <c r="C31090" s="554"/>
      <c r="D31090" s="554"/>
    </row>
    <row r="31091" spans="3:4" hidden="1" outlineLevel="1" x14ac:dyDescent="0.2">
      <c r="C31091" s="554"/>
      <c r="D31091" s="554"/>
    </row>
    <row r="31092" spans="3:4" hidden="1" outlineLevel="1" x14ac:dyDescent="0.2">
      <c r="C31092" s="554"/>
      <c r="D31092" s="554"/>
    </row>
    <row r="31093" spans="3:4" hidden="1" outlineLevel="1" x14ac:dyDescent="0.2">
      <c r="C31093" s="554"/>
      <c r="D31093" s="554"/>
    </row>
    <row r="31094" spans="3:4" hidden="1" outlineLevel="1" x14ac:dyDescent="0.2">
      <c r="C31094" s="554"/>
      <c r="D31094" s="554"/>
    </row>
    <row r="31095" spans="3:4" hidden="1" outlineLevel="1" x14ac:dyDescent="0.2">
      <c r="C31095" s="554"/>
      <c r="D31095" s="554"/>
    </row>
    <row r="31096" spans="3:4" hidden="1" outlineLevel="1" x14ac:dyDescent="0.2">
      <c r="C31096" s="554"/>
      <c r="D31096" s="554"/>
    </row>
    <row r="31097" spans="3:4" hidden="1" outlineLevel="1" x14ac:dyDescent="0.2">
      <c r="C31097" s="554"/>
      <c r="D31097" s="554"/>
    </row>
    <row r="31098" spans="3:4" hidden="1" outlineLevel="1" x14ac:dyDescent="0.2">
      <c r="C31098" s="554"/>
      <c r="D31098" s="554"/>
    </row>
    <row r="31099" spans="3:4" hidden="1" outlineLevel="1" x14ac:dyDescent="0.2">
      <c r="C31099" s="554"/>
      <c r="D31099" s="554"/>
    </row>
    <row r="31100" spans="3:4" hidden="1" outlineLevel="1" x14ac:dyDescent="0.2">
      <c r="C31100" s="554"/>
      <c r="D31100" s="554"/>
    </row>
    <row r="31101" spans="3:4" hidden="1" outlineLevel="1" x14ac:dyDescent="0.2">
      <c r="C31101" s="554"/>
      <c r="D31101" s="554"/>
    </row>
    <row r="31102" spans="3:4" hidden="1" outlineLevel="1" x14ac:dyDescent="0.2">
      <c r="C31102" s="554"/>
      <c r="D31102" s="554"/>
    </row>
    <row r="31103" spans="3:4" hidden="1" outlineLevel="1" x14ac:dyDescent="0.2">
      <c r="C31103" s="554"/>
      <c r="D31103" s="554"/>
    </row>
    <row r="31104" spans="3:4" hidden="1" outlineLevel="1" x14ac:dyDescent="0.2">
      <c r="C31104" s="554"/>
      <c r="D31104" s="554"/>
    </row>
    <row r="31105" spans="3:4" hidden="1" outlineLevel="1" x14ac:dyDescent="0.2">
      <c r="C31105" s="554"/>
      <c r="D31105" s="554"/>
    </row>
    <row r="31106" spans="3:4" hidden="1" outlineLevel="1" x14ac:dyDescent="0.2">
      <c r="C31106" s="554"/>
      <c r="D31106" s="554"/>
    </row>
    <row r="31107" spans="3:4" hidden="1" outlineLevel="1" x14ac:dyDescent="0.2">
      <c r="C31107" s="554"/>
      <c r="D31107" s="554"/>
    </row>
    <row r="31108" spans="3:4" hidden="1" outlineLevel="1" x14ac:dyDescent="0.2">
      <c r="C31108" s="554"/>
      <c r="D31108" s="554"/>
    </row>
    <row r="31109" spans="3:4" hidden="1" outlineLevel="1" x14ac:dyDescent="0.2">
      <c r="C31109" s="554"/>
      <c r="D31109" s="554"/>
    </row>
    <row r="31110" spans="3:4" hidden="1" outlineLevel="1" x14ac:dyDescent="0.2">
      <c r="C31110" s="554"/>
      <c r="D31110" s="554"/>
    </row>
    <row r="31111" spans="3:4" hidden="1" outlineLevel="1" x14ac:dyDescent="0.2">
      <c r="C31111" s="554"/>
      <c r="D31111" s="554"/>
    </row>
    <row r="31112" spans="3:4" hidden="1" outlineLevel="1" x14ac:dyDescent="0.2">
      <c r="C31112" s="554"/>
      <c r="D31112" s="554"/>
    </row>
    <row r="31113" spans="3:4" hidden="1" outlineLevel="1" x14ac:dyDescent="0.2">
      <c r="C31113" s="554"/>
      <c r="D31113" s="554"/>
    </row>
    <row r="31114" spans="3:4" hidden="1" outlineLevel="1" x14ac:dyDescent="0.2">
      <c r="C31114" s="554"/>
      <c r="D31114" s="554"/>
    </row>
    <row r="31115" spans="3:4" hidden="1" outlineLevel="1" x14ac:dyDescent="0.2">
      <c r="C31115" s="554"/>
      <c r="D31115" s="554"/>
    </row>
    <row r="31116" spans="3:4" hidden="1" outlineLevel="1" x14ac:dyDescent="0.2">
      <c r="C31116" s="554"/>
      <c r="D31116" s="554"/>
    </row>
    <row r="31117" spans="3:4" hidden="1" outlineLevel="1" x14ac:dyDescent="0.2">
      <c r="C31117" s="554"/>
      <c r="D31117" s="554"/>
    </row>
    <row r="31118" spans="3:4" hidden="1" outlineLevel="1" x14ac:dyDescent="0.2">
      <c r="C31118" s="554"/>
      <c r="D31118" s="554"/>
    </row>
    <row r="31119" spans="3:4" hidden="1" outlineLevel="1" x14ac:dyDescent="0.2">
      <c r="C31119" s="554"/>
      <c r="D31119" s="554"/>
    </row>
    <row r="31120" spans="3:4" hidden="1" outlineLevel="1" x14ac:dyDescent="0.2">
      <c r="C31120" s="554"/>
      <c r="D31120" s="554"/>
    </row>
    <row r="31121" spans="3:4" hidden="1" outlineLevel="1" x14ac:dyDescent="0.2">
      <c r="C31121" s="554"/>
      <c r="D31121" s="554"/>
    </row>
    <row r="31122" spans="3:4" hidden="1" outlineLevel="1" x14ac:dyDescent="0.2">
      <c r="C31122" s="554"/>
      <c r="D31122" s="554"/>
    </row>
    <row r="31123" spans="3:4" hidden="1" outlineLevel="1" x14ac:dyDescent="0.2">
      <c r="C31123" s="554"/>
      <c r="D31123" s="554"/>
    </row>
    <row r="31124" spans="3:4" hidden="1" outlineLevel="1" x14ac:dyDescent="0.2">
      <c r="C31124" s="554"/>
      <c r="D31124" s="554"/>
    </row>
    <row r="31125" spans="3:4" hidden="1" outlineLevel="1" x14ac:dyDescent="0.2">
      <c r="C31125" s="554"/>
      <c r="D31125" s="554"/>
    </row>
    <row r="31126" spans="3:4" hidden="1" outlineLevel="1" x14ac:dyDescent="0.2">
      <c r="C31126" s="554"/>
      <c r="D31126" s="554"/>
    </row>
    <row r="31127" spans="3:4" hidden="1" outlineLevel="1" x14ac:dyDescent="0.2">
      <c r="C31127" s="554"/>
      <c r="D31127" s="554"/>
    </row>
    <row r="31128" spans="3:4" hidden="1" outlineLevel="1" x14ac:dyDescent="0.2">
      <c r="C31128" s="554"/>
      <c r="D31128" s="554"/>
    </row>
    <row r="31129" spans="3:4" hidden="1" outlineLevel="1" x14ac:dyDescent="0.2">
      <c r="C31129" s="554"/>
      <c r="D31129" s="554"/>
    </row>
    <row r="31130" spans="3:4" hidden="1" outlineLevel="1" x14ac:dyDescent="0.2">
      <c r="C31130" s="554"/>
      <c r="D31130" s="554"/>
    </row>
    <row r="31131" spans="3:4" hidden="1" outlineLevel="1" x14ac:dyDescent="0.2">
      <c r="C31131" s="554"/>
      <c r="D31131" s="554"/>
    </row>
    <row r="31132" spans="3:4" hidden="1" outlineLevel="1" x14ac:dyDescent="0.2">
      <c r="C31132" s="554"/>
      <c r="D31132" s="554"/>
    </row>
    <row r="31133" spans="3:4" hidden="1" outlineLevel="1" x14ac:dyDescent="0.2">
      <c r="C31133" s="554"/>
      <c r="D31133" s="554"/>
    </row>
    <row r="31134" spans="3:4" hidden="1" outlineLevel="1" x14ac:dyDescent="0.2">
      <c r="C31134" s="554"/>
      <c r="D31134" s="554"/>
    </row>
    <row r="31135" spans="3:4" hidden="1" outlineLevel="1" x14ac:dyDescent="0.2">
      <c r="C31135" s="554"/>
      <c r="D31135" s="554"/>
    </row>
    <row r="31136" spans="3:4" hidden="1" outlineLevel="1" x14ac:dyDescent="0.2">
      <c r="C31136" s="554"/>
      <c r="D31136" s="554"/>
    </row>
    <row r="31137" spans="3:4" hidden="1" outlineLevel="1" x14ac:dyDescent="0.2">
      <c r="C31137" s="554"/>
      <c r="D31137" s="554"/>
    </row>
    <row r="31138" spans="3:4" hidden="1" outlineLevel="1" x14ac:dyDescent="0.2">
      <c r="C31138" s="554"/>
      <c r="D31138" s="554"/>
    </row>
    <row r="31139" spans="3:4" hidden="1" outlineLevel="1" x14ac:dyDescent="0.2">
      <c r="C31139" s="554"/>
      <c r="D31139" s="554"/>
    </row>
    <row r="31140" spans="3:4" hidden="1" outlineLevel="1" x14ac:dyDescent="0.2">
      <c r="C31140" s="554"/>
      <c r="D31140" s="554"/>
    </row>
    <row r="31141" spans="3:4" hidden="1" outlineLevel="1" x14ac:dyDescent="0.2">
      <c r="C31141" s="554"/>
      <c r="D31141" s="554"/>
    </row>
    <row r="31142" spans="3:4" hidden="1" outlineLevel="1" x14ac:dyDescent="0.2">
      <c r="C31142" s="554"/>
      <c r="D31142" s="554"/>
    </row>
    <row r="31143" spans="3:4" hidden="1" outlineLevel="1" x14ac:dyDescent="0.2">
      <c r="C31143" s="554"/>
      <c r="D31143" s="554"/>
    </row>
    <row r="31144" spans="3:4" hidden="1" outlineLevel="1" x14ac:dyDescent="0.2">
      <c r="C31144" s="554"/>
      <c r="D31144" s="554"/>
    </row>
    <row r="31145" spans="3:4" hidden="1" outlineLevel="1" x14ac:dyDescent="0.2">
      <c r="C31145" s="554"/>
      <c r="D31145" s="554"/>
    </row>
    <row r="31146" spans="3:4" hidden="1" outlineLevel="1" x14ac:dyDescent="0.2">
      <c r="C31146" s="554"/>
      <c r="D31146" s="554"/>
    </row>
    <row r="31147" spans="3:4" hidden="1" outlineLevel="1" x14ac:dyDescent="0.2">
      <c r="C31147" s="554"/>
      <c r="D31147" s="554"/>
    </row>
    <row r="31148" spans="3:4" hidden="1" outlineLevel="1" x14ac:dyDescent="0.2">
      <c r="C31148" s="554"/>
      <c r="D31148" s="554"/>
    </row>
    <row r="31149" spans="3:4" hidden="1" outlineLevel="1" x14ac:dyDescent="0.2">
      <c r="C31149" s="554"/>
      <c r="D31149" s="554"/>
    </row>
    <row r="31150" spans="3:4" hidden="1" outlineLevel="1" x14ac:dyDescent="0.2">
      <c r="C31150" s="554"/>
      <c r="D31150" s="554"/>
    </row>
    <row r="31151" spans="3:4" hidden="1" outlineLevel="1" x14ac:dyDescent="0.2">
      <c r="C31151" s="554"/>
      <c r="D31151" s="554"/>
    </row>
    <row r="31152" spans="3:4" hidden="1" outlineLevel="1" x14ac:dyDescent="0.2">
      <c r="C31152" s="554"/>
      <c r="D31152" s="554"/>
    </row>
    <row r="31153" spans="3:4" hidden="1" outlineLevel="1" x14ac:dyDescent="0.2">
      <c r="C31153" s="554"/>
      <c r="D31153" s="554"/>
    </row>
    <row r="31154" spans="3:4" hidden="1" outlineLevel="1" x14ac:dyDescent="0.2">
      <c r="C31154" s="554"/>
      <c r="D31154" s="554"/>
    </row>
    <row r="31155" spans="3:4" hidden="1" outlineLevel="1" x14ac:dyDescent="0.2">
      <c r="C31155" s="554"/>
      <c r="D31155" s="554"/>
    </row>
    <row r="31156" spans="3:4" hidden="1" outlineLevel="1" x14ac:dyDescent="0.2">
      <c r="C31156" s="554"/>
      <c r="D31156" s="554"/>
    </row>
    <row r="31157" spans="3:4" hidden="1" outlineLevel="1" x14ac:dyDescent="0.2">
      <c r="C31157" s="554"/>
      <c r="D31157" s="554"/>
    </row>
    <row r="31158" spans="3:4" hidden="1" outlineLevel="1" x14ac:dyDescent="0.2">
      <c r="C31158" s="554"/>
      <c r="D31158" s="554"/>
    </row>
    <row r="31159" spans="3:4" hidden="1" outlineLevel="1" x14ac:dyDescent="0.2">
      <c r="C31159" s="554"/>
      <c r="D31159" s="554"/>
    </row>
    <row r="31160" spans="3:4" hidden="1" outlineLevel="1" x14ac:dyDescent="0.2">
      <c r="C31160" s="554"/>
      <c r="D31160" s="554"/>
    </row>
    <row r="31161" spans="3:4" hidden="1" outlineLevel="1" x14ac:dyDescent="0.2">
      <c r="C31161" s="554"/>
      <c r="D31161" s="554"/>
    </row>
    <row r="31162" spans="3:4" hidden="1" outlineLevel="1" x14ac:dyDescent="0.2">
      <c r="C31162" s="554"/>
      <c r="D31162" s="554"/>
    </row>
    <row r="31163" spans="3:4" hidden="1" outlineLevel="1" x14ac:dyDescent="0.2">
      <c r="C31163" s="554"/>
      <c r="D31163" s="554"/>
    </row>
    <row r="31164" spans="3:4" hidden="1" outlineLevel="1" x14ac:dyDescent="0.2">
      <c r="C31164" s="554"/>
      <c r="D31164" s="554"/>
    </row>
    <row r="31165" spans="3:4" hidden="1" outlineLevel="1" x14ac:dyDescent="0.2">
      <c r="C31165" s="554"/>
      <c r="D31165" s="554"/>
    </row>
    <row r="31166" spans="3:4" hidden="1" outlineLevel="1" x14ac:dyDescent="0.2">
      <c r="C31166" s="554"/>
      <c r="D31166" s="554"/>
    </row>
    <row r="31167" spans="3:4" hidden="1" outlineLevel="1" x14ac:dyDescent="0.2">
      <c r="C31167" s="554"/>
      <c r="D31167" s="554"/>
    </row>
    <row r="31168" spans="3:4" hidden="1" outlineLevel="1" x14ac:dyDescent="0.2">
      <c r="C31168" s="554"/>
      <c r="D31168" s="554"/>
    </row>
    <row r="31169" spans="3:4" hidden="1" outlineLevel="1" x14ac:dyDescent="0.2">
      <c r="C31169" s="554"/>
      <c r="D31169" s="554"/>
    </row>
    <row r="31170" spans="3:4" hidden="1" outlineLevel="1" x14ac:dyDescent="0.2">
      <c r="C31170" s="554"/>
      <c r="D31170" s="554"/>
    </row>
    <row r="31171" spans="3:4" hidden="1" outlineLevel="1" x14ac:dyDescent="0.2">
      <c r="C31171" s="554"/>
      <c r="D31171" s="554"/>
    </row>
    <row r="31172" spans="3:4" hidden="1" outlineLevel="1" x14ac:dyDescent="0.2">
      <c r="C31172" s="554"/>
      <c r="D31172" s="554"/>
    </row>
    <row r="31173" spans="3:4" hidden="1" outlineLevel="1" x14ac:dyDescent="0.2">
      <c r="C31173" s="554"/>
      <c r="D31173" s="554"/>
    </row>
    <row r="31174" spans="3:4" hidden="1" outlineLevel="1" x14ac:dyDescent="0.2">
      <c r="C31174" s="554"/>
      <c r="D31174" s="554"/>
    </row>
    <row r="31175" spans="3:4" hidden="1" outlineLevel="1" x14ac:dyDescent="0.2">
      <c r="C31175" s="554"/>
      <c r="D31175" s="554"/>
    </row>
    <row r="31176" spans="3:4" hidden="1" outlineLevel="1" x14ac:dyDescent="0.2">
      <c r="C31176" s="554"/>
      <c r="D31176" s="554"/>
    </row>
    <row r="31177" spans="3:4" hidden="1" outlineLevel="1" x14ac:dyDescent="0.2">
      <c r="C31177" s="554"/>
      <c r="D31177" s="554"/>
    </row>
    <row r="31178" spans="3:4" hidden="1" outlineLevel="1" x14ac:dyDescent="0.2">
      <c r="C31178" s="554"/>
      <c r="D31178" s="554"/>
    </row>
    <row r="31179" spans="3:4" hidden="1" outlineLevel="1" x14ac:dyDescent="0.2">
      <c r="C31179" s="554"/>
      <c r="D31179" s="554"/>
    </row>
    <row r="31180" spans="3:4" hidden="1" outlineLevel="1" x14ac:dyDescent="0.2">
      <c r="C31180" s="554"/>
      <c r="D31180" s="554"/>
    </row>
    <row r="31181" spans="3:4" hidden="1" outlineLevel="1" x14ac:dyDescent="0.2">
      <c r="C31181" s="554"/>
      <c r="D31181" s="554"/>
    </row>
    <row r="31182" spans="3:4" hidden="1" outlineLevel="1" x14ac:dyDescent="0.2">
      <c r="C31182" s="554"/>
      <c r="D31182" s="554"/>
    </row>
    <row r="31183" spans="3:4" hidden="1" outlineLevel="1" x14ac:dyDescent="0.2">
      <c r="C31183" s="554"/>
      <c r="D31183" s="554"/>
    </row>
    <row r="31184" spans="3:4" hidden="1" outlineLevel="1" x14ac:dyDescent="0.2">
      <c r="C31184" s="554"/>
      <c r="D31184" s="554"/>
    </row>
    <row r="31185" spans="3:4" hidden="1" outlineLevel="1" x14ac:dyDescent="0.2">
      <c r="C31185" s="554"/>
      <c r="D31185" s="554"/>
    </row>
    <row r="31186" spans="3:4" hidden="1" outlineLevel="1" x14ac:dyDescent="0.2">
      <c r="C31186" s="554"/>
      <c r="D31186" s="554"/>
    </row>
    <row r="31187" spans="3:4" hidden="1" outlineLevel="1" x14ac:dyDescent="0.2">
      <c r="C31187" s="554"/>
      <c r="D31187" s="554"/>
    </row>
    <row r="31188" spans="3:4" hidden="1" outlineLevel="1" x14ac:dyDescent="0.2">
      <c r="C31188" s="554"/>
      <c r="D31188" s="554"/>
    </row>
    <row r="31189" spans="3:4" hidden="1" outlineLevel="1" x14ac:dyDescent="0.2">
      <c r="C31189" s="554"/>
      <c r="D31189" s="554"/>
    </row>
    <row r="31190" spans="3:4" hidden="1" outlineLevel="1" x14ac:dyDescent="0.2">
      <c r="C31190" s="554"/>
      <c r="D31190" s="554"/>
    </row>
    <row r="31191" spans="3:4" hidden="1" outlineLevel="1" x14ac:dyDescent="0.2">
      <c r="C31191" s="554"/>
      <c r="D31191" s="554"/>
    </row>
    <row r="31192" spans="3:4" hidden="1" outlineLevel="1" x14ac:dyDescent="0.2">
      <c r="C31192" s="554"/>
      <c r="D31192" s="554"/>
    </row>
    <row r="31193" spans="3:4" hidden="1" outlineLevel="1" x14ac:dyDescent="0.2">
      <c r="C31193" s="554"/>
      <c r="D31193" s="554"/>
    </row>
    <row r="31194" spans="3:4" hidden="1" outlineLevel="1" x14ac:dyDescent="0.2">
      <c r="C31194" s="554"/>
      <c r="D31194" s="554"/>
    </row>
    <row r="31195" spans="3:4" hidden="1" outlineLevel="1" x14ac:dyDescent="0.2">
      <c r="C31195" s="554"/>
      <c r="D31195" s="554"/>
    </row>
    <row r="31196" spans="3:4" hidden="1" outlineLevel="1" x14ac:dyDescent="0.2">
      <c r="C31196" s="554"/>
      <c r="D31196" s="554"/>
    </row>
    <row r="31197" spans="3:4" hidden="1" outlineLevel="1" x14ac:dyDescent="0.2">
      <c r="C31197" s="554"/>
      <c r="D31197" s="554"/>
    </row>
    <row r="31198" spans="3:4" hidden="1" outlineLevel="1" x14ac:dyDescent="0.2">
      <c r="C31198" s="554"/>
      <c r="D31198" s="554"/>
    </row>
    <row r="31199" spans="3:4" hidden="1" outlineLevel="1" x14ac:dyDescent="0.2">
      <c r="C31199" s="554"/>
      <c r="D31199" s="554"/>
    </row>
    <row r="31200" spans="3:4" hidden="1" outlineLevel="1" x14ac:dyDescent="0.2">
      <c r="C31200" s="554"/>
      <c r="D31200" s="554"/>
    </row>
    <row r="31201" spans="3:4" hidden="1" outlineLevel="1" x14ac:dyDescent="0.2">
      <c r="C31201" s="554"/>
      <c r="D31201" s="554"/>
    </row>
    <row r="31202" spans="3:4" hidden="1" outlineLevel="1" x14ac:dyDescent="0.2">
      <c r="C31202" s="554"/>
      <c r="D31202" s="554"/>
    </row>
    <row r="31203" spans="3:4" hidden="1" outlineLevel="1" x14ac:dyDescent="0.2">
      <c r="C31203" s="554"/>
      <c r="D31203" s="554"/>
    </row>
    <row r="31204" spans="3:4" hidden="1" outlineLevel="1" x14ac:dyDescent="0.2">
      <c r="C31204" s="554"/>
      <c r="D31204" s="554"/>
    </row>
    <row r="31205" spans="3:4" hidden="1" outlineLevel="1" x14ac:dyDescent="0.2">
      <c r="C31205" s="554"/>
      <c r="D31205" s="554"/>
    </row>
    <row r="31206" spans="3:4" hidden="1" outlineLevel="1" x14ac:dyDescent="0.2">
      <c r="C31206" s="554"/>
      <c r="D31206" s="554"/>
    </row>
    <row r="31207" spans="3:4" hidden="1" outlineLevel="1" x14ac:dyDescent="0.2">
      <c r="C31207" s="554"/>
      <c r="D31207" s="554"/>
    </row>
    <row r="31208" spans="3:4" hidden="1" outlineLevel="1" x14ac:dyDescent="0.2">
      <c r="C31208" s="554"/>
      <c r="D31208" s="554"/>
    </row>
    <row r="31209" spans="3:4" hidden="1" outlineLevel="1" x14ac:dyDescent="0.2">
      <c r="C31209" s="554"/>
      <c r="D31209" s="554"/>
    </row>
    <row r="31210" spans="3:4" hidden="1" outlineLevel="1" x14ac:dyDescent="0.2">
      <c r="C31210" s="554"/>
      <c r="D31210" s="554"/>
    </row>
    <row r="31211" spans="3:4" hidden="1" outlineLevel="1" x14ac:dyDescent="0.2">
      <c r="C31211" s="554"/>
      <c r="D31211" s="554"/>
    </row>
    <row r="31212" spans="3:4" hidden="1" outlineLevel="1" x14ac:dyDescent="0.2">
      <c r="C31212" s="554"/>
      <c r="D31212" s="554"/>
    </row>
    <row r="31213" spans="3:4" hidden="1" outlineLevel="1" x14ac:dyDescent="0.2">
      <c r="C31213" s="554"/>
      <c r="D31213" s="554"/>
    </row>
    <row r="31214" spans="3:4" hidden="1" outlineLevel="1" x14ac:dyDescent="0.2">
      <c r="C31214" s="554"/>
      <c r="D31214" s="554"/>
    </row>
    <row r="31215" spans="3:4" hidden="1" outlineLevel="1" x14ac:dyDescent="0.2">
      <c r="C31215" s="554"/>
      <c r="D31215" s="554"/>
    </row>
    <row r="31216" spans="3:4" hidden="1" outlineLevel="1" x14ac:dyDescent="0.2">
      <c r="C31216" s="554"/>
      <c r="D31216" s="554"/>
    </row>
    <row r="31217" spans="3:4" hidden="1" outlineLevel="1" x14ac:dyDescent="0.2">
      <c r="C31217" s="554"/>
      <c r="D31217" s="554"/>
    </row>
    <row r="31218" spans="3:4" hidden="1" outlineLevel="1" x14ac:dyDescent="0.2">
      <c r="C31218" s="554"/>
      <c r="D31218" s="554"/>
    </row>
    <row r="31219" spans="3:4" hidden="1" outlineLevel="1" x14ac:dyDescent="0.2">
      <c r="C31219" s="554"/>
      <c r="D31219" s="554"/>
    </row>
    <row r="31220" spans="3:4" hidden="1" outlineLevel="1" x14ac:dyDescent="0.2">
      <c r="C31220" s="554"/>
      <c r="D31220" s="554"/>
    </row>
    <row r="31221" spans="3:4" hidden="1" outlineLevel="1" x14ac:dyDescent="0.2">
      <c r="C31221" s="554"/>
      <c r="D31221" s="554"/>
    </row>
    <row r="31222" spans="3:4" hidden="1" outlineLevel="1" x14ac:dyDescent="0.2">
      <c r="C31222" s="554"/>
      <c r="D31222" s="554"/>
    </row>
    <row r="31223" spans="3:4" hidden="1" outlineLevel="1" x14ac:dyDescent="0.2">
      <c r="C31223" s="554"/>
      <c r="D31223" s="554"/>
    </row>
    <row r="31224" spans="3:4" hidden="1" outlineLevel="1" x14ac:dyDescent="0.2">
      <c r="C31224" s="554"/>
      <c r="D31224" s="554"/>
    </row>
    <row r="31225" spans="3:4" hidden="1" outlineLevel="1" x14ac:dyDescent="0.2">
      <c r="C31225" s="554"/>
      <c r="D31225" s="554"/>
    </row>
    <row r="31226" spans="3:4" hidden="1" outlineLevel="1" x14ac:dyDescent="0.2">
      <c r="C31226" s="554"/>
      <c r="D31226" s="554"/>
    </row>
    <row r="31227" spans="3:4" hidden="1" outlineLevel="1" x14ac:dyDescent="0.2">
      <c r="C31227" s="554"/>
      <c r="D31227" s="554"/>
    </row>
    <row r="31228" spans="3:4" hidden="1" outlineLevel="1" x14ac:dyDescent="0.2">
      <c r="C31228" s="554"/>
      <c r="D31228" s="554"/>
    </row>
    <row r="31229" spans="3:4" hidden="1" outlineLevel="1" x14ac:dyDescent="0.2">
      <c r="C31229" s="554"/>
      <c r="D31229" s="554"/>
    </row>
    <row r="31230" spans="3:4" hidden="1" outlineLevel="1" x14ac:dyDescent="0.2">
      <c r="C31230" s="554"/>
      <c r="D31230" s="554"/>
    </row>
    <row r="31231" spans="3:4" hidden="1" outlineLevel="1" x14ac:dyDescent="0.2">
      <c r="C31231" s="554"/>
      <c r="D31231" s="554"/>
    </row>
    <row r="31232" spans="3:4" hidden="1" outlineLevel="1" x14ac:dyDescent="0.2">
      <c r="C31232" s="554"/>
      <c r="D31232" s="554"/>
    </row>
    <row r="31233" spans="3:4" hidden="1" outlineLevel="1" x14ac:dyDescent="0.2">
      <c r="C31233" s="554"/>
      <c r="D31233" s="554"/>
    </row>
    <row r="31234" spans="3:4" hidden="1" outlineLevel="1" x14ac:dyDescent="0.2">
      <c r="C31234" s="554"/>
      <c r="D31234" s="554"/>
    </row>
    <row r="31235" spans="3:4" hidden="1" outlineLevel="1" x14ac:dyDescent="0.2">
      <c r="C31235" s="554"/>
      <c r="D31235" s="554"/>
    </row>
    <row r="31236" spans="3:4" hidden="1" outlineLevel="1" x14ac:dyDescent="0.2">
      <c r="C31236" s="554"/>
      <c r="D31236" s="554"/>
    </row>
    <row r="31237" spans="3:4" hidden="1" outlineLevel="1" x14ac:dyDescent="0.2">
      <c r="C31237" s="554"/>
      <c r="D31237" s="554"/>
    </row>
    <row r="31238" spans="3:4" hidden="1" outlineLevel="1" x14ac:dyDescent="0.2">
      <c r="C31238" s="554"/>
      <c r="D31238" s="554"/>
    </row>
    <row r="31239" spans="3:4" hidden="1" outlineLevel="1" x14ac:dyDescent="0.2">
      <c r="C31239" s="554"/>
      <c r="D31239" s="554"/>
    </row>
    <row r="31240" spans="3:4" hidden="1" outlineLevel="1" x14ac:dyDescent="0.2">
      <c r="C31240" s="554"/>
      <c r="D31240" s="554"/>
    </row>
    <row r="31241" spans="3:4" hidden="1" outlineLevel="1" x14ac:dyDescent="0.2">
      <c r="C31241" s="554"/>
      <c r="D31241" s="554"/>
    </row>
    <row r="31242" spans="3:4" hidden="1" outlineLevel="1" x14ac:dyDescent="0.2">
      <c r="C31242" s="554"/>
      <c r="D31242" s="554"/>
    </row>
    <row r="31243" spans="3:4" hidden="1" outlineLevel="1" x14ac:dyDescent="0.2">
      <c r="C31243" s="554"/>
      <c r="D31243" s="554"/>
    </row>
    <row r="31244" spans="3:4" hidden="1" outlineLevel="1" x14ac:dyDescent="0.2">
      <c r="C31244" s="554"/>
      <c r="D31244" s="554"/>
    </row>
    <row r="31245" spans="3:4" hidden="1" outlineLevel="1" x14ac:dyDescent="0.2">
      <c r="C31245" s="554"/>
      <c r="D31245" s="554"/>
    </row>
    <row r="31246" spans="3:4" hidden="1" outlineLevel="1" x14ac:dyDescent="0.2">
      <c r="C31246" s="554"/>
      <c r="D31246" s="554"/>
    </row>
    <row r="31247" spans="3:4" hidden="1" outlineLevel="1" x14ac:dyDescent="0.2">
      <c r="C31247" s="554"/>
      <c r="D31247" s="554"/>
    </row>
    <row r="31248" spans="3:4" hidden="1" outlineLevel="1" x14ac:dyDescent="0.2">
      <c r="C31248" s="554"/>
      <c r="D31248" s="554"/>
    </row>
    <row r="31249" spans="3:4" hidden="1" outlineLevel="1" x14ac:dyDescent="0.2">
      <c r="C31249" s="554"/>
      <c r="D31249" s="554"/>
    </row>
    <row r="31250" spans="3:4" hidden="1" outlineLevel="1" x14ac:dyDescent="0.2">
      <c r="C31250" s="554"/>
      <c r="D31250" s="554"/>
    </row>
    <row r="31251" spans="3:4" hidden="1" outlineLevel="1" x14ac:dyDescent="0.2">
      <c r="C31251" s="554"/>
      <c r="D31251" s="554"/>
    </row>
    <row r="31252" spans="3:4" hidden="1" outlineLevel="1" x14ac:dyDescent="0.2">
      <c r="C31252" s="554"/>
      <c r="D31252" s="554"/>
    </row>
    <row r="31253" spans="3:4" hidden="1" outlineLevel="1" x14ac:dyDescent="0.2">
      <c r="C31253" s="554"/>
      <c r="D31253" s="554"/>
    </row>
    <row r="31254" spans="3:4" hidden="1" outlineLevel="1" x14ac:dyDescent="0.2">
      <c r="C31254" s="554"/>
      <c r="D31254" s="554"/>
    </row>
    <row r="31255" spans="3:4" hidden="1" outlineLevel="1" x14ac:dyDescent="0.2">
      <c r="C31255" s="554"/>
      <c r="D31255" s="554"/>
    </row>
    <row r="31256" spans="3:4" hidden="1" outlineLevel="1" x14ac:dyDescent="0.2">
      <c r="C31256" s="554"/>
      <c r="D31256" s="554"/>
    </row>
    <row r="31257" spans="3:4" hidden="1" outlineLevel="1" x14ac:dyDescent="0.2">
      <c r="C31257" s="554"/>
      <c r="D31257" s="554"/>
    </row>
    <row r="31258" spans="3:4" hidden="1" outlineLevel="1" x14ac:dyDescent="0.2">
      <c r="C31258" s="554"/>
      <c r="D31258" s="554"/>
    </row>
    <row r="31259" spans="3:4" hidden="1" outlineLevel="1" x14ac:dyDescent="0.2">
      <c r="C31259" s="554"/>
      <c r="D31259" s="554"/>
    </row>
    <row r="31260" spans="3:4" hidden="1" outlineLevel="1" x14ac:dyDescent="0.2">
      <c r="C31260" s="554"/>
      <c r="D31260" s="554"/>
    </row>
    <row r="31261" spans="3:4" hidden="1" outlineLevel="1" x14ac:dyDescent="0.2">
      <c r="C31261" s="554"/>
      <c r="D31261" s="554"/>
    </row>
    <row r="31262" spans="3:4" hidden="1" outlineLevel="1" x14ac:dyDescent="0.2">
      <c r="C31262" s="554"/>
      <c r="D31262" s="554"/>
    </row>
    <row r="31263" spans="3:4" hidden="1" outlineLevel="1" x14ac:dyDescent="0.2">
      <c r="C31263" s="554"/>
      <c r="D31263" s="554"/>
    </row>
    <row r="31264" spans="3:4" hidden="1" outlineLevel="1" x14ac:dyDescent="0.2">
      <c r="C31264" s="554"/>
      <c r="D31264" s="554"/>
    </row>
    <row r="31265" spans="3:4" hidden="1" outlineLevel="1" x14ac:dyDescent="0.2">
      <c r="C31265" s="554"/>
      <c r="D31265" s="554"/>
    </row>
    <row r="31266" spans="3:4" hidden="1" outlineLevel="1" x14ac:dyDescent="0.2">
      <c r="C31266" s="554"/>
      <c r="D31266" s="554"/>
    </row>
    <row r="31267" spans="3:4" hidden="1" outlineLevel="1" x14ac:dyDescent="0.2">
      <c r="C31267" s="554"/>
      <c r="D31267" s="554"/>
    </row>
    <row r="31268" spans="3:4" hidden="1" outlineLevel="1" x14ac:dyDescent="0.2">
      <c r="C31268" s="554"/>
      <c r="D31268" s="554"/>
    </row>
    <row r="31269" spans="3:4" hidden="1" outlineLevel="1" x14ac:dyDescent="0.2">
      <c r="C31269" s="554"/>
      <c r="D31269" s="554"/>
    </row>
    <row r="31270" spans="3:4" hidden="1" outlineLevel="1" x14ac:dyDescent="0.2">
      <c r="C31270" s="554"/>
      <c r="D31270" s="554"/>
    </row>
    <row r="31271" spans="3:4" hidden="1" outlineLevel="1" x14ac:dyDescent="0.2">
      <c r="C31271" s="554"/>
      <c r="D31271" s="554"/>
    </row>
    <row r="31272" spans="3:4" hidden="1" outlineLevel="1" x14ac:dyDescent="0.2">
      <c r="C31272" s="554"/>
      <c r="D31272" s="554"/>
    </row>
    <row r="31273" spans="3:4" hidden="1" outlineLevel="1" x14ac:dyDescent="0.2">
      <c r="C31273" s="554"/>
      <c r="D31273" s="554"/>
    </row>
    <row r="31274" spans="3:4" hidden="1" outlineLevel="1" x14ac:dyDescent="0.2">
      <c r="C31274" s="554"/>
      <c r="D31274" s="554"/>
    </row>
    <row r="31275" spans="3:4" hidden="1" outlineLevel="1" x14ac:dyDescent="0.2">
      <c r="C31275" s="554"/>
      <c r="D31275" s="554"/>
    </row>
    <row r="31276" spans="3:4" hidden="1" outlineLevel="1" x14ac:dyDescent="0.2">
      <c r="C31276" s="554"/>
      <c r="D31276" s="554"/>
    </row>
    <row r="31277" spans="3:4" hidden="1" outlineLevel="1" x14ac:dyDescent="0.2">
      <c r="C31277" s="554"/>
      <c r="D31277" s="554"/>
    </row>
    <row r="31278" spans="3:4" hidden="1" outlineLevel="1" x14ac:dyDescent="0.2">
      <c r="C31278" s="554"/>
      <c r="D31278" s="554"/>
    </row>
    <row r="31279" spans="3:4" hidden="1" outlineLevel="1" x14ac:dyDescent="0.2">
      <c r="C31279" s="554"/>
      <c r="D31279" s="554"/>
    </row>
    <row r="31280" spans="3:4" hidden="1" outlineLevel="1" x14ac:dyDescent="0.2">
      <c r="C31280" s="554"/>
      <c r="D31280" s="554"/>
    </row>
    <row r="31281" spans="3:4" hidden="1" outlineLevel="1" x14ac:dyDescent="0.2">
      <c r="C31281" s="554"/>
      <c r="D31281" s="554"/>
    </row>
    <row r="31282" spans="3:4" hidden="1" outlineLevel="1" x14ac:dyDescent="0.2">
      <c r="C31282" s="554"/>
      <c r="D31282" s="554"/>
    </row>
    <row r="31283" spans="3:4" hidden="1" outlineLevel="1" x14ac:dyDescent="0.2">
      <c r="C31283" s="554"/>
      <c r="D31283" s="554"/>
    </row>
    <row r="31284" spans="3:4" hidden="1" outlineLevel="1" x14ac:dyDescent="0.2">
      <c r="C31284" s="554"/>
      <c r="D31284" s="554"/>
    </row>
    <row r="31285" spans="3:4" hidden="1" outlineLevel="1" x14ac:dyDescent="0.2">
      <c r="C31285" s="554"/>
      <c r="D31285" s="554"/>
    </row>
    <row r="31286" spans="3:4" hidden="1" outlineLevel="1" x14ac:dyDescent="0.2">
      <c r="C31286" s="554"/>
      <c r="D31286" s="554"/>
    </row>
    <row r="31287" spans="3:4" hidden="1" outlineLevel="1" x14ac:dyDescent="0.2">
      <c r="C31287" s="554"/>
      <c r="D31287" s="554"/>
    </row>
    <row r="31288" spans="3:4" hidden="1" outlineLevel="1" x14ac:dyDescent="0.2">
      <c r="C31288" s="554"/>
      <c r="D31288" s="554"/>
    </row>
    <row r="31289" spans="3:4" hidden="1" outlineLevel="1" x14ac:dyDescent="0.2">
      <c r="C31289" s="554"/>
      <c r="D31289" s="554"/>
    </row>
    <row r="31290" spans="3:4" hidden="1" outlineLevel="1" x14ac:dyDescent="0.2">
      <c r="C31290" s="554"/>
      <c r="D31290" s="554"/>
    </row>
    <row r="31291" spans="3:4" hidden="1" outlineLevel="1" x14ac:dyDescent="0.2">
      <c r="C31291" s="554"/>
      <c r="D31291" s="554"/>
    </row>
    <row r="31292" spans="3:4" hidden="1" outlineLevel="1" x14ac:dyDescent="0.2">
      <c r="C31292" s="554"/>
      <c r="D31292" s="554"/>
    </row>
    <row r="31293" spans="3:4" hidden="1" outlineLevel="1" x14ac:dyDescent="0.2">
      <c r="C31293" s="554"/>
      <c r="D31293" s="554"/>
    </row>
    <row r="31294" spans="3:4" hidden="1" outlineLevel="1" x14ac:dyDescent="0.2">
      <c r="C31294" s="554"/>
      <c r="D31294" s="554"/>
    </row>
    <row r="31295" spans="3:4" hidden="1" outlineLevel="1" x14ac:dyDescent="0.2">
      <c r="C31295" s="554"/>
      <c r="D31295" s="554"/>
    </row>
    <row r="31296" spans="3:4" hidden="1" outlineLevel="1" x14ac:dyDescent="0.2">
      <c r="C31296" s="554"/>
      <c r="D31296" s="554"/>
    </row>
    <row r="31297" spans="3:4" hidden="1" outlineLevel="1" x14ac:dyDescent="0.2">
      <c r="C31297" s="554"/>
      <c r="D31297" s="554"/>
    </row>
    <row r="31298" spans="3:4" hidden="1" outlineLevel="1" x14ac:dyDescent="0.2">
      <c r="C31298" s="554"/>
      <c r="D31298" s="554"/>
    </row>
    <row r="31299" spans="3:4" hidden="1" outlineLevel="1" x14ac:dyDescent="0.2">
      <c r="C31299" s="554"/>
      <c r="D31299" s="554"/>
    </row>
    <row r="31300" spans="3:4" hidden="1" outlineLevel="1" x14ac:dyDescent="0.2">
      <c r="C31300" s="554"/>
      <c r="D31300" s="554"/>
    </row>
    <row r="31301" spans="3:4" hidden="1" outlineLevel="1" x14ac:dyDescent="0.2">
      <c r="C31301" s="554"/>
      <c r="D31301" s="554"/>
    </row>
    <row r="31302" spans="3:4" hidden="1" outlineLevel="1" x14ac:dyDescent="0.2">
      <c r="C31302" s="554"/>
      <c r="D31302" s="554"/>
    </row>
    <row r="31303" spans="3:4" hidden="1" outlineLevel="1" x14ac:dyDescent="0.2">
      <c r="C31303" s="554"/>
      <c r="D31303" s="554"/>
    </row>
    <row r="31304" spans="3:4" hidden="1" outlineLevel="1" x14ac:dyDescent="0.2">
      <c r="C31304" s="554"/>
      <c r="D31304" s="554"/>
    </row>
    <row r="31305" spans="3:4" hidden="1" outlineLevel="1" x14ac:dyDescent="0.2">
      <c r="C31305" s="554"/>
      <c r="D31305" s="554"/>
    </row>
    <row r="31306" spans="3:4" hidden="1" outlineLevel="1" x14ac:dyDescent="0.2">
      <c r="C31306" s="554"/>
      <c r="D31306" s="554"/>
    </row>
    <row r="31307" spans="3:4" hidden="1" outlineLevel="1" x14ac:dyDescent="0.2">
      <c r="C31307" s="554"/>
      <c r="D31307" s="554"/>
    </row>
    <row r="31308" spans="3:4" hidden="1" outlineLevel="1" x14ac:dyDescent="0.2">
      <c r="C31308" s="554"/>
      <c r="D31308" s="554"/>
    </row>
    <row r="31309" spans="3:4" hidden="1" outlineLevel="1" x14ac:dyDescent="0.2">
      <c r="C31309" s="554"/>
      <c r="D31309" s="554"/>
    </row>
    <row r="31310" spans="3:4" hidden="1" outlineLevel="1" x14ac:dyDescent="0.2">
      <c r="C31310" s="554"/>
      <c r="D31310" s="554"/>
    </row>
    <row r="31311" spans="3:4" hidden="1" outlineLevel="1" x14ac:dyDescent="0.2">
      <c r="C31311" s="554"/>
      <c r="D31311" s="554"/>
    </row>
    <row r="31312" spans="3:4" hidden="1" outlineLevel="1" x14ac:dyDescent="0.2">
      <c r="C31312" s="554"/>
      <c r="D31312" s="554"/>
    </row>
    <row r="31313" spans="3:4" hidden="1" outlineLevel="1" x14ac:dyDescent="0.2">
      <c r="C31313" s="554"/>
      <c r="D31313" s="554"/>
    </row>
    <row r="31314" spans="3:4" hidden="1" outlineLevel="1" x14ac:dyDescent="0.2">
      <c r="C31314" s="554"/>
      <c r="D31314" s="554"/>
    </row>
    <row r="31315" spans="3:4" hidden="1" outlineLevel="1" x14ac:dyDescent="0.2">
      <c r="C31315" s="554"/>
      <c r="D31315" s="554"/>
    </row>
    <row r="31316" spans="3:4" hidden="1" outlineLevel="1" x14ac:dyDescent="0.2">
      <c r="C31316" s="554"/>
      <c r="D31316" s="554"/>
    </row>
    <row r="31317" spans="3:4" hidden="1" outlineLevel="1" x14ac:dyDescent="0.2">
      <c r="C31317" s="554"/>
      <c r="D31317" s="554"/>
    </row>
    <row r="31318" spans="3:4" hidden="1" outlineLevel="1" x14ac:dyDescent="0.2">
      <c r="C31318" s="554"/>
      <c r="D31318" s="554"/>
    </row>
    <row r="31319" spans="3:4" hidden="1" outlineLevel="1" x14ac:dyDescent="0.2">
      <c r="C31319" s="554"/>
      <c r="D31319" s="554"/>
    </row>
    <row r="31320" spans="3:4" hidden="1" outlineLevel="1" x14ac:dyDescent="0.2">
      <c r="C31320" s="554"/>
      <c r="D31320" s="554"/>
    </row>
    <row r="31321" spans="3:4" hidden="1" outlineLevel="1" x14ac:dyDescent="0.2">
      <c r="C31321" s="554"/>
      <c r="D31321" s="554"/>
    </row>
    <row r="31322" spans="3:4" hidden="1" outlineLevel="1" x14ac:dyDescent="0.2">
      <c r="C31322" s="554"/>
      <c r="D31322" s="554"/>
    </row>
    <row r="31323" spans="3:4" hidden="1" outlineLevel="1" x14ac:dyDescent="0.2">
      <c r="C31323" s="554"/>
      <c r="D31323" s="554"/>
    </row>
    <row r="31324" spans="3:4" hidden="1" outlineLevel="1" x14ac:dyDescent="0.2">
      <c r="C31324" s="554"/>
      <c r="D31324" s="554"/>
    </row>
    <row r="31325" spans="3:4" hidden="1" outlineLevel="1" x14ac:dyDescent="0.2">
      <c r="C31325" s="554"/>
      <c r="D31325" s="554"/>
    </row>
    <row r="31326" spans="3:4" hidden="1" outlineLevel="1" x14ac:dyDescent="0.2">
      <c r="C31326" s="554"/>
      <c r="D31326" s="554"/>
    </row>
    <row r="31327" spans="3:4" hidden="1" outlineLevel="1" x14ac:dyDescent="0.2">
      <c r="C31327" s="554"/>
      <c r="D31327" s="554"/>
    </row>
    <row r="31328" spans="3:4" hidden="1" outlineLevel="1" x14ac:dyDescent="0.2">
      <c r="C31328" s="554"/>
      <c r="D31328" s="554"/>
    </row>
    <row r="31329" spans="3:4" hidden="1" outlineLevel="1" x14ac:dyDescent="0.2">
      <c r="C31329" s="554"/>
      <c r="D31329" s="554"/>
    </row>
    <row r="31330" spans="3:4" hidden="1" outlineLevel="1" x14ac:dyDescent="0.2">
      <c r="C31330" s="554"/>
      <c r="D31330" s="554"/>
    </row>
    <row r="31331" spans="3:4" hidden="1" outlineLevel="1" x14ac:dyDescent="0.2">
      <c r="C31331" s="554"/>
      <c r="D31331" s="554"/>
    </row>
    <row r="31332" spans="3:4" hidden="1" outlineLevel="1" x14ac:dyDescent="0.2">
      <c r="C31332" s="554"/>
      <c r="D31332" s="554"/>
    </row>
    <row r="31333" spans="3:4" hidden="1" outlineLevel="1" x14ac:dyDescent="0.2">
      <c r="C31333" s="554"/>
      <c r="D31333" s="554"/>
    </row>
    <row r="31334" spans="3:4" hidden="1" outlineLevel="1" x14ac:dyDescent="0.2">
      <c r="C31334" s="554"/>
      <c r="D31334" s="554"/>
    </row>
    <row r="31335" spans="3:4" hidden="1" outlineLevel="1" x14ac:dyDescent="0.2">
      <c r="C31335" s="554"/>
      <c r="D31335" s="554"/>
    </row>
    <row r="31336" spans="3:4" hidden="1" outlineLevel="1" x14ac:dyDescent="0.2">
      <c r="C31336" s="554"/>
      <c r="D31336" s="554"/>
    </row>
    <row r="31337" spans="3:4" hidden="1" outlineLevel="1" x14ac:dyDescent="0.2">
      <c r="C31337" s="554"/>
      <c r="D31337" s="554"/>
    </row>
    <row r="31338" spans="3:4" hidden="1" outlineLevel="1" x14ac:dyDescent="0.2">
      <c r="C31338" s="554"/>
      <c r="D31338" s="554"/>
    </row>
    <row r="31339" spans="3:4" hidden="1" outlineLevel="1" x14ac:dyDescent="0.2">
      <c r="C31339" s="554"/>
      <c r="D31339" s="554"/>
    </row>
    <row r="31340" spans="3:4" hidden="1" outlineLevel="1" x14ac:dyDescent="0.2">
      <c r="C31340" s="554"/>
      <c r="D31340" s="554"/>
    </row>
    <row r="31341" spans="3:4" hidden="1" outlineLevel="1" x14ac:dyDescent="0.2">
      <c r="C31341" s="554"/>
      <c r="D31341" s="554"/>
    </row>
    <row r="31342" spans="3:4" hidden="1" outlineLevel="1" x14ac:dyDescent="0.2">
      <c r="C31342" s="554"/>
      <c r="D31342" s="554"/>
    </row>
    <row r="31343" spans="3:4" hidden="1" outlineLevel="1" x14ac:dyDescent="0.2">
      <c r="C31343" s="554"/>
      <c r="D31343" s="554"/>
    </row>
    <row r="31344" spans="3:4" hidden="1" outlineLevel="1" x14ac:dyDescent="0.2">
      <c r="C31344" s="554"/>
      <c r="D31344" s="554"/>
    </row>
    <row r="31345" spans="3:4" hidden="1" outlineLevel="1" x14ac:dyDescent="0.2">
      <c r="C31345" s="554"/>
      <c r="D31345" s="554"/>
    </row>
    <row r="31346" spans="3:4" hidden="1" outlineLevel="1" x14ac:dyDescent="0.2">
      <c r="C31346" s="554"/>
      <c r="D31346" s="554"/>
    </row>
    <row r="31347" spans="3:4" hidden="1" outlineLevel="1" x14ac:dyDescent="0.2">
      <c r="C31347" s="554"/>
      <c r="D31347" s="554"/>
    </row>
    <row r="31348" spans="3:4" hidden="1" outlineLevel="1" x14ac:dyDescent="0.2">
      <c r="C31348" s="554"/>
      <c r="D31348" s="554"/>
    </row>
    <row r="31349" spans="3:4" hidden="1" outlineLevel="1" x14ac:dyDescent="0.2">
      <c r="C31349" s="554"/>
      <c r="D31349" s="554"/>
    </row>
    <row r="31350" spans="3:4" hidden="1" outlineLevel="1" x14ac:dyDescent="0.2">
      <c r="C31350" s="554"/>
      <c r="D31350" s="554"/>
    </row>
    <row r="31351" spans="3:4" hidden="1" outlineLevel="1" x14ac:dyDescent="0.2">
      <c r="C31351" s="554"/>
      <c r="D31351" s="554"/>
    </row>
    <row r="31352" spans="3:4" hidden="1" outlineLevel="1" x14ac:dyDescent="0.2">
      <c r="C31352" s="554"/>
      <c r="D31352" s="554"/>
    </row>
    <row r="31353" spans="3:4" hidden="1" outlineLevel="1" x14ac:dyDescent="0.2">
      <c r="C31353" s="554"/>
      <c r="D31353" s="554"/>
    </row>
    <row r="31354" spans="3:4" hidden="1" outlineLevel="1" x14ac:dyDescent="0.2">
      <c r="C31354" s="554"/>
      <c r="D31354" s="554"/>
    </row>
    <row r="31355" spans="3:4" hidden="1" outlineLevel="1" x14ac:dyDescent="0.2">
      <c r="C31355" s="554"/>
      <c r="D31355" s="554"/>
    </row>
    <row r="31356" spans="3:4" hidden="1" outlineLevel="1" x14ac:dyDescent="0.2">
      <c r="C31356" s="554"/>
      <c r="D31356" s="554"/>
    </row>
    <row r="31357" spans="3:4" hidden="1" outlineLevel="1" x14ac:dyDescent="0.2">
      <c r="C31357" s="554"/>
      <c r="D31357" s="554"/>
    </row>
    <row r="31358" spans="3:4" hidden="1" outlineLevel="1" x14ac:dyDescent="0.2">
      <c r="C31358" s="554"/>
      <c r="D31358" s="554"/>
    </row>
    <row r="31359" spans="3:4" hidden="1" outlineLevel="1" x14ac:dyDescent="0.2">
      <c r="C31359" s="554"/>
      <c r="D31359" s="554"/>
    </row>
    <row r="31360" spans="3:4" hidden="1" outlineLevel="1" x14ac:dyDescent="0.2">
      <c r="C31360" s="554"/>
      <c r="D31360" s="554"/>
    </row>
    <row r="31361" spans="3:4" hidden="1" outlineLevel="1" x14ac:dyDescent="0.2">
      <c r="C31361" s="554"/>
      <c r="D31361" s="554"/>
    </row>
    <row r="31362" spans="3:4" hidden="1" outlineLevel="1" x14ac:dyDescent="0.2">
      <c r="C31362" s="554"/>
      <c r="D31362" s="554"/>
    </row>
    <row r="31363" spans="3:4" hidden="1" outlineLevel="1" x14ac:dyDescent="0.2">
      <c r="C31363" s="554"/>
      <c r="D31363" s="554"/>
    </row>
    <row r="31364" spans="3:4" hidden="1" outlineLevel="1" x14ac:dyDescent="0.2">
      <c r="C31364" s="554"/>
      <c r="D31364" s="554"/>
    </row>
    <row r="31365" spans="3:4" hidden="1" outlineLevel="1" x14ac:dyDescent="0.2">
      <c r="C31365" s="554"/>
      <c r="D31365" s="554"/>
    </row>
    <row r="31366" spans="3:4" hidden="1" outlineLevel="1" x14ac:dyDescent="0.2">
      <c r="C31366" s="554"/>
      <c r="D31366" s="554"/>
    </row>
    <row r="31367" spans="3:4" hidden="1" outlineLevel="1" x14ac:dyDescent="0.2">
      <c r="C31367" s="554"/>
      <c r="D31367" s="554"/>
    </row>
    <row r="31368" spans="3:4" hidden="1" outlineLevel="1" x14ac:dyDescent="0.2">
      <c r="C31368" s="554"/>
      <c r="D31368" s="554"/>
    </row>
    <row r="31369" spans="3:4" hidden="1" outlineLevel="1" x14ac:dyDescent="0.2">
      <c r="C31369" s="554"/>
      <c r="D31369" s="554"/>
    </row>
    <row r="31370" spans="3:4" hidden="1" outlineLevel="1" x14ac:dyDescent="0.2">
      <c r="C31370" s="554"/>
      <c r="D31370" s="554"/>
    </row>
    <row r="31371" spans="3:4" hidden="1" outlineLevel="1" x14ac:dyDescent="0.2">
      <c r="C31371" s="554"/>
      <c r="D31371" s="554"/>
    </row>
    <row r="31372" spans="3:4" hidden="1" outlineLevel="1" x14ac:dyDescent="0.2">
      <c r="C31372" s="554"/>
      <c r="D31372" s="554"/>
    </row>
    <row r="31373" spans="3:4" hidden="1" outlineLevel="1" x14ac:dyDescent="0.2">
      <c r="C31373" s="554"/>
      <c r="D31373" s="554"/>
    </row>
    <row r="31374" spans="3:4" hidden="1" outlineLevel="1" x14ac:dyDescent="0.2">
      <c r="C31374" s="554"/>
      <c r="D31374" s="554"/>
    </row>
    <row r="31375" spans="3:4" hidden="1" outlineLevel="1" x14ac:dyDescent="0.2">
      <c r="C31375" s="554"/>
      <c r="D31375" s="554"/>
    </row>
    <row r="31376" spans="3:4" hidden="1" outlineLevel="1" x14ac:dyDescent="0.2">
      <c r="C31376" s="554"/>
      <c r="D31376" s="554"/>
    </row>
    <row r="31377" spans="3:4" hidden="1" outlineLevel="1" x14ac:dyDescent="0.2">
      <c r="C31377" s="554"/>
      <c r="D31377" s="554"/>
    </row>
    <row r="31378" spans="3:4" hidden="1" outlineLevel="1" x14ac:dyDescent="0.2">
      <c r="C31378" s="554"/>
      <c r="D31378" s="554"/>
    </row>
    <row r="31379" spans="3:4" hidden="1" outlineLevel="1" x14ac:dyDescent="0.2">
      <c r="C31379" s="554"/>
      <c r="D31379" s="554"/>
    </row>
    <row r="31380" spans="3:4" hidden="1" outlineLevel="1" x14ac:dyDescent="0.2">
      <c r="C31380" s="554"/>
      <c r="D31380" s="554"/>
    </row>
    <row r="31381" spans="3:4" hidden="1" outlineLevel="1" x14ac:dyDescent="0.2">
      <c r="C31381" s="554"/>
      <c r="D31381" s="554"/>
    </row>
    <row r="31382" spans="3:4" hidden="1" outlineLevel="1" x14ac:dyDescent="0.2">
      <c r="C31382" s="554"/>
      <c r="D31382" s="554"/>
    </row>
    <row r="31383" spans="3:4" hidden="1" outlineLevel="1" x14ac:dyDescent="0.2">
      <c r="C31383" s="554"/>
      <c r="D31383" s="554"/>
    </row>
    <row r="31384" spans="3:4" hidden="1" outlineLevel="1" x14ac:dyDescent="0.2">
      <c r="C31384" s="554"/>
      <c r="D31384" s="554"/>
    </row>
    <row r="31385" spans="3:4" hidden="1" outlineLevel="1" x14ac:dyDescent="0.2">
      <c r="C31385" s="554"/>
      <c r="D31385" s="554"/>
    </row>
    <row r="31386" spans="3:4" hidden="1" outlineLevel="1" x14ac:dyDescent="0.2">
      <c r="C31386" s="554"/>
      <c r="D31386" s="554"/>
    </row>
    <row r="31387" spans="3:4" hidden="1" outlineLevel="1" x14ac:dyDescent="0.2">
      <c r="C31387" s="554"/>
      <c r="D31387" s="554"/>
    </row>
    <row r="31388" spans="3:4" hidden="1" outlineLevel="1" x14ac:dyDescent="0.2">
      <c r="C31388" s="554"/>
      <c r="D31388" s="554"/>
    </row>
    <row r="31389" spans="3:4" hidden="1" outlineLevel="1" x14ac:dyDescent="0.2">
      <c r="C31389" s="554"/>
      <c r="D31389" s="554"/>
    </row>
    <row r="31390" spans="3:4" hidden="1" outlineLevel="1" x14ac:dyDescent="0.2">
      <c r="C31390" s="554"/>
      <c r="D31390" s="554"/>
    </row>
    <row r="31391" spans="3:4" hidden="1" outlineLevel="1" x14ac:dyDescent="0.2">
      <c r="C31391" s="554"/>
      <c r="D31391" s="554"/>
    </row>
    <row r="31392" spans="3:4" hidden="1" outlineLevel="1" x14ac:dyDescent="0.2">
      <c r="C31392" s="554"/>
      <c r="D31392" s="554"/>
    </row>
    <row r="31393" spans="3:4" hidden="1" outlineLevel="1" x14ac:dyDescent="0.2">
      <c r="C31393" s="554"/>
      <c r="D31393" s="554"/>
    </row>
    <row r="31394" spans="3:4" hidden="1" outlineLevel="1" x14ac:dyDescent="0.2">
      <c r="C31394" s="554"/>
      <c r="D31394" s="554"/>
    </row>
    <row r="31395" spans="3:4" hidden="1" outlineLevel="1" x14ac:dyDescent="0.2">
      <c r="C31395" s="554"/>
      <c r="D31395" s="554"/>
    </row>
    <row r="31396" spans="3:4" hidden="1" outlineLevel="1" x14ac:dyDescent="0.2">
      <c r="C31396" s="554"/>
      <c r="D31396" s="554"/>
    </row>
    <row r="31397" spans="3:4" hidden="1" outlineLevel="1" x14ac:dyDescent="0.2">
      <c r="C31397" s="554"/>
      <c r="D31397" s="554"/>
    </row>
    <row r="31398" spans="3:4" hidden="1" outlineLevel="1" x14ac:dyDescent="0.2">
      <c r="C31398" s="554"/>
      <c r="D31398" s="554"/>
    </row>
    <row r="31399" spans="3:4" hidden="1" outlineLevel="1" x14ac:dyDescent="0.2">
      <c r="C31399" s="554"/>
      <c r="D31399" s="554"/>
    </row>
    <row r="31400" spans="3:4" hidden="1" outlineLevel="1" x14ac:dyDescent="0.2">
      <c r="C31400" s="554"/>
      <c r="D31400" s="554"/>
    </row>
    <row r="31401" spans="3:4" hidden="1" outlineLevel="1" x14ac:dyDescent="0.2">
      <c r="C31401" s="554"/>
      <c r="D31401" s="554"/>
    </row>
    <row r="31402" spans="3:4" hidden="1" outlineLevel="1" x14ac:dyDescent="0.2">
      <c r="C31402" s="554"/>
      <c r="D31402" s="554"/>
    </row>
    <row r="31403" spans="3:4" hidden="1" outlineLevel="1" x14ac:dyDescent="0.2">
      <c r="C31403" s="554"/>
      <c r="D31403" s="554"/>
    </row>
    <row r="31404" spans="3:4" hidden="1" outlineLevel="1" x14ac:dyDescent="0.2">
      <c r="C31404" s="554"/>
      <c r="D31404" s="554"/>
    </row>
    <row r="31405" spans="3:4" hidden="1" outlineLevel="1" x14ac:dyDescent="0.2">
      <c r="C31405" s="554"/>
      <c r="D31405" s="554"/>
    </row>
    <row r="31406" spans="3:4" hidden="1" outlineLevel="1" x14ac:dyDescent="0.2">
      <c r="C31406" s="554"/>
      <c r="D31406" s="554"/>
    </row>
    <row r="31407" spans="3:4" hidden="1" outlineLevel="1" x14ac:dyDescent="0.2">
      <c r="C31407" s="554"/>
      <c r="D31407" s="554"/>
    </row>
    <row r="31408" spans="3:4" hidden="1" outlineLevel="1" x14ac:dyDescent="0.2">
      <c r="C31408" s="554"/>
      <c r="D31408" s="554"/>
    </row>
    <row r="31409" spans="3:4" hidden="1" outlineLevel="1" x14ac:dyDescent="0.2">
      <c r="C31409" s="554"/>
      <c r="D31409" s="554"/>
    </row>
    <row r="31410" spans="3:4" hidden="1" outlineLevel="1" x14ac:dyDescent="0.2">
      <c r="C31410" s="554"/>
      <c r="D31410" s="554"/>
    </row>
    <row r="31411" spans="3:4" hidden="1" outlineLevel="1" x14ac:dyDescent="0.2">
      <c r="C31411" s="554"/>
      <c r="D31411" s="554"/>
    </row>
    <row r="31412" spans="3:4" hidden="1" outlineLevel="1" x14ac:dyDescent="0.2">
      <c r="C31412" s="554"/>
      <c r="D31412" s="554"/>
    </row>
    <row r="31413" spans="3:4" hidden="1" outlineLevel="1" x14ac:dyDescent="0.2">
      <c r="C31413" s="554"/>
      <c r="D31413" s="554"/>
    </row>
    <row r="31414" spans="3:4" hidden="1" outlineLevel="1" x14ac:dyDescent="0.2">
      <c r="C31414" s="554"/>
      <c r="D31414" s="554"/>
    </row>
    <row r="31415" spans="3:4" hidden="1" outlineLevel="1" x14ac:dyDescent="0.2">
      <c r="C31415" s="554"/>
      <c r="D31415" s="554"/>
    </row>
    <row r="31416" spans="3:4" hidden="1" outlineLevel="1" x14ac:dyDescent="0.2">
      <c r="C31416" s="554"/>
      <c r="D31416" s="554"/>
    </row>
    <row r="31417" spans="3:4" hidden="1" outlineLevel="1" x14ac:dyDescent="0.2">
      <c r="C31417" s="554"/>
      <c r="D31417" s="554"/>
    </row>
    <row r="31418" spans="3:4" hidden="1" outlineLevel="1" x14ac:dyDescent="0.2">
      <c r="C31418" s="554"/>
      <c r="D31418" s="554"/>
    </row>
    <row r="31419" spans="3:4" hidden="1" outlineLevel="1" x14ac:dyDescent="0.2">
      <c r="C31419" s="554"/>
      <c r="D31419" s="554"/>
    </row>
    <row r="31420" spans="3:4" hidden="1" outlineLevel="1" x14ac:dyDescent="0.2">
      <c r="C31420" s="554"/>
      <c r="D31420" s="554"/>
    </row>
    <row r="31421" spans="3:4" hidden="1" outlineLevel="1" x14ac:dyDescent="0.2">
      <c r="C31421" s="554"/>
      <c r="D31421" s="554"/>
    </row>
    <row r="31422" spans="3:4" hidden="1" outlineLevel="1" x14ac:dyDescent="0.2">
      <c r="C31422" s="554"/>
      <c r="D31422" s="554"/>
    </row>
    <row r="31423" spans="3:4" hidden="1" outlineLevel="1" x14ac:dyDescent="0.2">
      <c r="C31423" s="554"/>
      <c r="D31423" s="554"/>
    </row>
    <row r="31424" spans="3:4" hidden="1" outlineLevel="1" x14ac:dyDescent="0.2">
      <c r="C31424" s="554"/>
      <c r="D31424" s="554"/>
    </row>
    <row r="31425" spans="3:4" hidden="1" outlineLevel="1" x14ac:dyDescent="0.2">
      <c r="C31425" s="554"/>
      <c r="D31425" s="554"/>
    </row>
    <row r="31426" spans="3:4" hidden="1" outlineLevel="1" x14ac:dyDescent="0.2">
      <c r="C31426" s="554"/>
      <c r="D31426" s="554"/>
    </row>
    <row r="31427" spans="3:4" hidden="1" outlineLevel="1" x14ac:dyDescent="0.2">
      <c r="C31427" s="554"/>
      <c r="D31427" s="554"/>
    </row>
    <row r="31428" spans="3:4" hidden="1" outlineLevel="1" x14ac:dyDescent="0.2">
      <c r="C31428" s="554"/>
      <c r="D31428" s="554"/>
    </row>
    <row r="31429" spans="3:4" hidden="1" outlineLevel="1" x14ac:dyDescent="0.2">
      <c r="C31429" s="554"/>
      <c r="D31429" s="554"/>
    </row>
    <row r="31430" spans="3:4" hidden="1" outlineLevel="1" x14ac:dyDescent="0.2">
      <c r="C31430" s="554"/>
      <c r="D31430" s="554"/>
    </row>
    <row r="31431" spans="3:4" hidden="1" outlineLevel="1" x14ac:dyDescent="0.2">
      <c r="C31431" s="554"/>
      <c r="D31431" s="554"/>
    </row>
    <row r="31432" spans="3:4" hidden="1" outlineLevel="1" x14ac:dyDescent="0.2">
      <c r="C31432" s="554"/>
      <c r="D31432" s="554"/>
    </row>
    <row r="31433" spans="3:4" hidden="1" outlineLevel="1" x14ac:dyDescent="0.2">
      <c r="C31433" s="554"/>
      <c r="D31433" s="554"/>
    </row>
    <row r="31434" spans="3:4" hidden="1" outlineLevel="1" x14ac:dyDescent="0.2">
      <c r="C31434" s="554"/>
      <c r="D31434" s="554"/>
    </row>
    <row r="31435" spans="3:4" hidden="1" outlineLevel="1" x14ac:dyDescent="0.2">
      <c r="C31435" s="554"/>
      <c r="D31435" s="554"/>
    </row>
    <row r="31436" spans="3:4" hidden="1" outlineLevel="1" x14ac:dyDescent="0.2">
      <c r="C31436" s="554"/>
      <c r="D31436" s="554"/>
    </row>
    <row r="31437" spans="3:4" hidden="1" outlineLevel="1" x14ac:dyDescent="0.2">
      <c r="C31437" s="554"/>
      <c r="D31437" s="554"/>
    </row>
    <row r="31438" spans="3:4" hidden="1" outlineLevel="1" x14ac:dyDescent="0.2">
      <c r="C31438" s="554"/>
      <c r="D31438" s="554"/>
    </row>
    <row r="31439" spans="3:4" hidden="1" outlineLevel="1" x14ac:dyDescent="0.2">
      <c r="C31439" s="554"/>
      <c r="D31439" s="554"/>
    </row>
    <row r="31440" spans="3:4" hidden="1" outlineLevel="1" x14ac:dyDescent="0.2">
      <c r="C31440" s="554"/>
      <c r="D31440" s="554"/>
    </row>
    <row r="31441" spans="3:4" hidden="1" outlineLevel="1" x14ac:dyDescent="0.2">
      <c r="C31441" s="554"/>
      <c r="D31441" s="554"/>
    </row>
    <row r="31442" spans="3:4" hidden="1" outlineLevel="1" x14ac:dyDescent="0.2">
      <c r="C31442" s="554"/>
      <c r="D31442" s="554"/>
    </row>
    <row r="31443" spans="3:4" hidden="1" outlineLevel="1" x14ac:dyDescent="0.2">
      <c r="C31443" s="554"/>
      <c r="D31443" s="554"/>
    </row>
    <row r="31444" spans="3:4" hidden="1" outlineLevel="1" x14ac:dyDescent="0.2">
      <c r="C31444" s="554"/>
      <c r="D31444" s="554"/>
    </row>
    <row r="31445" spans="3:4" hidden="1" outlineLevel="1" x14ac:dyDescent="0.2">
      <c r="C31445" s="554"/>
      <c r="D31445" s="554"/>
    </row>
    <row r="31446" spans="3:4" hidden="1" outlineLevel="1" x14ac:dyDescent="0.2">
      <c r="C31446" s="554"/>
      <c r="D31446" s="554"/>
    </row>
    <row r="31447" spans="3:4" hidden="1" outlineLevel="1" x14ac:dyDescent="0.2">
      <c r="C31447" s="554"/>
      <c r="D31447" s="554"/>
    </row>
    <row r="31448" spans="3:4" hidden="1" outlineLevel="1" x14ac:dyDescent="0.2">
      <c r="C31448" s="554"/>
      <c r="D31448" s="554"/>
    </row>
    <row r="31449" spans="3:4" hidden="1" outlineLevel="1" x14ac:dyDescent="0.2">
      <c r="C31449" s="554"/>
      <c r="D31449" s="554"/>
    </row>
    <row r="31450" spans="3:4" hidden="1" outlineLevel="1" x14ac:dyDescent="0.2">
      <c r="C31450" s="554"/>
      <c r="D31450" s="554"/>
    </row>
    <row r="31451" spans="3:4" hidden="1" outlineLevel="1" x14ac:dyDescent="0.2">
      <c r="C31451" s="554"/>
      <c r="D31451" s="554"/>
    </row>
    <row r="31452" spans="3:4" hidden="1" outlineLevel="1" x14ac:dyDescent="0.2">
      <c r="C31452" s="554"/>
      <c r="D31452" s="554"/>
    </row>
    <row r="31453" spans="3:4" hidden="1" outlineLevel="1" x14ac:dyDescent="0.2">
      <c r="C31453" s="554"/>
      <c r="D31453" s="554"/>
    </row>
    <row r="31454" spans="3:4" hidden="1" outlineLevel="1" x14ac:dyDescent="0.2">
      <c r="C31454" s="554"/>
      <c r="D31454" s="554"/>
    </row>
    <row r="31455" spans="3:4" hidden="1" outlineLevel="1" x14ac:dyDescent="0.2">
      <c r="C31455" s="554"/>
      <c r="D31455" s="554"/>
    </row>
    <row r="31456" spans="3:4" hidden="1" outlineLevel="1" x14ac:dyDescent="0.2">
      <c r="C31456" s="554"/>
      <c r="D31456" s="554"/>
    </row>
    <row r="31457" spans="3:4" hidden="1" outlineLevel="1" x14ac:dyDescent="0.2">
      <c r="C31457" s="554"/>
      <c r="D31457" s="554"/>
    </row>
    <row r="31458" spans="3:4" hidden="1" outlineLevel="1" x14ac:dyDescent="0.2">
      <c r="C31458" s="554"/>
      <c r="D31458" s="554"/>
    </row>
    <row r="31459" spans="3:4" hidden="1" outlineLevel="1" x14ac:dyDescent="0.2">
      <c r="C31459" s="554"/>
      <c r="D31459" s="554"/>
    </row>
    <row r="31460" spans="3:4" hidden="1" outlineLevel="1" x14ac:dyDescent="0.2">
      <c r="C31460" s="554"/>
      <c r="D31460" s="554"/>
    </row>
    <row r="31461" spans="3:4" hidden="1" outlineLevel="1" x14ac:dyDescent="0.2">
      <c r="C31461" s="554"/>
      <c r="D31461" s="554"/>
    </row>
    <row r="31462" spans="3:4" hidden="1" outlineLevel="1" x14ac:dyDescent="0.2">
      <c r="C31462" s="554"/>
      <c r="D31462" s="554"/>
    </row>
    <row r="31463" spans="3:4" hidden="1" outlineLevel="1" x14ac:dyDescent="0.2">
      <c r="C31463" s="554"/>
      <c r="D31463" s="554"/>
    </row>
    <row r="31464" spans="3:4" hidden="1" outlineLevel="1" x14ac:dyDescent="0.2">
      <c r="C31464" s="554"/>
      <c r="D31464" s="554"/>
    </row>
    <row r="31465" spans="3:4" hidden="1" outlineLevel="1" x14ac:dyDescent="0.2">
      <c r="C31465" s="554"/>
      <c r="D31465" s="554"/>
    </row>
    <row r="31466" spans="3:4" hidden="1" outlineLevel="1" x14ac:dyDescent="0.2">
      <c r="C31466" s="554"/>
      <c r="D31466" s="554"/>
    </row>
    <row r="31467" spans="3:4" hidden="1" outlineLevel="1" x14ac:dyDescent="0.2">
      <c r="C31467" s="554"/>
      <c r="D31467" s="554"/>
    </row>
    <row r="31468" spans="3:4" hidden="1" outlineLevel="1" x14ac:dyDescent="0.2">
      <c r="C31468" s="554"/>
      <c r="D31468" s="554"/>
    </row>
    <row r="31469" spans="3:4" hidden="1" outlineLevel="1" x14ac:dyDescent="0.2">
      <c r="C31469" s="554"/>
      <c r="D31469" s="554"/>
    </row>
    <row r="31470" spans="3:4" hidden="1" outlineLevel="1" x14ac:dyDescent="0.2">
      <c r="C31470" s="554"/>
      <c r="D31470" s="554"/>
    </row>
    <row r="31471" spans="3:4" hidden="1" outlineLevel="1" x14ac:dyDescent="0.2">
      <c r="C31471" s="554"/>
      <c r="D31471" s="554"/>
    </row>
    <row r="31472" spans="3:4" hidden="1" outlineLevel="1" x14ac:dyDescent="0.2">
      <c r="C31472" s="554"/>
      <c r="D31472" s="554"/>
    </row>
    <row r="31473" spans="3:4" hidden="1" outlineLevel="1" x14ac:dyDescent="0.2">
      <c r="C31473" s="554"/>
      <c r="D31473" s="554"/>
    </row>
    <row r="31474" spans="3:4" hidden="1" outlineLevel="1" x14ac:dyDescent="0.2">
      <c r="C31474" s="554"/>
      <c r="D31474" s="554"/>
    </row>
    <row r="31475" spans="3:4" hidden="1" outlineLevel="1" x14ac:dyDescent="0.2">
      <c r="C31475" s="554"/>
      <c r="D31475" s="554"/>
    </row>
    <row r="31476" spans="3:4" hidden="1" outlineLevel="1" x14ac:dyDescent="0.2">
      <c r="C31476" s="554"/>
      <c r="D31476" s="554"/>
    </row>
    <row r="31477" spans="3:4" hidden="1" outlineLevel="1" x14ac:dyDescent="0.2">
      <c r="C31477" s="554"/>
      <c r="D31477" s="554"/>
    </row>
    <row r="31478" spans="3:4" hidden="1" outlineLevel="1" x14ac:dyDescent="0.2">
      <c r="C31478" s="554"/>
      <c r="D31478" s="554"/>
    </row>
    <row r="31479" spans="3:4" hidden="1" outlineLevel="1" x14ac:dyDescent="0.2">
      <c r="C31479" s="554"/>
      <c r="D31479" s="554"/>
    </row>
    <row r="31480" spans="3:4" hidden="1" outlineLevel="1" x14ac:dyDescent="0.2">
      <c r="C31480" s="554"/>
      <c r="D31480" s="554"/>
    </row>
    <row r="31481" spans="3:4" hidden="1" outlineLevel="1" x14ac:dyDescent="0.2">
      <c r="C31481" s="554"/>
      <c r="D31481" s="554"/>
    </row>
    <row r="31482" spans="3:4" hidden="1" outlineLevel="1" x14ac:dyDescent="0.2">
      <c r="C31482" s="554"/>
      <c r="D31482" s="554"/>
    </row>
    <row r="31483" spans="3:4" hidden="1" outlineLevel="1" x14ac:dyDescent="0.2">
      <c r="C31483" s="554"/>
      <c r="D31483" s="554"/>
    </row>
    <row r="31484" spans="3:4" hidden="1" outlineLevel="1" x14ac:dyDescent="0.2">
      <c r="C31484" s="554"/>
      <c r="D31484" s="554"/>
    </row>
    <row r="31485" spans="3:4" hidden="1" outlineLevel="1" x14ac:dyDescent="0.2">
      <c r="C31485" s="554"/>
      <c r="D31485" s="554"/>
    </row>
    <row r="31486" spans="3:4" hidden="1" outlineLevel="1" x14ac:dyDescent="0.2">
      <c r="C31486" s="554"/>
      <c r="D31486" s="554"/>
    </row>
    <row r="31487" spans="3:4" hidden="1" outlineLevel="1" x14ac:dyDescent="0.2">
      <c r="C31487" s="554"/>
      <c r="D31487" s="554"/>
    </row>
    <row r="31488" spans="3:4" hidden="1" outlineLevel="1" x14ac:dyDescent="0.2">
      <c r="C31488" s="554"/>
      <c r="D31488" s="554"/>
    </row>
    <row r="31489" spans="3:4" hidden="1" outlineLevel="1" x14ac:dyDescent="0.2">
      <c r="C31489" s="554"/>
      <c r="D31489" s="554"/>
    </row>
    <row r="31490" spans="3:4" hidden="1" outlineLevel="1" x14ac:dyDescent="0.2">
      <c r="C31490" s="554"/>
      <c r="D31490" s="554"/>
    </row>
    <row r="31491" spans="3:4" hidden="1" outlineLevel="1" x14ac:dyDescent="0.2">
      <c r="C31491" s="554"/>
      <c r="D31491" s="554"/>
    </row>
    <row r="31492" spans="3:4" hidden="1" outlineLevel="1" x14ac:dyDescent="0.2">
      <c r="C31492" s="554"/>
      <c r="D31492" s="554"/>
    </row>
    <row r="31493" spans="3:4" hidden="1" outlineLevel="1" x14ac:dyDescent="0.2">
      <c r="C31493" s="554"/>
      <c r="D31493" s="554"/>
    </row>
    <row r="31494" spans="3:4" hidden="1" outlineLevel="1" x14ac:dyDescent="0.2">
      <c r="C31494" s="554"/>
      <c r="D31494" s="554"/>
    </row>
    <row r="31495" spans="3:4" hidden="1" outlineLevel="1" x14ac:dyDescent="0.2">
      <c r="C31495" s="554"/>
      <c r="D31495" s="554"/>
    </row>
    <row r="31496" spans="3:4" hidden="1" outlineLevel="1" x14ac:dyDescent="0.2">
      <c r="C31496" s="554"/>
      <c r="D31496" s="554"/>
    </row>
    <row r="31497" spans="3:4" hidden="1" outlineLevel="1" x14ac:dyDescent="0.2">
      <c r="C31497" s="554"/>
      <c r="D31497" s="554"/>
    </row>
    <row r="31498" spans="3:4" hidden="1" outlineLevel="1" x14ac:dyDescent="0.2">
      <c r="C31498" s="554"/>
      <c r="D31498" s="554"/>
    </row>
    <row r="31499" spans="3:4" hidden="1" outlineLevel="1" x14ac:dyDescent="0.2">
      <c r="C31499" s="554"/>
      <c r="D31499" s="554"/>
    </row>
    <row r="31500" spans="3:4" hidden="1" outlineLevel="1" x14ac:dyDescent="0.2">
      <c r="C31500" s="554"/>
      <c r="D31500" s="554"/>
    </row>
    <row r="31501" spans="3:4" hidden="1" outlineLevel="1" x14ac:dyDescent="0.2">
      <c r="C31501" s="554"/>
      <c r="D31501" s="554"/>
    </row>
    <row r="31502" spans="3:4" hidden="1" outlineLevel="1" x14ac:dyDescent="0.2">
      <c r="C31502" s="554"/>
      <c r="D31502" s="554"/>
    </row>
    <row r="31503" spans="3:4" hidden="1" outlineLevel="1" x14ac:dyDescent="0.2">
      <c r="C31503" s="554"/>
      <c r="D31503" s="554"/>
    </row>
    <row r="31504" spans="3:4" hidden="1" outlineLevel="1" x14ac:dyDescent="0.2">
      <c r="C31504" s="554"/>
      <c r="D31504" s="554"/>
    </row>
    <row r="31505" spans="3:4" hidden="1" outlineLevel="1" x14ac:dyDescent="0.2">
      <c r="C31505" s="554"/>
      <c r="D31505" s="554"/>
    </row>
    <row r="31506" spans="3:4" hidden="1" outlineLevel="1" x14ac:dyDescent="0.2">
      <c r="C31506" s="554"/>
      <c r="D31506" s="554"/>
    </row>
    <row r="31507" spans="3:4" hidden="1" outlineLevel="1" x14ac:dyDescent="0.2">
      <c r="C31507" s="554"/>
      <c r="D31507" s="554"/>
    </row>
    <row r="31508" spans="3:4" hidden="1" outlineLevel="1" x14ac:dyDescent="0.2">
      <c r="C31508" s="554"/>
      <c r="D31508" s="554"/>
    </row>
    <row r="31509" spans="3:4" hidden="1" outlineLevel="1" x14ac:dyDescent="0.2">
      <c r="C31509" s="554"/>
      <c r="D31509" s="554"/>
    </row>
    <row r="31510" spans="3:4" hidden="1" outlineLevel="1" x14ac:dyDescent="0.2">
      <c r="C31510" s="554"/>
      <c r="D31510" s="554"/>
    </row>
    <row r="31511" spans="3:4" hidden="1" outlineLevel="1" x14ac:dyDescent="0.2">
      <c r="C31511" s="554"/>
      <c r="D31511" s="554"/>
    </row>
    <row r="31512" spans="3:4" hidden="1" outlineLevel="1" x14ac:dyDescent="0.2">
      <c r="C31512" s="554"/>
      <c r="D31512" s="554"/>
    </row>
    <row r="31513" spans="3:4" hidden="1" outlineLevel="1" x14ac:dyDescent="0.2">
      <c r="C31513" s="554"/>
      <c r="D31513" s="554"/>
    </row>
    <row r="31514" spans="3:4" hidden="1" outlineLevel="1" x14ac:dyDescent="0.2">
      <c r="C31514" s="554"/>
      <c r="D31514" s="554"/>
    </row>
    <row r="31515" spans="3:4" hidden="1" outlineLevel="1" x14ac:dyDescent="0.2">
      <c r="C31515" s="554"/>
      <c r="D31515" s="554"/>
    </row>
    <row r="31516" spans="3:4" hidden="1" outlineLevel="1" x14ac:dyDescent="0.2">
      <c r="C31516" s="554"/>
      <c r="D31516" s="554"/>
    </row>
    <row r="31517" spans="3:4" hidden="1" outlineLevel="1" x14ac:dyDescent="0.2">
      <c r="C31517" s="554"/>
      <c r="D31517" s="554"/>
    </row>
    <row r="31518" spans="3:4" hidden="1" outlineLevel="1" x14ac:dyDescent="0.2">
      <c r="C31518" s="554"/>
      <c r="D31518" s="554"/>
    </row>
    <row r="31519" spans="3:4" hidden="1" outlineLevel="1" x14ac:dyDescent="0.2">
      <c r="C31519" s="554"/>
      <c r="D31519" s="554"/>
    </row>
    <row r="31520" spans="3:4" hidden="1" outlineLevel="1" x14ac:dyDescent="0.2">
      <c r="C31520" s="554"/>
      <c r="D31520" s="554"/>
    </row>
    <row r="31521" spans="3:4" hidden="1" outlineLevel="1" x14ac:dyDescent="0.2">
      <c r="C31521" s="554"/>
      <c r="D31521" s="554"/>
    </row>
    <row r="31522" spans="3:4" hidden="1" outlineLevel="1" x14ac:dyDescent="0.2">
      <c r="C31522" s="554"/>
      <c r="D31522" s="554"/>
    </row>
    <row r="31523" spans="3:4" hidden="1" outlineLevel="1" x14ac:dyDescent="0.2">
      <c r="C31523" s="554"/>
      <c r="D31523" s="554"/>
    </row>
    <row r="31524" spans="3:4" hidden="1" outlineLevel="1" x14ac:dyDescent="0.2">
      <c r="C31524" s="554"/>
      <c r="D31524" s="554"/>
    </row>
    <row r="31525" spans="3:4" hidden="1" outlineLevel="1" x14ac:dyDescent="0.2">
      <c r="C31525" s="554"/>
      <c r="D31525" s="554"/>
    </row>
    <row r="31526" spans="3:4" hidden="1" outlineLevel="1" x14ac:dyDescent="0.2">
      <c r="C31526" s="554"/>
      <c r="D31526" s="554"/>
    </row>
    <row r="31527" spans="3:4" hidden="1" outlineLevel="1" x14ac:dyDescent="0.2">
      <c r="C31527" s="554"/>
      <c r="D31527" s="554"/>
    </row>
    <row r="31528" spans="3:4" hidden="1" outlineLevel="1" x14ac:dyDescent="0.2">
      <c r="C31528" s="554"/>
      <c r="D31528" s="554"/>
    </row>
    <row r="31529" spans="3:4" hidden="1" outlineLevel="1" x14ac:dyDescent="0.2">
      <c r="C31529" s="554"/>
      <c r="D31529" s="554"/>
    </row>
    <row r="31530" spans="3:4" hidden="1" outlineLevel="1" x14ac:dyDescent="0.2">
      <c r="C31530" s="554"/>
      <c r="D31530" s="554"/>
    </row>
    <row r="31531" spans="3:4" hidden="1" outlineLevel="1" x14ac:dyDescent="0.2">
      <c r="C31531" s="554"/>
      <c r="D31531" s="554"/>
    </row>
    <row r="31532" spans="3:4" hidden="1" outlineLevel="1" x14ac:dyDescent="0.2">
      <c r="C31532" s="554"/>
      <c r="D31532" s="554"/>
    </row>
    <row r="31533" spans="3:4" hidden="1" outlineLevel="1" x14ac:dyDescent="0.2">
      <c r="C31533" s="554"/>
      <c r="D31533" s="554"/>
    </row>
    <row r="31534" spans="3:4" hidden="1" outlineLevel="1" x14ac:dyDescent="0.2">
      <c r="C31534" s="554"/>
      <c r="D31534" s="554"/>
    </row>
    <row r="31535" spans="3:4" hidden="1" outlineLevel="1" x14ac:dyDescent="0.2">
      <c r="C31535" s="554"/>
      <c r="D31535" s="554"/>
    </row>
    <row r="31536" spans="3:4" hidden="1" outlineLevel="1" x14ac:dyDescent="0.2">
      <c r="C31536" s="554"/>
      <c r="D31536" s="554"/>
    </row>
    <row r="31537" spans="3:4" hidden="1" outlineLevel="1" x14ac:dyDescent="0.2">
      <c r="C31537" s="554"/>
      <c r="D31537" s="554"/>
    </row>
    <row r="31538" spans="3:4" hidden="1" outlineLevel="1" x14ac:dyDescent="0.2">
      <c r="C31538" s="554"/>
      <c r="D31538" s="554"/>
    </row>
    <row r="31539" spans="3:4" hidden="1" outlineLevel="1" x14ac:dyDescent="0.2">
      <c r="C31539" s="554"/>
      <c r="D31539" s="554"/>
    </row>
    <row r="31540" spans="3:4" hidden="1" outlineLevel="1" x14ac:dyDescent="0.2">
      <c r="C31540" s="554"/>
      <c r="D31540" s="554"/>
    </row>
    <row r="31541" spans="3:4" hidden="1" outlineLevel="1" x14ac:dyDescent="0.2">
      <c r="C31541" s="554"/>
      <c r="D31541" s="554"/>
    </row>
    <row r="31542" spans="3:4" hidden="1" outlineLevel="1" x14ac:dyDescent="0.2">
      <c r="C31542" s="554"/>
      <c r="D31542" s="554"/>
    </row>
    <row r="31543" spans="3:4" hidden="1" outlineLevel="1" x14ac:dyDescent="0.2">
      <c r="C31543" s="554"/>
      <c r="D31543" s="554"/>
    </row>
    <row r="31544" spans="3:4" hidden="1" outlineLevel="1" x14ac:dyDescent="0.2">
      <c r="C31544" s="554"/>
      <c r="D31544" s="554"/>
    </row>
    <row r="31545" spans="3:4" hidden="1" outlineLevel="1" x14ac:dyDescent="0.2">
      <c r="C31545" s="554"/>
      <c r="D31545" s="554"/>
    </row>
    <row r="31546" spans="3:4" hidden="1" outlineLevel="1" x14ac:dyDescent="0.2">
      <c r="C31546" s="554"/>
      <c r="D31546" s="554"/>
    </row>
    <row r="31547" spans="3:4" hidden="1" outlineLevel="1" x14ac:dyDescent="0.2">
      <c r="C31547" s="554"/>
      <c r="D31547" s="554"/>
    </row>
    <row r="31548" spans="3:4" hidden="1" outlineLevel="1" x14ac:dyDescent="0.2">
      <c r="C31548" s="554"/>
      <c r="D31548" s="554"/>
    </row>
    <row r="31549" spans="3:4" hidden="1" outlineLevel="1" x14ac:dyDescent="0.2">
      <c r="C31549" s="554"/>
      <c r="D31549" s="554"/>
    </row>
    <row r="31550" spans="3:4" hidden="1" outlineLevel="1" x14ac:dyDescent="0.2">
      <c r="C31550" s="554"/>
      <c r="D31550" s="554"/>
    </row>
    <row r="31551" spans="3:4" hidden="1" outlineLevel="1" x14ac:dyDescent="0.2">
      <c r="C31551" s="554"/>
      <c r="D31551" s="554"/>
    </row>
    <row r="31552" spans="3:4" hidden="1" outlineLevel="1" x14ac:dyDescent="0.2">
      <c r="C31552" s="554"/>
      <c r="D31552" s="554"/>
    </row>
    <row r="31553" spans="3:4" hidden="1" outlineLevel="1" x14ac:dyDescent="0.2">
      <c r="C31553" s="554"/>
      <c r="D31553" s="554"/>
    </row>
    <row r="31554" spans="3:4" hidden="1" outlineLevel="1" x14ac:dyDescent="0.2">
      <c r="C31554" s="554"/>
      <c r="D31554" s="554"/>
    </row>
    <row r="31555" spans="3:4" hidden="1" outlineLevel="1" x14ac:dyDescent="0.2">
      <c r="C31555" s="554"/>
      <c r="D31555" s="554"/>
    </row>
    <row r="31556" spans="3:4" hidden="1" outlineLevel="1" x14ac:dyDescent="0.2">
      <c r="C31556" s="554"/>
      <c r="D31556" s="554"/>
    </row>
    <row r="31557" spans="3:4" hidden="1" outlineLevel="1" x14ac:dyDescent="0.2">
      <c r="C31557" s="554"/>
      <c r="D31557" s="554"/>
    </row>
    <row r="31558" spans="3:4" hidden="1" outlineLevel="1" x14ac:dyDescent="0.2">
      <c r="C31558" s="554"/>
      <c r="D31558" s="554"/>
    </row>
    <row r="31559" spans="3:4" hidden="1" outlineLevel="1" x14ac:dyDescent="0.2">
      <c r="C31559" s="554"/>
      <c r="D31559" s="554"/>
    </row>
    <row r="31560" spans="3:4" hidden="1" outlineLevel="1" x14ac:dyDescent="0.2">
      <c r="C31560" s="554"/>
      <c r="D31560" s="554"/>
    </row>
    <row r="31561" spans="3:4" hidden="1" outlineLevel="1" x14ac:dyDescent="0.2">
      <c r="C31561" s="554"/>
      <c r="D31561" s="554"/>
    </row>
    <row r="31562" spans="3:4" hidden="1" outlineLevel="1" x14ac:dyDescent="0.2">
      <c r="C31562" s="554"/>
      <c r="D31562" s="554"/>
    </row>
    <row r="31563" spans="3:4" hidden="1" outlineLevel="1" x14ac:dyDescent="0.2">
      <c r="C31563" s="554"/>
      <c r="D31563" s="554"/>
    </row>
    <row r="31564" spans="3:4" hidden="1" outlineLevel="1" x14ac:dyDescent="0.2">
      <c r="C31564" s="554"/>
      <c r="D31564" s="554"/>
    </row>
    <row r="31565" spans="3:4" hidden="1" outlineLevel="1" x14ac:dyDescent="0.2">
      <c r="C31565" s="554"/>
      <c r="D31565" s="554"/>
    </row>
    <row r="31566" spans="3:4" hidden="1" outlineLevel="1" x14ac:dyDescent="0.2">
      <c r="C31566" s="554"/>
      <c r="D31566" s="554"/>
    </row>
    <row r="31567" spans="3:4" hidden="1" outlineLevel="1" x14ac:dyDescent="0.2">
      <c r="C31567" s="554"/>
      <c r="D31567" s="554"/>
    </row>
    <row r="31568" spans="3:4" hidden="1" outlineLevel="1" x14ac:dyDescent="0.2">
      <c r="C31568" s="554"/>
      <c r="D31568" s="554"/>
    </row>
    <row r="31569" spans="3:4" hidden="1" outlineLevel="1" x14ac:dyDescent="0.2">
      <c r="C31569" s="554"/>
      <c r="D31569" s="554"/>
    </row>
    <row r="31570" spans="3:4" hidden="1" outlineLevel="1" x14ac:dyDescent="0.2">
      <c r="C31570" s="554"/>
      <c r="D31570" s="554"/>
    </row>
    <row r="31571" spans="3:4" hidden="1" outlineLevel="1" x14ac:dyDescent="0.2">
      <c r="C31571" s="554"/>
      <c r="D31571" s="554"/>
    </row>
    <row r="31572" spans="3:4" hidden="1" outlineLevel="1" x14ac:dyDescent="0.2">
      <c r="C31572" s="554"/>
      <c r="D31572" s="554"/>
    </row>
    <row r="31573" spans="3:4" hidden="1" outlineLevel="1" x14ac:dyDescent="0.2">
      <c r="C31573" s="554"/>
      <c r="D31573" s="554"/>
    </row>
    <row r="31574" spans="3:4" hidden="1" outlineLevel="1" x14ac:dyDescent="0.2">
      <c r="C31574" s="554"/>
      <c r="D31574" s="554"/>
    </row>
    <row r="31575" spans="3:4" hidden="1" outlineLevel="1" x14ac:dyDescent="0.2">
      <c r="C31575" s="554"/>
      <c r="D31575" s="554"/>
    </row>
    <row r="31576" spans="3:4" hidden="1" outlineLevel="1" x14ac:dyDescent="0.2">
      <c r="C31576" s="554"/>
      <c r="D31576" s="554"/>
    </row>
    <row r="31577" spans="3:4" hidden="1" outlineLevel="1" x14ac:dyDescent="0.2">
      <c r="C31577" s="554"/>
      <c r="D31577" s="554"/>
    </row>
    <row r="31578" spans="3:4" hidden="1" outlineLevel="1" x14ac:dyDescent="0.2">
      <c r="C31578" s="554"/>
      <c r="D31578" s="554"/>
    </row>
    <row r="31579" spans="3:4" hidden="1" outlineLevel="1" x14ac:dyDescent="0.2">
      <c r="C31579" s="554"/>
      <c r="D31579" s="554"/>
    </row>
    <row r="31580" spans="3:4" hidden="1" outlineLevel="1" x14ac:dyDescent="0.2">
      <c r="C31580" s="554"/>
      <c r="D31580" s="554"/>
    </row>
    <row r="31581" spans="3:4" hidden="1" outlineLevel="1" x14ac:dyDescent="0.2">
      <c r="C31581" s="554"/>
      <c r="D31581" s="554"/>
    </row>
    <row r="31582" spans="3:4" hidden="1" outlineLevel="1" x14ac:dyDescent="0.2">
      <c r="C31582" s="554"/>
      <c r="D31582" s="554"/>
    </row>
    <row r="31583" spans="3:4" hidden="1" outlineLevel="1" x14ac:dyDescent="0.2">
      <c r="C31583" s="554"/>
      <c r="D31583" s="554"/>
    </row>
    <row r="31584" spans="3:4" hidden="1" outlineLevel="1" x14ac:dyDescent="0.2">
      <c r="C31584" s="554"/>
      <c r="D31584" s="554"/>
    </row>
    <row r="31585" spans="3:4" hidden="1" outlineLevel="1" x14ac:dyDescent="0.2">
      <c r="C31585" s="554"/>
      <c r="D31585" s="554"/>
    </row>
    <row r="31586" spans="3:4" hidden="1" outlineLevel="1" x14ac:dyDescent="0.2">
      <c r="C31586" s="554"/>
      <c r="D31586" s="554"/>
    </row>
    <row r="31587" spans="3:4" hidden="1" outlineLevel="1" x14ac:dyDescent="0.2">
      <c r="C31587" s="554"/>
      <c r="D31587" s="554"/>
    </row>
    <row r="31588" spans="3:4" hidden="1" outlineLevel="1" x14ac:dyDescent="0.2">
      <c r="C31588" s="554"/>
      <c r="D31588" s="554"/>
    </row>
    <row r="31589" spans="3:4" hidden="1" outlineLevel="1" x14ac:dyDescent="0.2">
      <c r="C31589" s="554"/>
      <c r="D31589" s="554"/>
    </row>
    <row r="31590" spans="3:4" hidden="1" outlineLevel="1" x14ac:dyDescent="0.2">
      <c r="C31590" s="554"/>
      <c r="D31590" s="554"/>
    </row>
    <row r="31591" spans="3:4" hidden="1" outlineLevel="1" x14ac:dyDescent="0.2">
      <c r="C31591" s="554"/>
      <c r="D31591" s="554"/>
    </row>
    <row r="31592" spans="3:4" hidden="1" outlineLevel="1" x14ac:dyDescent="0.2">
      <c r="C31592" s="554"/>
      <c r="D31592" s="554"/>
    </row>
    <row r="31593" spans="3:4" hidden="1" outlineLevel="1" x14ac:dyDescent="0.2">
      <c r="C31593" s="554"/>
      <c r="D31593" s="554"/>
    </row>
    <row r="31594" spans="3:4" hidden="1" outlineLevel="1" x14ac:dyDescent="0.2">
      <c r="C31594" s="554"/>
      <c r="D31594" s="554"/>
    </row>
    <row r="31595" spans="3:4" hidden="1" outlineLevel="1" x14ac:dyDescent="0.2">
      <c r="C31595" s="554"/>
      <c r="D31595" s="554"/>
    </row>
    <row r="31596" spans="3:4" hidden="1" outlineLevel="1" x14ac:dyDescent="0.2">
      <c r="C31596" s="554"/>
      <c r="D31596" s="554"/>
    </row>
    <row r="31597" spans="3:4" hidden="1" outlineLevel="1" x14ac:dyDescent="0.2">
      <c r="C31597" s="554"/>
      <c r="D31597" s="554"/>
    </row>
    <row r="31598" spans="3:4" hidden="1" outlineLevel="1" x14ac:dyDescent="0.2">
      <c r="C31598" s="554"/>
      <c r="D31598" s="554"/>
    </row>
    <row r="31599" spans="3:4" hidden="1" outlineLevel="1" x14ac:dyDescent="0.2">
      <c r="C31599" s="554"/>
      <c r="D31599" s="554"/>
    </row>
    <row r="31600" spans="3:4" hidden="1" outlineLevel="1" x14ac:dyDescent="0.2">
      <c r="C31600" s="554"/>
      <c r="D31600" s="554"/>
    </row>
    <row r="31601" spans="3:4" hidden="1" outlineLevel="1" x14ac:dyDescent="0.2">
      <c r="C31601" s="554"/>
      <c r="D31601" s="554"/>
    </row>
    <row r="31602" spans="3:4" hidden="1" outlineLevel="1" x14ac:dyDescent="0.2">
      <c r="C31602" s="554"/>
      <c r="D31602" s="554"/>
    </row>
    <row r="31603" spans="3:4" hidden="1" outlineLevel="1" x14ac:dyDescent="0.2">
      <c r="C31603" s="554"/>
      <c r="D31603" s="554"/>
    </row>
    <row r="31604" spans="3:4" hidden="1" outlineLevel="1" x14ac:dyDescent="0.2">
      <c r="C31604" s="554"/>
      <c r="D31604" s="554"/>
    </row>
    <row r="31605" spans="3:4" hidden="1" outlineLevel="1" x14ac:dyDescent="0.2">
      <c r="C31605" s="554"/>
      <c r="D31605" s="554"/>
    </row>
    <row r="31606" spans="3:4" hidden="1" outlineLevel="1" x14ac:dyDescent="0.2">
      <c r="C31606" s="554"/>
      <c r="D31606" s="554"/>
    </row>
    <row r="31607" spans="3:4" hidden="1" outlineLevel="1" x14ac:dyDescent="0.2">
      <c r="C31607" s="554"/>
      <c r="D31607" s="554"/>
    </row>
    <row r="31608" spans="3:4" hidden="1" outlineLevel="1" x14ac:dyDescent="0.2">
      <c r="C31608" s="554"/>
      <c r="D31608" s="554"/>
    </row>
    <row r="31609" spans="3:4" hidden="1" outlineLevel="1" x14ac:dyDescent="0.2">
      <c r="C31609" s="554"/>
      <c r="D31609" s="554"/>
    </row>
    <row r="31610" spans="3:4" hidden="1" outlineLevel="1" x14ac:dyDescent="0.2">
      <c r="C31610" s="554"/>
      <c r="D31610" s="554"/>
    </row>
    <row r="31611" spans="3:4" hidden="1" outlineLevel="1" x14ac:dyDescent="0.2">
      <c r="C31611" s="554"/>
      <c r="D31611" s="554"/>
    </row>
    <row r="31612" spans="3:4" hidden="1" outlineLevel="1" x14ac:dyDescent="0.2">
      <c r="C31612" s="554"/>
      <c r="D31612" s="554"/>
    </row>
    <row r="31613" spans="3:4" hidden="1" outlineLevel="1" x14ac:dyDescent="0.2">
      <c r="C31613" s="554"/>
      <c r="D31613" s="554"/>
    </row>
    <row r="31614" spans="3:4" hidden="1" outlineLevel="1" x14ac:dyDescent="0.2">
      <c r="C31614" s="554"/>
      <c r="D31614" s="554"/>
    </row>
    <row r="31615" spans="3:4" hidden="1" outlineLevel="1" x14ac:dyDescent="0.2">
      <c r="C31615" s="554"/>
      <c r="D31615" s="554"/>
    </row>
    <row r="31616" spans="3:4" hidden="1" outlineLevel="1" x14ac:dyDescent="0.2">
      <c r="C31616" s="554"/>
      <c r="D31616" s="554"/>
    </row>
    <row r="31617" spans="3:4" hidden="1" outlineLevel="1" x14ac:dyDescent="0.2">
      <c r="C31617" s="554"/>
      <c r="D31617" s="554"/>
    </row>
    <row r="31618" spans="3:4" hidden="1" outlineLevel="1" x14ac:dyDescent="0.2">
      <c r="C31618" s="554"/>
      <c r="D31618" s="554"/>
    </row>
    <row r="31619" spans="3:4" hidden="1" outlineLevel="1" x14ac:dyDescent="0.2">
      <c r="C31619" s="554"/>
      <c r="D31619" s="554"/>
    </row>
    <row r="31620" spans="3:4" hidden="1" outlineLevel="1" x14ac:dyDescent="0.2">
      <c r="C31620" s="554"/>
      <c r="D31620" s="554"/>
    </row>
    <row r="31621" spans="3:4" hidden="1" outlineLevel="1" x14ac:dyDescent="0.2">
      <c r="C31621" s="554"/>
      <c r="D31621" s="554"/>
    </row>
    <row r="31622" spans="3:4" hidden="1" outlineLevel="1" x14ac:dyDescent="0.2">
      <c r="C31622" s="554"/>
      <c r="D31622" s="554"/>
    </row>
    <row r="31623" spans="3:4" hidden="1" outlineLevel="1" x14ac:dyDescent="0.2">
      <c r="C31623" s="554"/>
      <c r="D31623" s="554"/>
    </row>
    <row r="31624" spans="3:4" hidden="1" outlineLevel="1" x14ac:dyDescent="0.2">
      <c r="C31624" s="554"/>
      <c r="D31624" s="554"/>
    </row>
    <row r="31625" spans="3:4" hidden="1" outlineLevel="1" x14ac:dyDescent="0.2">
      <c r="C31625" s="554"/>
      <c r="D31625" s="554"/>
    </row>
    <row r="31626" spans="3:4" hidden="1" outlineLevel="1" x14ac:dyDescent="0.2">
      <c r="C31626" s="554"/>
      <c r="D31626" s="554"/>
    </row>
    <row r="31627" spans="3:4" hidden="1" outlineLevel="1" x14ac:dyDescent="0.2">
      <c r="C31627" s="554"/>
      <c r="D31627" s="554"/>
    </row>
    <row r="31628" spans="3:4" hidden="1" outlineLevel="1" x14ac:dyDescent="0.2">
      <c r="C31628" s="554"/>
      <c r="D31628" s="554"/>
    </row>
    <row r="31629" spans="3:4" hidden="1" outlineLevel="1" x14ac:dyDescent="0.2">
      <c r="C31629" s="554"/>
      <c r="D31629" s="554"/>
    </row>
    <row r="31630" spans="3:4" hidden="1" outlineLevel="1" x14ac:dyDescent="0.2">
      <c r="C31630" s="554"/>
      <c r="D31630" s="554"/>
    </row>
    <row r="31631" spans="3:4" hidden="1" outlineLevel="1" x14ac:dyDescent="0.2">
      <c r="C31631" s="554"/>
      <c r="D31631" s="554"/>
    </row>
    <row r="31632" spans="3:4" hidden="1" outlineLevel="1" x14ac:dyDescent="0.2">
      <c r="C31632" s="554"/>
      <c r="D31632" s="554"/>
    </row>
    <row r="31633" spans="3:4" hidden="1" outlineLevel="1" x14ac:dyDescent="0.2">
      <c r="C31633" s="554"/>
      <c r="D31633" s="554"/>
    </row>
    <row r="31634" spans="3:4" hidden="1" outlineLevel="1" x14ac:dyDescent="0.2">
      <c r="C31634" s="554"/>
      <c r="D31634" s="554"/>
    </row>
    <row r="31635" spans="3:4" hidden="1" outlineLevel="1" x14ac:dyDescent="0.2">
      <c r="C31635" s="554"/>
      <c r="D31635" s="554"/>
    </row>
    <row r="31636" spans="3:4" hidden="1" outlineLevel="1" x14ac:dyDescent="0.2">
      <c r="C31636" s="554"/>
      <c r="D31636" s="554"/>
    </row>
    <row r="31637" spans="3:4" hidden="1" outlineLevel="1" x14ac:dyDescent="0.2">
      <c r="C31637" s="554"/>
      <c r="D31637" s="554"/>
    </row>
    <row r="31638" spans="3:4" hidden="1" outlineLevel="1" x14ac:dyDescent="0.2">
      <c r="C31638" s="554"/>
      <c r="D31638" s="554"/>
    </row>
    <row r="31639" spans="3:4" hidden="1" outlineLevel="1" x14ac:dyDescent="0.2">
      <c r="C31639" s="554"/>
      <c r="D31639" s="554"/>
    </row>
    <row r="31640" spans="3:4" hidden="1" outlineLevel="1" x14ac:dyDescent="0.2">
      <c r="C31640" s="554"/>
      <c r="D31640" s="554"/>
    </row>
    <row r="31641" spans="3:4" hidden="1" outlineLevel="1" x14ac:dyDescent="0.2">
      <c r="C31641" s="554"/>
      <c r="D31641" s="554"/>
    </row>
    <row r="31642" spans="3:4" hidden="1" outlineLevel="1" x14ac:dyDescent="0.2">
      <c r="C31642" s="554"/>
      <c r="D31642" s="554"/>
    </row>
    <row r="31643" spans="3:4" hidden="1" outlineLevel="1" x14ac:dyDescent="0.2">
      <c r="C31643" s="554"/>
      <c r="D31643" s="554"/>
    </row>
    <row r="31644" spans="3:4" hidden="1" outlineLevel="1" x14ac:dyDescent="0.2">
      <c r="C31644" s="554"/>
      <c r="D31644" s="554"/>
    </row>
    <row r="31645" spans="3:4" hidden="1" outlineLevel="1" x14ac:dyDescent="0.2">
      <c r="C31645" s="554"/>
      <c r="D31645" s="554"/>
    </row>
    <row r="31646" spans="3:4" hidden="1" outlineLevel="1" x14ac:dyDescent="0.2">
      <c r="C31646" s="554"/>
      <c r="D31646" s="554"/>
    </row>
    <row r="31647" spans="3:4" hidden="1" outlineLevel="1" x14ac:dyDescent="0.2">
      <c r="C31647" s="554"/>
      <c r="D31647" s="554"/>
    </row>
    <row r="31648" spans="3:4" hidden="1" outlineLevel="1" x14ac:dyDescent="0.2">
      <c r="C31648" s="554"/>
      <c r="D31648" s="554"/>
    </row>
    <row r="31649" spans="3:4" hidden="1" outlineLevel="1" x14ac:dyDescent="0.2">
      <c r="C31649" s="554"/>
      <c r="D31649" s="554"/>
    </row>
    <row r="31650" spans="3:4" hidden="1" outlineLevel="1" x14ac:dyDescent="0.2">
      <c r="C31650" s="554"/>
      <c r="D31650" s="554"/>
    </row>
    <row r="31651" spans="3:4" hidden="1" outlineLevel="1" x14ac:dyDescent="0.2">
      <c r="C31651" s="554"/>
      <c r="D31651" s="554"/>
    </row>
    <row r="31652" spans="3:4" hidden="1" outlineLevel="1" x14ac:dyDescent="0.2">
      <c r="C31652" s="554"/>
      <c r="D31652" s="554"/>
    </row>
    <row r="31653" spans="3:4" hidden="1" outlineLevel="1" x14ac:dyDescent="0.2">
      <c r="C31653" s="554"/>
      <c r="D31653" s="554"/>
    </row>
    <row r="31654" spans="3:4" hidden="1" outlineLevel="1" x14ac:dyDescent="0.2">
      <c r="C31654" s="554"/>
      <c r="D31654" s="554"/>
    </row>
    <row r="31655" spans="3:4" hidden="1" outlineLevel="1" x14ac:dyDescent="0.2">
      <c r="C31655" s="554"/>
      <c r="D31655" s="554"/>
    </row>
    <row r="31656" spans="3:4" hidden="1" outlineLevel="1" x14ac:dyDescent="0.2">
      <c r="C31656" s="554"/>
      <c r="D31656" s="554"/>
    </row>
    <row r="31657" spans="3:4" hidden="1" outlineLevel="1" x14ac:dyDescent="0.2">
      <c r="C31657" s="554"/>
      <c r="D31657" s="554"/>
    </row>
    <row r="31658" spans="3:4" hidden="1" outlineLevel="1" x14ac:dyDescent="0.2">
      <c r="C31658" s="554"/>
      <c r="D31658" s="554"/>
    </row>
    <row r="31659" spans="3:4" hidden="1" outlineLevel="1" x14ac:dyDescent="0.2">
      <c r="C31659" s="554"/>
      <c r="D31659" s="554"/>
    </row>
    <row r="31660" spans="3:4" hidden="1" outlineLevel="1" x14ac:dyDescent="0.2">
      <c r="C31660" s="554"/>
      <c r="D31660" s="554"/>
    </row>
    <row r="31661" spans="3:4" hidden="1" outlineLevel="1" x14ac:dyDescent="0.2">
      <c r="C31661" s="554"/>
      <c r="D31661" s="554"/>
    </row>
    <row r="31662" spans="3:4" hidden="1" outlineLevel="1" x14ac:dyDescent="0.2">
      <c r="C31662" s="554"/>
      <c r="D31662" s="554"/>
    </row>
    <row r="31663" spans="3:4" hidden="1" outlineLevel="1" x14ac:dyDescent="0.2">
      <c r="C31663" s="554"/>
      <c r="D31663" s="554"/>
    </row>
    <row r="31664" spans="3:4" hidden="1" outlineLevel="1" x14ac:dyDescent="0.2">
      <c r="C31664" s="554"/>
      <c r="D31664" s="554"/>
    </row>
    <row r="31665" spans="3:4" hidden="1" outlineLevel="1" x14ac:dyDescent="0.2">
      <c r="C31665" s="554"/>
      <c r="D31665" s="554"/>
    </row>
    <row r="31666" spans="3:4" hidden="1" outlineLevel="1" x14ac:dyDescent="0.2">
      <c r="C31666" s="554"/>
      <c r="D31666" s="554"/>
    </row>
    <row r="31667" spans="3:4" hidden="1" outlineLevel="1" x14ac:dyDescent="0.2">
      <c r="C31667" s="554"/>
      <c r="D31667" s="554"/>
    </row>
    <row r="31668" spans="3:4" hidden="1" outlineLevel="1" x14ac:dyDescent="0.2">
      <c r="C31668" s="554"/>
      <c r="D31668" s="554"/>
    </row>
    <row r="31669" spans="3:4" hidden="1" outlineLevel="1" x14ac:dyDescent="0.2">
      <c r="C31669" s="554"/>
      <c r="D31669" s="554"/>
    </row>
    <row r="31670" spans="3:4" hidden="1" outlineLevel="1" x14ac:dyDescent="0.2">
      <c r="C31670" s="554"/>
      <c r="D31670" s="554"/>
    </row>
    <row r="31671" spans="3:4" hidden="1" outlineLevel="1" x14ac:dyDescent="0.2">
      <c r="C31671" s="554"/>
      <c r="D31671" s="554"/>
    </row>
    <row r="31672" spans="3:4" hidden="1" outlineLevel="1" x14ac:dyDescent="0.2">
      <c r="C31672" s="554"/>
      <c r="D31672" s="554"/>
    </row>
    <row r="31673" spans="3:4" hidden="1" outlineLevel="1" x14ac:dyDescent="0.2">
      <c r="C31673" s="554"/>
      <c r="D31673" s="554"/>
    </row>
    <row r="31674" spans="3:4" hidden="1" outlineLevel="1" x14ac:dyDescent="0.2">
      <c r="C31674" s="554"/>
      <c r="D31674" s="554"/>
    </row>
    <row r="31675" spans="3:4" hidden="1" outlineLevel="1" x14ac:dyDescent="0.2">
      <c r="C31675" s="554"/>
      <c r="D31675" s="554"/>
    </row>
    <row r="31676" spans="3:4" hidden="1" outlineLevel="1" x14ac:dyDescent="0.2">
      <c r="C31676" s="554"/>
      <c r="D31676" s="554"/>
    </row>
    <row r="31677" spans="3:4" hidden="1" outlineLevel="1" x14ac:dyDescent="0.2">
      <c r="C31677" s="554"/>
      <c r="D31677" s="554"/>
    </row>
    <row r="31678" spans="3:4" hidden="1" outlineLevel="1" x14ac:dyDescent="0.2">
      <c r="C31678" s="554"/>
      <c r="D31678" s="554"/>
    </row>
    <row r="31679" spans="3:4" hidden="1" outlineLevel="1" x14ac:dyDescent="0.2">
      <c r="C31679" s="554"/>
      <c r="D31679" s="554"/>
    </row>
    <row r="31680" spans="3:4" hidden="1" outlineLevel="1" x14ac:dyDescent="0.2">
      <c r="C31680" s="554"/>
      <c r="D31680" s="554"/>
    </row>
    <row r="31681" spans="3:4" hidden="1" outlineLevel="1" x14ac:dyDescent="0.2">
      <c r="C31681" s="554"/>
      <c r="D31681" s="554"/>
    </row>
    <row r="31682" spans="3:4" hidden="1" outlineLevel="1" x14ac:dyDescent="0.2">
      <c r="C31682" s="554"/>
      <c r="D31682" s="554"/>
    </row>
    <row r="31683" spans="3:4" hidden="1" outlineLevel="1" x14ac:dyDescent="0.2">
      <c r="C31683" s="554"/>
      <c r="D31683" s="554"/>
    </row>
    <row r="31684" spans="3:4" hidden="1" outlineLevel="1" x14ac:dyDescent="0.2">
      <c r="C31684" s="554"/>
      <c r="D31684" s="554"/>
    </row>
    <row r="31685" spans="3:4" hidden="1" outlineLevel="1" x14ac:dyDescent="0.2">
      <c r="C31685" s="554"/>
      <c r="D31685" s="554"/>
    </row>
    <row r="31686" spans="3:4" hidden="1" outlineLevel="1" x14ac:dyDescent="0.2">
      <c r="C31686" s="554"/>
      <c r="D31686" s="554"/>
    </row>
    <row r="31687" spans="3:4" hidden="1" outlineLevel="1" x14ac:dyDescent="0.2">
      <c r="C31687" s="554"/>
      <c r="D31687" s="554"/>
    </row>
    <row r="31688" spans="3:4" hidden="1" outlineLevel="1" x14ac:dyDescent="0.2">
      <c r="C31688" s="554"/>
      <c r="D31688" s="554"/>
    </row>
    <row r="31689" spans="3:4" hidden="1" outlineLevel="1" x14ac:dyDescent="0.2">
      <c r="C31689" s="554"/>
      <c r="D31689" s="554"/>
    </row>
    <row r="31690" spans="3:4" hidden="1" outlineLevel="1" x14ac:dyDescent="0.2">
      <c r="C31690" s="554"/>
      <c r="D31690" s="554"/>
    </row>
    <row r="31691" spans="3:4" hidden="1" outlineLevel="1" x14ac:dyDescent="0.2">
      <c r="C31691" s="554"/>
      <c r="D31691" s="554"/>
    </row>
    <row r="31692" spans="3:4" hidden="1" outlineLevel="1" x14ac:dyDescent="0.2">
      <c r="C31692" s="554"/>
      <c r="D31692" s="554"/>
    </row>
    <row r="31693" spans="3:4" hidden="1" outlineLevel="1" x14ac:dyDescent="0.2">
      <c r="C31693" s="554"/>
      <c r="D31693" s="554"/>
    </row>
    <row r="31694" spans="3:4" hidden="1" outlineLevel="1" x14ac:dyDescent="0.2">
      <c r="C31694" s="554"/>
      <c r="D31694" s="554"/>
    </row>
    <row r="31695" spans="3:4" hidden="1" outlineLevel="1" x14ac:dyDescent="0.2">
      <c r="C31695" s="554"/>
      <c r="D31695" s="554"/>
    </row>
    <row r="31696" spans="3:4" hidden="1" outlineLevel="1" x14ac:dyDescent="0.2">
      <c r="C31696" s="554"/>
      <c r="D31696" s="554"/>
    </row>
    <row r="31697" spans="3:4" hidden="1" outlineLevel="1" x14ac:dyDescent="0.2">
      <c r="C31697" s="554"/>
      <c r="D31697" s="554"/>
    </row>
    <row r="31698" spans="3:4" hidden="1" outlineLevel="1" x14ac:dyDescent="0.2">
      <c r="C31698" s="554"/>
      <c r="D31698" s="554"/>
    </row>
    <row r="31699" spans="3:4" hidden="1" outlineLevel="1" x14ac:dyDescent="0.2">
      <c r="C31699" s="554"/>
      <c r="D31699" s="554"/>
    </row>
    <row r="31700" spans="3:4" hidden="1" outlineLevel="1" x14ac:dyDescent="0.2">
      <c r="C31700" s="554"/>
      <c r="D31700" s="554"/>
    </row>
    <row r="31701" spans="3:4" hidden="1" outlineLevel="1" x14ac:dyDescent="0.2">
      <c r="C31701" s="554"/>
      <c r="D31701" s="554"/>
    </row>
    <row r="31702" spans="3:4" hidden="1" outlineLevel="1" x14ac:dyDescent="0.2">
      <c r="C31702" s="554"/>
      <c r="D31702" s="554"/>
    </row>
    <row r="31703" spans="3:4" hidden="1" outlineLevel="1" x14ac:dyDescent="0.2">
      <c r="C31703" s="554"/>
      <c r="D31703" s="554"/>
    </row>
    <row r="31704" spans="3:4" hidden="1" outlineLevel="1" x14ac:dyDescent="0.2">
      <c r="C31704" s="554"/>
      <c r="D31704" s="554"/>
    </row>
    <row r="31705" spans="3:4" hidden="1" outlineLevel="1" x14ac:dyDescent="0.2">
      <c r="C31705" s="554"/>
      <c r="D31705" s="554"/>
    </row>
    <row r="31706" spans="3:4" hidden="1" outlineLevel="1" x14ac:dyDescent="0.2">
      <c r="C31706" s="554"/>
      <c r="D31706" s="554"/>
    </row>
    <row r="31707" spans="3:4" hidden="1" outlineLevel="1" x14ac:dyDescent="0.2">
      <c r="C31707" s="554"/>
      <c r="D31707" s="554"/>
    </row>
    <row r="31708" spans="3:4" hidden="1" outlineLevel="1" x14ac:dyDescent="0.2">
      <c r="C31708" s="554"/>
      <c r="D31708" s="554"/>
    </row>
    <row r="31709" spans="3:4" hidden="1" outlineLevel="1" x14ac:dyDescent="0.2">
      <c r="C31709" s="554"/>
      <c r="D31709" s="554"/>
    </row>
    <row r="31710" spans="3:4" hidden="1" outlineLevel="1" x14ac:dyDescent="0.2">
      <c r="C31710" s="554"/>
      <c r="D31710" s="554"/>
    </row>
    <row r="31711" spans="3:4" hidden="1" outlineLevel="1" x14ac:dyDescent="0.2">
      <c r="C31711" s="554"/>
      <c r="D31711" s="554"/>
    </row>
    <row r="31712" spans="3:4" hidden="1" outlineLevel="1" x14ac:dyDescent="0.2">
      <c r="C31712" s="554"/>
      <c r="D31712" s="554"/>
    </row>
    <row r="31713" spans="3:4" hidden="1" outlineLevel="1" x14ac:dyDescent="0.2">
      <c r="C31713" s="554"/>
      <c r="D31713" s="554"/>
    </row>
    <row r="31714" spans="3:4" hidden="1" outlineLevel="1" x14ac:dyDescent="0.2">
      <c r="C31714" s="554"/>
      <c r="D31714" s="554"/>
    </row>
    <row r="31715" spans="3:4" hidden="1" outlineLevel="1" x14ac:dyDescent="0.2">
      <c r="C31715" s="554"/>
      <c r="D31715" s="554"/>
    </row>
    <row r="31716" spans="3:4" hidden="1" outlineLevel="1" x14ac:dyDescent="0.2">
      <c r="C31716" s="554"/>
      <c r="D31716" s="554"/>
    </row>
    <row r="31717" spans="3:4" hidden="1" outlineLevel="1" x14ac:dyDescent="0.2">
      <c r="C31717" s="554"/>
      <c r="D31717" s="554"/>
    </row>
    <row r="31718" spans="3:4" hidden="1" outlineLevel="1" x14ac:dyDescent="0.2">
      <c r="C31718" s="554"/>
      <c r="D31718" s="554"/>
    </row>
    <row r="31719" spans="3:4" hidden="1" outlineLevel="1" x14ac:dyDescent="0.2">
      <c r="C31719" s="554"/>
      <c r="D31719" s="554"/>
    </row>
    <row r="31720" spans="3:4" hidden="1" outlineLevel="1" x14ac:dyDescent="0.2">
      <c r="C31720" s="554"/>
      <c r="D31720" s="554"/>
    </row>
    <row r="31721" spans="3:4" hidden="1" outlineLevel="1" x14ac:dyDescent="0.2">
      <c r="C31721" s="554"/>
      <c r="D31721" s="554"/>
    </row>
    <row r="31722" spans="3:4" hidden="1" outlineLevel="1" x14ac:dyDescent="0.2">
      <c r="C31722" s="554"/>
      <c r="D31722" s="554"/>
    </row>
    <row r="31723" spans="3:4" hidden="1" outlineLevel="1" x14ac:dyDescent="0.2">
      <c r="C31723" s="554"/>
      <c r="D31723" s="554"/>
    </row>
    <row r="31724" spans="3:4" hidden="1" outlineLevel="1" x14ac:dyDescent="0.2">
      <c r="C31724" s="554"/>
      <c r="D31724" s="554"/>
    </row>
    <row r="31725" spans="3:4" hidden="1" outlineLevel="1" x14ac:dyDescent="0.2">
      <c r="C31725" s="554"/>
      <c r="D31725" s="554"/>
    </row>
    <row r="31726" spans="3:4" hidden="1" outlineLevel="1" x14ac:dyDescent="0.2">
      <c r="C31726" s="554"/>
      <c r="D31726" s="554"/>
    </row>
    <row r="31727" spans="3:4" hidden="1" outlineLevel="1" x14ac:dyDescent="0.2">
      <c r="C31727" s="554"/>
      <c r="D31727" s="554"/>
    </row>
    <row r="31728" spans="3:4" hidden="1" outlineLevel="1" x14ac:dyDescent="0.2">
      <c r="C31728" s="554"/>
      <c r="D31728" s="554"/>
    </row>
    <row r="31729" spans="3:4" hidden="1" outlineLevel="1" x14ac:dyDescent="0.2">
      <c r="C31729" s="554"/>
      <c r="D31729" s="554"/>
    </row>
    <row r="31730" spans="3:4" hidden="1" outlineLevel="1" x14ac:dyDescent="0.2">
      <c r="C31730" s="554"/>
      <c r="D31730" s="554"/>
    </row>
    <row r="31731" spans="3:4" hidden="1" outlineLevel="1" x14ac:dyDescent="0.2">
      <c r="C31731" s="554"/>
      <c r="D31731" s="554"/>
    </row>
    <row r="31732" spans="3:4" hidden="1" outlineLevel="1" x14ac:dyDescent="0.2">
      <c r="C31732" s="554"/>
      <c r="D31732" s="554"/>
    </row>
    <row r="31733" spans="3:4" hidden="1" outlineLevel="1" x14ac:dyDescent="0.2">
      <c r="C31733" s="554"/>
      <c r="D31733" s="554"/>
    </row>
    <row r="31734" spans="3:4" hidden="1" outlineLevel="1" x14ac:dyDescent="0.2">
      <c r="C31734" s="554"/>
      <c r="D31734" s="554"/>
    </row>
    <row r="31735" spans="3:4" hidden="1" outlineLevel="1" x14ac:dyDescent="0.2">
      <c r="C31735" s="554"/>
      <c r="D31735" s="554"/>
    </row>
    <row r="31736" spans="3:4" hidden="1" outlineLevel="1" x14ac:dyDescent="0.2">
      <c r="C31736" s="554"/>
      <c r="D31736" s="554"/>
    </row>
    <row r="31737" spans="3:4" hidden="1" outlineLevel="1" x14ac:dyDescent="0.2">
      <c r="C31737" s="554"/>
      <c r="D31737" s="554"/>
    </row>
    <row r="31738" spans="3:4" hidden="1" outlineLevel="1" x14ac:dyDescent="0.2">
      <c r="C31738" s="554"/>
      <c r="D31738" s="554"/>
    </row>
    <row r="31739" spans="3:4" hidden="1" outlineLevel="1" x14ac:dyDescent="0.2">
      <c r="C31739" s="554"/>
      <c r="D31739" s="554"/>
    </row>
    <row r="31740" spans="3:4" hidden="1" outlineLevel="1" x14ac:dyDescent="0.2">
      <c r="C31740" s="554"/>
      <c r="D31740" s="554"/>
    </row>
    <row r="31741" spans="3:4" hidden="1" outlineLevel="1" x14ac:dyDescent="0.2">
      <c r="C31741" s="554"/>
      <c r="D31741" s="554"/>
    </row>
    <row r="31742" spans="3:4" hidden="1" outlineLevel="1" x14ac:dyDescent="0.2">
      <c r="C31742" s="554"/>
      <c r="D31742" s="554"/>
    </row>
    <row r="31743" spans="3:4" hidden="1" outlineLevel="1" x14ac:dyDescent="0.2">
      <c r="C31743" s="554"/>
      <c r="D31743" s="554"/>
    </row>
    <row r="31744" spans="3:4" hidden="1" outlineLevel="1" x14ac:dyDescent="0.2">
      <c r="C31744" s="554"/>
      <c r="D31744" s="554"/>
    </row>
    <row r="31745" spans="3:4" hidden="1" outlineLevel="1" x14ac:dyDescent="0.2">
      <c r="C31745" s="554"/>
      <c r="D31745" s="554"/>
    </row>
    <row r="31746" spans="3:4" hidden="1" outlineLevel="1" x14ac:dyDescent="0.2">
      <c r="C31746" s="554"/>
      <c r="D31746" s="554"/>
    </row>
    <row r="31747" spans="3:4" hidden="1" outlineLevel="1" x14ac:dyDescent="0.2">
      <c r="C31747" s="554"/>
      <c r="D31747" s="554"/>
    </row>
    <row r="31748" spans="3:4" hidden="1" outlineLevel="1" x14ac:dyDescent="0.2">
      <c r="C31748" s="554"/>
      <c r="D31748" s="554"/>
    </row>
    <row r="31749" spans="3:4" hidden="1" outlineLevel="1" x14ac:dyDescent="0.2">
      <c r="C31749" s="554"/>
      <c r="D31749" s="554"/>
    </row>
    <row r="31750" spans="3:4" hidden="1" outlineLevel="1" x14ac:dyDescent="0.2">
      <c r="C31750" s="554"/>
      <c r="D31750" s="554"/>
    </row>
    <row r="31751" spans="3:4" hidden="1" outlineLevel="1" x14ac:dyDescent="0.2">
      <c r="C31751" s="554"/>
      <c r="D31751" s="554"/>
    </row>
    <row r="31752" spans="3:4" hidden="1" outlineLevel="1" x14ac:dyDescent="0.2">
      <c r="C31752" s="554"/>
      <c r="D31752" s="554"/>
    </row>
    <row r="31753" spans="3:4" hidden="1" outlineLevel="1" x14ac:dyDescent="0.2">
      <c r="C31753" s="554"/>
      <c r="D31753" s="554"/>
    </row>
    <row r="31754" spans="3:4" hidden="1" outlineLevel="1" x14ac:dyDescent="0.2">
      <c r="C31754" s="554"/>
      <c r="D31754" s="554"/>
    </row>
    <row r="31755" spans="3:4" hidden="1" outlineLevel="1" x14ac:dyDescent="0.2">
      <c r="C31755" s="554"/>
      <c r="D31755" s="554"/>
    </row>
    <row r="31756" spans="3:4" hidden="1" outlineLevel="1" x14ac:dyDescent="0.2">
      <c r="C31756" s="554"/>
      <c r="D31756" s="554"/>
    </row>
    <row r="31757" spans="3:4" hidden="1" outlineLevel="1" x14ac:dyDescent="0.2">
      <c r="C31757" s="554"/>
      <c r="D31757" s="554"/>
    </row>
    <row r="31758" spans="3:4" hidden="1" outlineLevel="1" x14ac:dyDescent="0.2">
      <c r="C31758" s="554"/>
      <c r="D31758" s="554"/>
    </row>
    <row r="31759" spans="3:4" hidden="1" outlineLevel="1" x14ac:dyDescent="0.2">
      <c r="C31759" s="554"/>
      <c r="D31759" s="554"/>
    </row>
    <row r="31760" spans="3:4" hidden="1" outlineLevel="1" x14ac:dyDescent="0.2">
      <c r="C31760" s="554"/>
      <c r="D31760" s="554"/>
    </row>
    <row r="31761" spans="3:4" hidden="1" outlineLevel="1" x14ac:dyDescent="0.2">
      <c r="C31761" s="554"/>
      <c r="D31761" s="554"/>
    </row>
    <row r="31762" spans="3:4" hidden="1" outlineLevel="1" x14ac:dyDescent="0.2">
      <c r="C31762" s="554"/>
      <c r="D31762" s="554"/>
    </row>
    <row r="31763" spans="3:4" hidden="1" outlineLevel="1" x14ac:dyDescent="0.2">
      <c r="C31763" s="554"/>
      <c r="D31763" s="554"/>
    </row>
    <row r="31764" spans="3:4" hidden="1" outlineLevel="1" x14ac:dyDescent="0.2">
      <c r="C31764" s="554"/>
      <c r="D31764" s="554"/>
    </row>
    <row r="31765" spans="3:4" hidden="1" outlineLevel="1" x14ac:dyDescent="0.2">
      <c r="C31765" s="554"/>
      <c r="D31765" s="554"/>
    </row>
    <row r="31766" spans="3:4" hidden="1" outlineLevel="1" x14ac:dyDescent="0.2">
      <c r="C31766" s="554"/>
      <c r="D31766" s="554"/>
    </row>
    <row r="31767" spans="3:4" hidden="1" outlineLevel="1" x14ac:dyDescent="0.2">
      <c r="C31767" s="554"/>
      <c r="D31767" s="554"/>
    </row>
    <row r="31768" spans="3:4" hidden="1" outlineLevel="1" x14ac:dyDescent="0.2">
      <c r="C31768" s="554"/>
      <c r="D31768" s="554"/>
    </row>
    <row r="31769" spans="3:4" hidden="1" outlineLevel="1" x14ac:dyDescent="0.2">
      <c r="C31769" s="554"/>
      <c r="D31769" s="554"/>
    </row>
    <row r="31770" spans="3:4" hidden="1" outlineLevel="1" x14ac:dyDescent="0.2">
      <c r="C31770" s="554"/>
      <c r="D31770" s="554"/>
    </row>
    <row r="31771" spans="3:4" hidden="1" outlineLevel="1" x14ac:dyDescent="0.2">
      <c r="C31771" s="554"/>
      <c r="D31771" s="554"/>
    </row>
    <row r="31772" spans="3:4" hidden="1" outlineLevel="1" x14ac:dyDescent="0.2">
      <c r="C31772" s="554"/>
      <c r="D31772" s="554"/>
    </row>
    <row r="31773" spans="3:4" hidden="1" outlineLevel="1" x14ac:dyDescent="0.2">
      <c r="C31773" s="554"/>
      <c r="D31773" s="554"/>
    </row>
    <row r="31774" spans="3:4" hidden="1" outlineLevel="1" x14ac:dyDescent="0.2">
      <c r="C31774" s="554"/>
      <c r="D31774" s="554"/>
    </row>
    <row r="31775" spans="3:4" hidden="1" outlineLevel="1" x14ac:dyDescent="0.2">
      <c r="C31775" s="554"/>
      <c r="D31775" s="554"/>
    </row>
    <row r="31776" spans="3:4" hidden="1" outlineLevel="1" x14ac:dyDescent="0.2">
      <c r="C31776" s="554"/>
      <c r="D31776" s="554"/>
    </row>
    <row r="31777" spans="3:4" hidden="1" outlineLevel="1" x14ac:dyDescent="0.2">
      <c r="C31777" s="554"/>
      <c r="D31777" s="554"/>
    </row>
    <row r="31778" spans="3:4" hidden="1" outlineLevel="1" x14ac:dyDescent="0.2">
      <c r="C31778" s="554"/>
      <c r="D31778" s="554"/>
    </row>
    <row r="31779" spans="3:4" hidden="1" outlineLevel="1" x14ac:dyDescent="0.2">
      <c r="C31779" s="554"/>
      <c r="D31779" s="554"/>
    </row>
    <row r="31780" spans="3:4" hidden="1" outlineLevel="1" x14ac:dyDescent="0.2">
      <c r="C31780" s="554"/>
      <c r="D31780" s="554"/>
    </row>
    <row r="31781" spans="3:4" hidden="1" outlineLevel="1" x14ac:dyDescent="0.2">
      <c r="C31781" s="554"/>
      <c r="D31781" s="554"/>
    </row>
    <row r="31782" spans="3:4" hidden="1" outlineLevel="1" x14ac:dyDescent="0.2">
      <c r="C31782" s="554"/>
      <c r="D31782" s="554"/>
    </row>
    <row r="31783" spans="3:4" hidden="1" outlineLevel="1" x14ac:dyDescent="0.2">
      <c r="C31783" s="554"/>
      <c r="D31783" s="554"/>
    </row>
    <row r="31784" spans="3:4" hidden="1" outlineLevel="1" x14ac:dyDescent="0.2">
      <c r="C31784" s="554"/>
      <c r="D31784" s="554"/>
    </row>
    <row r="31785" spans="3:4" hidden="1" outlineLevel="1" x14ac:dyDescent="0.2">
      <c r="C31785" s="554"/>
      <c r="D31785" s="554"/>
    </row>
    <row r="31786" spans="3:4" hidden="1" outlineLevel="1" x14ac:dyDescent="0.2">
      <c r="C31786" s="554"/>
      <c r="D31786" s="554"/>
    </row>
    <row r="31787" spans="3:4" hidden="1" outlineLevel="1" x14ac:dyDescent="0.2">
      <c r="C31787" s="554"/>
      <c r="D31787" s="554"/>
    </row>
    <row r="31788" spans="3:4" hidden="1" outlineLevel="1" x14ac:dyDescent="0.2">
      <c r="C31788" s="554"/>
      <c r="D31788" s="554"/>
    </row>
    <row r="31789" spans="3:4" hidden="1" outlineLevel="1" x14ac:dyDescent="0.2">
      <c r="C31789" s="554"/>
      <c r="D31789" s="554"/>
    </row>
    <row r="31790" spans="3:4" hidden="1" outlineLevel="1" x14ac:dyDescent="0.2">
      <c r="C31790" s="554"/>
      <c r="D31790" s="554"/>
    </row>
    <row r="31791" spans="3:4" hidden="1" outlineLevel="1" x14ac:dyDescent="0.2">
      <c r="C31791" s="554"/>
      <c r="D31791" s="554"/>
    </row>
    <row r="31792" spans="3:4" hidden="1" outlineLevel="1" x14ac:dyDescent="0.2">
      <c r="C31792" s="554"/>
      <c r="D31792" s="554"/>
    </row>
    <row r="31793" spans="3:4" hidden="1" outlineLevel="1" x14ac:dyDescent="0.2">
      <c r="C31793" s="554"/>
      <c r="D31793" s="554"/>
    </row>
    <row r="31794" spans="3:4" hidden="1" outlineLevel="1" x14ac:dyDescent="0.2">
      <c r="C31794" s="554"/>
      <c r="D31794" s="554"/>
    </row>
    <row r="31795" spans="3:4" hidden="1" outlineLevel="1" x14ac:dyDescent="0.2">
      <c r="C31795" s="554"/>
      <c r="D31795" s="554"/>
    </row>
    <row r="31796" spans="3:4" hidden="1" outlineLevel="1" x14ac:dyDescent="0.2">
      <c r="C31796" s="554"/>
      <c r="D31796" s="554"/>
    </row>
    <row r="31797" spans="3:4" hidden="1" outlineLevel="1" x14ac:dyDescent="0.2">
      <c r="C31797" s="554"/>
      <c r="D31797" s="554"/>
    </row>
    <row r="31798" spans="3:4" hidden="1" outlineLevel="1" x14ac:dyDescent="0.2">
      <c r="C31798" s="554"/>
      <c r="D31798" s="554"/>
    </row>
    <row r="31799" spans="3:4" hidden="1" outlineLevel="1" x14ac:dyDescent="0.2">
      <c r="C31799" s="554"/>
      <c r="D31799" s="554"/>
    </row>
    <row r="31800" spans="3:4" hidden="1" outlineLevel="1" x14ac:dyDescent="0.2">
      <c r="C31800" s="554"/>
      <c r="D31800" s="554"/>
    </row>
    <row r="31801" spans="3:4" hidden="1" outlineLevel="1" x14ac:dyDescent="0.2">
      <c r="C31801" s="554"/>
      <c r="D31801" s="554"/>
    </row>
    <row r="31802" spans="3:4" hidden="1" outlineLevel="1" x14ac:dyDescent="0.2">
      <c r="C31802" s="554"/>
      <c r="D31802" s="554"/>
    </row>
    <row r="31803" spans="3:4" hidden="1" outlineLevel="1" x14ac:dyDescent="0.2">
      <c r="C31803" s="554"/>
      <c r="D31803" s="554"/>
    </row>
    <row r="31804" spans="3:4" hidden="1" outlineLevel="1" x14ac:dyDescent="0.2">
      <c r="C31804" s="554"/>
      <c r="D31804" s="554"/>
    </row>
    <row r="31805" spans="3:4" hidden="1" outlineLevel="1" x14ac:dyDescent="0.2">
      <c r="C31805" s="554"/>
      <c r="D31805" s="554"/>
    </row>
    <row r="31806" spans="3:4" hidden="1" outlineLevel="1" x14ac:dyDescent="0.2">
      <c r="C31806" s="554"/>
      <c r="D31806" s="554"/>
    </row>
    <row r="31807" spans="3:4" hidden="1" outlineLevel="1" x14ac:dyDescent="0.2">
      <c r="C31807" s="554"/>
      <c r="D31807" s="554"/>
    </row>
    <row r="31808" spans="3:4" hidden="1" outlineLevel="1" x14ac:dyDescent="0.2">
      <c r="C31808" s="554"/>
      <c r="D31808" s="554"/>
    </row>
    <row r="31809" spans="3:4" hidden="1" outlineLevel="1" x14ac:dyDescent="0.2">
      <c r="C31809" s="554"/>
      <c r="D31809" s="554"/>
    </row>
    <row r="31810" spans="3:4" hidden="1" outlineLevel="1" x14ac:dyDescent="0.2">
      <c r="C31810" s="554"/>
      <c r="D31810" s="554"/>
    </row>
    <row r="31811" spans="3:4" hidden="1" outlineLevel="1" x14ac:dyDescent="0.2">
      <c r="C31811" s="554"/>
      <c r="D31811" s="554"/>
    </row>
    <row r="31812" spans="3:4" hidden="1" outlineLevel="1" x14ac:dyDescent="0.2">
      <c r="C31812" s="554"/>
      <c r="D31812" s="554"/>
    </row>
    <row r="31813" spans="3:4" hidden="1" outlineLevel="1" x14ac:dyDescent="0.2">
      <c r="C31813" s="554"/>
      <c r="D31813" s="554"/>
    </row>
    <row r="31814" spans="3:4" hidden="1" outlineLevel="1" x14ac:dyDescent="0.2">
      <c r="C31814" s="554"/>
      <c r="D31814" s="554"/>
    </row>
    <row r="31815" spans="3:4" hidden="1" outlineLevel="1" x14ac:dyDescent="0.2">
      <c r="C31815" s="554"/>
      <c r="D31815" s="554"/>
    </row>
    <row r="31816" spans="3:4" hidden="1" outlineLevel="1" x14ac:dyDescent="0.2">
      <c r="C31816" s="554"/>
      <c r="D31816" s="554"/>
    </row>
    <row r="31817" spans="3:4" hidden="1" outlineLevel="1" x14ac:dyDescent="0.2">
      <c r="C31817" s="554"/>
      <c r="D31817" s="554"/>
    </row>
    <row r="31818" spans="3:4" hidden="1" outlineLevel="1" x14ac:dyDescent="0.2">
      <c r="C31818" s="554"/>
      <c r="D31818" s="554"/>
    </row>
    <row r="31819" spans="3:4" hidden="1" outlineLevel="1" x14ac:dyDescent="0.2">
      <c r="C31819" s="554"/>
      <c r="D31819" s="554"/>
    </row>
    <row r="31820" spans="3:4" hidden="1" outlineLevel="1" x14ac:dyDescent="0.2">
      <c r="C31820" s="554"/>
      <c r="D31820" s="554"/>
    </row>
    <row r="31821" spans="3:4" hidden="1" outlineLevel="1" x14ac:dyDescent="0.2">
      <c r="C31821" s="554"/>
      <c r="D31821" s="554"/>
    </row>
    <row r="31822" spans="3:4" hidden="1" outlineLevel="1" x14ac:dyDescent="0.2">
      <c r="C31822" s="554"/>
      <c r="D31822" s="554"/>
    </row>
    <row r="31823" spans="3:4" hidden="1" outlineLevel="1" x14ac:dyDescent="0.2">
      <c r="C31823" s="554"/>
      <c r="D31823" s="554"/>
    </row>
    <row r="31824" spans="3:4" hidden="1" outlineLevel="1" x14ac:dyDescent="0.2">
      <c r="C31824" s="554"/>
      <c r="D31824" s="554"/>
    </row>
    <row r="31825" spans="3:4" hidden="1" outlineLevel="1" x14ac:dyDescent="0.2">
      <c r="C31825" s="554"/>
      <c r="D31825" s="554"/>
    </row>
    <row r="31826" spans="3:4" hidden="1" outlineLevel="1" x14ac:dyDescent="0.2">
      <c r="C31826" s="554"/>
      <c r="D31826" s="554"/>
    </row>
    <row r="31827" spans="3:4" hidden="1" outlineLevel="1" x14ac:dyDescent="0.2">
      <c r="C31827" s="554"/>
      <c r="D31827" s="554"/>
    </row>
    <row r="31828" spans="3:4" hidden="1" outlineLevel="1" x14ac:dyDescent="0.2">
      <c r="C31828" s="554"/>
      <c r="D31828" s="554"/>
    </row>
    <row r="31829" spans="3:4" hidden="1" outlineLevel="1" x14ac:dyDescent="0.2">
      <c r="C31829" s="554"/>
      <c r="D31829" s="554"/>
    </row>
    <row r="31830" spans="3:4" hidden="1" outlineLevel="1" x14ac:dyDescent="0.2">
      <c r="C31830" s="554"/>
      <c r="D31830" s="554"/>
    </row>
    <row r="31831" spans="3:4" hidden="1" outlineLevel="1" x14ac:dyDescent="0.2">
      <c r="C31831" s="554"/>
      <c r="D31831" s="554"/>
    </row>
    <row r="31832" spans="3:4" hidden="1" outlineLevel="1" x14ac:dyDescent="0.2">
      <c r="C31832" s="554"/>
      <c r="D31832" s="554"/>
    </row>
    <row r="31833" spans="3:4" hidden="1" outlineLevel="1" x14ac:dyDescent="0.2">
      <c r="C31833" s="554"/>
      <c r="D31833" s="554"/>
    </row>
    <row r="31834" spans="3:4" hidden="1" outlineLevel="1" x14ac:dyDescent="0.2">
      <c r="C31834" s="554"/>
      <c r="D31834" s="554"/>
    </row>
    <row r="31835" spans="3:4" hidden="1" outlineLevel="1" x14ac:dyDescent="0.2">
      <c r="C31835" s="554"/>
      <c r="D31835" s="554"/>
    </row>
    <row r="31836" spans="3:4" hidden="1" outlineLevel="1" x14ac:dyDescent="0.2">
      <c r="C31836" s="554"/>
      <c r="D31836" s="554"/>
    </row>
    <row r="31837" spans="3:4" hidden="1" outlineLevel="1" x14ac:dyDescent="0.2">
      <c r="C31837" s="554"/>
      <c r="D31837" s="554"/>
    </row>
    <row r="31838" spans="3:4" hidden="1" outlineLevel="1" x14ac:dyDescent="0.2">
      <c r="C31838" s="554"/>
      <c r="D31838" s="554"/>
    </row>
    <row r="31839" spans="3:4" hidden="1" outlineLevel="1" x14ac:dyDescent="0.2">
      <c r="C31839" s="554"/>
      <c r="D31839" s="554"/>
    </row>
    <row r="31840" spans="3:4" hidden="1" outlineLevel="1" x14ac:dyDescent="0.2">
      <c r="C31840" s="554"/>
      <c r="D31840" s="554"/>
    </row>
    <row r="31841" spans="3:4" hidden="1" outlineLevel="1" x14ac:dyDescent="0.2">
      <c r="C31841" s="554"/>
      <c r="D31841" s="554"/>
    </row>
    <row r="31842" spans="3:4" hidden="1" outlineLevel="1" x14ac:dyDescent="0.2">
      <c r="C31842" s="554"/>
      <c r="D31842" s="554"/>
    </row>
    <row r="31843" spans="3:4" hidden="1" outlineLevel="1" x14ac:dyDescent="0.2">
      <c r="C31843" s="554"/>
      <c r="D31843" s="554"/>
    </row>
    <row r="31844" spans="3:4" hidden="1" outlineLevel="1" x14ac:dyDescent="0.2">
      <c r="C31844" s="554"/>
      <c r="D31844" s="554"/>
    </row>
    <row r="31845" spans="3:4" hidden="1" outlineLevel="1" x14ac:dyDescent="0.2">
      <c r="C31845" s="554"/>
      <c r="D31845" s="554"/>
    </row>
    <row r="31846" spans="3:4" hidden="1" outlineLevel="1" x14ac:dyDescent="0.2">
      <c r="C31846" s="554"/>
      <c r="D31846" s="554"/>
    </row>
    <row r="31847" spans="3:4" hidden="1" outlineLevel="1" x14ac:dyDescent="0.2">
      <c r="C31847" s="554"/>
      <c r="D31847" s="554"/>
    </row>
    <row r="31848" spans="3:4" hidden="1" outlineLevel="1" x14ac:dyDescent="0.2">
      <c r="C31848" s="554"/>
      <c r="D31848" s="554"/>
    </row>
    <row r="31849" spans="3:4" hidden="1" outlineLevel="1" x14ac:dyDescent="0.2">
      <c r="C31849" s="554"/>
      <c r="D31849" s="554"/>
    </row>
    <row r="31850" spans="3:4" hidden="1" outlineLevel="1" x14ac:dyDescent="0.2">
      <c r="C31850" s="554"/>
      <c r="D31850" s="554"/>
    </row>
    <row r="31851" spans="3:4" hidden="1" outlineLevel="1" x14ac:dyDescent="0.2">
      <c r="C31851" s="554"/>
      <c r="D31851" s="554"/>
    </row>
    <row r="31852" spans="3:4" hidden="1" outlineLevel="1" x14ac:dyDescent="0.2">
      <c r="C31852" s="554"/>
      <c r="D31852" s="554"/>
    </row>
    <row r="31853" spans="3:4" hidden="1" outlineLevel="1" x14ac:dyDescent="0.2">
      <c r="C31853" s="554"/>
      <c r="D31853" s="554"/>
    </row>
    <row r="31854" spans="3:4" hidden="1" outlineLevel="1" x14ac:dyDescent="0.2">
      <c r="C31854" s="554"/>
      <c r="D31854" s="554"/>
    </row>
    <row r="31855" spans="3:4" hidden="1" outlineLevel="1" x14ac:dyDescent="0.2">
      <c r="C31855" s="554"/>
      <c r="D31855" s="554"/>
    </row>
    <row r="31856" spans="3:4" hidden="1" outlineLevel="1" x14ac:dyDescent="0.2">
      <c r="C31856" s="554"/>
      <c r="D31856" s="554"/>
    </row>
    <row r="31857" spans="3:4" hidden="1" outlineLevel="1" x14ac:dyDescent="0.2">
      <c r="C31857" s="554"/>
      <c r="D31857" s="554"/>
    </row>
    <row r="31858" spans="3:4" hidden="1" outlineLevel="1" x14ac:dyDescent="0.2">
      <c r="C31858" s="554"/>
      <c r="D31858" s="554"/>
    </row>
    <row r="31859" spans="3:4" hidden="1" outlineLevel="1" x14ac:dyDescent="0.2">
      <c r="C31859" s="554"/>
      <c r="D31859" s="554"/>
    </row>
    <row r="31860" spans="3:4" hidden="1" outlineLevel="1" x14ac:dyDescent="0.2">
      <c r="C31860" s="554"/>
      <c r="D31860" s="554"/>
    </row>
    <row r="31861" spans="3:4" hidden="1" outlineLevel="1" x14ac:dyDescent="0.2">
      <c r="C31861" s="554"/>
      <c r="D31861" s="554"/>
    </row>
    <row r="31862" spans="3:4" hidden="1" outlineLevel="1" x14ac:dyDescent="0.2">
      <c r="C31862" s="554"/>
      <c r="D31862" s="554"/>
    </row>
    <row r="31863" spans="3:4" hidden="1" outlineLevel="1" x14ac:dyDescent="0.2">
      <c r="C31863" s="554"/>
      <c r="D31863" s="554"/>
    </row>
    <row r="31864" spans="3:4" hidden="1" outlineLevel="1" x14ac:dyDescent="0.2">
      <c r="C31864" s="554"/>
      <c r="D31864" s="554"/>
    </row>
    <row r="31865" spans="3:4" hidden="1" outlineLevel="1" x14ac:dyDescent="0.2">
      <c r="C31865" s="554"/>
      <c r="D31865" s="554"/>
    </row>
    <row r="31866" spans="3:4" hidden="1" outlineLevel="1" x14ac:dyDescent="0.2">
      <c r="C31866" s="554"/>
      <c r="D31866" s="554"/>
    </row>
    <row r="31867" spans="3:4" hidden="1" outlineLevel="1" x14ac:dyDescent="0.2">
      <c r="C31867" s="554"/>
      <c r="D31867" s="554"/>
    </row>
    <row r="31868" spans="3:4" hidden="1" outlineLevel="1" x14ac:dyDescent="0.2">
      <c r="C31868" s="554"/>
      <c r="D31868" s="554"/>
    </row>
    <row r="31869" spans="3:4" hidden="1" outlineLevel="1" x14ac:dyDescent="0.2">
      <c r="C31869" s="554"/>
      <c r="D31869" s="554"/>
    </row>
    <row r="31870" spans="3:4" hidden="1" outlineLevel="1" x14ac:dyDescent="0.2">
      <c r="C31870" s="554"/>
      <c r="D31870" s="554"/>
    </row>
    <row r="31871" spans="3:4" hidden="1" outlineLevel="1" x14ac:dyDescent="0.2">
      <c r="C31871" s="554"/>
      <c r="D31871" s="554"/>
    </row>
    <row r="31872" spans="3:4" hidden="1" outlineLevel="1" x14ac:dyDescent="0.2">
      <c r="C31872" s="554"/>
      <c r="D31872" s="554"/>
    </row>
    <row r="31873" spans="3:4" hidden="1" outlineLevel="1" x14ac:dyDescent="0.2">
      <c r="C31873" s="554"/>
      <c r="D31873" s="554"/>
    </row>
    <row r="31874" spans="3:4" hidden="1" outlineLevel="1" x14ac:dyDescent="0.2">
      <c r="C31874" s="554"/>
      <c r="D31874" s="554"/>
    </row>
    <row r="31875" spans="3:4" hidden="1" outlineLevel="1" x14ac:dyDescent="0.2">
      <c r="C31875" s="554"/>
      <c r="D31875" s="554"/>
    </row>
    <row r="31876" spans="3:4" hidden="1" outlineLevel="1" x14ac:dyDescent="0.2">
      <c r="C31876" s="554"/>
      <c r="D31876" s="554"/>
    </row>
    <row r="31877" spans="3:4" hidden="1" outlineLevel="1" x14ac:dyDescent="0.2">
      <c r="C31877" s="554"/>
      <c r="D31877" s="554"/>
    </row>
    <row r="31878" spans="3:4" hidden="1" outlineLevel="1" x14ac:dyDescent="0.2">
      <c r="C31878" s="554"/>
      <c r="D31878" s="554"/>
    </row>
    <row r="31879" spans="3:4" hidden="1" outlineLevel="1" x14ac:dyDescent="0.2">
      <c r="C31879" s="554"/>
      <c r="D31879" s="554"/>
    </row>
    <row r="31880" spans="3:4" hidden="1" outlineLevel="1" x14ac:dyDescent="0.2">
      <c r="C31880" s="554"/>
      <c r="D31880" s="554"/>
    </row>
    <row r="31881" spans="3:4" hidden="1" outlineLevel="1" x14ac:dyDescent="0.2">
      <c r="C31881" s="554"/>
      <c r="D31881" s="554"/>
    </row>
    <row r="31882" spans="3:4" hidden="1" outlineLevel="1" x14ac:dyDescent="0.2">
      <c r="C31882" s="554"/>
      <c r="D31882" s="554"/>
    </row>
    <row r="31883" spans="3:4" hidden="1" outlineLevel="1" x14ac:dyDescent="0.2">
      <c r="C31883" s="554"/>
      <c r="D31883" s="554"/>
    </row>
    <row r="31884" spans="3:4" hidden="1" outlineLevel="1" x14ac:dyDescent="0.2">
      <c r="C31884" s="554"/>
      <c r="D31884" s="554"/>
    </row>
    <row r="31885" spans="3:4" hidden="1" outlineLevel="1" x14ac:dyDescent="0.2">
      <c r="C31885" s="554"/>
      <c r="D31885" s="554"/>
    </row>
    <row r="31886" spans="3:4" hidden="1" outlineLevel="1" x14ac:dyDescent="0.2">
      <c r="C31886" s="554"/>
      <c r="D31886" s="554"/>
    </row>
    <row r="31887" spans="3:4" hidden="1" outlineLevel="1" x14ac:dyDescent="0.2">
      <c r="C31887" s="554"/>
      <c r="D31887" s="554"/>
    </row>
    <row r="31888" spans="3:4" hidden="1" outlineLevel="1" x14ac:dyDescent="0.2">
      <c r="C31888" s="554"/>
      <c r="D31888" s="554"/>
    </row>
    <row r="31889" spans="3:4" hidden="1" outlineLevel="1" x14ac:dyDescent="0.2">
      <c r="C31889" s="554"/>
      <c r="D31889" s="554"/>
    </row>
    <row r="31890" spans="3:4" hidden="1" outlineLevel="1" x14ac:dyDescent="0.2">
      <c r="C31890" s="554"/>
      <c r="D31890" s="554"/>
    </row>
    <row r="31891" spans="3:4" hidden="1" outlineLevel="1" x14ac:dyDescent="0.2">
      <c r="C31891" s="554"/>
      <c r="D31891" s="554"/>
    </row>
    <row r="31892" spans="3:4" hidden="1" outlineLevel="1" x14ac:dyDescent="0.2">
      <c r="C31892" s="554"/>
      <c r="D31892" s="554"/>
    </row>
    <row r="31893" spans="3:4" hidden="1" outlineLevel="1" x14ac:dyDescent="0.2">
      <c r="C31893" s="554"/>
      <c r="D31893" s="554"/>
    </row>
    <row r="31894" spans="3:4" hidden="1" outlineLevel="1" x14ac:dyDescent="0.2">
      <c r="C31894" s="554"/>
      <c r="D31894" s="554"/>
    </row>
    <row r="31895" spans="3:4" hidden="1" outlineLevel="1" x14ac:dyDescent="0.2">
      <c r="C31895" s="554"/>
      <c r="D31895" s="554"/>
    </row>
    <row r="31896" spans="3:4" hidden="1" outlineLevel="1" x14ac:dyDescent="0.2">
      <c r="C31896" s="554"/>
      <c r="D31896" s="554"/>
    </row>
    <row r="31897" spans="3:4" hidden="1" outlineLevel="1" x14ac:dyDescent="0.2">
      <c r="C31897" s="554"/>
      <c r="D31897" s="554"/>
    </row>
    <row r="31898" spans="3:4" hidden="1" outlineLevel="1" x14ac:dyDescent="0.2">
      <c r="C31898" s="554"/>
      <c r="D31898" s="554"/>
    </row>
    <row r="31899" spans="3:4" hidden="1" outlineLevel="1" x14ac:dyDescent="0.2">
      <c r="C31899" s="554"/>
      <c r="D31899" s="554"/>
    </row>
    <row r="31900" spans="3:4" hidden="1" outlineLevel="1" x14ac:dyDescent="0.2">
      <c r="C31900" s="554"/>
      <c r="D31900" s="554"/>
    </row>
    <row r="31901" spans="3:4" hidden="1" outlineLevel="1" x14ac:dyDescent="0.2">
      <c r="C31901" s="554"/>
      <c r="D31901" s="554"/>
    </row>
    <row r="31902" spans="3:4" hidden="1" outlineLevel="1" x14ac:dyDescent="0.2">
      <c r="C31902" s="554"/>
      <c r="D31902" s="554"/>
    </row>
    <row r="31903" spans="3:4" hidden="1" outlineLevel="1" x14ac:dyDescent="0.2">
      <c r="C31903" s="554"/>
      <c r="D31903" s="554"/>
    </row>
    <row r="31904" spans="3:4" hidden="1" outlineLevel="1" x14ac:dyDescent="0.2">
      <c r="C31904" s="554"/>
      <c r="D31904" s="554"/>
    </row>
    <row r="31905" spans="3:4" hidden="1" outlineLevel="1" x14ac:dyDescent="0.2">
      <c r="C31905" s="554"/>
      <c r="D31905" s="554"/>
    </row>
    <row r="31906" spans="3:4" hidden="1" outlineLevel="1" x14ac:dyDescent="0.2">
      <c r="C31906" s="554"/>
      <c r="D31906" s="554"/>
    </row>
    <row r="31907" spans="3:4" hidden="1" outlineLevel="1" x14ac:dyDescent="0.2">
      <c r="C31907" s="554"/>
      <c r="D31907" s="554"/>
    </row>
    <row r="31908" spans="3:4" hidden="1" outlineLevel="1" x14ac:dyDescent="0.2">
      <c r="C31908" s="554"/>
      <c r="D31908" s="554"/>
    </row>
    <row r="31909" spans="3:4" hidden="1" outlineLevel="1" x14ac:dyDescent="0.2">
      <c r="C31909" s="554"/>
      <c r="D31909" s="554"/>
    </row>
    <row r="31910" spans="3:4" hidden="1" outlineLevel="1" x14ac:dyDescent="0.2">
      <c r="C31910" s="554"/>
      <c r="D31910" s="554"/>
    </row>
    <row r="31911" spans="3:4" hidden="1" outlineLevel="1" x14ac:dyDescent="0.2">
      <c r="C31911" s="554"/>
      <c r="D31911" s="554"/>
    </row>
    <row r="31912" spans="3:4" hidden="1" outlineLevel="1" x14ac:dyDescent="0.2">
      <c r="C31912" s="554"/>
      <c r="D31912" s="554"/>
    </row>
    <row r="31913" spans="3:4" hidden="1" outlineLevel="1" x14ac:dyDescent="0.2">
      <c r="C31913" s="554"/>
      <c r="D31913" s="554"/>
    </row>
    <row r="31914" spans="3:4" hidden="1" outlineLevel="1" x14ac:dyDescent="0.2">
      <c r="C31914" s="554"/>
      <c r="D31914" s="554"/>
    </row>
    <row r="31915" spans="3:4" hidden="1" outlineLevel="1" x14ac:dyDescent="0.2">
      <c r="C31915" s="554"/>
      <c r="D31915" s="554"/>
    </row>
    <row r="31916" spans="3:4" hidden="1" outlineLevel="1" x14ac:dyDescent="0.2">
      <c r="C31916" s="554"/>
      <c r="D31916" s="554"/>
    </row>
    <row r="31917" spans="3:4" hidden="1" outlineLevel="1" x14ac:dyDescent="0.2">
      <c r="C31917" s="554"/>
      <c r="D31917" s="554"/>
    </row>
    <row r="31918" spans="3:4" hidden="1" outlineLevel="1" x14ac:dyDescent="0.2">
      <c r="C31918" s="554"/>
      <c r="D31918" s="554"/>
    </row>
    <row r="31919" spans="3:4" hidden="1" outlineLevel="1" x14ac:dyDescent="0.2">
      <c r="C31919" s="554"/>
      <c r="D31919" s="554"/>
    </row>
    <row r="31920" spans="3:4" hidden="1" outlineLevel="1" x14ac:dyDescent="0.2">
      <c r="C31920" s="554"/>
      <c r="D31920" s="554"/>
    </row>
    <row r="31921" spans="3:4" hidden="1" outlineLevel="1" x14ac:dyDescent="0.2">
      <c r="C31921" s="554"/>
      <c r="D31921" s="554"/>
    </row>
    <row r="31922" spans="3:4" hidden="1" outlineLevel="1" x14ac:dyDescent="0.2">
      <c r="C31922" s="554"/>
      <c r="D31922" s="554"/>
    </row>
    <row r="31923" spans="3:4" hidden="1" outlineLevel="1" x14ac:dyDescent="0.2">
      <c r="C31923" s="554"/>
      <c r="D31923" s="554"/>
    </row>
    <row r="31924" spans="3:4" hidden="1" outlineLevel="1" x14ac:dyDescent="0.2">
      <c r="C31924" s="554"/>
      <c r="D31924" s="554"/>
    </row>
    <row r="31925" spans="3:4" hidden="1" outlineLevel="1" x14ac:dyDescent="0.2">
      <c r="C31925" s="554"/>
      <c r="D31925" s="554"/>
    </row>
    <row r="31926" spans="3:4" hidden="1" outlineLevel="1" x14ac:dyDescent="0.2">
      <c r="C31926" s="554"/>
      <c r="D31926" s="554"/>
    </row>
    <row r="31927" spans="3:4" hidden="1" outlineLevel="1" x14ac:dyDescent="0.2">
      <c r="C31927" s="554"/>
      <c r="D31927" s="554"/>
    </row>
    <row r="31928" spans="3:4" hidden="1" outlineLevel="1" x14ac:dyDescent="0.2">
      <c r="C31928" s="554"/>
      <c r="D31928" s="554"/>
    </row>
    <row r="31929" spans="3:4" hidden="1" outlineLevel="1" x14ac:dyDescent="0.2">
      <c r="C31929" s="554"/>
      <c r="D31929" s="554"/>
    </row>
    <row r="31930" spans="3:4" hidden="1" outlineLevel="1" x14ac:dyDescent="0.2">
      <c r="C31930" s="554"/>
      <c r="D31930" s="554"/>
    </row>
    <row r="31931" spans="3:4" hidden="1" outlineLevel="1" x14ac:dyDescent="0.2">
      <c r="C31931" s="554"/>
      <c r="D31931" s="554"/>
    </row>
    <row r="31932" spans="3:4" hidden="1" outlineLevel="1" x14ac:dyDescent="0.2">
      <c r="C31932" s="554"/>
      <c r="D31932" s="554"/>
    </row>
    <row r="31933" spans="3:4" hidden="1" outlineLevel="1" x14ac:dyDescent="0.2">
      <c r="C31933" s="554"/>
      <c r="D31933" s="554"/>
    </row>
    <row r="31934" spans="3:4" hidden="1" outlineLevel="1" x14ac:dyDescent="0.2">
      <c r="C31934" s="554"/>
      <c r="D31934" s="554"/>
    </row>
    <row r="31935" spans="3:4" hidden="1" outlineLevel="1" x14ac:dyDescent="0.2">
      <c r="C31935" s="554"/>
      <c r="D31935" s="554"/>
    </row>
    <row r="31936" spans="3:4" hidden="1" outlineLevel="1" x14ac:dyDescent="0.2">
      <c r="C31936" s="554"/>
      <c r="D31936" s="554"/>
    </row>
    <row r="31937" spans="3:4" hidden="1" outlineLevel="1" x14ac:dyDescent="0.2">
      <c r="C31937" s="554"/>
      <c r="D31937" s="554"/>
    </row>
    <row r="31938" spans="3:4" hidden="1" outlineLevel="1" x14ac:dyDescent="0.2">
      <c r="C31938" s="554"/>
      <c r="D31938" s="554"/>
    </row>
    <row r="31939" spans="3:4" hidden="1" outlineLevel="1" x14ac:dyDescent="0.2">
      <c r="C31939" s="554"/>
      <c r="D31939" s="554"/>
    </row>
    <row r="31940" spans="3:4" hidden="1" outlineLevel="1" x14ac:dyDescent="0.2">
      <c r="C31940" s="554"/>
      <c r="D31940" s="554"/>
    </row>
    <row r="31941" spans="3:4" hidden="1" outlineLevel="1" x14ac:dyDescent="0.2">
      <c r="C31941" s="554"/>
      <c r="D31941" s="554"/>
    </row>
    <row r="31942" spans="3:4" hidden="1" outlineLevel="1" x14ac:dyDescent="0.2">
      <c r="C31942" s="554"/>
      <c r="D31942" s="554"/>
    </row>
    <row r="31943" spans="3:4" hidden="1" outlineLevel="1" x14ac:dyDescent="0.2">
      <c r="C31943" s="554"/>
      <c r="D31943" s="554"/>
    </row>
    <row r="31944" spans="3:4" hidden="1" outlineLevel="1" x14ac:dyDescent="0.2">
      <c r="C31944" s="554"/>
      <c r="D31944" s="554"/>
    </row>
    <row r="31945" spans="3:4" hidden="1" outlineLevel="1" x14ac:dyDescent="0.2">
      <c r="C31945" s="554"/>
      <c r="D31945" s="554"/>
    </row>
    <row r="31946" spans="3:4" hidden="1" outlineLevel="1" x14ac:dyDescent="0.2">
      <c r="C31946" s="554"/>
      <c r="D31946" s="554"/>
    </row>
    <row r="31947" spans="3:4" hidden="1" outlineLevel="1" x14ac:dyDescent="0.2">
      <c r="C31947" s="554"/>
      <c r="D31947" s="554"/>
    </row>
    <row r="31948" spans="3:4" hidden="1" outlineLevel="1" x14ac:dyDescent="0.2">
      <c r="C31948" s="554"/>
      <c r="D31948" s="554"/>
    </row>
    <row r="31949" spans="3:4" hidden="1" outlineLevel="1" x14ac:dyDescent="0.2">
      <c r="C31949" s="554"/>
      <c r="D31949" s="554"/>
    </row>
    <row r="31950" spans="3:4" hidden="1" outlineLevel="1" x14ac:dyDescent="0.2">
      <c r="C31950" s="554"/>
      <c r="D31950" s="554"/>
    </row>
    <row r="31951" spans="3:4" hidden="1" outlineLevel="1" x14ac:dyDescent="0.2">
      <c r="C31951" s="554"/>
      <c r="D31951" s="554"/>
    </row>
    <row r="31952" spans="3:4" hidden="1" outlineLevel="1" x14ac:dyDescent="0.2">
      <c r="C31952" s="554"/>
      <c r="D31952" s="554"/>
    </row>
    <row r="31953" spans="3:4" hidden="1" outlineLevel="1" x14ac:dyDescent="0.2">
      <c r="C31953" s="554"/>
      <c r="D31953" s="554"/>
    </row>
    <row r="31954" spans="3:4" hidden="1" outlineLevel="1" x14ac:dyDescent="0.2">
      <c r="C31954" s="554"/>
      <c r="D31954" s="554"/>
    </row>
    <row r="31955" spans="3:4" hidden="1" outlineLevel="1" x14ac:dyDescent="0.2">
      <c r="C31955" s="554"/>
      <c r="D31955" s="554"/>
    </row>
    <row r="31956" spans="3:4" hidden="1" outlineLevel="1" x14ac:dyDescent="0.2">
      <c r="C31956" s="554"/>
      <c r="D31956" s="554"/>
    </row>
    <row r="31957" spans="3:4" hidden="1" outlineLevel="1" x14ac:dyDescent="0.2">
      <c r="C31957" s="554"/>
      <c r="D31957" s="554"/>
    </row>
    <row r="31958" spans="3:4" hidden="1" outlineLevel="1" x14ac:dyDescent="0.2">
      <c r="C31958" s="554"/>
      <c r="D31958" s="554"/>
    </row>
    <row r="31959" spans="3:4" hidden="1" outlineLevel="1" x14ac:dyDescent="0.2">
      <c r="C31959" s="554"/>
      <c r="D31959" s="554"/>
    </row>
    <row r="31960" spans="3:4" hidden="1" outlineLevel="1" x14ac:dyDescent="0.2">
      <c r="C31960" s="554"/>
      <c r="D31960" s="554"/>
    </row>
    <row r="31961" spans="3:4" hidden="1" outlineLevel="1" x14ac:dyDescent="0.2">
      <c r="C31961" s="554"/>
      <c r="D31961" s="554"/>
    </row>
    <row r="31962" spans="3:4" hidden="1" outlineLevel="1" x14ac:dyDescent="0.2">
      <c r="C31962" s="554"/>
      <c r="D31962" s="554"/>
    </row>
    <row r="31963" spans="3:4" hidden="1" outlineLevel="1" x14ac:dyDescent="0.2">
      <c r="C31963" s="554"/>
      <c r="D31963" s="554"/>
    </row>
    <row r="31964" spans="3:4" hidden="1" outlineLevel="1" x14ac:dyDescent="0.2">
      <c r="C31964" s="554"/>
      <c r="D31964" s="554"/>
    </row>
    <row r="31965" spans="3:4" hidden="1" outlineLevel="1" x14ac:dyDescent="0.2">
      <c r="C31965" s="554"/>
      <c r="D31965" s="554"/>
    </row>
    <row r="31966" spans="3:4" hidden="1" outlineLevel="1" x14ac:dyDescent="0.2">
      <c r="C31966" s="554"/>
      <c r="D31966" s="554"/>
    </row>
    <row r="31967" spans="3:4" hidden="1" outlineLevel="1" x14ac:dyDescent="0.2">
      <c r="C31967" s="554"/>
      <c r="D31967" s="554"/>
    </row>
    <row r="31968" spans="3:4" hidden="1" outlineLevel="1" x14ac:dyDescent="0.2">
      <c r="C31968" s="554"/>
      <c r="D31968" s="554"/>
    </row>
    <row r="31969" spans="3:4" hidden="1" outlineLevel="1" x14ac:dyDescent="0.2">
      <c r="C31969" s="554"/>
      <c r="D31969" s="554"/>
    </row>
    <row r="31970" spans="3:4" hidden="1" outlineLevel="1" x14ac:dyDescent="0.2">
      <c r="C31970" s="554"/>
      <c r="D31970" s="554"/>
    </row>
    <row r="31971" spans="3:4" hidden="1" outlineLevel="1" x14ac:dyDescent="0.2">
      <c r="C31971" s="554"/>
      <c r="D31971" s="554"/>
    </row>
    <row r="31972" spans="3:4" hidden="1" outlineLevel="1" x14ac:dyDescent="0.2">
      <c r="C31972" s="554"/>
      <c r="D31972" s="554"/>
    </row>
    <row r="31973" spans="3:4" hidden="1" outlineLevel="1" x14ac:dyDescent="0.2">
      <c r="C31973" s="554"/>
      <c r="D31973" s="554"/>
    </row>
    <row r="31974" spans="3:4" hidden="1" outlineLevel="1" x14ac:dyDescent="0.2">
      <c r="C31974" s="554"/>
      <c r="D31974" s="554"/>
    </row>
    <row r="31975" spans="3:4" hidden="1" outlineLevel="1" x14ac:dyDescent="0.2">
      <c r="C31975" s="554"/>
      <c r="D31975" s="554"/>
    </row>
    <row r="31976" spans="3:4" hidden="1" outlineLevel="1" x14ac:dyDescent="0.2">
      <c r="C31976" s="554"/>
      <c r="D31976" s="554"/>
    </row>
    <row r="31977" spans="3:4" hidden="1" outlineLevel="1" x14ac:dyDescent="0.2">
      <c r="C31977" s="554"/>
      <c r="D31977" s="554"/>
    </row>
    <row r="31978" spans="3:4" hidden="1" outlineLevel="1" x14ac:dyDescent="0.2">
      <c r="C31978" s="554"/>
      <c r="D31978" s="554"/>
    </row>
    <row r="31979" spans="3:4" hidden="1" outlineLevel="1" x14ac:dyDescent="0.2">
      <c r="C31979" s="554"/>
      <c r="D31979" s="554"/>
    </row>
    <row r="31980" spans="3:4" hidden="1" outlineLevel="1" x14ac:dyDescent="0.2">
      <c r="C31980" s="554"/>
      <c r="D31980" s="554"/>
    </row>
    <row r="31981" spans="3:4" hidden="1" outlineLevel="1" x14ac:dyDescent="0.2">
      <c r="C31981" s="554"/>
      <c r="D31981" s="554"/>
    </row>
    <row r="31982" spans="3:4" hidden="1" outlineLevel="1" x14ac:dyDescent="0.2">
      <c r="C31982" s="554"/>
      <c r="D31982" s="554"/>
    </row>
    <row r="31983" spans="3:4" hidden="1" outlineLevel="1" x14ac:dyDescent="0.2">
      <c r="C31983" s="554"/>
      <c r="D31983" s="554"/>
    </row>
    <row r="31984" spans="3:4" hidden="1" outlineLevel="1" x14ac:dyDescent="0.2">
      <c r="C31984" s="554"/>
      <c r="D31984" s="554"/>
    </row>
    <row r="31985" spans="3:4" hidden="1" outlineLevel="1" x14ac:dyDescent="0.2">
      <c r="C31985" s="554"/>
      <c r="D31985" s="554"/>
    </row>
    <row r="31986" spans="3:4" hidden="1" outlineLevel="1" x14ac:dyDescent="0.2">
      <c r="C31986" s="554"/>
      <c r="D31986" s="554"/>
    </row>
    <row r="31987" spans="3:4" hidden="1" outlineLevel="1" x14ac:dyDescent="0.2">
      <c r="C31987" s="554"/>
      <c r="D31987" s="554"/>
    </row>
    <row r="31988" spans="3:4" hidden="1" outlineLevel="1" x14ac:dyDescent="0.2">
      <c r="C31988" s="554"/>
      <c r="D31988" s="554"/>
    </row>
    <row r="31989" spans="3:4" hidden="1" outlineLevel="1" x14ac:dyDescent="0.2">
      <c r="C31989" s="554"/>
      <c r="D31989" s="554"/>
    </row>
    <row r="31990" spans="3:4" hidden="1" outlineLevel="1" x14ac:dyDescent="0.2">
      <c r="C31990" s="554"/>
      <c r="D31990" s="554"/>
    </row>
    <row r="31991" spans="3:4" hidden="1" outlineLevel="1" x14ac:dyDescent="0.2">
      <c r="C31991" s="554"/>
      <c r="D31991" s="554"/>
    </row>
    <row r="31992" spans="3:4" hidden="1" outlineLevel="1" x14ac:dyDescent="0.2">
      <c r="C31992" s="554"/>
      <c r="D31992" s="554"/>
    </row>
    <row r="31993" spans="3:4" hidden="1" outlineLevel="1" x14ac:dyDescent="0.2">
      <c r="C31993" s="554"/>
      <c r="D31993" s="554"/>
    </row>
    <row r="31994" spans="3:4" hidden="1" outlineLevel="1" x14ac:dyDescent="0.2">
      <c r="C31994" s="554"/>
      <c r="D31994" s="554"/>
    </row>
    <row r="31995" spans="3:4" hidden="1" outlineLevel="1" x14ac:dyDescent="0.2">
      <c r="C31995" s="554"/>
      <c r="D31995" s="554"/>
    </row>
    <row r="31996" spans="3:4" hidden="1" outlineLevel="1" x14ac:dyDescent="0.2">
      <c r="C31996" s="554"/>
      <c r="D31996" s="554"/>
    </row>
    <row r="31997" spans="3:4" hidden="1" outlineLevel="1" x14ac:dyDescent="0.2">
      <c r="C31997" s="554"/>
      <c r="D31997" s="554"/>
    </row>
    <row r="31998" spans="3:4" hidden="1" outlineLevel="1" x14ac:dyDescent="0.2">
      <c r="C31998" s="554"/>
      <c r="D31998" s="554"/>
    </row>
    <row r="31999" spans="3:4" hidden="1" outlineLevel="1" x14ac:dyDescent="0.2">
      <c r="C31999" s="554"/>
      <c r="D31999" s="554"/>
    </row>
    <row r="32000" spans="3:4" hidden="1" outlineLevel="1" x14ac:dyDescent="0.2">
      <c r="C32000" s="554"/>
      <c r="D32000" s="554"/>
    </row>
    <row r="32001" spans="3:4" hidden="1" outlineLevel="1" x14ac:dyDescent="0.2">
      <c r="C32001" s="554"/>
      <c r="D32001" s="554"/>
    </row>
    <row r="32002" spans="3:4" hidden="1" outlineLevel="1" x14ac:dyDescent="0.2">
      <c r="C32002" s="554"/>
      <c r="D32002" s="554"/>
    </row>
    <row r="32003" spans="3:4" hidden="1" outlineLevel="1" x14ac:dyDescent="0.2">
      <c r="C32003" s="554"/>
      <c r="D32003" s="554"/>
    </row>
    <row r="32004" spans="3:4" hidden="1" outlineLevel="1" x14ac:dyDescent="0.2">
      <c r="C32004" s="554"/>
      <c r="D32004" s="554"/>
    </row>
    <row r="32005" spans="3:4" hidden="1" outlineLevel="1" x14ac:dyDescent="0.2">
      <c r="C32005" s="554"/>
      <c r="D32005" s="554"/>
    </row>
    <row r="32006" spans="3:4" hidden="1" outlineLevel="1" x14ac:dyDescent="0.2">
      <c r="C32006" s="554"/>
      <c r="D32006" s="554"/>
    </row>
    <row r="32007" spans="3:4" hidden="1" outlineLevel="1" x14ac:dyDescent="0.2">
      <c r="C32007" s="554"/>
      <c r="D32007" s="554"/>
    </row>
    <row r="32008" spans="3:4" hidden="1" outlineLevel="1" x14ac:dyDescent="0.2">
      <c r="C32008" s="554"/>
      <c r="D32008" s="554"/>
    </row>
    <row r="32009" spans="3:4" hidden="1" outlineLevel="1" x14ac:dyDescent="0.2">
      <c r="C32009" s="554"/>
      <c r="D32009" s="554"/>
    </row>
    <row r="32010" spans="3:4" hidden="1" outlineLevel="1" x14ac:dyDescent="0.2">
      <c r="C32010" s="554"/>
      <c r="D32010" s="554"/>
    </row>
    <row r="32011" spans="3:4" hidden="1" outlineLevel="1" x14ac:dyDescent="0.2">
      <c r="C32011" s="554"/>
      <c r="D32011" s="554"/>
    </row>
    <row r="32012" spans="3:4" hidden="1" outlineLevel="1" x14ac:dyDescent="0.2">
      <c r="C32012" s="554"/>
      <c r="D32012" s="554"/>
    </row>
    <row r="32013" spans="3:4" hidden="1" outlineLevel="1" x14ac:dyDescent="0.2">
      <c r="C32013" s="554"/>
      <c r="D32013" s="554"/>
    </row>
    <row r="32014" spans="3:4" hidden="1" outlineLevel="1" x14ac:dyDescent="0.2">
      <c r="C32014" s="554"/>
      <c r="D32014" s="554"/>
    </row>
    <row r="32015" spans="3:4" hidden="1" outlineLevel="1" x14ac:dyDescent="0.2">
      <c r="C32015" s="554"/>
      <c r="D32015" s="554"/>
    </row>
    <row r="32016" spans="3:4" hidden="1" outlineLevel="1" x14ac:dyDescent="0.2">
      <c r="C32016" s="554"/>
      <c r="D32016" s="554"/>
    </row>
    <row r="32017" spans="3:4" hidden="1" outlineLevel="1" x14ac:dyDescent="0.2">
      <c r="C32017" s="554"/>
      <c r="D32017" s="554"/>
    </row>
    <row r="32018" spans="3:4" hidden="1" outlineLevel="1" x14ac:dyDescent="0.2">
      <c r="C32018" s="554"/>
      <c r="D32018" s="554"/>
    </row>
    <row r="32019" spans="3:4" hidden="1" outlineLevel="1" x14ac:dyDescent="0.2">
      <c r="C32019" s="554"/>
      <c r="D32019" s="554"/>
    </row>
    <row r="32020" spans="3:4" hidden="1" outlineLevel="1" x14ac:dyDescent="0.2">
      <c r="C32020" s="554"/>
      <c r="D32020" s="554"/>
    </row>
    <row r="32021" spans="3:4" hidden="1" outlineLevel="1" x14ac:dyDescent="0.2">
      <c r="C32021" s="554"/>
      <c r="D32021" s="554"/>
    </row>
    <row r="32022" spans="3:4" hidden="1" outlineLevel="1" x14ac:dyDescent="0.2">
      <c r="C32022" s="554"/>
      <c r="D32022" s="554"/>
    </row>
    <row r="32023" spans="3:4" hidden="1" outlineLevel="1" x14ac:dyDescent="0.2">
      <c r="C32023" s="554"/>
      <c r="D32023" s="554"/>
    </row>
    <row r="32024" spans="3:4" hidden="1" outlineLevel="1" x14ac:dyDescent="0.2">
      <c r="C32024" s="554"/>
      <c r="D32024" s="554"/>
    </row>
    <row r="32025" spans="3:4" hidden="1" outlineLevel="1" x14ac:dyDescent="0.2">
      <c r="C32025" s="554"/>
      <c r="D32025" s="554"/>
    </row>
    <row r="32026" spans="3:4" hidden="1" outlineLevel="1" x14ac:dyDescent="0.2">
      <c r="C32026" s="554"/>
      <c r="D32026" s="554"/>
    </row>
    <row r="32027" spans="3:4" hidden="1" outlineLevel="1" x14ac:dyDescent="0.2">
      <c r="C32027" s="554"/>
      <c r="D32027" s="554"/>
    </row>
    <row r="32028" spans="3:4" hidden="1" outlineLevel="1" x14ac:dyDescent="0.2">
      <c r="C32028" s="554"/>
      <c r="D32028" s="554"/>
    </row>
    <row r="32029" spans="3:4" hidden="1" outlineLevel="1" x14ac:dyDescent="0.2">
      <c r="C32029" s="554"/>
      <c r="D32029" s="554"/>
    </row>
    <row r="32030" spans="3:4" hidden="1" outlineLevel="1" x14ac:dyDescent="0.2">
      <c r="C32030" s="554"/>
      <c r="D32030" s="554"/>
    </row>
    <row r="32031" spans="3:4" hidden="1" outlineLevel="1" x14ac:dyDescent="0.2">
      <c r="C32031" s="554"/>
      <c r="D32031" s="554"/>
    </row>
    <row r="32032" spans="3:4" hidden="1" outlineLevel="1" x14ac:dyDescent="0.2">
      <c r="C32032" s="554"/>
      <c r="D32032" s="554"/>
    </row>
    <row r="32033" spans="3:4" hidden="1" outlineLevel="1" x14ac:dyDescent="0.2">
      <c r="C32033" s="554"/>
      <c r="D32033" s="554"/>
    </row>
    <row r="32034" spans="3:4" hidden="1" outlineLevel="1" x14ac:dyDescent="0.2">
      <c r="C32034" s="554"/>
      <c r="D32034" s="554"/>
    </row>
    <row r="32035" spans="3:4" hidden="1" outlineLevel="1" x14ac:dyDescent="0.2">
      <c r="C32035" s="554"/>
      <c r="D32035" s="554"/>
    </row>
    <row r="32036" spans="3:4" hidden="1" outlineLevel="1" x14ac:dyDescent="0.2">
      <c r="C32036" s="554"/>
      <c r="D32036" s="554"/>
    </row>
    <row r="32037" spans="3:4" hidden="1" outlineLevel="1" x14ac:dyDescent="0.2">
      <c r="C32037" s="554"/>
      <c r="D32037" s="554"/>
    </row>
    <row r="32038" spans="3:4" hidden="1" outlineLevel="1" x14ac:dyDescent="0.2">
      <c r="C32038" s="554"/>
      <c r="D32038" s="554"/>
    </row>
    <row r="32039" spans="3:4" hidden="1" outlineLevel="1" x14ac:dyDescent="0.2">
      <c r="C32039" s="554"/>
      <c r="D32039" s="554"/>
    </row>
    <row r="32040" spans="3:4" hidden="1" outlineLevel="1" x14ac:dyDescent="0.2">
      <c r="C32040" s="554"/>
      <c r="D32040" s="554"/>
    </row>
    <row r="32041" spans="3:4" hidden="1" outlineLevel="1" x14ac:dyDescent="0.2">
      <c r="C32041" s="554"/>
      <c r="D32041" s="554"/>
    </row>
    <row r="32042" spans="3:4" hidden="1" outlineLevel="1" x14ac:dyDescent="0.2">
      <c r="C32042" s="554"/>
      <c r="D32042" s="554"/>
    </row>
    <row r="32043" spans="3:4" hidden="1" outlineLevel="1" x14ac:dyDescent="0.2">
      <c r="C32043" s="554"/>
      <c r="D32043" s="554"/>
    </row>
    <row r="32044" spans="3:4" hidden="1" outlineLevel="1" x14ac:dyDescent="0.2">
      <c r="C32044" s="554"/>
      <c r="D32044" s="554"/>
    </row>
    <row r="32045" spans="3:4" hidden="1" outlineLevel="1" x14ac:dyDescent="0.2">
      <c r="C32045" s="554"/>
      <c r="D32045" s="554"/>
    </row>
    <row r="32046" spans="3:4" hidden="1" outlineLevel="1" x14ac:dyDescent="0.2">
      <c r="C32046" s="554"/>
      <c r="D32046" s="554"/>
    </row>
    <row r="32047" spans="3:4" hidden="1" outlineLevel="1" x14ac:dyDescent="0.2">
      <c r="C32047" s="554"/>
      <c r="D32047" s="554"/>
    </row>
    <row r="32048" spans="3:4" hidden="1" outlineLevel="1" x14ac:dyDescent="0.2">
      <c r="C32048" s="554"/>
      <c r="D32048" s="554"/>
    </row>
    <row r="32049" spans="3:4" hidden="1" outlineLevel="1" x14ac:dyDescent="0.2">
      <c r="C32049" s="554"/>
      <c r="D32049" s="554"/>
    </row>
    <row r="32050" spans="3:4" hidden="1" outlineLevel="1" x14ac:dyDescent="0.2">
      <c r="C32050" s="554"/>
      <c r="D32050" s="554"/>
    </row>
    <row r="32051" spans="3:4" hidden="1" outlineLevel="1" x14ac:dyDescent="0.2">
      <c r="C32051" s="554"/>
      <c r="D32051" s="554"/>
    </row>
    <row r="32052" spans="3:4" hidden="1" outlineLevel="1" x14ac:dyDescent="0.2">
      <c r="C32052" s="554"/>
      <c r="D32052" s="554"/>
    </row>
    <row r="32053" spans="3:4" hidden="1" outlineLevel="1" x14ac:dyDescent="0.2">
      <c r="C32053" s="554"/>
      <c r="D32053" s="554"/>
    </row>
    <row r="32054" spans="3:4" hidden="1" outlineLevel="1" x14ac:dyDescent="0.2">
      <c r="C32054" s="554"/>
      <c r="D32054" s="554"/>
    </row>
    <row r="32055" spans="3:4" hidden="1" outlineLevel="1" x14ac:dyDescent="0.2">
      <c r="C32055" s="554"/>
      <c r="D32055" s="554"/>
    </row>
    <row r="32056" spans="3:4" hidden="1" outlineLevel="1" x14ac:dyDescent="0.2">
      <c r="C32056" s="554"/>
      <c r="D32056" s="554"/>
    </row>
    <row r="32057" spans="3:4" hidden="1" outlineLevel="1" x14ac:dyDescent="0.2">
      <c r="C32057" s="554"/>
      <c r="D32057" s="554"/>
    </row>
    <row r="32058" spans="3:4" hidden="1" outlineLevel="1" x14ac:dyDescent="0.2">
      <c r="C32058" s="554"/>
      <c r="D32058" s="554"/>
    </row>
    <row r="32059" spans="3:4" hidden="1" outlineLevel="1" x14ac:dyDescent="0.2">
      <c r="C32059" s="554"/>
      <c r="D32059" s="554"/>
    </row>
    <row r="32060" spans="3:4" hidden="1" outlineLevel="1" x14ac:dyDescent="0.2">
      <c r="C32060" s="554"/>
      <c r="D32060" s="554"/>
    </row>
    <row r="32061" spans="3:4" hidden="1" outlineLevel="1" x14ac:dyDescent="0.2">
      <c r="C32061" s="554"/>
      <c r="D32061" s="554"/>
    </row>
    <row r="32062" spans="3:4" hidden="1" outlineLevel="1" x14ac:dyDescent="0.2">
      <c r="C32062" s="554"/>
      <c r="D32062" s="554"/>
    </row>
    <row r="32063" spans="3:4" hidden="1" outlineLevel="1" x14ac:dyDescent="0.2">
      <c r="C32063" s="554"/>
      <c r="D32063" s="554"/>
    </row>
    <row r="32064" spans="3:4" hidden="1" outlineLevel="1" x14ac:dyDescent="0.2">
      <c r="C32064" s="554"/>
      <c r="D32064" s="554"/>
    </row>
    <row r="32065" spans="3:4" hidden="1" outlineLevel="1" x14ac:dyDescent="0.2">
      <c r="C32065" s="554"/>
      <c r="D32065" s="554"/>
    </row>
    <row r="32066" spans="3:4" hidden="1" outlineLevel="1" x14ac:dyDescent="0.2">
      <c r="C32066" s="554"/>
      <c r="D32066" s="554"/>
    </row>
    <row r="32067" spans="3:4" hidden="1" outlineLevel="1" x14ac:dyDescent="0.2">
      <c r="C32067" s="554"/>
      <c r="D32067" s="554"/>
    </row>
    <row r="32068" spans="3:4" hidden="1" outlineLevel="1" x14ac:dyDescent="0.2">
      <c r="C32068" s="554"/>
      <c r="D32068" s="554"/>
    </row>
    <row r="32069" spans="3:4" hidden="1" outlineLevel="1" x14ac:dyDescent="0.2">
      <c r="C32069" s="554"/>
      <c r="D32069" s="554"/>
    </row>
    <row r="32070" spans="3:4" hidden="1" outlineLevel="1" x14ac:dyDescent="0.2">
      <c r="C32070" s="554"/>
      <c r="D32070" s="554"/>
    </row>
    <row r="32071" spans="3:4" hidden="1" outlineLevel="1" x14ac:dyDescent="0.2">
      <c r="C32071" s="554"/>
      <c r="D32071" s="554"/>
    </row>
    <row r="32072" spans="3:4" hidden="1" outlineLevel="1" x14ac:dyDescent="0.2">
      <c r="C32072" s="554"/>
      <c r="D32072" s="554"/>
    </row>
    <row r="32073" spans="3:4" hidden="1" outlineLevel="1" x14ac:dyDescent="0.2">
      <c r="C32073" s="554"/>
      <c r="D32073" s="554"/>
    </row>
    <row r="32074" spans="3:4" hidden="1" outlineLevel="1" x14ac:dyDescent="0.2">
      <c r="C32074" s="554"/>
      <c r="D32074" s="554"/>
    </row>
    <row r="32075" spans="3:4" hidden="1" outlineLevel="1" x14ac:dyDescent="0.2">
      <c r="C32075" s="554"/>
      <c r="D32075" s="554"/>
    </row>
    <row r="32076" spans="3:4" hidden="1" outlineLevel="1" x14ac:dyDescent="0.2">
      <c r="C32076" s="554"/>
      <c r="D32076" s="554"/>
    </row>
    <row r="32077" spans="3:4" hidden="1" outlineLevel="1" x14ac:dyDescent="0.2">
      <c r="C32077" s="554"/>
      <c r="D32077" s="554"/>
    </row>
    <row r="32078" spans="3:4" hidden="1" outlineLevel="1" x14ac:dyDescent="0.2">
      <c r="C32078" s="554"/>
      <c r="D32078" s="554"/>
    </row>
    <row r="32079" spans="3:4" hidden="1" outlineLevel="1" x14ac:dyDescent="0.2">
      <c r="C32079" s="554"/>
      <c r="D32079" s="554"/>
    </row>
    <row r="32080" spans="3:4" hidden="1" outlineLevel="1" x14ac:dyDescent="0.2">
      <c r="C32080" s="554"/>
      <c r="D32080" s="554"/>
    </row>
    <row r="32081" spans="3:4" hidden="1" outlineLevel="1" x14ac:dyDescent="0.2">
      <c r="C32081" s="554"/>
      <c r="D32081" s="554"/>
    </row>
    <row r="32082" spans="3:4" hidden="1" outlineLevel="1" x14ac:dyDescent="0.2">
      <c r="C32082" s="554"/>
      <c r="D32082" s="554"/>
    </row>
    <row r="32083" spans="3:4" hidden="1" outlineLevel="1" x14ac:dyDescent="0.2">
      <c r="C32083" s="554"/>
      <c r="D32083" s="554"/>
    </row>
    <row r="32084" spans="3:4" hidden="1" outlineLevel="1" x14ac:dyDescent="0.2">
      <c r="C32084" s="554"/>
      <c r="D32084" s="554"/>
    </row>
    <row r="32085" spans="3:4" hidden="1" outlineLevel="1" x14ac:dyDescent="0.2">
      <c r="C32085" s="554"/>
      <c r="D32085" s="554"/>
    </row>
    <row r="32086" spans="3:4" hidden="1" outlineLevel="1" x14ac:dyDescent="0.2">
      <c r="C32086" s="554"/>
      <c r="D32086" s="554"/>
    </row>
    <row r="32087" spans="3:4" hidden="1" outlineLevel="1" x14ac:dyDescent="0.2">
      <c r="C32087" s="554"/>
      <c r="D32087" s="554"/>
    </row>
    <row r="32088" spans="3:4" hidden="1" outlineLevel="1" x14ac:dyDescent="0.2">
      <c r="C32088" s="554"/>
      <c r="D32088" s="554"/>
    </row>
    <row r="32089" spans="3:4" hidden="1" outlineLevel="1" x14ac:dyDescent="0.2">
      <c r="C32089" s="554"/>
      <c r="D32089" s="554"/>
    </row>
    <row r="32090" spans="3:4" hidden="1" outlineLevel="1" x14ac:dyDescent="0.2">
      <c r="C32090" s="554"/>
      <c r="D32090" s="554"/>
    </row>
    <row r="32091" spans="3:4" hidden="1" outlineLevel="1" x14ac:dyDescent="0.2">
      <c r="C32091" s="554"/>
      <c r="D32091" s="554"/>
    </row>
    <row r="32092" spans="3:4" hidden="1" outlineLevel="1" x14ac:dyDescent="0.2">
      <c r="C32092" s="554"/>
      <c r="D32092" s="554"/>
    </row>
    <row r="32093" spans="3:4" hidden="1" outlineLevel="1" x14ac:dyDescent="0.2">
      <c r="C32093" s="554"/>
      <c r="D32093" s="554"/>
    </row>
    <row r="32094" spans="3:4" hidden="1" outlineLevel="1" x14ac:dyDescent="0.2">
      <c r="C32094" s="554"/>
      <c r="D32094" s="554"/>
    </row>
    <row r="32095" spans="3:4" hidden="1" outlineLevel="1" x14ac:dyDescent="0.2">
      <c r="C32095" s="554"/>
      <c r="D32095" s="554"/>
    </row>
    <row r="32096" spans="3:4" hidden="1" outlineLevel="1" x14ac:dyDescent="0.2">
      <c r="C32096" s="554"/>
      <c r="D32096" s="554"/>
    </row>
    <row r="32097" spans="3:4" hidden="1" outlineLevel="1" x14ac:dyDescent="0.2">
      <c r="C32097" s="554"/>
      <c r="D32097" s="554"/>
    </row>
    <row r="32098" spans="3:4" hidden="1" outlineLevel="1" x14ac:dyDescent="0.2">
      <c r="C32098" s="554"/>
      <c r="D32098" s="554"/>
    </row>
    <row r="32099" spans="3:4" hidden="1" outlineLevel="1" x14ac:dyDescent="0.2">
      <c r="C32099" s="554"/>
      <c r="D32099" s="554"/>
    </row>
    <row r="32100" spans="3:4" hidden="1" outlineLevel="1" x14ac:dyDescent="0.2">
      <c r="C32100" s="554"/>
      <c r="D32100" s="554"/>
    </row>
    <row r="32101" spans="3:4" hidden="1" outlineLevel="1" x14ac:dyDescent="0.2">
      <c r="C32101" s="554"/>
      <c r="D32101" s="554"/>
    </row>
    <row r="32102" spans="3:4" hidden="1" outlineLevel="1" x14ac:dyDescent="0.2">
      <c r="C32102" s="554"/>
      <c r="D32102" s="554"/>
    </row>
    <row r="32103" spans="3:4" hidden="1" outlineLevel="1" x14ac:dyDescent="0.2">
      <c r="C32103" s="554"/>
      <c r="D32103" s="554"/>
    </row>
    <row r="32104" spans="3:4" hidden="1" outlineLevel="1" x14ac:dyDescent="0.2">
      <c r="C32104" s="554"/>
      <c r="D32104" s="554"/>
    </row>
    <row r="32105" spans="3:4" hidden="1" outlineLevel="1" x14ac:dyDescent="0.2">
      <c r="C32105" s="554"/>
      <c r="D32105" s="554"/>
    </row>
    <row r="32106" spans="3:4" hidden="1" outlineLevel="1" x14ac:dyDescent="0.2">
      <c r="C32106" s="554"/>
      <c r="D32106" s="554"/>
    </row>
    <row r="32107" spans="3:4" hidden="1" outlineLevel="1" x14ac:dyDescent="0.2">
      <c r="C32107" s="554"/>
      <c r="D32107" s="554"/>
    </row>
    <row r="32108" spans="3:4" hidden="1" outlineLevel="1" x14ac:dyDescent="0.2">
      <c r="C32108" s="554"/>
      <c r="D32108" s="554"/>
    </row>
    <row r="32109" spans="3:4" hidden="1" outlineLevel="1" x14ac:dyDescent="0.2">
      <c r="C32109" s="554"/>
      <c r="D32109" s="554"/>
    </row>
    <row r="32110" spans="3:4" hidden="1" outlineLevel="1" x14ac:dyDescent="0.2">
      <c r="C32110" s="554"/>
      <c r="D32110" s="554"/>
    </row>
    <row r="32111" spans="3:4" hidden="1" outlineLevel="1" x14ac:dyDescent="0.2">
      <c r="C32111" s="554"/>
      <c r="D32111" s="554"/>
    </row>
    <row r="32112" spans="3:4" hidden="1" outlineLevel="1" x14ac:dyDescent="0.2">
      <c r="C32112" s="554"/>
      <c r="D32112" s="554"/>
    </row>
    <row r="32113" spans="3:4" hidden="1" outlineLevel="1" x14ac:dyDescent="0.2">
      <c r="C32113" s="554"/>
      <c r="D32113" s="554"/>
    </row>
    <row r="32114" spans="3:4" hidden="1" outlineLevel="1" x14ac:dyDescent="0.2">
      <c r="C32114" s="554"/>
      <c r="D32114" s="554"/>
    </row>
    <row r="32115" spans="3:4" hidden="1" outlineLevel="1" x14ac:dyDescent="0.2">
      <c r="C32115" s="554"/>
      <c r="D32115" s="554"/>
    </row>
    <row r="32116" spans="3:4" hidden="1" outlineLevel="1" x14ac:dyDescent="0.2">
      <c r="C32116" s="554"/>
      <c r="D32116" s="554"/>
    </row>
    <row r="32117" spans="3:4" hidden="1" outlineLevel="1" x14ac:dyDescent="0.2">
      <c r="C32117" s="554"/>
      <c r="D32117" s="554"/>
    </row>
    <row r="32118" spans="3:4" hidden="1" outlineLevel="1" x14ac:dyDescent="0.2">
      <c r="C32118" s="554"/>
      <c r="D32118" s="554"/>
    </row>
    <row r="32119" spans="3:4" hidden="1" outlineLevel="1" x14ac:dyDescent="0.2">
      <c r="C32119" s="554"/>
      <c r="D32119" s="554"/>
    </row>
    <row r="32120" spans="3:4" hidden="1" outlineLevel="1" x14ac:dyDescent="0.2">
      <c r="C32120" s="554"/>
      <c r="D32120" s="554"/>
    </row>
    <row r="32121" spans="3:4" hidden="1" outlineLevel="1" x14ac:dyDescent="0.2">
      <c r="C32121" s="554"/>
      <c r="D32121" s="554"/>
    </row>
    <row r="32122" spans="3:4" hidden="1" outlineLevel="1" x14ac:dyDescent="0.2">
      <c r="C32122" s="554"/>
      <c r="D32122" s="554"/>
    </row>
    <row r="32123" spans="3:4" hidden="1" outlineLevel="1" x14ac:dyDescent="0.2">
      <c r="C32123" s="554"/>
      <c r="D32123" s="554"/>
    </row>
    <row r="32124" spans="3:4" hidden="1" outlineLevel="1" x14ac:dyDescent="0.2">
      <c r="C32124" s="554"/>
      <c r="D32124" s="554"/>
    </row>
    <row r="32125" spans="3:4" hidden="1" outlineLevel="1" x14ac:dyDescent="0.2">
      <c r="C32125" s="554"/>
      <c r="D32125" s="554"/>
    </row>
    <row r="32126" spans="3:4" hidden="1" outlineLevel="1" x14ac:dyDescent="0.2">
      <c r="C32126" s="554"/>
      <c r="D32126" s="554"/>
    </row>
    <row r="32127" spans="3:4" hidden="1" outlineLevel="1" x14ac:dyDescent="0.2">
      <c r="C32127" s="554"/>
      <c r="D32127" s="554"/>
    </row>
    <row r="32128" spans="3:4" hidden="1" outlineLevel="1" x14ac:dyDescent="0.2">
      <c r="C32128" s="554"/>
      <c r="D32128" s="554"/>
    </row>
    <row r="32129" spans="3:4" hidden="1" outlineLevel="1" x14ac:dyDescent="0.2">
      <c r="C32129" s="554"/>
      <c r="D32129" s="554"/>
    </row>
    <row r="32130" spans="3:4" hidden="1" outlineLevel="1" x14ac:dyDescent="0.2">
      <c r="C32130" s="554"/>
      <c r="D32130" s="554"/>
    </row>
    <row r="32131" spans="3:4" hidden="1" outlineLevel="1" x14ac:dyDescent="0.2">
      <c r="C32131" s="554"/>
      <c r="D32131" s="554"/>
    </row>
    <row r="32132" spans="3:4" hidden="1" outlineLevel="1" x14ac:dyDescent="0.2">
      <c r="C32132" s="554"/>
      <c r="D32132" s="554"/>
    </row>
    <row r="32133" spans="3:4" hidden="1" outlineLevel="1" x14ac:dyDescent="0.2">
      <c r="C32133" s="554"/>
      <c r="D32133" s="554"/>
    </row>
    <row r="32134" spans="3:4" hidden="1" outlineLevel="1" x14ac:dyDescent="0.2">
      <c r="C32134" s="554"/>
      <c r="D32134" s="554"/>
    </row>
    <row r="32135" spans="3:4" hidden="1" outlineLevel="1" x14ac:dyDescent="0.2">
      <c r="C32135" s="554"/>
      <c r="D32135" s="554"/>
    </row>
    <row r="32136" spans="3:4" hidden="1" outlineLevel="1" x14ac:dyDescent="0.2">
      <c r="C32136" s="554"/>
      <c r="D32136" s="554"/>
    </row>
    <row r="32137" spans="3:4" hidden="1" outlineLevel="1" x14ac:dyDescent="0.2">
      <c r="C32137" s="554"/>
      <c r="D32137" s="554"/>
    </row>
    <row r="32138" spans="3:4" hidden="1" outlineLevel="1" x14ac:dyDescent="0.2">
      <c r="C32138" s="554"/>
      <c r="D32138" s="554"/>
    </row>
    <row r="32139" spans="3:4" hidden="1" outlineLevel="1" x14ac:dyDescent="0.2">
      <c r="C32139" s="554"/>
      <c r="D32139" s="554"/>
    </row>
    <row r="32140" spans="3:4" hidden="1" outlineLevel="1" x14ac:dyDescent="0.2">
      <c r="C32140" s="554"/>
      <c r="D32140" s="554"/>
    </row>
    <row r="32141" spans="3:4" hidden="1" outlineLevel="1" x14ac:dyDescent="0.2">
      <c r="C32141" s="554"/>
      <c r="D32141" s="554"/>
    </row>
    <row r="32142" spans="3:4" hidden="1" outlineLevel="1" x14ac:dyDescent="0.2">
      <c r="C32142" s="554"/>
      <c r="D32142" s="554"/>
    </row>
    <row r="32143" spans="3:4" hidden="1" outlineLevel="1" x14ac:dyDescent="0.2">
      <c r="C32143" s="554"/>
      <c r="D32143" s="554"/>
    </row>
    <row r="32144" spans="3:4" hidden="1" outlineLevel="1" x14ac:dyDescent="0.2">
      <c r="C32144" s="554"/>
      <c r="D32144" s="554"/>
    </row>
    <row r="32145" spans="3:4" hidden="1" outlineLevel="1" x14ac:dyDescent="0.2">
      <c r="C32145" s="554"/>
      <c r="D32145" s="554"/>
    </row>
    <row r="32146" spans="3:4" hidden="1" outlineLevel="1" x14ac:dyDescent="0.2">
      <c r="C32146" s="554"/>
      <c r="D32146" s="554"/>
    </row>
    <row r="32147" spans="3:4" hidden="1" outlineLevel="1" x14ac:dyDescent="0.2">
      <c r="C32147" s="554"/>
      <c r="D32147" s="554"/>
    </row>
    <row r="32148" spans="3:4" hidden="1" outlineLevel="1" x14ac:dyDescent="0.2">
      <c r="C32148" s="554"/>
      <c r="D32148" s="554"/>
    </row>
    <row r="32149" spans="3:4" hidden="1" outlineLevel="1" x14ac:dyDescent="0.2">
      <c r="C32149" s="554"/>
      <c r="D32149" s="554"/>
    </row>
    <row r="32150" spans="3:4" hidden="1" outlineLevel="1" x14ac:dyDescent="0.2">
      <c r="C32150" s="554"/>
      <c r="D32150" s="554"/>
    </row>
    <row r="32151" spans="3:4" hidden="1" outlineLevel="1" x14ac:dyDescent="0.2">
      <c r="C32151" s="554"/>
      <c r="D32151" s="554"/>
    </row>
    <row r="32152" spans="3:4" hidden="1" outlineLevel="1" x14ac:dyDescent="0.2">
      <c r="C32152" s="554"/>
      <c r="D32152" s="554"/>
    </row>
    <row r="32153" spans="3:4" hidden="1" outlineLevel="1" x14ac:dyDescent="0.2">
      <c r="C32153" s="554"/>
      <c r="D32153" s="554"/>
    </row>
    <row r="32154" spans="3:4" hidden="1" outlineLevel="1" x14ac:dyDescent="0.2">
      <c r="C32154" s="554"/>
      <c r="D32154" s="554"/>
    </row>
    <row r="32155" spans="3:4" hidden="1" outlineLevel="1" x14ac:dyDescent="0.2">
      <c r="C32155" s="554"/>
      <c r="D32155" s="554"/>
    </row>
    <row r="32156" spans="3:4" hidden="1" outlineLevel="1" x14ac:dyDescent="0.2">
      <c r="C32156" s="554"/>
      <c r="D32156" s="554"/>
    </row>
    <row r="32157" spans="3:4" hidden="1" outlineLevel="1" x14ac:dyDescent="0.2">
      <c r="C32157" s="554"/>
      <c r="D32157" s="554"/>
    </row>
    <row r="32158" spans="3:4" hidden="1" outlineLevel="1" x14ac:dyDescent="0.2">
      <c r="C32158" s="554"/>
      <c r="D32158" s="554"/>
    </row>
    <row r="32159" spans="3:4" hidden="1" outlineLevel="1" x14ac:dyDescent="0.2">
      <c r="C32159" s="554"/>
      <c r="D32159" s="554"/>
    </row>
    <row r="32160" spans="3:4" hidden="1" outlineLevel="1" x14ac:dyDescent="0.2">
      <c r="C32160" s="554"/>
      <c r="D32160" s="554"/>
    </row>
    <row r="32161" spans="3:4" hidden="1" outlineLevel="1" x14ac:dyDescent="0.2">
      <c r="C32161" s="554"/>
      <c r="D32161" s="554"/>
    </row>
    <row r="32162" spans="3:4" hidden="1" outlineLevel="1" x14ac:dyDescent="0.2">
      <c r="C32162" s="554"/>
      <c r="D32162" s="554"/>
    </row>
    <row r="32163" spans="3:4" hidden="1" outlineLevel="1" x14ac:dyDescent="0.2">
      <c r="C32163" s="554"/>
      <c r="D32163" s="554"/>
    </row>
    <row r="32164" spans="3:4" hidden="1" outlineLevel="1" x14ac:dyDescent="0.2">
      <c r="C32164" s="554"/>
      <c r="D32164" s="554"/>
    </row>
    <row r="32165" spans="3:4" hidden="1" outlineLevel="1" x14ac:dyDescent="0.2">
      <c r="C32165" s="554"/>
      <c r="D32165" s="554"/>
    </row>
    <row r="32166" spans="3:4" hidden="1" outlineLevel="1" x14ac:dyDescent="0.2">
      <c r="C32166" s="554"/>
      <c r="D32166" s="554"/>
    </row>
    <row r="32167" spans="3:4" hidden="1" outlineLevel="1" x14ac:dyDescent="0.2">
      <c r="C32167" s="554"/>
      <c r="D32167" s="554"/>
    </row>
    <row r="32168" spans="3:4" hidden="1" outlineLevel="1" x14ac:dyDescent="0.2">
      <c r="C32168" s="554"/>
      <c r="D32168" s="554"/>
    </row>
    <row r="32169" spans="3:4" hidden="1" outlineLevel="1" x14ac:dyDescent="0.2">
      <c r="C32169" s="554"/>
      <c r="D32169" s="554"/>
    </row>
    <row r="32170" spans="3:4" hidden="1" outlineLevel="1" x14ac:dyDescent="0.2">
      <c r="C32170" s="554"/>
      <c r="D32170" s="554"/>
    </row>
    <row r="32171" spans="3:4" hidden="1" outlineLevel="1" x14ac:dyDescent="0.2">
      <c r="C32171" s="554"/>
      <c r="D32171" s="554"/>
    </row>
    <row r="32172" spans="3:4" hidden="1" outlineLevel="1" x14ac:dyDescent="0.2">
      <c r="C32172" s="554"/>
      <c r="D32172" s="554"/>
    </row>
    <row r="32173" spans="3:4" hidden="1" outlineLevel="1" x14ac:dyDescent="0.2">
      <c r="C32173" s="554"/>
      <c r="D32173" s="554"/>
    </row>
    <row r="32174" spans="3:4" hidden="1" outlineLevel="1" x14ac:dyDescent="0.2">
      <c r="C32174" s="554"/>
      <c r="D32174" s="554"/>
    </row>
    <row r="32175" spans="3:4" hidden="1" outlineLevel="1" x14ac:dyDescent="0.2">
      <c r="C32175" s="554"/>
      <c r="D32175" s="554"/>
    </row>
    <row r="32176" spans="3:4" hidden="1" outlineLevel="1" x14ac:dyDescent="0.2">
      <c r="C32176" s="554"/>
      <c r="D32176" s="554"/>
    </row>
    <row r="32177" spans="3:4" hidden="1" outlineLevel="1" x14ac:dyDescent="0.2">
      <c r="C32177" s="554"/>
      <c r="D32177" s="554"/>
    </row>
    <row r="32178" spans="3:4" hidden="1" outlineLevel="1" x14ac:dyDescent="0.2">
      <c r="C32178" s="554"/>
      <c r="D32178" s="554"/>
    </row>
    <row r="32179" spans="3:4" hidden="1" outlineLevel="1" x14ac:dyDescent="0.2">
      <c r="C32179" s="554"/>
      <c r="D32179" s="554"/>
    </row>
    <row r="32180" spans="3:4" hidden="1" outlineLevel="1" x14ac:dyDescent="0.2">
      <c r="C32180" s="554"/>
      <c r="D32180" s="554"/>
    </row>
    <row r="32181" spans="3:4" hidden="1" outlineLevel="1" x14ac:dyDescent="0.2">
      <c r="C32181" s="554"/>
      <c r="D32181" s="554"/>
    </row>
    <row r="32182" spans="3:4" hidden="1" outlineLevel="1" x14ac:dyDescent="0.2">
      <c r="C32182" s="554"/>
      <c r="D32182" s="554"/>
    </row>
    <row r="32183" spans="3:4" hidden="1" outlineLevel="1" x14ac:dyDescent="0.2">
      <c r="C32183" s="554"/>
      <c r="D32183" s="554"/>
    </row>
    <row r="32184" spans="3:4" hidden="1" outlineLevel="1" x14ac:dyDescent="0.2">
      <c r="C32184" s="554"/>
      <c r="D32184" s="554"/>
    </row>
    <row r="32185" spans="3:4" hidden="1" outlineLevel="1" x14ac:dyDescent="0.2">
      <c r="C32185" s="554"/>
      <c r="D32185" s="554"/>
    </row>
    <row r="32186" spans="3:4" hidden="1" outlineLevel="1" x14ac:dyDescent="0.2">
      <c r="C32186" s="554"/>
      <c r="D32186" s="554"/>
    </row>
    <row r="32187" spans="3:4" hidden="1" outlineLevel="1" x14ac:dyDescent="0.2">
      <c r="C32187" s="554"/>
      <c r="D32187" s="554"/>
    </row>
    <row r="32188" spans="3:4" hidden="1" outlineLevel="1" x14ac:dyDescent="0.2">
      <c r="C32188" s="554"/>
      <c r="D32188" s="554"/>
    </row>
    <row r="32189" spans="3:4" hidden="1" outlineLevel="1" x14ac:dyDescent="0.2">
      <c r="C32189" s="554"/>
      <c r="D32189" s="554"/>
    </row>
    <row r="32190" spans="3:4" hidden="1" outlineLevel="1" x14ac:dyDescent="0.2">
      <c r="C32190" s="554"/>
      <c r="D32190" s="554"/>
    </row>
    <row r="32191" spans="3:4" hidden="1" outlineLevel="1" x14ac:dyDescent="0.2">
      <c r="C32191" s="554"/>
      <c r="D32191" s="554"/>
    </row>
    <row r="32192" spans="3:4" hidden="1" outlineLevel="1" x14ac:dyDescent="0.2">
      <c r="C32192" s="554"/>
      <c r="D32192" s="554"/>
    </row>
    <row r="32193" spans="3:4" hidden="1" outlineLevel="1" x14ac:dyDescent="0.2">
      <c r="C32193" s="554"/>
      <c r="D32193" s="554"/>
    </row>
    <row r="32194" spans="3:4" hidden="1" outlineLevel="1" x14ac:dyDescent="0.2">
      <c r="C32194" s="554"/>
      <c r="D32194" s="554"/>
    </row>
    <row r="32195" spans="3:4" hidden="1" outlineLevel="1" x14ac:dyDescent="0.2">
      <c r="C32195" s="554"/>
      <c r="D32195" s="554"/>
    </row>
    <row r="32196" spans="3:4" hidden="1" outlineLevel="1" x14ac:dyDescent="0.2">
      <c r="C32196" s="554"/>
      <c r="D32196" s="554"/>
    </row>
    <row r="32197" spans="3:4" hidden="1" outlineLevel="1" x14ac:dyDescent="0.2">
      <c r="C32197" s="554"/>
      <c r="D32197" s="554"/>
    </row>
    <row r="32198" spans="3:4" hidden="1" outlineLevel="1" x14ac:dyDescent="0.2">
      <c r="C32198" s="554"/>
      <c r="D32198" s="554"/>
    </row>
    <row r="32199" spans="3:4" hidden="1" outlineLevel="1" x14ac:dyDescent="0.2">
      <c r="C32199" s="554"/>
      <c r="D32199" s="554"/>
    </row>
    <row r="32200" spans="3:4" hidden="1" outlineLevel="1" x14ac:dyDescent="0.2">
      <c r="C32200" s="554"/>
      <c r="D32200" s="554"/>
    </row>
    <row r="32201" spans="3:4" hidden="1" outlineLevel="1" x14ac:dyDescent="0.2">
      <c r="C32201" s="554"/>
      <c r="D32201" s="554"/>
    </row>
    <row r="32202" spans="3:4" hidden="1" outlineLevel="1" x14ac:dyDescent="0.2">
      <c r="C32202" s="554"/>
      <c r="D32202" s="554"/>
    </row>
    <row r="32203" spans="3:4" hidden="1" outlineLevel="1" x14ac:dyDescent="0.2">
      <c r="C32203" s="554"/>
      <c r="D32203" s="554"/>
    </row>
    <row r="32204" spans="3:4" hidden="1" outlineLevel="1" x14ac:dyDescent="0.2">
      <c r="C32204" s="554"/>
      <c r="D32204" s="554"/>
    </row>
    <row r="32205" spans="3:4" hidden="1" outlineLevel="1" x14ac:dyDescent="0.2">
      <c r="C32205" s="554"/>
      <c r="D32205" s="554"/>
    </row>
    <row r="32206" spans="3:4" hidden="1" outlineLevel="1" x14ac:dyDescent="0.2">
      <c r="C32206" s="554"/>
      <c r="D32206" s="554"/>
    </row>
    <row r="32207" spans="3:4" hidden="1" outlineLevel="1" x14ac:dyDescent="0.2">
      <c r="C32207" s="554"/>
      <c r="D32207" s="554"/>
    </row>
    <row r="32208" spans="3:4" hidden="1" outlineLevel="1" x14ac:dyDescent="0.2">
      <c r="C32208" s="554"/>
      <c r="D32208" s="554"/>
    </row>
    <row r="32209" spans="3:4" hidden="1" outlineLevel="1" x14ac:dyDescent="0.2">
      <c r="C32209" s="554"/>
      <c r="D32209" s="554"/>
    </row>
    <row r="32210" spans="3:4" hidden="1" outlineLevel="1" x14ac:dyDescent="0.2">
      <c r="C32210" s="554"/>
      <c r="D32210" s="554"/>
    </row>
    <row r="32211" spans="3:4" hidden="1" outlineLevel="1" x14ac:dyDescent="0.2">
      <c r="C32211" s="554"/>
      <c r="D32211" s="554"/>
    </row>
    <row r="32212" spans="3:4" hidden="1" outlineLevel="1" x14ac:dyDescent="0.2">
      <c r="C32212" s="554"/>
      <c r="D32212" s="554"/>
    </row>
    <row r="32213" spans="3:4" hidden="1" outlineLevel="1" x14ac:dyDescent="0.2">
      <c r="C32213" s="554"/>
      <c r="D32213" s="554"/>
    </row>
    <row r="32214" spans="3:4" hidden="1" outlineLevel="1" x14ac:dyDescent="0.2">
      <c r="C32214" s="554"/>
      <c r="D32214" s="554"/>
    </row>
    <row r="32215" spans="3:4" hidden="1" outlineLevel="1" x14ac:dyDescent="0.2">
      <c r="C32215" s="554"/>
      <c r="D32215" s="554"/>
    </row>
    <row r="32216" spans="3:4" hidden="1" outlineLevel="1" x14ac:dyDescent="0.2">
      <c r="C32216" s="554"/>
      <c r="D32216" s="554"/>
    </row>
    <row r="32217" spans="3:4" hidden="1" outlineLevel="1" x14ac:dyDescent="0.2">
      <c r="C32217" s="554"/>
      <c r="D32217" s="554"/>
    </row>
    <row r="32218" spans="3:4" hidden="1" outlineLevel="1" x14ac:dyDescent="0.2">
      <c r="C32218" s="554"/>
      <c r="D32218" s="554"/>
    </row>
    <row r="32219" spans="3:4" hidden="1" outlineLevel="1" x14ac:dyDescent="0.2">
      <c r="C32219" s="554"/>
      <c r="D32219" s="554"/>
    </row>
    <row r="32220" spans="3:4" hidden="1" outlineLevel="1" x14ac:dyDescent="0.2">
      <c r="C32220" s="554"/>
      <c r="D32220" s="554"/>
    </row>
    <row r="32221" spans="3:4" hidden="1" outlineLevel="1" x14ac:dyDescent="0.2">
      <c r="C32221" s="554"/>
      <c r="D32221" s="554"/>
    </row>
    <row r="32222" spans="3:4" hidden="1" outlineLevel="1" x14ac:dyDescent="0.2">
      <c r="C32222" s="554"/>
      <c r="D32222" s="554"/>
    </row>
    <row r="32223" spans="3:4" hidden="1" outlineLevel="1" x14ac:dyDescent="0.2">
      <c r="C32223" s="554"/>
      <c r="D32223" s="554"/>
    </row>
    <row r="32224" spans="3:4" hidden="1" outlineLevel="1" x14ac:dyDescent="0.2">
      <c r="C32224" s="554"/>
      <c r="D32224" s="554"/>
    </row>
    <row r="32225" spans="3:4" hidden="1" outlineLevel="1" x14ac:dyDescent="0.2">
      <c r="C32225" s="554"/>
      <c r="D32225" s="554"/>
    </row>
    <row r="32226" spans="3:4" hidden="1" outlineLevel="1" x14ac:dyDescent="0.2">
      <c r="C32226" s="554"/>
      <c r="D32226" s="554"/>
    </row>
    <row r="32227" spans="3:4" hidden="1" outlineLevel="1" x14ac:dyDescent="0.2">
      <c r="C32227" s="554"/>
      <c r="D32227" s="554"/>
    </row>
    <row r="32228" spans="3:4" hidden="1" outlineLevel="1" x14ac:dyDescent="0.2">
      <c r="C32228" s="554"/>
      <c r="D32228" s="554"/>
    </row>
    <row r="32229" spans="3:4" hidden="1" outlineLevel="1" x14ac:dyDescent="0.2">
      <c r="C32229" s="554"/>
      <c r="D32229" s="554"/>
    </row>
    <row r="32230" spans="3:4" hidden="1" outlineLevel="1" x14ac:dyDescent="0.2">
      <c r="C32230" s="554"/>
      <c r="D32230" s="554"/>
    </row>
    <row r="32231" spans="3:4" hidden="1" outlineLevel="1" x14ac:dyDescent="0.2">
      <c r="C32231" s="554"/>
      <c r="D32231" s="554"/>
    </row>
    <row r="32232" spans="3:4" hidden="1" outlineLevel="1" x14ac:dyDescent="0.2">
      <c r="C32232" s="554"/>
      <c r="D32232" s="554"/>
    </row>
    <row r="32233" spans="3:4" hidden="1" outlineLevel="1" x14ac:dyDescent="0.2">
      <c r="C32233" s="554"/>
      <c r="D32233" s="554"/>
    </row>
    <row r="32234" spans="3:4" hidden="1" outlineLevel="1" x14ac:dyDescent="0.2">
      <c r="C32234" s="554"/>
      <c r="D32234" s="554"/>
    </row>
    <row r="32235" spans="3:4" hidden="1" outlineLevel="1" x14ac:dyDescent="0.2">
      <c r="C32235" s="554"/>
      <c r="D32235" s="554"/>
    </row>
    <row r="32236" spans="3:4" hidden="1" outlineLevel="1" x14ac:dyDescent="0.2">
      <c r="C32236" s="554"/>
      <c r="D32236" s="554"/>
    </row>
    <row r="32237" spans="3:4" hidden="1" outlineLevel="1" x14ac:dyDescent="0.2">
      <c r="C32237" s="554"/>
      <c r="D32237" s="554"/>
    </row>
    <row r="32238" spans="3:4" hidden="1" outlineLevel="1" x14ac:dyDescent="0.2">
      <c r="C32238" s="554"/>
      <c r="D32238" s="554"/>
    </row>
    <row r="32239" spans="3:4" hidden="1" outlineLevel="1" x14ac:dyDescent="0.2">
      <c r="C32239" s="554"/>
      <c r="D32239" s="554"/>
    </row>
    <row r="32240" spans="3:4" hidden="1" outlineLevel="1" x14ac:dyDescent="0.2">
      <c r="C32240" s="554"/>
      <c r="D32240" s="554"/>
    </row>
    <row r="32241" spans="3:4" hidden="1" outlineLevel="1" x14ac:dyDescent="0.2">
      <c r="C32241" s="554"/>
      <c r="D32241" s="554"/>
    </row>
    <row r="32242" spans="3:4" hidden="1" outlineLevel="1" x14ac:dyDescent="0.2">
      <c r="C32242" s="554"/>
      <c r="D32242" s="554"/>
    </row>
    <row r="32243" spans="3:4" hidden="1" outlineLevel="1" x14ac:dyDescent="0.2">
      <c r="C32243" s="554"/>
      <c r="D32243" s="554"/>
    </row>
    <row r="32244" spans="3:4" hidden="1" outlineLevel="1" x14ac:dyDescent="0.2">
      <c r="C32244" s="554"/>
      <c r="D32244" s="554"/>
    </row>
    <row r="32245" spans="3:4" hidden="1" outlineLevel="1" x14ac:dyDescent="0.2">
      <c r="C32245" s="554"/>
      <c r="D32245" s="554"/>
    </row>
    <row r="32246" spans="3:4" hidden="1" outlineLevel="1" x14ac:dyDescent="0.2">
      <c r="C32246" s="554"/>
      <c r="D32246" s="554"/>
    </row>
    <row r="32247" spans="3:4" hidden="1" outlineLevel="1" x14ac:dyDescent="0.2">
      <c r="C32247" s="554"/>
      <c r="D32247" s="554"/>
    </row>
    <row r="32248" spans="3:4" hidden="1" outlineLevel="1" x14ac:dyDescent="0.2">
      <c r="C32248" s="554"/>
      <c r="D32248" s="554"/>
    </row>
    <row r="32249" spans="3:4" hidden="1" outlineLevel="1" x14ac:dyDescent="0.2">
      <c r="C32249" s="554"/>
      <c r="D32249" s="554"/>
    </row>
    <row r="32250" spans="3:4" hidden="1" outlineLevel="1" x14ac:dyDescent="0.2">
      <c r="C32250" s="554"/>
      <c r="D32250" s="554"/>
    </row>
    <row r="32251" spans="3:4" hidden="1" outlineLevel="1" x14ac:dyDescent="0.2">
      <c r="C32251" s="554"/>
      <c r="D32251" s="554"/>
    </row>
    <row r="32252" spans="3:4" hidden="1" outlineLevel="1" x14ac:dyDescent="0.2">
      <c r="C32252" s="554"/>
      <c r="D32252" s="554"/>
    </row>
    <row r="32253" spans="3:4" hidden="1" outlineLevel="1" x14ac:dyDescent="0.2">
      <c r="C32253" s="554"/>
      <c r="D32253" s="554"/>
    </row>
    <row r="32254" spans="3:4" hidden="1" outlineLevel="1" x14ac:dyDescent="0.2">
      <c r="C32254" s="554"/>
      <c r="D32254" s="554"/>
    </row>
    <row r="32255" spans="3:4" hidden="1" outlineLevel="1" x14ac:dyDescent="0.2">
      <c r="C32255" s="554"/>
      <c r="D32255" s="554"/>
    </row>
    <row r="32256" spans="3:4" hidden="1" outlineLevel="1" x14ac:dyDescent="0.2">
      <c r="C32256" s="554"/>
      <c r="D32256" s="554"/>
    </row>
    <row r="32257" spans="3:4" hidden="1" outlineLevel="1" x14ac:dyDescent="0.2">
      <c r="C32257" s="554"/>
      <c r="D32257" s="554"/>
    </row>
    <row r="32258" spans="3:4" hidden="1" outlineLevel="1" x14ac:dyDescent="0.2">
      <c r="C32258" s="554"/>
      <c r="D32258" s="554"/>
    </row>
    <row r="32259" spans="3:4" hidden="1" outlineLevel="1" x14ac:dyDescent="0.2">
      <c r="C32259" s="554"/>
      <c r="D32259" s="554"/>
    </row>
    <row r="32260" spans="3:4" hidden="1" outlineLevel="1" x14ac:dyDescent="0.2">
      <c r="C32260" s="554"/>
      <c r="D32260" s="554"/>
    </row>
    <row r="32261" spans="3:4" hidden="1" outlineLevel="1" x14ac:dyDescent="0.2">
      <c r="C32261" s="554"/>
      <c r="D32261" s="554"/>
    </row>
    <row r="32262" spans="3:4" hidden="1" outlineLevel="1" x14ac:dyDescent="0.2">
      <c r="C32262" s="554"/>
      <c r="D32262" s="554"/>
    </row>
    <row r="32263" spans="3:4" hidden="1" outlineLevel="1" x14ac:dyDescent="0.2">
      <c r="C32263" s="554"/>
      <c r="D32263" s="554"/>
    </row>
    <row r="32264" spans="3:4" hidden="1" outlineLevel="1" x14ac:dyDescent="0.2">
      <c r="C32264" s="554"/>
      <c r="D32264" s="554"/>
    </row>
    <row r="32265" spans="3:4" hidden="1" outlineLevel="1" x14ac:dyDescent="0.2">
      <c r="C32265" s="554"/>
      <c r="D32265" s="554"/>
    </row>
    <row r="32266" spans="3:4" hidden="1" outlineLevel="1" x14ac:dyDescent="0.2">
      <c r="C32266" s="554"/>
      <c r="D32266" s="554"/>
    </row>
    <row r="32267" spans="3:4" hidden="1" outlineLevel="1" x14ac:dyDescent="0.2">
      <c r="C32267" s="554"/>
      <c r="D32267" s="554"/>
    </row>
    <row r="32268" spans="3:4" hidden="1" outlineLevel="1" x14ac:dyDescent="0.2">
      <c r="C32268" s="554"/>
      <c r="D32268" s="554"/>
    </row>
    <row r="32269" spans="3:4" hidden="1" outlineLevel="1" x14ac:dyDescent="0.2">
      <c r="C32269" s="554"/>
      <c r="D32269" s="554"/>
    </row>
    <row r="32270" spans="3:4" hidden="1" outlineLevel="1" x14ac:dyDescent="0.2">
      <c r="C32270" s="554"/>
      <c r="D32270" s="554"/>
    </row>
    <row r="32271" spans="3:4" hidden="1" outlineLevel="1" x14ac:dyDescent="0.2">
      <c r="C32271" s="554"/>
      <c r="D32271" s="554"/>
    </row>
    <row r="32272" spans="3:4" hidden="1" outlineLevel="1" x14ac:dyDescent="0.2">
      <c r="C32272" s="554"/>
      <c r="D32272" s="554"/>
    </row>
    <row r="32273" spans="3:4" hidden="1" outlineLevel="1" x14ac:dyDescent="0.2">
      <c r="C32273" s="554"/>
      <c r="D32273" s="554"/>
    </row>
    <row r="32274" spans="3:4" hidden="1" outlineLevel="1" x14ac:dyDescent="0.2">
      <c r="C32274" s="554"/>
      <c r="D32274" s="554"/>
    </row>
    <row r="32275" spans="3:4" hidden="1" outlineLevel="1" x14ac:dyDescent="0.2">
      <c r="C32275" s="554"/>
      <c r="D32275" s="554"/>
    </row>
    <row r="32276" spans="3:4" hidden="1" outlineLevel="1" x14ac:dyDescent="0.2">
      <c r="C32276" s="554"/>
      <c r="D32276" s="554"/>
    </row>
    <row r="32277" spans="3:4" hidden="1" outlineLevel="1" x14ac:dyDescent="0.2">
      <c r="C32277" s="554"/>
      <c r="D32277" s="554"/>
    </row>
    <row r="32278" spans="3:4" hidden="1" outlineLevel="1" x14ac:dyDescent="0.2">
      <c r="C32278" s="554"/>
      <c r="D32278" s="554"/>
    </row>
    <row r="32279" spans="3:4" hidden="1" outlineLevel="1" x14ac:dyDescent="0.2">
      <c r="C32279" s="554"/>
      <c r="D32279" s="554"/>
    </row>
    <row r="32280" spans="3:4" hidden="1" outlineLevel="1" x14ac:dyDescent="0.2">
      <c r="C32280" s="554"/>
      <c r="D32280" s="554"/>
    </row>
    <row r="32281" spans="3:4" hidden="1" outlineLevel="1" x14ac:dyDescent="0.2">
      <c r="C32281" s="554"/>
      <c r="D32281" s="554"/>
    </row>
    <row r="32282" spans="3:4" hidden="1" outlineLevel="1" x14ac:dyDescent="0.2">
      <c r="C32282" s="554"/>
      <c r="D32282" s="554"/>
    </row>
    <row r="32283" spans="3:4" hidden="1" outlineLevel="1" x14ac:dyDescent="0.2">
      <c r="C32283" s="554"/>
      <c r="D32283" s="554"/>
    </row>
    <row r="32284" spans="3:4" hidden="1" outlineLevel="1" x14ac:dyDescent="0.2">
      <c r="C32284" s="554"/>
      <c r="D32284" s="554"/>
    </row>
    <row r="32285" spans="3:4" hidden="1" outlineLevel="1" x14ac:dyDescent="0.2">
      <c r="C32285" s="554"/>
      <c r="D32285" s="554"/>
    </row>
    <row r="32286" spans="3:4" hidden="1" outlineLevel="1" x14ac:dyDescent="0.2">
      <c r="C32286" s="554"/>
      <c r="D32286" s="554"/>
    </row>
    <row r="32287" spans="3:4" hidden="1" outlineLevel="1" x14ac:dyDescent="0.2">
      <c r="C32287" s="554"/>
      <c r="D32287" s="554"/>
    </row>
    <row r="32288" spans="3:4" hidden="1" outlineLevel="1" x14ac:dyDescent="0.2">
      <c r="C32288" s="554"/>
      <c r="D32288" s="554"/>
    </row>
    <row r="32289" spans="3:4" hidden="1" outlineLevel="1" x14ac:dyDescent="0.2">
      <c r="C32289" s="554"/>
      <c r="D32289" s="554"/>
    </row>
    <row r="32290" spans="3:4" hidden="1" outlineLevel="1" x14ac:dyDescent="0.2">
      <c r="C32290" s="554"/>
      <c r="D32290" s="554"/>
    </row>
    <row r="32291" spans="3:4" hidden="1" outlineLevel="1" x14ac:dyDescent="0.2">
      <c r="C32291" s="554"/>
      <c r="D32291" s="554"/>
    </row>
    <row r="32292" spans="3:4" hidden="1" outlineLevel="1" x14ac:dyDescent="0.2">
      <c r="C32292" s="554"/>
      <c r="D32292" s="554"/>
    </row>
    <row r="32293" spans="3:4" hidden="1" outlineLevel="1" x14ac:dyDescent="0.2">
      <c r="C32293" s="554"/>
      <c r="D32293" s="554"/>
    </row>
    <row r="32294" spans="3:4" hidden="1" outlineLevel="1" x14ac:dyDescent="0.2">
      <c r="C32294" s="554"/>
      <c r="D32294" s="554"/>
    </row>
    <row r="32295" spans="3:4" hidden="1" outlineLevel="1" x14ac:dyDescent="0.2">
      <c r="C32295" s="554"/>
      <c r="D32295" s="554"/>
    </row>
    <row r="32296" spans="3:4" hidden="1" outlineLevel="1" x14ac:dyDescent="0.2">
      <c r="C32296" s="554"/>
      <c r="D32296" s="554"/>
    </row>
    <row r="32297" spans="3:4" hidden="1" outlineLevel="1" x14ac:dyDescent="0.2">
      <c r="C32297" s="554"/>
      <c r="D32297" s="554"/>
    </row>
    <row r="32298" spans="3:4" hidden="1" outlineLevel="1" x14ac:dyDescent="0.2">
      <c r="C32298" s="554"/>
      <c r="D32298" s="554"/>
    </row>
    <row r="32299" spans="3:4" hidden="1" outlineLevel="1" x14ac:dyDescent="0.2">
      <c r="C32299" s="554"/>
      <c r="D32299" s="554"/>
    </row>
    <row r="32300" spans="3:4" hidden="1" outlineLevel="1" x14ac:dyDescent="0.2">
      <c r="C32300" s="554"/>
      <c r="D32300" s="554"/>
    </row>
    <row r="32301" spans="3:4" hidden="1" outlineLevel="1" x14ac:dyDescent="0.2">
      <c r="C32301" s="554"/>
      <c r="D32301" s="554"/>
    </row>
    <row r="32302" spans="3:4" hidden="1" outlineLevel="1" x14ac:dyDescent="0.2">
      <c r="C32302" s="554"/>
      <c r="D32302" s="554"/>
    </row>
    <row r="32303" spans="3:4" hidden="1" outlineLevel="1" x14ac:dyDescent="0.2">
      <c r="C32303" s="554"/>
      <c r="D32303" s="554"/>
    </row>
    <row r="32304" spans="3:4" hidden="1" outlineLevel="1" x14ac:dyDescent="0.2">
      <c r="C32304" s="554"/>
      <c r="D32304" s="554"/>
    </row>
    <row r="32305" spans="3:4" hidden="1" outlineLevel="1" x14ac:dyDescent="0.2">
      <c r="C32305" s="554"/>
      <c r="D32305" s="554"/>
    </row>
    <row r="32306" spans="3:4" hidden="1" outlineLevel="1" x14ac:dyDescent="0.2">
      <c r="C32306" s="554"/>
      <c r="D32306" s="554"/>
    </row>
    <row r="32307" spans="3:4" hidden="1" outlineLevel="1" x14ac:dyDescent="0.2">
      <c r="C32307" s="554"/>
      <c r="D32307" s="554"/>
    </row>
    <row r="32308" spans="3:4" hidden="1" outlineLevel="1" x14ac:dyDescent="0.2">
      <c r="C32308" s="554"/>
      <c r="D32308" s="554"/>
    </row>
    <row r="32309" spans="3:4" hidden="1" outlineLevel="1" x14ac:dyDescent="0.2">
      <c r="C32309" s="554"/>
      <c r="D32309" s="554"/>
    </row>
    <row r="32310" spans="3:4" hidden="1" outlineLevel="1" x14ac:dyDescent="0.2">
      <c r="C32310" s="554"/>
      <c r="D32310" s="554"/>
    </row>
    <row r="32311" spans="3:4" hidden="1" outlineLevel="1" x14ac:dyDescent="0.2">
      <c r="C32311" s="554"/>
      <c r="D32311" s="554"/>
    </row>
    <row r="32312" spans="3:4" hidden="1" outlineLevel="1" x14ac:dyDescent="0.2">
      <c r="C32312" s="554"/>
      <c r="D32312" s="554"/>
    </row>
    <row r="32313" spans="3:4" hidden="1" outlineLevel="1" x14ac:dyDescent="0.2">
      <c r="C32313" s="554"/>
      <c r="D32313" s="554"/>
    </row>
    <row r="32314" spans="3:4" hidden="1" outlineLevel="1" x14ac:dyDescent="0.2">
      <c r="C32314" s="554"/>
      <c r="D32314" s="554"/>
    </row>
    <row r="32315" spans="3:4" hidden="1" outlineLevel="1" x14ac:dyDescent="0.2">
      <c r="C32315" s="554"/>
      <c r="D32315" s="554"/>
    </row>
    <row r="32316" spans="3:4" hidden="1" outlineLevel="1" x14ac:dyDescent="0.2">
      <c r="C32316" s="554"/>
      <c r="D32316" s="554"/>
    </row>
    <row r="32317" spans="3:4" hidden="1" outlineLevel="1" x14ac:dyDescent="0.2">
      <c r="C32317" s="554"/>
      <c r="D32317" s="554"/>
    </row>
    <row r="32318" spans="3:4" hidden="1" outlineLevel="1" x14ac:dyDescent="0.2">
      <c r="C32318" s="554"/>
      <c r="D32318" s="554"/>
    </row>
    <row r="32319" spans="3:4" hidden="1" outlineLevel="1" x14ac:dyDescent="0.2">
      <c r="C32319" s="554"/>
      <c r="D32319" s="554"/>
    </row>
    <row r="32320" spans="3:4" hidden="1" outlineLevel="1" x14ac:dyDescent="0.2">
      <c r="C32320" s="554"/>
      <c r="D32320" s="554"/>
    </row>
    <row r="32321" spans="3:4" hidden="1" outlineLevel="1" x14ac:dyDescent="0.2">
      <c r="C32321" s="554"/>
      <c r="D32321" s="554"/>
    </row>
    <row r="32322" spans="3:4" hidden="1" outlineLevel="1" x14ac:dyDescent="0.2">
      <c r="C32322" s="554"/>
      <c r="D32322" s="554"/>
    </row>
    <row r="32323" spans="3:4" hidden="1" outlineLevel="1" x14ac:dyDescent="0.2">
      <c r="C32323" s="554"/>
      <c r="D32323" s="554"/>
    </row>
    <row r="32324" spans="3:4" hidden="1" outlineLevel="1" x14ac:dyDescent="0.2">
      <c r="C32324" s="554"/>
      <c r="D32324" s="554"/>
    </row>
    <row r="32325" spans="3:4" hidden="1" outlineLevel="1" x14ac:dyDescent="0.2">
      <c r="C32325" s="554"/>
      <c r="D32325" s="554"/>
    </row>
    <row r="32326" spans="3:4" hidden="1" outlineLevel="1" x14ac:dyDescent="0.2">
      <c r="C32326" s="554"/>
      <c r="D32326" s="554"/>
    </row>
    <row r="32327" spans="3:4" hidden="1" outlineLevel="1" x14ac:dyDescent="0.2">
      <c r="C32327" s="554"/>
      <c r="D32327" s="554"/>
    </row>
    <row r="32328" spans="3:4" hidden="1" outlineLevel="1" x14ac:dyDescent="0.2">
      <c r="C32328" s="554"/>
      <c r="D32328" s="554"/>
    </row>
    <row r="32329" spans="3:4" hidden="1" outlineLevel="1" x14ac:dyDescent="0.2">
      <c r="C32329" s="554"/>
      <c r="D32329" s="554"/>
    </row>
    <row r="32330" spans="3:4" hidden="1" outlineLevel="1" x14ac:dyDescent="0.2">
      <c r="C32330" s="554"/>
      <c r="D32330" s="554"/>
    </row>
    <row r="32331" spans="3:4" hidden="1" outlineLevel="1" x14ac:dyDescent="0.2">
      <c r="C32331" s="554"/>
      <c r="D32331" s="554"/>
    </row>
    <row r="32332" spans="3:4" hidden="1" outlineLevel="1" x14ac:dyDescent="0.2">
      <c r="C32332" s="554"/>
      <c r="D32332" s="554"/>
    </row>
    <row r="32333" spans="3:4" hidden="1" outlineLevel="1" x14ac:dyDescent="0.2">
      <c r="C32333" s="554"/>
      <c r="D32333" s="554"/>
    </row>
    <row r="32334" spans="3:4" hidden="1" outlineLevel="1" x14ac:dyDescent="0.2">
      <c r="C32334" s="554"/>
      <c r="D32334" s="554"/>
    </row>
    <row r="32335" spans="3:4" hidden="1" outlineLevel="1" x14ac:dyDescent="0.2">
      <c r="C32335" s="554"/>
      <c r="D32335" s="554"/>
    </row>
    <row r="32336" spans="3:4" hidden="1" outlineLevel="1" x14ac:dyDescent="0.2">
      <c r="C32336" s="554"/>
      <c r="D32336" s="554"/>
    </row>
    <row r="32337" spans="3:4" hidden="1" outlineLevel="1" x14ac:dyDescent="0.2">
      <c r="C32337" s="554"/>
      <c r="D32337" s="554"/>
    </row>
    <row r="32338" spans="3:4" hidden="1" outlineLevel="1" x14ac:dyDescent="0.2">
      <c r="C32338" s="554"/>
      <c r="D32338" s="554"/>
    </row>
    <row r="32339" spans="3:4" hidden="1" outlineLevel="1" x14ac:dyDescent="0.2">
      <c r="C32339" s="554"/>
      <c r="D32339" s="554"/>
    </row>
    <row r="32340" spans="3:4" hidden="1" outlineLevel="1" x14ac:dyDescent="0.2">
      <c r="C32340" s="554"/>
      <c r="D32340" s="554"/>
    </row>
    <row r="32341" spans="3:4" hidden="1" outlineLevel="1" x14ac:dyDescent="0.2">
      <c r="C32341" s="554"/>
      <c r="D32341" s="554"/>
    </row>
    <row r="32342" spans="3:4" hidden="1" outlineLevel="1" x14ac:dyDescent="0.2">
      <c r="C32342" s="554"/>
      <c r="D32342" s="554"/>
    </row>
    <row r="32343" spans="3:4" hidden="1" outlineLevel="1" x14ac:dyDescent="0.2">
      <c r="C32343" s="554"/>
      <c r="D32343" s="554"/>
    </row>
    <row r="32344" spans="3:4" hidden="1" outlineLevel="1" x14ac:dyDescent="0.2">
      <c r="C32344" s="554"/>
      <c r="D32344" s="554"/>
    </row>
    <row r="32345" spans="3:4" hidden="1" outlineLevel="1" x14ac:dyDescent="0.2">
      <c r="C32345" s="554"/>
      <c r="D32345" s="554"/>
    </row>
    <row r="32346" spans="3:4" hidden="1" outlineLevel="1" x14ac:dyDescent="0.2">
      <c r="C32346" s="554"/>
      <c r="D32346" s="554"/>
    </row>
    <row r="32347" spans="3:4" hidden="1" outlineLevel="1" x14ac:dyDescent="0.2">
      <c r="C32347" s="554"/>
      <c r="D32347" s="554"/>
    </row>
    <row r="32348" spans="3:4" hidden="1" outlineLevel="1" x14ac:dyDescent="0.2">
      <c r="C32348" s="554"/>
      <c r="D32348" s="554"/>
    </row>
    <row r="32349" spans="3:4" hidden="1" outlineLevel="1" x14ac:dyDescent="0.2">
      <c r="C32349" s="554"/>
      <c r="D32349" s="554"/>
    </row>
    <row r="32350" spans="3:4" hidden="1" outlineLevel="1" x14ac:dyDescent="0.2">
      <c r="C32350" s="554"/>
      <c r="D32350" s="554"/>
    </row>
    <row r="32351" spans="3:4" hidden="1" outlineLevel="1" x14ac:dyDescent="0.2">
      <c r="C32351" s="554"/>
      <c r="D32351" s="554"/>
    </row>
    <row r="32352" spans="3:4" hidden="1" outlineLevel="1" x14ac:dyDescent="0.2">
      <c r="C32352" s="554"/>
      <c r="D32352" s="554"/>
    </row>
    <row r="32353" spans="3:4" hidden="1" outlineLevel="1" x14ac:dyDescent="0.2">
      <c r="C32353" s="554"/>
      <c r="D32353" s="554"/>
    </row>
    <row r="32354" spans="3:4" hidden="1" outlineLevel="1" x14ac:dyDescent="0.2">
      <c r="C32354" s="554"/>
      <c r="D32354" s="554"/>
    </row>
    <row r="32355" spans="3:4" hidden="1" outlineLevel="1" x14ac:dyDescent="0.2">
      <c r="C32355" s="554"/>
      <c r="D32355" s="554"/>
    </row>
    <row r="32356" spans="3:4" hidden="1" outlineLevel="1" x14ac:dyDescent="0.2">
      <c r="C32356" s="554"/>
      <c r="D32356" s="554"/>
    </row>
    <row r="32357" spans="3:4" hidden="1" outlineLevel="1" x14ac:dyDescent="0.2">
      <c r="C32357" s="554"/>
      <c r="D32357" s="554"/>
    </row>
    <row r="32358" spans="3:4" hidden="1" outlineLevel="1" x14ac:dyDescent="0.2">
      <c r="C32358" s="554"/>
      <c r="D32358" s="554"/>
    </row>
    <row r="32359" spans="3:4" hidden="1" outlineLevel="1" x14ac:dyDescent="0.2">
      <c r="C32359" s="554"/>
      <c r="D32359" s="554"/>
    </row>
    <row r="32360" spans="3:4" hidden="1" outlineLevel="1" x14ac:dyDescent="0.2">
      <c r="C32360" s="554"/>
      <c r="D32360" s="554"/>
    </row>
    <row r="32361" spans="3:4" hidden="1" outlineLevel="1" x14ac:dyDescent="0.2">
      <c r="C32361" s="554"/>
      <c r="D32361" s="554"/>
    </row>
    <row r="32362" spans="3:4" hidden="1" outlineLevel="1" x14ac:dyDescent="0.2">
      <c r="C32362" s="554"/>
      <c r="D32362" s="554"/>
    </row>
    <row r="32363" spans="3:4" hidden="1" outlineLevel="1" x14ac:dyDescent="0.2">
      <c r="C32363" s="554"/>
      <c r="D32363" s="554"/>
    </row>
    <row r="32364" spans="3:4" hidden="1" outlineLevel="1" x14ac:dyDescent="0.2">
      <c r="C32364" s="554"/>
      <c r="D32364" s="554"/>
    </row>
    <row r="32365" spans="3:4" hidden="1" outlineLevel="1" x14ac:dyDescent="0.2">
      <c r="C32365" s="554"/>
      <c r="D32365" s="554"/>
    </row>
    <row r="32366" spans="3:4" hidden="1" outlineLevel="1" x14ac:dyDescent="0.2">
      <c r="C32366" s="554"/>
      <c r="D32366" s="554"/>
    </row>
    <row r="32367" spans="3:4" hidden="1" outlineLevel="1" x14ac:dyDescent="0.2">
      <c r="C32367" s="554"/>
      <c r="D32367" s="554"/>
    </row>
    <row r="32368" spans="3:4" hidden="1" outlineLevel="1" x14ac:dyDescent="0.2">
      <c r="C32368" s="554"/>
      <c r="D32368" s="554"/>
    </row>
    <row r="32369" spans="3:4" hidden="1" outlineLevel="1" x14ac:dyDescent="0.2">
      <c r="C32369" s="554"/>
      <c r="D32369" s="554"/>
    </row>
    <row r="32370" spans="3:4" hidden="1" outlineLevel="1" x14ac:dyDescent="0.2">
      <c r="C32370" s="554"/>
      <c r="D32370" s="554"/>
    </row>
    <row r="32371" spans="3:4" hidden="1" outlineLevel="1" x14ac:dyDescent="0.2">
      <c r="C32371" s="554"/>
      <c r="D32371" s="554"/>
    </row>
    <row r="32372" spans="3:4" hidden="1" outlineLevel="1" x14ac:dyDescent="0.2">
      <c r="C32372" s="554"/>
      <c r="D32372" s="554"/>
    </row>
    <row r="32373" spans="3:4" hidden="1" outlineLevel="1" x14ac:dyDescent="0.2">
      <c r="C32373" s="554"/>
      <c r="D32373" s="554"/>
    </row>
    <row r="32374" spans="3:4" hidden="1" outlineLevel="1" x14ac:dyDescent="0.2">
      <c r="C32374" s="554"/>
      <c r="D32374" s="554"/>
    </row>
    <row r="32375" spans="3:4" hidden="1" outlineLevel="1" x14ac:dyDescent="0.2">
      <c r="C32375" s="554"/>
      <c r="D32375" s="554"/>
    </row>
    <row r="32376" spans="3:4" hidden="1" outlineLevel="1" x14ac:dyDescent="0.2">
      <c r="C32376" s="554"/>
      <c r="D32376" s="554"/>
    </row>
    <row r="32377" spans="3:4" hidden="1" outlineLevel="1" x14ac:dyDescent="0.2">
      <c r="C32377" s="554"/>
      <c r="D32377" s="554"/>
    </row>
    <row r="32378" spans="3:4" hidden="1" outlineLevel="1" x14ac:dyDescent="0.2">
      <c r="C32378" s="554"/>
      <c r="D32378" s="554"/>
    </row>
    <row r="32379" spans="3:4" hidden="1" outlineLevel="1" x14ac:dyDescent="0.2">
      <c r="C32379" s="554"/>
      <c r="D32379" s="554"/>
    </row>
    <row r="32380" spans="3:4" hidden="1" outlineLevel="1" x14ac:dyDescent="0.2">
      <c r="C32380" s="554"/>
      <c r="D32380" s="554"/>
    </row>
    <row r="32381" spans="3:4" hidden="1" outlineLevel="1" x14ac:dyDescent="0.2">
      <c r="C32381" s="554"/>
      <c r="D32381" s="554"/>
    </row>
    <row r="32382" spans="3:4" hidden="1" outlineLevel="1" x14ac:dyDescent="0.2">
      <c r="C32382" s="554"/>
      <c r="D32382" s="554"/>
    </row>
    <row r="32383" spans="3:4" hidden="1" outlineLevel="1" x14ac:dyDescent="0.2">
      <c r="C32383" s="554"/>
      <c r="D32383" s="554"/>
    </row>
    <row r="32384" spans="3:4" hidden="1" outlineLevel="1" x14ac:dyDescent="0.2">
      <c r="C32384" s="554"/>
      <c r="D32384" s="554"/>
    </row>
    <row r="32385" spans="3:4" hidden="1" outlineLevel="1" x14ac:dyDescent="0.2">
      <c r="C32385" s="554"/>
      <c r="D32385" s="554"/>
    </row>
    <row r="32386" spans="3:4" hidden="1" outlineLevel="1" x14ac:dyDescent="0.2">
      <c r="C32386" s="554"/>
      <c r="D32386" s="554"/>
    </row>
    <row r="32387" spans="3:4" hidden="1" outlineLevel="1" x14ac:dyDescent="0.2">
      <c r="C32387" s="554"/>
      <c r="D32387" s="554"/>
    </row>
    <row r="32388" spans="3:4" hidden="1" outlineLevel="1" x14ac:dyDescent="0.2">
      <c r="C32388" s="554"/>
      <c r="D32388" s="554"/>
    </row>
    <row r="32389" spans="3:4" hidden="1" outlineLevel="1" x14ac:dyDescent="0.2">
      <c r="C32389" s="554"/>
      <c r="D32389" s="554"/>
    </row>
    <row r="32390" spans="3:4" hidden="1" outlineLevel="1" x14ac:dyDescent="0.2">
      <c r="C32390" s="554"/>
      <c r="D32390" s="554"/>
    </row>
    <row r="32391" spans="3:4" hidden="1" outlineLevel="1" x14ac:dyDescent="0.2">
      <c r="C32391" s="554"/>
      <c r="D32391" s="554"/>
    </row>
    <row r="32392" spans="3:4" hidden="1" outlineLevel="1" x14ac:dyDescent="0.2">
      <c r="C32392" s="554"/>
      <c r="D32392" s="554"/>
    </row>
    <row r="32393" spans="3:4" hidden="1" outlineLevel="1" x14ac:dyDescent="0.2">
      <c r="C32393" s="554"/>
      <c r="D32393" s="554"/>
    </row>
    <row r="32394" spans="3:4" hidden="1" outlineLevel="1" x14ac:dyDescent="0.2">
      <c r="C32394" s="554"/>
      <c r="D32394" s="554"/>
    </row>
    <row r="32395" spans="3:4" hidden="1" outlineLevel="1" x14ac:dyDescent="0.2">
      <c r="C32395" s="554"/>
      <c r="D32395" s="554"/>
    </row>
    <row r="32396" spans="3:4" hidden="1" outlineLevel="1" x14ac:dyDescent="0.2">
      <c r="C32396" s="554"/>
      <c r="D32396" s="554"/>
    </row>
    <row r="32397" spans="3:4" hidden="1" outlineLevel="1" x14ac:dyDescent="0.2">
      <c r="C32397" s="554"/>
      <c r="D32397" s="554"/>
    </row>
    <row r="32398" spans="3:4" hidden="1" outlineLevel="1" x14ac:dyDescent="0.2">
      <c r="C32398" s="554"/>
      <c r="D32398" s="554"/>
    </row>
    <row r="32399" spans="3:4" hidden="1" outlineLevel="1" x14ac:dyDescent="0.2">
      <c r="C32399" s="554"/>
      <c r="D32399" s="554"/>
    </row>
    <row r="32400" spans="3:4" hidden="1" outlineLevel="1" x14ac:dyDescent="0.2">
      <c r="C32400" s="554"/>
      <c r="D32400" s="554"/>
    </row>
    <row r="32401" spans="3:4" hidden="1" outlineLevel="1" x14ac:dyDescent="0.2">
      <c r="C32401" s="554"/>
      <c r="D32401" s="554"/>
    </row>
    <row r="32402" spans="3:4" hidden="1" outlineLevel="1" x14ac:dyDescent="0.2">
      <c r="C32402" s="554"/>
      <c r="D32402" s="554"/>
    </row>
    <row r="32403" spans="3:4" hidden="1" outlineLevel="1" x14ac:dyDescent="0.2">
      <c r="C32403" s="554"/>
      <c r="D32403" s="554"/>
    </row>
    <row r="32404" spans="3:4" hidden="1" outlineLevel="1" x14ac:dyDescent="0.2">
      <c r="C32404" s="554"/>
      <c r="D32404" s="554"/>
    </row>
    <row r="32405" spans="3:4" hidden="1" outlineLevel="1" x14ac:dyDescent="0.2">
      <c r="C32405" s="554"/>
      <c r="D32405" s="554"/>
    </row>
    <row r="32406" spans="3:4" hidden="1" outlineLevel="1" x14ac:dyDescent="0.2">
      <c r="C32406" s="554"/>
      <c r="D32406" s="554"/>
    </row>
    <row r="32407" spans="3:4" hidden="1" outlineLevel="1" x14ac:dyDescent="0.2">
      <c r="C32407" s="554"/>
      <c r="D32407" s="554"/>
    </row>
    <row r="32408" spans="3:4" hidden="1" outlineLevel="1" x14ac:dyDescent="0.2">
      <c r="C32408" s="554"/>
      <c r="D32408" s="554"/>
    </row>
    <row r="32409" spans="3:4" hidden="1" outlineLevel="1" x14ac:dyDescent="0.2">
      <c r="C32409" s="554"/>
      <c r="D32409" s="554"/>
    </row>
    <row r="32410" spans="3:4" hidden="1" outlineLevel="1" x14ac:dyDescent="0.2">
      <c r="C32410" s="554"/>
      <c r="D32410" s="554"/>
    </row>
    <row r="32411" spans="3:4" hidden="1" outlineLevel="1" x14ac:dyDescent="0.2">
      <c r="C32411" s="554"/>
      <c r="D32411" s="554"/>
    </row>
    <row r="32412" spans="3:4" hidden="1" outlineLevel="1" x14ac:dyDescent="0.2">
      <c r="C32412" s="554"/>
      <c r="D32412" s="554"/>
    </row>
    <row r="32413" spans="3:4" hidden="1" outlineLevel="1" x14ac:dyDescent="0.2">
      <c r="C32413" s="554"/>
      <c r="D32413" s="554"/>
    </row>
    <row r="32414" spans="3:4" hidden="1" outlineLevel="1" x14ac:dyDescent="0.2">
      <c r="C32414" s="554"/>
      <c r="D32414" s="554"/>
    </row>
    <row r="32415" spans="3:4" hidden="1" outlineLevel="1" x14ac:dyDescent="0.2">
      <c r="C32415" s="554"/>
      <c r="D32415" s="554"/>
    </row>
    <row r="32416" spans="3:4" hidden="1" outlineLevel="1" x14ac:dyDescent="0.2">
      <c r="C32416" s="554"/>
      <c r="D32416" s="554"/>
    </row>
    <row r="32417" spans="3:4" hidden="1" outlineLevel="1" x14ac:dyDescent="0.2">
      <c r="C32417" s="554"/>
      <c r="D32417" s="554"/>
    </row>
    <row r="32418" spans="3:4" hidden="1" outlineLevel="1" x14ac:dyDescent="0.2">
      <c r="C32418" s="554"/>
      <c r="D32418" s="554"/>
    </row>
    <row r="32419" spans="3:4" hidden="1" outlineLevel="1" x14ac:dyDescent="0.2">
      <c r="C32419" s="554"/>
      <c r="D32419" s="554"/>
    </row>
    <row r="32420" spans="3:4" hidden="1" outlineLevel="1" x14ac:dyDescent="0.2">
      <c r="C32420" s="554"/>
      <c r="D32420" s="554"/>
    </row>
    <row r="32421" spans="3:4" hidden="1" outlineLevel="1" x14ac:dyDescent="0.2">
      <c r="C32421" s="554"/>
      <c r="D32421" s="554"/>
    </row>
    <row r="32422" spans="3:4" hidden="1" outlineLevel="1" x14ac:dyDescent="0.2">
      <c r="C32422" s="554"/>
      <c r="D32422" s="554"/>
    </row>
    <row r="32423" spans="3:4" hidden="1" outlineLevel="1" x14ac:dyDescent="0.2">
      <c r="C32423" s="554"/>
      <c r="D32423" s="554"/>
    </row>
    <row r="32424" spans="3:4" hidden="1" outlineLevel="1" x14ac:dyDescent="0.2">
      <c r="C32424" s="554"/>
      <c r="D32424" s="554"/>
    </row>
    <row r="32425" spans="3:4" hidden="1" outlineLevel="1" x14ac:dyDescent="0.2">
      <c r="C32425" s="554"/>
      <c r="D32425" s="554"/>
    </row>
    <row r="32426" spans="3:4" hidden="1" outlineLevel="1" x14ac:dyDescent="0.2">
      <c r="C32426" s="554"/>
      <c r="D32426" s="554"/>
    </row>
    <row r="32427" spans="3:4" hidden="1" outlineLevel="1" x14ac:dyDescent="0.2">
      <c r="C32427" s="554"/>
      <c r="D32427" s="554"/>
    </row>
    <row r="32428" spans="3:4" hidden="1" outlineLevel="1" x14ac:dyDescent="0.2">
      <c r="C32428" s="554"/>
      <c r="D32428" s="554"/>
    </row>
    <row r="32429" spans="3:4" hidden="1" outlineLevel="1" x14ac:dyDescent="0.2">
      <c r="C32429" s="554"/>
      <c r="D32429" s="554"/>
    </row>
    <row r="32430" spans="3:4" hidden="1" outlineLevel="1" x14ac:dyDescent="0.2">
      <c r="C32430" s="554"/>
      <c r="D32430" s="554"/>
    </row>
    <row r="32431" spans="3:4" hidden="1" outlineLevel="1" x14ac:dyDescent="0.2">
      <c r="C32431" s="554"/>
      <c r="D32431" s="554"/>
    </row>
    <row r="32432" spans="3:4" hidden="1" outlineLevel="1" x14ac:dyDescent="0.2">
      <c r="C32432" s="554"/>
      <c r="D32432" s="554"/>
    </row>
    <row r="32433" spans="3:4" hidden="1" outlineLevel="1" x14ac:dyDescent="0.2">
      <c r="C32433" s="554"/>
      <c r="D32433" s="554"/>
    </row>
    <row r="32434" spans="3:4" hidden="1" outlineLevel="1" x14ac:dyDescent="0.2">
      <c r="C32434" s="554"/>
      <c r="D32434" s="554"/>
    </row>
    <row r="32435" spans="3:4" hidden="1" outlineLevel="1" x14ac:dyDescent="0.2">
      <c r="C32435" s="554"/>
      <c r="D32435" s="554"/>
    </row>
    <row r="32436" spans="3:4" hidden="1" outlineLevel="1" x14ac:dyDescent="0.2">
      <c r="C32436" s="554"/>
      <c r="D32436" s="554"/>
    </row>
    <row r="32437" spans="3:4" hidden="1" outlineLevel="1" x14ac:dyDescent="0.2">
      <c r="C32437" s="554"/>
      <c r="D32437" s="554"/>
    </row>
    <row r="32438" spans="3:4" hidden="1" outlineLevel="1" x14ac:dyDescent="0.2">
      <c r="C32438" s="554"/>
      <c r="D32438" s="554"/>
    </row>
    <row r="32439" spans="3:4" hidden="1" outlineLevel="1" x14ac:dyDescent="0.2">
      <c r="C32439" s="554"/>
      <c r="D32439" s="554"/>
    </row>
    <row r="32440" spans="3:4" hidden="1" outlineLevel="1" x14ac:dyDescent="0.2">
      <c r="C32440" s="554"/>
      <c r="D32440" s="554"/>
    </row>
    <row r="32441" spans="3:4" hidden="1" outlineLevel="1" x14ac:dyDescent="0.2">
      <c r="C32441" s="554"/>
      <c r="D32441" s="554"/>
    </row>
    <row r="32442" spans="3:4" hidden="1" outlineLevel="1" x14ac:dyDescent="0.2">
      <c r="C32442" s="554"/>
      <c r="D32442" s="554"/>
    </row>
    <row r="32443" spans="3:4" hidden="1" outlineLevel="1" x14ac:dyDescent="0.2">
      <c r="C32443" s="554"/>
      <c r="D32443" s="554"/>
    </row>
    <row r="32444" spans="3:4" hidden="1" outlineLevel="1" x14ac:dyDescent="0.2">
      <c r="C32444" s="554"/>
      <c r="D32444" s="554"/>
    </row>
    <row r="32445" spans="3:4" hidden="1" outlineLevel="1" x14ac:dyDescent="0.2">
      <c r="C32445" s="554"/>
      <c r="D32445" s="554"/>
    </row>
    <row r="32446" spans="3:4" hidden="1" outlineLevel="1" x14ac:dyDescent="0.2">
      <c r="C32446" s="554"/>
      <c r="D32446" s="554"/>
    </row>
    <row r="32447" spans="3:4" hidden="1" outlineLevel="1" x14ac:dyDescent="0.2">
      <c r="C32447" s="554"/>
      <c r="D32447" s="554"/>
    </row>
    <row r="32448" spans="3:4" hidden="1" outlineLevel="1" x14ac:dyDescent="0.2">
      <c r="C32448" s="554"/>
      <c r="D32448" s="554"/>
    </row>
    <row r="32449" spans="3:4" hidden="1" outlineLevel="1" x14ac:dyDescent="0.2">
      <c r="C32449" s="554"/>
      <c r="D32449" s="554"/>
    </row>
    <row r="32450" spans="3:4" hidden="1" outlineLevel="1" x14ac:dyDescent="0.2">
      <c r="C32450" s="554"/>
      <c r="D32450" s="554"/>
    </row>
    <row r="32451" spans="3:4" hidden="1" outlineLevel="1" x14ac:dyDescent="0.2">
      <c r="C32451" s="554"/>
      <c r="D32451" s="554"/>
    </row>
    <row r="32452" spans="3:4" hidden="1" outlineLevel="1" x14ac:dyDescent="0.2">
      <c r="C32452" s="554"/>
      <c r="D32452" s="554"/>
    </row>
    <row r="32453" spans="3:4" hidden="1" outlineLevel="1" x14ac:dyDescent="0.2">
      <c r="C32453" s="554"/>
      <c r="D32453" s="554"/>
    </row>
    <row r="32454" spans="3:4" hidden="1" outlineLevel="1" x14ac:dyDescent="0.2">
      <c r="C32454" s="554"/>
      <c r="D32454" s="554"/>
    </row>
    <row r="32455" spans="3:4" hidden="1" outlineLevel="1" x14ac:dyDescent="0.2">
      <c r="C32455" s="554"/>
      <c r="D32455" s="554"/>
    </row>
    <row r="32456" spans="3:4" hidden="1" outlineLevel="1" x14ac:dyDescent="0.2">
      <c r="C32456" s="554"/>
      <c r="D32456" s="554"/>
    </row>
    <row r="32457" spans="3:4" hidden="1" outlineLevel="1" x14ac:dyDescent="0.2">
      <c r="C32457" s="554"/>
      <c r="D32457" s="554"/>
    </row>
    <row r="32458" spans="3:4" hidden="1" outlineLevel="1" x14ac:dyDescent="0.2">
      <c r="C32458" s="554"/>
      <c r="D32458" s="554"/>
    </row>
    <row r="32459" spans="3:4" hidden="1" outlineLevel="1" x14ac:dyDescent="0.2">
      <c r="C32459" s="554"/>
      <c r="D32459" s="554"/>
    </row>
    <row r="32460" spans="3:4" hidden="1" outlineLevel="1" x14ac:dyDescent="0.2">
      <c r="C32460" s="554"/>
      <c r="D32460" s="554"/>
    </row>
    <row r="32461" spans="3:4" hidden="1" outlineLevel="1" x14ac:dyDescent="0.2">
      <c r="C32461" s="554"/>
      <c r="D32461" s="554"/>
    </row>
    <row r="32462" spans="3:4" hidden="1" outlineLevel="1" x14ac:dyDescent="0.2">
      <c r="C32462" s="554"/>
      <c r="D32462" s="554"/>
    </row>
    <row r="32463" spans="3:4" hidden="1" outlineLevel="1" x14ac:dyDescent="0.2">
      <c r="C32463" s="554"/>
      <c r="D32463" s="554"/>
    </row>
    <row r="32464" spans="3:4" hidden="1" outlineLevel="1" x14ac:dyDescent="0.2">
      <c r="C32464" s="554"/>
      <c r="D32464" s="554"/>
    </row>
    <row r="32465" spans="3:4" hidden="1" outlineLevel="1" x14ac:dyDescent="0.2">
      <c r="C32465" s="554"/>
      <c r="D32465" s="554"/>
    </row>
    <row r="32466" spans="3:4" hidden="1" outlineLevel="1" x14ac:dyDescent="0.2">
      <c r="C32466" s="554"/>
      <c r="D32466" s="554"/>
    </row>
    <row r="32467" spans="3:4" hidden="1" outlineLevel="1" x14ac:dyDescent="0.2">
      <c r="C32467" s="554"/>
      <c r="D32467" s="554"/>
    </row>
    <row r="32468" spans="3:4" hidden="1" outlineLevel="1" x14ac:dyDescent="0.2">
      <c r="C32468" s="554"/>
      <c r="D32468" s="554"/>
    </row>
    <row r="32469" spans="3:4" hidden="1" outlineLevel="1" x14ac:dyDescent="0.2">
      <c r="C32469" s="554"/>
      <c r="D32469" s="554"/>
    </row>
    <row r="32470" spans="3:4" hidden="1" outlineLevel="1" x14ac:dyDescent="0.2">
      <c r="C32470" s="554"/>
      <c r="D32470" s="554"/>
    </row>
    <row r="32471" spans="3:4" hidden="1" outlineLevel="1" x14ac:dyDescent="0.2">
      <c r="C32471" s="554"/>
      <c r="D32471" s="554"/>
    </row>
    <row r="32472" spans="3:4" hidden="1" outlineLevel="1" x14ac:dyDescent="0.2">
      <c r="C32472" s="554"/>
      <c r="D32472" s="554"/>
    </row>
    <row r="32473" spans="3:4" hidden="1" outlineLevel="1" x14ac:dyDescent="0.2">
      <c r="C32473" s="554"/>
      <c r="D32473" s="554"/>
    </row>
    <row r="32474" spans="3:4" hidden="1" outlineLevel="1" x14ac:dyDescent="0.2">
      <c r="C32474" s="554"/>
      <c r="D32474" s="554"/>
    </row>
    <row r="32475" spans="3:4" hidden="1" outlineLevel="1" x14ac:dyDescent="0.2">
      <c r="C32475" s="554"/>
      <c r="D32475" s="554"/>
    </row>
    <row r="32476" spans="3:4" hidden="1" outlineLevel="1" x14ac:dyDescent="0.2">
      <c r="C32476" s="554"/>
      <c r="D32476" s="554"/>
    </row>
    <row r="32477" spans="3:4" hidden="1" outlineLevel="1" x14ac:dyDescent="0.2">
      <c r="C32477" s="554"/>
      <c r="D32477" s="554"/>
    </row>
    <row r="32478" spans="3:4" hidden="1" outlineLevel="1" x14ac:dyDescent="0.2">
      <c r="C32478" s="554"/>
      <c r="D32478" s="554"/>
    </row>
    <row r="32479" spans="3:4" hidden="1" outlineLevel="1" x14ac:dyDescent="0.2">
      <c r="C32479" s="554"/>
      <c r="D32479" s="554"/>
    </row>
    <row r="32480" spans="3:4" hidden="1" outlineLevel="1" x14ac:dyDescent="0.2">
      <c r="C32480" s="554"/>
      <c r="D32480" s="554"/>
    </row>
    <row r="32481" spans="3:4" hidden="1" outlineLevel="1" x14ac:dyDescent="0.2">
      <c r="C32481" s="554"/>
      <c r="D32481" s="554"/>
    </row>
    <row r="32482" spans="3:4" hidden="1" outlineLevel="1" x14ac:dyDescent="0.2">
      <c r="C32482" s="554"/>
      <c r="D32482" s="554"/>
    </row>
    <row r="32483" spans="3:4" hidden="1" outlineLevel="1" x14ac:dyDescent="0.2">
      <c r="C32483" s="554"/>
      <c r="D32483" s="554"/>
    </row>
    <row r="32484" spans="3:4" hidden="1" outlineLevel="1" x14ac:dyDescent="0.2">
      <c r="C32484" s="554"/>
      <c r="D32484" s="554"/>
    </row>
    <row r="32485" spans="3:4" hidden="1" outlineLevel="1" x14ac:dyDescent="0.2">
      <c r="C32485" s="554"/>
      <c r="D32485" s="554"/>
    </row>
    <row r="32486" spans="3:4" hidden="1" outlineLevel="1" x14ac:dyDescent="0.2">
      <c r="C32486" s="554"/>
      <c r="D32486" s="554"/>
    </row>
    <row r="32487" spans="3:4" hidden="1" outlineLevel="1" x14ac:dyDescent="0.2">
      <c r="C32487" s="554"/>
      <c r="D32487" s="554"/>
    </row>
    <row r="32488" spans="3:4" hidden="1" outlineLevel="1" x14ac:dyDescent="0.2">
      <c r="C32488" s="554"/>
      <c r="D32488" s="554"/>
    </row>
    <row r="32489" spans="3:4" hidden="1" outlineLevel="1" x14ac:dyDescent="0.2">
      <c r="C32489" s="554"/>
      <c r="D32489" s="554"/>
    </row>
    <row r="32490" spans="3:4" hidden="1" outlineLevel="1" x14ac:dyDescent="0.2">
      <c r="C32490" s="554"/>
      <c r="D32490" s="554"/>
    </row>
    <row r="32491" spans="3:4" hidden="1" outlineLevel="1" x14ac:dyDescent="0.2">
      <c r="C32491" s="554"/>
      <c r="D32491" s="554"/>
    </row>
    <row r="32492" spans="3:4" hidden="1" outlineLevel="1" x14ac:dyDescent="0.2">
      <c r="C32492" s="554"/>
      <c r="D32492" s="554"/>
    </row>
    <row r="32493" spans="3:4" hidden="1" outlineLevel="1" x14ac:dyDescent="0.2">
      <c r="C32493" s="554"/>
      <c r="D32493" s="554"/>
    </row>
    <row r="32494" spans="3:4" hidden="1" outlineLevel="1" x14ac:dyDescent="0.2">
      <c r="C32494" s="554"/>
      <c r="D32494" s="554"/>
    </row>
    <row r="32495" spans="3:4" hidden="1" outlineLevel="1" x14ac:dyDescent="0.2">
      <c r="C32495" s="554"/>
      <c r="D32495" s="554"/>
    </row>
    <row r="32496" spans="3:4" hidden="1" outlineLevel="1" x14ac:dyDescent="0.2">
      <c r="C32496" s="554"/>
      <c r="D32496" s="554"/>
    </row>
    <row r="32497" spans="3:4" hidden="1" outlineLevel="1" x14ac:dyDescent="0.2">
      <c r="C32497" s="554"/>
      <c r="D32497" s="554"/>
    </row>
    <row r="32498" spans="3:4" hidden="1" outlineLevel="1" x14ac:dyDescent="0.2">
      <c r="C32498" s="554"/>
      <c r="D32498" s="554"/>
    </row>
    <row r="32499" spans="3:4" hidden="1" outlineLevel="1" x14ac:dyDescent="0.2">
      <c r="C32499" s="554"/>
      <c r="D32499" s="554"/>
    </row>
    <row r="32500" spans="3:4" hidden="1" outlineLevel="1" x14ac:dyDescent="0.2">
      <c r="C32500" s="554"/>
      <c r="D32500" s="554"/>
    </row>
    <row r="32501" spans="3:4" hidden="1" outlineLevel="1" x14ac:dyDescent="0.2">
      <c r="C32501" s="554"/>
      <c r="D32501" s="554"/>
    </row>
    <row r="32502" spans="3:4" hidden="1" outlineLevel="1" x14ac:dyDescent="0.2">
      <c r="C32502" s="554"/>
      <c r="D32502" s="554"/>
    </row>
    <row r="32503" spans="3:4" hidden="1" outlineLevel="1" x14ac:dyDescent="0.2">
      <c r="C32503" s="554"/>
      <c r="D32503" s="554"/>
    </row>
    <row r="32504" spans="3:4" hidden="1" outlineLevel="1" x14ac:dyDescent="0.2">
      <c r="C32504" s="554"/>
      <c r="D32504" s="554"/>
    </row>
    <row r="32505" spans="3:4" hidden="1" outlineLevel="1" x14ac:dyDescent="0.2">
      <c r="C32505" s="554"/>
      <c r="D32505" s="554"/>
    </row>
    <row r="32506" spans="3:4" hidden="1" outlineLevel="1" x14ac:dyDescent="0.2">
      <c r="C32506" s="554"/>
      <c r="D32506" s="554"/>
    </row>
    <row r="32507" spans="3:4" hidden="1" outlineLevel="1" x14ac:dyDescent="0.2">
      <c r="C32507" s="554"/>
      <c r="D32507" s="554"/>
    </row>
    <row r="32508" spans="3:4" hidden="1" outlineLevel="1" x14ac:dyDescent="0.2">
      <c r="C32508" s="554"/>
      <c r="D32508" s="554"/>
    </row>
    <row r="32509" spans="3:4" hidden="1" outlineLevel="1" x14ac:dyDescent="0.2">
      <c r="C32509" s="554"/>
      <c r="D32509" s="554"/>
    </row>
    <row r="32510" spans="3:4" hidden="1" outlineLevel="1" x14ac:dyDescent="0.2">
      <c r="C32510" s="554"/>
      <c r="D32510" s="554"/>
    </row>
    <row r="32511" spans="3:4" hidden="1" outlineLevel="1" x14ac:dyDescent="0.2">
      <c r="C32511" s="554"/>
      <c r="D32511" s="554"/>
    </row>
    <row r="32512" spans="3:4" hidden="1" outlineLevel="1" x14ac:dyDescent="0.2">
      <c r="C32512" s="554"/>
      <c r="D32512" s="554"/>
    </row>
    <row r="32513" spans="3:4" hidden="1" outlineLevel="1" x14ac:dyDescent="0.2">
      <c r="C32513" s="554"/>
      <c r="D32513" s="554"/>
    </row>
    <row r="32514" spans="3:4" hidden="1" outlineLevel="1" x14ac:dyDescent="0.2">
      <c r="C32514" s="554"/>
      <c r="D32514" s="554"/>
    </row>
    <row r="32515" spans="3:4" hidden="1" outlineLevel="1" x14ac:dyDescent="0.2">
      <c r="C32515" s="554"/>
      <c r="D32515" s="554"/>
    </row>
    <row r="32516" spans="3:4" hidden="1" outlineLevel="1" x14ac:dyDescent="0.2">
      <c r="C32516" s="554"/>
      <c r="D32516" s="554"/>
    </row>
    <row r="32517" spans="3:4" hidden="1" outlineLevel="1" x14ac:dyDescent="0.2">
      <c r="C32517" s="554"/>
      <c r="D32517" s="554"/>
    </row>
    <row r="32518" spans="3:4" hidden="1" outlineLevel="1" x14ac:dyDescent="0.2">
      <c r="C32518" s="554"/>
      <c r="D32518" s="554"/>
    </row>
    <row r="32519" spans="3:4" hidden="1" outlineLevel="1" x14ac:dyDescent="0.2">
      <c r="C32519" s="554"/>
      <c r="D32519" s="554"/>
    </row>
    <row r="32520" spans="3:4" hidden="1" outlineLevel="1" x14ac:dyDescent="0.2">
      <c r="C32520" s="554"/>
      <c r="D32520" s="554"/>
    </row>
    <row r="32521" spans="3:4" hidden="1" outlineLevel="1" x14ac:dyDescent="0.2">
      <c r="C32521" s="554"/>
      <c r="D32521" s="554"/>
    </row>
    <row r="32522" spans="3:4" hidden="1" outlineLevel="1" x14ac:dyDescent="0.2">
      <c r="C32522" s="554"/>
      <c r="D32522" s="554"/>
    </row>
    <row r="32523" spans="3:4" hidden="1" outlineLevel="1" x14ac:dyDescent="0.2">
      <c r="C32523" s="554"/>
      <c r="D32523" s="554"/>
    </row>
    <row r="32524" spans="3:4" hidden="1" outlineLevel="1" x14ac:dyDescent="0.2">
      <c r="C32524" s="554"/>
      <c r="D32524" s="554"/>
    </row>
    <row r="32525" spans="3:4" hidden="1" outlineLevel="1" x14ac:dyDescent="0.2">
      <c r="C32525" s="554"/>
      <c r="D32525" s="554"/>
    </row>
    <row r="32526" spans="3:4" hidden="1" outlineLevel="1" x14ac:dyDescent="0.2">
      <c r="C32526" s="554"/>
      <c r="D32526" s="554"/>
    </row>
    <row r="32527" spans="3:4" hidden="1" outlineLevel="1" x14ac:dyDescent="0.2">
      <c r="C32527" s="554"/>
      <c r="D32527" s="554"/>
    </row>
    <row r="32528" spans="3:4" hidden="1" outlineLevel="1" x14ac:dyDescent="0.2">
      <c r="C32528" s="554"/>
      <c r="D32528" s="554"/>
    </row>
    <row r="32529" spans="3:4" hidden="1" outlineLevel="1" x14ac:dyDescent="0.2">
      <c r="C32529" s="554"/>
      <c r="D32529" s="554"/>
    </row>
    <row r="32530" spans="3:4" hidden="1" outlineLevel="1" x14ac:dyDescent="0.2">
      <c r="C32530" s="554"/>
      <c r="D32530" s="554"/>
    </row>
    <row r="32531" spans="3:4" hidden="1" outlineLevel="1" x14ac:dyDescent="0.2">
      <c r="C32531" s="554"/>
      <c r="D32531" s="554"/>
    </row>
    <row r="32532" spans="3:4" hidden="1" outlineLevel="1" x14ac:dyDescent="0.2">
      <c r="C32532" s="554"/>
      <c r="D32532" s="554"/>
    </row>
    <row r="32533" spans="3:4" hidden="1" outlineLevel="1" x14ac:dyDescent="0.2">
      <c r="C32533" s="554"/>
      <c r="D32533" s="554"/>
    </row>
    <row r="32534" spans="3:4" hidden="1" outlineLevel="1" x14ac:dyDescent="0.2">
      <c r="C32534" s="554"/>
      <c r="D32534" s="554"/>
    </row>
    <row r="32535" spans="3:4" hidden="1" outlineLevel="1" x14ac:dyDescent="0.2">
      <c r="C32535" s="554"/>
      <c r="D32535" s="554"/>
    </row>
    <row r="32536" spans="3:4" hidden="1" outlineLevel="1" x14ac:dyDescent="0.2">
      <c r="C32536" s="554"/>
      <c r="D32536" s="554"/>
    </row>
    <row r="32537" spans="3:4" hidden="1" outlineLevel="1" x14ac:dyDescent="0.2">
      <c r="C32537" s="554"/>
      <c r="D32537" s="554"/>
    </row>
    <row r="32538" spans="3:4" hidden="1" outlineLevel="1" x14ac:dyDescent="0.2">
      <c r="C32538" s="554"/>
      <c r="D32538" s="554"/>
    </row>
    <row r="32539" spans="3:4" hidden="1" outlineLevel="1" x14ac:dyDescent="0.2">
      <c r="C32539" s="554"/>
      <c r="D32539" s="554"/>
    </row>
    <row r="32540" spans="3:4" hidden="1" outlineLevel="1" x14ac:dyDescent="0.2">
      <c r="C32540" s="554"/>
      <c r="D32540" s="554"/>
    </row>
    <row r="32541" spans="3:4" hidden="1" outlineLevel="1" x14ac:dyDescent="0.2">
      <c r="C32541" s="554"/>
      <c r="D32541" s="554"/>
    </row>
    <row r="32542" spans="3:4" hidden="1" outlineLevel="1" x14ac:dyDescent="0.2">
      <c r="C32542" s="554"/>
      <c r="D32542" s="554"/>
    </row>
    <row r="32543" spans="3:4" hidden="1" outlineLevel="1" x14ac:dyDescent="0.2">
      <c r="C32543" s="554"/>
      <c r="D32543" s="554"/>
    </row>
    <row r="32544" spans="3:4" hidden="1" outlineLevel="1" x14ac:dyDescent="0.2">
      <c r="C32544" s="554"/>
      <c r="D32544" s="554"/>
    </row>
    <row r="32545" spans="3:4" hidden="1" outlineLevel="1" x14ac:dyDescent="0.2">
      <c r="C32545" s="554"/>
      <c r="D32545" s="554"/>
    </row>
    <row r="32546" spans="3:4" hidden="1" outlineLevel="1" x14ac:dyDescent="0.2">
      <c r="C32546" s="554"/>
      <c r="D32546" s="554"/>
    </row>
    <row r="32547" spans="3:4" hidden="1" outlineLevel="1" x14ac:dyDescent="0.2">
      <c r="C32547" s="554"/>
      <c r="D32547" s="554"/>
    </row>
    <row r="32548" spans="3:4" hidden="1" outlineLevel="1" x14ac:dyDescent="0.2">
      <c r="C32548" s="554"/>
      <c r="D32548" s="554"/>
    </row>
    <row r="32549" spans="3:4" hidden="1" outlineLevel="1" x14ac:dyDescent="0.2">
      <c r="C32549" s="554"/>
      <c r="D32549" s="554"/>
    </row>
    <row r="32550" spans="3:4" hidden="1" outlineLevel="1" x14ac:dyDescent="0.2">
      <c r="C32550" s="554"/>
      <c r="D32550" s="554"/>
    </row>
    <row r="32551" spans="3:4" hidden="1" outlineLevel="1" x14ac:dyDescent="0.2">
      <c r="C32551" s="554"/>
      <c r="D32551" s="554"/>
    </row>
    <row r="32552" spans="3:4" hidden="1" outlineLevel="1" x14ac:dyDescent="0.2">
      <c r="C32552" s="554"/>
      <c r="D32552" s="554"/>
    </row>
    <row r="32553" spans="3:4" hidden="1" outlineLevel="1" x14ac:dyDescent="0.2">
      <c r="C32553" s="554"/>
      <c r="D32553" s="554"/>
    </row>
    <row r="32554" spans="3:4" hidden="1" outlineLevel="1" x14ac:dyDescent="0.2">
      <c r="C32554" s="554"/>
      <c r="D32554" s="554"/>
    </row>
    <row r="32555" spans="3:4" hidden="1" outlineLevel="1" x14ac:dyDescent="0.2">
      <c r="C32555" s="554"/>
      <c r="D32555" s="554"/>
    </row>
    <row r="32556" spans="3:4" hidden="1" outlineLevel="1" x14ac:dyDescent="0.2">
      <c r="C32556" s="554"/>
      <c r="D32556" s="554"/>
    </row>
    <row r="32557" spans="3:4" hidden="1" outlineLevel="1" x14ac:dyDescent="0.2">
      <c r="C32557" s="554"/>
      <c r="D32557" s="554"/>
    </row>
    <row r="32558" spans="3:4" hidden="1" outlineLevel="1" x14ac:dyDescent="0.2">
      <c r="C32558" s="554"/>
      <c r="D32558" s="554"/>
    </row>
    <row r="32559" spans="3:4" hidden="1" outlineLevel="1" x14ac:dyDescent="0.2">
      <c r="C32559" s="554"/>
      <c r="D32559" s="554"/>
    </row>
    <row r="32560" spans="3:4" hidden="1" outlineLevel="1" x14ac:dyDescent="0.2">
      <c r="C32560" s="554"/>
      <c r="D32560" s="554"/>
    </row>
    <row r="32561" spans="3:4" hidden="1" outlineLevel="1" x14ac:dyDescent="0.2">
      <c r="C32561" s="554"/>
      <c r="D32561" s="554"/>
    </row>
    <row r="32562" spans="3:4" hidden="1" outlineLevel="1" x14ac:dyDescent="0.2">
      <c r="C32562" s="554"/>
      <c r="D32562" s="554"/>
    </row>
    <row r="32563" spans="3:4" hidden="1" outlineLevel="1" x14ac:dyDescent="0.2">
      <c r="C32563" s="554"/>
      <c r="D32563" s="554"/>
    </row>
    <row r="32564" spans="3:4" hidden="1" outlineLevel="1" x14ac:dyDescent="0.2">
      <c r="C32564" s="554"/>
      <c r="D32564" s="554"/>
    </row>
    <row r="32565" spans="3:4" hidden="1" outlineLevel="1" x14ac:dyDescent="0.2">
      <c r="C32565" s="554"/>
      <c r="D32565" s="554"/>
    </row>
    <row r="32566" spans="3:4" hidden="1" outlineLevel="1" x14ac:dyDescent="0.2">
      <c r="C32566" s="554"/>
      <c r="D32566" s="554"/>
    </row>
    <row r="32567" spans="3:4" hidden="1" outlineLevel="1" x14ac:dyDescent="0.2">
      <c r="C32567" s="554"/>
      <c r="D32567" s="554"/>
    </row>
    <row r="32568" spans="3:4" hidden="1" outlineLevel="1" x14ac:dyDescent="0.2">
      <c r="C32568" s="554"/>
      <c r="D32568" s="554"/>
    </row>
    <row r="32569" spans="3:4" hidden="1" outlineLevel="1" x14ac:dyDescent="0.2">
      <c r="C32569" s="554"/>
      <c r="D32569" s="554"/>
    </row>
    <row r="32570" spans="3:4" hidden="1" outlineLevel="1" x14ac:dyDescent="0.2">
      <c r="C32570" s="554"/>
      <c r="D32570" s="554"/>
    </row>
    <row r="32571" spans="3:4" hidden="1" outlineLevel="1" x14ac:dyDescent="0.2">
      <c r="C32571" s="554"/>
      <c r="D32571" s="554"/>
    </row>
    <row r="32572" spans="3:4" hidden="1" outlineLevel="1" x14ac:dyDescent="0.2">
      <c r="C32572" s="554"/>
      <c r="D32572" s="554"/>
    </row>
    <row r="32573" spans="3:4" hidden="1" outlineLevel="1" x14ac:dyDescent="0.2">
      <c r="C32573" s="554"/>
      <c r="D32573" s="554"/>
    </row>
    <row r="32574" spans="3:4" hidden="1" outlineLevel="1" x14ac:dyDescent="0.2">
      <c r="C32574" s="554"/>
      <c r="D32574" s="554"/>
    </row>
    <row r="32575" spans="3:4" hidden="1" outlineLevel="1" x14ac:dyDescent="0.2">
      <c r="C32575" s="554"/>
      <c r="D32575" s="554"/>
    </row>
    <row r="32576" spans="3:4" hidden="1" outlineLevel="1" x14ac:dyDescent="0.2">
      <c r="C32576" s="554"/>
      <c r="D32576" s="554"/>
    </row>
    <row r="32577" spans="3:4" hidden="1" outlineLevel="1" x14ac:dyDescent="0.2">
      <c r="C32577" s="554"/>
      <c r="D32577" s="554"/>
    </row>
    <row r="32578" spans="3:4" hidden="1" outlineLevel="1" x14ac:dyDescent="0.2">
      <c r="C32578" s="554"/>
      <c r="D32578" s="554"/>
    </row>
    <row r="32579" spans="3:4" hidden="1" outlineLevel="1" x14ac:dyDescent="0.2">
      <c r="C32579" s="554"/>
      <c r="D32579" s="554"/>
    </row>
    <row r="32580" spans="3:4" hidden="1" outlineLevel="1" x14ac:dyDescent="0.2">
      <c r="C32580" s="554"/>
      <c r="D32580" s="554"/>
    </row>
    <row r="32581" spans="3:4" hidden="1" outlineLevel="1" x14ac:dyDescent="0.2">
      <c r="C32581" s="554"/>
      <c r="D32581" s="554"/>
    </row>
    <row r="32582" spans="3:4" hidden="1" outlineLevel="1" x14ac:dyDescent="0.2">
      <c r="C32582" s="554"/>
      <c r="D32582" s="554"/>
    </row>
    <row r="32583" spans="3:4" hidden="1" outlineLevel="1" x14ac:dyDescent="0.2">
      <c r="C32583" s="554"/>
      <c r="D32583" s="554"/>
    </row>
    <row r="32584" spans="3:4" hidden="1" outlineLevel="1" x14ac:dyDescent="0.2">
      <c r="C32584" s="554"/>
      <c r="D32584" s="554"/>
    </row>
    <row r="32585" spans="3:4" hidden="1" outlineLevel="1" x14ac:dyDescent="0.2">
      <c r="C32585" s="554"/>
      <c r="D32585" s="554"/>
    </row>
    <row r="32586" spans="3:4" hidden="1" outlineLevel="1" x14ac:dyDescent="0.2">
      <c r="C32586" s="554"/>
      <c r="D32586" s="554"/>
    </row>
    <row r="32587" spans="3:4" hidden="1" outlineLevel="1" x14ac:dyDescent="0.2">
      <c r="C32587" s="554"/>
      <c r="D32587" s="554"/>
    </row>
    <row r="32588" spans="3:4" hidden="1" outlineLevel="1" x14ac:dyDescent="0.2">
      <c r="C32588" s="554"/>
      <c r="D32588" s="554"/>
    </row>
    <row r="32589" spans="3:4" hidden="1" outlineLevel="1" x14ac:dyDescent="0.2">
      <c r="C32589" s="554"/>
      <c r="D32589" s="554"/>
    </row>
    <row r="32590" spans="3:4" hidden="1" outlineLevel="1" x14ac:dyDescent="0.2">
      <c r="C32590" s="554"/>
      <c r="D32590" s="554"/>
    </row>
    <row r="32591" spans="3:4" hidden="1" outlineLevel="1" x14ac:dyDescent="0.2">
      <c r="C32591" s="554"/>
      <c r="D32591" s="554"/>
    </row>
    <row r="32592" spans="3:4" hidden="1" outlineLevel="1" x14ac:dyDescent="0.2">
      <c r="C32592" s="554"/>
      <c r="D32592" s="554"/>
    </row>
    <row r="32593" spans="3:4" hidden="1" outlineLevel="1" x14ac:dyDescent="0.2">
      <c r="C32593" s="554"/>
      <c r="D32593" s="554"/>
    </row>
    <row r="32594" spans="3:4" hidden="1" outlineLevel="1" x14ac:dyDescent="0.2">
      <c r="C32594" s="554"/>
      <c r="D32594" s="554"/>
    </row>
    <row r="32595" spans="3:4" hidden="1" outlineLevel="1" x14ac:dyDescent="0.2">
      <c r="C32595" s="554"/>
      <c r="D32595" s="554"/>
    </row>
    <row r="32596" spans="3:4" hidden="1" outlineLevel="1" x14ac:dyDescent="0.2">
      <c r="C32596" s="554"/>
      <c r="D32596" s="554"/>
    </row>
    <row r="32597" spans="3:4" hidden="1" outlineLevel="1" x14ac:dyDescent="0.2">
      <c r="C32597" s="554"/>
      <c r="D32597" s="554"/>
    </row>
    <row r="32598" spans="3:4" hidden="1" outlineLevel="1" x14ac:dyDescent="0.2">
      <c r="C32598" s="554"/>
      <c r="D32598" s="554"/>
    </row>
    <row r="32599" spans="3:4" hidden="1" outlineLevel="1" x14ac:dyDescent="0.2">
      <c r="C32599" s="554"/>
      <c r="D32599" s="554"/>
    </row>
    <row r="32600" spans="3:4" hidden="1" outlineLevel="1" x14ac:dyDescent="0.2">
      <c r="C32600" s="554"/>
      <c r="D32600" s="554"/>
    </row>
    <row r="32601" spans="3:4" hidden="1" outlineLevel="1" x14ac:dyDescent="0.2">
      <c r="C32601" s="554"/>
      <c r="D32601" s="554"/>
    </row>
    <row r="32602" spans="3:4" hidden="1" outlineLevel="1" x14ac:dyDescent="0.2">
      <c r="C32602" s="554"/>
      <c r="D32602" s="554"/>
    </row>
    <row r="32603" spans="3:4" hidden="1" outlineLevel="1" x14ac:dyDescent="0.2">
      <c r="C32603" s="554"/>
      <c r="D32603" s="554"/>
    </row>
    <row r="32604" spans="3:4" hidden="1" outlineLevel="1" x14ac:dyDescent="0.2">
      <c r="C32604" s="554"/>
      <c r="D32604" s="554"/>
    </row>
    <row r="32605" spans="3:4" hidden="1" outlineLevel="1" x14ac:dyDescent="0.2">
      <c r="C32605" s="554"/>
      <c r="D32605" s="554"/>
    </row>
    <row r="32606" spans="3:4" hidden="1" outlineLevel="1" x14ac:dyDescent="0.2">
      <c r="C32606" s="554"/>
      <c r="D32606" s="554"/>
    </row>
    <row r="32607" spans="3:4" hidden="1" outlineLevel="1" x14ac:dyDescent="0.2">
      <c r="C32607" s="554"/>
      <c r="D32607" s="554"/>
    </row>
    <row r="32608" spans="3:4" hidden="1" outlineLevel="1" x14ac:dyDescent="0.2">
      <c r="C32608" s="554"/>
      <c r="D32608" s="554"/>
    </row>
    <row r="32609" spans="3:4" hidden="1" outlineLevel="1" x14ac:dyDescent="0.2">
      <c r="C32609" s="554"/>
      <c r="D32609" s="554"/>
    </row>
    <row r="32610" spans="3:4" hidden="1" outlineLevel="1" x14ac:dyDescent="0.2">
      <c r="C32610" s="554"/>
      <c r="D32610" s="554"/>
    </row>
    <row r="32611" spans="3:4" hidden="1" outlineLevel="1" x14ac:dyDescent="0.2">
      <c r="C32611" s="554"/>
      <c r="D32611" s="554"/>
    </row>
    <row r="32612" spans="3:4" hidden="1" outlineLevel="1" x14ac:dyDescent="0.2">
      <c r="C32612" s="554"/>
      <c r="D32612" s="554"/>
    </row>
    <row r="32613" spans="3:4" hidden="1" outlineLevel="1" x14ac:dyDescent="0.2">
      <c r="C32613" s="554"/>
      <c r="D32613" s="554"/>
    </row>
    <row r="32614" spans="3:4" hidden="1" outlineLevel="1" x14ac:dyDescent="0.2">
      <c r="C32614" s="554"/>
      <c r="D32614" s="554"/>
    </row>
    <row r="32615" spans="3:4" hidden="1" outlineLevel="1" x14ac:dyDescent="0.2">
      <c r="C32615" s="554"/>
      <c r="D32615" s="554"/>
    </row>
    <row r="32616" spans="3:4" hidden="1" outlineLevel="1" x14ac:dyDescent="0.2">
      <c r="C32616" s="554"/>
      <c r="D32616" s="554"/>
    </row>
    <row r="32617" spans="3:4" hidden="1" outlineLevel="1" x14ac:dyDescent="0.2">
      <c r="C32617" s="554"/>
      <c r="D32617" s="554"/>
    </row>
    <row r="32618" spans="3:4" hidden="1" outlineLevel="1" x14ac:dyDescent="0.2">
      <c r="C32618" s="554"/>
      <c r="D32618" s="554"/>
    </row>
    <row r="32619" spans="3:4" hidden="1" outlineLevel="1" x14ac:dyDescent="0.2">
      <c r="C32619" s="554"/>
      <c r="D32619" s="554"/>
    </row>
    <row r="32620" spans="3:4" hidden="1" outlineLevel="1" x14ac:dyDescent="0.2">
      <c r="C32620" s="554"/>
      <c r="D32620" s="554"/>
    </row>
    <row r="32621" spans="3:4" hidden="1" outlineLevel="1" x14ac:dyDescent="0.2">
      <c r="C32621" s="554"/>
      <c r="D32621" s="554"/>
    </row>
    <row r="32622" spans="3:4" hidden="1" outlineLevel="1" x14ac:dyDescent="0.2">
      <c r="C32622" s="554"/>
      <c r="D32622" s="554"/>
    </row>
    <row r="32623" spans="3:4" hidden="1" outlineLevel="1" x14ac:dyDescent="0.2">
      <c r="C32623" s="554"/>
      <c r="D32623" s="554"/>
    </row>
    <row r="32624" spans="3:4" hidden="1" outlineLevel="1" x14ac:dyDescent="0.2">
      <c r="C32624" s="554"/>
      <c r="D32624" s="554"/>
    </row>
    <row r="32625" spans="3:4" hidden="1" outlineLevel="1" x14ac:dyDescent="0.2">
      <c r="C32625" s="554"/>
      <c r="D32625" s="554"/>
    </row>
    <row r="32626" spans="3:4" hidden="1" outlineLevel="1" x14ac:dyDescent="0.2">
      <c r="C32626" s="554"/>
      <c r="D32626" s="554"/>
    </row>
    <row r="32627" spans="3:4" hidden="1" outlineLevel="1" x14ac:dyDescent="0.2">
      <c r="C32627" s="554"/>
      <c r="D32627" s="554"/>
    </row>
    <row r="32628" spans="3:4" hidden="1" outlineLevel="1" x14ac:dyDescent="0.2">
      <c r="C32628" s="554"/>
      <c r="D32628" s="554"/>
    </row>
    <row r="32629" spans="3:4" hidden="1" outlineLevel="1" x14ac:dyDescent="0.2">
      <c r="C32629" s="554"/>
      <c r="D32629" s="554"/>
    </row>
    <row r="32630" spans="3:4" hidden="1" outlineLevel="1" x14ac:dyDescent="0.2">
      <c r="C32630" s="554"/>
      <c r="D32630" s="554"/>
    </row>
    <row r="32631" spans="3:4" hidden="1" outlineLevel="1" x14ac:dyDescent="0.2">
      <c r="C32631" s="554"/>
      <c r="D32631" s="554"/>
    </row>
    <row r="32632" spans="3:4" hidden="1" outlineLevel="1" x14ac:dyDescent="0.2">
      <c r="C32632" s="554"/>
      <c r="D32632" s="554"/>
    </row>
    <row r="32633" spans="3:4" hidden="1" outlineLevel="1" x14ac:dyDescent="0.2">
      <c r="C32633" s="554"/>
      <c r="D32633" s="554"/>
    </row>
    <row r="32634" spans="3:4" hidden="1" outlineLevel="1" x14ac:dyDescent="0.2">
      <c r="C32634" s="554"/>
      <c r="D32634" s="554"/>
    </row>
    <row r="32635" spans="3:4" hidden="1" outlineLevel="1" x14ac:dyDescent="0.2">
      <c r="C32635" s="554"/>
      <c r="D32635" s="554"/>
    </row>
    <row r="32636" spans="3:4" hidden="1" outlineLevel="1" x14ac:dyDescent="0.2">
      <c r="C32636" s="554"/>
      <c r="D32636" s="554"/>
    </row>
    <row r="32637" spans="3:4" hidden="1" outlineLevel="1" x14ac:dyDescent="0.2">
      <c r="C32637" s="554"/>
      <c r="D32637" s="554"/>
    </row>
    <row r="32638" spans="3:4" hidden="1" outlineLevel="1" x14ac:dyDescent="0.2">
      <c r="C32638" s="554"/>
      <c r="D32638" s="554"/>
    </row>
    <row r="32639" spans="3:4" hidden="1" outlineLevel="1" x14ac:dyDescent="0.2">
      <c r="C32639" s="554"/>
      <c r="D32639" s="554"/>
    </row>
    <row r="32640" spans="3:4" hidden="1" outlineLevel="1" x14ac:dyDescent="0.2">
      <c r="C32640" s="554"/>
      <c r="D32640" s="554"/>
    </row>
    <row r="32641" spans="3:4" hidden="1" outlineLevel="1" x14ac:dyDescent="0.2">
      <c r="C32641" s="554"/>
      <c r="D32641" s="554"/>
    </row>
    <row r="32642" spans="3:4" hidden="1" outlineLevel="1" x14ac:dyDescent="0.2">
      <c r="C32642" s="554"/>
      <c r="D32642" s="554"/>
    </row>
    <row r="32643" spans="3:4" hidden="1" outlineLevel="1" x14ac:dyDescent="0.2">
      <c r="C32643" s="554"/>
      <c r="D32643" s="554"/>
    </row>
    <row r="32644" spans="3:4" hidden="1" outlineLevel="1" x14ac:dyDescent="0.2">
      <c r="C32644" s="554"/>
      <c r="D32644" s="554"/>
    </row>
    <row r="32645" spans="3:4" hidden="1" outlineLevel="1" x14ac:dyDescent="0.2">
      <c r="C32645" s="554"/>
      <c r="D32645" s="554"/>
    </row>
    <row r="32646" spans="3:4" hidden="1" outlineLevel="1" x14ac:dyDescent="0.2">
      <c r="C32646" s="554"/>
      <c r="D32646" s="554"/>
    </row>
    <row r="32647" spans="3:4" hidden="1" outlineLevel="1" x14ac:dyDescent="0.2">
      <c r="C32647" s="554"/>
      <c r="D32647" s="554"/>
    </row>
    <row r="32648" spans="3:4" hidden="1" outlineLevel="1" x14ac:dyDescent="0.2">
      <c r="C32648" s="554"/>
      <c r="D32648" s="554"/>
    </row>
    <row r="32649" spans="3:4" hidden="1" outlineLevel="1" x14ac:dyDescent="0.2">
      <c r="C32649" s="554"/>
      <c r="D32649" s="554"/>
    </row>
    <row r="32650" spans="3:4" hidden="1" outlineLevel="1" x14ac:dyDescent="0.2">
      <c r="C32650" s="554"/>
      <c r="D32650" s="554"/>
    </row>
    <row r="32651" spans="3:4" hidden="1" outlineLevel="1" x14ac:dyDescent="0.2">
      <c r="C32651" s="554"/>
      <c r="D32651" s="554"/>
    </row>
    <row r="32652" spans="3:4" hidden="1" outlineLevel="1" x14ac:dyDescent="0.2">
      <c r="C32652" s="554"/>
      <c r="D32652" s="554"/>
    </row>
    <row r="32653" spans="3:4" hidden="1" outlineLevel="1" x14ac:dyDescent="0.2">
      <c r="C32653" s="554"/>
      <c r="D32653" s="554"/>
    </row>
    <row r="32654" spans="3:4" hidden="1" outlineLevel="1" x14ac:dyDescent="0.2">
      <c r="C32654" s="554"/>
      <c r="D32654" s="554"/>
    </row>
    <row r="32655" spans="3:4" hidden="1" outlineLevel="1" x14ac:dyDescent="0.2">
      <c r="C32655" s="554"/>
      <c r="D32655" s="554"/>
    </row>
    <row r="32656" spans="3:4" hidden="1" outlineLevel="1" x14ac:dyDescent="0.2">
      <c r="C32656" s="554"/>
      <c r="D32656" s="554"/>
    </row>
    <row r="32657" spans="3:4" hidden="1" outlineLevel="1" x14ac:dyDescent="0.2">
      <c r="C32657" s="554"/>
      <c r="D32657" s="554"/>
    </row>
    <row r="32658" spans="3:4" hidden="1" outlineLevel="1" x14ac:dyDescent="0.2">
      <c r="C32658" s="554"/>
      <c r="D32658" s="554"/>
    </row>
    <row r="32659" spans="3:4" hidden="1" outlineLevel="1" x14ac:dyDescent="0.2">
      <c r="C32659" s="554"/>
      <c r="D32659" s="554"/>
    </row>
    <row r="32660" spans="3:4" hidden="1" outlineLevel="1" x14ac:dyDescent="0.2">
      <c r="C32660" s="554"/>
      <c r="D32660" s="554"/>
    </row>
    <row r="32661" spans="3:4" hidden="1" outlineLevel="1" x14ac:dyDescent="0.2">
      <c r="C32661" s="554"/>
      <c r="D32661" s="554"/>
    </row>
    <row r="32662" spans="3:4" hidden="1" outlineLevel="1" x14ac:dyDescent="0.2">
      <c r="C32662" s="554"/>
      <c r="D32662" s="554"/>
    </row>
    <row r="32663" spans="3:4" hidden="1" outlineLevel="1" x14ac:dyDescent="0.2">
      <c r="C32663" s="554"/>
      <c r="D32663" s="554"/>
    </row>
    <row r="32664" spans="3:4" hidden="1" outlineLevel="1" x14ac:dyDescent="0.2">
      <c r="C32664" s="554"/>
      <c r="D32664" s="554"/>
    </row>
    <row r="32665" spans="3:4" hidden="1" outlineLevel="1" x14ac:dyDescent="0.2">
      <c r="C32665" s="554"/>
      <c r="D32665" s="554"/>
    </row>
    <row r="32666" spans="3:4" hidden="1" outlineLevel="1" x14ac:dyDescent="0.2">
      <c r="C32666" s="554"/>
      <c r="D32666" s="554"/>
    </row>
    <row r="32667" spans="3:4" hidden="1" outlineLevel="1" x14ac:dyDescent="0.2">
      <c r="C32667" s="554"/>
      <c r="D32667" s="554"/>
    </row>
    <row r="32668" spans="3:4" hidden="1" outlineLevel="1" x14ac:dyDescent="0.2">
      <c r="C32668" s="554"/>
      <c r="D32668" s="554"/>
    </row>
    <row r="32669" spans="3:4" hidden="1" outlineLevel="1" x14ac:dyDescent="0.2">
      <c r="C32669" s="554"/>
      <c r="D32669" s="554"/>
    </row>
    <row r="32670" spans="3:4" hidden="1" outlineLevel="1" x14ac:dyDescent="0.2">
      <c r="C32670" s="554"/>
      <c r="D32670" s="554"/>
    </row>
    <row r="32671" spans="3:4" hidden="1" outlineLevel="1" x14ac:dyDescent="0.2">
      <c r="C32671" s="554"/>
      <c r="D32671" s="554"/>
    </row>
    <row r="32672" spans="3:4" hidden="1" outlineLevel="1" x14ac:dyDescent="0.2">
      <c r="C32672" s="554"/>
      <c r="D32672" s="554"/>
    </row>
    <row r="32673" spans="3:4" hidden="1" outlineLevel="1" x14ac:dyDescent="0.2">
      <c r="C32673" s="554"/>
      <c r="D32673" s="554"/>
    </row>
    <row r="32674" spans="3:4" hidden="1" outlineLevel="1" x14ac:dyDescent="0.2">
      <c r="C32674" s="554"/>
      <c r="D32674" s="554"/>
    </row>
    <row r="32675" spans="3:4" hidden="1" outlineLevel="1" x14ac:dyDescent="0.2">
      <c r="C32675" s="554"/>
      <c r="D32675" s="554"/>
    </row>
    <row r="32676" spans="3:4" hidden="1" outlineLevel="1" x14ac:dyDescent="0.2">
      <c r="C32676" s="554"/>
      <c r="D32676" s="554"/>
    </row>
    <row r="32677" spans="3:4" hidden="1" outlineLevel="1" x14ac:dyDescent="0.2">
      <c r="C32677" s="554"/>
      <c r="D32677" s="554"/>
    </row>
    <row r="32678" spans="3:4" hidden="1" outlineLevel="1" x14ac:dyDescent="0.2">
      <c r="C32678" s="554"/>
      <c r="D32678" s="554"/>
    </row>
    <row r="32679" spans="3:4" hidden="1" outlineLevel="1" x14ac:dyDescent="0.2">
      <c r="C32679" s="554"/>
      <c r="D32679" s="554"/>
    </row>
    <row r="32680" spans="3:4" hidden="1" outlineLevel="1" x14ac:dyDescent="0.2">
      <c r="C32680" s="554"/>
      <c r="D32680" s="554"/>
    </row>
    <row r="32681" spans="3:4" hidden="1" outlineLevel="1" x14ac:dyDescent="0.2">
      <c r="C32681" s="554"/>
      <c r="D32681" s="554"/>
    </row>
    <row r="32682" spans="3:4" hidden="1" outlineLevel="1" x14ac:dyDescent="0.2">
      <c r="C32682" s="554"/>
      <c r="D32682" s="554"/>
    </row>
    <row r="32683" spans="3:4" hidden="1" outlineLevel="1" x14ac:dyDescent="0.2">
      <c r="C32683" s="554"/>
      <c r="D32683" s="554"/>
    </row>
    <row r="32684" spans="3:4" hidden="1" outlineLevel="1" x14ac:dyDescent="0.2">
      <c r="C32684" s="554"/>
      <c r="D32684" s="554"/>
    </row>
    <row r="32685" spans="3:4" hidden="1" outlineLevel="1" x14ac:dyDescent="0.2">
      <c r="C32685" s="554"/>
      <c r="D32685" s="554"/>
    </row>
    <row r="32686" spans="3:4" hidden="1" outlineLevel="1" x14ac:dyDescent="0.2">
      <c r="C32686" s="554"/>
      <c r="D32686" s="554"/>
    </row>
    <row r="32687" spans="3:4" hidden="1" outlineLevel="1" x14ac:dyDescent="0.2">
      <c r="C32687" s="554"/>
      <c r="D32687" s="554"/>
    </row>
    <row r="32688" spans="3:4" hidden="1" outlineLevel="1" x14ac:dyDescent="0.2">
      <c r="C32688" s="554"/>
      <c r="D32688" s="554"/>
    </row>
    <row r="32689" spans="3:4" hidden="1" outlineLevel="1" x14ac:dyDescent="0.2">
      <c r="C32689" s="554"/>
      <c r="D32689" s="554"/>
    </row>
    <row r="32690" spans="3:4" hidden="1" outlineLevel="1" x14ac:dyDescent="0.2">
      <c r="C32690" s="554"/>
      <c r="D32690" s="554"/>
    </row>
    <row r="32691" spans="3:4" hidden="1" outlineLevel="1" x14ac:dyDescent="0.2">
      <c r="C32691" s="554"/>
      <c r="D32691" s="554"/>
    </row>
    <row r="32692" spans="3:4" hidden="1" outlineLevel="1" x14ac:dyDescent="0.2">
      <c r="C32692" s="554"/>
      <c r="D32692" s="554"/>
    </row>
    <row r="32693" spans="3:4" hidden="1" outlineLevel="1" x14ac:dyDescent="0.2">
      <c r="C32693" s="554"/>
      <c r="D32693" s="554"/>
    </row>
    <row r="32694" spans="3:4" hidden="1" outlineLevel="1" x14ac:dyDescent="0.2">
      <c r="C32694" s="554"/>
      <c r="D32694" s="554"/>
    </row>
    <row r="32695" spans="3:4" hidden="1" outlineLevel="1" x14ac:dyDescent="0.2">
      <c r="C32695" s="554"/>
      <c r="D32695" s="554"/>
    </row>
    <row r="32696" spans="3:4" hidden="1" outlineLevel="1" x14ac:dyDescent="0.2">
      <c r="C32696" s="554"/>
      <c r="D32696" s="554"/>
    </row>
    <row r="32697" spans="3:4" hidden="1" outlineLevel="1" x14ac:dyDescent="0.2">
      <c r="C32697" s="554"/>
      <c r="D32697" s="554"/>
    </row>
    <row r="32698" spans="3:4" hidden="1" outlineLevel="1" x14ac:dyDescent="0.2">
      <c r="C32698" s="554"/>
      <c r="D32698" s="554"/>
    </row>
    <row r="32699" spans="3:4" hidden="1" outlineLevel="1" x14ac:dyDescent="0.2">
      <c r="C32699" s="554"/>
      <c r="D32699" s="554"/>
    </row>
    <row r="32700" spans="3:4" hidden="1" outlineLevel="1" x14ac:dyDescent="0.2">
      <c r="C32700" s="554"/>
      <c r="D32700" s="554"/>
    </row>
    <row r="32701" spans="3:4" hidden="1" outlineLevel="1" x14ac:dyDescent="0.2">
      <c r="C32701" s="554"/>
      <c r="D32701" s="554"/>
    </row>
    <row r="32702" spans="3:4" hidden="1" outlineLevel="1" x14ac:dyDescent="0.2">
      <c r="C32702" s="554"/>
      <c r="D32702" s="554"/>
    </row>
    <row r="32703" spans="3:4" hidden="1" outlineLevel="1" x14ac:dyDescent="0.2">
      <c r="C32703" s="554"/>
      <c r="D32703" s="554"/>
    </row>
    <row r="32704" spans="3:4" hidden="1" outlineLevel="1" x14ac:dyDescent="0.2">
      <c r="C32704" s="554"/>
      <c r="D32704" s="554"/>
    </row>
    <row r="32705" spans="3:4" hidden="1" outlineLevel="1" x14ac:dyDescent="0.2">
      <c r="C32705" s="554"/>
      <c r="D32705" s="554"/>
    </row>
    <row r="32706" spans="3:4" hidden="1" outlineLevel="1" x14ac:dyDescent="0.2">
      <c r="C32706" s="554"/>
      <c r="D32706" s="554"/>
    </row>
    <row r="32707" spans="3:4" hidden="1" outlineLevel="1" x14ac:dyDescent="0.2">
      <c r="C32707" s="554"/>
      <c r="D32707" s="554"/>
    </row>
    <row r="32708" spans="3:4" hidden="1" outlineLevel="1" x14ac:dyDescent="0.2">
      <c r="C32708" s="554"/>
      <c r="D32708" s="554"/>
    </row>
    <row r="32709" spans="3:4" hidden="1" outlineLevel="1" x14ac:dyDescent="0.2">
      <c r="C32709" s="554"/>
      <c r="D32709" s="554"/>
    </row>
    <row r="32710" spans="3:4" hidden="1" outlineLevel="1" x14ac:dyDescent="0.2">
      <c r="C32710" s="554"/>
      <c r="D32710" s="554"/>
    </row>
    <row r="32711" spans="3:4" hidden="1" outlineLevel="1" x14ac:dyDescent="0.2">
      <c r="C32711" s="554"/>
      <c r="D32711" s="554"/>
    </row>
    <row r="32712" spans="3:4" hidden="1" outlineLevel="1" x14ac:dyDescent="0.2">
      <c r="C32712" s="554"/>
      <c r="D32712" s="554"/>
    </row>
    <row r="32713" spans="3:4" hidden="1" outlineLevel="1" x14ac:dyDescent="0.2">
      <c r="C32713" s="554"/>
      <c r="D32713" s="554"/>
    </row>
    <row r="32714" spans="3:4" hidden="1" outlineLevel="1" x14ac:dyDescent="0.2">
      <c r="C32714" s="554"/>
      <c r="D32714" s="554"/>
    </row>
    <row r="32715" spans="3:4" hidden="1" outlineLevel="1" x14ac:dyDescent="0.2">
      <c r="C32715" s="554"/>
      <c r="D32715" s="554"/>
    </row>
    <row r="32716" spans="3:4" hidden="1" outlineLevel="1" x14ac:dyDescent="0.2">
      <c r="C32716" s="554"/>
      <c r="D32716" s="554"/>
    </row>
    <row r="32717" spans="3:4" hidden="1" outlineLevel="1" x14ac:dyDescent="0.2">
      <c r="C32717" s="554"/>
      <c r="D32717" s="554"/>
    </row>
    <row r="32718" spans="3:4" hidden="1" outlineLevel="1" x14ac:dyDescent="0.2">
      <c r="C32718" s="554"/>
      <c r="D32718" s="554"/>
    </row>
    <row r="32719" spans="3:4" hidden="1" outlineLevel="1" x14ac:dyDescent="0.2">
      <c r="C32719" s="554"/>
      <c r="D32719" s="554"/>
    </row>
    <row r="32720" spans="3:4" hidden="1" outlineLevel="1" x14ac:dyDescent="0.2">
      <c r="C32720" s="554"/>
      <c r="D32720" s="554"/>
    </row>
    <row r="32721" spans="3:4" hidden="1" outlineLevel="1" x14ac:dyDescent="0.2">
      <c r="C32721" s="554"/>
      <c r="D32721" s="554"/>
    </row>
    <row r="32722" spans="3:4" hidden="1" outlineLevel="1" x14ac:dyDescent="0.2">
      <c r="C32722" s="554"/>
      <c r="D32722" s="554"/>
    </row>
    <row r="32723" spans="3:4" hidden="1" outlineLevel="1" x14ac:dyDescent="0.2">
      <c r="C32723" s="554"/>
      <c r="D32723" s="554"/>
    </row>
    <row r="32724" spans="3:4" hidden="1" outlineLevel="1" x14ac:dyDescent="0.2">
      <c r="C32724" s="554"/>
      <c r="D32724" s="554"/>
    </row>
    <row r="32725" spans="3:4" hidden="1" outlineLevel="1" x14ac:dyDescent="0.2">
      <c r="C32725" s="554"/>
      <c r="D32725" s="554"/>
    </row>
    <row r="32726" spans="3:4" hidden="1" outlineLevel="1" x14ac:dyDescent="0.2">
      <c r="C32726" s="554"/>
      <c r="D32726" s="554"/>
    </row>
    <row r="32727" spans="3:4" hidden="1" outlineLevel="1" x14ac:dyDescent="0.2">
      <c r="C32727" s="554"/>
      <c r="D32727" s="554"/>
    </row>
    <row r="32728" spans="3:4" hidden="1" outlineLevel="1" x14ac:dyDescent="0.2">
      <c r="C32728" s="554"/>
      <c r="D32728" s="554"/>
    </row>
    <row r="32729" spans="3:4" hidden="1" outlineLevel="1" x14ac:dyDescent="0.2">
      <c r="C32729" s="554"/>
      <c r="D32729" s="554"/>
    </row>
    <row r="32730" spans="3:4" hidden="1" outlineLevel="1" x14ac:dyDescent="0.2">
      <c r="C32730" s="554"/>
      <c r="D32730" s="554"/>
    </row>
    <row r="32731" spans="3:4" hidden="1" outlineLevel="1" x14ac:dyDescent="0.2">
      <c r="C32731" s="554"/>
      <c r="D32731" s="554"/>
    </row>
    <row r="32732" spans="3:4" hidden="1" outlineLevel="1" x14ac:dyDescent="0.2">
      <c r="C32732" s="554"/>
      <c r="D32732" s="554"/>
    </row>
    <row r="32733" spans="3:4" hidden="1" outlineLevel="1" x14ac:dyDescent="0.2">
      <c r="C32733" s="554"/>
      <c r="D32733" s="554"/>
    </row>
    <row r="32734" spans="3:4" hidden="1" outlineLevel="1" x14ac:dyDescent="0.2">
      <c r="C32734" s="554"/>
      <c r="D32734" s="554"/>
    </row>
    <row r="32735" spans="3:4" hidden="1" outlineLevel="1" x14ac:dyDescent="0.2">
      <c r="C32735" s="554"/>
      <c r="D32735" s="554"/>
    </row>
    <row r="32736" spans="3:4" hidden="1" outlineLevel="1" x14ac:dyDescent="0.2">
      <c r="C32736" s="554"/>
      <c r="D32736" s="554"/>
    </row>
    <row r="32737" spans="3:4" hidden="1" outlineLevel="1" x14ac:dyDescent="0.2">
      <c r="C32737" s="554"/>
      <c r="D32737" s="554"/>
    </row>
    <row r="32738" spans="3:4" hidden="1" outlineLevel="1" x14ac:dyDescent="0.2">
      <c r="C32738" s="554"/>
      <c r="D32738" s="554"/>
    </row>
    <row r="32739" spans="3:4" hidden="1" outlineLevel="1" x14ac:dyDescent="0.2">
      <c r="C32739" s="554"/>
      <c r="D32739" s="554"/>
    </row>
    <row r="32740" spans="3:4" hidden="1" outlineLevel="1" x14ac:dyDescent="0.2">
      <c r="C32740" s="554"/>
      <c r="D32740" s="554"/>
    </row>
    <row r="32741" spans="3:4" hidden="1" outlineLevel="1" x14ac:dyDescent="0.2">
      <c r="C32741" s="554"/>
      <c r="D32741" s="554"/>
    </row>
    <row r="32742" spans="3:4" hidden="1" outlineLevel="1" x14ac:dyDescent="0.2">
      <c r="C32742" s="554"/>
      <c r="D32742" s="554"/>
    </row>
    <row r="32743" spans="3:4" hidden="1" outlineLevel="1" x14ac:dyDescent="0.2">
      <c r="C32743" s="554"/>
      <c r="D32743" s="554"/>
    </row>
    <row r="32744" spans="3:4" hidden="1" outlineLevel="1" x14ac:dyDescent="0.2">
      <c r="C32744" s="554"/>
      <c r="D32744" s="554"/>
    </row>
    <row r="32745" spans="3:4" hidden="1" outlineLevel="1" x14ac:dyDescent="0.2">
      <c r="C32745" s="554"/>
      <c r="D32745" s="554"/>
    </row>
    <row r="32746" spans="3:4" hidden="1" outlineLevel="1" x14ac:dyDescent="0.2">
      <c r="C32746" s="554"/>
      <c r="D32746" s="554"/>
    </row>
    <row r="32747" spans="3:4" hidden="1" outlineLevel="1" x14ac:dyDescent="0.2">
      <c r="C32747" s="554"/>
      <c r="D32747" s="554"/>
    </row>
    <row r="32748" spans="3:4" hidden="1" outlineLevel="1" x14ac:dyDescent="0.2">
      <c r="C32748" s="554"/>
      <c r="D32748" s="554"/>
    </row>
    <row r="32749" spans="3:4" hidden="1" outlineLevel="1" x14ac:dyDescent="0.2">
      <c r="C32749" s="554"/>
      <c r="D32749" s="554"/>
    </row>
    <row r="32750" spans="3:4" hidden="1" outlineLevel="1" x14ac:dyDescent="0.2">
      <c r="C32750" s="554"/>
      <c r="D32750" s="554"/>
    </row>
    <row r="32751" spans="3:4" hidden="1" outlineLevel="1" x14ac:dyDescent="0.2">
      <c r="C32751" s="554"/>
      <c r="D32751" s="554"/>
    </row>
    <row r="32752" spans="3:4" hidden="1" outlineLevel="1" x14ac:dyDescent="0.2">
      <c r="C32752" s="554"/>
      <c r="D32752" s="554"/>
    </row>
    <row r="32753" spans="3:4" hidden="1" outlineLevel="1" x14ac:dyDescent="0.2">
      <c r="C32753" s="554"/>
      <c r="D32753" s="554"/>
    </row>
    <row r="32754" spans="3:4" hidden="1" outlineLevel="1" x14ac:dyDescent="0.2">
      <c r="C32754" s="554"/>
      <c r="D32754" s="554"/>
    </row>
    <row r="32755" spans="3:4" hidden="1" outlineLevel="1" x14ac:dyDescent="0.2">
      <c r="C32755" s="554"/>
      <c r="D32755" s="554"/>
    </row>
    <row r="32756" spans="3:4" hidden="1" outlineLevel="1" x14ac:dyDescent="0.2">
      <c r="C32756" s="554"/>
      <c r="D32756" s="554"/>
    </row>
    <row r="32757" spans="3:4" hidden="1" outlineLevel="1" x14ac:dyDescent="0.2">
      <c r="C32757" s="554"/>
      <c r="D32757" s="554"/>
    </row>
    <row r="32758" spans="3:4" hidden="1" outlineLevel="1" x14ac:dyDescent="0.2">
      <c r="C32758" s="554"/>
      <c r="D32758" s="554"/>
    </row>
    <row r="32759" spans="3:4" hidden="1" outlineLevel="1" x14ac:dyDescent="0.2">
      <c r="C32759" s="554"/>
      <c r="D32759" s="554"/>
    </row>
    <row r="32760" spans="3:4" hidden="1" outlineLevel="1" x14ac:dyDescent="0.2">
      <c r="C32760" s="554"/>
      <c r="D32760" s="554"/>
    </row>
    <row r="32761" spans="3:4" hidden="1" outlineLevel="1" x14ac:dyDescent="0.2">
      <c r="C32761" s="554"/>
      <c r="D32761" s="554"/>
    </row>
    <row r="32762" spans="3:4" hidden="1" outlineLevel="1" x14ac:dyDescent="0.2">
      <c r="C32762" s="554"/>
      <c r="D32762" s="554"/>
    </row>
    <row r="32763" spans="3:4" hidden="1" outlineLevel="1" x14ac:dyDescent="0.2">
      <c r="C32763" s="554"/>
      <c r="D32763" s="554"/>
    </row>
    <row r="32764" spans="3:4" hidden="1" outlineLevel="1" x14ac:dyDescent="0.2">
      <c r="C32764" s="554"/>
      <c r="D32764" s="554"/>
    </row>
    <row r="32765" spans="3:4" hidden="1" outlineLevel="1" x14ac:dyDescent="0.2">
      <c r="C32765" s="554"/>
      <c r="D32765" s="554"/>
    </row>
    <row r="32766" spans="3:4" hidden="1" outlineLevel="1" x14ac:dyDescent="0.2">
      <c r="C32766" s="554"/>
      <c r="D32766" s="554"/>
    </row>
    <row r="32767" spans="3:4" hidden="1" outlineLevel="1" x14ac:dyDescent="0.2">
      <c r="C32767" s="554"/>
      <c r="D32767" s="554"/>
    </row>
    <row r="32768" spans="3:4" hidden="1" outlineLevel="1" x14ac:dyDescent="0.2">
      <c r="C32768" s="554"/>
      <c r="D32768" s="554"/>
    </row>
    <row r="32769" spans="3:4" hidden="1" outlineLevel="1" x14ac:dyDescent="0.2">
      <c r="C32769" s="554"/>
      <c r="D32769" s="554"/>
    </row>
    <row r="32770" spans="3:4" hidden="1" outlineLevel="1" x14ac:dyDescent="0.2">
      <c r="C32770" s="554"/>
      <c r="D32770" s="554"/>
    </row>
    <row r="32771" spans="3:4" hidden="1" outlineLevel="1" x14ac:dyDescent="0.2">
      <c r="C32771" s="554"/>
      <c r="D32771" s="554"/>
    </row>
    <row r="32772" spans="3:4" hidden="1" outlineLevel="1" x14ac:dyDescent="0.2">
      <c r="C32772" s="554"/>
      <c r="D32772" s="554"/>
    </row>
    <row r="32773" spans="3:4" hidden="1" outlineLevel="1" x14ac:dyDescent="0.2">
      <c r="C32773" s="554"/>
      <c r="D32773" s="554"/>
    </row>
    <row r="32774" spans="3:4" hidden="1" outlineLevel="1" x14ac:dyDescent="0.2">
      <c r="C32774" s="554"/>
      <c r="D32774" s="554"/>
    </row>
    <row r="32775" spans="3:4" hidden="1" outlineLevel="1" x14ac:dyDescent="0.2">
      <c r="C32775" s="554"/>
      <c r="D32775" s="554"/>
    </row>
    <row r="32776" spans="3:4" hidden="1" outlineLevel="1" x14ac:dyDescent="0.2">
      <c r="C32776" s="554"/>
      <c r="D32776" s="554"/>
    </row>
    <row r="32777" spans="3:4" hidden="1" outlineLevel="1" x14ac:dyDescent="0.2">
      <c r="C32777" s="554"/>
      <c r="D32777" s="554"/>
    </row>
    <row r="32778" spans="3:4" hidden="1" outlineLevel="1" x14ac:dyDescent="0.2">
      <c r="C32778" s="554"/>
      <c r="D32778" s="554"/>
    </row>
    <row r="32779" spans="3:4" hidden="1" outlineLevel="1" x14ac:dyDescent="0.2">
      <c r="C32779" s="554"/>
      <c r="D32779" s="554"/>
    </row>
    <row r="32780" spans="3:4" hidden="1" outlineLevel="1" x14ac:dyDescent="0.2">
      <c r="C32780" s="554"/>
      <c r="D32780" s="554"/>
    </row>
    <row r="32781" spans="3:4" hidden="1" outlineLevel="1" x14ac:dyDescent="0.2">
      <c r="C32781" s="554"/>
      <c r="D32781" s="554"/>
    </row>
    <row r="32782" spans="3:4" hidden="1" outlineLevel="1" x14ac:dyDescent="0.2">
      <c r="C32782" s="554"/>
      <c r="D32782" s="554"/>
    </row>
    <row r="32783" spans="3:4" hidden="1" outlineLevel="1" x14ac:dyDescent="0.2">
      <c r="C32783" s="554"/>
      <c r="D32783" s="554"/>
    </row>
    <row r="32784" spans="3:4" hidden="1" outlineLevel="1" x14ac:dyDescent="0.2">
      <c r="C32784" s="554"/>
      <c r="D32784" s="554"/>
    </row>
    <row r="32785" spans="3:4" hidden="1" outlineLevel="1" x14ac:dyDescent="0.2">
      <c r="C32785" s="554"/>
      <c r="D32785" s="554"/>
    </row>
    <row r="32786" spans="3:4" hidden="1" outlineLevel="1" x14ac:dyDescent="0.2">
      <c r="C32786" s="554"/>
      <c r="D32786" s="554"/>
    </row>
    <row r="32787" spans="3:4" hidden="1" outlineLevel="1" x14ac:dyDescent="0.2">
      <c r="C32787" s="554"/>
      <c r="D32787" s="554"/>
    </row>
    <row r="32788" spans="3:4" hidden="1" outlineLevel="1" x14ac:dyDescent="0.2">
      <c r="C32788" s="554"/>
      <c r="D32788" s="554"/>
    </row>
    <row r="32789" spans="3:4" hidden="1" outlineLevel="1" x14ac:dyDescent="0.2">
      <c r="C32789" s="554"/>
      <c r="D32789" s="554"/>
    </row>
    <row r="32790" spans="3:4" hidden="1" outlineLevel="1" x14ac:dyDescent="0.2">
      <c r="C32790" s="554"/>
      <c r="D32790" s="554"/>
    </row>
    <row r="32791" spans="3:4" hidden="1" outlineLevel="1" x14ac:dyDescent="0.2">
      <c r="C32791" s="554"/>
      <c r="D32791" s="554"/>
    </row>
    <row r="32792" spans="3:4" hidden="1" outlineLevel="1" x14ac:dyDescent="0.2">
      <c r="C32792" s="554"/>
      <c r="D32792" s="554"/>
    </row>
    <row r="32793" spans="3:4" hidden="1" outlineLevel="1" x14ac:dyDescent="0.2">
      <c r="C32793" s="554"/>
      <c r="D32793" s="554"/>
    </row>
    <row r="32794" spans="3:4" hidden="1" outlineLevel="1" x14ac:dyDescent="0.2">
      <c r="C32794" s="554"/>
      <c r="D32794" s="554"/>
    </row>
    <row r="32795" spans="3:4" hidden="1" outlineLevel="1" x14ac:dyDescent="0.2">
      <c r="C32795" s="554"/>
      <c r="D32795" s="554"/>
    </row>
    <row r="32796" spans="3:4" hidden="1" outlineLevel="1" x14ac:dyDescent="0.2">
      <c r="C32796" s="554"/>
      <c r="D32796" s="554"/>
    </row>
    <row r="32797" spans="3:4" hidden="1" outlineLevel="1" x14ac:dyDescent="0.2">
      <c r="C32797" s="554"/>
      <c r="D32797" s="554"/>
    </row>
    <row r="32798" spans="3:4" hidden="1" outlineLevel="1" x14ac:dyDescent="0.2">
      <c r="C32798" s="554"/>
      <c r="D32798" s="554"/>
    </row>
    <row r="32799" spans="3:4" hidden="1" outlineLevel="1" x14ac:dyDescent="0.2">
      <c r="C32799" s="554"/>
      <c r="D32799" s="554"/>
    </row>
    <row r="32800" spans="3:4" hidden="1" outlineLevel="1" x14ac:dyDescent="0.2">
      <c r="C32800" s="554"/>
      <c r="D32800" s="554"/>
    </row>
    <row r="32801" spans="3:4" hidden="1" outlineLevel="1" x14ac:dyDescent="0.2">
      <c r="C32801" s="554"/>
      <c r="D32801" s="554"/>
    </row>
    <row r="32802" spans="3:4" hidden="1" outlineLevel="1" x14ac:dyDescent="0.2">
      <c r="C32802" s="554"/>
      <c r="D32802" s="554"/>
    </row>
    <row r="32803" spans="3:4" hidden="1" outlineLevel="1" x14ac:dyDescent="0.2">
      <c r="C32803" s="554"/>
      <c r="D32803" s="554"/>
    </row>
    <row r="32804" spans="3:4" hidden="1" outlineLevel="1" x14ac:dyDescent="0.2">
      <c r="C32804" s="554"/>
      <c r="D32804" s="554"/>
    </row>
    <row r="32805" spans="3:4" hidden="1" outlineLevel="1" x14ac:dyDescent="0.2">
      <c r="C32805" s="554"/>
      <c r="D32805" s="554"/>
    </row>
    <row r="32806" spans="3:4" hidden="1" outlineLevel="1" x14ac:dyDescent="0.2">
      <c r="C32806" s="554"/>
      <c r="D32806" s="554"/>
    </row>
    <row r="32807" spans="3:4" hidden="1" outlineLevel="1" x14ac:dyDescent="0.2">
      <c r="C32807" s="554"/>
      <c r="D32807" s="554"/>
    </row>
    <row r="32808" spans="3:4" hidden="1" outlineLevel="1" x14ac:dyDescent="0.2">
      <c r="C32808" s="554"/>
      <c r="D32808" s="554"/>
    </row>
    <row r="32809" spans="3:4" hidden="1" outlineLevel="1" x14ac:dyDescent="0.2">
      <c r="C32809" s="554"/>
      <c r="D32809" s="554"/>
    </row>
    <row r="32810" spans="3:4" hidden="1" outlineLevel="1" x14ac:dyDescent="0.2">
      <c r="C32810" s="554"/>
      <c r="D32810" s="554"/>
    </row>
    <row r="32811" spans="3:4" hidden="1" outlineLevel="1" x14ac:dyDescent="0.2">
      <c r="C32811" s="554"/>
      <c r="D32811" s="554"/>
    </row>
    <row r="32812" spans="3:4" hidden="1" outlineLevel="1" x14ac:dyDescent="0.2">
      <c r="C32812" s="554"/>
      <c r="D32812" s="554"/>
    </row>
    <row r="32813" spans="3:4" hidden="1" outlineLevel="1" x14ac:dyDescent="0.2">
      <c r="C32813" s="554"/>
      <c r="D32813" s="554"/>
    </row>
    <row r="32814" spans="3:4" hidden="1" outlineLevel="1" x14ac:dyDescent="0.2">
      <c r="C32814" s="554"/>
      <c r="D32814" s="554"/>
    </row>
    <row r="32815" spans="3:4" hidden="1" outlineLevel="1" x14ac:dyDescent="0.2">
      <c r="C32815" s="554"/>
      <c r="D32815" s="554"/>
    </row>
    <row r="32816" spans="3:4" hidden="1" outlineLevel="1" x14ac:dyDescent="0.2">
      <c r="C32816" s="554"/>
      <c r="D32816" s="554"/>
    </row>
    <row r="32817" spans="3:4" hidden="1" outlineLevel="1" x14ac:dyDescent="0.2">
      <c r="C32817" s="554"/>
      <c r="D32817" s="554"/>
    </row>
    <row r="32818" spans="3:4" hidden="1" outlineLevel="1" x14ac:dyDescent="0.2">
      <c r="C32818" s="554"/>
      <c r="D32818" s="554"/>
    </row>
    <row r="32819" spans="3:4" hidden="1" outlineLevel="1" x14ac:dyDescent="0.2">
      <c r="C32819" s="554"/>
      <c r="D32819" s="554"/>
    </row>
    <row r="32820" spans="3:4" hidden="1" outlineLevel="1" x14ac:dyDescent="0.2">
      <c r="C32820" s="554"/>
      <c r="D32820" s="554"/>
    </row>
    <row r="32821" spans="3:4" hidden="1" outlineLevel="1" x14ac:dyDescent="0.2">
      <c r="C32821" s="554"/>
      <c r="D32821" s="554"/>
    </row>
    <row r="32822" spans="3:4" hidden="1" outlineLevel="1" x14ac:dyDescent="0.2">
      <c r="C32822" s="554"/>
      <c r="D32822" s="554"/>
    </row>
    <row r="32823" spans="3:4" hidden="1" outlineLevel="1" x14ac:dyDescent="0.2">
      <c r="C32823" s="554"/>
      <c r="D32823" s="554"/>
    </row>
    <row r="32824" spans="3:4" hidden="1" outlineLevel="1" x14ac:dyDescent="0.2">
      <c r="C32824" s="554"/>
      <c r="D32824" s="554"/>
    </row>
    <row r="32825" spans="3:4" hidden="1" outlineLevel="1" x14ac:dyDescent="0.2">
      <c r="C32825" s="554"/>
      <c r="D32825" s="554"/>
    </row>
    <row r="32826" spans="3:4" hidden="1" outlineLevel="1" x14ac:dyDescent="0.2">
      <c r="C32826" s="554"/>
      <c r="D32826" s="554"/>
    </row>
    <row r="32827" spans="3:4" hidden="1" outlineLevel="1" x14ac:dyDescent="0.2">
      <c r="C32827" s="554"/>
      <c r="D32827" s="554"/>
    </row>
    <row r="32828" spans="3:4" hidden="1" outlineLevel="1" x14ac:dyDescent="0.2">
      <c r="C32828" s="554"/>
      <c r="D32828" s="554"/>
    </row>
    <row r="32829" spans="3:4" hidden="1" outlineLevel="1" x14ac:dyDescent="0.2">
      <c r="C32829" s="554"/>
      <c r="D32829" s="554"/>
    </row>
    <row r="32830" spans="3:4" hidden="1" outlineLevel="1" x14ac:dyDescent="0.2">
      <c r="C32830" s="554"/>
      <c r="D32830" s="554"/>
    </row>
    <row r="32831" spans="3:4" hidden="1" outlineLevel="1" x14ac:dyDescent="0.2">
      <c r="C32831" s="554"/>
      <c r="D32831" s="554"/>
    </row>
    <row r="32832" spans="3:4" hidden="1" outlineLevel="1" x14ac:dyDescent="0.2">
      <c r="C32832" s="554"/>
      <c r="D32832" s="554"/>
    </row>
    <row r="32833" spans="3:4" hidden="1" outlineLevel="1" x14ac:dyDescent="0.2">
      <c r="C32833" s="554"/>
      <c r="D32833" s="554"/>
    </row>
    <row r="32834" spans="3:4" hidden="1" outlineLevel="1" x14ac:dyDescent="0.2">
      <c r="C32834" s="554"/>
      <c r="D32834" s="554"/>
    </row>
    <row r="32835" spans="3:4" hidden="1" outlineLevel="1" x14ac:dyDescent="0.2">
      <c r="C32835" s="554"/>
      <c r="D32835" s="554"/>
    </row>
    <row r="32836" spans="3:4" hidden="1" outlineLevel="1" x14ac:dyDescent="0.2">
      <c r="C32836" s="554"/>
      <c r="D32836" s="554"/>
    </row>
    <row r="32837" spans="3:4" hidden="1" outlineLevel="1" x14ac:dyDescent="0.2">
      <c r="C32837" s="554"/>
      <c r="D32837" s="554"/>
    </row>
    <row r="32838" spans="3:4" hidden="1" outlineLevel="1" x14ac:dyDescent="0.2">
      <c r="C32838" s="554"/>
      <c r="D32838" s="554"/>
    </row>
    <row r="32839" spans="3:4" hidden="1" outlineLevel="1" x14ac:dyDescent="0.2">
      <c r="C32839" s="554"/>
      <c r="D32839" s="554"/>
    </row>
    <row r="32840" spans="3:4" hidden="1" outlineLevel="1" x14ac:dyDescent="0.2">
      <c r="C32840" s="554"/>
      <c r="D32840" s="554"/>
    </row>
    <row r="32841" spans="3:4" hidden="1" outlineLevel="1" x14ac:dyDescent="0.2">
      <c r="C32841" s="554"/>
      <c r="D32841" s="554"/>
    </row>
    <row r="32842" spans="3:4" hidden="1" outlineLevel="1" x14ac:dyDescent="0.2">
      <c r="C32842" s="554"/>
      <c r="D32842" s="554"/>
    </row>
    <row r="32843" spans="3:4" hidden="1" outlineLevel="1" x14ac:dyDescent="0.2">
      <c r="C32843" s="554"/>
      <c r="D32843" s="554"/>
    </row>
    <row r="32844" spans="3:4" hidden="1" outlineLevel="1" x14ac:dyDescent="0.2">
      <c r="C32844" s="554"/>
      <c r="D32844" s="554"/>
    </row>
    <row r="32845" spans="3:4" hidden="1" outlineLevel="1" x14ac:dyDescent="0.2">
      <c r="C32845" s="554"/>
      <c r="D32845" s="554"/>
    </row>
    <row r="32846" spans="3:4" hidden="1" outlineLevel="1" x14ac:dyDescent="0.2">
      <c r="C32846" s="554"/>
      <c r="D32846" s="554"/>
    </row>
    <row r="32847" spans="3:4" hidden="1" outlineLevel="1" x14ac:dyDescent="0.2">
      <c r="C32847" s="554"/>
      <c r="D32847" s="554"/>
    </row>
    <row r="32848" spans="3:4" hidden="1" outlineLevel="1" x14ac:dyDescent="0.2">
      <c r="C32848" s="554"/>
      <c r="D32848" s="554"/>
    </row>
    <row r="32849" spans="3:4" hidden="1" outlineLevel="1" x14ac:dyDescent="0.2">
      <c r="C32849" s="554"/>
      <c r="D32849" s="554"/>
    </row>
    <row r="32850" spans="3:4" hidden="1" outlineLevel="1" x14ac:dyDescent="0.2">
      <c r="C32850" s="554"/>
      <c r="D32850" s="554"/>
    </row>
    <row r="32851" spans="3:4" hidden="1" outlineLevel="1" x14ac:dyDescent="0.2">
      <c r="C32851" s="554"/>
      <c r="D32851" s="554"/>
    </row>
    <row r="32852" spans="3:4" hidden="1" outlineLevel="1" x14ac:dyDescent="0.2">
      <c r="C32852" s="554"/>
      <c r="D32852" s="554"/>
    </row>
    <row r="32853" spans="3:4" hidden="1" outlineLevel="1" x14ac:dyDescent="0.2">
      <c r="C32853" s="554"/>
      <c r="D32853" s="554"/>
    </row>
    <row r="32854" spans="3:4" hidden="1" outlineLevel="1" x14ac:dyDescent="0.2">
      <c r="C32854" s="554"/>
      <c r="D32854" s="554"/>
    </row>
    <row r="32855" spans="3:4" hidden="1" outlineLevel="1" x14ac:dyDescent="0.2">
      <c r="C32855" s="554"/>
      <c r="D32855" s="554"/>
    </row>
    <row r="32856" spans="3:4" hidden="1" outlineLevel="1" x14ac:dyDescent="0.2">
      <c r="C32856" s="554"/>
      <c r="D32856" s="554"/>
    </row>
    <row r="32857" spans="3:4" hidden="1" outlineLevel="1" x14ac:dyDescent="0.2">
      <c r="C32857" s="554"/>
      <c r="D32857" s="554"/>
    </row>
    <row r="32858" spans="3:4" hidden="1" outlineLevel="1" x14ac:dyDescent="0.2">
      <c r="C32858" s="554"/>
      <c r="D32858" s="554"/>
    </row>
    <row r="32859" spans="3:4" hidden="1" outlineLevel="1" x14ac:dyDescent="0.2">
      <c r="C32859" s="554"/>
      <c r="D32859" s="554"/>
    </row>
    <row r="32860" spans="3:4" hidden="1" outlineLevel="1" x14ac:dyDescent="0.2">
      <c r="C32860" s="554"/>
      <c r="D32860" s="554"/>
    </row>
    <row r="32861" spans="3:4" hidden="1" outlineLevel="1" x14ac:dyDescent="0.2">
      <c r="C32861" s="554"/>
      <c r="D32861" s="554"/>
    </row>
    <row r="32862" spans="3:4" hidden="1" outlineLevel="1" x14ac:dyDescent="0.2">
      <c r="C32862" s="554"/>
      <c r="D32862" s="554"/>
    </row>
    <row r="32863" spans="3:4" hidden="1" outlineLevel="1" x14ac:dyDescent="0.2">
      <c r="C32863" s="554"/>
      <c r="D32863" s="554"/>
    </row>
    <row r="32864" spans="3:4" hidden="1" outlineLevel="1" x14ac:dyDescent="0.2">
      <c r="C32864" s="554"/>
      <c r="D32864" s="554"/>
    </row>
    <row r="32865" spans="3:4" hidden="1" outlineLevel="1" x14ac:dyDescent="0.2">
      <c r="C32865" s="554"/>
      <c r="D32865" s="554"/>
    </row>
    <row r="32866" spans="3:4" hidden="1" outlineLevel="1" x14ac:dyDescent="0.2">
      <c r="C32866" s="554"/>
      <c r="D32866" s="554"/>
    </row>
    <row r="32867" spans="3:4" hidden="1" outlineLevel="1" x14ac:dyDescent="0.2">
      <c r="C32867" s="554"/>
      <c r="D32867" s="554"/>
    </row>
    <row r="32868" spans="3:4" hidden="1" outlineLevel="1" x14ac:dyDescent="0.2">
      <c r="C32868" s="554"/>
      <c r="D32868" s="554"/>
    </row>
    <row r="32869" spans="3:4" hidden="1" outlineLevel="1" x14ac:dyDescent="0.2">
      <c r="C32869" s="554"/>
      <c r="D32869" s="554"/>
    </row>
    <row r="32870" spans="3:4" hidden="1" outlineLevel="1" x14ac:dyDescent="0.2">
      <c r="C32870" s="554"/>
      <c r="D32870" s="554"/>
    </row>
    <row r="32871" spans="3:4" hidden="1" outlineLevel="1" x14ac:dyDescent="0.2">
      <c r="C32871" s="554"/>
      <c r="D32871" s="554"/>
    </row>
    <row r="32872" spans="3:4" hidden="1" outlineLevel="1" x14ac:dyDescent="0.2">
      <c r="C32872" s="554"/>
      <c r="D32872" s="554"/>
    </row>
    <row r="32873" spans="3:4" hidden="1" outlineLevel="1" x14ac:dyDescent="0.2">
      <c r="C32873" s="554"/>
      <c r="D32873" s="554"/>
    </row>
    <row r="32874" spans="3:4" hidden="1" outlineLevel="1" x14ac:dyDescent="0.2">
      <c r="C32874" s="554"/>
      <c r="D32874" s="554"/>
    </row>
    <row r="32875" spans="3:4" hidden="1" outlineLevel="1" x14ac:dyDescent="0.2">
      <c r="C32875" s="554"/>
      <c r="D32875" s="554"/>
    </row>
    <row r="32876" spans="3:4" hidden="1" outlineLevel="1" x14ac:dyDescent="0.2">
      <c r="C32876" s="554"/>
      <c r="D32876" s="554"/>
    </row>
    <row r="32877" spans="3:4" hidden="1" outlineLevel="1" x14ac:dyDescent="0.2">
      <c r="C32877" s="554"/>
      <c r="D32877" s="554"/>
    </row>
    <row r="32878" spans="3:4" hidden="1" outlineLevel="1" x14ac:dyDescent="0.2">
      <c r="C32878" s="554"/>
      <c r="D32878" s="554"/>
    </row>
    <row r="32879" spans="3:4" hidden="1" outlineLevel="1" x14ac:dyDescent="0.2">
      <c r="C32879" s="554"/>
      <c r="D32879" s="554"/>
    </row>
    <row r="32880" spans="3:4" hidden="1" outlineLevel="1" x14ac:dyDescent="0.2">
      <c r="C32880" s="554"/>
      <c r="D32880" s="554"/>
    </row>
    <row r="32881" spans="3:4" hidden="1" outlineLevel="1" x14ac:dyDescent="0.2">
      <c r="C32881" s="554"/>
      <c r="D32881" s="554"/>
    </row>
    <row r="32882" spans="3:4" hidden="1" outlineLevel="1" x14ac:dyDescent="0.2">
      <c r="C32882" s="554"/>
      <c r="D32882" s="554"/>
    </row>
    <row r="32883" spans="3:4" hidden="1" outlineLevel="1" x14ac:dyDescent="0.2">
      <c r="C32883" s="554"/>
      <c r="D32883" s="554"/>
    </row>
    <row r="32884" spans="3:4" hidden="1" outlineLevel="1" x14ac:dyDescent="0.2">
      <c r="C32884" s="554"/>
      <c r="D32884" s="554"/>
    </row>
    <row r="32885" spans="3:4" hidden="1" outlineLevel="1" x14ac:dyDescent="0.2">
      <c r="C32885" s="554"/>
      <c r="D32885" s="554"/>
    </row>
    <row r="32886" spans="3:4" hidden="1" outlineLevel="1" x14ac:dyDescent="0.2">
      <c r="C32886" s="554"/>
      <c r="D32886" s="554"/>
    </row>
    <row r="32887" spans="3:4" hidden="1" outlineLevel="1" x14ac:dyDescent="0.2">
      <c r="C32887" s="554"/>
      <c r="D32887" s="554"/>
    </row>
    <row r="32888" spans="3:4" hidden="1" outlineLevel="1" x14ac:dyDescent="0.2">
      <c r="C32888" s="554"/>
      <c r="D32888" s="554"/>
    </row>
    <row r="32889" spans="3:4" hidden="1" outlineLevel="1" x14ac:dyDescent="0.2">
      <c r="C32889" s="554"/>
      <c r="D32889" s="554"/>
    </row>
    <row r="32890" spans="3:4" hidden="1" outlineLevel="1" x14ac:dyDescent="0.2">
      <c r="C32890" s="554"/>
      <c r="D32890" s="554"/>
    </row>
    <row r="32891" spans="3:4" hidden="1" outlineLevel="1" x14ac:dyDescent="0.2">
      <c r="C32891" s="554"/>
      <c r="D32891" s="554"/>
    </row>
    <row r="32892" spans="3:4" hidden="1" outlineLevel="1" x14ac:dyDescent="0.2">
      <c r="C32892" s="554"/>
      <c r="D32892" s="554"/>
    </row>
    <row r="32893" spans="3:4" hidden="1" outlineLevel="1" x14ac:dyDescent="0.2">
      <c r="C32893" s="554"/>
      <c r="D32893" s="554"/>
    </row>
    <row r="32894" spans="3:4" hidden="1" outlineLevel="1" x14ac:dyDescent="0.2">
      <c r="C32894" s="554"/>
      <c r="D32894" s="554"/>
    </row>
    <row r="32895" spans="3:4" hidden="1" outlineLevel="1" x14ac:dyDescent="0.2">
      <c r="C32895" s="554"/>
      <c r="D32895" s="554"/>
    </row>
    <row r="32896" spans="3:4" hidden="1" outlineLevel="1" x14ac:dyDescent="0.2">
      <c r="C32896" s="554"/>
      <c r="D32896" s="554"/>
    </row>
    <row r="32897" spans="3:4" hidden="1" outlineLevel="1" x14ac:dyDescent="0.2">
      <c r="C32897" s="554"/>
      <c r="D32897" s="554"/>
    </row>
    <row r="32898" spans="3:4" hidden="1" outlineLevel="1" x14ac:dyDescent="0.2">
      <c r="C32898" s="554"/>
      <c r="D32898" s="554"/>
    </row>
    <row r="32899" spans="3:4" hidden="1" outlineLevel="1" x14ac:dyDescent="0.2">
      <c r="C32899" s="554"/>
      <c r="D32899" s="554"/>
    </row>
    <row r="32900" spans="3:4" hidden="1" outlineLevel="1" x14ac:dyDescent="0.2">
      <c r="C32900" s="554"/>
      <c r="D32900" s="554"/>
    </row>
    <row r="32901" spans="3:4" hidden="1" outlineLevel="1" x14ac:dyDescent="0.2">
      <c r="C32901" s="554"/>
      <c r="D32901" s="554"/>
    </row>
    <row r="32902" spans="3:4" hidden="1" outlineLevel="1" x14ac:dyDescent="0.2">
      <c r="C32902" s="554"/>
      <c r="D32902" s="554"/>
    </row>
    <row r="32903" spans="3:4" hidden="1" outlineLevel="1" x14ac:dyDescent="0.2">
      <c r="C32903" s="554"/>
      <c r="D32903" s="554"/>
    </row>
    <row r="32904" spans="3:4" hidden="1" outlineLevel="1" x14ac:dyDescent="0.2">
      <c r="C32904" s="554"/>
      <c r="D32904" s="554"/>
    </row>
    <row r="32905" spans="3:4" hidden="1" outlineLevel="1" x14ac:dyDescent="0.2">
      <c r="C32905" s="554"/>
      <c r="D32905" s="554"/>
    </row>
    <row r="32906" spans="3:4" hidden="1" outlineLevel="1" x14ac:dyDescent="0.2">
      <c r="C32906" s="554"/>
      <c r="D32906" s="554"/>
    </row>
    <row r="32907" spans="3:4" hidden="1" outlineLevel="1" x14ac:dyDescent="0.2">
      <c r="C32907" s="554"/>
      <c r="D32907" s="554"/>
    </row>
    <row r="32908" spans="3:4" hidden="1" outlineLevel="1" x14ac:dyDescent="0.2">
      <c r="C32908" s="554"/>
      <c r="D32908" s="554"/>
    </row>
    <row r="32909" spans="3:4" hidden="1" outlineLevel="1" x14ac:dyDescent="0.2">
      <c r="C32909" s="554"/>
      <c r="D32909" s="554"/>
    </row>
    <row r="32910" spans="3:4" hidden="1" outlineLevel="1" x14ac:dyDescent="0.2">
      <c r="C32910" s="554"/>
      <c r="D32910" s="554"/>
    </row>
    <row r="32911" spans="3:4" hidden="1" outlineLevel="1" x14ac:dyDescent="0.2">
      <c r="C32911" s="554"/>
      <c r="D32911" s="554"/>
    </row>
    <row r="32912" spans="3:4" hidden="1" outlineLevel="1" x14ac:dyDescent="0.2">
      <c r="C32912" s="554"/>
      <c r="D32912" s="554"/>
    </row>
    <row r="32913" spans="3:4" hidden="1" outlineLevel="1" x14ac:dyDescent="0.2">
      <c r="C32913" s="554"/>
      <c r="D32913" s="554"/>
    </row>
    <row r="32914" spans="3:4" hidden="1" outlineLevel="1" x14ac:dyDescent="0.2">
      <c r="C32914" s="554"/>
      <c r="D32914" s="554"/>
    </row>
    <row r="32915" spans="3:4" hidden="1" outlineLevel="1" x14ac:dyDescent="0.2">
      <c r="C32915" s="554"/>
      <c r="D32915" s="554"/>
    </row>
    <row r="32916" spans="3:4" hidden="1" outlineLevel="1" x14ac:dyDescent="0.2">
      <c r="C32916" s="554"/>
      <c r="D32916" s="554"/>
    </row>
    <row r="32917" spans="3:4" hidden="1" outlineLevel="1" x14ac:dyDescent="0.2">
      <c r="C32917" s="554"/>
      <c r="D32917" s="554"/>
    </row>
    <row r="32918" spans="3:4" hidden="1" outlineLevel="1" x14ac:dyDescent="0.2">
      <c r="C32918" s="554"/>
      <c r="D32918" s="554"/>
    </row>
    <row r="32919" spans="3:4" hidden="1" outlineLevel="1" x14ac:dyDescent="0.2">
      <c r="C32919" s="554"/>
      <c r="D32919" s="554"/>
    </row>
    <row r="32920" spans="3:4" hidden="1" outlineLevel="1" x14ac:dyDescent="0.2">
      <c r="C32920" s="554"/>
      <c r="D32920" s="554"/>
    </row>
    <row r="32921" spans="3:4" hidden="1" outlineLevel="1" x14ac:dyDescent="0.2">
      <c r="C32921" s="554"/>
      <c r="D32921" s="554"/>
    </row>
    <row r="32922" spans="3:4" hidden="1" outlineLevel="1" x14ac:dyDescent="0.2">
      <c r="C32922" s="554"/>
      <c r="D32922" s="554"/>
    </row>
    <row r="32923" spans="3:4" hidden="1" outlineLevel="1" x14ac:dyDescent="0.2">
      <c r="C32923" s="554"/>
      <c r="D32923" s="554"/>
    </row>
    <row r="32924" spans="3:4" hidden="1" outlineLevel="1" x14ac:dyDescent="0.2">
      <c r="C32924" s="554"/>
      <c r="D32924" s="554"/>
    </row>
    <row r="32925" spans="3:4" hidden="1" outlineLevel="1" x14ac:dyDescent="0.2">
      <c r="C32925" s="554"/>
      <c r="D32925" s="554"/>
    </row>
    <row r="32926" spans="3:4" hidden="1" outlineLevel="1" x14ac:dyDescent="0.2">
      <c r="C32926" s="554"/>
      <c r="D32926" s="554"/>
    </row>
    <row r="32927" spans="3:4" hidden="1" outlineLevel="1" x14ac:dyDescent="0.2">
      <c r="C32927" s="554"/>
      <c r="D32927" s="554"/>
    </row>
    <row r="32928" spans="3:4" hidden="1" outlineLevel="1" x14ac:dyDescent="0.2">
      <c r="C32928" s="554"/>
      <c r="D32928" s="554"/>
    </row>
    <row r="32929" spans="3:4" hidden="1" outlineLevel="1" x14ac:dyDescent="0.2">
      <c r="C32929" s="554"/>
      <c r="D32929" s="554"/>
    </row>
    <row r="32930" spans="3:4" hidden="1" outlineLevel="1" x14ac:dyDescent="0.2">
      <c r="C32930" s="554"/>
      <c r="D32930" s="554"/>
    </row>
    <row r="32931" spans="3:4" hidden="1" outlineLevel="1" x14ac:dyDescent="0.2">
      <c r="C32931" s="554"/>
      <c r="D32931" s="554"/>
    </row>
    <row r="32932" spans="3:4" hidden="1" outlineLevel="1" x14ac:dyDescent="0.2">
      <c r="C32932" s="554"/>
      <c r="D32932" s="554"/>
    </row>
    <row r="32933" spans="3:4" hidden="1" outlineLevel="1" x14ac:dyDescent="0.2">
      <c r="C32933" s="554"/>
      <c r="D32933" s="554"/>
    </row>
    <row r="32934" spans="3:4" hidden="1" outlineLevel="1" x14ac:dyDescent="0.2">
      <c r="C32934" s="554"/>
      <c r="D32934" s="554"/>
    </row>
    <row r="32935" spans="3:4" hidden="1" outlineLevel="1" x14ac:dyDescent="0.2">
      <c r="C32935" s="554"/>
      <c r="D32935" s="554"/>
    </row>
    <row r="32936" spans="3:4" hidden="1" outlineLevel="1" x14ac:dyDescent="0.2">
      <c r="C32936" s="554"/>
      <c r="D32936" s="554"/>
    </row>
    <row r="32937" spans="3:4" hidden="1" outlineLevel="1" x14ac:dyDescent="0.2">
      <c r="C32937" s="554"/>
      <c r="D32937" s="554"/>
    </row>
    <row r="32938" spans="3:4" hidden="1" outlineLevel="1" x14ac:dyDescent="0.2">
      <c r="C32938" s="554"/>
      <c r="D32938" s="554"/>
    </row>
    <row r="32939" spans="3:4" hidden="1" outlineLevel="1" x14ac:dyDescent="0.2">
      <c r="C32939" s="554"/>
      <c r="D32939" s="554"/>
    </row>
    <row r="32940" spans="3:4" hidden="1" outlineLevel="1" x14ac:dyDescent="0.2">
      <c r="C32940" s="554"/>
      <c r="D32940" s="554"/>
    </row>
    <row r="32941" spans="3:4" hidden="1" outlineLevel="1" x14ac:dyDescent="0.2">
      <c r="C32941" s="554"/>
      <c r="D32941" s="554"/>
    </row>
    <row r="32942" spans="3:4" hidden="1" outlineLevel="1" x14ac:dyDescent="0.2">
      <c r="C32942" s="554"/>
      <c r="D32942" s="554"/>
    </row>
    <row r="32943" spans="3:4" hidden="1" outlineLevel="1" x14ac:dyDescent="0.2">
      <c r="C32943" s="554"/>
      <c r="D32943" s="554"/>
    </row>
    <row r="32944" spans="3:4" hidden="1" outlineLevel="1" x14ac:dyDescent="0.2">
      <c r="C32944" s="554"/>
      <c r="D32944" s="554"/>
    </row>
    <row r="32945" spans="3:4" hidden="1" outlineLevel="1" x14ac:dyDescent="0.2">
      <c r="C32945" s="554"/>
      <c r="D32945" s="554"/>
    </row>
    <row r="32946" spans="3:4" hidden="1" outlineLevel="1" x14ac:dyDescent="0.2">
      <c r="C32946" s="554"/>
      <c r="D32946" s="554"/>
    </row>
    <row r="32947" spans="3:4" hidden="1" outlineLevel="1" x14ac:dyDescent="0.2">
      <c r="C32947" s="554"/>
      <c r="D32947" s="554"/>
    </row>
    <row r="32948" spans="3:4" hidden="1" outlineLevel="1" x14ac:dyDescent="0.2">
      <c r="C32948" s="554"/>
      <c r="D32948" s="554"/>
    </row>
    <row r="32949" spans="3:4" hidden="1" outlineLevel="1" x14ac:dyDescent="0.2">
      <c r="C32949" s="554"/>
      <c r="D32949" s="554"/>
    </row>
    <row r="32950" spans="3:4" hidden="1" outlineLevel="1" x14ac:dyDescent="0.2">
      <c r="C32950" s="554"/>
      <c r="D32950" s="554"/>
    </row>
    <row r="32951" spans="3:4" hidden="1" outlineLevel="1" x14ac:dyDescent="0.2">
      <c r="C32951" s="554"/>
      <c r="D32951" s="554"/>
    </row>
    <row r="32952" spans="3:4" hidden="1" outlineLevel="1" x14ac:dyDescent="0.2">
      <c r="C32952" s="554"/>
      <c r="D32952" s="554"/>
    </row>
    <row r="32953" spans="3:4" hidden="1" outlineLevel="1" x14ac:dyDescent="0.2">
      <c r="C32953" s="554"/>
      <c r="D32953" s="554"/>
    </row>
    <row r="32954" spans="3:4" hidden="1" outlineLevel="1" x14ac:dyDescent="0.2">
      <c r="C32954" s="554"/>
      <c r="D32954" s="554"/>
    </row>
    <row r="32955" spans="3:4" hidden="1" outlineLevel="1" x14ac:dyDescent="0.2">
      <c r="C32955" s="554"/>
      <c r="D32955" s="554"/>
    </row>
    <row r="32956" spans="3:4" hidden="1" outlineLevel="1" x14ac:dyDescent="0.2">
      <c r="C32956" s="554"/>
      <c r="D32956" s="554"/>
    </row>
    <row r="32957" spans="3:4" hidden="1" outlineLevel="1" x14ac:dyDescent="0.2">
      <c r="C32957" s="554"/>
      <c r="D32957" s="554"/>
    </row>
    <row r="32958" spans="3:4" hidden="1" outlineLevel="1" x14ac:dyDescent="0.2">
      <c r="C32958" s="554"/>
      <c r="D32958" s="554"/>
    </row>
    <row r="32959" spans="3:4" hidden="1" outlineLevel="1" x14ac:dyDescent="0.2">
      <c r="C32959" s="554"/>
      <c r="D32959" s="554"/>
    </row>
    <row r="32960" spans="3:4" hidden="1" outlineLevel="1" x14ac:dyDescent="0.2">
      <c r="C32960" s="554"/>
      <c r="D32960" s="554"/>
    </row>
    <row r="32961" spans="3:4" hidden="1" outlineLevel="1" x14ac:dyDescent="0.2">
      <c r="C32961" s="554"/>
      <c r="D32961" s="554"/>
    </row>
    <row r="32962" spans="3:4" hidden="1" outlineLevel="1" x14ac:dyDescent="0.2">
      <c r="C32962" s="554"/>
      <c r="D32962" s="554"/>
    </row>
    <row r="32963" spans="3:4" hidden="1" outlineLevel="1" x14ac:dyDescent="0.2">
      <c r="C32963" s="554"/>
      <c r="D32963" s="554"/>
    </row>
    <row r="32964" spans="3:4" hidden="1" outlineLevel="1" x14ac:dyDescent="0.2">
      <c r="C32964" s="554"/>
      <c r="D32964" s="554"/>
    </row>
    <row r="32965" spans="3:4" hidden="1" outlineLevel="1" x14ac:dyDescent="0.2">
      <c r="C32965" s="554"/>
      <c r="D32965" s="554"/>
    </row>
    <row r="32966" spans="3:4" hidden="1" outlineLevel="1" x14ac:dyDescent="0.2">
      <c r="C32966" s="554"/>
      <c r="D32966" s="554"/>
    </row>
    <row r="32967" spans="3:4" hidden="1" outlineLevel="1" x14ac:dyDescent="0.2">
      <c r="C32967" s="554"/>
      <c r="D32967" s="554"/>
    </row>
    <row r="32968" spans="3:4" hidden="1" outlineLevel="1" x14ac:dyDescent="0.2">
      <c r="C32968" s="554"/>
      <c r="D32968" s="554"/>
    </row>
    <row r="32969" spans="3:4" hidden="1" outlineLevel="1" x14ac:dyDescent="0.2">
      <c r="C32969" s="554"/>
      <c r="D32969" s="554"/>
    </row>
    <row r="32970" spans="3:4" hidden="1" outlineLevel="1" x14ac:dyDescent="0.2">
      <c r="C32970" s="554"/>
      <c r="D32970" s="554"/>
    </row>
    <row r="32971" spans="3:4" hidden="1" outlineLevel="1" x14ac:dyDescent="0.2">
      <c r="C32971" s="554"/>
      <c r="D32971" s="554"/>
    </row>
    <row r="32972" spans="3:4" hidden="1" outlineLevel="1" x14ac:dyDescent="0.2">
      <c r="C32972" s="554"/>
      <c r="D32972" s="554"/>
    </row>
    <row r="32973" spans="3:4" hidden="1" outlineLevel="1" x14ac:dyDescent="0.2">
      <c r="C32973" s="554"/>
      <c r="D32973" s="554"/>
    </row>
    <row r="32974" spans="3:4" hidden="1" outlineLevel="1" x14ac:dyDescent="0.2">
      <c r="C32974" s="554"/>
      <c r="D32974" s="554"/>
    </row>
    <row r="32975" spans="3:4" hidden="1" outlineLevel="1" x14ac:dyDescent="0.2">
      <c r="C32975" s="554"/>
      <c r="D32975" s="554"/>
    </row>
    <row r="32976" spans="3:4" hidden="1" outlineLevel="1" x14ac:dyDescent="0.2">
      <c r="C32976" s="554"/>
      <c r="D32976" s="554"/>
    </row>
    <row r="32977" spans="3:4" hidden="1" outlineLevel="1" x14ac:dyDescent="0.2">
      <c r="C32977" s="554"/>
      <c r="D32977" s="554"/>
    </row>
    <row r="32978" spans="3:4" hidden="1" outlineLevel="1" x14ac:dyDescent="0.2">
      <c r="C32978" s="554"/>
      <c r="D32978" s="554"/>
    </row>
    <row r="32979" spans="3:4" hidden="1" outlineLevel="1" x14ac:dyDescent="0.2">
      <c r="C32979" s="554"/>
      <c r="D32979" s="554"/>
    </row>
    <row r="32980" spans="3:4" hidden="1" outlineLevel="1" x14ac:dyDescent="0.2">
      <c r="C32980" s="554"/>
      <c r="D32980" s="554"/>
    </row>
    <row r="32981" spans="3:4" hidden="1" outlineLevel="1" x14ac:dyDescent="0.2">
      <c r="C32981" s="554"/>
      <c r="D32981" s="554"/>
    </row>
    <row r="32982" spans="3:4" hidden="1" outlineLevel="1" x14ac:dyDescent="0.2">
      <c r="C32982" s="554"/>
      <c r="D32982" s="554"/>
    </row>
    <row r="32983" spans="3:4" hidden="1" outlineLevel="1" x14ac:dyDescent="0.2">
      <c r="C32983" s="554"/>
      <c r="D32983" s="554"/>
    </row>
    <row r="32984" spans="3:4" hidden="1" outlineLevel="1" x14ac:dyDescent="0.2">
      <c r="C32984" s="554"/>
      <c r="D32984" s="554"/>
    </row>
    <row r="32985" spans="3:4" hidden="1" outlineLevel="1" x14ac:dyDescent="0.2">
      <c r="C32985" s="554"/>
      <c r="D32985" s="554"/>
    </row>
    <row r="32986" spans="3:4" hidden="1" outlineLevel="1" x14ac:dyDescent="0.2">
      <c r="C32986" s="554"/>
      <c r="D32986" s="554"/>
    </row>
    <row r="32987" spans="3:4" hidden="1" outlineLevel="1" x14ac:dyDescent="0.2">
      <c r="C32987" s="554"/>
      <c r="D32987" s="554"/>
    </row>
    <row r="32988" spans="3:4" hidden="1" outlineLevel="1" x14ac:dyDescent="0.2">
      <c r="C32988" s="554"/>
      <c r="D32988" s="554"/>
    </row>
    <row r="32989" spans="3:4" hidden="1" outlineLevel="1" x14ac:dyDescent="0.2">
      <c r="C32989" s="554"/>
      <c r="D32989" s="554"/>
    </row>
    <row r="32990" spans="3:4" hidden="1" outlineLevel="1" x14ac:dyDescent="0.2">
      <c r="C32990" s="554"/>
      <c r="D32990" s="554"/>
    </row>
    <row r="32991" spans="3:4" hidden="1" outlineLevel="1" x14ac:dyDescent="0.2">
      <c r="C32991" s="554"/>
      <c r="D32991" s="554"/>
    </row>
    <row r="32992" spans="3:4" hidden="1" outlineLevel="1" x14ac:dyDescent="0.2">
      <c r="C32992" s="554"/>
      <c r="D32992" s="554"/>
    </row>
    <row r="32993" spans="3:4" hidden="1" outlineLevel="1" x14ac:dyDescent="0.2">
      <c r="C32993" s="554"/>
      <c r="D32993" s="554"/>
    </row>
    <row r="32994" spans="3:4" hidden="1" outlineLevel="1" x14ac:dyDescent="0.2">
      <c r="C32994" s="554"/>
      <c r="D32994" s="554"/>
    </row>
    <row r="32995" spans="3:4" hidden="1" outlineLevel="1" x14ac:dyDescent="0.2">
      <c r="C32995" s="554"/>
      <c r="D32995" s="554"/>
    </row>
    <row r="32996" spans="3:4" hidden="1" outlineLevel="1" x14ac:dyDescent="0.2">
      <c r="C32996" s="554"/>
      <c r="D32996" s="554"/>
    </row>
    <row r="32997" spans="3:4" hidden="1" outlineLevel="1" x14ac:dyDescent="0.2">
      <c r="C32997" s="554"/>
      <c r="D32997" s="554"/>
    </row>
    <row r="32998" spans="3:4" hidden="1" outlineLevel="1" x14ac:dyDescent="0.2">
      <c r="C32998" s="554"/>
      <c r="D32998" s="554"/>
    </row>
    <row r="32999" spans="3:4" hidden="1" outlineLevel="1" x14ac:dyDescent="0.2">
      <c r="C32999" s="554"/>
      <c r="D32999" s="554"/>
    </row>
    <row r="33000" spans="3:4" hidden="1" outlineLevel="1" x14ac:dyDescent="0.2">
      <c r="C33000" s="554"/>
      <c r="D33000" s="554"/>
    </row>
    <row r="33001" spans="3:4" hidden="1" outlineLevel="1" x14ac:dyDescent="0.2">
      <c r="C33001" s="554"/>
      <c r="D33001" s="554"/>
    </row>
    <row r="33002" spans="3:4" hidden="1" outlineLevel="1" x14ac:dyDescent="0.2">
      <c r="C33002" s="554"/>
      <c r="D33002" s="554"/>
    </row>
    <row r="33003" spans="3:4" hidden="1" outlineLevel="1" x14ac:dyDescent="0.2">
      <c r="C33003" s="554"/>
      <c r="D33003" s="554"/>
    </row>
    <row r="33004" spans="3:4" hidden="1" outlineLevel="1" x14ac:dyDescent="0.2">
      <c r="C33004" s="554"/>
      <c r="D33004" s="554"/>
    </row>
    <row r="33005" spans="3:4" hidden="1" outlineLevel="1" x14ac:dyDescent="0.2">
      <c r="C33005" s="554"/>
      <c r="D33005" s="554"/>
    </row>
    <row r="33006" spans="3:4" hidden="1" outlineLevel="1" x14ac:dyDescent="0.2">
      <c r="C33006" s="554"/>
      <c r="D33006" s="554"/>
    </row>
    <row r="33007" spans="3:4" hidden="1" outlineLevel="1" x14ac:dyDescent="0.2">
      <c r="C33007" s="554"/>
      <c r="D33007" s="554"/>
    </row>
    <row r="33008" spans="3:4" hidden="1" outlineLevel="1" x14ac:dyDescent="0.2">
      <c r="C33008" s="554"/>
      <c r="D33008" s="554"/>
    </row>
    <row r="33009" spans="3:4" hidden="1" outlineLevel="1" x14ac:dyDescent="0.2">
      <c r="C33009" s="554"/>
      <c r="D33009" s="554"/>
    </row>
    <row r="33010" spans="3:4" hidden="1" outlineLevel="1" x14ac:dyDescent="0.2">
      <c r="C33010" s="554"/>
      <c r="D33010" s="554"/>
    </row>
    <row r="33011" spans="3:4" hidden="1" outlineLevel="1" x14ac:dyDescent="0.2">
      <c r="C33011" s="554"/>
      <c r="D33011" s="554"/>
    </row>
    <row r="33012" spans="3:4" hidden="1" outlineLevel="1" x14ac:dyDescent="0.2">
      <c r="C33012" s="554"/>
      <c r="D33012" s="554"/>
    </row>
    <row r="33013" spans="3:4" hidden="1" outlineLevel="1" x14ac:dyDescent="0.2">
      <c r="C33013" s="554"/>
      <c r="D33013" s="554"/>
    </row>
    <row r="33014" spans="3:4" hidden="1" outlineLevel="1" x14ac:dyDescent="0.2">
      <c r="C33014" s="554"/>
      <c r="D33014" s="554"/>
    </row>
    <row r="33015" spans="3:4" hidden="1" outlineLevel="1" x14ac:dyDescent="0.2">
      <c r="C33015" s="554"/>
      <c r="D33015" s="554"/>
    </row>
    <row r="33016" spans="3:4" hidden="1" outlineLevel="1" x14ac:dyDescent="0.2">
      <c r="C33016" s="554"/>
      <c r="D33016" s="554"/>
    </row>
    <row r="33017" spans="3:4" hidden="1" outlineLevel="1" x14ac:dyDescent="0.2">
      <c r="C33017" s="554"/>
      <c r="D33017" s="554"/>
    </row>
    <row r="33018" spans="3:4" hidden="1" outlineLevel="1" x14ac:dyDescent="0.2">
      <c r="C33018" s="554"/>
      <c r="D33018" s="554"/>
    </row>
    <row r="33019" spans="3:4" hidden="1" outlineLevel="1" x14ac:dyDescent="0.2">
      <c r="C33019" s="554"/>
      <c r="D33019" s="554"/>
    </row>
    <row r="33020" spans="3:4" hidden="1" outlineLevel="1" x14ac:dyDescent="0.2">
      <c r="C33020" s="554"/>
      <c r="D33020" s="554"/>
    </row>
    <row r="33021" spans="3:4" hidden="1" outlineLevel="1" x14ac:dyDescent="0.2">
      <c r="C33021" s="554"/>
      <c r="D33021" s="554"/>
    </row>
    <row r="33022" spans="3:4" hidden="1" outlineLevel="1" x14ac:dyDescent="0.2">
      <c r="C33022" s="554"/>
      <c r="D33022" s="554"/>
    </row>
    <row r="33023" spans="3:4" hidden="1" outlineLevel="1" x14ac:dyDescent="0.2">
      <c r="C33023" s="554"/>
      <c r="D33023" s="554"/>
    </row>
    <row r="33024" spans="3:4" hidden="1" outlineLevel="1" x14ac:dyDescent="0.2">
      <c r="C33024" s="554"/>
      <c r="D33024" s="554"/>
    </row>
    <row r="33025" spans="3:4" hidden="1" outlineLevel="1" x14ac:dyDescent="0.2">
      <c r="C33025" s="554"/>
      <c r="D33025" s="554"/>
    </row>
    <row r="33026" spans="3:4" hidden="1" outlineLevel="1" x14ac:dyDescent="0.2">
      <c r="C33026" s="554"/>
      <c r="D33026" s="554"/>
    </row>
    <row r="33027" spans="3:4" hidden="1" outlineLevel="1" x14ac:dyDescent="0.2">
      <c r="C33027" s="554"/>
      <c r="D33027" s="554"/>
    </row>
    <row r="33028" spans="3:4" hidden="1" outlineLevel="1" x14ac:dyDescent="0.2">
      <c r="C33028" s="554"/>
      <c r="D33028" s="554"/>
    </row>
    <row r="33029" spans="3:4" hidden="1" outlineLevel="1" x14ac:dyDescent="0.2">
      <c r="C33029" s="554"/>
      <c r="D33029" s="554"/>
    </row>
    <row r="33030" spans="3:4" hidden="1" outlineLevel="1" x14ac:dyDescent="0.2">
      <c r="C33030" s="554"/>
      <c r="D33030" s="554"/>
    </row>
    <row r="33031" spans="3:4" hidden="1" outlineLevel="1" x14ac:dyDescent="0.2">
      <c r="C33031" s="554"/>
      <c r="D33031" s="554"/>
    </row>
    <row r="33032" spans="3:4" hidden="1" outlineLevel="1" x14ac:dyDescent="0.2">
      <c r="C33032" s="554"/>
      <c r="D33032" s="554"/>
    </row>
    <row r="33033" spans="3:4" hidden="1" outlineLevel="1" x14ac:dyDescent="0.2">
      <c r="C33033" s="554"/>
      <c r="D33033" s="554"/>
    </row>
    <row r="33034" spans="3:4" hidden="1" outlineLevel="1" x14ac:dyDescent="0.2">
      <c r="C33034" s="554"/>
      <c r="D33034" s="554"/>
    </row>
    <row r="33035" spans="3:4" hidden="1" outlineLevel="1" x14ac:dyDescent="0.2">
      <c r="C33035" s="554"/>
      <c r="D33035" s="554"/>
    </row>
    <row r="33036" spans="3:4" hidden="1" outlineLevel="1" x14ac:dyDescent="0.2">
      <c r="C33036" s="554"/>
      <c r="D33036" s="554"/>
    </row>
    <row r="33037" spans="3:4" hidden="1" outlineLevel="1" x14ac:dyDescent="0.2">
      <c r="C33037" s="554"/>
      <c r="D33037" s="554"/>
    </row>
    <row r="33038" spans="3:4" hidden="1" outlineLevel="1" x14ac:dyDescent="0.2">
      <c r="C33038" s="554"/>
      <c r="D33038" s="554"/>
    </row>
    <row r="33039" spans="3:4" hidden="1" outlineLevel="1" x14ac:dyDescent="0.2">
      <c r="C33039" s="554"/>
      <c r="D33039" s="554"/>
    </row>
    <row r="33040" spans="3:4" hidden="1" outlineLevel="1" x14ac:dyDescent="0.2">
      <c r="C33040" s="554"/>
      <c r="D33040" s="554"/>
    </row>
    <row r="33041" spans="3:4" hidden="1" outlineLevel="1" x14ac:dyDescent="0.2">
      <c r="C33041" s="554"/>
      <c r="D33041" s="554"/>
    </row>
    <row r="33042" spans="3:4" hidden="1" outlineLevel="1" x14ac:dyDescent="0.2">
      <c r="C33042" s="554"/>
      <c r="D33042" s="554"/>
    </row>
    <row r="33043" spans="3:4" hidden="1" outlineLevel="1" x14ac:dyDescent="0.2">
      <c r="C33043" s="554"/>
      <c r="D33043" s="554"/>
    </row>
    <row r="33044" spans="3:4" hidden="1" outlineLevel="1" x14ac:dyDescent="0.2">
      <c r="C33044" s="554"/>
      <c r="D33044" s="554"/>
    </row>
    <row r="33045" spans="3:4" hidden="1" outlineLevel="1" x14ac:dyDescent="0.2">
      <c r="C33045" s="554"/>
      <c r="D33045" s="554"/>
    </row>
    <row r="33046" spans="3:4" hidden="1" outlineLevel="1" x14ac:dyDescent="0.2">
      <c r="C33046" s="554"/>
      <c r="D33046" s="554"/>
    </row>
    <row r="33047" spans="3:4" hidden="1" outlineLevel="1" x14ac:dyDescent="0.2">
      <c r="C33047" s="554"/>
      <c r="D33047" s="554"/>
    </row>
    <row r="33048" spans="3:4" hidden="1" outlineLevel="1" x14ac:dyDescent="0.2">
      <c r="C33048" s="554"/>
      <c r="D33048" s="554"/>
    </row>
    <row r="33049" spans="3:4" hidden="1" outlineLevel="1" x14ac:dyDescent="0.2">
      <c r="C33049" s="554"/>
      <c r="D33049" s="554"/>
    </row>
    <row r="33050" spans="3:4" hidden="1" outlineLevel="1" x14ac:dyDescent="0.2">
      <c r="C33050" s="554"/>
      <c r="D33050" s="554"/>
    </row>
    <row r="33051" spans="3:4" hidden="1" outlineLevel="1" x14ac:dyDescent="0.2">
      <c r="C33051" s="554"/>
      <c r="D33051" s="554"/>
    </row>
    <row r="33052" spans="3:4" hidden="1" outlineLevel="1" x14ac:dyDescent="0.2">
      <c r="C33052" s="554"/>
      <c r="D33052" s="554"/>
    </row>
    <row r="33053" spans="3:4" hidden="1" outlineLevel="1" x14ac:dyDescent="0.2">
      <c r="C33053" s="554"/>
      <c r="D33053" s="554"/>
    </row>
    <row r="33054" spans="3:4" hidden="1" outlineLevel="1" x14ac:dyDescent="0.2">
      <c r="C33054" s="554"/>
      <c r="D33054" s="554"/>
    </row>
    <row r="33055" spans="3:4" hidden="1" outlineLevel="1" x14ac:dyDescent="0.2">
      <c r="C33055" s="554"/>
      <c r="D33055" s="554"/>
    </row>
    <row r="33056" spans="3:4" hidden="1" outlineLevel="1" x14ac:dyDescent="0.2">
      <c r="C33056" s="554"/>
      <c r="D33056" s="554"/>
    </row>
    <row r="33057" spans="3:4" hidden="1" outlineLevel="1" x14ac:dyDescent="0.2">
      <c r="C33057" s="554"/>
      <c r="D33057" s="554"/>
    </row>
    <row r="33058" spans="3:4" hidden="1" outlineLevel="1" x14ac:dyDescent="0.2">
      <c r="C33058" s="554"/>
      <c r="D33058" s="554"/>
    </row>
    <row r="33059" spans="3:4" hidden="1" outlineLevel="1" x14ac:dyDescent="0.2">
      <c r="C33059" s="554"/>
      <c r="D33059" s="554"/>
    </row>
    <row r="33060" spans="3:4" hidden="1" outlineLevel="1" x14ac:dyDescent="0.2">
      <c r="C33060" s="554"/>
      <c r="D33060" s="554"/>
    </row>
    <row r="33061" spans="3:4" hidden="1" outlineLevel="1" x14ac:dyDescent="0.2">
      <c r="C33061" s="554"/>
      <c r="D33061" s="554"/>
    </row>
    <row r="33062" spans="3:4" hidden="1" outlineLevel="1" x14ac:dyDescent="0.2">
      <c r="C33062" s="554"/>
      <c r="D33062" s="554"/>
    </row>
    <row r="33063" spans="3:4" hidden="1" outlineLevel="1" x14ac:dyDescent="0.2">
      <c r="C33063" s="554"/>
      <c r="D33063" s="554"/>
    </row>
    <row r="33064" spans="3:4" hidden="1" outlineLevel="1" x14ac:dyDescent="0.2">
      <c r="C33064" s="554"/>
      <c r="D33064" s="554"/>
    </row>
    <row r="33065" spans="3:4" hidden="1" outlineLevel="1" x14ac:dyDescent="0.2">
      <c r="C33065" s="554"/>
      <c r="D33065" s="554"/>
    </row>
    <row r="33066" spans="3:4" hidden="1" outlineLevel="1" x14ac:dyDescent="0.2">
      <c r="C33066" s="554"/>
      <c r="D33066" s="554"/>
    </row>
    <row r="33067" spans="3:4" hidden="1" outlineLevel="1" x14ac:dyDescent="0.2">
      <c r="C33067" s="554"/>
      <c r="D33067" s="554"/>
    </row>
    <row r="33068" spans="3:4" hidden="1" outlineLevel="1" x14ac:dyDescent="0.2">
      <c r="C33068" s="554"/>
      <c r="D33068" s="554"/>
    </row>
    <row r="33069" spans="3:4" hidden="1" outlineLevel="1" x14ac:dyDescent="0.2">
      <c r="C33069" s="554"/>
      <c r="D33069" s="554"/>
    </row>
    <row r="33070" spans="3:4" hidden="1" outlineLevel="1" x14ac:dyDescent="0.2">
      <c r="C33070" s="554"/>
      <c r="D33070" s="554"/>
    </row>
    <row r="33071" spans="3:4" hidden="1" outlineLevel="1" x14ac:dyDescent="0.2">
      <c r="C33071" s="554"/>
      <c r="D33071" s="554"/>
    </row>
    <row r="33072" spans="3:4" hidden="1" outlineLevel="1" x14ac:dyDescent="0.2">
      <c r="C33072" s="554"/>
      <c r="D33072" s="554"/>
    </row>
    <row r="33073" spans="3:4" hidden="1" outlineLevel="1" x14ac:dyDescent="0.2">
      <c r="C33073" s="554"/>
      <c r="D33073" s="554"/>
    </row>
    <row r="33074" spans="3:4" hidden="1" outlineLevel="1" x14ac:dyDescent="0.2">
      <c r="C33074" s="554"/>
      <c r="D33074" s="554"/>
    </row>
    <row r="33075" spans="3:4" hidden="1" outlineLevel="1" x14ac:dyDescent="0.2">
      <c r="C33075" s="554"/>
      <c r="D33075" s="554"/>
    </row>
    <row r="33076" spans="3:4" hidden="1" outlineLevel="1" x14ac:dyDescent="0.2">
      <c r="C33076" s="554"/>
      <c r="D33076" s="554"/>
    </row>
    <row r="33077" spans="3:4" hidden="1" outlineLevel="1" x14ac:dyDescent="0.2">
      <c r="C33077" s="554"/>
      <c r="D33077" s="554"/>
    </row>
    <row r="33078" spans="3:4" hidden="1" outlineLevel="1" x14ac:dyDescent="0.2">
      <c r="C33078" s="554"/>
      <c r="D33078" s="554"/>
    </row>
    <row r="33079" spans="3:4" hidden="1" outlineLevel="1" x14ac:dyDescent="0.2">
      <c r="C33079" s="554"/>
      <c r="D33079" s="554"/>
    </row>
    <row r="33080" spans="3:4" hidden="1" outlineLevel="1" x14ac:dyDescent="0.2">
      <c r="C33080" s="554"/>
      <c r="D33080" s="554"/>
    </row>
    <row r="33081" spans="3:4" hidden="1" outlineLevel="1" x14ac:dyDescent="0.2">
      <c r="C33081" s="554"/>
      <c r="D33081" s="554"/>
    </row>
    <row r="33082" spans="3:4" hidden="1" outlineLevel="1" x14ac:dyDescent="0.2">
      <c r="C33082" s="554"/>
      <c r="D33082" s="554"/>
    </row>
    <row r="33083" spans="3:4" hidden="1" outlineLevel="1" x14ac:dyDescent="0.2">
      <c r="C33083" s="554"/>
      <c r="D33083" s="554"/>
    </row>
    <row r="33084" spans="3:4" hidden="1" outlineLevel="1" x14ac:dyDescent="0.2">
      <c r="C33084" s="554"/>
      <c r="D33084" s="554"/>
    </row>
    <row r="33085" spans="3:4" hidden="1" outlineLevel="1" x14ac:dyDescent="0.2">
      <c r="C33085" s="554"/>
      <c r="D33085" s="554"/>
    </row>
    <row r="33086" spans="3:4" hidden="1" outlineLevel="1" x14ac:dyDescent="0.2">
      <c r="C33086" s="554"/>
      <c r="D33086" s="554"/>
    </row>
    <row r="33087" spans="3:4" hidden="1" outlineLevel="1" x14ac:dyDescent="0.2">
      <c r="C33087" s="554"/>
      <c r="D33087" s="554"/>
    </row>
    <row r="33088" spans="3:4" hidden="1" outlineLevel="1" x14ac:dyDescent="0.2">
      <c r="C33088" s="554"/>
      <c r="D33088" s="554"/>
    </row>
    <row r="33089" spans="3:4" hidden="1" outlineLevel="1" x14ac:dyDescent="0.2">
      <c r="C33089" s="554"/>
      <c r="D33089" s="554"/>
    </row>
    <row r="33090" spans="3:4" hidden="1" outlineLevel="1" x14ac:dyDescent="0.2">
      <c r="C33090" s="554"/>
      <c r="D33090" s="554"/>
    </row>
    <row r="33091" spans="3:4" hidden="1" outlineLevel="1" x14ac:dyDescent="0.2">
      <c r="C33091" s="554"/>
      <c r="D33091" s="554"/>
    </row>
    <row r="33092" spans="3:4" hidden="1" outlineLevel="1" x14ac:dyDescent="0.2">
      <c r="C33092" s="554"/>
      <c r="D33092" s="554"/>
    </row>
    <row r="33093" spans="3:4" hidden="1" outlineLevel="1" x14ac:dyDescent="0.2">
      <c r="C33093" s="554"/>
      <c r="D33093" s="554"/>
    </row>
    <row r="33094" spans="3:4" hidden="1" outlineLevel="1" x14ac:dyDescent="0.2">
      <c r="C33094" s="554"/>
      <c r="D33094" s="554"/>
    </row>
    <row r="33095" spans="3:4" hidden="1" outlineLevel="1" x14ac:dyDescent="0.2">
      <c r="C33095" s="554"/>
      <c r="D33095" s="554"/>
    </row>
    <row r="33096" spans="3:4" hidden="1" outlineLevel="1" x14ac:dyDescent="0.2">
      <c r="C33096" s="554"/>
      <c r="D33096" s="554"/>
    </row>
    <row r="33097" spans="3:4" hidden="1" outlineLevel="1" x14ac:dyDescent="0.2">
      <c r="C33097" s="554"/>
      <c r="D33097" s="554"/>
    </row>
    <row r="33098" spans="3:4" hidden="1" outlineLevel="1" x14ac:dyDescent="0.2">
      <c r="C33098" s="554"/>
      <c r="D33098" s="554"/>
    </row>
    <row r="33099" spans="3:4" hidden="1" outlineLevel="1" x14ac:dyDescent="0.2">
      <c r="C33099" s="554"/>
      <c r="D33099" s="554"/>
    </row>
    <row r="33100" spans="3:4" hidden="1" outlineLevel="1" x14ac:dyDescent="0.2">
      <c r="C33100" s="554"/>
      <c r="D33100" s="554"/>
    </row>
    <row r="33101" spans="3:4" hidden="1" outlineLevel="1" x14ac:dyDescent="0.2">
      <c r="C33101" s="554"/>
      <c r="D33101" s="554"/>
    </row>
    <row r="33102" spans="3:4" hidden="1" outlineLevel="1" x14ac:dyDescent="0.2">
      <c r="C33102" s="554"/>
      <c r="D33102" s="554"/>
    </row>
    <row r="33103" spans="3:4" hidden="1" outlineLevel="1" x14ac:dyDescent="0.2">
      <c r="C33103" s="554"/>
      <c r="D33103" s="554"/>
    </row>
    <row r="33104" spans="3:4" hidden="1" outlineLevel="1" x14ac:dyDescent="0.2">
      <c r="C33104" s="554"/>
      <c r="D33104" s="554"/>
    </row>
    <row r="33105" spans="3:4" hidden="1" outlineLevel="1" x14ac:dyDescent="0.2">
      <c r="C33105" s="554"/>
      <c r="D33105" s="554"/>
    </row>
    <row r="33106" spans="3:4" hidden="1" outlineLevel="1" x14ac:dyDescent="0.2">
      <c r="C33106" s="554"/>
      <c r="D33106" s="554"/>
    </row>
    <row r="33107" spans="3:4" hidden="1" outlineLevel="1" x14ac:dyDescent="0.2">
      <c r="C33107" s="554"/>
      <c r="D33107" s="554"/>
    </row>
    <row r="33108" spans="3:4" hidden="1" outlineLevel="1" x14ac:dyDescent="0.2">
      <c r="C33108" s="554"/>
      <c r="D33108" s="554"/>
    </row>
    <row r="33109" spans="3:4" hidden="1" outlineLevel="1" x14ac:dyDescent="0.2">
      <c r="C33109" s="554"/>
      <c r="D33109" s="554"/>
    </row>
    <row r="33110" spans="3:4" hidden="1" outlineLevel="1" x14ac:dyDescent="0.2">
      <c r="C33110" s="554"/>
      <c r="D33110" s="554"/>
    </row>
    <row r="33111" spans="3:4" hidden="1" outlineLevel="1" x14ac:dyDescent="0.2">
      <c r="C33111" s="554"/>
      <c r="D33111" s="554"/>
    </row>
    <row r="33112" spans="3:4" hidden="1" outlineLevel="1" x14ac:dyDescent="0.2">
      <c r="C33112" s="554"/>
      <c r="D33112" s="554"/>
    </row>
    <row r="33113" spans="3:4" hidden="1" outlineLevel="1" x14ac:dyDescent="0.2">
      <c r="C33113" s="554"/>
      <c r="D33113" s="554"/>
    </row>
    <row r="33114" spans="3:4" hidden="1" outlineLevel="1" x14ac:dyDescent="0.2">
      <c r="C33114" s="554"/>
      <c r="D33114" s="554"/>
    </row>
    <row r="33115" spans="3:4" hidden="1" outlineLevel="1" x14ac:dyDescent="0.2">
      <c r="C33115" s="554"/>
      <c r="D33115" s="554"/>
    </row>
    <row r="33116" spans="3:4" hidden="1" outlineLevel="1" x14ac:dyDescent="0.2">
      <c r="C33116" s="554"/>
      <c r="D33116" s="554"/>
    </row>
    <row r="33117" spans="3:4" hidden="1" outlineLevel="1" x14ac:dyDescent="0.2">
      <c r="C33117" s="554"/>
      <c r="D33117" s="554"/>
    </row>
    <row r="33118" spans="3:4" hidden="1" outlineLevel="1" x14ac:dyDescent="0.2">
      <c r="C33118" s="554"/>
      <c r="D33118" s="554"/>
    </row>
    <row r="33119" spans="3:4" hidden="1" outlineLevel="1" x14ac:dyDescent="0.2">
      <c r="C33119" s="554"/>
      <c r="D33119" s="554"/>
    </row>
    <row r="33120" spans="3:4" hidden="1" outlineLevel="1" x14ac:dyDescent="0.2">
      <c r="C33120" s="554"/>
      <c r="D33120" s="554"/>
    </row>
    <row r="33121" spans="3:4" hidden="1" outlineLevel="1" x14ac:dyDescent="0.2">
      <c r="C33121" s="554"/>
      <c r="D33121" s="554"/>
    </row>
    <row r="33122" spans="3:4" hidden="1" outlineLevel="1" x14ac:dyDescent="0.2">
      <c r="C33122" s="554"/>
      <c r="D33122" s="554"/>
    </row>
    <row r="33123" spans="3:4" hidden="1" outlineLevel="1" x14ac:dyDescent="0.2">
      <c r="C33123" s="554"/>
      <c r="D33123" s="554"/>
    </row>
    <row r="33124" spans="3:4" hidden="1" outlineLevel="1" x14ac:dyDescent="0.2">
      <c r="C33124" s="554"/>
      <c r="D33124" s="554"/>
    </row>
    <row r="33125" spans="3:4" hidden="1" outlineLevel="1" x14ac:dyDescent="0.2">
      <c r="C33125" s="554"/>
      <c r="D33125" s="554"/>
    </row>
    <row r="33126" spans="3:4" hidden="1" outlineLevel="1" x14ac:dyDescent="0.2">
      <c r="C33126" s="554"/>
      <c r="D33126" s="554"/>
    </row>
    <row r="33127" spans="3:4" hidden="1" outlineLevel="1" x14ac:dyDescent="0.2">
      <c r="C33127" s="554"/>
      <c r="D33127" s="554"/>
    </row>
    <row r="33128" spans="3:4" hidden="1" outlineLevel="1" x14ac:dyDescent="0.2">
      <c r="C33128" s="554"/>
      <c r="D33128" s="554"/>
    </row>
    <row r="33129" spans="3:4" hidden="1" outlineLevel="1" x14ac:dyDescent="0.2">
      <c r="C33129" s="554"/>
      <c r="D33129" s="554"/>
    </row>
    <row r="33130" spans="3:4" hidden="1" outlineLevel="1" x14ac:dyDescent="0.2">
      <c r="C33130" s="554"/>
      <c r="D33130" s="554"/>
    </row>
    <row r="33131" spans="3:4" hidden="1" outlineLevel="1" x14ac:dyDescent="0.2">
      <c r="C33131" s="554"/>
      <c r="D33131" s="554"/>
    </row>
    <row r="33132" spans="3:4" hidden="1" outlineLevel="1" x14ac:dyDescent="0.2">
      <c r="C33132" s="554"/>
      <c r="D33132" s="554"/>
    </row>
    <row r="33133" spans="3:4" hidden="1" outlineLevel="1" x14ac:dyDescent="0.2">
      <c r="C33133" s="554"/>
      <c r="D33133" s="554"/>
    </row>
    <row r="33134" spans="3:4" hidden="1" outlineLevel="1" x14ac:dyDescent="0.2">
      <c r="C33134" s="554"/>
      <c r="D33134" s="554"/>
    </row>
    <row r="33135" spans="3:4" hidden="1" outlineLevel="1" x14ac:dyDescent="0.2">
      <c r="C33135" s="554"/>
      <c r="D33135" s="554"/>
    </row>
    <row r="33136" spans="3:4" hidden="1" outlineLevel="1" x14ac:dyDescent="0.2">
      <c r="C33136" s="554"/>
      <c r="D33136" s="554"/>
    </row>
    <row r="33137" spans="3:4" hidden="1" outlineLevel="1" x14ac:dyDescent="0.2">
      <c r="C33137" s="554"/>
      <c r="D33137" s="554"/>
    </row>
    <row r="33138" spans="3:4" hidden="1" outlineLevel="1" x14ac:dyDescent="0.2">
      <c r="C33138" s="554"/>
      <c r="D33138" s="554"/>
    </row>
    <row r="33139" spans="3:4" hidden="1" outlineLevel="1" x14ac:dyDescent="0.2">
      <c r="C33139" s="554"/>
      <c r="D33139" s="554"/>
    </row>
    <row r="33140" spans="3:4" hidden="1" outlineLevel="1" x14ac:dyDescent="0.2">
      <c r="C33140" s="554"/>
      <c r="D33140" s="554"/>
    </row>
    <row r="33141" spans="3:4" hidden="1" outlineLevel="1" x14ac:dyDescent="0.2">
      <c r="C33141" s="554"/>
      <c r="D33141" s="554"/>
    </row>
    <row r="33142" spans="3:4" hidden="1" outlineLevel="1" x14ac:dyDescent="0.2">
      <c r="C33142" s="554"/>
      <c r="D33142" s="554"/>
    </row>
    <row r="33143" spans="3:4" hidden="1" outlineLevel="1" x14ac:dyDescent="0.2">
      <c r="C33143" s="554"/>
      <c r="D33143" s="554"/>
    </row>
    <row r="33144" spans="3:4" hidden="1" outlineLevel="1" x14ac:dyDescent="0.2">
      <c r="C33144" s="554"/>
      <c r="D33144" s="554"/>
    </row>
    <row r="33145" spans="3:4" hidden="1" outlineLevel="1" x14ac:dyDescent="0.2">
      <c r="C33145" s="554"/>
      <c r="D33145" s="554"/>
    </row>
    <row r="33146" spans="3:4" hidden="1" outlineLevel="1" x14ac:dyDescent="0.2">
      <c r="C33146" s="554"/>
      <c r="D33146" s="554"/>
    </row>
    <row r="33147" spans="3:4" hidden="1" outlineLevel="1" x14ac:dyDescent="0.2">
      <c r="C33147" s="554"/>
      <c r="D33147" s="554"/>
    </row>
    <row r="33148" spans="3:4" hidden="1" outlineLevel="1" x14ac:dyDescent="0.2">
      <c r="C33148" s="554"/>
      <c r="D33148" s="554"/>
    </row>
    <row r="33149" spans="3:4" hidden="1" outlineLevel="1" x14ac:dyDescent="0.2">
      <c r="C33149" s="554"/>
      <c r="D33149" s="554"/>
    </row>
    <row r="33150" spans="3:4" hidden="1" outlineLevel="1" x14ac:dyDescent="0.2">
      <c r="C33150" s="554"/>
      <c r="D33150" s="554"/>
    </row>
    <row r="33151" spans="3:4" hidden="1" outlineLevel="1" x14ac:dyDescent="0.2">
      <c r="C33151" s="554"/>
      <c r="D33151" s="554"/>
    </row>
    <row r="33152" spans="3:4" hidden="1" outlineLevel="1" x14ac:dyDescent="0.2">
      <c r="C33152" s="554"/>
      <c r="D33152" s="554"/>
    </row>
    <row r="33153" spans="3:4" hidden="1" outlineLevel="1" x14ac:dyDescent="0.2">
      <c r="C33153" s="554"/>
      <c r="D33153" s="554"/>
    </row>
    <row r="33154" spans="3:4" hidden="1" outlineLevel="1" x14ac:dyDescent="0.2">
      <c r="C33154" s="554"/>
      <c r="D33154" s="554"/>
    </row>
    <row r="33155" spans="3:4" hidden="1" outlineLevel="1" x14ac:dyDescent="0.2">
      <c r="C33155" s="554"/>
      <c r="D33155" s="554"/>
    </row>
    <row r="33156" spans="3:4" hidden="1" outlineLevel="1" x14ac:dyDescent="0.2">
      <c r="C33156" s="554"/>
      <c r="D33156" s="554"/>
    </row>
    <row r="33157" spans="3:4" hidden="1" outlineLevel="1" x14ac:dyDescent="0.2">
      <c r="C33157" s="554"/>
      <c r="D33157" s="554"/>
    </row>
    <row r="33158" spans="3:4" hidden="1" outlineLevel="1" x14ac:dyDescent="0.2">
      <c r="C33158" s="554"/>
      <c r="D33158" s="554"/>
    </row>
    <row r="33159" spans="3:4" hidden="1" outlineLevel="1" x14ac:dyDescent="0.2">
      <c r="C33159" s="554"/>
      <c r="D33159" s="554"/>
    </row>
    <row r="33160" spans="3:4" hidden="1" outlineLevel="1" x14ac:dyDescent="0.2">
      <c r="C33160" s="554"/>
      <c r="D33160" s="554"/>
    </row>
    <row r="33161" spans="3:4" hidden="1" outlineLevel="1" x14ac:dyDescent="0.2">
      <c r="C33161" s="554"/>
      <c r="D33161" s="554"/>
    </row>
    <row r="33162" spans="3:4" hidden="1" outlineLevel="1" x14ac:dyDescent="0.2">
      <c r="C33162" s="554"/>
      <c r="D33162" s="554"/>
    </row>
    <row r="33163" spans="3:4" hidden="1" outlineLevel="1" x14ac:dyDescent="0.2">
      <c r="C33163" s="554"/>
      <c r="D33163" s="554"/>
    </row>
    <row r="33164" spans="3:4" hidden="1" outlineLevel="1" x14ac:dyDescent="0.2">
      <c r="C33164" s="554"/>
      <c r="D33164" s="554"/>
    </row>
    <row r="33165" spans="3:4" hidden="1" outlineLevel="1" x14ac:dyDescent="0.2">
      <c r="C33165" s="554"/>
      <c r="D33165" s="554"/>
    </row>
    <row r="33166" spans="3:4" hidden="1" outlineLevel="1" x14ac:dyDescent="0.2">
      <c r="C33166" s="554"/>
      <c r="D33166" s="554"/>
    </row>
    <row r="33167" spans="3:4" hidden="1" outlineLevel="1" x14ac:dyDescent="0.2">
      <c r="C33167" s="554"/>
      <c r="D33167" s="554"/>
    </row>
    <row r="33168" spans="3:4" hidden="1" outlineLevel="1" x14ac:dyDescent="0.2">
      <c r="C33168" s="554"/>
      <c r="D33168" s="554"/>
    </row>
    <row r="33169" spans="3:4" hidden="1" outlineLevel="1" x14ac:dyDescent="0.2">
      <c r="C33169" s="554"/>
      <c r="D33169" s="554"/>
    </row>
    <row r="33170" spans="3:4" hidden="1" outlineLevel="1" x14ac:dyDescent="0.2">
      <c r="C33170" s="554"/>
      <c r="D33170" s="554"/>
    </row>
    <row r="33171" spans="3:4" hidden="1" outlineLevel="1" x14ac:dyDescent="0.2">
      <c r="C33171" s="554"/>
      <c r="D33171" s="554"/>
    </row>
    <row r="33172" spans="3:4" hidden="1" outlineLevel="1" x14ac:dyDescent="0.2">
      <c r="C33172" s="554"/>
      <c r="D33172" s="554"/>
    </row>
    <row r="33173" spans="3:4" hidden="1" outlineLevel="1" x14ac:dyDescent="0.2">
      <c r="C33173" s="554"/>
      <c r="D33173" s="554"/>
    </row>
    <row r="33174" spans="3:4" hidden="1" outlineLevel="1" x14ac:dyDescent="0.2">
      <c r="C33174" s="554"/>
      <c r="D33174" s="554"/>
    </row>
    <row r="33175" spans="3:4" hidden="1" outlineLevel="1" x14ac:dyDescent="0.2">
      <c r="C33175" s="554"/>
      <c r="D33175" s="554"/>
    </row>
    <row r="33176" spans="3:4" hidden="1" outlineLevel="1" x14ac:dyDescent="0.2">
      <c r="C33176" s="554"/>
      <c r="D33176" s="554"/>
    </row>
    <row r="33177" spans="3:4" hidden="1" outlineLevel="1" x14ac:dyDescent="0.2">
      <c r="C33177" s="554"/>
      <c r="D33177" s="554"/>
    </row>
    <row r="33178" spans="3:4" hidden="1" outlineLevel="1" x14ac:dyDescent="0.2">
      <c r="C33178" s="554"/>
      <c r="D33178" s="554"/>
    </row>
    <row r="33179" spans="3:4" hidden="1" outlineLevel="1" x14ac:dyDescent="0.2">
      <c r="C33179" s="554"/>
      <c r="D33179" s="554"/>
    </row>
    <row r="33180" spans="3:4" hidden="1" outlineLevel="1" x14ac:dyDescent="0.2">
      <c r="C33180" s="554"/>
      <c r="D33180" s="554"/>
    </row>
    <row r="33181" spans="3:4" hidden="1" outlineLevel="1" x14ac:dyDescent="0.2">
      <c r="C33181" s="554"/>
      <c r="D33181" s="554"/>
    </row>
    <row r="33182" spans="3:4" hidden="1" outlineLevel="1" x14ac:dyDescent="0.2">
      <c r="C33182" s="554"/>
      <c r="D33182" s="554"/>
    </row>
    <row r="33183" spans="3:4" hidden="1" outlineLevel="1" x14ac:dyDescent="0.2">
      <c r="C33183" s="554"/>
      <c r="D33183" s="554"/>
    </row>
    <row r="33184" spans="3:4" hidden="1" outlineLevel="1" x14ac:dyDescent="0.2">
      <c r="C33184" s="554"/>
      <c r="D33184" s="554"/>
    </row>
    <row r="33185" spans="3:4" hidden="1" outlineLevel="1" x14ac:dyDescent="0.2">
      <c r="C33185" s="554"/>
      <c r="D33185" s="554"/>
    </row>
    <row r="33186" spans="3:4" hidden="1" outlineLevel="1" x14ac:dyDescent="0.2">
      <c r="C33186" s="554"/>
      <c r="D33186" s="554"/>
    </row>
    <row r="33187" spans="3:4" hidden="1" outlineLevel="1" x14ac:dyDescent="0.2">
      <c r="C33187" s="554"/>
      <c r="D33187" s="554"/>
    </row>
    <row r="33188" spans="3:4" hidden="1" outlineLevel="1" x14ac:dyDescent="0.2">
      <c r="C33188" s="554"/>
      <c r="D33188" s="554"/>
    </row>
    <row r="33189" spans="3:4" hidden="1" outlineLevel="1" x14ac:dyDescent="0.2">
      <c r="C33189" s="554"/>
      <c r="D33189" s="554"/>
    </row>
    <row r="33190" spans="3:4" hidden="1" outlineLevel="1" x14ac:dyDescent="0.2">
      <c r="C33190" s="554"/>
      <c r="D33190" s="554"/>
    </row>
    <row r="33191" spans="3:4" hidden="1" outlineLevel="1" x14ac:dyDescent="0.2">
      <c r="C33191" s="554"/>
      <c r="D33191" s="554"/>
    </row>
    <row r="33192" spans="3:4" hidden="1" outlineLevel="1" x14ac:dyDescent="0.2">
      <c r="C33192" s="554"/>
      <c r="D33192" s="554"/>
    </row>
    <row r="33193" spans="3:4" hidden="1" outlineLevel="1" x14ac:dyDescent="0.2">
      <c r="C33193" s="554"/>
      <c r="D33193" s="554"/>
    </row>
    <row r="33194" spans="3:4" hidden="1" outlineLevel="1" x14ac:dyDescent="0.2">
      <c r="C33194" s="554"/>
      <c r="D33194" s="554"/>
    </row>
    <row r="33195" spans="3:4" hidden="1" outlineLevel="1" x14ac:dyDescent="0.2">
      <c r="C33195" s="554"/>
      <c r="D33195" s="554"/>
    </row>
    <row r="33196" spans="3:4" hidden="1" outlineLevel="1" x14ac:dyDescent="0.2">
      <c r="C33196" s="554"/>
      <c r="D33196" s="554"/>
    </row>
    <row r="33197" spans="3:4" hidden="1" outlineLevel="1" x14ac:dyDescent="0.2">
      <c r="C33197" s="554"/>
      <c r="D33197" s="554"/>
    </row>
    <row r="33198" spans="3:4" hidden="1" outlineLevel="1" x14ac:dyDescent="0.2">
      <c r="C33198" s="554"/>
      <c r="D33198" s="554"/>
    </row>
    <row r="33199" spans="3:4" hidden="1" outlineLevel="1" x14ac:dyDescent="0.2">
      <c r="C33199" s="554"/>
      <c r="D33199" s="554"/>
    </row>
    <row r="33200" spans="3:4" hidden="1" outlineLevel="1" x14ac:dyDescent="0.2">
      <c r="C33200" s="554"/>
      <c r="D33200" s="554"/>
    </row>
    <row r="33201" spans="3:4" hidden="1" outlineLevel="1" x14ac:dyDescent="0.2">
      <c r="C33201" s="554"/>
      <c r="D33201" s="554"/>
    </row>
    <row r="33202" spans="3:4" hidden="1" outlineLevel="1" x14ac:dyDescent="0.2">
      <c r="C33202" s="554"/>
      <c r="D33202" s="554"/>
    </row>
    <row r="33203" spans="3:4" hidden="1" outlineLevel="1" x14ac:dyDescent="0.2">
      <c r="C33203" s="554"/>
      <c r="D33203" s="554"/>
    </row>
    <row r="33204" spans="3:4" hidden="1" outlineLevel="1" x14ac:dyDescent="0.2">
      <c r="C33204" s="554"/>
      <c r="D33204" s="554"/>
    </row>
    <row r="33205" spans="3:4" hidden="1" outlineLevel="1" x14ac:dyDescent="0.2">
      <c r="C33205" s="554"/>
      <c r="D33205" s="554"/>
    </row>
    <row r="33206" spans="3:4" hidden="1" outlineLevel="1" x14ac:dyDescent="0.2">
      <c r="C33206" s="554"/>
      <c r="D33206" s="554"/>
    </row>
    <row r="33207" spans="3:4" hidden="1" outlineLevel="1" x14ac:dyDescent="0.2">
      <c r="C33207" s="554"/>
      <c r="D33207" s="554"/>
    </row>
    <row r="33208" spans="3:4" hidden="1" outlineLevel="1" x14ac:dyDescent="0.2">
      <c r="C33208" s="554"/>
      <c r="D33208" s="554"/>
    </row>
    <row r="33209" spans="3:4" hidden="1" outlineLevel="1" x14ac:dyDescent="0.2">
      <c r="C33209" s="554"/>
      <c r="D33209" s="554"/>
    </row>
    <row r="33210" spans="3:4" hidden="1" outlineLevel="1" x14ac:dyDescent="0.2">
      <c r="C33210" s="554"/>
      <c r="D33210" s="554"/>
    </row>
    <row r="33211" spans="3:4" hidden="1" outlineLevel="1" x14ac:dyDescent="0.2">
      <c r="C33211" s="554"/>
      <c r="D33211" s="554"/>
    </row>
    <row r="33212" spans="3:4" hidden="1" outlineLevel="1" x14ac:dyDescent="0.2">
      <c r="C33212" s="554"/>
      <c r="D33212" s="554"/>
    </row>
    <row r="33213" spans="3:4" hidden="1" outlineLevel="1" x14ac:dyDescent="0.2">
      <c r="C33213" s="554"/>
      <c r="D33213" s="554"/>
    </row>
    <row r="33214" spans="3:4" hidden="1" outlineLevel="1" x14ac:dyDescent="0.2">
      <c r="C33214" s="554"/>
      <c r="D33214" s="554"/>
    </row>
    <row r="33215" spans="3:4" hidden="1" outlineLevel="1" x14ac:dyDescent="0.2">
      <c r="C33215" s="554"/>
      <c r="D33215" s="554"/>
    </row>
    <row r="33216" spans="3:4" hidden="1" outlineLevel="1" x14ac:dyDescent="0.2">
      <c r="C33216" s="554"/>
      <c r="D33216" s="554"/>
    </row>
    <row r="33217" spans="3:4" hidden="1" outlineLevel="1" x14ac:dyDescent="0.2">
      <c r="C33217" s="554"/>
      <c r="D33217" s="554"/>
    </row>
    <row r="33218" spans="3:4" hidden="1" outlineLevel="1" x14ac:dyDescent="0.2">
      <c r="C33218" s="554"/>
      <c r="D33218" s="554"/>
    </row>
    <row r="33219" spans="3:4" hidden="1" outlineLevel="1" x14ac:dyDescent="0.2">
      <c r="C33219" s="554"/>
      <c r="D33219" s="554"/>
    </row>
    <row r="33220" spans="3:4" hidden="1" outlineLevel="1" x14ac:dyDescent="0.2">
      <c r="C33220" s="554"/>
      <c r="D33220" s="554"/>
    </row>
    <row r="33221" spans="3:4" hidden="1" outlineLevel="1" x14ac:dyDescent="0.2">
      <c r="C33221" s="554"/>
      <c r="D33221" s="554"/>
    </row>
    <row r="33222" spans="3:4" hidden="1" outlineLevel="1" x14ac:dyDescent="0.2">
      <c r="C33222" s="554"/>
      <c r="D33222" s="554"/>
    </row>
    <row r="33223" spans="3:4" hidden="1" outlineLevel="1" x14ac:dyDescent="0.2">
      <c r="C33223" s="554"/>
      <c r="D33223" s="554"/>
    </row>
    <row r="33224" spans="3:4" hidden="1" outlineLevel="1" x14ac:dyDescent="0.2">
      <c r="C33224" s="554"/>
      <c r="D33224" s="554"/>
    </row>
    <row r="33225" spans="3:4" hidden="1" outlineLevel="1" x14ac:dyDescent="0.2">
      <c r="C33225" s="554"/>
      <c r="D33225" s="554"/>
    </row>
    <row r="33226" spans="3:4" hidden="1" outlineLevel="1" x14ac:dyDescent="0.2">
      <c r="C33226" s="554"/>
      <c r="D33226" s="554"/>
    </row>
    <row r="33227" spans="3:4" hidden="1" outlineLevel="1" x14ac:dyDescent="0.2">
      <c r="C33227" s="554"/>
      <c r="D33227" s="554"/>
    </row>
    <row r="33228" spans="3:4" hidden="1" outlineLevel="1" x14ac:dyDescent="0.2">
      <c r="C33228" s="554"/>
      <c r="D33228" s="554"/>
    </row>
    <row r="33229" spans="3:4" hidden="1" outlineLevel="1" x14ac:dyDescent="0.2">
      <c r="C33229" s="554"/>
      <c r="D33229" s="554"/>
    </row>
    <row r="33230" spans="3:4" hidden="1" outlineLevel="1" x14ac:dyDescent="0.2">
      <c r="C33230" s="554"/>
      <c r="D33230" s="554"/>
    </row>
    <row r="33231" spans="3:4" hidden="1" outlineLevel="1" x14ac:dyDescent="0.2">
      <c r="C33231" s="554"/>
      <c r="D33231" s="554"/>
    </row>
    <row r="33232" spans="3:4" hidden="1" outlineLevel="1" x14ac:dyDescent="0.2">
      <c r="C33232" s="554"/>
      <c r="D33232" s="554"/>
    </row>
    <row r="33233" spans="3:4" hidden="1" outlineLevel="1" x14ac:dyDescent="0.2">
      <c r="C33233" s="554"/>
      <c r="D33233" s="554"/>
    </row>
    <row r="33234" spans="3:4" hidden="1" outlineLevel="1" x14ac:dyDescent="0.2">
      <c r="C33234" s="554"/>
      <c r="D33234" s="554"/>
    </row>
    <row r="33235" spans="3:4" hidden="1" outlineLevel="1" x14ac:dyDescent="0.2">
      <c r="C33235" s="554"/>
      <c r="D33235" s="554"/>
    </row>
    <row r="33236" spans="3:4" hidden="1" outlineLevel="1" x14ac:dyDescent="0.2">
      <c r="C33236" s="554"/>
      <c r="D33236" s="554"/>
    </row>
    <row r="33237" spans="3:4" hidden="1" outlineLevel="1" x14ac:dyDescent="0.2">
      <c r="C33237" s="554"/>
      <c r="D33237" s="554"/>
    </row>
    <row r="33238" spans="3:4" hidden="1" outlineLevel="1" x14ac:dyDescent="0.2">
      <c r="C33238" s="554"/>
      <c r="D33238" s="554"/>
    </row>
    <row r="33239" spans="3:4" hidden="1" outlineLevel="1" x14ac:dyDescent="0.2">
      <c r="C33239" s="554"/>
      <c r="D33239" s="554"/>
    </row>
    <row r="33240" spans="3:4" hidden="1" outlineLevel="1" x14ac:dyDescent="0.2">
      <c r="C33240" s="554"/>
      <c r="D33240" s="554"/>
    </row>
    <row r="33241" spans="3:4" hidden="1" outlineLevel="1" x14ac:dyDescent="0.2">
      <c r="C33241" s="554"/>
      <c r="D33241" s="554"/>
    </row>
    <row r="33242" spans="3:4" hidden="1" outlineLevel="1" x14ac:dyDescent="0.2">
      <c r="C33242" s="554"/>
      <c r="D33242" s="554"/>
    </row>
    <row r="33243" spans="3:4" hidden="1" outlineLevel="1" x14ac:dyDescent="0.2">
      <c r="C33243" s="554"/>
      <c r="D33243" s="554"/>
    </row>
    <row r="33244" spans="3:4" hidden="1" outlineLevel="1" x14ac:dyDescent="0.2">
      <c r="C33244" s="554"/>
      <c r="D33244" s="554"/>
    </row>
    <row r="33245" spans="3:4" hidden="1" outlineLevel="1" x14ac:dyDescent="0.2">
      <c r="C33245" s="554"/>
      <c r="D33245" s="554"/>
    </row>
    <row r="33246" spans="3:4" hidden="1" outlineLevel="1" x14ac:dyDescent="0.2">
      <c r="C33246" s="554"/>
      <c r="D33246" s="554"/>
    </row>
    <row r="33247" spans="3:4" hidden="1" outlineLevel="1" x14ac:dyDescent="0.2">
      <c r="C33247" s="554"/>
      <c r="D33247" s="554"/>
    </row>
    <row r="33248" spans="3:4" hidden="1" outlineLevel="1" x14ac:dyDescent="0.2">
      <c r="C33248" s="554"/>
      <c r="D33248" s="554"/>
    </row>
    <row r="33249" spans="3:4" hidden="1" outlineLevel="1" x14ac:dyDescent="0.2">
      <c r="C33249" s="554"/>
      <c r="D33249" s="554"/>
    </row>
    <row r="33250" spans="3:4" hidden="1" outlineLevel="1" x14ac:dyDescent="0.2">
      <c r="C33250" s="554"/>
      <c r="D33250" s="554"/>
    </row>
    <row r="33251" spans="3:4" hidden="1" outlineLevel="1" x14ac:dyDescent="0.2">
      <c r="C33251" s="554"/>
      <c r="D33251" s="554"/>
    </row>
    <row r="33252" spans="3:4" hidden="1" outlineLevel="1" x14ac:dyDescent="0.2">
      <c r="C33252" s="554"/>
      <c r="D33252" s="554"/>
    </row>
    <row r="33253" spans="3:4" hidden="1" outlineLevel="1" x14ac:dyDescent="0.2">
      <c r="C33253" s="554"/>
      <c r="D33253" s="554"/>
    </row>
    <row r="33254" spans="3:4" hidden="1" outlineLevel="1" x14ac:dyDescent="0.2">
      <c r="C33254" s="554"/>
      <c r="D33254" s="554"/>
    </row>
    <row r="33255" spans="3:4" hidden="1" outlineLevel="1" x14ac:dyDescent="0.2">
      <c r="C33255" s="554"/>
      <c r="D33255" s="554"/>
    </row>
    <row r="33256" spans="3:4" hidden="1" outlineLevel="1" x14ac:dyDescent="0.2">
      <c r="C33256" s="554"/>
      <c r="D33256" s="554"/>
    </row>
    <row r="33257" spans="3:4" hidden="1" outlineLevel="1" x14ac:dyDescent="0.2">
      <c r="C33257" s="554"/>
      <c r="D33257" s="554"/>
    </row>
    <row r="33258" spans="3:4" hidden="1" outlineLevel="1" x14ac:dyDescent="0.2">
      <c r="C33258" s="554"/>
      <c r="D33258" s="554"/>
    </row>
    <row r="33259" spans="3:4" hidden="1" outlineLevel="1" x14ac:dyDescent="0.2">
      <c r="C33259" s="554"/>
      <c r="D33259" s="554"/>
    </row>
    <row r="33260" spans="3:4" hidden="1" outlineLevel="1" x14ac:dyDescent="0.2">
      <c r="C33260" s="554"/>
      <c r="D33260" s="554"/>
    </row>
    <row r="33261" spans="3:4" hidden="1" outlineLevel="1" x14ac:dyDescent="0.2">
      <c r="C33261" s="554"/>
      <c r="D33261" s="554"/>
    </row>
    <row r="33262" spans="3:4" hidden="1" outlineLevel="1" x14ac:dyDescent="0.2">
      <c r="C33262" s="554"/>
      <c r="D33262" s="554"/>
    </row>
    <row r="33263" spans="3:4" hidden="1" outlineLevel="1" x14ac:dyDescent="0.2">
      <c r="C33263" s="554"/>
      <c r="D33263" s="554"/>
    </row>
    <row r="33264" spans="3:4" hidden="1" outlineLevel="1" x14ac:dyDescent="0.2">
      <c r="C33264" s="554"/>
      <c r="D33264" s="554"/>
    </row>
    <row r="33265" spans="3:4" hidden="1" outlineLevel="1" x14ac:dyDescent="0.2">
      <c r="C33265" s="554"/>
      <c r="D33265" s="554"/>
    </row>
    <row r="33266" spans="3:4" hidden="1" outlineLevel="1" x14ac:dyDescent="0.2">
      <c r="C33266" s="554"/>
      <c r="D33266" s="554"/>
    </row>
    <row r="33267" spans="3:4" hidden="1" outlineLevel="1" x14ac:dyDescent="0.2">
      <c r="C33267" s="554"/>
      <c r="D33267" s="554"/>
    </row>
    <row r="33268" spans="3:4" hidden="1" outlineLevel="1" x14ac:dyDescent="0.2">
      <c r="C33268" s="554"/>
      <c r="D33268" s="554"/>
    </row>
    <row r="33269" spans="3:4" hidden="1" outlineLevel="1" x14ac:dyDescent="0.2">
      <c r="C33269" s="554"/>
      <c r="D33269" s="554"/>
    </row>
    <row r="33270" spans="3:4" hidden="1" outlineLevel="1" x14ac:dyDescent="0.2">
      <c r="C33270" s="554"/>
      <c r="D33270" s="554"/>
    </row>
    <row r="33271" spans="3:4" hidden="1" outlineLevel="1" x14ac:dyDescent="0.2">
      <c r="C33271" s="554"/>
      <c r="D33271" s="554"/>
    </row>
    <row r="33272" spans="3:4" hidden="1" outlineLevel="1" x14ac:dyDescent="0.2">
      <c r="C33272" s="554"/>
      <c r="D33272" s="554"/>
    </row>
    <row r="33273" spans="3:4" hidden="1" outlineLevel="1" x14ac:dyDescent="0.2">
      <c r="C33273" s="554"/>
      <c r="D33273" s="554"/>
    </row>
    <row r="33274" spans="3:4" hidden="1" outlineLevel="1" x14ac:dyDescent="0.2">
      <c r="C33274" s="554"/>
      <c r="D33274" s="554"/>
    </row>
    <row r="33275" spans="3:4" hidden="1" outlineLevel="1" x14ac:dyDescent="0.2">
      <c r="C33275" s="554"/>
      <c r="D33275" s="554"/>
    </row>
    <row r="33276" spans="3:4" hidden="1" outlineLevel="1" x14ac:dyDescent="0.2">
      <c r="C33276" s="554"/>
      <c r="D33276" s="554"/>
    </row>
    <row r="33277" spans="3:4" hidden="1" outlineLevel="1" x14ac:dyDescent="0.2">
      <c r="C33277" s="554"/>
      <c r="D33277" s="554"/>
    </row>
    <row r="33278" spans="3:4" hidden="1" outlineLevel="1" x14ac:dyDescent="0.2">
      <c r="C33278" s="554"/>
      <c r="D33278" s="554"/>
    </row>
    <row r="33279" spans="3:4" hidden="1" outlineLevel="1" x14ac:dyDescent="0.2">
      <c r="C33279" s="554"/>
      <c r="D33279" s="554"/>
    </row>
    <row r="33280" spans="3:4" hidden="1" outlineLevel="1" x14ac:dyDescent="0.2">
      <c r="C33280" s="554"/>
      <c r="D33280" s="554"/>
    </row>
    <row r="33281" spans="3:4" hidden="1" outlineLevel="1" x14ac:dyDescent="0.2">
      <c r="C33281" s="554"/>
      <c r="D33281" s="554"/>
    </row>
    <row r="33282" spans="3:4" hidden="1" outlineLevel="1" x14ac:dyDescent="0.2">
      <c r="C33282" s="554"/>
      <c r="D33282" s="554"/>
    </row>
    <row r="33283" spans="3:4" hidden="1" outlineLevel="1" x14ac:dyDescent="0.2">
      <c r="C33283" s="554"/>
      <c r="D33283" s="554"/>
    </row>
    <row r="33284" spans="3:4" hidden="1" outlineLevel="1" x14ac:dyDescent="0.2">
      <c r="C33284" s="554"/>
      <c r="D33284" s="554"/>
    </row>
    <row r="33285" spans="3:4" hidden="1" outlineLevel="1" x14ac:dyDescent="0.2">
      <c r="C33285" s="554"/>
      <c r="D33285" s="554"/>
    </row>
    <row r="33286" spans="3:4" hidden="1" outlineLevel="1" x14ac:dyDescent="0.2">
      <c r="C33286" s="554"/>
      <c r="D33286" s="554"/>
    </row>
    <row r="33287" spans="3:4" hidden="1" outlineLevel="1" x14ac:dyDescent="0.2">
      <c r="C33287" s="554"/>
      <c r="D33287" s="554"/>
    </row>
    <row r="33288" spans="3:4" hidden="1" outlineLevel="1" x14ac:dyDescent="0.2">
      <c r="C33288" s="554"/>
      <c r="D33288" s="554"/>
    </row>
    <row r="33289" spans="3:4" hidden="1" outlineLevel="1" x14ac:dyDescent="0.2">
      <c r="C33289" s="554"/>
      <c r="D33289" s="554"/>
    </row>
    <row r="33290" spans="3:4" hidden="1" outlineLevel="1" x14ac:dyDescent="0.2">
      <c r="C33290" s="554"/>
      <c r="D33290" s="554"/>
    </row>
    <row r="33291" spans="3:4" hidden="1" outlineLevel="1" x14ac:dyDescent="0.2">
      <c r="C33291" s="554"/>
      <c r="D33291" s="554"/>
    </row>
    <row r="33292" spans="3:4" hidden="1" outlineLevel="1" x14ac:dyDescent="0.2">
      <c r="C33292" s="554"/>
      <c r="D33292" s="554"/>
    </row>
    <row r="33293" spans="3:4" hidden="1" outlineLevel="1" x14ac:dyDescent="0.2">
      <c r="C33293" s="554"/>
      <c r="D33293" s="554"/>
    </row>
    <row r="33294" spans="3:4" hidden="1" outlineLevel="1" x14ac:dyDescent="0.2">
      <c r="C33294" s="554"/>
      <c r="D33294" s="554"/>
    </row>
    <row r="33295" spans="3:4" hidden="1" outlineLevel="1" x14ac:dyDescent="0.2">
      <c r="C33295" s="554"/>
      <c r="D33295" s="554"/>
    </row>
    <row r="33296" spans="3:4" hidden="1" outlineLevel="1" x14ac:dyDescent="0.2">
      <c r="C33296" s="554"/>
      <c r="D33296" s="554"/>
    </row>
    <row r="33297" spans="3:4" hidden="1" outlineLevel="1" x14ac:dyDescent="0.2">
      <c r="C33297" s="554"/>
      <c r="D33297" s="554"/>
    </row>
    <row r="33298" spans="3:4" hidden="1" outlineLevel="1" x14ac:dyDescent="0.2">
      <c r="C33298" s="554"/>
      <c r="D33298" s="554"/>
    </row>
    <row r="33299" spans="3:4" hidden="1" outlineLevel="1" x14ac:dyDescent="0.2">
      <c r="C33299" s="554"/>
      <c r="D33299" s="554"/>
    </row>
    <row r="33300" spans="3:4" hidden="1" outlineLevel="1" x14ac:dyDescent="0.2">
      <c r="C33300" s="554"/>
      <c r="D33300" s="554"/>
    </row>
    <row r="33301" spans="3:4" hidden="1" outlineLevel="1" x14ac:dyDescent="0.2">
      <c r="C33301" s="554"/>
      <c r="D33301" s="554"/>
    </row>
    <row r="33302" spans="3:4" hidden="1" outlineLevel="1" x14ac:dyDescent="0.2">
      <c r="C33302" s="554"/>
      <c r="D33302" s="554"/>
    </row>
    <row r="33303" spans="3:4" hidden="1" outlineLevel="1" x14ac:dyDescent="0.2">
      <c r="C33303" s="554"/>
      <c r="D33303" s="554"/>
    </row>
    <row r="33304" spans="3:4" hidden="1" outlineLevel="1" x14ac:dyDescent="0.2">
      <c r="C33304" s="554"/>
      <c r="D33304" s="554"/>
    </row>
    <row r="33305" spans="3:4" hidden="1" outlineLevel="1" x14ac:dyDescent="0.2">
      <c r="C33305" s="554"/>
      <c r="D33305" s="554"/>
    </row>
    <row r="33306" spans="3:4" hidden="1" outlineLevel="1" x14ac:dyDescent="0.2">
      <c r="C33306" s="554"/>
      <c r="D33306" s="554"/>
    </row>
    <row r="33307" spans="3:4" hidden="1" outlineLevel="1" x14ac:dyDescent="0.2">
      <c r="C33307" s="554"/>
      <c r="D33307" s="554"/>
    </row>
    <row r="33308" spans="3:4" hidden="1" outlineLevel="1" x14ac:dyDescent="0.2">
      <c r="C33308" s="554"/>
      <c r="D33308" s="554"/>
    </row>
    <row r="33309" spans="3:4" hidden="1" outlineLevel="1" x14ac:dyDescent="0.2">
      <c r="C33309" s="554"/>
      <c r="D33309" s="554"/>
    </row>
    <row r="33310" spans="3:4" hidden="1" outlineLevel="1" x14ac:dyDescent="0.2">
      <c r="C33310" s="554"/>
      <c r="D33310" s="554"/>
    </row>
    <row r="33311" spans="3:4" hidden="1" outlineLevel="1" x14ac:dyDescent="0.2">
      <c r="C33311" s="554"/>
      <c r="D33311" s="554"/>
    </row>
    <row r="33312" spans="3:4" hidden="1" outlineLevel="1" x14ac:dyDescent="0.2">
      <c r="C33312" s="554"/>
      <c r="D33312" s="554"/>
    </row>
    <row r="33313" spans="3:4" hidden="1" outlineLevel="1" x14ac:dyDescent="0.2">
      <c r="C33313" s="554"/>
      <c r="D33313" s="554"/>
    </row>
    <row r="33314" spans="3:4" hidden="1" outlineLevel="1" x14ac:dyDescent="0.2">
      <c r="C33314" s="554"/>
      <c r="D33314" s="554"/>
    </row>
    <row r="33315" spans="3:4" hidden="1" outlineLevel="1" x14ac:dyDescent="0.2">
      <c r="C33315" s="554"/>
      <c r="D33315" s="554"/>
    </row>
    <row r="33316" spans="3:4" hidden="1" outlineLevel="1" x14ac:dyDescent="0.2">
      <c r="C33316" s="554"/>
      <c r="D33316" s="554"/>
    </row>
    <row r="33317" spans="3:4" hidden="1" outlineLevel="1" x14ac:dyDescent="0.2">
      <c r="C33317" s="554"/>
      <c r="D33317" s="554"/>
    </row>
    <row r="33318" spans="3:4" hidden="1" outlineLevel="1" x14ac:dyDescent="0.2">
      <c r="C33318" s="554"/>
      <c r="D33318" s="554"/>
    </row>
    <row r="33319" spans="3:4" hidden="1" outlineLevel="1" x14ac:dyDescent="0.2">
      <c r="C33319" s="554"/>
      <c r="D33319" s="554"/>
    </row>
    <row r="33320" spans="3:4" hidden="1" outlineLevel="1" x14ac:dyDescent="0.2">
      <c r="C33320" s="554"/>
      <c r="D33320" s="554"/>
    </row>
    <row r="33321" spans="3:4" hidden="1" outlineLevel="1" x14ac:dyDescent="0.2">
      <c r="C33321" s="554"/>
      <c r="D33321" s="554"/>
    </row>
    <row r="33322" spans="3:4" hidden="1" outlineLevel="1" x14ac:dyDescent="0.2">
      <c r="C33322" s="554"/>
      <c r="D33322" s="554"/>
    </row>
    <row r="33323" spans="3:4" hidden="1" outlineLevel="1" x14ac:dyDescent="0.2">
      <c r="C33323" s="554"/>
      <c r="D33323" s="554"/>
    </row>
    <row r="33324" spans="3:4" hidden="1" outlineLevel="1" x14ac:dyDescent="0.2">
      <c r="C33324" s="554"/>
      <c r="D33324" s="554"/>
    </row>
    <row r="33325" spans="3:4" hidden="1" outlineLevel="1" x14ac:dyDescent="0.2">
      <c r="C33325" s="554"/>
      <c r="D33325" s="554"/>
    </row>
    <row r="33326" spans="3:4" hidden="1" outlineLevel="1" x14ac:dyDescent="0.2">
      <c r="C33326" s="554"/>
      <c r="D33326" s="554"/>
    </row>
    <row r="33327" spans="3:4" hidden="1" outlineLevel="1" x14ac:dyDescent="0.2">
      <c r="C33327" s="554"/>
      <c r="D33327" s="554"/>
    </row>
    <row r="33328" spans="3:4" hidden="1" outlineLevel="1" x14ac:dyDescent="0.2">
      <c r="C33328" s="554"/>
      <c r="D33328" s="554"/>
    </row>
    <row r="33329" spans="3:4" hidden="1" outlineLevel="1" x14ac:dyDescent="0.2">
      <c r="C33329" s="554"/>
      <c r="D33329" s="554"/>
    </row>
    <row r="33330" spans="3:4" hidden="1" outlineLevel="1" x14ac:dyDescent="0.2">
      <c r="C33330" s="554"/>
      <c r="D33330" s="554"/>
    </row>
    <row r="33331" spans="3:4" hidden="1" outlineLevel="1" x14ac:dyDescent="0.2">
      <c r="C33331" s="554"/>
      <c r="D33331" s="554"/>
    </row>
    <row r="33332" spans="3:4" hidden="1" outlineLevel="1" x14ac:dyDescent="0.2">
      <c r="C33332" s="554"/>
      <c r="D33332" s="554"/>
    </row>
    <row r="33333" spans="3:4" hidden="1" outlineLevel="1" x14ac:dyDescent="0.2">
      <c r="C33333" s="554"/>
      <c r="D33333" s="554"/>
    </row>
    <row r="33334" spans="3:4" hidden="1" outlineLevel="1" x14ac:dyDescent="0.2">
      <c r="C33334" s="554"/>
      <c r="D33334" s="554"/>
    </row>
    <row r="33335" spans="3:4" hidden="1" outlineLevel="1" x14ac:dyDescent="0.2">
      <c r="C33335" s="554"/>
      <c r="D33335" s="554"/>
    </row>
    <row r="33336" spans="3:4" hidden="1" outlineLevel="1" x14ac:dyDescent="0.2">
      <c r="C33336" s="554"/>
      <c r="D33336" s="554"/>
    </row>
    <row r="33337" spans="3:4" hidden="1" outlineLevel="1" x14ac:dyDescent="0.2">
      <c r="C33337" s="554"/>
      <c r="D33337" s="554"/>
    </row>
    <row r="33338" spans="3:4" hidden="1" outlineLevel="1" x14ac:dyDescent="0.2">
      <c r="C33338" s="554"/>
      <c r="D33338" s="554"/>
    </row>
    <row r="33339" spans="3:4" hidden="1" outlineLevel="1" x14ac:dyDescent="0.2">
      <c r="C33339" s="554"/>
      <c r="D33339" s="554"/>
    </row>
    <row r="33340" spans="3:4" hidden="1" outlineLevel="1" x14ac:dyDescent="0.2">
      <c r="C33340" s="554"/>
      <c r="D33340" s="554"/>
    </row>
    <row r="33341" spans="3:4" hidden="1" outlineLevel="1" x14ac:dyDescent="0.2">
      <c r="C33341" s="554"/>
      <c r="D33341" s="554"/>
    </row>
    <row r="33342" spans="3:4" hidden="1" outlineLevel="1" x14ac:dyDescent="0.2">
      <c r="C33342" s="554"/>
      <c r="D33342" s="554"/>
    </row>
    <row r="33343" spans="3:4" hidden="1" outlineLevel="1" x14ac:dyDescent="0.2">
      <c r="C33343" s="554"/>
      <c r="D33343" s="554"/>
    </row>
    <row r="33344" spans="3:4" hidden="1" outlineLevel="1" x14ac:dyDescent="0.2">
      <c r="C33344" s="554"/>
      <c r="D33344" s="554"/>
    </row>
    <row r="33345" spans="3:4" hidden="1" outlineLevel="1" x14ac:dyDescent="0.2">
      <c r="C33345" s="554"/>
      <c r="D33345" s="554"/>
    </row>
    <row r="33346" spans="3:4" hidden="1" outlineLevel="1" x14ac:dyDescent="0.2">
      <c r="C33346" s="554"/>
      <c r="D33346" s="554"/>
    </row>
    <row r="33347" spans="3:4" hidden="1" outlineLevel="1" x14ac:dyDescent="0.2">
      <c r="C33347" s="554"/>
      <c r="D33347" s="554"/>
    </row>
    <row r="33348" spans="3:4" hidden="1" outlineLevel="1" x14ac:dyDescent="0.2">
      <c r="C33348" s="554"/>
      <c r="D33348" s="554"/>
    </row>
    <row r="33349" spans="3:4" hidden="1" outlineLevel="1" x14ac:dyDescent="0.2">
      <c r="C33349" s="554"/>
      <c r="D33349" s="554"/>
    </row>
    <row r="33350" spans="3:4" hidden="1" outlineLevel="1" x14ac:dyDescent="0.2">
      <c r="C33350" s="554"/>
      <c r="D33350" s="554"/>
    </row>
    <row r="33351" spans="3:4" hidden="1" outlineLevel="1" x14ac:dyDescent="0.2">
      <c r="C33351" s="554"/>
      <c r="D33351" s="554"/>
    </row>
    <row r="33352" spans="3:4" hidden="1" outlineLevel="1" x14ac:dyDescent="0.2">
      <c r="C33352" s="554"/>
      <c r="D33352" s="554"/>
    </row>
    <row r="33353" spans="3:4" hidden="1" outlineLevel="1" x14ac:dyDescent="0.2">
      <c r="C33353" s="554"/>
      <c r="D33353" s="554"/>
    </row>
    <row r="33354" spans="3:4" hidden="1" outlineLevel="1" x14ac:dyDescent="0.2">
      <c r="C33354" s="554"/>
      <c r="D33354" s="554"/>
    </row>
    <row r="33355" spans="3:4" hidden="1" outlineLevel="1" x14ac:dyDescent="0.2">
      <c r="C33355" s="554"/>
      <c r="D33355" s="554"/>
    </row>
    <row r="33356" spans="3:4" hidden="1" outlineLevel="1" x14ac:dyDescent="0.2">
      <c r="C33356" s="554"/>
      <c r="D33356" s="554"/>
    </row>
    <row r="33357" spans="3:4" hidden="1" outlineLevel="1" x14ac:dyDescent="0.2">
      <c r="C33357" s="554"/>
      <c r="D33357" s="554"/>
    </row>
    <row r="33358" spans="3:4" hidden="1" outlineLevel="1" x14ac:dyDescent="0.2">
      <c r="C33358" s="554"/>
      <c r="D33358" s="554"/>
    </row>
    <row r="33359" spans="3:4" hidden="1" outlineLevel="1" x14ac:dyDescent="0.2">
      <c r="C33359" s="554"/>
      <c r="D33359" s="554"/>
    </row>
    <row r="33360" spans="3:4" hidden="1" outlineLevel="1" x14ac:dyDescent="0.2">
      <c r="C33360" s="554"/>
      <c r="D33360" s="554"/>
    </row>
    <row r="33361" spans="3:4" hidden="1" outlineLevel="1" x14ac:dyDescent="0.2">
      <c r="C33361" s="554"/>
      <c r="D33361" s="554"/>
    </row>
    <row r="33362" spans="3:4" hidden="1" outlineLevel="1" x14ac:dyDescent="0.2">
      <c r="C33362" s="554"/>
      <c r="D33362" s="554"/>
    </row>
    <row r="33363" spans="3:4" hidden="1" outlineLevel="1" x14ac:dyDescent="0.2">
      <c r="C33363" s="554"/>
      <c r="D33363" s="554"/>
    </row>
    <row r="33364" spans="3:4" hidden="1" outlineLevel="1" x14ac:dyDescent="0.2">
      <c r="C33364" s="554"/>
      <c r="D33364" s="554"/>
    </row>
    <row r="33365" spans="3:4" hidden="1" outlineLevel="1" x14ac:dyDescent="0.2">
      <c r="C33365" s="554"/>
      <c r="D33365" s="554"/>
    </row>
    <row r="33366" spans="3:4" hidden="1" outlineLevel="1" x14ac:dyDescent="0.2">
      <c r="C33366" s="554"/>
      <c r="D33366" s="554"/>
    </row>
    <row r="33367" spans="3:4" hidden="1" outlineLevel="1" x14ac:dyDescent="0.2">
      <c r="C33367" s="554"/>
      <c r="D33367" s="554"/>
    </row>
    <row r="33368" spans="3:4" hidden="1" outlineLevel="1" x14ac:dyDescent="0.2">
      <c r="C33368" s="554"/>
      <c r="D33368" s="554"/>
    </row>
    <row r="33369" spans="3:4" hidden="1" outlineLevel="1" x14ac:dyDescent="0.2">
      <c r="C33369" s="554"/>
      <c r="D33369" s="554"/>
    </row>
    <row r="33370" spans="3:4" hidden="1" outlineLevel="1" x14ac:dyDescent="0.2">
      <c r="C33370" s="554"/>
      <c r="D33370" s="554"/>
    </row>
    <row r="33371" spans="3:4" hidden="1" outlineLevel="1" x14ac:dyDescent="0.2">
      <c r="C33371" s="554"/>
      <c r="D33371" s="554"/>
    </row>
    <row r="33372" spans="3:4" hidden="1" outlineLevel="1" x14ac:dyDescent="0.2">
      <c r="C33372" s="554"/>
      <c r="D33372" s="554"/>
    </row>
    <row r="33373" spans="3:4" hidden="1" outlineLevel="1" x14ac:dyDescent="0.2">
      <c r="C33373" s="554"/>
      <c r="D33373" s="554"/>
    </row>
    <row r="33374" spans="3:4" hidden="1" outlineLevel="1" x14ac:dyDescent="0.2">
      <c r="C33374" s="554"/>
      <c r="D33374" s="554"/>
    </row>
    <row r="33375" spans="3:4" hidden="1" outlineLevel="1" x14ac:dyDescent="0.2">
      <c r="C33375" s="554"/>
      <c r="D33375" s="554"/>
    </row>
    <row r="33376" spans="3:4" hidden="1" outlineLevel="1" x14ac:dyDescent="0.2">
      <c r="C33376" s="554"/>
      <c r="D33376" s="554"/>
    </row>
    <row r="33377" spans="3:4" hidden="1" outlineLevel="1" x14ac:dyDescent="0.2">
      <c r="C33377" s="554"/>
      <c r="D33377" s="554"/>
    </row>
    <row r="33378" spans="3:4" hidden="1" outlineLevel="1" x14ac:dyDescent="0.2">
      <c r="C33378" s="554"/>
      <c r="D33378" s="554"/>
    </row>
    <row r="33379" spans="3:4" hidden="1" outlineLevel="1" x14ac:dyDescent="0.2">
      <c r="C33379" s="554"/>
      <c r="D33379" s="554"/>
    </row>
    <row r="33380" spans="3:4" hidden="1" outlineLevel="1" x14ac:dyDescent="0.2">
      <c r="C33380" s="554"/>
      <c r="D33380" s="554"/>
    </row>
    <row r="33381" spans="3:4" hidden="1" outlineLevel="1" x14ac:dyDescent="0.2">
      <c r="C33381" s="554"/>
      <c r="D33381" s="554"/>
    </row>
    <row r="33382" spans="3:4" hidden="1" outlineLevel="1" x14ac:dyDescent="0.2">
      <c r="C33382" s="554"/>
      <c r="D33382" s="554"/>
    </row>
    <row r="33383" spans="3:4" hidden="1" outlineLevel="1" x14ac:dyDescent="0.2">
      <c r="C33383" s="554"/>
      <c r="D33383" s="554"/>
    </row>
    <row r="33384" spans="3:4" hidden="1" outlineLevel="1" x14ac:dyDescent="0.2">
      <c r="C33384" s="554"/>
      <c r="D33384" s="554"/>
    </row>
    <row r="33385" spans="3:4" hidden="1" outlineLevel="1" x14ac:dyDescent="0.2">
      <c r="C33385" s="554"/>
      <c r="D33385" s="554"/>
    </row>
    <row r="33386" spans="3:4" hidden="1" outlineLevel="1" x14ac:dyDescent="0.2">
      <c r="C33386" s="554"/>
      <c r="D33386" s="554"/>
    </row>
    <row r="33387" spans="3:4" hidden="1" outlineLevel="1" x14ac:dyDescent="0.2">
      <c r="C33387" s="554"/>
      <c r="D33387" s="554"/>
    </row>
    <row r="33388" spans="3:4" hidden="1" outlineLevel="1" x14ac:dyDescent="0.2">
      <c r="C33388" s="554"/>
      <c r="D33388" s="554"/>
    </row>
    <row r="33389" spans="3:4" hidden="1" outlineLevel="1" x14ac:dyDescent="0.2">
      <c r="C33389" s="554"/>
      <c r="D33389" s="554"/>
    </row>
    <row r="33390" spans="3:4" hidden="1" outlineLevel="1" x14ac:dyDescent="0.2">
      <c r="C33390" s="554"/>
      <c r="D33390" s="554"/>
    </row>
    <row r="33391" spans="3:4" hidden="1" outlineLevel="1" x14ac:dyDescent="0.2">
      <c r="C33391" s="554"/>
      <c r="D33391" s="554"/>
    </row>
    <row r="33392" spans="3:4" hidden="1" outlineLevel="1" x14ac:dyDescent="0.2">
      <c r="C33392" s="554"/>
      <c r="D33392" s="554"/>
    </row>
    <row r="33393" spans="3:4" hidden="1" outlineLevel="1" x14ac:dyDescent="0.2">
      <c r="C33393" s="554"/>
      <c r="D33393" s="554"/>
    </row>
    <row r="33394" spans="3:4" hidden="1" outlineLevel="1" x14ac:dyDescent="0.2">
      <c r="C33394" s="554"/>
      <c r="D33394" s="554"/>
    </row>
    <row r="33395" spans="3:4" hidden="1" outlineLevel="1" x14ac:dyDescent="0.2">
      <c r="C33395" s="554"/>
      <c r="D33395" s="554"/>
    </row>
    <row r="33396" spans="3:4" hidden="1" outlineLevel="1" x14ac:dyDescent="0.2">
      <c r="C33396" s="554"/>
      <c r="D33396" s="554"/>
    </row>
    <row r="33397" spans="3:4" hidden="1" outlineLevel="1" x14ac:dyDescent="0.2">
      <c r="C33397" s="554"/>
      <c r="D33397" s="554"/>
    </row>
    <row r="33398" spans="3:4" hidden="1" outlineLevel="1" x14ac:dyDescent="0.2">
      <c r="C33398" s="554"/>
      <c r="D33398" s="554"/>
    </row>
    <row r="33399" spans="3:4" hidden="1" outlineLevel="1" x14ac:dyDescent="0.2">
      <c r="C33399" s="554"/>
      <c r="D33399" s="554"/>
    </row>
    <row r="33400" spans="3:4" hidden="1" outlineLevel="1" x14ac:dyDescent="0.2">
      <c r="C33400" s="554"/>
      <c r="D33400" s="554"/>
    </row>
    <row r="33401" spans="3:4" hidden="1" outlineLevel="1" x14ac:dyDescent="0.2">
      <c r="C33401" s="554"/>
      <c r="D33401" s="554"/>
    </row>
    <row r="33402" spans="3:4" hidden="1" outlineLevel="1" x14ac:dyDescent="0.2">
      <c r="C33402" s="554"/>
      <c r="D33402" s="554"/>
    </row>
    <row r="33403" spans="3:4" hidden="1" outlineLevel="1" x14ac:dyDescent="0.2">
      <c r="C33403" s="554"/>
      <c r="D33403" s="554"/>
    </row>
    <row r="33404" spans="3:4" hidden="1" outlineLevel="1" x14ac:dyDescent="0.2">
      <c r="C33404" s="554"/>
      <c r="D33404" s="554"/>
    </row>
    <row r="33405" spans="3:4" hidden="1" outlineLevel="1" x14ac:dyDescent="0.2">
      <c r="C33405" s="554"/>
      <c r="D33405" s="554"/>
    </row>
    <row r="33406" spans="3:4" hidden="1" outlineLevel="1" x14ac:dyDescent="0.2">
      <c r="C33406" s="554"/>
      <c r="D33406" s="554"/>
    </row>
    <row r="33407" spans="3:4" hidden="1" outlineLevel="1" x14ac:dyDescent="0.2">
      <c r="C33407" s="554"/>
      <c r="D33407" s="554"/>
    </row>
    <row r="33408" spans="3:4" hidden="1" outlineLevel="1" x14ac:dyDescent="0.2">
      <c r="C33408" s="554"/>
      <c r="D33408" s="554"/>
    </row>
    <row r="33409" spans="3:4" hidden="1" outlineLevel="1" x14ac:dyDescent="0.2">
      <c r="C33409" s="554"/>
      <c r="D33409" s="554"/>
    </row>
    <row r="33410" spans="3:4" hidden="1" outlineLevel="1" x14ac:dyDescent="0.2">
      <c r="C33410" s="554"/>
      <c r="D33410" s="554"/>
    </row>
    <row r="33411" spans="3:4" hidden="1" outlineLevel="1" x14ac:dyDescent="0.2">
      <c r="C33411" s="554"/>
      <c r="D33411" s="554"/>
    </row>
    <row r="33412" spans="3:4" hidden="1" outlineLevel="1" x14ac:dyDescent="0.2">
      <c r="C33412" s="554"/>
      <c r="D33412" s="554"/>
    </row>
    <row r="33413" spans="3:4" hidden="1" outlineLevel="1" x14ac:dyDescent="0.2">
      <c r="C33413" s="554"/>
      <c r="D33413" s="554"/>
    </row>
    <row r="33414" spans="3:4" hidden="1" outlineLevel="1" x14ac:dyDescent="0.2">
      <c r="C33414" s="554"/>
      <c r="D33414" s="554"/>
    </row>
    <row r="33415" spans="3:4" hidden="1" outlineLevel="1" x14ac:dyDescent="0.2">
      <c r="C33415" s="554"/>
      <c r="D33415" s="554"/>
    </row>
    <row r="33416" spans="3:4" hidden="1" outlineLevel="1" x14ac:dyDescent="0.2">
      <c r="C33416" s="554"/>
      <c r="D33416" s="554"/>
    </row>
    <row r="33417" spans="3:4" hidden="1" outlineLevel="1" x14ac:dyDescent="0.2">
      <c r="C33417" s="554"/>
      <c r="D33417" s="554"/>
    </row>
    <row r="33418" spans="3:4" hidden="1" outlineLevel="1" x14ac:dyDescent="0.2">
      <c r="C33418" s="554"/>
      <c r="D33418" s="554"/>
    </row>
    <row r="33419" spans="3:4" hidden="1" outlineLevel="1" x14ac:dyDescent="0.2">
      <c r="C33419" s="554"/>
      <c r="D33419" s="554"/>
    </row>
    <row r="33420" spans="3:4" hidden="1" outlineLevel="1" x14ac:dyDescent="0.2">
      <c r="C33420" s="554"/>
      <c r="D33420" s="554"/>
    </row>
    <row r="33421" spans="3:4" hidden="1" outlineLevel="1" x14ac:dyDescent="0.2">
      <c r="C33421" s="554"/>
      <c r="D33421" s="554"/>
    </row>
    <row r="33422" spans="3:4" hidden="1" outlineLevel="1" x14ac:dyDescent="0.2">
      <c r="C33422" s="554"/>
      <c r="D33422" s="554"/>
    </row>
    <row r="33423" spans="3:4" hidden="1" outlineLevel="1" x14ac:dyDescent="0.2">
      <c r="C33423" s="554"/>
      <c r="D33423" s="554"/>
    </row>
    <row r="33424" spans="3:4" hidden="1" outlineLevel="1" x14ac:dyDescent="0.2">
      <c r="C33424" s="554"/>
      <c r="D33424" s="554"/>
    </row>
    <row r="33425" spans="3:4" hidden="1" outlineLevel="1" x14ac:dyDescent="0.2">
      <c r="C33425" s="554"/>
      <c r="D33425" s="554"/>
    </row>
    <row r="33426" spans="3:4" hidden="1" outlineLevel="1" x14ac:dyDescent="0.2">
      <c r="C33426" s="554"/>
      <c r="D33426" s="554"/>
    </row>
    <row r="33427" spans="3:4" hidden="1" outlineLevel="1" x14ac:dyDescent="0.2">
      <c r="C33427" s="554"/>
      <c r="D33427" s="554"/>
    </row>
    <row r="33428" spans="3:4" hidden="1" outlineLevel="1" x14ac:dyDescent="0.2">
      <c r="C33428" s="554"/>
      <c r="D33428" s="554"/>
    </row>
    <row r="33429" spans="3:4" hidden="1" outlineLevel="1" x14ac:dyDescent="0.2">
      <c r="C33429" s="554"/>
      <c r="D33429" s="554"/>
    </row>
    <row r="33430" spans="3:4" hidden="1" outlineLevel="1" x14ac:dyDescent="0.2">
      <c r="C33430" s="554"/>
      <c r="D33430" s="554"/>
    </row>
    <row r="33431" spans="3:4" hidden="1" outlineLevel="1" x14ac:dyDescent="0.2">
      <c r="C33431" s="554"/>
      <c r="D33431" s="554"/>
    </row>
    <row r="33432" spans="3:4" hidden="1" outlineLevel="1" x14ac:dyDescent="0.2">
      <c r="C33432" s="554"/>
      <c r="D33432" s="554"/>
    </row>
    <row r="33433" spans="3:4" hidden="1" outlineLevel="1" x14ac:dyDescent="0.2">
      <c r="C33433" s="554"/>
      <c r="D33433" s="554"/>
    </row>
    <row r="33434" spans="3:4" hidden="1" outlineLevel="1" x14ac:dyDescent="0.2">
      <c r="C33434" s="554"/>
      <c r="D33434" s="554"/>
    </row>
    <row r="33435" spans="3:4" hidden="1" outlineLevel="1" x14ac:dyDescent="0.2">
      <c r="C33435" s="554"/>
      <c r="D33435" s="554"/>
    </row>
    <row r="33436" spans="3:4" hidden="1" outlineLevel="1" x14ac:dyDescent="0.2">
      <c r="C33436" s="554"/>
      <c r="D33436" s="554"/>
    </row>
    <row r="33437" spans="3:4" hidden="1" outlineLevel="1" x14ac:dyDescent="0.2">
      <c r="C33437" s="554"/>
      <c r="D33437" s="554"/>
    </row>
    <row r="33438" spans="3:4" hidden="1" outlineLevel="1" x14ac:dyDescent="0.2">
      <c r="C33438" s="554"/>
      <c r="D33438" s="554"/>
    </row>
    <row r="33439" spans="3:4" hidden="1" outlineLevel="1" x14ac:dyDescent="0.2">
      <c r="C33439" s="554"/>
      <c r="D33439" s="554"/>
    </row>
    <row r="33440" spans="3:4" hidden="1" outlineLevel="1" x14ac:dyDescent="0.2">
      <c r="C33440" s="554"/>
      <c r="D33440" s="554"/>
    </row>
    <row r="33441" spans="3:4" hidden="1" outlineLevel="1" x14ac:dyDescent="0.2">
      <c r="C33441" s="554"/>
      <c r="D33441" s="554"/>
    </row>
    <row r="33442" spans="3:4" hidden="1" outlineLevel="1" x14ac:dyDescent="0.2">
      <c r="C33442" s="554"/>
      <c r="D33442" s="554"/>
    </row>
    <row r="33443" spans="3:4" hidden="1" outlineLevel="1" x14ac:dyDescent="0.2">
      <c r="C33443" s="554"/>
      <c r="D33443" s="554"/>
    </row>
    <row r="33444" spans="3:4" hidden="1" outlineLevel="1" x14ac:dyDescent="0.2">
      <c r="C33444" s="554"/>
      <c r="D33444" s="554"/>
    </row>
    <row r="33445" spans="3:4" hidden="1" outlineLevel="1" x14ac:dyDescent="0.2">
      <c r="C33445" s="554"/>
      <c r="D33445" s="554"/>
    </row>
    <row r="33446" spans="3:4" hidden="1" outlineLevel="1" x14ac:dyDescent="0.2">
      <c r="C33446" s="554"/>
      <c r="D33446" s="554"/>
    </row>
    <row r="33447" spans="3:4" hidden="1" outlineLevel="1" x14ac:dyDescent="0.2">
      <c r="C33447" s="554"/>
      <c r="D33447" s="554"/>
    </row>
    <row r="33448" spans="3:4" hidden="1" outlineLevel="1" x14ac:dyDescent="0.2">
      <c r="C33448" s="554"/>
      <c r="D33448" s="554"/>
    </row>
    <row r="33449" spans="3:4" hidden="1" outlineLevel="1" x14ac:dyDescent="0.2">
      <c r="C33449" s="554"/>
      <c r="D33449" s="554"/>
    </row>
    <row r="33450" spans="3:4" hidden="1" outlineLevel="1" x14ac:dyDescent="0.2">
      <c r="C33450" s="554"/>
      <c r="D33450" s="554"/>
    </row>
    <row r="33451" spans="3:4" hidden="1" outlineLevel="1" x14ac:dyDescent="0.2">
      <c r="C33451" s="554"/>
      <c r="D33451" s="554"/>
    </row>
    <row r="33452" spans="3:4" hidden="1" outlineLevel="1" x14ac:dyDescent="0.2">
      <c r="C33452" s="554"/>
      <c r="D33452" s="554"/>
    </row>
    <row r="33453" spans="3:4" hidden="1" outlineLevel="1" x14ac:dyDescent="0.2">
      <c r="C33453" s="554"/>
      <c r="D33453" s="554"/>
    </row>
    <row r="33454" spans="3:4" hidden="1" outlineLevel="1" x14ac:dyDescent="0.2">
      <c r="C33454" s="554"/>
      <c r="D33454" s="554"/>
    </row>
    <row r="33455" spans="3:4" hidden="1" outlineLevel="1" x14ac:dyDescent="0.2">
      <c r="C33455" s="554"/>
      <c r="D33455" s="554"/>
    </row>
    <row r="33456" spans="3:4" hidden="1" outlineLevel="1" x14ac:dyDescent="0.2">
      <c r="C33456" s="554"/>
      <c r="D33456" s="554"/>
    </row>
    <row r="33457" spans="3:4" hidden="1" outlineLevel="1" x14ac:dyDescent="0.2">
      <c r="C33457" s="554"/>
      <c r="D33457" s="554"/>
    </row>
    <row r="33458" spans="3:4" hidden="1" outlineLevel="1" x14ac:dyDescent="0.2">
      <c r="C33458" s="554"/>
      <c r="D33458" s="554"/>
    </row>
    <row r="33459" spans="3:4" hidden="1" outlineLevel="1" x14ac:dyDescent="0.2">
      <c r="C33459" s="554"/>
      <c r="D33459" s="554"/>
    </row>
    <row r="33460" spans="3:4" hidden="1" outlineLevel="1" x14ac:dyDescent="0.2">
      <c r="C33460" s="554"/>
      <c r="D33460" s="554"/>
    </row>
    <row r="33461" spans="3:4" hidden="1" outlineLevel="1" x14ac:dyDescent="0.2">
      <c r="C33461" s="554"/>
      <c r="D33461" s="554"/>
    </row>
    <row r="33462" spans="3:4" hidden="1" outlineLevel="1" x14ac:dyDescent="0.2">
      <c r="C33462" s="554"/>
      <c r="D33462" s="554"/>
    </row>
    <row r="33463" spans="3:4" hidden="1" outlineLevel="1" x14ac:dyDescent="0.2">
      <c r="C33463" s="554"/>
      <c r="D33463" s="554"/>
    </row>
    <row r="33464" spans="3:4" hidden="1" outlineLevel="1" x14ac:dyDescent="0.2">
      <c r="C33464" s="554"/>
      <c r="D33464" s="554"/>
    </row>
    <row r="33465" spans="3:4" hidden="1" outlineLevel="1" x14ac:dyDescent="0.2">
      <c r="C33465" s="554"/>
      <c r="D33465" s="554"/>
    </row>
    <row r="33466" spans="3:4" hidden="1" outlineLevel="1" x14ac:dyDescent="0.2">
      <c r="C33466" s="554"/>
      <c r="D33466" s="554"/>
    </row>
    <row r="33467" spans="3:4" hidden="1" outlineLevel="1" x14ac:dyDescent="0.2">
      <c r="C33467" s="554"/>
      <c r="D33467" s="554"/>
    </row>
    <row r="33468" spans="3:4" hidden="1" outlineLevel="1" x14ac:dyDescent="0.2">
      <c r="C33468" s="554"/>
      <c r="D33468" s="554"/>
    </row>
    <row r="33469" spans="3:4" hidden="1" outlineLevel="1" x14ac:dyDescent="0.2">
      <c r="C33469" s="554"/>
      <c r="D33469" s="554"/>
    </row>
    <row r="33470" spans="3:4" hidden="1" outlineLevel="1" x14ac:dyDescent="0.2">
      <c r="C33470" s="554"/>
      <c r="D33470" s="554"/>
    </row>
    <row r="33471" spans="3:4" hidden="1" outlineLevel="1" x14ac:dyDescent="0.2">
      <c r="C33471" s="554"/>
      <c r="D33471" s="554"/>
    </row>
    <row r="33472" spans="3:4" hidden="1" outlineLevel="1" x14ac:dyDescent="0.2">
      <c r="C33472" s="554"/>
      <c r="D33472" s="554"/>
    </row>
    <row r="33473" spans="3:4" hidden="1" outlineLevel="1" x14ac:dyDescent="0.2">
      <c r="C33473" s="554"/>
      <c r="D33473" s="554"/>
    </row>
    <row r="33474" spans="3:4" hidden="1" outlineLevel="1" x14ac:dyDescent="0.2">
      <c r="C33474" s="554"/>
      <c r="D33474" s="554"/>
    </row>
    <row r="33475" spans="3:4" hidden="1" outlineLevel="1" x14ac:dyDescent="0.2">
      <c r="C33475" s="554"/>
      <c r="D33475" s="554"/>
    </row>
    <row r="33476" spans="3:4" hidden="1" outlineLevel="1" x14ac:dyDescent="0.2">
      <c r="C33476" s="554"/>
      <c r="D33476" s="554"/>
    </row>
    <row r="33477" spans="3:4" hidden="1" outlineLevel="1" x14ac:dyDescent="0.2">
      <c r="C33477" s="554"/>
      <c r="D33477" s="554"/>
    </row>
    <row r="33478" spans="3:4" hidden="1" outlineLevel="1" x14ac:dyDescent="0.2">
      <c r="C33478" s="554"/>
      <c r="D33478" s="554"/>
    </row>
    <row r="33479" spans="3:4" hidden="1" outlineLevel="1" x14ac:dyDescent="0.2">
      <c r="C33479" s="554"/>
      <c r="D33479" s="554"/>
    </row>
    <row r="33480" spans="3:4" hidden="1" outlineLevel="1" x14ac:dyDescent="0.2">
      <c r="C33480" s="554"/>
      <c r="D33480" s="554"/>
    </row>
    <row r="33481" spans="3:4" hidden="1" outlineLevel="1" x14ac:dyDescent="0.2">
      <c r="C33481" s="554"/>
      <c r="D33481" s="554"/>
    </row>
    <row r="33482" spans="3:4" hidden="1" outlineLevel="1" x14ac:dyDescent="0.2">
      <c r="C33482" s="554"/>
      <c r="D33482" s="554"/>
    </row>
    <row r="33483" spans="3:4" hidden="1" outlineLevel="1" x14ac:dyDescent="0.2">
      <c r="C33483" s="554"/>
      <c r="D33483" s="554"/>
    </row>
    <row r="33484" spans="3:4" hidden="1" outlineLevel="1" x14ac:dyDescent="0.2">
      <c r="C33484" s="554"/>
      <c r="D33484" s="554"/>
    </row>
    <row r="33485" spans="3:4" hidden="1" outlineLevel="1" x14ac:dyDescent="0.2">
      <c r="C33485" s="554"/>
      <c r="D33485" s="554"/>
    </row>
    <row r="33486" spans="3:4" hidden="1" outlineLevel="1" x14ac:dyDescent="0.2">
      <c r="C33486" s="554"/>
      <c r="D33486" s="554"/>
    </row>
    <row r="33487" spans="3:4" hidden="1" outlineLevel="1" x14ac:dyDescent="0.2">
      <c r="C33487" s="554"/>
      <c r="D33487" s="554"/>
    </row>
    <row r="33488" spans="3:4" hidden="1" outlineLevel="1" x14ac:dyDescent="0.2">
      <c r="C33488" s="554"/>
      <c r="D33488" s="554"/>
    </row>
    <row r="33489" spans="3:4" hidden="1" outlineLevel="1" x14ac:dyDescent="0.2">
      <c r="C33489" s="554"/>
      <c r="D33489" s="554"/>
    </row>
    <row r="33490" spans="3:4" hidden="1" outlineLevel="1" x14ac:dyDescent="0.2">
      <c r="C33490" s="554"/>
      <c r="D33490" s="554"/>
    </row>
    <row r="33491" spans="3:4" hidden="1" outlineLevel="1" x14ac:dyDescent="0.2">
      <c r="C33491" s="554"/>
      <c r="D33491" s="554"/>
    </row>
    <row r="33492" spans="3:4" hidden="1" outlineLevel="1" x14ac:dyDescent="0.2">
      <c r="C33492" s="554"/>
      <c r="D33492" s="554"/>
    </row>
    <row r="33493" spans="3:4" hidden="1" outlineLevel="1" x14ac:dyDescent="0.2">
      <c r="C33493" s="554"/>
      <c r="D33493" s="554"/>
    </row>
    <row r="33494" spans="3:4" hidden="1" outlineLevel="1" x14ac:dyDescent="0.2">
      <c r="C33494" s="554"/>
      <c r="D33494" s="554"/>
    </row>
    <row r="33495" spans="3:4" hidden="1" outlineLevel="1" x14ac:dyDescent="0.2">
      <c r="C33495" s="554"/>
      <c r="D33495" s="554"/>
    </row>
    <row r="33496" spans="3:4" hidden="1" outlineLevel="1" x14ac:dyDescent="0.2">
      <c r="C33496" s="554"/>
      <c r="D33496" s="554"/>
    </row>
    <row r="33497" spans="3:4" hidden="1" outlineLevel="1" x14ac:dyDescent="0.2">
      <c r="C33497" s="554"/>
      <c r="D33497" s="554"/>
    </row>
    <row r="33498" spans="3:4" hidden="1" outlineLevel="1" x14ac:dyDescent="0.2">
      <c r="C33498" s="554"/>
      <c r="D33498" s="554"/>
    </row>
    <row r="33499" spans="3:4" hidden="1" outlineLevel="1" x14ac:dyDescent="0.2">
      <c r="C33499" s="554"/>
      <c r="D33499" s="554"/>
    </row>
    <row r="33500" spans="3:4" hidden="1" outlineLevel="1" x14ac:dyDescent="0.2">
      <c r="C33500" s="554"/>
      <c r="D33500" s="554"/>
    </row>
    <row r="33501" spans="3:4" hidden="1" outlineLevel="1" x14ac:dyDescent="0.2">
      <c r="C33501" s="554"/>
      <c r="D33501" s="554"/>
    </row>
    <row r="33502" spans="3:4" hidden="1" outlineLevel="1" x14ac:dyDescent="0.2">
      <c r="C33502" s="554"/>
      <c r="D33502" s="554"/>
    </row>
    <row r="33503" spans="3:4" hidden="1" outlineLevel="1" x14ac:dyDescent="0.2">
      <c r="C33503" s="554"/>
      <c r="D33503" s="554"/>
    </row>
    <row r="33504" spans="3:4" hidden="1" outlineLevel="1" x14ac:dyDescent="0.2">
      <c r="C33504" s="554"/>
      <c r="D33504" s="554"/>
    </row>
    <row r="33505" spans="3:4" hidden="1" outlineLevel="1" x14ac:dyDescent="0.2">
      <c r="C33505" s="554"/>
      <c r="D33505" s="554"/>
    </row>
    <row r="33506" spans="3:4" hidden="1" outlineLevel="1" x14ac:dyDescent="0.2">
      <c r="C33506" s="554"/>
      <c r="D33506" s="554"/>
    </row>
    <row r="33507" spans="3:4" hidden="1" outlineLevel="1" x14ac:dyDescent="0.2">
      <c r="C33507" s="554"/>
      <c r="D33507" s="554"/>
    </row>
    <row r="33508" spans="3:4" hidden="1" outlineLevel="1" x14ac:dyDescent="0.2">
      <c r="C33508" s="554"/>
      <c r="D33508" s="554"/>
    </row>
    <row r="33509" spans="3:4" hidden="1" outlineLevel="1" x14ac:dyDescent="0.2">
      <c r="C33509" s="554"/>
      <c r="D33509" s="554"/>
    </row>
    <row r="33510" spans="3:4" hidden="1" outlineLevel="1" x14ac:dyDescent="0.2">
      <c r="C33510" s="554"/>
      <c r="D33510" s="554"/>
    </row>
    <row r="33511" spans="3:4" hidden="1" outlineLevel="1" x14ac:dyDescent="0.2">
      <c r="C33511" s="554"/>
      <c r="D33511" s="554"/>
    </row>
    <row r="33512" spans="3:4" hidden="1" outlineLevel="1" x14ac:dyDescent="0.2">
      <c r="C33512" s="554"/>
      <c r="D33512" s="554"/>
    </row>
    <row r="33513" spans="3:4" hidden="1" outlineLevel="1" x14ac:dyDescent="0.2">
      <c r="C33513" s="554"/>
      <c r="D33513" s="554"/>
    </row>
    <row r="33514" spans="3:4" hidden="1" outlineLevel="1" x14ac:dyDescent="0.2">
      <c r="C33514" s="554"/>
      <c r="D33514" s="554"/>
    </row>
    <row r="33515" spans="3:4" hidden="1" outlineLevel="1" x14ac:dyDescent="0.2">
      <c r="C33515" s="554"/>
      <c r="D33515" s="554"/>
    </row>
    <row r="33516" spans="3:4" hidden="1" outlineLevel="1" x14ac:dyDescent="0.2">
      <c r="C33516" s="554"/>
      <c r="D33516" s="554"/>
    </row>
    <row r="33517" spans="3:4" hidden="1" outlineLevel="1" x14ac:dyDescent="0.2">
      <c r="C33517" s="554"/>
      <c r="D33517" s="554"/>
    </row>
    <row r="33518" spans="3:4" hidden="1" outlineLevel="1" x14ac:dyDescent="0.2">
      <c r="C33518" s="554"/>
      <c r="D33518" s="554"/>
    </row>
    <row r="33519" spans="3:4" hidden="1" outlineLevel="1" x14ac:dyDescent="0.2">
      <c r="C33519" s="554"/>
      <c r="D33519" s="554"/>
    </row>
    <row r="33520" spans="3:4" hidden="1" outlineLevel="1" x14ac:dyDescent="0.2">
      <c r="C33520" s="554"/>
      <c r="D33520" s="554"/>
    </row>
    <row r="33521" spans="3:4" hidden="1" outlineLevel="1" x14ac:dyDescent="0.2">
      <c r="C33521" s="554"/>
      <c r="D33521" s="554"/>
    </row>
    <row r="33522" spans="3:4" hidden="1" outlineLevel="1" x14ac:dyDescent="0.2">
      <c r="C33522" s="554"/>
      <c r="D33522" s="554"/>
    </row>
    <row r="33523" spans="3:4" hidden="1" outlineLevel="1" x14ac:dyDescent="0.2">
      <c r="C33523" s="554"/>
      <c r="D33523" s="554"/>
    </row>
    <row r="33524" spans="3:4" hidden="1" outlineLevel="1" x14ac:dyDescent="0.2">
      <c r="C33524" s="554"/>
      <c r="D33524" s="554"/>
    </row>
    <row r="33525" spans="3:4" hidden="1" outlineLevel="1" x14ac:dyDescent="0.2">
      <c r="C33525" s="554"/>
      <c r="D33525" s="554"/>
    </row>
    <row r="33526" spans="3:4" hidden="1" outlineLevel="1" x14ac:dyDescent="0.2">
      <c r="C33526" s="554"/>
      <c r="D33526" s="554"/>
    </row>
    <row r="33527" spans="3:4" hidden="1" outlineLevel="1" x14ac:dyDescent="0.2">
      <c r="C33527" s="554"/>
      <c r="D33527" s="554"/>
    </row>
    <row r="33528" spans="3:4" hidden="1" outlineLevel="1" x14ac:dyDescent="0.2">
      <c r="C33528" s="554"/>
      <c r="D33528" s="554"/>
    </row>
    <row r="33529" spans="3:4" hidden="1" outlineLevel="1" x14ac:dyDescent="0.2">
      <c r="C33529" s="554"/>
      <c r="D33529" s="554"/>
    </row>
    <row r="33530" spans="3:4" hidden="1" outlineLevel="1" x14ac:dyDescent="0.2">
      <c r="C33530" s="554"/>
      <c r="D33530" s="554"/>
    </row>
    <row r="33531" spans="3:4" hidden="1" outlineLevel="1" x14ac:dyDescent="0.2">
      <c r="C33531" s="554"/>
      <c r="D33531" s="554"/>
    </row>
    <row r="33532" spans="3:4" hidden="1" outlineLevel="1" x14ac:dyDescent="0.2">
      <c r="C33532" s="554"/>
      <c r="D33532" s="554"/>
    </row>
    <row r="33533" spans="3:4" hidden="1" outlineLevel="1" x14ac:dyDescent="0.2">
      <c r="C33533" s="554"/>
      <c r="D33533" s="554"/>
    </row>
    <row r="33534" spans="3:4" hidden="1" outlineLevel="1" x14ac:dyDescent="0.2">
      <c r="C33534" s="554"/>
      <c r="D33534" s="554"/>
    </row>
    <row r="33535" spans="3:4" hidden="1" outlineLevel="1" x14ac:dyDescent="0.2">
      <c r="C33535" s="554"/>
      <c r="D33535" s="554"/>
    </row>
    <row r="33536" spans="3:4" hidden="1" outlineLevel="1" x14ac:dyDescent="0.2">
      <c r="C33536" s="554"/>
      <c r="D33536" s="554"/>
    </row>
    <row r="33537" spans="3:4" hidden="1" outlineLevel="1" x14ac:dyDescent="0.2">
      <c r="C33537" s="554"/>
      <c r="D33537" s="554"/>
    </row>
    <row r="33538" spans="3:4" hidden="1" outlineLevel="1" x14ac:dyDescent="0.2">
      <c r="C33538" s="554"/>
      <c r="D33538" s="554"/>
    </row>
    <row r="33539" spans="3:4" hidden="1" outlineLevel="1" x14ac:dyDescent="0.2">
      <c r="C33539" s="554"/>
      <c r="D33539" s="554"/>
    </row>
    <row r="33540" spans="3:4" hidden="1" outlineLevel="1" x14ac:dyDescent="0.2">
      <c r="C33540" s="554"/>
      <c r="D33540" s="554"/>
    </row>
    <row r="33541" spans="3:4" hidden="1" outlineLevel="1" x14ac:dyDescent="0.2">
      <c r="C33541" s="554"/>
      <c r="D33541" s="554"/>
    </row>
    <row r="33542" spans="3:4" hidden="1" outlineLevel="1" x14ac:dyDescent="0.2">
      <c r="C33542" s="554"/>
      <c r="D33542" s="554"/>
    </row>
    <row r="33543" spans="3:4" hidden="1" outlineLevel="1" x14ac:dyDescent="0.2">
      <c r="C33543" s="554"/>
      <c r="D33543" s="554"/>
    </row>
    <row r="33544" spans="3:4" hidden="1" outlineLevel="1" x14ac:dyDescent="0.2">
      <c r="C33544" s="554"/>
      <c r="D33544" s="554"/>
    </row>
    <row r="33545" spans="3:4" hidden="1" outlineLevel="1" x14ac:dyDescent="0.2">
      <c r="C33545" s="554"/>
      <c r="D33545" s="554"/>
    </row>
    <row r="33546" spans="3:4" hidden="1" outlineLevel="1" x14ac:dyDescent="0.2">
      <c r="C33546" s="554"/>
      <c r="D33546" s="554"/>
    </row>
    <row r="33547" spans="3:4" hidden="1" outlineLevel="1" x14ac:dyDescent="0.2">
      <c r="C33547" s="554"/>
      <c r="D33547" s="554"/>
    </row>
    <row r="33548" spans="3:4" hidden="1" outlineLevel="1" x14ac:dyDescent="0.2">
      <c r="C33548" s="554"/>
      <c r="D33548" s="554"/>
    </row>
    <row r="33549" spans="3:4" hidden="1" outlineLevel="1" x14ac:dyDescent="0.2">
      <c r="C33549" s="554"/>
      <c r="D33549" s="554"/>
    </row>
    <row r="33550" spans="3:4" hidden="1" outlineLevel="1" x14ac:dyDescent="0.2">
      <c r="C33550" s="554"/>
      <c r="D33550" s="554"/>
    </row>
    <row r="33551" spans="3:4" hidden="1" outlineLevel="1" x14ac:dyDescent="0.2">
      <c r="C33551" s="554"/>
      <c r="D33551" s="554"/>
    </row>
    <row r="33552" spans="3:4" hidden="1" outlineLevel="1" x14ac:dyDescent="0.2">
      <c r="C33552" s="554"/>
      <c r="D33552" s="554"/>
    </row>
    <row r="33553" spans="3:4" hidden="1" outlineLevel="1" x14ac:dyDescent="0.2">
      <c r="C33553" s="554"/>
      <c r="D33553" s="554"/>
    </row>
    <row r="33554" spans="3:4" hidden="1" outlineLevel="1" x14ac:dyDescent="0.2">
      <c r="C33554" s="554"/>
      <c r="D33554" s="554"/>
    </row>
    <row r="33555" spans="3:4" hidden="1" outlineLevel="1" x14ac:dyDescent="0.2">
      <c r="C33555" s="554"/>
      <c r="D33555" s="554"/>
    </row>
    <row r="33556" spans="3:4" hidden="1" outlineLevel="1" x14ac:dyDescent="0.2">
      <c r="C33556" s="554"/>
      <c r="D33556" s="554"/>
    </row>
    <row r="33557" spans="3:4" hidden="1" outlineLevel="1" x14ac:dyDescent="0.2">
      <c r="C33557" s="554"/>
      <c r="D33557" s="554"/>
    </row>
    <row r="33558" spans="3:4" hidden="1" outlineLevel="1" x14ac:dyDescent="0.2">
      <c r="C33558" s="554"/>
      <c r="D33558" s="554"/>
    </row>
    <row r="33559" spans="3:4" hidden="1" outlineLevel="1" x14ac:dyDescent="0.2">
      <c r="C33559" s="554"/>
      <c r="D33559" s="554"/>
    </row>
    <row r="33560" spans="3:4" hidden="1" outlineLevel="1" x14ac:dyDescent="0.2">
      <c r="C33560" s="554"/>
      <c r="D33560" s="554"/>
    </row>
    <row r="33561" spans="3:4" hidden="1" outlineLevel="1" x14ac:dyDescent="0.2">
      <c r="C33561" s="554"/>
      <c r="D33561" s="554"/>
    </row>
    <row r="33562" spans="3:4" hidden="1" outlineLevel="1" x14ac:dyDescent="0.2">
      <c r="C33562" s="554"/>
      <c r="D33562" s="554"/>
    </row>
    <row r="33563" spans="3:4" hidden="1" outlineLevel="1" x14ac:dyDescent="0.2">
      <c r="C33563" s="554"/>
      <c r="D33563" s="554"/>
    </row>
    <row r="33564" spans="3:4" hidden="1" outlineLevel="1" x14ac:dyDescent="0.2">
      <c r="C33564" s="554"/>
      <c r="D33564" s="554"/>
    </row>
    <row r="33565" spans="3:4" hidden="1" outlineLevel="1" x14ac:dyDescent="0.2">
      <c r="C33565" s="554"/>
      <c r="D33565" s="554"/>
    </row>
    <row r="33566" spans="3:4" hidden="1" outlineLevel="1" x14ac:dyDescent="0.2">
      <c r="C33566" s="554"/>
      <c r="D33566" s="554"/>
    </row>
    <row r="33567" spans="3:4" hidden="1" outlineLevel="1" x14ac:dyDescent="0.2">
      <c r="C33567" s="554"/>
      <c r="D33567" s="554"/>
    </row>
    <row r="33568" spans="3:4" hidden="1" outlineLevel="1" x14ac:dyDescent="0.2">
      <c r="C33568" s="554"/>
      <c r="D33568" s="554"/>
    </row>
    <row r="33569" spans="3:4" hidden="1" outlineLevel="1" x14ac:dyDescent="0.2">
      <c r="C33569" s="554"/>
      <c r="D33569" s="554"/>
    </row>
    <row r="33570" spans="3:4" hidden="1" outlineLevel="1" x14ac:dyDescent="0.2">
      <c r="C33570" s="554"/>
      <c r="D33570" s="554"/>
    </row>
    <row r="33571" spans="3:4" hidden="1" outlineLevel="1" x14ac:dyDescent="0.2">
      <c r="C33571" s="554"/>
      <c r="D33571" s="554"/>
    </row>
    <row r="33572" spans="3:4" hidden="1" outlineLevel="1" x14ac:dyDescent="0.2">
      <c r="C33572" s="554"/>
      <c r="D33572" s="554"/>
    </row>
    <row r="33573" spans="3:4" hidden="1" outlineLevel="1" x14ac:dyDescent="0.2">
      <c r="C33573" s="554"/>
      <c r="D33573" s="554"/>
    </row>
    <row r="33574" spans="3:4" hidden="1" outlineLevel="1" x14ac:dyDescent="0.2">
      <c r="C33574" s="554"/>
      <c r="D33574" s="554"/>
    </row>
    <row r="33575" spans="3:4" hidden="1" outlineLevel="1" x14ac:dyDescent="0.2">
      <c r="C33575" s="554"/>
      <c r="D33575" s="554"/>
    </row>
    <row r="33576" spans="3:4" hidden="1" outlineLevel="1" x14ac:dyDescent="0.2">
      <c r="C33576" s="554"/>
      <c r="D33576" s="554"/>
    </row>
    <row r="33577" spans="3:4" hidden="1" outlineLevel="1" x14ac:dyDescent="0.2">
      <c r="C33577" s="554"/>
      <c r="D33577" s="554"/>
    </row>
    <row r="33578" spans="3:4" hidden="1" outlineLevel="1" x14ac:dyDescent="0.2">
      <c r="C33578" s="554"/>
      <c r="D33578" s="554"/>
    </row>
    <row r="33579" spans="3:4" hidden="1" outlineLevel="1" x14ac:dyDescent="0.2">
      <c r="C33579" s="554"/>
      <c r="D33579" s="554"/>
    </row>
    <row r="33580" spans="3:4" hidden="1" outlineLevel="1" x14ac:dyDescent="0.2">
      <c r="C33580" s="554"/>
      <c r="D33580" s="554"/>
    </row>
    <row r="33581" spans="3:4" hidden="1" outlineLevel="1" x14ac:dyDescent="0.2">
      <c r="C33581" s="554"/>
      <c r="D33581" s="554"/>
    </row>
    <row r="33582" spans="3:4" hidden="1" outlineLevel="1" x14ac:dyDescent="0.2">
      <c r="C33582" s="554"/>
      <c r="D33582" s="554"/>
    </row>
    <row r="33583" spans="3:4" hidden="1" outlineLevel="1" x14ac:dyDescent="0.2">
      <c r="C33583" s="554"/>
      <c r="D33583" s="554"/>
    </row>
    <row r="33584" spans="3:4" hidden="1" outlineLevel="1" x14ac:dyDescent="0.2">
      <c r="C33584" s="554"/>
      <c r="D33584" s="554"/>
    </row>
    <row r="33585" spans="3:4" hidden="1" outlineLevel="1" x14ac:dyDescent="0.2">
      <c r="C33585" s="554"/>
      <c r="D33585" s="554"/>
    </row>
    <row r="33586" spans="3:4" hidden="1" outlineLevel="1" x14ac:dyDescent="0.2">
      <c r="C33586" s="554"/>
      <c r="D33586" s="554"/>
    </row>
    <row r="33587" spans="3:4" hidden="1" outlineLevel="1" x14ac:dyDescent="0.2">
      <c r="C33587" s="554"/>
      <c r="D33587" s="554"/>
    </row>
    <row r="33588" spans="3:4" hidden="1" outlineLevel="1" x14ac:dyDescent="0.2">
      <c r="C33588" s="554"/>
      <c r="D33588" s="554"/>
    </row>
    <row r="33589" spans="3:4" hidden="1" outlineLevel="1" x14ac:dyDescent="0.2">
      <c r="C33589" s="554"/>
      <c r="D33589" s="554"/>
    </row>
    <row r="33590" spans="3:4" hidden="1" outlineLevel="1" x14ac:dyDescent="0.2">
      <c r="C33590" s="554"/>
      <c r="D33590" s="554"/>
    </row>
    <row r="33591" spans="3:4" hidden="1" outlineLevel="1" x14ac:dyDescent="0.2">
      <c r="C33591" s="554"/>
      <c r="D33591" s="554"/>
    </row>
    <row r="33592" spans="3:4" hidden="1" outlineLevel="1" x14ac:dyDescent="0.2">
      <c r="C33592" s="554"/>
      <c r="D33592" s="554"/>
    </row>
    <row r="33593" spans="3:4" hidden="1" outlineLevel="1" x14ac:dyDescent="0.2">
      <c r="C33593" s="554"/>
      <c r="D33593" s="554"/>
    </row>
    <row r="33594" spans="3:4" hidden="1" outlineLevel="1" x14ac:dyDescent="0.2">
      <c r="C33594" s="554"/>
      <c r="D33594" s="554"/>
    </row>
    <row r="33595" spans="3:4" hidden="1" outlineLevel="1" x14ac:dyDescent="0.2">
      <c r="C33595" s="554"/>
      <c r="D33595" s="554"/>
    </row>
    <row r="33596" spans="3:4" hidden="1" outlineLevel="1" x14ac:dyDescent="0.2">
      <c r="C33596" s="554"/>
      <c r="D33596" s="554"/>
    </row>
    <row r="33597" spans="3:4" hidden="1" outlineLevel="1" x14ac:dyDescent="0.2">
      <c r="C33597" s="554"/>
      <c r="D33597" s="554"/>
    </row>
    <row r="33598" spans="3:4" hidden="1" outlineLevel="1" x14ac:dyDescent="0.2">
      <c r="C33598" s="554"/>
      <c r="D33598" s="554"/>
    </row>
    <row r="33599" spans="3:4" hidden="1" outlineLevel="1" x14ac:dyDescent="0.2">
      <c r="C33599" s="554"/>
      <c r="D33599" s="554"/>
    </row>
    <row r="33600" spans="3:4" hidden="1" outlineLevel="1" x14ac:dyDescent="0.2">
      <c r="C33600" s="554"/>
      <c r="D33600" s="554"/>
    </row>
    <row r="33601" spans="3:4" hidden="1" outlineLevel="1" x14ac:dyDescent="0.2">
      <c r="C33601" s="554"/>
      <c r="D33601" s="554"/>
    </row>
    <row r="33602" spans="3:4" hidden="1" outlineLevel="1" x14ac:dyDescent="0.2">
      <c r="C33602" s="554"/>
      <c r="D33602" s="554"/>
    </row>
    <row r="33603" spans="3:4" hidden="1" outlineLevel="1" x14ac:dyDescent="0.2">
      <c r="C33603" s="554"/>
      <c r="D33603" s="554"/>
    </row>
    <row r="33604" spans="3:4" hidden="1" outlineLevel="1" x14ac:dyDescent="0.2">
      <c r="C33604" s="554"/>
      <c r="D33604" s="554"/>
    </row>
    <row r="33605" spans="3:4" hidden="1" outlineLevel="1" x14ac:dyDescent="0.2">
      <c r="C33605" s="554"/>
      <c r="D33605" s="554"/>
    </row>
    <row r="33606" spans="3:4" hidden="1" outlineLevel="1" x14ac:dyDescent="0.2">
      <c r="C33606" s="554"/>
      <c r="D33606" s="554"/>
    </row>
    <row r="33607" spans="3:4" hidden="1" outlineLevel="1" x14ac:dyDescent="0.2">
      <c r="C33607" s="554"/>
      <c r="D33607" s="554"/>
    </row>
    <row r="33608" spans="3:4" hidden="1" outlineLevel="1" x14ac:dyDescent="0.2">
      <c r="C33608" s="554"/>
      <c r="D33608" s="554"/>
    </row>
    <row r="33609" spans="3:4" hidden="1" outlineLevel="1" x14ac:dyDescent="0.2">
      <c r="C33609" s="554"/>
      <c r="D33609" s="554"/>
    </row>
    <row r="33610" spans="3:4" hidden="1" outlineLevel="1" x14ac:dyDescent="0.2">
      <c r="C33610" s="554"/>
      <c r="D33610" s="554"/>
    </row>
    <row r="33611" spans="3:4" hidden="1" outlineLevel="1" x14ac:dyDescent="0.2">
      <c r="C33611" s="554"/>
      <c r="D33611" s="554"/>
    </row>
    <row r="33612" spans="3:4" hidden="1" outlineLevel="1" x14ac:dyDescent="0.2">
      <c r="C33612" s="554"/>
      <c r="D33612" s="554"/>
    </row>
    <row r="33613" spans="3:4" hidden="1" outlineLevel="1" x14ac:dyDescent="0.2">
      <c r="C33613" s="554"/>
      <c r="D33613" s="554"/>
    </row>
    <row r="33614" spans="3:4" hidden="1" outlineLevel="1" x14ac:dyDescent="0.2">
      <c r="C33614" s="554"/>
      <c r="D33614" s="554"/>
    </row>
    <row r="33615" spans="3:4" hidden="1" outlineLevel="1" x14ac:dyDescent="0.2">
      <c r="C33615" s="554"/>
      <c r="D33615" s="554"/>
    </row>
    <row r="33616" spans="3:4" hidden="1" outlineLevel="1" x14ac:dyDescent="0.2">
      <c r="C33616" s="554"/>
      <c r="D33616" s="554"/>
    </row>
    <row r="33617" spans="3:4" hidden="1" outlineLevel="1" x14ac:dyDescent="0.2">
      <c r="C33617" s="554"/>
      <c r="D33617" s="554"/>
    </row>
    <row r="33618" spans="3:4" hidden="1" outlineLevel="1" x14ac:dyDescent="0.2">
      <c r="C33618" s="554"/>
      <c r="D33618" s="554"/>
    </row>
    <row r="33619" spans="3:4" hidden="1" outlineLevel="1" x14ac:dyDescent="0.2">
      <c r="C33619" s="554"/>
      <c r="D33619" s="554"/>
    </row>
    <row r="33620" spans="3:4" hidden="1" outlineLevel="1" x14ac:dyDescent="0.2">
      <c r="C33620" s="554"/>
      <c r="D33620" s="554"/>
    </row>
    <row r="33621" spans="3:4" hidden="1" outlineLevel="1" x14ac:dyDescent="0.2">
      <c r="C33621" s="554"/>
      <c r="D33621" s="554"/>
    </row>
    <row r="33622" spans="3:4" hidden="1" outlineLevel="1" x14ac:dyDescent="0.2">
      <c r="C33622" s="554"/>
      <c r="D33622" s="554"/>
    </row>
    <row r="33623" spans="3:4" hidden="1" outlineLevel="1" x14ac:dyDescent="0.2">
      <c r="C33623" s="554"/>
      <c r="D33623" s="554"/>
    </row>
    <row r="33624" spans="3:4" hidden="1" outlineLevel="1" x14ac:dyDescent="0.2">
      <c r="C33624" s="554"/>
      <c r="D33624" s="554"/>
    </row>
    <row r="33625" spans="3:4" hidden="1" outlineLevel="1" x14ac:dyDescent="0.2">
      <c r="C33625" s="554"/>
      <c r="D33625" s="554"/>
    </row>
    <row r="33626" spans="3:4" hidden="1" outlineLevel="1" x14ac:dyDescent="0.2">
      <c r="C33626" s="554"/>
      <c r="D33626" s="554"/>
    </row>
    <row r="33627" spans="3:4" hidden="1" outlineLevel="1" x14ac:dyDescent="0.2">
      <c r="C33627" s="554"/>
      <c r="D33627" s="554"/>
    </row>
    <row r="33628" spans="3:4" hidden="1" outlineLevel="1" x14ac:dyDescent="0.2">
      <c r="C33628" s="554"/>
      <c r="D33628" s="554"/>
    </row>
    <row r="33629" spans="3:4" hidden="1" outlineLevel="1" x14ac:dyDescent="0.2">
      <c r="C33629" s="554"/>
      <c r="D33629" s="554"/>
    </row>
    <row r="33630" spans="3:4" hidden="1" outlineLevel="1" x14ac:dyDescent="0.2">
      <c r="C33630" s="554"/>
      <c r="D33630" s="554"/>
    </row>
    <row r="33631" spans="3:4" hidden="1" outlineLevel="1" x14ac:dyDescent="0.2">
      <c r="C33631" s="554"/>
      <c r="D33631" s="554"/>
    </row>
    <row r="33632" spans="3:4" hidden="1" outlineLevel="1" x14ac:dyDescent="0.2">
      <c r="C33632" s="554"/>
      <c r="D33632" s="554"/>
    </row>
    <row r="33633" spans="3:4" hidden="1" outlineLevel="1" x14ac:dyDescent="0.2">
      <c r="C33633" s="554"/>
      <c r="D33633" s="554"/>
    </row>
    <row r="33634" spans="3:4" hidden="1" outlineLevel="1" x14ac:dyDescent="0.2">
      <c r="C33634" s="554"/>
      <c r="D33634" s="554"/>
    </row>
    <row r="33635" spans="3:4" hidden="1" outlineLevel="1" x14ac:dyDescent="0.2">
      <c r="C33635" s="554"/>
      <c r="D33635" s="554"/>
    </row>
    <row r="33636" spans="3:4" hidden="1" outlineLevel="1" x14ac:dyDescent="0.2">
      <c r="C33636" s="554"/>
      <c r="D33636" s="554"/>
    </row>
    <row r="33637" spans="3:4" hidden="1" outlineLevel="1" x14ac:dyDescent="0.2">
      <c r="C33637" s="554"/>
      <c r="D33637" s="554"/>
    </row>
    <row r="33638" spans="3:4" hidden="1" outlineLevel="1" x14ac:dyDescent="0.2">
      <c r="C33638" s="554"/>
      <c r="D33638" s="554"/>
    </row>
    <row r="33639" spans="3:4" hidden="1" outlineLevel="1" x14ac:dyDescent="0.2">
      <c r="C33639" s="554"/>
      <c r="D33639" s="554"/>
    </row>
    <row r="33640" spans="3:4" hidden="1" outlineLevel="1" x14ac:dyDescent="0.2">
      <c r="C33640" s="554"/>
      <c r="D33640" s="554"/>
    </row>
    <row r="33641" spans="3:4" hidden="1" outlineLevel="1" x14ac:dyDescent="0.2">
      <c r="C33641" s="554"/>
      <c r="D33641" s="554"/>
    </row>
    <row r="33642" spans="3:4" hidden="1" outlineLevel="1" x14ac:dyDescent="0.2">
      <c r="C33642" s="554"/>
      <c r="D33642" s="554"/>
    </row>
    <row r="33643" spans="3:4" hidden="1" outlineLevel="1" x14ac:dyDescent="0.2">
      <c r="C33643" s="554"/>
      <c r="D33643" s="554"/>
    </row>
    <row r="33644" spans="3:4" hidden="1" outlineLevel="1" x14ac:dyDescent="0.2">
      <c r="C33644" s="554"/>
      <c r="D33644" s="554"/>
    </row>
    <row r="33645" spans="3:4" hidden="1" outlineLevel="1" x14ac:dyDescent="0.2">
      <c r="C33645" s="554"/>
      <c r="D33645" s="554"/>
    </row>
    <row r="33646" spans="3:4" hidden="1" outlineLevel="1" x14ac:dyDescent="0.2">
      <c r="C33646" s="554"/>
      <c r="D33646" s="554"/>
    </row>
    <row r="33647" spans="3:4" hidden="1" outlineLevel="1" x14ac:dyDescent="0.2">
      <c r="C33647" s="554"/>
      <c r="D33647" s="554"/>
    </row>
    <row r="33648" spans="3:4" hidden="1" outlineLevel="1" x14ac:dyDescent="0.2">
      <c r="C33648" s="554"/>
      <c r="D33648" s="554"/>
    </row>
    <row r="33649" spans="3:4" hidden="1" outlineLevel="1" x14ac:dyDescent="0.2">
      <c r="C33649" s="554"/>
      <c r="D33649" s="554"/>
    </row>
    <row r="33650" spans="3:4" hidden="1" outlineLevel="1" x14ac:dyDescent="0.2">
      <c r="C33650" s="554"/>
      <c r="D33650" s="554"/>
    </row>
    <row r="33651" spans="3:4" hidden="1" outlineLevel="1" x14ac:dyDescent="0.2">
      <c r="C33651" s="554"/>
      <c r="D33651" s="554"/>
    </row>
    <row r="33652" spans="3:4" hidden="1" outlineLevel="1" x14ac:dyDescent="0.2">
      <c r="C33652" s="554"/>
      <c r="D33652" s="554"/>
    </row>
    <row r="33653" spans="3:4" hidden="1" outlineLevel="1" x14ac:dyDescent="0.2">
      <c r="C33653" s="554"/>
      <c r="D33653" s="554"/>
    </row>
    <row r="33654" spans="3:4" hidden="1" outlineLevel="1" x14ac:dyDescent="0.2">
      <c r="C33654" s="554"/>
      <c r="D33654" s="554"/>
    </row>
    <row r="33655" spans="3:4" hidden="1" outlineLevel="1" x14ac:dyDescent="0.2">
      <c r="C33655" s="554"/>
      <c r="D33655" s="554"/>
    </row>
    <row r="33656" spans="3:4" hidden="1" outlineLevel="1" x14ac:dyDescent="0.2">
      <c r="C33656" s="554"/>
      <c r="D33656" s="554"/>
    </row>
    <row r="33657" spans="3:4" hidden="1" outlineLevel="1" x14ac:dyDescent="0.2">
      <c r="C33657" s="554"/>
      <c r="D33657" s="554"/>
    </row>
    <row r="33658" spans="3:4" hidden="1" outlineLevel="1" x14ac:dyDescent="0.2">
      <c r="C33658" s="554"/>
      <c r="D33658" s="554"/>
    </row>
    <row r="33659" spans="3:4" hidden="1" outlineLevel="1" x14ac:dyDescent="0.2">
      <c r="C33659" s="554"/>
      <c r="D33659" s="554"/>
    </row>
    <row r="33660" spans="3:4" hidden="1" outlineLevel="1" x14ac:dyDescent="0.2">
      <c r="C33660" s="554"/>
      <c r="D33660" s="554"/>
    </row>
    <row r="33661" spans="3:4" hidden="1" outlineLevel="1" x14ac:dyDescent="0.2">
      <c r="C33661" s="554"/>
      <c r="D33661" s="554"/>
    </row>
    <row r="33662" spans="3:4" hidden="1" outlineLevel="1" x14ac:dyDescent="0.2">
      <c r="C33662" s="554"/>
      <c r="D33662" s="554"/>
    </row>
    <row r="33663" spans="3:4" hidden="1" outlineLevel="1" x14ac:dyDescent="0.2">
      <c r="C33663" s="554"/>
      <c r="D33663" s="554"/>
    </row>
    <row r="33664" spans="3:4" hidden="1" outlineLevel="1" x14ac:dyDescent="0.2">
      <c r="C33664" s="554"/>
      <c r="D33664" s="554"/>
    </row>
    <row r="33665" spans="3:4" hidden="1" outlineLevel="1" x14ac:dyDescent="0.2">
      <c r="C33665" s="554"/>
      <c r="D33665" s="554"/>
    </row>
    <row r="33666" spans="3:4" hidden="1" outlineLevel="1" x14ac:dyDescent="0.2">
      <c r="C33666" s="554"/>
      <c r="D33666" s="554"/>
    </row>
    <row r="33667" spans="3:4" hidden="1" outlineLevel="1" x14ac:dyDescent="0.2">
      <c r="C33667" s="554"/>
      <c r="D33667" s="554"/>
    </row>
    <row r="33668" spans="3:4" hidden="1" outlineLevel="1" x14ac:dyDescent="0.2">
      <c r="C33668" s="554"/>
      <c r="D33668" s="554"/>
    </row>
    <row r="33669" spans="3:4" hidden="1" outlineLevel="1" x14ac:dyDescent="0.2">
      <c r="C33669" s="554"/>
      <c r="D33669" s="554"/>
    </row>
    <row r="33670" spans="3:4" hidden="1" outlineLevel="1" x14ac:dyDescent="0.2">
      <c r="C33670" s="554"/>
      <c r="D33670" s="554"/>
    </row>
    <row r="33671" spans="3:4" hidden="1" outlineLevel="1" x14ac:dyDescent="0.2">
      <c r="C33671" s="554"/>
      <c r="D33671" s="554"/>
    </row>
    <row r="33672" spans="3:4" hidden="1" outlineLevel="1" x14ac:dyDescent="0.2">
      <c r="C33672" s="554"/>
      <c r="D33672" s="554"/>
    </row>
    <row r="33673" spans="3:4" hidden="1" outlineLevel="1" x14ac:dyDescent="0.2">
      <c r="C33673" s="554"/>
      <c r="D33673" s="554"/>
    </row>
    <row r="33674" spans="3:4" hidden="1" outlineLevel="1" x14ac:dyDescent="0.2">
      <c r="C33674" s="554"/>
      <c r="D33674" s="554"/>
    </row>
    <row r="33675" spans="3:4" hidden="1" outlineLevel="1" x14ac:dyDescent="0.2">
      <c r="C33675" s="554"/>
      <c r="D33675" s="554"/>
    </row>
    <row r="33676" spans="3:4" hidden="1" outlineLevel="1" x14ac:dyDescent="0.2">
      <c r="C33676" s="554"/>
      <c r="D33676" s="554"/>
    </row>
    <row r="33677" spans="3:4" hidden="1" outlineLevel="1" x14ac:dyDescent="0.2">
      <c r="C33677" s="554"/>
      <c r="D33677" s="554"/>
    </row>
    <row r="33678" spans="3:4" hidden="1" outlineLevel="1" x14ac:dyDescent="0.2">
      <c r="C33678" s="554"/>
      <c r="D33678" s="554"/>
    </row>
    <row r="33679" spans="3:4" hidden="1" outlineLevel="1" x14ac:dyDescent="0.2">
      <c r="C33679" s="554"/>
      <c r="D33679" s="554"/>
    </row>
    <row r="33680" spans="3:4" hidden="1" outlineLevel="1" x14ac:dyDescent="0.2">
      <c r="C33680" s="554"/>
      <c r="D33680" s="554"/>
    </row>
    <row r="33681" spans="3:4" hidden="1" outlineLevel="1" x14ac:dyDescent="0.2">
      <c r="C33681" s="554"/>
      <c r="D33681" s="554"/>
    </row>
    <row r="33682" spans="3:4" hidden="1" outlineLevel="1" x14ac:dyDescent="0.2">
      <c r="C33682" s="554"/>
      <c r="D33682" s="554"/>
    </row>
    <row r="33683" spans="3:4" hidden="1" outlineLevel="1" x14ac:dyDescent="0.2">
      <c r="C33683" s="554"/>
      <c r="D33683" s="554"/>
    </row>
    <row r="33684" spans="3:4" hidden="1" outlineLevel="1" x14ac:dyDescent="0.2">
      <c r="C33684" s="554"/>
      <c r="D33684" s="554"/>
    </row>
    <row r="33685" spans="3:4" hidden="1" outlineLevel="1" x14ac:dyDescent="0.2">
      <c r="C33685" s="554"/>
      <c r="D33685" s="554"/>
    </row>
    <row r="33686" spans="3:4" hidden="1" outlineLevel="1" x14ac:dyDescent="0.2">
      <c r="C33686" s="554"/>
      <c r="D33686" s="554"/>
    </row>
    <row r="33687" spans="3:4" hidden="1" outlineLevel="1" x14ac:dyDescent="0.2">
      <c r="C33687" s="554"/>
      <c r="D33687" s="554"/>
    </row>
    <row r="33688" spans="3:4" hidden="1" outlineLevel="1" x14ac:dyDescent="0.2">
      <c r="C33688" s="554"/>
      <c r="D33688" s="554"/>
    </row>
    <row r="33689" spans="3:4" hidden="1" outlineLevel="1" x14ac:dyDescent="0.2">
      <c r="C33689" s="554"/>
      <c r="D33689" s="554"/>
    </row>
    <row r="33690" spans="3:4" hidden="1" outlineLevel="1" x14ac:dyDescent="0.2">
      <c r="C33690" s="554"/>
      <c r="D33690" s="554"/>
    </row>
    <row r="33691" spans="3:4" hidden="1" outlineLevel="1" x14ac:dyDescent="0.2">
      <c r="C33691" s="554"/>
      <c r="D33691" s="554"/>
    </row>
    <row r="33692" spans="3:4" hidden="1" outlineLevel="1" x14ac:dyDescent="0.2">
      <c r="C33692" s="554"/>
      <c r="D33692" s="554"/>
    </row>
    <row r="33693" spans="3:4" hidden="1" outlineLevel="1" x14ac:dyDescent="0.2">
      <c r="C33693" s="554"/>
      <c r="D33693" s="554"/>
    </row>
    <row r="33694" spans="3:4" hidden="1" outlineLevel="1" x14ac:dyDescent="0.2">
      <c r="C33694" s="554"/>
      <c r="D33694" s="554"/>
    </row>
    <row r="33695" spans="3:4" hidden="1" outlineLevel="1" x14ac:dyDescent="0.2">
      <c r="C33695" s="554"/>
      <c r="D33695" s="554"/>
    </row>
    <row r="33696" spans="3:4" hidden="1" outlineLevel="1" x14ac:dyDescent="0.2">
      <c r="C33696" s="554"/>
      <c r="D33696" s="554"/>
    </row>
    <row r="33697" spans="3:4" hidden="1" outlineLevel="1" x14ac:dyDescent="0.2">
      <c r="C33697" s="554"/>
      <c r="D33697" s="554"/>
    </row>
    <row r="33698" spans="3:4" hidden="1" outlineLevel="1" x14ac:dyDescent="0.2">
      <c r="C33698" s="554"/>
      <c r="D33698" s="554"/>
    </row>
    <row r="33699" spans="3:4" hidden="1" outlineLevel="1" x14ac:dyDescent="0.2">
      <c r="C33699" s="554"/>
      <c r="D33699" s="554"/>
    </row>
    <row r="33700" spans="3:4" hidden="1" outlineLevel="1" x14ac:dyDescent="0.2">
      <c r="C33700" s="554"/>
      <c r="D33700" s="554"/>
    </row>
    <row r="33701" spans="3:4" hidden="1" outlineLevel="1" x14ac:dyDescent="0.2">
      <c r="C33701" s="554"/>
      <c r="D33701" s="554"/>
    </row>
    <row r="33702" spans="3:4" hidden="1" outlineLevel="1" x14ac:dyDescent="0.2">
      <c r="C33702" s="554"/>
      <c r="D33702" s="554"/>
    </row>
    <row r="33703" spans="3:4" hidden="1" outlineLevel="1" x14ac:dyDescent="0.2">
      <c r="C33703" s="554"/>
      <c r="D33703" s="554"/>
    </row>
    <row r="33704" spans="3:4" hidden="1" outlineLevel="1" x14ac:dyDescent="0.2">
      <c r="C33704" s="554"/>
      <c r="D33704" s="554"/>
    </row>
    <row r="33705" spans="3:4" hidden="1" outlineLevel="1" x14ac:dyDescent="0.2">
      <c r="C33705" s="554"/>
      <c r="D33705" s="554"/>
    </row>
    <row r="33706" spans="3:4" hidden="1" outlineLevel="1" x14ac:dyDescent="0.2">
      <c r="C33706" s="554"/>
      <c r="D33706" s="554"/>
    </row>
    <row r="33707" spans="3:4" hidden="1" outlineLevel="1" x14ac:dyDescent="0.2">
      <c r="C33707" s="554"/>
      <c r="D33707" s="554"/>
    </row>
    <row r="33708" spans="3:4" hidden="1" outlineLevel="1" x14ac:dyDescent="0.2">
      <c r="C33708" s="554"/>
      <c r="D33708" s="554"/>
    </row>
    <row r="33709" spans="3:4" hidden="1" outlineLevel="1" x14ac:dyDescent="0.2">
      <c r="C33709" s="554"/>
      <c r="D33709" s="554"/>
    </row>
    <row r="33710" spans="3:4" hidden="1" outlineLevel="1" x14ac:dyDescent="0.2">
      <c r="C33710" s="554"/>
      <c r="D33710" s="554"/>
    </row>
    <row r="33711" spans="3:4" hidden="1" outlineLevel="1" x14ac:dyDescent="0.2">
      <c r="C33711" s="554"/>
      <c r="D33711" s="554"/>
    </row>
    <row r="33712" spans="3:4" hidden="1" outlineLevel="1" x14ac:dyDescent="0.2">
      <c r="C33712" s="554"/>
      <c r="D33712" s="554"/>
    </row>
    <row r="33713" spans="3:4" hidden="1" outlineLevel="1" x14ac:dyDescent="0.2">
      <c r="C33713" s="554"/>
      <c r="D33713" s="554"/>
    </row>
    <row r="33714" spans="3:4" hidden="1" outlineLevel="1" x14ac:dyDescent="0.2">
      <c r="C33714" s="554"/>
      <c r="D33714" s="554"/>
    </row>
    <row r="33715" spans="3:4" hidden="1" outlineLevel="1" x14ac:dyDescent="0.2">
      <c r="C33715" s="554"/>
      <c r="D33715" s="554"/>
    </row>
    <row r="33716" spans="3:4" hidden="1" outlineLevel="1" x14ac:dyDescent="0.2">
      <c r="C33716" s="554"/>
      <c r="D33716" s="554"/>
    </row>
    <row r="33717" spans="3:4" hidden="1" outlineLevel="1" x14ac:dyDescent="0.2">
      <c r="C33717" s="554"/>
      <c r="D33717" s="554"/>
    </row>
    <row r="33718" spans="3:4" hidden="1" outlineLevel="1" x14ac:dyDescent="0.2">
      <c r="C33718" s="554"/>
      <c r="D33718" s="554"/>
    </row>
    <row r="33719" spans="3:4" hidden="1" outlineLevel="1" x14ac:dyDescent="0.2">
      <c r="C33719" s="554"/>
      <c r="D33719" s="554"/>
    </row>
    <row r="33720" spans="3:4" hidden="1" outlineLevel="1" x14ac:dyDescent="0.2">
      <c r="C33720" s="554"/>
      <c r="D33720" s="554"/>
    </row>
    <row r="33721" spans="3:4" hidden="1" outlineLevel="1" x14ac:dyDescent="0.2">
      <c r="C33721" s="554"/>
      <c r="D33721" s="554"/>
    </row>
    <row r="33722" spans="3:4" hidden="1" outlineLevel="1" x14ac:dyDescent="0.2">
      <c r="C33722" s="554"/>
      <c r="D33722" s="554"/>
    </row>
    <row r="33723" spans="3:4" hidden="1" outlineLevel="1" x14ac:dyDescent="0.2">
      <c r="C33723" s="554"/>
      <c r="D33723" s="554"/>
    </row>
    <row r="33724" spans="3:4" hidden="1" outlineLevel="1" x14ac:dyDescent="0.2">
      <c r="C33724" s="554"/>
      <c r="D33724" s="554"/>
    </row>
    <row r="33725" spans="3:4" hidden="1" outlineLevel="1" x14ac:dyDescent="0.2">
      <c r="C33725" s="554"/>
      <c r="D33725" s="554"/>
    </row>
    <row r="33726" spans="3:4" hidden="1" outlineLevel="1" x14ac:dyDescent="0.2">
      <c r="C33726" s="554"/>
      <c r="D33726" s="554"/>
    </row>
    <row r="33727" spans="3:4" hidden="1" outlineLevel="1" x14ac:dyDescent="0.2">
      <c r="C33727" s="554"/>
      <c r="D33727" s="554"/>
    </row>
    <row r="33728" spans="3:4" hidden="1" outlineLevel="1" x14ac:dyDescent="0.2">
      <c r="C33728" s="554"/>
      <c r="D33728" s="554"/>
    </row>
    <row r="33729" spans="3:4" hidden="1" outlineLevel="1" x14ac:dyDescent="0.2">
      <c r="C33729" s="554"/>
      <c r="D33729" s="554"/>
    </row>
    <row r="33730" spans="3:4" hidden="1" outlineLevel="1" x14ac:dyDescent="0.2">
      <c r="C33730" s="554"/>
      <c r="D33730" s="554"/>
    </row>
    <row r="33731" spans="3:4" hidden="1" outlineLevel="1" x14ac:dyDescent="0.2">
      <c r="C33731" s="554"/>
      <c r="D33731" s="554"/>
    </row>
    <row r="33732" spans="3:4" hidden="1" outlineLevel="1" x14ac:dyDescent="0.2">
      <c r="C33732" s="554"/>
      <c r="D33732" s="554"/>
    </row>
    <row r="33733" spans="3:4" hidden="1" outlineLevel="1" x14ac:dyDescent="0.2">
      <c r="C33733" s="554"/>
      <c r="D33733" s="554"/>
    </row>
    <row r="33734" spans="3:4" hidden="1" outlineLevel="1" x14ac:dyDescent="0.2">
      <c r="C33734" s="554"/>
      <c r="D33734" s="554"/>
    </row>
    <row r="33735" spans="3:4" hidden="1" outlineLevel="1" x14ac:dyDescent="0.2">
      <c r="C33735" s="554"/>
      <c r="D33735" s="554"/>
    </row>
    <row r="33736" spans="3:4" hidden="1" outlineLevel="1" x14ac:dyDescent="0.2">
      <c r="C33736" s="554"/>
      <c r="D33736" s="554"/>
    </row>
    <row r="33737" spans="3:4" hidden="1" outlineLevel="1" x14ac:dyDescent="0.2">
      <c r="C33737" s="554"/>
      <c r="D33737" s="554"/>
    </row>
    <row r="33738" spans="3:4" hidden="1" outlineLevel="1" x14ac:dyDescent="0.2">
      <c r="C33738" s="554"/>
      <c r="D33738" s="554"/>
    </row>
    <row r="33739" spans="3:4" hidden="1" outlineLevel="1" x14ac:dyDescent="0.2">
      <c r="C33739" s="554"/>
      <c r="D33739" s="554"/>
    </row>
    <row r="33740" spans="3:4" hidden="1" outlineLevel="1" x14ac:dyDescent="0.2">
      <c r="C33740" s="554"/>
      <c r="D33740" s="554"/>
    </row>
    <row r="33741" spans="3:4" hidden="1" outlineLevel="1" x14ac:dyDescent="0.2">
      <c r="C33741" s="554"/>
      <c r="D33741" s="554"/>
    </row>
    <row r="33742" spans="3:4" hidden="1" outlineLevel="1" x14ac:dyDescent="0.2">
      <c r="C33742" s="554"/>
      <c r="D33742" s="554"/>
    </row>
    <row r="33743" spans="3:4" hidden="1" outlineLevel="1" x14ac:dyDescent="0.2">
      <c r="C33743" s="554"/>
      <c r="D33743" s="554"/>
    </row>
    <row r="33744" spans="3:4" hidden="1" outlineLevel="1" x14ac:dyDescent="0.2">
      <c r="C33744" s="554"/>
      <c r="D33744" s="554"/>
    </row>
    <row r="33745" spans="3:4" hidden="1" outlineLevel="1" x14ac:dyDescent="0.2">
      <c r="C33745" s="554"/>
      <c r="D33745" s="554"/>
    </row>
    <row r="33746" spans="3:4" hidden="1" outlineLevel="1" x14ac:dyDescent="0.2">
      <c r="C33746" s="554"/>
      <c r="D33746" s="554"/>
    </row>
    <row r="33747" spans="3:4" hidden="1" outlineLevel="1" x14ac:dyDescent="0.2">
      <c r="C33747" s="554"/>
      <c r="D33747" s="554"/>
    </row>
    <row r="33748" spans="3:4" hidden="1" outlineLevel="1" x14ac:dyDescent="0.2">
      <c r="C33748" s="554"/>
      <c r="D33748" s="554"/>
    </row>
    <row r="33749" spans="3:4" hidden="1" outlineLevel="1" x14ac:dyDescent="0.2">
      <c r="C33749" s="554"/>
      <c r="D33749" s="554"/>
    </row>
    <row r="33750" spans="3:4" hidden="1" outlineLevel="1" x14ac:dyDescent="0.2">
      <c r="C33750" s="554"/>
      <c r="D33750" s="554"/>
    </row>
    <row r="33751" spans="3:4" hidden="1" outlineLevel="1" x14ac:dyDescent="0.2">
      <c r="C33751" s="554"/>
      <c r="D33751" s="554"/>
    </row>
    <row r="33752" spans="3:4" hidden="1" outlineLevel="1" x14ac:dyDescent="0.2">
      <c r="C33752" s="554"/>
      <c r="D33752" s="554"/>
    </row>
    <row r="33753" spans="3:4" hidden="1" outlineLevel="1" x14ac:dyDescent="0.2">
      <c r="C33753" s="554"/>
      <c r="D33753" s="554"/>
    </row>
    <row r="33754" spans="3:4" hidden="1" outlineLevel="1" x14ac:dyDescent="0.2">
      <c r="C33754" s="554"/>
      <c r="D33754" s="554"/>
    </row>
    <row r="33755" spans="3:4" hidden="1" outlineLevel="1" x14ac:dyDescent="0.2">
      <c r="C33755" s="554"/>
      <c r="D33755" s="554"/>
    </row>
    <row r="33756" spans="3:4" hidden="1" outlineLevel="1" x14ac:dyDescent="0.2">
      <c r="C33756" s="554"/>
      <c r="D33756" s="554"/>
    </row>
    <row r="33757" spans="3:4" hidden="1" outlineLevel="1" x14ac:dyDescent="0.2">
      <c r="C33757" s="554"/>
      <c r="D33757" s="554"/>
    </row>
    <row r="33758" spans="3:4" hidden="1" outlineLevel="1" x14ac:dyDescent="0.2">
      <c r="C33758" s="554"/>
      <c r="D33758" s="554"/>
    </row>
    <row r="33759" spans="3:4" hidden="1" outlineLevel="1" x14ac:dyDescent="0.2">
      <c r="C33759" s="554"/>
      <c r="D33759" s="554"/>
    </row>
    <row r="33760" spans="3:4" hidden="1" outlineLevel="1" x14ac:dyDescent="0.2">
      <c r="C33760" s="554"/>
      <c r="D33760" s="554"/>
    </row>
    <row r="33761" spans="3:4" hidden="1" outlineLevel="1" x14ac:dyDescent="0.2">
      <c r="C33761" s="554"/>
      <c r="D33761" s="554"/>
    </row>
    <row r="33762" spans="3:4" hidden="1" outlineLevel="1" x14ac:dyDescent="0.2">
      <c r="C33762" s="554"/>
      <c r="D33762" s="554"/>
    </row>
    <row r="33763" spans="3:4" hidden="1" outlineLevel="1" x14ac:dyDescent="0.2">
      <c r="C33763" s="554"/>
      <c r="D33763" s="554"/>
    </row>
    <row r="33764" spans="3:4" hidden="1" outlineLevel="1" x14ac:dyDescent="0.2">
      <c r="C33764" s="554"/>
      <c r="D33764" s="554"/>
    </row>
    <row r="33765" spans="3:4" hidden="1" outlineLevel="1" x14ac:dyDescent="0.2">
      <c r="C33765" s="554"/>
      <c r="D33765" s="554"/>
    </row>
    <row r="33766" spans="3:4" hidden="1" outlineLevel="1" x14ac:dyDescent="0.2">
      <c r="C33766" s="554"/>
      <c r="D33766" s="554"/>
    </row>
    <row r="33767" spans="3:4" hidden="1" outlineLevel="1" x14ac:dyDescent="0.2">
      <c r="C33767" s="554"/>
      <c r="D33767" s="554"/>
    </row>
    <row r="33768" spans="3:4" hidden="1" outlineLevel="1" x14ac:dyDescent="0.2">
      <c r="C33768" s="554"/>
      <c r="D33768" s="554"/>
    </row>
    <row r="33769" spans="3:4" hidden="1" outlineLevel="1" x14ac:dyDescent="0.2">
      <c r="C33769" s="554"/>
      <c r="D33769" s="554"/>
    </row>
    <row r="33770" spans="3:4" hidden="1" outlineLevel="1" x14ac:dyDescent="0.2">
      <c r="C33770" s="554"/>
      <c r="D33770" s="554"/>
    </row>
    <row r="33771" spans="3:4" hidden="1" outlineLevel="1" x14ac:dyDescent="0.2">
      <c r="C33771" s="554"/>
      <c r="D33771" s="554"/>
    </row>
    <row r="33772" spans="3:4" hidden="1" outlineLevel="1" x14ac:dyDescent="0.2">
      <c r="C33772" s="554"/>
      <c r="D33772" s="554"/>
    </row>
    <row r="33773" spans="3:4" hidden="1" outlineLevel="1" x14ac:dyDescent="0.2">
      <c r="C33773" s="554"/>
      <c r="D33773" s="554"/>
    </row>
    <row r="33774" spans="3:4" hidden="1" outlineLevel="1" x14ac:dyDescent="0.2">
      <c r="C33774" s="554"/>
      <c r="D33774" s="554"/>
    </row>
    <row r="33775" spans="3:4" hidden="1" outlineLevel="1" x14ac:dyDescent="0.2">
      <c r="C33775" s="554"/>
      <c r="D33775" s="554"/>
    </row>
    <row r="33776" spans="3:4" hidden="1" outlineLevel="1" x14ac:dyDescent="0.2">
      <c r="C33776" s="554"/>
      <c r="D33776" s="554"/>
    </row>
    <row r="33777" spans="3:4" hidden="1" outlineLevel="1" x14ac:dyDescent="0.2">
      <c r="C33777" s="554"/>
      <c r="D33777" s="554"/>
    </row>
    <row r="33778" spans="3:4" hidden="1" outlineLevel="1" x14ac:dyDescent="0.2">
      <c r="C33778" s="554"/>
      <c r="D33778" s="554"/>
    </row>
    <row r="33779" spans="3:4" hidden="1" outlineLevel="1" x14ac:dyDescent="0.2">
      <c r="C33779" s="554"/>
      <c r="D33779" s="554"/>
    </row>
    <row r="33780" spans="3:4" hidden="1" outlineLevel="1" x14ac:dyDescent="0.2">
      <c r="C33780" s="554"/>
      <c r="D33780" s="554"/>
    </row>
    <row r="33781" spans="3:4" hidden="1" outlineLevel="1" x14ac:dyDescent="0.2">
      <c r="C33781" s="554"/>
      <c r="D33781" s="554"/>
    </row>
    <row r="33782" spans="3:4" hidden="1" outlineLevel="1" x14ac:dyDescent="0.2">
      <c r="C33782" s="554"/>
      <c r="D33782" s="554"/>
    </row>
    <row r="33783" spans="3:4" hidden="1" outlineLevel="1" x14ac:dyDescent="0.2">
      <c r="C33783" s="554"/>
      <c r="D33783" s="554"/>
    </row>
    <row r="33784" spans="3:4" hidden="1" outlineLevel="1" x14ac:dyDescent="0.2">
      <c r="C33784" s="554"/>
      <c r="D33784" s="554"/>
    </row>
    <row r="33785" spans="3:4" hidden="1" outlineLevel="1" x14ac:dyDescent="0.2">
      <c r="C33785" s="554"/>
      <c r="D33785" s="554"/>
    </row>
    <row r="33786" spans="3:4" hidden="1" outlineLevel="1" x14ac:dyDescent="0.2">
      <c r="C33786" s="554"/>
      <c r="D33786" s="554"/>
    </row>
    <row r="33787" spans="3:4" hidden="1" outlineLevel="1" x14ac:dyDescent="0.2">
      <c r="C33787" s="554"/>
      <c r="D33787" s="554"/>
    </row>
    <row r="33788" spans="3:4" hidden="1" outlineLevel="1" x14ac:dyDescent="0.2">
      <c r="C33788" s="554"/>
      <c r="D33788" s="554"/>
    </row>
    <row r="33789" spans="3:4" hidden="1" outlineLevel="1" x14ac:dyDescent="0.2">
      <c r="C33789" s="554"/>
      <c r="D33789" s="554"/>
    </row>
    <row r="33790" spans="3:4" hidden="1" outlineLevel="1" x14ac:dyDescent="0.2">
      <c r="C33790" s="554"/>
      <c r="D33790" s="554"/>
    </row>
    <row r="33791" spans="3:4" hidden="1" outlineLevel="1" x14ac:dyDescent="0.2">
      <c r="C33791" s="554"/>
      <c r="D33791" s="554"/>
    </row>
    <row r="33792" spans="3:4" hidden="1" outlineLevel="1" x14ac:dyDescent="0.2">
      <c r="C33792" s="554"/>
      <c r="D33792" s="554"/>
    </row>
    <row r="33793" spans="3:4" hidden="1" outlineLevel="1" x14ac:dyDescent="0.2">
      <c r="C33793" s="554"/>
      <c r="D33793" s="554"/>
    </row>
    <row r="33794" spans="3:4" hidden="1" outlineLevel="1" x14ac:dyDescent="0.2">
      <c r="C33794" s="554"/>
      <c r="D33794" s="554"/>
    </row>
    <row r="33795" spans="3:4" hidden="1" outlineLevel="1" x14ac:dyDescent="0.2">
      <c r="C33795" s="554"/>
      <c r="D33795" s="554"/>
    </row>
    <row r="33796" spans="3:4" hidden="1" outlineLevel="1" x14ac:dyDescent="0.2">
      <c r="C33796" s="554"/>
      <c r="D33796" s="554"/>
    </row>
    <row r="33797" spans="3:4" hidden="1" outlineLevel="1" x14ac:dyDescent="0.2">
      <c r="C33797" s="554"/>
      <c r="D33797" s="554"/>
    </row>
    <row r="33798" spans="3:4" hidden="1" outlineLevel="1" x14ac:dyDescent="0.2">
      <c r="C33798" s="554"/>
      <c r="D33798" s="554"/>
    </row>
    <row r="33799" spans="3:4" hidden="1" outlineLevel="1" x14ac:dyDescent="0.2">
      <c r="C33799" s="554"/>
      <c r="D33799" s="554"/>
    </row>
    <row r="33800" spans="3:4" hidden="1" outlineLevel="1" x14ac:dyDescent="0.2">
      <c r="C33800" s="554"/>
      <c r="D33800" s="554"/>
    </row>
    <row r="33801" spans="3:4" hidden="1" outlineLevel="1" x14ac:dyDescent="0.2">
      <c r="C33801" s="554"/>
      <c r="D33801" s="554"/>
    </row>
    <row r="33802" spans="3:4" hidden="1" outlineLevel="1" x14ac:dyDescent="0.2">
      <c r="C33802" s="554"/>
      <c r="D33802" s="554"/>
    </row>
    <row r="33803" spans="3:4" hidden="1" outlineLevel="1" x14ac:dyDescent="0.2">
      <c r="C33803" s="554"/>
      <c r="D33803" s="554"/>
    </row>
    <row r="33804" spans="3:4" hidden="1" outlineLevel="1" x14ac:dyDescent="0.2">
      <c r="C33804" s="554"/>
      <c r="D33804" s="554"/>
    </row>
    <row r="33805" spans="3:4" hidden="1" outlineLevel="1" x14ac:dyDescent="0.2">
      <c r="C33805" s="554"/>
      <c r="D33805" s="554"/>
    </row>
    <row r="33806" spans="3:4" hidden="1" outlineLevel="1" x14ac:dyDescent="0.2">
      <c r="C33806" s="554"/>
      <c r="D33806" s="554"/>
    </row>
    <row r="33807" spans="3:4" hidden="1" outlineLevel="1" x14ac:dyDescent="0.2">
      <c r="C33807" s="554"/>
      <c r="D33807" s="554"/>
    </row>
    <row r="33808" spans="3:4" hidden="1" outlineLevel="1" x14ac:dyDescent="0.2">
      <c r="C33808" s="554"/>
      <c r="D33808" s="554"/>
    </row>
    <row r="33809" spans="3:4" hidden="1" outlineLevel="1" x14ac:dyDescent="0.2">
      <c r="C33809" s="554"/>
      <c r="D33809" s="554"/>
    </row>
    <row r="33810" spans="3:4" hidden="1" outlineLevel="1" x14ac:dyDescent="0.2">
      <c r="C33810" s="554"/>
      <c r="D33810" s="554"/>
    </row>
    <row r="33811" spans="3:4" hidden="1" outlineLevel="1" x14ac:dyDescent="0.2">
      <c r="C33811" s="554"/>
      <c r="D33811" s="554"/>
    </row>
    <row r="33812" spans="3:4" hidden="1" outlineLevel="1" x14ac:dyDescent="0.2">
      <c r="C33812" s="554"/>
      <c r="D33812" s="554"/>
    </row>
    <row r="33813" spans="3:4" hidden="1" outlineLevel="1" x14ac:dyDescent="0.2">
      <c r="C33813" s="554"/>
      <c r="D33813" s="554"/>
    </row>
    <row r="33814" spans="3:4" hidden="1" outlineLevel="1" x14ac:dyDescent="0.2">
      <c r="C33814" s="554"/>
      <c r="D33814" s="554"/>
    </row>
    <row r="33815" spans="3:4" hidden="1" outlineLevel="1" x14ac:dyDescent="0.2">
      <c r="C33815" s="554"/>
      <c r="D33815" s="554"/>
    </row>
    <row r="33816" spans="3:4" hidden="1" outlineLevel="1" x14ac:dyDescent="0.2">
      <c r="C33816" s="554"/>
      <c r="D33816" s="554"/>
    </row>
    <row r="33817" spans="3:4" hidden="1" outlineLevel="1" x14ac:dyDescent="0.2">
      <c r="C33817" s="554"/>
      <c r="D33817" s="554"/>
    </row>
    <row r="33818" spans="3:4" hidden="1" outlineLevel="1" x14ac:dyDescent="0.2">
      <c r="C33818" s="554"/>
      <c r="D33818" s="554"/>
    </row>
    <row r="33819" spans="3:4" hidden="1" outlineLevel="1" x14ac:dyDescent="0.2">
      <c r="C33819" s="554"/>
      <c r="D33819" s="554"/>
    </row>
    <row r="33820" spans="3:4" hidden="1" outlineLevel="1" x14ac:dyDescent="0.2">
      <c r="C33820" s="554"/>
      <c r="D33820" s="554"/>
    </row>
    <row r="33821" spans="3:4" hidden="1" outlineLevel="1" x14ac:dyDescent="0.2">
      <c r="C33821" s="554"/>
      <c r="D33821" s="554"/>
    </row>
    <row r="33822" spans="3:4" hidden="1" outlineLevel="1" x14ac:dyDescent="0.2">
      <c r="C33822" s="554"/>
      <c r="D33822" s="554"/>
    </row>
    <row r="33823" spans="3:4" hidden="1" outlineLevel="1" x14ac:dyDescent="0.2">
      <c r="C33823" s="554"/>
      <c r="D33823" s="554"/>
    </row>
    <row r="33824" spans="3:4" hidden="1" outlineLevel="1" x14ac:dyDescent="0.2">
      <c r="C33824" s="554"/>
      <c r="D33824" s="554"/>
    </row>
    <row r="33825" spans="3:4" hidden="1" outlineLevel="1" x14ac:dyDescent="0.2">
      <c r="C33825" s="554"/>
      <c r="D33825" s="554"/>
    </row>
    <row r="33826" spans="3:4" hidden="1" outlineLevel="1" x14ac:dyDescent="0.2">
      <c r="C33826" s="554"/>
      <c r="D33826" s="554"/>
    </row>
    <row r="33827" spans="3:4" hidden="1" outlineLevel="1" x14ac:dyDescent="0.2">
      <c r="C33827" s="554"/>
      <c r="D33827" s="554"/>
    </row>
    <row r="33828" spans="3:4" hidden="1" outlineLevel="1" x14ac:dyDescent="0.2">
      <c r="C33828" s="554"/>
      <c r="D33828" s="554"/>
    </row>
    <row r="33829" spans="3:4" hidden="1" outlineLevel="1" x14ac:dyDescent="0.2">
      <c r="C33829" s="554"/>
      <c r="D33829" s="554"/>
    </row>
    <row r="33830" spans="3:4" hidden="1" outlineLevel="1" x14ac:dyDescent="0.2">
      <c r="C33830" s="554"/>
      <c r="D33830" s="554"/>
    </row>
    <row r="33831" spans="3:4" hidden="1" outlineLevel="1" x14ac:dyDescent="0.2">
      <c r="C33831" s="554"/>
      <c r="D33831" s="554"/>
    </row>
    <row r="33832" spans="3:4" hidden="1" outlineLevel="1" x14ac:dyDescent="0.2">
      <c r="C33832" s="554"/>
      <c r="D33832" s="554"/>
    </row>
    <row r="33833" spans="3:4" hidden="1" outlineLevel="1" x14ac:dyDescent="0.2">
      <c r="C33833" s="554"/>
      <c r="D33833" s="554"/>
    </row>
    <row r="33834" spans="3:4" hidden="1" outlineLevel="1" x14ac:dyDescent="0.2">
      <c r="C33834" s="554"/>
      <c r="D33834" s="554"/>
    </row>
    <row r="33835" spans="3:4" hidden="1" outlineLevel="1" x14ac:dyDescent="0.2">
      <c r="C33835" s="554"/>
      <c r="D33835" s="554"/>
    </row>
    <row r="33836" spans="3:4" hidden="1" outlineLevel="1" x14ac:dyDescent="0.2">
      <c r="C33836" s="554"/>
      <c r="D33836" s="554"/>
    </row>
    <row r="33837" spans="3:4" hidden="1" outlineLevel="1" x14ac:dyDescent="0.2">
      <c r="C33837" s="554"/>
      <c r="D33837" s="554"/>
    </row>
    <row r="33838" spans="3:4" hidden="1" outlineLevel="1" x14ac:dyDescent="0.2">
      <c r="C33838" s="554"/>
      <c r="D33838" s="554"/>
    </row>
    <row r="33839" spans="3:4" hidden="1" outlineLevel="1" x14ac:dyDescent="0.2">
      <c r="C33839" s="554"/>
      <c r="D33839" s="554"/>
    </row>
    <row r="33840" spans="3:4" hidden="1" outlineLevel="1" x14ac:dyDescent="0.2">
      <c r="C33840" s="554"/>
      <c r="D33840" s="554"/>
    </row>
    <row r="33841" spans="3:4" hidden="1" outlineLevel="1" x14ac:dyDescent="0.2">
      <c r="C33841" s="554"/>
      <c r="D33841" s="554"/>
    </row>
    <row r="33842" spans="3:4" hidden="1" outlineLevel="1" x14ac:dyDescent="0.2">
      <c r="C33842" s="554"/>
      <c r="D33842" s="554"/>
    </row>
    <row r="33843" spans="3:4" hidden="1" outlineLevel="1" x14ac:dyDescent="0.2">
      <c r="C33843" s="554"/>
      <c r="D33843" s="554"/>
    </row>
    <row r="33844" spans="3:4" hidden="1" outlineLevel="1" x14ac:dyDescent="0.2">
      <c r="C33844" s="554"/>
      <c r="D33844" s="554"/>
    </row>
    <row r="33845" spans="3:4" hidden="1" outlineLevel="1" x14ac:dyDescent="0.2">
      <c r="C33845" s="554"/>
      <c r="D33845" s="554"/>
    </row>
    <row r="33846" spans="3:4" hidden="1" outlineLevel="1" x14ac:dyDescent="0.2">
      <c r="C33846" s="554"/>
      <c r="D33846" s="554"/>
    </row>
    <row r="33847" spans="3:4" hidden="1" outlineLevel="1" x14ac:dyDescent="0.2">
      <c r="C33847" s="554"/>
      <c r="D33847" s="554"/>
    </row>
    <row r="33848" spans="3:4" hidden="1" outlineLevel="1" x14ac:dyDescent="0.2">
      <c r="C33848" s="554"/>
      <c r="D33848" s="554"/>
    </row>
    <row r="33849" spans="3:4" hidden="1" outlineLevel="1" x14ac:dyDescent="0.2">
      <c r="C33849" s="554"/>
      <c r="D33849" s="554"/>
    </row>
    <row r="33850" spans="3:4" hidden="1" outlineLevel="1" x14ac:dyDescent="0.2">
      <c r="C33850" s="554"/>
      <c r="D33850" s="554"/>
    </row>
    <row r="33851" spans="3:4" hidden="1" outlineLevel="1" x14ac:dyDescent="0.2">
      <c r="C33851" s="554"/>
      <c r="D33851" s="554"/>
    </row>
    <row r="33852" spans="3:4" hidden="1" outlineLevel="1" x14ac:dyDescent="0.2">
      <c r="C33852" s="554"/>
      <c r="D33852" s="554"/>
    </row>
    <row r="33853" spans="3:4" hidden="1" outlineLevel="1" x14ac:dyDescent="0.2">
      <c r="C33853" s="554"/>
      <c r="D33853" s="554"/>
    </row>
    <row r="33854" spans="3:4" hidden="1" outlineLevel="1" x14ac:dyDescent="0.2">
      <c r="C33854" s="554"/>
      <c r="D33854" s="554"/>
    </row>
    <row r="33855" spans="3:4" hidden="1" outlineLevel="1" x14ac:dyDescent="0.2">
      <c r="C33855" s="554"/>
      <c r="D33855" s="554"/>
    </row>
    <row r="33856" spans="3:4" hidden="1" outlineLevel="1" x14ac:dyDescent="0.2">
      <c r="C33856" s="554"/>
      <c r="D33856" s="554"/>
    </row>
    <row r="33857" spans="3:4" hidden="1" outlineLevel="1" x14ac:dyDescent="0.2">
      <c r="C33857" s="554"/>
      <c r="D33857" s="554"/>
    </row>
    <row r="33858" spans="3:4" hidden="1" outlineLevel="1" x14ac:dyDescent="0.2">
      <c r="C33858" s="554"/>
      <c r="D33858" s="554"/>
    </row>
    <row r="33859" spans="3:4" hidden="1" outlineLevel="1" x14ac:dyDescent="0.2">
      <c r="C33859" s="554"/>
      <c r="D33859" s="554"/>
    </row>
    <row r="33860" spans="3:4" hidden="1" outlineLevel="1" x14ac:dyDescent="0.2">
      <c r="C33860" s="554"/>
      <c r="D33860" s="554"/>
    </row>
    <row r="33861" spans="3:4" hidden="1" outlineLevel="1" x14ac:dyDescent="0.2">
      <c r="C33861" s="554"/>
      <c r="D33861" s="554"/>
    </row>
    <row r="33862" spans="3:4" hidden="1" outlineLevel="1" x14ac:dyDescent="0.2">
      <c r="C33862" s="554"/>
      <c r="D33862" s="554"/>
    </row>
    <row r="33863" spans="3:4" hidden="1" outlineLevel="1" x14ac:dyDescent="0.2">
      <c r="C33863" s="554"/>
      <c r="D33863" s="554"/>
    </row>
    <row r="33864" spans="3:4" hidden="1" outlineLevel="1" x14ac:dyDescent="0.2">
      <c r="C33864" s="554"/>
      <c r="D33864" s="554"/>
    </row>
    <row r="33865" spans="3:4" hidden="1" outlineLevel="1" x14ac:dyDescent="0.2">
      <c r="C33865" s="554"/>
      <c r="D33865" s="554"/>
    </row>
    <row r="33866" spans="3:4" hidden="1" outlineLevel="1" x14ac:dyDescent="0.2">
      <c r="C33866" s="554"/>
      <c r="D33866" s="554"/>
    </row>
    <row r="33867" spans="3:4" hidden="1" outlineLevel="1" x14ac:dyDescent="0.2">
      <c r="C33867" s="554"/>
      <c r="D33867" s="554"/>
    </row>
    <row r="33868" spans="3:4" hidden="1" outlineLevel="1" x14ac:dyDescent="0.2">
      <c r="C33868" s="554"/>
      <c r="D33868" s="554"/>
    </row>
    <row r="33869" spans="3:4" hidden="1" outlineLevel="1" x14ac:dyDescent="0.2">
      <c r="C33869" s="554"/>
      <c r="D33869" s="554"/>
    </row>
    <row r="33870" spans="3:4" hidden="1" outlineLevel="1" x14ac:dyDescent="0.2">
      <c r="C33870" s="554"/>
      <c r="D33870" s="554"/>
    </row>
    <row r="33871" spans="3:4" hidden="1" outlineLevel="1" x14ac:dyDescent="0.2">
      <c r="C33871" s="554"/>
      <c r="D33871" s="554"/>
    </row>
    <row r="33872" spans="3:4" hidden="1" outlineLevel="1" x14ac:dyDescent="0.2">
      <c r="C33872" s="554"/>
      <c r="D33872" s="554"/>
    </row>
    <row r="33873" spans="3:4" hidden="1" outlineLevel="1" x14ac:dyDescent="0.2">
      <c r="C33873" s="554"/>
      <c r="D33873" s="554"/>
    </row>
    <row r="33874" spans="3:4" hidden="1" outlineLevel="1" x14ac:dyDescent="0.2">
      <c r="C33874" s="554"/>
      <c r="D33874" s="554"/>
    </row>
    <row r="33875" spans="3:4" hidden="1" outlineLevel="1" x14ac:dyDescent="0.2">
      <c r="C33875" s="554"/>
      <c r="D33875" s="554"/>
    </row>
    <row r="33876" spans="3:4" hidden="1" outlineLevel="1" x14ac:dyDescent="0.2">
      <c r="C33876" s="554"/>
      <c r="D33876" s="554"/>
    </row>
    <row r="33877" spans="3:4" hidden="1" outlineLevel="1" x14ac:dyDescent="0.2">
      <c r="C33877" s="554"/>
      <c r="D33877" s="554"/>
    </row>
    <row r="33878" spans="3:4" hidden="1" outlineLevel="1" x14ac:dyDescent="0.2">
      <c r="C33878" s="554"/>
      <c r="D33878" s="554"/>
    </row>
    <row r="33879" spans="3:4" hidden="1" outlineLevel="1" x14ac:dyDescent="0.2">
      <c r="C33879" s="554"/>
      <c r="D33879" s="554"/>
    </row>
    <row r="33880" spans="3:4" hidden="1" outlineLevel="1" x14ac:dyDescent="0.2">
      <c r="C33880" s="554"/>
      <c r="D33880" s="554"/>
    </row>
    <row r="33881" spans="3:4" hidden="1" outlineLevel="1" x14ac:dyDescent="0.2">
      <c r="C33881" s="554"/>
      <c r="D33881" s="554"/>
    </row>
    <row r="33882" spans="3:4" hidden="1" outlineLevel="1" x14ac:dyDescent="0.2">
      <c r="C33882" s="554"/>
      <c r="D33882" s="554"/>
    </row>
    <row r="33883" spans="3:4" hidden="1" outlineLevel="1" x14ac:dyDescent="0.2">
      <c r="C33883" s="554"/>
      <c r="D33883" s="554"/>
    </row>
    <row r="33884" spans="3:4" hidden="1" outlineLevel="1" x14ac:dyDescent="0.2">
      <c r="C33884" s="554"/>
      <c r="D33884" s="554"/>
    </row>
    <row r="33885" spans="3:4" hidden="1" outlineLevel="1" x14ac:dyDescent="0.2">
      <c r="C33885" s="554"/>
      <c r="D33885" s="554"/>
    </row>
    <row r="33886" spans="3:4" hidden="1" outlineLevel="1" x14ac:dyDescent="0.2">
      <c r="C33886" s="554"/>
      <c r="D33886" s="554"/>
    </row>
    <row r="33887" spans="3:4" hidden="1" outlineLevel="1" x14ac:dyDescent="0.2">
      <c r="C33887" s="554"/>
      <c r="D33887" s="554"/>
    </row>
    <row r="33888" spans="3:4" hidden="1" outlineLevel="1" x14ac:dyDescent="0.2">
      <c r="C33888" s="554"/>
      <c r="D33888" s="554"/>
    </row>
    <row r="33889" spans="3:4" hidden="1" outlineLevel="1" x14ac:dyDescent="0.2">
      <c r="C33889" s="554"/>
      <c r="D33889" s="554"/>
    </row>
    <row r="33890" spans="3:4" hidden="1" outlineLevel="1" x14ac:dyDescent="0.2">
      <c r="C33890" s="554"/>
      <c r="D33890" s="554"/>
    </row>
    <row r="33891" spans="3:4" hidden="1" outlineLevel="1" x14ac:dyDescent="0.2">
      <c r="C33891" s="554"/>
      <c r="D33891" s="554"/>
    </row>
    <row r="33892" spans="3:4" hidden="1" outlineLevel="1" x14ac:dyDescent="0.2">
      <c r="C33892" s="554"/>
      <c r="D33892" s="554"/>
    </row>
    <row r="33893" spans="3:4" hidden="1" outlineLevel="1" x14ac:dyDescent="0.2">
      <c r="C33893" s="554"/>
      <c r="D33893" s="554"/>
    </row>
    <row r="33894" spans="3:4" hidden="1" outlineLevel="1" x14ac:dyDescent="0.2">
      <c r="C33894" s="554"/>
      <c r="D33894" s="554"/>
    </row>
    <row r="33895" spans="3:4" hidden="1" outlineLevel="1" x14ac:dyDescent="0.2">
      <c r="C33895" s="554"/>
      <c r="D33895" s="554"/>
    </row>
    <row r="33896" spans="3:4" hidden="1" outlineLevel="1" x14ac:dyDescent="0.2">
      <c r="C33896" s="554"/>
      <c r="D33896" s="554"/>
    </row>
    <row r="33897" spans="3:4" hidden="1" outlineLevel="1" x14ac:dyDescent="0.2">
      <c r="C33897" s="554"/>
      <c r="D33897" s="554"/>
    </row>
    <row r="33898" spans="3:4" hidden="1" outlineLevel="1" x14ac:dyDescent="0.2">
      <c r="C33898" s="554"/>
      <c r="D33898" s="554"/>
    </row>
    <row r="33899" spans="3:4" hidden="1" outlineLevel="1" x14ac:dyDescent="0.2">
      <c r="C33899" s="554"/>
      <c r="D33899" s="554"/>
    </row>
    <row r="33900" spans="3:4" hidden="1" outlineLevel="1" x14ac:dyDescent="0.2">
      <c r="C33900" s="554"/>
      <c r="D33900" s="554"/>
    </row>
    <row r="33901" spans="3:4" hidden="1" outlineLevel="1" x14ac:dyDescent="0.2">
      <c r="C33901" s="554"/>
      <c r="D33901" s="554"/>
    </row>
    <row r="33902" spans="3:4" hidden="1" outlineLevel="1" x14ac:dyDescent="0.2">
      <c r="C33902" s="554"/>
      <c r="D33902" s="554"/>
    </row>
    <row r="33903" spans="3:4" hidden="1" outlineLevel="1" x14ac:dyDescent="0.2">
      <c r="C33903" s="554"/>
      <c r="D33903" s="554"/>
    </row>
    <row r="33904" spans="3:4" hidden="1" outlineLevel="1" x14ac:dyDescent="0.2">
      <c r="C33904" s="554"/>
      <c r="D33904" s="554"/>
    </row>
    <row r="33905" spans="3:4" hidden="1" outlineLevel="1" x14ac:dyDescent="0.2">
      <c r="C33905" s="554"/>
      <c r="D33905" s="554"/>
    </row>
    <row r="33906" spans="3:4" hidden="1" outlineLevel="1" x14ac:dyDescent="0.2">
      <c r="C33906" s="554"/>
      <c r="D33906" s="554"/>
    </row>
    <row r="33907" spans="3:4" hidden="1" outlineLevel="1" x14ac:dyDescent="0.2">
      <c r="C33907" s="554"/>
      <c r="D33907" s="554"/>
    </row>
    <row r="33908" spans="3:4" hidden="1" outlineLevel="1" x14ac:dyDescent="0.2">
      <c r="C33908" s="554"/>
      <c r="D33908" s="554"/>
    </row>
    <row r="33909" spans="3:4" hidden="1" outlineLevel="1" x14ac:dyDescent="0.2">
      <c r="C33909" s="554"/>
      <c r="D33909" s="554"/>
    </row>
    <row r="33910" spans="3:4" hidden="1" outlineLevel="1" x14ac:dyDescent="0.2">
      <c r="C33910" s="554"/>
      <c r="D33910" s="554"/>
    </row>
    <row r="33911" spans="3:4" hidden="1" outlineLevel="1" x14ac:dyDescent="0.2">
      <c r="C33911" s="554"/>
      <c r="D33911" s="554"/>
    </row>
    <row r="33912" spans="3:4" hidden="1" outlineLevel="1" x14ac:dyDescent="0.2">
      <c r="C33912" s="554"/>
      <c r="D33912" s="554"/>
    </row>
    <row r="33913" spans="3:4" hidden="1" outlineLevel="1" x14ac:dyDescent="0.2">
      <c r="C33913" s="554"/>
      <c r="D33913" s="554"/>
    </row>
    <row r="33914" spans="3:4" hidden="1" outlineLevel="1" x14ac:dyDescent="0.2">
      <c r="C33914" s="554"/>
      <c r="D33914" s="554"/>
    </row>
    <row r="33915" spans="3:4" hidden="1" outlineLevel="1" x14ac:dyDescent="0.2">
      <c r="C33915" s="554"/>
      <c r="D33915" s="554"/>
    </row>
    <row r="33916" spans="3:4" hidden="1" outlineLevel="1" x14ac:dyDescent="0.2">
      <c r="C33916" s="554"/>
      <c r="D33916" s="554"/>
    </row>
    <row r="33917" spans="3:4" hidden="1" outlineLevel="1" x14ac:dyDescent="0.2">
      <c r="C33917" s="554"/>
      <c r="D33917" s="554"/>
    </row>
    <row r="33918" spans="3:4" hidden="1" outlineLevel="1" x14ac:dyDescent="0.2">
      <c r="C33918" s="554"/>
      <c r="D33918" s="554"/>
    </row>
    <row r="33919" spans="3:4" hidden="1" outlineLevel="1" x14ac:dyDescent="0.2">
      <c r="C33919" s="554"/>
      <c r="D33919" s="554"/>
    </row>
    <row r="33920" spans="3:4" hidden="1" outlineLevel="1" x14ac:dyDescent="0.2">
      <c r="C33920" s="554"/>
      <c r="D33920" s="554"/>
    </row>
    <row r="33921" spans="3:4" hidden="1" outlineLevel="1" x14ac:dyDescent="0.2">
      <c r="C33921" s="554"/>
      <c r="D33921" s="554"/>
    </row>
    <row r="33922" spans="3:4" hidden="1" outlineLevel="1" x14ac:dyDescent="0.2">
      <c r="C33922" s="554"/>
      <c r="D33922" s="554"/>
    </row>
    <row r="33923" spans="3:4" hidden="1" outlineLevel="1" x14ac:dyDescent="0.2">
      <c r="C33923" s="554"/>
      <c r="D33923" s="554"/>
    </row>
    <row r="33924" spans="3:4" hidden="1" outlineLevel="1" x14ac:dyDescent="0.2">
      <c r="C33924" s="554"/>
      <c r="D33924" s="554"/>
    </row>
    <row r="33925" spans="3:4" hidden="1" outlineLevel="1" x14ac:dyDescent="0.2">
      <c r="C33925" s="554"/>
      <c r="D33925" s="554"/>
    </row>
    <row r="33926" spans="3:4" hidden="1" outlineLevel="1" x14ac:dyDescent="0.2">
      <c r="C33926" s="554"/>
      <c r="D33926" s="554"/>
    </row>
    <row r="33927" spans="3:4" hidden="1" outlineLevel="1" x14ac:dyDescent="0.2">
      <c r="C33927" s="554"/>
      <c r="D33927" s="554"/>
    </row>
    <row r="33928" spans="3:4" hidden="1" outlineLevel="1" x14ac:dyDescent="0.2">
      <c r="C33928" s="554"/>
      <c r="D33928" s="554"/>
    </row>
    <row r="33929" spans="3:4" hidden="1" outlineLevel="1" x14ac:dyDescent="0.2">
      <c r="C33929" s="554"/>
      <c r="D33929" s="554"/>
    </row>
    <row r="33930" spans="3:4" hidden="1" outlineLevel="1" x14ac:dyDescent="0.2">
      <c r="C33930" s="554"/>
      <c r="D33930" s="554"/>
    </row>
    <row r="33931" spans="3:4" hidden="1" outlineLevel="1" x14ac:dyDescent="0.2">
      <c r="C33931" s="554"/>
      <c r="D33931" s="554"/>
    </row>
    <row r="33932" spans="3:4" hidden="1" outlineLevel="1" x14ac:dyDescent="0.2">
      <c r="C33932" s="554"/>
      <c r="D33932" s="554"/>
    </row>
    <row r="33933" spans="3:4" hidden="1" outlineLevel="1" x14ac:dyDescent="0.2">
      <c r="C33933" s="554"/>
      <c r="D33933" s="554"/>
    </row>
    <row r="33934" spans="3:4" hidden="1" outlineLevel="1" x14ac:dyDescent="0.2">
      <c r="C33934" s="554"/>
      <c r="D33934" s="554"/>
    </row>
    <row r="33935" spans="3:4" hidden="1" outlineLevel="1" x14ac:dyDescent="0.2">
      <c r="C33935" s="554"/>
      <c r="D33935" s="554"/>
    </row>
    <row r="33936" spans="3:4" hidden="1" outlineLevel="1" x14ac:dyDescent="0.2">
      <c r="C33936" s="554"/>
      <c r="D33936" s="554"/>
    </row>
    <row r="33937" spans="3:4" hidden="1" outlineLevel="1" x14ac:dyDescent="0.2">
      <c r="C33937" s="554"/>
      <c r="D33937" s="554"/>
    </row>
    <row r="33938" spans="3:4" hidden="1" outlineLevel="1" x14ac:dyDescent="0.2">
      <c r="C33938" s="554"/>
      <c r="D33938" s="554"/>
    </row>
    <row r="33939" spans="3:4" hidden="1" outlineLevel="1" x14ac:dyDescent="0.2">
      <c r="C33939" s="554"/>
      <c r="D33939" s="554"/>
    </row>
    <row r="33940" spans="3:4" hidden="1" outlineLevel="1" x14ac:dyDescent="0.2">
      <c r="C33940" s="554"/>
      <c r="D33940" s="554"/>
    </row>
    <row r="33941" spans="3:4" hidden="1" outlineLevel="1" x14ac:dyDescent="0.2">
      <c r="C33941" s="554"/>
      <c r="D33941" s="554"/>
    </row>
    <row r="33942" spans="3:4" hidden="1" outlineLevel="1" x14ac:dyDescent="0.2">
      <c r="C33942" s="554"/>
      <c r="D33942" s="554"/>
    </row>
    <row r="33943" spans="3:4" hidden="1" outlineLevel="1" x14ac:dyDescent="0.2">
      <c r="C33943" s="554"/>
      <c r="D33943" s="554"/>
    </row>
    <row r="33944" spans="3:4" hidden="1" outlineLevel="1" x14ac:dyDescent="0.2">
      <c r="C33944" s="554"/>
      <c r="D33944" s="554"/>
    </row>
    <row r="33945" spans="3:4" hidden="1" outlineLevel="1" x14ac:dyDescent="0.2">
      <c r="C33945" s="554"/>
      <c r="D33945" s="554"/>
    </row>
    <row r="33946" spans="3:4" hidden="1" outlineLevel="1" x14ac:dyDescent="0.2">
      <c r="C33946" s="554"/>
      <c r="D33946" s="554"/>
    </row>
    <row r="33947" spans="3:4" hidden="1" outlineLevel="1" x14ac:dyDescent="0.2">
      <c r="C33947" s="554"/>
      <c r="D33947" s="554"/>
    </row>
    <row r="33948" spans="3:4" hidden="1" outlineLevel="1" x14ac:dyDescent="0.2">
      <c r="C33948" s="554"/>
      <c r="D33948" s="554"/>
    </row>
    <row r="33949" spans="3:4" hidden="1" outlineLevel="1" x14ac:dyDescent="0.2">
      <c r="C33949" s="554"/>
      <c r="D33949" s="554"/>
    </row>
    <row r="33950" spans="3:4" hidden="1" outlineLevel="1" x14ac:dyDescent="0.2">
      <c r="C33950" s="554"/>
      <c r="D33950" s="554"/>
    </row>
    <row r="33951" spans="3:4" hidden="1" outlineLevel="1" x14ac:dyDescent="0.2">
      <c r="C33951" s="554"/>
      <c r="D33951" s="554"/>
    </row>
    <row r="33952" spans="3:4" hidden="1" outlineLevel="1" x14ac:dyDescent="0.2">
      <c r="C33952" s="554"/>
      <c r="D33952" s="554"/>
    </row>
    <row r="33953" spans="3:4" hidden="1" outlineLevel="1" x14ac:dyDescent="0.2">
      <c r="C33953" s="554"/>
      <c r="D33953" s="554"/>
    </row>
    <row r="33954" spans="3:4" hidden="1" outlineLevel="1" x14ac:dyDescent="0.2">
      <c r="C33954" s="554"/>
      <c r="D33954" s="554"/>
    </row>
    <row r="33955" spans="3:4" hidden="1" outlineLevel="1" x14ac:dyDescent="0.2">
      <c r="C33955" s="554"/>
      <c r="D33955" s="554"/>
    </row>
    <row r="33956" spans="3:4" hidden="1" outlineLevel="1" x14ac:dyDescent="0.2">
      <c r="C33956" s="554"/>
      <c r="D33956" s="554"/>
    </row>
    <row r="33957" spans="3:4" hidden="1" outlineLevel="1" x14ac:dyDescent="0.2">
      <c r="C33957" s="554"/>
      <c r="D33957" s="554"/>
    </row>
    <row r="33958" spans="3:4" hidden="1" outlineLevel="1" x14ac:dyDescent="0.2">
      <c r="C33958" s="554"/>
      <c r="D33958" s="554"/>
    </row>
    <row r="33959" spans="3:4" hidden="1" outlineLevel="1" x14ac:dyDescent="0.2">
      <c r="C33959" s="554"/>
      <c r="D33959" s="554"/>
    </row>
    <row r="33960" spans="3:4" hidden="1" outlineLevel="1" x14ac:dyDescent="0.2">
      <c r="C33960" s="554"/>
      <c r="D33960" s="554"/>
    </row>
    <row r="33961" spans="3:4" hidden="1" outlineLevel="1" x14ac:dyDescent="0.2">
      <c r="C33961" s="554"/>
      <c r="D33961" s="554"/>
    </row>
    <row r="33962" spans="3:4" hidden="1" outlineLevel="1" x14ac:dyDescent="0.2">
      <c r="C33962" s="554"/>
      <c r="D33962" s="554"/>
    </row>
    <row r="33963" spans="3:4" hidden="1" outlineLevel="1" x14ac:dyDescent="0.2">
      <c r="C33963" s="554"/>
      <c r="D33963" s="554"/>
    </row>
    <row r="33964" spans="3:4" hidden="1" outlineLevel="1" x14ac:dyDescent="0.2">
      <c r="C33964" s="554"/>
      <c r="D33964" s="554"/>
    </row>
    <row r="33965" spans="3:4" hidden="1" outlineLevel="1" x14ac:dyDescent="0.2">
      <c r="C33965" s="554"/>
      <c r="D33965" s="554"/>
    </row>
    <row r="33966" spans="3:4" hidden="1" outlineLevel="1" x14ac:dyDescent="0.2">
      <c r="C33966" s="554"/>
      <c r="D33966" s="554"/>
    </row>
    <row r="33967" spans="3:4" hidden="1" outlineLevel="1" x14ac:dyDescent="0.2">
      <c r="C33967" s="554"/>
      <c r="D33967" s="554"/>
    </row>
    <row r="33968" spans="3:4" hidden="1" outlineLevel="1" x14ac:dyDescent="0.2">
      <c r="C33968" s="554"/>
      <c r="D33968" s="554"/>
    </row>
    <row r="33969" spans="3:4" hidden="1" outlineLevel="1" x14ac:dyDescent="0.2">
      <c r="C33969" s="554"/>
      <c r="D33969" s="554"/>
    </row>
    <row r="33970" spans="3:4" hidden="1" outlineLevel="1" x14ac:dyDescent="0.2">
      <c r="C33970" s="554"/>
      <c r="D33970" s="554"/>
    </row>
    <row r="33971" spans="3:4" hidden="1" outlineLevel="1" x14ac:dyDescent="0.2">
      <c r="C33971" s="554"/>
      <c r="D33971" s="554"/>
    </row>
    <row r="33972" spans="3:4" hidden="1" outlineLevel="1" x14ac:dyDescent="0.2">
      <c r="C33972" s="554"/>
      <c r="D33972" s="554"/>
    </row>
    <row r="33973" spans="3:4" hidden="1" outlineLevel="1" x14ac:dyDescent="0.2">
      <c r="C33973" s="554"/>
      <c r="D33973" s="554"/>
    </row>
    <row r="33974" spans="3:4" hidden="1" outlineLevel="1" x14ac:dyDescent="0.2">
      <c r="C33974" s="554"/>
      <c r="D33974" s="554"/>
    </row>
    <row r="33975" spans="3:4" hidden="1" outlineLevel="1" x14ac:dyDescent="0.2">
      <c r="C33975" s="554"/>
      <c r="D33975" s="554"/>
    </row>
    <row r="33976" spans="3:4" hidden="1" outlineLevel="1" x14ac:dyDescent="0.2">
      <c r="C33976" s="554"/>
      <c r="D33976" s="554"/>
    </row>
    <row r="33977" spans="3:4" hidden="1" outlineLevel="1" x14ac:dyDescent="0.2">
      <c r="C33977" s="554"/>
      <c r="D33977" s="554"/>
    </row>
    <row r="33978" spans="3:4" hidden="1" outlineLevel="1" x14ac:dyDescent="0.2">
      <c r="C33978" s="554"/>
      <c r="D33978" s="554"/>
    </row>
    <row r="33979" spans="3:4" hidden="1" outlineLevel="1" x14ac:dyDescent="0.2">
      <c r="C33979" s="554"/>
      <c r="D33979" s="554"/>
    </row>
    <row r="33980" spans="3:4" hidden="1" outlineLevel="1" x14ac:dyDescent="0.2">
      <c r="C33980" s="554"/>
      <c r="D33980" s="554"/>
    </row>
    <row r="33981" spans="3:4" hidden="1" outlineLevel="1" x14ac:dyDescent="0.2">
      <c r="C33981" s="554"/>
      <c r="D33981" s="554"/>
    </row>
    <row r="33982" spans="3:4" hidden="1" outlineLevel="1" x14ac:dyDescent="0.2">
      <c r="C33982" s="554"/>
      <c r="D33982" s="554"/>
    </row>
    <row r="33983" spans="3:4" hidden="1" outlineLevel="1" x14ac:dyDescent="0.2">
      <c r="C33983" s="554"/>
      <c r="D33983" s="554"/>
    </row>
    <row r="33984" spans="3:4" hidden="1" outlineLevel="1" x14ac:dyDescent="0.2">
      <c r="C33984" s="554"/>
      <c r="D33984" s="554"/>
    </row>
    <row r="33985" spans="3:4" hidden="1" outlineLevel="1" x14ac:dyDescent="0.2">
      <c r="C33985" s="554"/>
      <c r="D33985" s="554"/>
    </row>
    <row r="33986" spans="3:4" hidden="1" outlineLevel="1" x14ac:dyDescent="0.2">
      <c r="C33986" s="554"/>
      <c r="D33986" s="554"/>
    </row>
    <row r="33987" spans="3:4" hidden="1" outlineLevel="1" x14ac:dyDescent="0.2">
      <c r="C33987" s="554"/>
      <c r="D33987" s="554"/>
    </row>
    <row r="33988" spans="3:4" hidden="1" outlineLevel="1" x14ac:dyDescent="0.2">
      <c r="C33988" s="554"/>
      <c r="D33988" s="554"/>
    </row>
    <row r="33989" spans="3:4" hidden="1" outlineLevel="1" x14ac:dyDescent="0.2">
      <c r="C33989" s="554"/>
      <c r="D33989" s="554"/>
    </row>
    <row r="33990" spans="3:4" hidden="1" outlineLevel="1" x14ac:dyDescent="0.2">
      <c r="C33990" s="554"/>
      <c r="D33990" s="554"/>
    </row>
    <row r="33991" spans="3:4" hidden="1" outlineLevel="1" x14ac:dyDescent="0.2">
      <c r="C33991" s="554"/>
      <c r="D33991" s="554"/>
    </row>
    <row r="33992" spans="3:4" hidden="1" outlineLevel="1" x14ac:dyDescent="0.2">
      <c r="C33992" s="554"/>
      <c r="D33992" s="554"/>
    </row>
    <row r="33993" spans="3:4" hidden="1" outlineLevel="1" x14ac:dyDescent="0.2">
      <c r="C33993" s="554"/>
      <c r="D33993" s="554"/>
    </row>
    <row r="33994" spans="3:4" hidden="1" outlineLevel="1" x14ac:dyDescent="0.2">
      <c r="C33994" s="554"/>
      <c r="D33994" s="554"/>
    </row>
    <row r="33995" spans="3:4" hidden="1" outlineLevel="1" x14ac:dyDescent="0.2">
      <c r="C33995" s="554"/>
      <c r="D33995" s="554"/>
    </row>
    <row r="33996" spans="3:4" hidden="1" outlineLevel="1" x14ac:dyDescent="0.2">
      <c r="C33996" s="554"/>
      <c r="D33996" s="554"/>
    </row>
    <row r="33997" spans="3:4" hidden="1" outlineLevel="1" x14ac:dyDescent="0.2">
      <c r="C33997" s="554"/>
      <c r="D33997" s="554"/>
    </row>
    <row r="33998" spans="3:4" hidden="1" outlineLevel="1" x14ac:dyDescent="0.2">
      <c r="C33998" s="554"/>
      <c r="D33998" s="554"/>
    </row>
    <row r="33999" spans="3:4" hidden="1" outlineLevel="1" x14ac:dyDescent="0.2">
      <c r="C33999" s="554"/>
      <c r="D33999" s="554"/>
    </row>
    <row r="34000" spans="3:4" hidden="1" outlineLevel="1" x14ac:dyDescent="0.2">
      <c r="C34000" s="554"/>
      <c r="D34000" s="554"/>
    </row>
    <row r="34001" spans="3:4" hidden="1" outlineLevel="1" x14ac:dyDescent="0.2">
      <c r="C34001" s="554"/>
      <c r="D34001" s="554"/>
    </row>
    <row r="34002" spans="3:4" hidden="1" outlineLevel="1" x14ac:dyDescent="0.2">
      <c r="C34002" s="554"/>
      <c r="D34002" s="554"/>
    </row>
    <row r="34003" spans="3:4" hidden="1" outlineLevel="1" x14ac:dyDescent="0.2">
      <c r="C34003" s="554"/>
      <c r="D34003" s="554"/>
    </row>
    <row r="34004" spans="3:4" hidden="1" outlineLevel="1" x14ac:dyDescent="0.2">
      <c r="C34004" s="554"/>
      <c r="D34004" s="554"/>
    </row>
    <row r="34005" spans="3:4" hidden="1" outlineLevel="1" x14ac:dyDescent="0.2">
      <c r="C34005" s="554"/>
      <c r="D34005" s="554"/>
    </row>
    <row r="34006" spans="3:4" hidden="1" outlineLevel="1" x14ac:dyDescent="0.2">
      <c r="C34006" s="554"/>
      <c r="D34006" s="554"/>
    </row>
    <row r="34007" spans="3:4" hidden="1" outlineLevel="1" x14ac:dyDescent="0.2">
      <c r="C34007" s="554"/>
      <c r="D34007" s="554"/>
    </row>
    <row r="34008" spans="3:4" hidden="1" outlineLevel="1" x14ac:dyDescent="0.2">
      <c r="C34008" s="554"/>
      <c r="D34008" s="554"/>
    </row>
    <row r="34009" spans="3:4" hidden="1" outlineLevel="1" x14ac:dyDescent="0.2">
      <c r="C34009" s="554"/>
      <c r="D34009" s="554"/>
    </row>
    <row r="34010" spans="3:4" hidden="1" outlineLevel="1" x14ac:dyDescent="0.2">
      <c r="C34010" s="554"/>
      <c r="D34010" s="554"/>
    </row>
    <row r="34011" spans="3:4" hidden="1" outlineLevel="1" x14ac:dyDescent="0.2">
      <c r="C34011" s="554"/>
      <c r="D34011" s="554"/>
    </row>
    <row r="34012" spans="3:4" hidden="1" outlineLevel="1" x14ac:dyDescent="0.2">
      <c r="C34012" s="554"/>
      <c r="D34012" s="554"/>
    </row>
    <row r="34013" spans="3:4" hidden="1" outlineLevel="1" x14ac:dyDescent="0.2">
      <c r="C34013" s="554"/>
      <c r="D34013" s="554"/>
    </row>
    <row r="34014" spans="3:4" hidden="1" outlineLevel="1" x14ac:dyDescent="0.2">
      <c r="C34014" s="554"/>
      <c r="D34014" s="554"/>
    </row>
    <row r="34015" spans="3:4" hidden="1" outlineLevel="1" x14ac:dyDescent="0.2">
      <c r="C34015" s="554"/>
      <c r="D34015" s="554"/>
    </row>
    <row r="34016" spans="3:4" hidden="1" outlineLevel="1" x14ac:dyDescent="0.2">
      <c r="C34016" s="554"/>
      <c r="D34016" s="554"/>
    </row>
    <row r="34017" spans="3:4" hidden="1" outlineLevel="1" x14ac:dyDescent="0.2">
      <c r="C34017" s="554"/>
      <c r="D34017" s="554"/>
    </row>
    <row r="34018" spans="3:4" hidden="1" outlineLevel="1" x14ac:dyDescent="0.2">
      <c r="C34018" s="554"/>
      <c r="D34018" s="554"/>
    </row>
    <row r="34019" spans="3:4" hidden="1" outlineLevel="1" x14ac:dyDescent="0.2">
      <c r="C34019" s="554"/>
      <c r="D34019" s="554"/>
    </row>
    <row r="34020" spans="3:4" hidden="1" outlineLevel="1" x14ac:dyDescent="0.2">
      <c r="C34020" s="554"/>
      <c r="D34020" s="554"/>
    </row>
    <row r="34021" spans="3:4" hidden="1" outlineLevel="1" x14ac:dyDescent="0.2">
      <c r="C34021" s="554"/>
      <c r="D34021" s="554"/>
    </row>
    <row r="34022" spans="3:4" hidden="1" outlineLevel="1" x14ac:dyDescent="0.2">
      <c r="C34022" s="554"/>
      <c r="D34022" s="554"/>
    </row>
    <row r="34023" spans="3:4" hidden="1" outlineLevel="1" x14ac:dyDescent="0.2">
      <c r="C34023" s="554"/>
      <c r="D34023" s="554"/>
    </row>
    <row r="34024" spans="3:4" hidden="1" outlineLevel="1" x14ac:dyDescent="0.2">
      <c r="C34024" s="554"/>
      <c r="D34024" s="554"/>
    </row>
    <row r="34025" spans="3:4" hidden="1" outlineLevel="1" x14ac:dyDescent="0.2">
      <c r="C34025" s="554"/>
      <c r="D34025" s="554"/>
    </row>
    <row r="34026" spans="3:4" hidden="1" outlineLevel="1" x14ac:dyDescent="0.2">
      <c r="C34026" s="554"/>
      <c r="D34026" s="554"/>
    </row>
    <row r="34027" spans="3:4" hidden="1" outlineLevel="1" x14ac:dyDescent="0.2">
      <c r="C34027" s="554"/>
      <c r="D34027" s="554"/>
    </row>
    <row r="34028" spans="3:4" hidden="1" outlineLevel="1" x14ac:dyDescent="0.2">
      <c r="C34028" s="554"/>
      <c r="D34028" s="554"/>
    </row>
    <row r="34029" spans="3:4" hidden="1" outlineLevel="1" x14ac:dyDescent="0.2">
      <c r="C34029" s="554"/>
      <c r="D34029" s="554"/>
    </row>
    <row r="34030" spans="3:4" hidden="1" outlineLevel="1" x14ac:dyDescent="0.2">
      <c r="C34030" s="554"/>
      <c r="D34030" s="554"/>
    </row>
    <row r="34031" spans="3:4" hidden="1" outlineLevel="1" x14ac:dyDescent="0.2">
      <c r="C34031" s="554"/>
      <c r="D34031" s="554"/>
    </row>
    <row r="34032" spans="3:4" hidden="1" outlineLevel="1" x14ac:dyDescent="0.2">
      <c r="C34032" s="554"/>
      <c r="D34032" s="554"/>
    </row>
    <row r="34033" spans="3:4" hidden="1" outlineLevel="1" x14ac:dyDescent="0.2">
      <c r="C34033" s="554"/>
      <c r="D34033" s="554"/>
    </row>
    <row r="34034" spans="3:4" hidden="1" outlineLevel="1" x14ac:dyDescent="0.2">
      <c r="C34034" s="554"/>
      <c r="D34034" s="554"/>
    </row>
    <row r="34035" spans="3:4" hidden="1" outlineLevel="1" x14ac:dyDescent="0.2">
      <c r="C34035" s="554"/>
      <c r="D34035" s="554"/>
    </row>
    <row r="34036" spans="3:4" hidden="1" outlineLevel="1" x14ac:dyDescent="0.2">
      <c r="C34036" s="554"/>
      <c r="D34036" s="554"/>
    </row>
    <row r="34037" spans="3:4" hidden="1" outlineLevel="1" x14ac:dyDescent="0.2">
      <c r="C34037" s="554"/>
      <c r="D34037" s="554"/>
    </row>
    <row r="34038" spans="3:4" hidden="1" outlineLevel="1" x14ac:dyDescent="0.2">
      <c r="C34038" s="554"/>
      <c r="D34038" s="554"/>
    </row>
    <row r="34039" spans="3:4" hidden="1" outlineLevel="1" x14ac:dyDescent="0.2">
      <c r="C34039" s="554"/>
      <c r="D34039" s="554"/>
    </row>
    <row r="34040" spans="3:4" hidden="1" outlineLevel="1" x14ac:dyDescent="0.2">
      <c r="C34040" s="554"/>
      <c r="D34040" s="554"/>
    </row>
    <row r="34041" spans="3:4" hidden="1" outlineLevel="1" x14ac:dyDescent="0.2">
      <c r="C34041" s="554"/>
      <c r="D34041" s="554"/>
    </row>
    <row r="34042" spans="3:4" hidden="1" outlineLevel="1" x14ac:dyDescent="0.2">
      <c r="C34042" s="554"/>
      <c r="D34042" s="554"/>
    </row>
    <row r="34043" spans="3:4" hidden="1" outlineLevel="1" x14ac:dyDescent="0.2">
      <c r="C34043" s="554"/>
      <c r="D34043" s="554"/>
    </row>
    <row r="34044" spans="3:4" hidden="1" outlineLevel="1" x14ac:dyDescent="0.2">
      <c r="C34044" s="554"/>
      <c r="D34044" s="554"/>
    </row>
    <row r="34045" spans="3:4" hidden="1" outlineLevel="1" x14ac:dyDescent="0.2">
      <c r="C34045" s="554"/>
      <c r="D34045" s="554"/>
    </row>
    <row r="34046" spans="3:4" hidden="1" outlineLevel="1" x14ac:dyDescent="0.2">
      <c r="C34046" s="554"/>
      <c r="D34046" s="554"/>
    </row>
    <row r="34047" spans="3:4" hidden="1" outlineLevel="1" x14ac:dyDescent="0.2">
      <c r="C34047" s="554"/>
      <c r="D34047" s="554"/>
    </row>
    <row r="34048" spans="3:4" hidden="1" outlineLevel="1" x14ac:dyDescent="0.2">
      <c r="C34048" s="554"/>
      <c r="D34048" s="554"/>
    </row>
    <row r="34049" spans="3:4" hidden="1" outlineLevel="1" x14ac:dyDescent="0.2">
      <c r="C34049" s="554"/>
      <c r="D34049" s="554"/>
    </row>
    <row r="34050" spans="3:4" hidden="1" outlineLevel="1" x14ac:dyDescent="0.2">
      <c r="C34050" s="554"/>
      <c r="D34050" s="554"/>
    </row>
    <row r="34051" spans="3:4" hidden="1" outlineLevel="1" x14ac:dyDescent="0.2">
      <c r="C34051" s="554"/>
      <c r="D34051" s="554"/>
    </row>
    <row r="34052" spans="3:4" hidden="1" outlineLevel="1" x14ac:dyDescent="0.2">
      <c r="C34052" s="554"/>
      <c r="D34052" s="554"/>
    </row>
    <row r="34053" spans="3:4" hidden="1" outlineLevel="1" x14ac:dyDescent="0.2">
      <c r="C34053" s="554"/>
      <c r="D34053" s="554"/>
    </row>
    <row r="34054" spans="3:4" hidden="1" outlineLevel="1" x14ac:dyDescent="0.2">
      <c r="C34054" s="554"/>
      <c r="D34054" s="554"/>
    </row>
    <row r="34055" spans="3:4" hidden="1" outlineLevel="1" x14ac:dyDescent="0.2">
      <c r="C34055" s="554"/>
      <c r="D34055" s="554"/>
    </row>
    <row r="34056" spans="3:4" hidden="1" outlineLevel="1" x14ac:dyDescent="0.2">
      <c r="C34056" s="554"/>
      <c r="D34056" s="554"/>
    </row>
    <row r="34057" spans="3:4" hidden="1" outlineLevel="1" x14ac:dyDescent="0.2">
      <c r="C34057" s="554"/>
      <c r="D34057" s="554"/>
    </row>
    <row r="34058" spans="3:4" hidden="1" outlineLevel="1" x14ac:dyDescent="0.2">
      <c r="C34058" s="554"/>
      <c r="D34058" s="554"/>
    </row>
    <row r="34059" spans="3:4" hidden="1" outlineLevel="1" x14ac:dyDescent="0.2">
      <c r="C34059" s="554"/>
      <c r="D34059" s="554"/>
    </row>
    <row r="34060" spans="3:4" hidden="1" outlineLevel="1" x14ac:dyDescent="0.2">
      <c r="C34060" s="554"/>
      <c r="D34060" s="554"/>
    </row>
    <row r="34061" spans="3:4" hidden="1" outlineLevel="1" x14ac:dyDescent="0.2">
      <c r="C34061" s="554"/>
      <c r="D34061" s="554"/>
    </row>
    <row r="34062" spans="3:4" hidden="1" outlineLevel="1" x14ac:dyDescent="0.2">
      <c r="C34062" s="554"/>
      <c r="D34062" s="554"/>
    </row>
    <row r="34063" spans="3:4" hidden="1" outlineLevel="1" x14ac:dyDescent="0.2">
      <c r="C34063" s="554"/>
      <c r="D34063" s="554"/>
    </row>
    <row r="34064" spans="3:4" hidden="1" outlineLevel="1" x14ac:dyDescent="0.2">
      <c r="C34064" s="554"/>
      <c r="D34064" s="554"/>
    </row>
    <row r="34065" spans="3:4" hidden="1" outlineLevel="1" x14ac:dyDescent="0.2">
      <c r="C34065" s="554"/>
      <c r="D34065" s="554"/>
    </row>
    <row r="34066" spans="3:4" hidden="1" outlineLevel="1" x14ac:dyDescent="0.2">
      <c r="C34066" s="554"/>
      <c r="D34066" s="554"/>
    </row>
    <row r="34067" spans="3:4" hidden="1" outlineLevel="1" x14ac:dyDescent="0.2">
      <c r="C34067" s="554"/>
      <c r="D34067" s="554"/>
    </row>
    <row r="34068" spans="3:4" hidden="1" outlineLevel="1" x14ac:dyDescent="0.2">
      <c r="C34068" s="554"/>
      <c r="D34068" s="554"/>
    </row>
    <row r="34069" spans="3:4" hidden="1" outlineLevel="1" x14ac:dyDescent="0.2">
      <c r="C34069" s="554"/>
      <c r="D34069" s="554"/>
    </row>
    <row r="34070" spans="3:4" hidden="1" outlineLevel="1" x14ac:dyDescent="0.2">
      <c r="C34070" s="554"/>
      <c r="D34070" s="554"/>
    </row>
    <row r="34071" spans="3:4" hidden="1" outlineLevel="1" x14ac:dyDescent="0.2">
      <c r="C34071" s="554"/>
      <c r="D34071" s="554"/>
    </row>
    <row r="34072" spans="3:4" hidden="1" outlineLevel="1" x14ac:dyDescent="0.2">
      <c r="C34072" s="554"/>
      <c r="D34072" s="554"/>
    </row>
    <row r="34073" spans="3:4" hidden="1" outlineLevel="1" x14ac:dyDescent="0.2">
      <c r="C34073" s="554"/>
      <c r="D34073" s="554"/>
    </row>
    <row r="34074" spans="3:4" hidden="1" outlineLevel="1" x14ac:dyDescent="0.2">
      <c r="C34074" s="554"/>
      <c r="D34074" s="554"/>
    </row>
    <row r="34075" spans="3:4" hidden="1" outlineLevel="1" x14ac:dyDescent="0.2">
      <c r="C34075" s="554"/>
      <c r="D34075" s="554"/>
    </row>
    <row r="34076" spans="3:4" hidden="1" outlineLevel="1" x14ac:dyDescent="0.2">
      <c r="C34076" s="554"/>
      <c r="D34076" s="554"/>
    </row>
    <row r="34077" spans="3:4" hidden="1" outlineLevel="1" x14ac:dyDescent="0.2">
      <c r="C34077" s="554"/>
      <c r="D34077" s="554"/>
    </row>
    <row r="34078" spans="3:4" hidden="1" outlineLevel="1" x14ac:dyDescent="0.2">
      <c r="C34078" s="554"/>
      <c r="D34078" s="554"/>
    </row>
    <row r="34079" spans="3:4" hidden="1" outlineLevel="1" x14ac:dyDescent="0.2">
      <c r="C34079" s="554"/>
      <c r="D34079" s="554"/>
    </row>
    <row r="34080" spans="3:4" hidden="1" outlineLevel="1" x14ac:dyDescent="0.2">
      <c r="C34080" s="554"/>
      <c r="D34080" s="554"/>
    </row>
    <row r="34081" spans="3:4" hidden="1" outlineLevel="1" x14ac:dyDescent="0.2">
      <c r="C34081" s="554"/>
      <c r="D34081" s="554"/>
    </row>
    <row r="34082" spans="3:4" hidden="1" outlineLevel="1" x14ac:dyDescent="0.2">
      <c r="C34082" s="554"/>
      <c r="D34082" s="554"/>
    </row>
    <row r="34083" spans="3:4" hidden="1" outlineLevel="1" x14ac:dyDescent="0.2">
      <c r="C34083" s="554"/>
      <c r="D34083" s="554"/>
    </row>
    <row r="34084" spans="3:4" hidden="1" outlineLevel="1" x14ac:dyDescent="0.2">
      <c r="C34084" s="554"/>
      <c r="D34084" s="554"/>
    </row>
    <row r="34085" spans="3:4" hidden="1" outlineLevel="1" x14ac:dyDescent="0.2">
      <c r="C34085" s="554"/>
      <c r="D34085" s="554"/>
    </row>
    <row r="34086" spans="3:4" hidden="1" outlineLevel="1" x14ac:dyDescent="0.2">
      <c r="C34086" s="554"/>
      <c r="D34086" s="554"/>
    </row>
    <row r="34087" spans="3:4" hidden="1" outlineLevel="1" x14ac:dyDescent="0.2">
      <c r="C34087" s="554"/>
      <c r="D34087" s="554"/>
    </row>
    <row r="34088" spans="3:4" hidden="1" outlineLevel="1" x14ac:dyDescent="0.2">
      <c r="C34088" s="554"/>
      <c r="D34088" s="554"/>
    </row>
    <row r="34089" spans="3:4" hidden="1" outlineLevel="1" x14ac:dyDescent="0.2">
      <c r="C34089" s="554"/>
      <c r="D34089" s="554"/>
    </row>
    <row r="34090" spans="3:4" hidden="1" outlineLevel="1" x14ac:dyDescent="0.2">
      <c r="C34090" s="554"/>
      <c r="D34090" s="554"/>
    </row>
    <row r="34091" spans="3:4" hidden="1" outlineLevel="1" x14ac:dyDescent="0.2">
      <c r="C34091" s="554"/>
      <c r="D34091" s="554"/>
    </row>
    <row r="34092" spans="3:4" hidden="1" outlineLevel="1" x14ac:dyDescent="0.2">
      <c r="C34092" s="554"/>
      <c r="D34092" s="554"/>
    </row>
    <row r="34093" spans="3:4" hidden="1" outlineLevel="1" x14ac:dyDescent="0.2">
      <c r="C34093" s="554"/>
      <c r="D34093" s="554"/>
    </row>
    <row r="34094" spans="3:4" hidden="1" outlineLevel="1" x14ac:dyDescent="0.2">
      <c r="C34094" s="554"/>
      <c r="D34094" s="554"/>
    </row>
    <row r="34095" spans="3:4" hidden="1" outlineLevel="1" x14ac:dyDescent="0.2">
      <c r="C34095" s="554"/>
      <c r="D34095" s="554"/>
    </row>
    <row r="34096" spans="3:4" hidden="1" outlineLevel="1" x14ac:dyDescent="0.2">
      <c r="C34096" s="554"/>
      <c r="D34096" s="554"/>
    </row>
    <row r="34097" spans="3:4" hidden="1" outlineLevel="1" x14ac:dyDescent="0.2">
      <c r="C34097" s="554"/>
      <c r="D34097" s="554"/>
    </row>
    <row r="34098" spans="3:4" hidden="1" outlineLevel="1" x14ac:dyDescent="0.2">
      <c r="C34098" s="554"/>
      <c r="D34098" s="554"/>
    </row>
    <row r="34099" spans="3:4" hidden="1" outlineLevel="1" x14ac:dyDescent="0.2">
      <c r="C34099" s="554"/>
      <c r="D34099" s="554"/>
    </row>
    <row r="34100" spans="3:4" hidden="1" outlineLevel="1" x14ac:dyDescent="0.2">
      <c r="C34100" s="554"/>
      <c r="D34100" s="554"/>
    </row>
    <row r="34101" spans="3:4" hidden="1" outlineLevel="1" x14ac:dyDescent="0.2">
      <c r="C34101" s="554"/>
      <c r="D34101" s="554"/>
    </row>
    <row r="34102" spans="3:4" hidden="1" outlineLevel="1" x14ac:dyDescent="0.2">
      <c r="C34102" s="554"/>
      <c r="D34102" s="554"/>
    </row>
    <row r="34103" spans="3:4" hidden="1" outlineLevel="1" x14ac:dyDescent="0.2">
      <c r="C34103" s="554"/>
      <c r="D34103" s="554"/>
    </row>
    <row r="34104" spans="3:4" hidden="1" outlineLevel="1" x14ac:dyDescent="0.2">
      <c r="C34104" s="554"/>
      <c r="D34104" s="554"/>
    </row>
    <row r="34105" spans="3:4" hidden="1" outlineLevel="1" x14ac:dyDescent="0.2">
      <c r="C34105" s="554"/>
      <c r="D34105" s="554"/>
    </row>
    <row r="34106" spans="3:4" hidden="1" outlineLevel="1" x14ac:dyDescent="0.2">
      <c r="C34106" s="554"/>
      <c r="D34106" s="554"/>
    </row>
    <row r="34107" spans="3:4" hidden="1" outlineLevel="1" x14ac:dyDescent="0.2">
      <c r="C34107" s="554"/>
      <c r="D34107" s="554"/>
    </row>
    <row r="34108" spans="3:4" hidden="1" outlineLevel="1" x14ac:dyDescent="0.2">
      <c r="C34108" s="554"/>
      <c r="D34108" s="554"/>
    </row>
    <row r="34109" spans="3:4" hidden="1" outlineLevel="1" x14ac:dyDescent="0.2">
      <c r="C34109" s="554"/>
      <c r="D34109" s="554"/>
    </row>
    <row r="34110" spans="3:4" hidden="1" outlineLevel="1" x14ac:dyDescent="0.2">
      <c r="C34110" s="554"/>
      <c r="D34110" s="554"/>
    </row>
    <row r="34111" spans="3:4" hidden="1" outlineLevel="1" x14ac:dyDescent="0.2">
      <c r="C34111" s="554"/>
      <c r="D34111" s="554"/>
    </row>
    <row r="34112" spans="3:4" hidden="1" outlineLevel="1" x14ac:dyDescent="0.2">
      <c r="C34112" s="554"/>
      <c r="D34112" s="554"/>
    </row>
    <row r="34113" spans="3:4" hidden="1" outlineLevel="1" x14ac:dyDescent="0.2">
      <c r="C34113" s="554"/>
      <c r="D34113" s="554"/>
    </row>
    <row r="34114" spans="3:4" hidden="1" outlineLevel="1" x14ac:dyDescent="0.2">
      <c r="C34114" s="554"/>
      <c r="D34114" s="554"/>
    </row>
    <row r="34115" spans="3:4" hidden="1" outlineLevel="1" x14ac:dyDescent="0.2">
      <c r="C34115" s="554"/>
      <c r="D34115" s="554"/>
    </row>
    <row r="34116" spans="3:4" hidden="1" outlineLevel="1" x14ac:dyDescent="0.2">
      <c r="C34116" s="554"/>
      <c r="D34116" s="554"/>
    </row>
    <row r="34117" spans="3:4" hidden="1" outlineLevel="1" x14ac:dyDescent="0.2">
      <c r="C34117" s="554"/>
      <c r="D34117" s="554"/>
    </row>
    <row r="34118" spans="3:4" hidden="1" outlineLevel="1" x14ac:dyDescent="0.2">
      <c r="C34118" s="554"/>
      <c r="D34118" s="554"/>
    </row>
    <row r="34119" spans="3:4" hidden="1" outlineLevel="1" x14ac:dyDescent="0.2">
      <c r="C34119" s="554"/>
      <c r="D34119" s="554"/>
    </row>
    <row r="34120" spans="3:4" hidden="1" outlineLevel="1" x14ac:dyDescent="0.2">
      <c r="C34120" s="554"/>
      <c r="D34120" s="554"/>
    </row>
    <row r="34121" spans="3:4" hidden="1" outlineLevel="1" x14ac:dyDescent="0.2">
      <c r="C34121" s="554"/>
      <c r="D34121" s="554"/>
    </row>
    <row r="34122" spans="3:4" hidden="1" outlineLevel="1" x14ac:dyDescent="0.2">
      <c r="C34122" s="554"/>
      <c r="D34122" s="554"/>
    </row>
    <row r="34123" spans="3:4" hidden="1" outlineLevel="1" x14ac:dyDescent="0.2">
      <c r="C34123" s="554"/>
      <c r="D34123" s="554"/>
    </row>
    <row r="34124" spans="3:4" hidden="1" outlineLevel="1" x14ac:dyDescent="0.2">
      <c r="C34124" s="554"/>
      <c r="D34124" s="554"/>
    </row>
    <row r="34125" spans="3:4" hidden="1" outlineLevel="1" x14ac:dyDescent="0.2">
      <c r="C34125" s="554"/>
      <c r="D34125" s="554"/>
    </row>
    <row r="34126" spans="3:4" hidden="1" outlineLevel="1" x14ac:dyDescent="0.2">
      <c r="C34126" s="554"/>
      <c r="D34126" s="554"/>
    </row>
    <row r="34127" spans="3:4" hidden="1" outlineLevel="1" x14ac:dyDescent="0.2">
      <c r="C34127" s="554"/>
      <c r="D34127" s="554"/>
    </row>
    <row r="34128" spans="3:4" hidden="1" outlineLevel="1" x14ac:dyDescent="0.2">
      <c r="C34128" s="554"/>
      <c r="D34128" s="554"/>
    </row>
    <row r="34129" spans="3:4" hidden="1" outlineLevel="1" x14ac:dyDescent="0.2">
      <c r="C34129" s="554"/>
      <c r="D34129" s="554"/>
    </row>
    <row r="34130" spans="3:4" hidden="1" outlineLevel="1" x14ac:dyDescent="0.2">
      <c r="C34130" s="554"/>
      <c r="D34130" s="554"/>
    </row>
    <row r="34131" spans="3:4" hidden="1" outlineLevel="1" x14ac:dyDescent="0.2">
      <c r="C34131" s="554"/>
      <c r="D34131" s="554"/>
    </row>
    <row r="34132" spans="3:4" hidden="1" outlineLevel="1" x14ac:dyDescent="0.2">
      <c r="C34132" s="554"/>
      <c r="D34132" s="554"/>
    </row>
    <row r="34133" spans="3:4" hidden="1" outlineLevel="1" x14ac:dyDescent="0.2">
      <c r="C34133" s="554"/>
      <c r="D34133" s="554"/>
    </row>
    <row r="34134" spans="3:4" hidden="1" outlineLevel="1" x14ac:dyDescent="0.2">
      <c r="C34134" s="554"/>
      <c r="D34134" s="554"/>
    </row>
    <row r="34135" spans="3:4" hidden="1" outlineLevel="1" x14ac:dyDescent="0.2">
      <c r="C34135" s="554"/>
      <c r="D34135" s="554"/>
    </row>
    <row r="34136" spans="3:4" hidden="1" outlineLevel="1" x14ac:dyDescent="0.2">
      <c r="C34136" s="554"/>
      <c r="D34136" s="554"/>
    </row>
    <row r="34137" spans="3:4" hidden="1" outlineLevel="1" x14ac:dyDescent="0.2">
      <c r="C34137" s="554"/>
      <c r="D34137" s="554"/>
    </row>
    <row r="34138" spans="3:4" hidden="1" outlineLevel="1" x14ac:dyDescent="0.2">
      <c r="C34138" s="554"/>
      <c r="D34138" s="554"/>
    </row>
    <row r="34139" spans="3:4" hidden="1" outlineLevel="1" x14ac:dyDescent="0.2">
      <c r="C34139" s="554"/>
      <c r="D34139" s="554"/>
    </row>
    <row r="34140" spans="3:4" hidden="1" outlineLevel="1" x14ac:dyDescent="0.2">
      <c r="C34140" s="554"/>
      <c r="D34140" s="554"/>
    </row>
    <row r="34141" spans="3:4" hidden="1" outlineLevel="1" x14ac:dyDescent="0.2">
      <c r="C34141" s="554"/>
      <c r="D34141" s="554"/>
    </row>
    <row r="34142" spans="3:4" hidden="1" outlineLevel="1" x14ac:dyDescent="0.2">
      <c r="C34142" s="554"/>
      <c r="D34142" s="554"/>
    </row>
    <row r="34143" spans="3:4" hidden="1" outlineLevel="1" x14ac:dyDescent="0.2">
      <c r="C34143" s="554"/>
      <c r="D34143" s="554"/>
    </row>
    <row r="34144" spans="3:4" hidden="1" outlineLevel="1" x14ac:dyDescent="0.2">
      <c r="C34144" s="554"/>
      <c r="D34144" s="554"/>
    </row>
    <row r="34145" spans="3:4" hidden="1" outlineLevel="1" x14ac:dyDescent="0.2">
      <c r="C34145" s="554"/>
      <c r="D34145" s="554"/>
    </row>
    <row r="34146" spans="3:4" hidden="1" outlineLevel="1" x14ac:dyDescent="0.2">
      <c r="C34146" s="554"/>
      <c r="D34146" s="554"/>
    </row>
    <row r="34147" spans="3:4" hidden="1" outlineLevel="1" x14ac:dyDescent="0.2">
      <c r="C34147" s="554"/>
      <c r="D34147" s="554"/>
    </row>
    <row r="34148" spans="3:4" hidden="1" outlineLevel="1" x14ac:dyDescent="0.2">
      <c r="C34148" s="554"/>
      <c r="D34148" s="554"/>
    </row>
    <row r="34149" spans="3:4" hidden="1" outlineLevel="1" x14ac:dyDescent="0.2">
      <c r="C34149" s="554"/>
      <c r="D34149" s="554"/>
    </row>
    <row r="34150" spans="3:4" hidden="1" outlineLevel="1" x14ac:dyDescent="0.2">
      <c r="C34150" s="554"/>
      <c r="D34150" s="554"/>
    </row>
    <row r="34151" spans="3:4" hidden="1" outlineLevel="1" x14ac:dyDescent="0.2">
      <c r="C34151" s="554"/>
      <c r="D34151" s="554"/>
    </row>
    <row r="34152" spans="3:4" hidden="1" outlineLevel="1" x14ac:dyDescent="0.2">
      <c r="C34152" s="554"/>
      <c r="D34152" s="554"/>
    </row>
    <row r="34153" spans="3:4" hidden="1" outlineLevel="1" x14ac:dyDescent="0.2">
      <c r="C34153" s="554"/>
      <c r="D34153" s="554"/>
    </row>
    <row r="34154" spans="3:4" hidden="1" outlineLevel="1" x14ac:dyDescent="0.2">
      <c r="C34154" s="554"/>
      <c r="D34154" s="554"/>
    </row>
    <row r="34155" spans="3:4" hidden="1" outlineLevel="1" x14ac:dyDescent="0.2">
      <c r="C34155" s="554"/>
      <c r="D34155" s="554"/>
    </row>
    <row r="34156" spans="3:4" hidden="1" outlineLevel="1" x14ac:dyDescent="0.2">
      <c r="C34156" s="554"/>
      <c r="D34156" s="554"/>
    </row>
    <row r="34157" spans="3:4" hidden="1" outlineLevel="1" x14ac:dyDescent="0.2">
      <c r="C34157" s="554"/>
      <c r="D34157" s="554"/>
    </row>
    <row r="34158" spans="3:4" hidden="1" outlineLevel="1" x14ac:dyDescent="0.2">
      <c r="C34158" s="554"/>
      <c r="D34158" s="554"/>
    </row>
    <row r="34159" spans="3:4" hidden="1" outlineLevel="1" x14ac:dyDescent="0.2">
      <c r="C34159" s="554"/>
      <c r="D34159" s="554"/>
    </row>
    <row r="34160" spans="3:4" hidden="1" outlineLevel="1" x14ac:dyDescent="0.2">
      <c r="C34160" s="554"/>
      <c r="D34160" s="554"/>
    </row>
    <row r="34161" spans="3:4" hidden="1" outlineLevel="1" x14ac:dyDescent="0.2">
      <c r="C34161" s="554"/>
      <c r="D34161" s="554"/>
    </row>
    <row r="34162" spans="3:4" hidden="1" outlineLevel="1" x14ac:dyDescent="0.2">
      <c r="C34162" s="554"/>
      <c r="D34162" s="554"/>
    </row>
    <row r="34163" spans="3:4" hidden="1" outlineLevel="1" x14ac:dyDescent="0.2">
      <c r="C34163" s="554"/>
      <c r="D34163" s="554"/>
    </row>
    <row r="34164" spans="3:4" hidden="1" outlineLevel="1" x14ac:dyDescent="0.2">
      <c r="C34164" s="554"/>
      <c r="D34164" s="554"/>
    </row>
    <row r="34165" spans="3:4" hidden="1" outlineLevel="1" x14ac:dyDescent="0.2">
      <c r="C34165" s="554"/>
      <c r="D34165" s="554"/>
    </row>
    <row r="34166" spans="3:4" hidden="1" outlineLevel="1" x14ac:dyDescent="0.2">
      <c r="C34166" s="554"/>
      <c r="D34166" s="554"/>
    </row>
    <row r="34167" spans="3:4" hidden="1" outlineLevel="1" x14ac:dyDescent="0.2">
      <c r="C34167" s="554"/>
      <c r="D34167" s="554"/>
    </row>
    <row r="34168" spans="3:4" hidden="1" outlineLevel="1" x14ac:dyDescent="0.2">
      <c r="C34168" s="554"/>
      <c r="D34168" s="554"/>
    </row>
    <row r="34169" spans="3:4" hidden="1" outlineLevel="1" x14ac:dyDescent="0.2">
      <c r="C34169" s="554"/>
      <c r="D34169" s="554"/>
    </row>
    <row r="34170" spans="3:4" hidden="1" outlineLevel="1" x14ac:dyDescent="0.2">
      <c r="C34170" s="554"/>
      <c r="D34170" s="554"/>
    </row>
    <row r="34171" spans="3:4" hidden="1" outlineLevel="1" x14ac:dyDescent="0.2">
      <c r="C34171" s="554"/>
      <c r="D34171" s="554"/>
    </row>
    <row r="34172" spans="3:4" hidden="1" outlineLevel="1" x14ac:dyDescent="0.2">
      <c r="C34172" s="554"/>
      <c r="D34172" s="554"/>
    </row>
    <row r="34173" spans="3:4" hidden="1" outlineLevel="1" x14ac:dyDescent="0.2">
      <c r="C34173" s="554"/>
      <c r="D34173" s="554"/>
    </row>
    <row r="34174" spans="3:4" hidden="1" outlineLevel="1" x14ac:dyDescent="0.2">
      <c r="C34174" s="554"/>
      <c r="D34174" s="554"/>
    </row>
    <row r="34175" spans="3:4" hidden="1" outlineLevel="1" x14ac:dyDescent="0.2">
      <c r="C34175" s="554"/>
      <c r="D34175" s="554"/>
    </row>
    <row r="34176" spans="3:4" hidden="1" outlineLevel="1" x14ac:dyDescent="0.2">
      <c r="C34176" s="554"/>
      <c r="D34176" s="554"/>
    </row>
    <row r="34177" spans="3:4" hidden="1" outlineLevel="1" x14ac:dyDescent="0.2">
      <c r="C34177" s="554"/>
      <c r="D34177" s="554"/>
    </row>
    <row r="34178" spans="3:4" hidden="1" outlineLevel="1" x14ac:dyDescent="0.2">
      <c r="C34178" s="554"/>
      <c r="D34178" s="554"/>
    </row>
    <row r="34179" spans="3:4" hidden="1" outlineLevel="1" x14ac:dyDescent="0.2">
      <c r="C34179" s="554"/>
      <c r="D34179" s="554"/>
    </row>
    <row r="34180" spans="3:4" hidden="1" outlineLevel="1" x14ac:dyDescent="0.2">
      <c r="C34180" s="554"/>
      <c r="D34180" s="554"/>
    </row>
    <row r="34181" spans="3:4" hidden="1" outlineLevel="1" x14ac:dyDescent="0.2">
      <c r="C34181" s="554"/>
      <c r="D34181" s="554"/>
    </row>
    <row r="34182" spans="3:4" hidden="1" outlineLevel="1" x14ac:dyDescent="0.2">
      <c r="C34182" s="554"/>
      <c r="D34182" s="554"/>
    </row>
    <row r="34183" spans="3:4" hidden="1" outlineLevel="1" x14ac:dyDescent="0.2">
      <c r="C34183" s="554"/>
      <c r="D34183" s="554"/>
    </row>
    <row r="34184" spans="3:4" hidden="1" outlineLevel="1" x14ac:dyDescent="0.2">
      <c r="C34184" s="554"/>
      <c r="D34184" s="554"/>
    </row>
    <row r="34185" spans="3:4" hidden="1" outlineLevel="1" x14ac:dyDescent="0.2">
      <c r="C34185" s="554"/>
      <c r="D34185" s="554"/>
    </row>
    <row r="34186" spans="3:4" hidden="1" outlineLevel="1" x14ac:dyDescent="0.2">
      <c r="C34186" s="554"/>
      <c r="D34186" s="554"/>
    </row>
    <row r="34187" spans="3:4" hidden="1" outlineLevel="1" x14ac:dyDescent="0.2">
      <c r="C34187" s="554"/>
      <c r="D34187" s="554"/>
    </row>
    <row r="34188" spans="3:4" hidden="1" outlineLevel="1" x14ac:dyDescent="0.2">
      <c r="C34188" s="554"/>
      <c r="D34188" s="554"/>
    </row>
    <row r="34189" spans="3:4" hidden="1" outlineLevel="1" x14ac:dyDescent="0.2">
      <c r="C34189" s="554"/>
      <c r="D34189" s="554"/>
    </row>
    <row r="34190" spans="3:4" hidden="1" outlineLevel="1" x14ac:dyDescent="0.2">
      <c r="C34190" s="554"/>
      <c r="D34190" s="554"/>
    </row>
    <row r="34191" spans="3:4" hidden="1" outlineLevel="1" x14ac:dyDescent="0.2">
      <c r="C34191" s="554"/>
      <c r="D34191" s="554"/>
    </row>
    <row r="34192" spans="3:4" hidden="1" outlineLevel="1" x14ac:dyDescent="0.2">
      <c r="C34192" s="554"/>
      <c r="D34192" s="554"/>
    </row>
    <row r="34193" spans="3:4" hidden="1" outlineLevel="1" x14ac:dyDescent="0.2">
      <c r="C34193" s="554"/>
      <c r="D34193" s="554"/>
    </row>
    <row r="34194" spans="3:4" hidden="1" outlineLevel="1" x14ac:dyDescent="0.2">
      <c r="C34194" s="554"/>
      <c r="D34194" s="554"/>
    </row>
    <row r="34195" spans="3:4" hidden="1" outlineLevel="1" x14ac:dyDescent="0.2">
      <c r="C34195" s="554"/>
      <c r="D34195" s="554"/>
    </row>
    <row r="34196" spans="3:4" hidden="1" outlineLevel="1" x14ac:dyDescent="0.2">
      <c r="C34196" s="554"/>
      <c r="D34196" s="554"/>
    </row>
    <row r="34197" spans="3:4" hidden="1" outlineLevel="1" x14ac:dyDescent="0.2">
      <c r="C34197" s="554"/>
      <c r="D34197" s="554"/>
    </row>
    <row r="34198" spans="3:4" hidden="1" outlineLevel="1" x14ac:dyDescent="0.2">
      <c r="C34198" s="554"/>
      <c r="D34198" s="554"/>
    </row>
    <row r="34199" spans="3:4" hidden="1" outlineLevel="1" x14ac:dyDescent="0.2">
      <c r="C34199" s="554"/>
      <c r="D34199" s="554"/>
    </row>
    <row r="34200" spans="3:4" hidden="1" outlineLevel="1" x14ac:dyDescent="0.2">
      <c r="C34200" s="554"/>
      <c r="D34200" s="554"/>
    </row>
    <row r="34201" spans="3:4" hidden="1" outlineLevel="1" x14ac:dyDescent="0.2">
      <c r="C34201" s="554"/>
      <c r="D34201" s="554"/>
    </row>
    <row r="34202" spans="3:4" hidden="1" outlineLevel="1" x14ac:dyDescent="0.2">
      <c r="C34202" s="554"/>
      <c r="D34202" s="554"/>
    </row>
    <row r="34203" spans="3:4" hidden="1" outlineLevel="1" x14ac:dyDescent="0.2">
      <c r="C34203" s="554"/>
      <c r="D34203" s="554"/>
    </row>
    <row r="34204" spans="3:4" hidden="1" outlineLevel="1" x14ac:dyDescent="0.2">
      <c r="C34204" s="554"/>
      <c r="D34204" s="554"/>
    </row>
    <row r="34205" spans="3:4" hidden="1" outlineLevel="1" x14ac:dyDescent="0.2">
      <c r="C34205" s="554"/>
      <c r="D34205" s="554"/>
    </row>
    <row r="34206" spans="3:4" hidden="1" outlineLevel="1" x14ac:dyDescent="0.2">
      <c r="C34206" s="554"/>
      <c r="D34206" s="554"/>
    </row>
    <row r="34207" spans="3:4" hidden="1" outlineLevel="1" x14ac:dyDescent="0.2">
      <c r="C34207" s="554"/>
      <c r="D34207" s="554"/>
    </row>
    <row r="34208" spans="3:4" hidden="1" outlineLevel="1" x14ac:dyDescent="0.2">
      <c r="C34208" s="554"/>
      <c r="D34208" s="554"/>
    </row>
    <row r="34209" spans="3:4" hidden="1" outlineLevel="1" x14ac:dyDescent="0.2">
      <c r="C34209" s="554"/>
      <c r="D34209" s="554"/>
    </row>
    <row r="34210" spans="3:4" hidden="1" outlineLevel="1" x14ac:dyDescent="0.2">
      <c r="C34210" s="554"/>
      <c r="D34210" s="554"/>
    </row>
    <row r="34211" spans="3:4" hidden="1" outlineLevel="1" x14ac:dyDescent="0.2">
      <c r="C34211" s="554"/>
      <c r="D34211" s="554"/>
    </row>
    <row r="34212" spans="3:4" hidden="1" outlineLevel="1" x14ac:dyDescent="0.2">
      <c r="C34212" s="554"/>
      <c r="D34212" s="554"/>
    </row>
    <row r="34213" spans="3:4" hidden="1" outlineLevel="1" x14ac:dyDescent="0.2">
      <c r="C34213" s="554"/>
      <c r="D34213" s="554"/>
    </row>
    <row r="34214" spans="3:4" hidden="1" outlineLevel="1" x14ac:dyDescent="0.2">
      <c r="C34214" s="554"/>
      <c r="D34214" s="554"/>
    </row>
    <row r="34215" spans="3:4" hidden="1" outlineLevel="1" x14ac:dyDescent="0.2">
      <c r="C34215" s="554"/>
      <c r="D34215" s="554"/>
    </row>
    <row r="34216" spans="3:4" hidden="1" outlineLevel="1" x14ac:dyDescent="0.2">
      <c r="C34216" s="554"/>
      <c r="D34216" s="554"/>
    </row>
    <row r="34217" spans="3:4" hidden="1" outlineLevel="1" x14ac:dyDescent="0.2">
      <c r="C34217" s="554"/>
      <c r="D34217" s="554"/>
    </row>
    <row r="34218" spans="3:4" hidden="1" outlineLevel="1" x14ac:dyDescent="0.2">
      <c r="C34218" s="554"/>
      <c r="D34218" s="554"/>
    </row>
    <row r="34219" spans="3:4" hidden="1" outlineLevel="1" x14ac:dyDescent="0.2">
      <c r="C34219" s="554"/>
      <c r="D34219" s="554"/>
    </row>
    <row r="34220" spans="3:4" hidden="1" outlineLevel="1" x14ac:dyDescent="0.2">
      <c r="C34220" s="554"/>
      <c r="D34220" s="554"/>
    </row>
    <row r="34221" spans="3:4" hidden="1" outlineLevel="1" x14ac:dyDescent="0.2">
      <c r="C34221" s="554"/>
      <c r="D34221" s="554"/>
    </row>
    <row r="34222" spans="3:4" hidden="1" outlineLevel="1" x14ac:dyDescent="0.2">
      <c r="C34222" s="554"/>
      <c r="D34222" s="554"/>
    </row>
    <row r="34223" spans="3:4" hidden="1" outlineLevel="1" x14ac:dyDescent="0.2">
      <c r="C34223" s="554"/>
      <c r="D34223" s="554"/>
    </row>
    <row r="34224" spans="3:4" hidden="1" outlineLevel="1" x14ac:dyDescent="0.2">
      <c r="C34224" s="554"/>
      <c r="D34224" s="554"/>
    </row>
    <row r="34225" spans="3:4" hidden="1" outlineLevel="1" x14ac:dyDescent="0.2">
      <c r="C34225" s="554"/>
      <c r="D34225" s="554"/>
    </row>
    <row r="34226" spans="3:4" hidden="1" outlineLevel="1" x14ac:dyDescent="0.2">
      <c r="C34226" s="554"/>
      <c r="D34226" s="554"/>
    </row>
    <row r="34227" spans="3:4" hidden="1" outlineLevel="1" x14ac:dyDescent="0.2">
      <c r="C34227" s="554"/>
      <c r="D34227" s="554"/>
    </row>
    <row r="34228" spans="3:4" hidden="1" outlineLevel="1" x14ac:dyDescent="0.2">
      <c r="C34228" s="554"/>
      <c r="D34228" s="554"/>
    </row>
    <row r="34229" spans="3:4" hidden="1" outlineLevel="1" x14ac:dyDescent="0.2">
      <c r="C34229" s="554"/>
      <c r="D34229" s="554"/>
    </row>
    <row r="34230" spans="3:4" hidden="1" outlineLevel="1" x14ac:dyDescent="0.2">
      <c r="C34230" s="554"/>
      <c r="D34230" s="554"/>
    </row>
    <row r="34231" spans="3:4" hidden="1" outlineLevel="1" x14ac:dyDescent="0.2">
      <c r="C34231" s="554"/>
      <c r="D34231" s="554"/>
    </row>
    <row r="34232" spans="3:4" hidden="1" outlineLevel="1" x14ac:dyDescent="0.2">
      <c r="C34232" s="554"/>
      <c r="D34232" s="554"/>
    </row>
    <row r="34233" spans="3:4" hidden="1" outlineLevel="1" x14ac:dyDescent="0.2">
      <c r="C34233" s="554"/>
      <c r="D34233" s="554"/>
    </row>
    <row r="34234" spans="3:4" hidden="1" outlineLevel="1" x14ac:dyDescent="0.2">
      <c r="C34234" s="554"/>
      <c r="D34234" s="554"/>
    </row>
    <row r="34235" spans="3:4" hidden="1" outlineLevel="1" x14ac:dyDescent="0.2">
      <c r="C34235" s="554"/>
      <c r="D34235" s="554"/>
    </row>
    <row r="34236" spans="3:4" hidden="1" outlineLevel="1" x14ac:dyDescent="0.2">
      <c r="C34236" s="554"/>
      <c r="D34236" s="554"/>
    </row>
    <row r="34237" spans="3:4" hidden="1" outlineLevel="1" x14ac:dyDescent="0.2">
      <c r="C34237" s="554"/>
      <c r="D34237" s="554"/>
    </row>
    <row r="34238" spans="3:4" hidden="1" outlineLevel="1" x14ac:dyDescent="0.2">
      <c r="C34238" s="554"/>
      <c r="D34238" s="554"/>
    </row>
    <row r="34239" spans="3:4" hidden="1" outlineLevel="1" x14ac:dyDescent="0.2">
      <c r="C34239" s="554"/>
      <c r="D34239" s="554"/>
    </row>
    <row r="34240" spans="3:4" hidden="1" outlineLevel="1" x14ac:dyDescent="0.2">
      <c r="C34240" s="554"/>
      <c r="D34240" s="554"/>
    </row>
    <row r="34241" spans="3:4" hidden="1" outlineLevel="1" x14ac:dyDescent="0.2">
      <c r="C34241" s="554"/>
      <c r="D34241" s="554"/>
    </row>
    <row r="34242" spans="3:4" hidden="1" outlineLevel="1" x14ac:dyDescent="0.2">
      <c r="C34242" s="554"/>
      <c r="D34242" s="554"/>
    </row>
    <row r="34243" spans="3:4" hidden="1" outlineLevel="1" x14ac:dyDescent="0.2">
      <c r="C34243" s="554"/>
      <c r="D34243" s="554"/>
    </row>
    <row r="34244" spans="3:4" hidden="1" outlineLevel="1" x14ac:dyDescent="0.2">
      <c r="C34244" s="554"/>
      <c r="D34244" s="554"/>
    </row>
    <row r="34245" spans="3:4" hidden="1" outlineLevel="1" x14ac:dyDescent="0.2">
      <c r="C34245" s="554"/>
      <c r="D34245" s="554"/>
    </row>
    <row r="34246" spans="3:4" hidden="1" outlineLevel="1" x14ac:dyDescent="0.2">
      <c r="C34246" s="554"/>
      <c r="D34246" s="554"/>
    </row>
    <row r="34247" spans="3:4" hidden="1" outlineLevel="1" x14ac:dyDescent="0.2">
      <c r="C34247" s="554"/>
      <c r="D34247" s="554"/>
    </row>
    <row r="34248" spans="3:4" hidden="1" outlineLevel="1" x14ac:dyDescent="0.2">
      <c r="C34248" s="554"/>
      <c r="D34248" s="554"/>
    </row>
    <row r="34249" spans="3:4" hidden="1" outlineLevel="1" x14ac:dyDescent="0.2">
      <c r="C34249" s="554"/>
      <c r="D34249" s="554"/>
    </row>
    <row r="34250" spans="3:4" hidden="1" outlineLevel="1" x14ac:dyDescent="0.2">
      <c r="C34250" s="554"/>
      <c r="D34250" s="554"/>
    </row>
    <row r="34251" spans="3:4" hidden="1" outlineLevel="1" x14ac:dyDescent="0.2">
      <c r="C34251" s="554"/>
      <c r="D34251" s="554"/>
    </row>
    <row r="34252" spans="3:4" hidden="1" outlineLevel="1" x14ac:dyDescent="0.2">
      <c r="C34252" s="554"/>
      <c r="D34252" s="554"/>
    </row>
    <row r="34253" spans="3:4" hidden="1" outlineLevel="1" x14ac:dyDescent="0.2">
      <c r="C34253" s="554"/>
      <c r="D34253" s="554"/>
    </row>
    <row r="34254" spans="3:4" hidden="1" outlineLevel="1" x14ac:dyDescent="0.2">
      <c r="C34254" s="554"/>
      <c r="D34254" s="554"/>
    </row>
    <row r="34255" spans="3:4" hidden="1" outlineLevel="1" x14ac:dyDescent="0.2">
      <c r="C34255" s="554"/>
      <c r="D34255" s="554"/>
    </row>
    <row r="34256" spans="3:4" hidden="1" outlineLevel="1" x14ac:dyDescent="0.2">
      <c r="C34256" s="554"/>
      <c r="D34256" s="554"/>
    </row>
    <row r="34257" spans="3:4" hidden="1" outlineLevel="1" x14ac:dyDescent="0.2">
      <c r="C34257" s="554"/>
      <c r="D34257" s="554"/>
    </row>
    <row r="34258" spans="3:4" hidden="1" outlineLevel="1" x14ac:dyDescent="0.2">
      <c r="C34258" s="554"/>
      <c r="D34258" s="554"/>
    </row>
    <row r="34259" spans="3:4" hidden="1" outlineLevel="1" x14ac:dyDescent="0.2">
      <c r="C34259" s="554"/>
      <c r="D34259" s="554"/>
    </row>
    <row r="34260" spans="3:4" hidden="1" outlineLevel="1" x14ac:dyDescent="0.2">
      <c r="C34260" s="554"/>
      <c r="D34260" s="554"/>
    </row>
    <row r="34261" spans="3:4" hidden="1" outlineLevel="1" x14ac:dyDescent="0.2">
      <c r="C34261" s="554"/>
      <c r="D34261" s="554"/>
    </row>
    <row r="34262" spans="3:4" hidden="1" outlineLevel="1" x14ac:dyDescent="0.2">
      <c r="C34262" s="554"/>
      <c r="D34262" s="554"/>
    </row>
    <row r="34263" spans="3:4" hidden="1" outlineLevel="1" x14ac:dyDescent="0.2">
      <c r="C34263" s="554"/>
      <c r="D34263" s="554"/>
    </row>
    <row r="34264" spans="3:4" hidden="1" outlineLevel="1" x14ac:dyDescent="0.2">
      <c r="C34264" s="554"/>
      <c r="D34264" s="554"/>
    </row>
    <row r="34265" spans="3:4" hidden="1" outlineLevel="1" x14ac:dyDescent="0.2">
      <c r="C34265" s="554"/>
      <c r="D34265" s="554"/>
    </row>
    <row r="34266" spans="3:4" hidden="1" outlineLevel="1" x14ac:dyDescent="0.2">
      <c r="C34266" s="554"/>
      <c r="D34266" s="554"/>
    </row>
    <row r="34267" spans="3:4" hidden="1" outlineLevel="1" x14ac:dyDescent="0.2">
      <c r="C34267" s="554"/>
      <c r="D34267" s="554"/>
    </row>
    <row r="34268" spans="3:4" hidden="1" outlineLevel="1" x14ac:dyDescent="0.2">
      <c r="C34268" s="554"/>
      <c r="D34268" s="554"/>
    </row>
    <row r="34269" spans="3:4" hidden="1" outlineLevel="1" x14ac:dyDescent="0.2">
      <c r="C34269" s="554"/>
      <c r="D34269" s="554"/>
    </row>
    <row r="34270" spans="3:4" hidden="1" outlineLevel="1" x14ac:dyDescent="0.2">
      <c r="C34270" s="554"/>
      <c r="D34270" s="554"/>
    </row>
    <row r="34271" spans="3:4" hidden="1" outlineLevel="1" x14ac:dyDescent="0.2">
      <c r="C34271" s="554"/>
      <c r="D34271" s="554"/>
    </row>
    <row r="34272" spans="3:4" hidden="1" outlineLevel="1" x14ac:dyDescent="0.2">
      <c r="C34272" s="554"/>
      <c r="D34272" s="554"/>
    </row>
    <row r="34273" spans="3:4" hidden="1" outlineLevel="1" x14ac:dyDescent="0.2">
      <c r="C34273" s="554"/>
      <c r="D34273" s="554"/>
    </row>
    <row r="34274" spans="3:4" hidden="1" outlineLevel="1" x14ac:dyDescent="0.2">
      <c r="C34274" s="554"/>
      <c r="D34274" s="554"/>
    </row>
    <row r="34275" spans="3:4" hidden="1" outlineLevel="1" x14ac:dyDescent="0.2">
      <c r="C34275" s="554"/>
      <c r="D34275" s="554"/>
    </row>
    <row r="34276" spans="3:4" hidden="1" outlineLevel="1" x14ac:dyDescent="0.2">
      <c r="C34276" s="554"/>
      <c r="D34276" s="554"/>
    </row>
    <row r="34277" spans="3:4" hidden="1" outlineLevel="1" x14ac:dyDescent="0.2">
      <c r="C34277" s="554"/>
      <c r="D34277" s="554"/>
    </row>
    <row r="34278" spans="3:4" hidden="1" outlineLevel="1" x14ac:dyDescent="0.2">
      <c r="C34278" s="554"/>
      <c r="D34278" s="554"/>
    </row>
    <row r="34279" spans="3:4" hidden="1" outlineLevel="1" x14ac:dyDescent="0.2">
      <c r="C34279" s="554"/>
      <c r="D34279" s="554"/>
    </row>
    <row r="34280" spans="3:4" hidden="1" outlineLevel="1" x14ac:dyDescent="0.2">
      <c r="C34280" s="554"/>
      <c r="D34280" s="554"/>
    </row>
    <row r="34281" spans="3:4" hidden="1" outlineLevel="1" x14ac:dyDescent="0.2">
      <c r="C34281" s="554"/>
      <c r="D34281" s="554"/>
    </row>
    <row r="34282" spans="3:4" hidden="1" outlineLevel="1" x14ac:dyDescent="0.2">
      <c r="C34282" s="554"/>
      <c r="D34282" s="554"/>
    </row>
    <row r="34283" spans="3:4" hidden="1" outlineLevel="1" x14ac:dyDescent="0.2">
      <c r="C34283" s="554"/>
      <c r="D34283" s="554"/>
    </row>
    <row r="34284" spans="3:4" hidden="1" outlineLevel="1" x14ac:dyDescent="0.2">
      <c r="C34284" s="554"/>
      <c r="D34284" s="554"/>
    </row>
    <row r="34285" spans="3:4" hidden="1" outlineLevel="1" x14ac:dyDescent="0.2">
      <c r="C34285" s="554"/>
      <c r="D34285" s="554"/>
    </row>
    <row r="34286" spans="3:4" hidden="1" outlineLevel="1" x14ac:dyDescent="0.2">
      <c r="C34286" s="554"/>
      <c r="D34286" s="554"/>
    </row>
    <row r="34287" spans="3:4" hidden="1" outlineLevel="1" x14ac:dyDescent="0.2">
      <c r="C34287" s="554"/>
      <c r="D34287" s="554"/>
    </row>
    <row r="34288" spans="3:4" hidden="1" outlineLevel="1" x14ac:dyDescent="0.2">
      <c r="C34288" s="554"/>
      <c r="D34288" s="554"/>
    </row>
    <row r="34289" spans="3:4" hidden="1" outlineLevel="1" x14ac:dyDescent="0.2">
      <c r="C34289" s="554"/>
      <c r="D34289" s="554"/>
    </row>
    <row r="34290" spans="3:4" hidden="1" outlineLevel="1" x14ac:dyDescent="0.2">
      <c r="C34290" s="554"/>
      <c r="D34290" s="554"/>
    </row>
    <row r="34291" spans="3:4" hidden="1" outlineLevel="1" x14ac:dyDescent="0.2">
      <c r="C34291" s="554"/>
      <c r="D34291" s="554"/>
    </row>
    <row r="34292" spans="3:4" hidden="1" outlineLevel="1" x14ac:dyDescent="0.2">
      <c r="C34292" s="554"/>
      <c r="D34292" s="554"/>
    </row>
    <row r="34293" spans="3:4" hidden="1" outlineLevel="1" x14ac:dyDescent="0.2">
      <c r="C34293" s="554"/>
      <c r="D34293" s="554"/>
    </row>
    <row r="34294" spans="3:4" hidden="1" outlineLevel="1" x14ac:dyDescent="0.2">
      <c r="C34294" s="554"/>
      <c r="D34294" s="554"/>
    </row>
    <row r="34295" spans="3:4" hidden="1" outlineLevel="1" x14ac:dyDescent="0.2">
      <c r="C34295" s="554"/>
      <c r="D34295" s="554"/>
    </row>
    <row r="34296" spans="3:4" hidden="1" outlineLevel="1" x14ac:dyDescent="0.2">
      <c r="C34296" s="554"/>
      <c r="D34296" s="554"/>
    </row>
    <row r="34297" spans="3:4" hidden="1" outlineLevel="1" x14ac:dyDescent="0.2">
      <c r="C34297" s="554"/>
      <c r="D34297" s="554"/>
    </row>
    <row r="34298" spans="3:4" hidden="1" outlineLevel="1" x14ac:dyDescent="0.2">
      <c r="C34298" s="554"/>
      <c r="D34298" s="554"/>
    </row>
    <row r="34299" spans="3:4" hidden="1" outlineLevel="1" x14ac:dyDescent="0.2">
      <c r="C34299" s="554"/>
      <c r="D34299" s="554"/>
    </row>
    <row r="34300" spans="3:4" hidden="1" outlineLevel="1" x14ac:dyDescent="0.2">
      <c r="C34300" s="554"/>
      <c r="D34300" s="554"/>
    </row>
    <row r="34301" spans="3:4" hidden="1" outlineLevel="1" x14ac:dyDescent="0.2">
      <c r="C34301" s="554"/>
      <c r="D34301" s="554"/>
    </row>
    <row r="34302" spans="3:4" hidden="1" outlineLevel="1" x14ac:dyDescent="0.2">
      <c r="C34302" s="554"/>
      <c r="D34302" s="554"/>
    </row>
    <row r="34303" spans="3:4" hidden="1" outlineLevel="1" x14ac:dyDescent="0.2">
      <c r="C34303" s="554"/>
      <c r="D34303" s="554"/>
    </row>
    <row r="34304" spans="3:4" hidden="1" outlineLevel="1" x14ac:dyDescent="0.2">
      <c r="C34304" s="554"/>
      <c r="D34304" s="554"/>
    </row>
    <row r="34305" spans="3:4" hidden="1" outlineLevel="1" x14ac:dyDescent="0.2">
      <c r="C34305" s="554"/>
      <c r="D34305" s="554"/>
    </row>
    <row r="34306" spans="3:4" hidden="1" outlineLevel="1" x14ac:dyDescent="0.2">
      <c r="C34306" s="554"/>
      <c r="D34306" s="554"/>
    </row>
    <row r="34307" spans="3:4" hidden="1" outlineLevel="1" x14ac:dyDescent="0.2">
      <c r="C34307" s="554"/>
      <c r="D34307" s="554"/>
    </row>
    <row r="34308" spans="3:4" hidden="1" outlineLevel="1" x14ac:dyDescent="0.2">
      <c r="C34308" s="554"/>
      <c r="D34308" s="554"/>
    </row>
    <row r="34309" spans="3:4" hidden="1" outlineLevel="1" x14ac:dyDescent="0.2">
      <c r="C34309" s="554"/>
      <c r="D34309" s="554"/>
    </row>
    <row r="34310" spans="3:4" hidden="1" outlineLevel="1" x14ac:dyDescent="0.2">
      <c r="C34310" s="554"/>
      <c r="D34310" s="554"/>
    </row>
    <row r="34311" spans="3:4" hidden="1" outlineLevel="1" x14ac:dyDescent="0.2">
      <c r="C34311" s="554"/>
      <c r="D34311" s="554"/>
    </row>
    <row r="34312" spans="3:4" hidden="1" outlineLevel="1" x14ac:dyDescent="0.2">
      <c r="C34312" s="554"/>
      <c r="D34312" s="554"/>
    </row>
    <row r="34313" spans="3:4" hidden="1" outlineLevel="1" x14ac:dyDescent="0.2">
      <c r="C34313" s="554"/>
      <c r="D34313" s="554"/>
    </row>
    <row r="34314" spans="3:4" hidden="1" outlineLevel="1" x14ac:dyDescent="0.2">
      <c r="C34314" s="554"/>
      <c r="D34314" s="554"/>
    </row>
    <row r="34315" spans="3:4" hidden="1" outlineLevel="1" x14ac:dyDescent="0.2">
      <c r="C34315" s="554"/>
      <c r="D34315" s="554"/>
    </row>
    <row r="34316" spans="3:4" hidden="1" outlineLevel="1" x14ac:dyDescent="0.2">
      <c r="C34316" s="554"/>
      <c r="D34316" s="554"/>
    </row>
    <row r="34317" spans="3:4" hidden="1" outlineLevel="1" x14ac:dyDescent="0.2">
      <c r="C34317" s="554"/>
      <c r="D34317" s="554"/>
    </row>
    <row r="34318" spans="3:4" hidden="1" outlineLevel="1" x14ac:dyDescent="0.2">
      <c r="C34318" s="554"/>
      <c r="D34318" s="554"/>
    </row>
    <row r="34319" spans="3:4" hidden="1" outlineLevel="1" x14ac:dyDescent="0.2">
      <c r="C34319" s="554"/>
      <c r="D34319" s="554"/>
    </row>
    <row r="34320" spans="3:4" hidden="1" outlineLevel="1" x14ac:dyDescent="0.2">
      <c r="C34320" s="554"/>
      <c r="D34320" s="554"/>
    </row>
    <row r="34321" spans="3:4" hidden="1" outlineLevel="1" x14ac:dyDescent="0.2">
      <c r="C34321" s="554"/>
      <c r="D34321" s="554"/>
    </row>
    <row r="34322" spans="3:4" hidden="1" outlineLevel="1" x14ac:dyDescent="0.2">
      <c r="C34322" s="554"/>
      <c r="D34322" s="554"/>
    </row>
    <row r="34323" spans="3:4" hidden="1" outlineLevel="1" x14ac:dyDescent="0.2">
      <c r="C34323" s="554"/>
      <c r="D34323" s="554"/>
    </row>
    <row r="34324" spans="3:4" hidden="1" outlineLevel="1" x14ac:dyDescent="0.2">
      <c r="C34324" s="554"/>
      <c r="D34324" s="554"/>
    </row>
    <row r="34325" spans="3:4" hidden="1" outlineLevel="1" x14ac:dyDescent="0.2">
      <c r="C34325" s="554"/>
      <c r="D34325" s="554"/>
    </row>
    <row r="34326" spans="3:4" hidden="1" outlineLevel="1" x14ac:dyDescent="0.2">
      <c r="C34326" s="554"/>
      <c r="D34326" s="554"/>
    </row>
    <row r="34327" spans="3:4" hidden="1" outlineLevel="1" x14ac:dyDescent="0.2">
      <c r="C34327" s="554"/>
      <c r="D34327" s="554"/>
    </row>
    <row r="34328" spans="3:4" hidden="1" outlineLevel="1" x14ac:dyDescent="0.2">
      <c r="C34328" s="554"/>
      <c r="D34328" s="554"/>
    </row>
    <row r="34329" spans="3:4" hidden="1" outlineLevel="1" x14ac:dyDescent="0.2">
      <c r="C34329" s="554"/>
      <c r="D34329" s="554"/>
    </row>
    <row r="34330" spans="3:4" hidden="1" outlineLevel="1" x14ac:dyDescent="0.2">
      <c r="C34330" s="554"/>
      <c r="D34330" s="554"/>
    </row>
    <row r="34331" spans="3:4" hidden="1" outlineLevel="1" x14ac:dyDescent="0.2">
      <c r="C34331" s="554"/>
      <c r="D34331" s="554"/>
    </row>
    <row r="34332" spans="3:4" hidden="1" outlineLevel="1" x14ac:dyDescent="0.2">
      <c r="C34332" s="554"/>
      <c r="D34332" s="554"/>
    </row>
    <row r="34333" spans="3:4" hidden="1" outlineLevel="1" x14ac:dyDescent="0.2">
      <c r="C34333" s="554"/>
      <c r="D34333" s="554"/>
    </row>
    <row r="34334" spans="3:4" hidden="1" outlineLevel="1" x14ac:dyDescent="0.2">
      <c r="C34334" s="554"/>
      <c r="D34334" s="554"/>
    </row>
    <row r="34335" spans="3:4" hidden="1" outlineLevel="1" x14ac:dyDescent="0.2">
      <c r="C34335" s="554"/>
      <c r="D34335" s="554"/>
    </row>
    <row r="34336" spans="3:4" hidden="1" outlineLevel="1" x14ac:dyDescent="0.2">
      <c r="C34336" s="554"/>
      <c r="D34336" s="554"/>
    </row>
    <row r="34337" spans="3:4" hidden="1" outlineLevel="1" x14ac:dyDescent="0.2">
      <c r="C34337" s="554"/>
      <c r="D34337" s="554"/>
    </row>
    <row r="34338" spans="3:4" hidden="1" outlineLevel="1" x14ac:dyDescent="0.2">
      <c r="C34338" s="554"/>
      <c r="D34338" s="554"/>
    </row>
    <row r="34339" spans="3:4" hidden="1" outlineLevel="1" x14ac:dyDescent="0.2">
      <c r="C34339" s="554"/>
      <c r="D34339" s="554"/>
    </row>
    <row r="34340" spans="3:4" hidden="1" outlineLevel="1" x14ac:dyDescent="0.2">
      <c r="C34340" s="554"/>
      <c r="D34340" s="554"/>
    </row>
    <row r="34341" spans="3:4" hidden="1" outlineLevel="1" x14ac:dyDescent="0.2">
      <c r="C34341" s="554"/>
      <c r="D34341" s="554"/>
    </row>
    <row r="34342" spans="3:4" hidden="1" outlineLevel="1" x14ac:dyDescent="0.2">
      <c r="C34342" s="554"/>
      <c r="D34342" s="554"/>
    </row>
    <row r="34343" spans="3:4" hidden="1" outlineLevel="1" x14ac:dyDescent="0.2">
      <c r="C34343" s="554"/>
      <c r="D34343" s="554"/>
    </row>
    <row r="34344" spans="3:4" hidden="1" outlineLevel="1" x14ac:dyDescent="0.2">
      <c r="C34344" s="554"/>
      <c r="D34344" s="554"/>
    </row>
    <row r="34345" spans="3:4" hidden="1" outlineLevel="1" x14ac:dyDescent="0.2">
      <c r="C34345" s="554"/>
      <c r="D34345" s="554"/>
    </row>
    <row r="34346" spans="3:4" hidden="1" outlineLevel="1" x14ac:dyDescent="0.2">
      <c r="C34346" s="554"/>
      <c r="D34346" s="554"/>
    </row>
    <row r="34347" spans="3:4" hidden="1" outlineLevel="1" x14ac:dyDescent="0.2">
      <c r="C34347" s="554"/>
      <c r="D34347" s="554"/>
    </row>
    <row r="34348" spans="3:4" hidden="1" outlineLevel="1" x14ac:dyDescent="0.2">
      <c r="C34348" s="554"/>
      <c r="D34348" s="554"/>
    </row>
    <row r="34349" spans="3:4" hidden="1" outlineLevel="1" x14ac:dyDescent="0.2">
      <c r="C34349" s="554"/>
      <c r="D34349" s="554"/>
    </row>
    <row r="34350" spans="3:4" hidden="1" outlineLevel="1" x14ac:dyDescent="0.2">
      <c r="C34350" s="554"/>
      <c r="D34350" s="554"/>
    </row>
    <row r="34351" spans="3:4" hidden="1" outlineLevel="1" x14ac:dyDescent="0.2">
      <c r="C34351" s="554"/>
      <c r="D34351" s="554"/>
    </row>
    <row r="34352" spans="3:4" hidden="1" outlineLevel="1" x14ac:dyDescent="0.2">
      <c r="C34352" s="554"/>
      <c r="D34352" s="554"/>
    </row>
    <row r="34353" spans="3:4" hidden="1" outlineLevel="1" x14ac:dyDescent="0.2">
      <c r="C34353" s="554"/>
      <c r="D34353" s="554"/>
    </row>
    <row r="34354" spans="3:4" hidden="1" outlineLevel="1" x14ac:dyDescent="0.2">
      <c r="C34354" s="554"/>
      <c r="D34354" s="554"/>
    </row>
    <row r="34355" spans="3:4" hidden="1" outlineLevel="1" x14ac:dyDescent="0.2">
      <c r="C34355" s="554"/>
      <c r="D34355" s="554"/>
    </row>
    <row r="34356" spans="3:4" hidden="1" outlineLevel="1" x14ac:dyDescent="0.2">
      <c r="C34356" s="554"/>
      <c r="D34356" s="554"/>
    </row>
    <row r="34357" spans="3:4" hidden="1" outlineLevel="1" x14ac:dyDescent="0.2">
      <c r="C34357" s="554"/>
      <c r="D34357" s="554"/>
    </row>
    <row r="34358" spans="3:4" hidden="1" outlineLevel="1" x14ac:dyDescent="0.2">
      <c r="C34358" s="554"/>
      <c r="D34358" s="554"/>
    </row>
    <row r="34359" spans="3:4" hidden="1" outlineLevel="1" x14ac:dyDescent="0.2">
      <c r="C34359" s="554"/>
      <c r="D34359" s="554"/>
    </row>
    <row r="34360" spans="3:4" hidden="1" outlineLevel="1" x14ac:dyDescent="0.2">
      <c r="C34360" s="554"/>
      <c r="D34360" s="554"/>
    </row>
    <row r="34361" spans="3:4" hidden="1" outlineLevel="1" x14ac:dyDescent="0.2">
      <c r="C34361" s="554"/>
      <c r="D34361" s="554"/>
    </row>
    <row r="34362" spans="3:4" hidden="1" outlineLevel="1" x14ac:dyDescent="0.2">
      <c r="C34362" s="554"/>
      <c r="D34362" s="554"/>
    </row>
    <row r="34363" spans="3:4" hidden="1" outlineLevel="1" x14ac:dyDescent="0.2">
      <c r="C34363" s="554"/>
      <c r="D34363" s="554"/>
    </row>
    <row r="34364" spans="3:4" hidden="1" outlineLevel="1" x14ac:dyDescent="0.2">
      <c r="C34364" s="554"/>
      <c r="D34364" s="554"/>
    </row>
    <row r="34365" spans="3:4" hidden="1" outlineLevel="1" x14ac:dyDescent="0.2">
      <c r="C34365" s="554"/>
      <c r="D34365" s="554"/>
    </row>
    <row r="34366" spans="3:4" hidden="1" outlineLevel="1" x14ac:dyDescent="0.2">
      <c r="C34366" s="554"/>
      <c r="D34366" s="554"/>
    </row>
    <row r="34367" spans="3:4" hidden="1" outlineLevel="1" x14ac:dyDescent="0.2">
      <c r="C34367" s="554"/>
      <c r="D34367" s="554"/>
    </row>
    <row r="34368" spans="3:4" hidden="1" outlineLevel="1" x14ac:dyDescent="0.2">
      <c r="C34368" s="554"/>
      <c r="D34368" s="554"/>
    </row>
    <row r="34369" spans="3:4" hidden="1" outlineLevel="1" x14ac:dyDescent="0.2">
      <c r="C34369" s="554"/>
      <c r="D34369" s="554"/>
    </row>
    <row r="34370" spans="3:4" hidden="1" outlineLevel="1" x14ac:dyDescent="0.2">
      <c r="C34370" s="554"/>
      <c r="D34370" s="554"/>
    </row>
    <row r="34371" spans="3:4" hidden="1" outlineLevel="1" x14ac:dyDescent="0.2">
      <c r="C34371" s="554"/>
      <c r="D34371" s="554"/>
    </row>
    <row r="34372" spans="3:4" hidden="1" outlineLevel="1" x14ac:dyDescent="0.2">
      <c r="C34372" s="554"/>
      <c r="D34372" s="554"/>
    </row>
    <row r="34373" spans="3:4" hidden="1" outlineLevel="1" x14ac:dyDescent="0.2">
      <c r="C34373" s="554"/>
      <c r="D34373" s="554"/>
    </row>
    <row r="34374" spans="3:4" hidden="1" outlineLevel="1" x14ac:dyDescent="0.2">
      <c r="C34374" s="554"/>
      <c r="D34374" s="554"/>
    </row>
    <row r="34375" spans="3:4" hidden="1" outlineLevel="1" x14ac:dyDescent="0.2">
      <c r="C34375" s="554"/>
      <c r="D34375" s="554"/>
    </row>
    <row r="34376" spans="3:4" hidden="1" outlineLevel="1" x14ac:dyDescent="0.2">
      <c r="C34376" s="554"/>
      <c r="D34376" s="554"/>
    </row>
    <row r="34377" spans="3:4" hidden="1" outlineLevel="1" x14ac:dyDescent="0.2">
      <c r="C34377" s="554"/>
      <c r="D34377" s="554"/>
    </row>
    <row r="34378" spans="3:4" hidden="1" outlineLevel="1" x14ac:dyDescent="0.2">
      <c r="C34378" s="554"/>
      <c r="D34378" s="554"/>
    </row>
    <row r="34379" spans="3:4" hidden="1" outlineLevel="1" x14ac:dyDescent="0.2">
      <c r="C34379" s="554"/>
      <c r="D34379" s="554"/>
    </row>
    <row r="34380" spans="3:4" hidden="1" outlineLevel="1" x14ac:dyDescent="0.2">
      <c r="C34380" s="554"/>
      <c r="D34380" s="554"/>
    </row>
    <row r="34381" spans="3:4" hidden="1" outlineLevel="1" x14ac:dyDescent="0.2">
      <c r="C34381" s="554"/>
      <c r="D34381" s="554"/>
    </row>
    <row r="34382" spans="3:4" hidden="1" outlineLevel="1" x14ac:dyDescent="0.2">
      <c r="C34382" s="554"/>
      <c r="D34382" s="554"/>
    </row>
    <row r="34383" spans="3:4" hidden="1" outlineLevel="1" x14ac:dyDescent="0.2">
      <c r="C34383" s="554"/>
      <c r="D34383" s="554"/>
    </row>
    <row r="34384" spans="3:4" hidden="1" outlineLevel="1" x14ac:dyDescent="0.2">
      <c r="C34384" s="554"/>
      <c r="D34384" s="554"/>
    </row>
    <row r="34385" spans="3:4" hidden="1" outlineLevel="1" x14ac:dyDescent="0.2">
      <c r="C34385" s="554"/>
      <c r="D34385" s="554"/>
    </row>
    <row r="34386" spans="3:4" hidden="1" outlineLevel="1" x14ac:dyDescent="0.2">
      <c r="C34386" s="554"/>
      <c r="D34386" s="554"/>
    </row>
    <row r="34387" spans="3:4" hidden="1" outlineLevel="1" x14ac:dyDescent="0.2">
      <c r="C34387" s="554"/>
      <c r="D34387" s="554"/>
    </row>
    <row r="34388" spans="3:4" hidden="1" outlineLevel="1" x14ac:dyDescent="0.2">
      <c r="C34388" s="554"/>
      <c r="D34388" s="554"/>
    </row>
    <row r="34389" spans="3:4" hidden="1" outlineLevel="1" x14ac:dyDescent="0.2">
      <c r="C34389" s="554"/>
      <c r="D34389" s="554"/>
    </row>
    <row r="34390" spans="3:4" hidden="1" outlineLevel="1" x14ac:dyDescent="0.2">
      <c r="C34390" s="554"/>
      <c r="D34390" s="554"/>
    </row>
    <row r="34391" spans="3:4" hidden="1" outlineLevel="1" x14ac:dyDescent="0.2">
      <c r="C34391" s="554"/>
      <c r="D34391" s="554"/>
    </row>
    <row r="34392" spans="3:4" hidden="1" outlineLevel="1" x14ac:dyDescent="0.2">
      <c r="C34392" s="554"/>
      <c r="D34392" s="554"/>
    </row>
    <row r="34393" spans="3:4" hidden="1" outlineLevel="1" x14ac:dyDescent="0.2">
      <c r="C34393" s="554"/>
      <c r="D34393" s="554"/>
    </row>
    <row r="34394" spans="3:4" hidden="1" outlineLevel="1" x14ac:dyDescent="0.2">
      <c r="C34394" s="554"/>
      <c r="D34394" s="554"/>
    </row>
    <row r="34395" spans="3:4" hidden="1" outlineLevel="1" x14ac:dyDescent="0.2">
      <c r="C34395" s="554"/>
      <c r="D34395" s="554"/>
    </row>
    <row r="34396" spans="3:4" hidden="1" outlineLevel="1" x14ac:dyDescent="0.2">
      <c r="C34396" s="554"/>
      <c r="D34396" s="554"/>
    </row>
    <row r="34397" spans="3:4" hidden="1" outlineLevel="1" x14ac:dyDescent="0.2">
      <c r="C34397" s="554"/>
      <c r="D34397" s="554"/>
    </row>
    <row r="34398" spans="3:4" hidden="1" outlineLevel="1" x14ac:dyDescent="0.2">
      <c r="C34398" s="554"/>
      <c r="D34398" s="554"/>
    </row>
    <row r="34399" spans="3:4" hidden="1" outlineLevel="1" x14ac:dyDescent="0.2">
      <c r="C34399" s="554"/>
      <c r="D34399" s="554"/>
    </row>
    <row r="34400" spans="3:4" hidden="1" outlineLevel="1" x14ac:dyDescent="0.2">
      <c r="C34400" s="554"/>
      <c r="D34400" s="554"/>
    </row>
    <row r="34401" spans="3:4" hidden="1" outlineLevel="1" x14ac:dyDescent="0.2">
      <c r="C34401" s="554"/>
      <c r="D34401" s="554"/>
    </row>
    <row r="34402" spans="3:4" hidden="1" outlineLevel="1" x14ac:dyDescent="0.2">
      <c r="C34402" s="554"/>
      <c r="D34402" s="554"/>
    </row>
    <row r="34403" spans="3:4" hidden="1" outlineLevel="1" x14ac:dyDescent="0.2">
      <c r="C34403" s="554"/>
      <c r="D34403" s="554"/>
    </row>
    <row r="34404" spans="3:4" hidden="1" outlineLevel="1" x14ac:dyDescent="0.2">
      <c r="C34404" s="554"/>
      <c r="D34404" s="554"/>
    </row>
    <row r="34405" spans="3:4" hidden="1" outlineLevel="1" x14ac:dyDescent="0.2">
      <c r="C34405" s="554"/>
      <c r="D34405" s="554"/>
    </row>
    <row r="34406" spans="3:4" hidden="1" outlineLevel="1" x14ac:dyDescent="0.2">
      <c r="C34406" s="554"/>
      <c r="D34406" s="554"/>
    </row>
    <row r="34407" spans="3:4" hidden="1" outlineLevel="1" x14ac:dyDescent="0.2">
      <c r="C34407" s="554"/>
      <c r="D34407" s="554"/>
    </row>
    <row r="34408" spans="3:4" hidden="1" outlineLevel="1" x14ac:dyDescent="0.2">
      <c r="C34408" s="554"/>
      <c r="D34408" s="554"/>
    </row>
    <row r="34409" spans="3:4" hidden="1" outlineLevel="1" x14ac:dyDescent="0.2">
      <c r="C34409" s="554"/>
      <c r="D34409" s="554"/>
    </row>
    <row r="34410" spans="3:4" hidden="1" outlineLevel="1" x14ac:dyDescent="0.2">
      <c r="C34410" s="554"/>
      <c r="D34410" s="554"/>
    </row>
    <row r="34411" spans="3:4" hidden="1" outlineLevel="1" x14ac:dyDescent="0.2">
      <c r="C34411" s="554"/>
      <c r="D34411" s="554"/>
    </row>
    <row r="34412" spans="3:4" hidden="1" outlineLevel="1" x14ac:dyDescent="0.2">
      <c r="C34412" s="554"/>
      <c r="D34412" s="554"/>
    </row>
    <row r="34413" spans="3:4" hidden="1" outlineLevel="1" x14ac:dyDescent="0.2">
      <c r="C34413" s="554"/>
      <c r="D34413" s="554"/>
    </row>
    <row r="34414" spans="3:4" hidden="1" outlineLevel="1" x14ac:dyDescent="0.2">
      <c r="C34414" s="554"/>
      <c r="D34414" s="554"/>
    </row>
    <row r="34415" spans="3:4" hidden="1" outlineLevel="1" x14ac:dyDescent="0.2">
      <c r="C34415" s="554"/>
      <c r="D34415" s="554"/>
    </row>
    <row r="34416" spans="3:4" hidden="1" outlineLevel="1" x14ac:dyDescent="0.2">
      <c r="C34416" s="554"/>
      <c r="D34416" s="554"/>
    </row>
    <row r="34417" spans="3:4" hidden="1" outlineLevel="1" x14ac:dyDescent="0.2">
      <c r="C34417" s="554"/>
      <c r="D34417" s="554"/>
    </row>
    <row r="34418" spans="3:4" hidden="1" outlineLevel="1" x14ac:dyDescent="0.2">
      <c r="C34418" s="554"/>
      <c r="D34418" s="554"/>
    </row>
    <row r="34419" spans="3:4" hidden="1" outlineLevel="1" x14ac:dyDescent="0.2">
      <c r="C34419" s="554"/>
      <c r="D34419" s="554"/>
    </row>
    <row r="34420" spans="3:4" hidden="1" outlineLevel="1" x14ac:dyDescent="0.2">
      <c r="C34420" s="554"/>
      <c r="D34420" s="554"/>
    </row>
    <row r="34421" spans="3:4" hidden="1" outlineLevel="1" x14ac:dyDescent="0.2">
      <c r="C34421" s="554"/>
      <c r="D34421" s="554"/>
    </row>
    <row r="34422" spans="3:4" hidden="1" outlineLevel="1" x14ac:dyDescent="0.2">
      <c r="C34422" s="554"/>
      <c r="D34422" s="554"/>
    </row>
    <row r="34423" spans="3:4" hidden="1" outlineLevel="1" x14ac:dyDescent="0.2">
      <c r="C34423" s="554"/>
      <c r="D34423" s="554"/>
    </row>
    <row r="34424" spans="3:4" hidden="1" outlineLevel="1" x14ac:dyDescent="0.2">
      <c r="C34424" s="554"/>
      <c r="D34424" s="554"/>
    </row>
    <row r="34425" spans="3:4" hidden="1" outlineLevel="1" x14ac:dyDescent="0.2">
      <c r="C34425" s="554"/>
      <c r="D34425" s="554"/>
    </row>
    <row r="34426" spans="3:4" hidden="1" outlineLevel="1" x14ac:dyDescent="0.2">
      <c r="C34426" s="554"/>
      <c r="D34426" s="554"/>
    </row>
    <row r="34427" spans="3:4" hidden="1" outlineLevel="1" x14ac:dyDescent="0.2">
      <c r="C34427" s="554"/>
      <c r="D34427" s="554"/>
    </row>
    <row r="34428" spans="3:4" hidden="1" outlineLevel="1" x14ac:dyDescent="0.2">
      <c r="C34428" s="554"/>
      <c r="D34428" s="554"/>
    </row>
    <row r="34429" spans="3:4" hidden="1" outlineLevel="1" x14ac:dyDescent="0.2">
      <c r="C34429" s="554"/>
      <c r="D34429" s="554"/>
    </row>
    <row r="34430" spans="3:4" hidden="1" outlineLevel="1" x14ac:dyDescent="0.2">
      <c r="C34430" s="554"/>
      <c r="D34430" s="554"/>
    </row>
    <row r="34431" spans="3:4" hidden="1" outlineLevel="1" x14ac:dyDescent="0.2">
      <c r="C34431" s="554"/>
      <c r="D34431" s="554"/>
    </row>
    <row r="34432" spans="3:4" hidden="1" outlineLevel="1" x14ac:dyDescent="0.2">
      <c r="C34432" s="554"/>
      <c r="D34432" s="554"/>
    </row>
    <row r="34433" spans="3:4" hidden="1" outlineLevel="1" x14ac:dyDescent="0.2">
      <c r="C34433" s="554"/>
      <c r="D34433" s="554"/>
    </row>
    <row r="34434" spans="3:4" hidden="1" outlineLevel="1" x14ac:dyDescent="0.2">
      <c r="C34434" s="554"/>
      <c r="D34434" s="554"/>
    </row>
    <row r="34435" spans="3:4" hidden="1" outlineLevel="1" x14ac:dyDescent="0.2">
      <c r="C34435" s="554"/>
      <c r="D34435" s="554"/>
    </row>
    <row r="34436" spans="3:4" hidden="1" outlineLevel="1" x14ac:dyDescent="0.2">
      <c r="C34436" s="554"/>
      <c r="D34436" s="554"/>
    </row>
    <row r="34437" spans="3:4" hidden="1" outlineLevel="1" x14ac:dyDescent="0.2">
      <c r="C34437" s="554"/>
      <c r="D34437" s="554"/>
    </row>
    <row r="34438" spans="3:4" hidden="1" outlineLevel="1" x14ac:dyDescent="0.2">
      <c r="C34438" s="554"/>
      <c r="D34438" s="554"/>
    </row>
    <row r="34439" spans="3:4" hidden="1" outlineLevel="1" x14ac:dyDescent="0.2">
      <c r="C34439" s="554"/>
      <c r="D34439" s="554"/>
    </row>
    <row r="34440" spans="3:4" hidden="1" outlineLevel="1" x14ac:dyDescent="0.2">
      <c r="C34440" s="554"/>
      <c r="D34440" s="554"/>
    </row>
    <row r="34441" spans="3:4" hidden="1" outlineLevel="1" x14ac:dyDescent="0.2">
      <c r="C34441" s="554"/>
      <c r="D34441" s="554"/>
    </row>
    <row r="34442" spans="3:4" hidden="1" outlineLevel="1" x14ac:dyDescent="0.2">
      <c r="C34442" s="554"/>
      <c r="D34442" s="554"/>
    </row>
    <row r="34443" spans="3:4" hidden="1" outlineLevel="1" x14ac:dyDescent="0.2">
      <c r="C34443" s="554"/>
      <c r="D34443" s="554"/>
    </row>
    <row r="34444" spans="3:4" hidden="1" outlineLevel="1" x14ac:dyDescent="0.2">
      <c r="C34444" s="554"/>
      <c r="D34444" s="554"/>
    </row>
    <row r="34445" spans="3:4" hidden="1" outlineLevel="1" x14ac:dyDescent="0.2">
      <c r="C34445" s="554"/>
      <c r="D34445" s="554"/>
    </row>
    <row r="34446" spans="3:4" hidden="1" outlineLevel="1" x14ac:dyDescent="0.2">
      <c r="C34446" s="554"/>
      <c r="D34446" s="554"/>
    </row>
    <row r="34447" spans="3:4" hidden="1" outlineLevel="1" x14ac:dyDescent="0.2">
      <c r="C34447" s="554"/>
      <c r="D34447" s="554"/>
    </row>
    <row r="34448" spans="3:4" hidden="1" outlineLevel="1" x14ac:dyDescent="0.2">
      <c r="C34448" s="554"/>
      <c r="D34448" s="554"/>
    </row>
    <row r="34449" spans="3:4" hidden="1" outlineLevel="1" x14ac:dyDescent="0.2">
      <c r="C34449" s="554"/>
      <c r="D34449" s="554"/>
    </row>
    <row r="34450" spans="3:4" hidden="1" outlineLevel="1" x14ac:dyDescent="0.2">
      <c r="C34450" s="554"/>
      <c r="D34450" s="554"/>
    </row>
    <row r="34451" spans="3:4" hidden="1" outlineLevel="1" x14ac:dyDescent="0.2">
      <c r="C34451" s="554"/>
      <c r="D34451" s="554"/>
    </row>
    <row r="34452" spans="3:4" hidden="1" outlineLevel="1" x14ac:dyDescent="0.2">
      <c r="C34452" s="554"/>
      <c r="D34452" s="554"/>
    </row>
    <row r="34453" spans="3:4" hidden="1" outlineLevel="1" x14ac:dyDescent="0.2">
      <c r="C34453" s="554"/>
      <c r="D34453" s="554"/>
    </row>
    <row r="34454" spans="3:4" hidden="1" outlineLevel="1" x14ac:dyDescent="0.2">
      <c r="C34454" s="554"/>
      <c r="D34454" s="554"/>
    </row>
    <row r="34455" spans="3:4" hidden="1" outlineLevel="1" x14ac:dyDescent="0.2">
      <c r="C34455" s="554"/>
      <c r="D34455" s="554"/>
    </row>
    <row r="34456" spans="3:4" hidden="1" outlineLevel="1" x14ac:dyDescent="0.2">
      <c r="C34456" s="554"/>
      <c r="D34456" s="554"/>
    </row>
    <row r="34457" spans="3:4" hidden="1" outlineLevel="1" x14ac:dyDescent="0.2">
      <c r="C34457" s="554"/>
      <c r="D34457" s="554"/>
    </row>
    <row r="34458" spans="3:4" hidden="1" outlineLevel="1" x14ac:dyDescent="0.2">
      <c r="C34458" s="554"/>
      <c r="D34458" s="554"/>
    </row>
    <row r="34459" spans="3:4" hidden="1" outlineLevel="1" x14ac:dyDescent="0.2">
      <c r="C34459" s="554"/>
      <c r="D34459" s="554"/>
    </row>
    <row r="34460" spans="3:4" hidden="1" outlineLevel="1" x14ac:dyDescent="0.2">
      <c r="C34460" s="554"/>
      <c r="D34460" s="554"/>
    </row>
    <row r="34461" spans="3:4" hidden="1" outlineLevel="1" x14ac:dyDescent="0.2">
      <c r="C34461" s="554"/>
      <c r="D34461" s="554"/>
    </row>
    <row r="34462" spans="3:4" hidden="1" outlineLevel="1" x14ac:dyDescent="0.2">
      <c r="C34462" s="554"/>
      <c r="D34462" s="554"/>
    </row>
    <row r="34463" spans="3:4" hidden="1" outlineLevel="1" x14ac:dyDescent="0.2">
      <c r="C34463" s="554"/>
      <c r="D34463" s="554"/>
    </row>
    <row r="34464" spans="3:4" hidden="1" outlineLevel="1" x14ac:dyDescent="0.2">
      <c r="C34464" s="554"/>
      <c r="D34464" s="554"/>
    </row>
    <row r="34465" spans="3:4" hidden="1" outlineLevel="1" x14ac:dyDescent="0.2">
      <c r="C34465" s="554"/>
      <c r="D34465" s="554"/>
    </row>
    <row r="34466" spans="3:4" hidden="1" outlineLevel="1" x14ac:dyDescent="0.2">
      <c r="C34466" s="554"/>
      <c r="D34466" s="554"/>
    </row>
    <row r="34467" spans="3:4" hidden="1" outlineLevel="1" x14ac:dyDescent="0.2">
      <c r="C34467" s="554"/>
      <c r="D34467" s="554"/>
    </row>
    <row r="34468" spans="3:4" hidden="1" outlineLevel="1" x14ac:dyDescent="0.2">
      <c r="C34468" s="554"/>
      <c r="D34468" s="554"/>
    </row>
    <row r="34469" spans="3:4" hidden="1" outlineLevel="1" x14ac:dyDescent="0.2">
      <c r="C34469" s="554"/>
      <c r="D34469" s="554"/>
    </row>
    <row r="34470" spans="3:4" hidden="1" outlineLevel="1" x14ac:dyDescent="0.2">
      <c r="C34470" s="554"/>
      <c r="D34470" s="554"/>
    </row>
    <row r="34471" spans="3:4" hidden="1" outlineLevel="1" x14ac:dyDescent="0.2">
      <c r="C34471" s="554"/>
      <c r="D34471" s="554"/>
    </row>
    <row r="34472" spans="3:4" hidden="1" outlineLevel="1" x14ac:dyDescent="0.2">
      <c r="C34472" s="554"/>
      <c r="D34472" s="554"/>
    </row>
    <row r="34473" spans="3:4" hidden="1" outlineLevel="1" x14ac:dyDescent="0.2">
      <c r="C34473" s="554"/>
      <c r="D34473" s="554"/>
    </row>
    <row r="34474" spans="3:4" hidden="1" outlineLevel="1" x14ac:dyDescent="0.2">
      <c r="C34474" s="554"/>
      <c r="D34474" s="554"/>
    </row>
    <row r="34475" spans="3:4" hidden="1" outlineLevel="1" x14ac:dyDescent="0.2">
      <c r="C34475" s="554"/>
      <c r="D34475" s="554"/>
    </row>
    <row r="34476" spans="3:4" hidden="1" outlineLevel="1" x14ac:dyDescent="0.2">
      <c r="C34476" s="554"/>
      <c r="D34476" s="554"/>
    </row>
    <row r="34477" spans="3:4" hidden="1" outlineLevel="1" x14ac:dyDescent="0.2">
      <c r="C34477" s="554"/>
      <c r="D34477" s="554"/>
    </row>
    <row r="34478" spans="3:4" hidden="1" outlineLevel="1" x14ac:dyDescent="0.2">
      <c r="C34478" s="554"/>
      <c r="D34478" s="554"/>
    </row>
    <row r="34479" spans="3:4" hidden="1" outlineLevel="1" x14ac:dyDescent="0.2">
      <c r="C34479" s="554"/>
      <c r="D34479" s="554"/>
    </row>
    <row r="34480" spans="3:4" hidden="1" outlineLevel="1" x14ac:dyDescent="0.2">
      <c r="C34480" s="554"/>
      <c r="D34480" s="554"/>
    </row>
    <row r="34481" spans="3:4" hidden="1" outlineLevel="1" x14ac:dyDescent="0.2">
      <c r="C34481" s="554"/>
      <c r="D34481" s="554"/>
    </row>
    <row r="34482" spans="3:4" hidden="1" outlineLevel="1" x14ac:dyDescent="0.2">
      <c r="C34482" s="554"/>
      <c r="D34482" s="554"/>
    </row>
    <row r="34483" spans="3:4" hidden="1" outlineLevel="1" x14ac:dyDescent="0.2">
      <c r="C34483" s="554"/>
      <c r="D34483" s="554"/>
    </row>
    <row r="34484" spans="3:4" hidden="1" outlineLevel="1" x14ac:dyDescent="0.2">
      <c r="C34484" s="554"/>
      <c r="D34484" s="554"/>
    </row>
    <row r="34485" spans="3:4" hidden="1" outlineLevel="1" x14ac:dyDescent="0.2">
      <c r="C34485" s="554"/>
      <c r="D34485" s="554"/>
    </row>
    <row r="34486" spans="3:4" hidden="1" outlineLevel="1" x14ac:dyDescent="0.2">
      <c r="C34486" s="554"/>
      <c r="D34486" s="554"/>
    </row>
    <row r="34487" spans="3:4" hidden="1" outlineLevel="1" x14ac:dyDescent="0.2">
      <c r="C34487" s="554"/>
      <c r="D34487" s="554"/>
    </row>
    <row r="34488" spans="3:4" hidden="1" outlineLevel="1" x14ac:dyDescent="0.2">
      <c r="C34488" s="554"/>
      <c r="D34488" s="554"/>
    </row>
    <row r="34489" spans="3:4" hidden="1" outlineLevel="1" x14ac:dyDescent="0.2">
      <c r="C34489" s="554"/>
      <c r="D34489" s="554"/>
    </row>
    <row r="34490" spans="3:4" hidden="1" outlineLevel="1" x14ac:dyDescent="0.2">
      <c r="C34490" s="554"/>
      <c r="D34490" s="554"/>
    </row>
    <row r="34491" spans="3:4" hidden="1" outlineLevel="1" x14ac:dyDescent="0.2">
      <c r="C34491" s="554"/>
      <c r="D34491" s="554"/>
    </row>
    <row r="34492" spans="3:4" hidden="1" outlineLevel="1" x14ac:dyDescent="0.2">
      <c r="C34492" s="554"/>
      <c r="D34492" s="554"/>
    </row>
    <row r="34493" spans="3:4" hidden="1" outlineLevel="1" x14ac:dyDescent="0.2">
      <c r="C34493" s="554"/>
      <c r="D34493" s="554"/>
    </row>
    <row r="34494" spans="3:4" hidden="1" outlineLevel="1" x14ac:dyDescent="0.2">
      <c r="C34494" s="554"/>
      <c r="D34494" s="554"/>
    </row>
    <row r="34495" spans="3:4" hidden="1" outlineLevel="1" x14ac:dyDescent="0.2">
      <c r="C34495" s="554"/>
      <c r="D34495" s="554"/>
    </row>
    <row r="34496" spans="3:4" hidden="1" outlineLevel="1" x14ac:dyDescent="0.2">
      <c r="C34496" s="554"/>
      <c r="D34496" s="554"/>
    </row>
    <row r="34497" spans="3:4" hidden="1" outlineLevel="1" x14ac:dyDescent="0.2">
      <c r="C34497" s="554"/>
      <c r="D34497" s="554"/>
    </row>
    <row r="34498" spans="3:4" hidden="1" outlineLevel="1" x14ac:dyDescent="0.2">
      <c r="C34498" s="554"/>
      <c r="D34498" s="554"/>
    </row>
    <row r="34499" spans="3:4" hidden="1" outlineLevel="1" x14ac:dyDescent="0.2">
      <c r="C34499" s="554"/>
      <c r="D34499" s="554"/>
    </row>
    <row r="34500" spans="3:4" hidden="1" outlineLevel="1" x14ac:dyDescent="0.2">
      <c r="C34500" s="554"/>
      <c r="D34500" s="554"/>
    </row>
    <row r="34501" spans="3:4" hidden="1" outlineLevel="1" x14ac:dyDescent="0.2">
      <c r="C34501" s="554"/>
      <c r="D34501" s="554"/>
    </row>
    <row r="34502" spans="3:4" hidden="1" outlineLevel="1" x14ac:dyDescent="0.2">
      <c r="C34502" s="554"/>
      <c r="D34502" s="554"/>
    </row>
    <row r="34503" spans="3:4" hidden="1" outlineLevel="1" x14ac:dyDescent="0.2">
      <c r="C34503" s="554"/>
      <c r="D34503" s="554"/>
    </row>
    <row r="34504" spans="3:4" hidden="1" outlineLevel="1" x14ac:dyDescent="0.2">
      <c r="C34504" s="554"/>
      <c r="D34504" s="554"/>
    </row>
    <row r="34505" spans="3:4" hidden="1" outlineLevel="1" x14ac:dyDescent="0.2">
      <c r="C34505" s="554"/>
      <c r="D34505" s="554"/>
    </row>
    <row r="34506" spans="3:4" hidden="1" outlineLevel="1" x14ac:dyDescent="0.2">
      <c r="C34506" s="554"/>
      <c r="D34506" s="554"/>
    </row>
    <row r="34507" spans="3:4" hidden="1" outlineLevel="1" x14ac:dyDescent="0.2">
      <c r="C34507" s="554"/>
      <c r="D34507" s="554"/>
    </row>
    <row r="34508" spans="3:4" hidden="1" outlineLevel="1" x14ac:dyDescent="0.2">
      <c r="C34508" s="554"/>
      <c r="D34508" s="554"/>
    </row>
    <row r="34509" spans="3:4" hidden="1" outlineLevel="1" x14ac:dyDescent="0.2">
      <c r="C34509" s="554"/>
      <c r="D34509" s="554"/>
    </row>
    <row r="34510" spans="3:4" hidden="1" outlineLevel="1" x14ac:dyDescent="0.2">
      <c r="C34510" s="554"/>
      <c r="D34510" s="554"/>
    </row>
    <row r="34511" spans="3:4" hidden="1" outlineLevel="1" x14ac:dyDescent="0.2">
      <c r="C34511" s="554"/>
      <c r="D34511" s="554"/>
    </row>
    <row r="34512" spans="3:4" hidden="1" outlineLevel="1" x14ac:dyDescent="0.2">
      <c r="C34512" s="554"/>
      <c r="D34512" s="554"/>
    </row>
    <row r="34513" spans="3:4" hidden="1" outlineLevel="1" x14ac:dyDescent="0.2">
      <c r="C34513" s="554"/>
      <c r="D34513" s="554"/>
    </row>
    <row r="34514" spans="3:4" hidden="1" outlineLevel="1" x14ac:dyDescent="0.2">
      <c r="C34514" s="554"/>
      <c r="D34514" s="554"/>
    </row>
    <row r="34515" spans="3:4" hidden="1" outlineLevel="1" x14ac:dyDescent="0.2">
      <c r="C34515" s="554"/>
      <c r="D34515" s="554"/>
    </row>
    <row r="34516" spans="3:4" hidden="1" outlineLevel="1" x14ac:dyDescent="0.2">
      <c r="C34516" s="554"/>
      <c r="D34516" s="554"/>
    </row>
    <row r="34517" spans="3:4" hidden="1" outlineLevel="1" x14ac:dyDescent="0.2">
      <c r="C34517" s="554"/>
      <c r="D34517" s="554"/>
    </row>
    <row r="34518" spans="3:4" hidden="1" outlineLevel="1" x14ac:dyDescent="0.2">
      <c r="C34518" s="554"/>
      <c r="D34518" s="554"/>
    </row>
    <row r="34519" spans="3:4" hidden="1" outlineLevel="1" x14ac:dyDescent="0.2">
      <c r="C34519" s="554"/>
      <c r="D34519" s="554"/>
    </row>
    <row r="34520" spans="3:4" hidden="1" outlineLevel="1" x14ac:dyDescent="0.2">
      <c r="C34520" s="554"/>
      <c r="D34520" s="554"/>
    </row>
    <row r="34521" spans="3:4" hidden="1" outlineLevel="1" x14ac:dyDescent="0.2">
      <c r="C34521" s="554"/>
      <c r="D34521" s="554"/>
    </row>
    <row r="34522" spans="3:4" hidden="1" outlineLevel="1" x14ac:dyDescent="0.2">
      <c r="C34522" s="554"/>
      <c r="D34522" s="554"/>
    </row>
    <row r="34523" spans="3:4" hidden="1" outlineLevel="1" x14ac:dyDescent="0.2">
      <c r="C34523" s="554"/>
      <c r="D34523" s="554"/>
    </row>
    <row r="34524" spans="3:4" hidden="1" outlineLevel="1" x14ac:dyDescent="0.2">
      <c r="C34524" s="554"/>
      <c r="D34524" s="554"/>
    </row>
    <row r="34525" spans="3:4" hidden="1" outlineLevel="1" x14ac:dyDescent="0.2">
      <c r="C34525" s="554"/>
      <c r="D34525" s="554"/>
    </row>
    <row r="34526" spans="3:4" hidden="1" outlineLevel="1" x14ac:dyDescent="0.2">
      <c r="C34526" s="554"/>
      <c r="D34526" s="554"/>
    </row>
    <row r="34527" spans="3:4" hidden="1" outlineLevel="1" x14ac:dyDescent="0.2">
      <c r="C34527" s="554"/>
      <c r="D34527" s="554"/>
    </row>
    <row r="34528" spans="3:4" hidden="1" outlineLevel="1" x14ac:dyDescent="0.2">
      <c r="C34528" s="554"/>
      <c r="D34528" s="554"/>
    </row>
    <row r="34529" spans="3:4" hidden="1" outlineLevel="1" x14ac:dyDescent="0.2">
      <c r="C34529" s="554"/>
      <c r="D34529" s="554"/>
    </row>
    <row r="34530" spans="3:4" hidden="1" outlineLevel="1" x14ac:dyDescent="0.2">
      <c r="C34530" s="554"/>
      <c r="D34530" s="554"/>
    </row>
    <row r="34531" spans="3:4" hidden="1" outlineLevel="1" x14ac:dyDescent="0.2">
      <c r="C34531" s="554"/>
      <c r="D34531" s="554"/>
    </row>
    <row r="34532" spans="3:4" hidden="1" outlineLevel="1" x14ac:dyDescent="0.2">
      <c r="C34532" s="554"/>
      <c r="D34532" s="554"/>
    </row>
    <row r="34533" spans="3:4" hidden="1" outlineLevel="1" x14ac:dyDescent="0.2">
      <c r="C34533" s="554"/>
      <c r="D34533" s="554"/>
    </row>
    <row r="34534" spans="3:4" hidden="1" outlineLevel="1" x14ac:dyDescent="0.2">
      <c r="C34534" s="554"/>
      <c r="D34534" s="554"/>
    </row>
    <row r="34535" spans="3:4" hidden="1" outlineLevel="1" x14ac:dyDescent="0.2">
      <c r="C34535" s="554"/>
      <c r="D34535" s="554"/>
    </row>
    <row r="34536" spans="3:4" hidden="1" outlineLevel="1" x14ac:dyDescent="0.2">
      <c r="C34536" s="554"/>
      <c r="D34536" s="554"/>
    </row>
    <row r="34537" spans="3:4" hidden="1" outlineLevel="1" x14ac:dyDescent="0.2">
      <c r="C34537" s="554"/>
      <c r="D34537" s="554"/>
    </row>
    <row r="34538" spans="3:4" hidden="1" outlineLevel="1" x14ac:dyDescent="0.2">
      <c r="C34538" s="554"/>
      <c r="D34538" s="554"/>
    </row>
    <row r="34539" spans="3:4" hidden="1" outlineLevel="1" x14ac:dyDescent="0.2">
      <c r="C34539" s="554"/>
      <c r="D34539" s="554"/>
    </row>
    <row r="34540" spans="3:4" hidden="1" outlineLevel="1" x14ac:dyDescent="0.2">
      <c r="C34540" s="554"/>
      <c r="D34540" s="554"/>
    </row>
    <row r="34541" spans="3:4" hidden="1" outlineLevel="1" x14ac:dyDescent="0.2">
      <c r="C34541" s="554"/>
      <c r="D34541" s="554"/>
    </row>
    <row r="34542" spans="3:4" hidden="1" outlineLevel="1" x14ac:dyDescent="0.2">
      <c r="C34542" s="554"/>
      <c r="D34542" s="554"/>
    </row>
    <row r="34543" spans="3:4" hidden="1" outlineLevel="1" x14ac:dyDescent="0.2">
      <c r="C34543" s="554"/>
      <c r="D34543" s="554"/>
    </row>
    <row r="34544" spans="3:4" hidden="1" outlineLevel="1" x14ac:dyDescent="0.2">
      <c r="C34544" s="554"/>
      <c r="D34544" s="554"/>
    </row>
    <row r="34545" spans="3:4" hidden="1" outlineLevel="1" x14ac:dyDescent="0.2">
      <c r="C34545" s="554"/>
      <c r="D34545" s="554"/>
    </row>
    <row r="34546" spans="3:4" hidden="1" outlineLevel="1" x14ac:dyDescent="0.2">
      <c r="C34546" s="554"/>
      <c r="D34546" s="554"/>
    </row>
    <row r="34547" spans="3:4" hidden="1" outlineLevel="1" x14ac:dyDescent="0.2">
      <c r="C34547" s="554"/>
      <c r="D34547" s="554"/>
    </row>
    <row r="34548" spans="3:4" hidden="1" outlineLevel="1" x14ac:dyDescent="0.2">
      <c r="C34548" s="554"/>
      <c r="D34548" s="554"/>
    </row>
    <row r="34549" spans="3:4" hidden="1" outlineLevel="1" x14ac:dyDescent="0.2">
      <c r="C34549" s="554"/>
      <c r="D34549" s="554"/>
    </row>
    <row r="34550" spans="3:4" hidden="1" outlineLevel="1" x14ac:dyDescent="0.2">
      <c r="C34550" s="554"/>
      <c r="D34550" s="554"/>
    </row>
    <row r="34551" spans="3:4" hidden="1" outlineLevel="1" x14ac:dyDescent="0.2">
      <c r="C34551" s="554"/>
      <c r="D34551" s="554"/>
    </row>
    <row r="34552" spans="3:4" hidden="1" outlineLevel="1" x14ac:dyDescent="0.2">
      <c r="C34552" s="554"/>
      <c r="D34552" s="554"/>
    </row>
    <row r="34553" spans="3:4" hidden="1" outlineLevel="1" x14ac:dyDescent="0.2">
      <c r="C34553" s="554"/>
      <c r="D34553" s="554"/>
    </row>
    <row r="34554" spans="3:4" hidden="1" outlineLevel="1" x14ac:dyDescent="0.2">
      <c r="C34554" s="554"/>
      <c r="D34554" s="554"/>
    </row>
    <row r="34555" spans="3:4" hidden="1" outlineLevel="1" x14ac:dyDescent="0.2">
      <c r="C34555" s="554"/>
      <c r="D34555" s="554"/>
    </row>
    <row r="34556" spans="3:4" hidden="1" outlineLevel="1" x14ac:dyDescent="0.2">
      <c r="C34556" s="554"/>
      <c r="D34556" s="554"/>
    </row>
    <row r="34557" spans="3:4" hidden="1" outlineLevel="1" x14ac:dyDescent="0.2">
      <c r="C34557" s="554"/>
      <c r="D34557" s="554"/>
    </row>
    <row r="34558" spans="3:4" hidden="1" outlineLevel="1" x14ac:dyDescent="0.2">
      <c r="C34558" s="554"/>
      <c r="D34558" s="554"/>
    </row>
    <row r="34559" spans="3:4" hidden="1" outlineLevel="1" x14ac:dyDescent="0.2">
      <c r="C34559" s="554"/>
      <c r="D34559" s="554"/>
    </row>
    <row r="34560" spans="3:4" hidden="1" outlineLevel="1" x14ac:dyDescent="0.2">
      <c r="C34560" s="554"/>
      <c r="D34560" s="554"/>
    </row>
    <row r="34561" spans="3:4" hidden="1" outlineLevel="1" x14ac:dyDescent="0.2">
      <c r="C34561" s="554"/>
      <c r="D34561" s="554"/>
    </row>
    <row r="34562" spans="3:4" hidden="1" outlineLevel="1" x14ac:dyDescent="0.2">
      <c r="C34562" s="554"/>
      <c r="D34562" s="554"/>
    </row>
    <row r="34563" spans="3:4" hidden="1" outlineLevel="1" x14ac:dyDescent="0.2">
      <c r="C34563" s="554"/>
      <c r="D34563" s="554"/>
    </row>
    <row r="34564" spans="3:4" hidden="1" outlineLevel="1" x14ac:dyDescent="0.2">
      <c r="C34564" s="554"/>
      <c r="D34564" s="554"/>
    </row>
    <row r="34565" spans="3:4" hidden="1" outlineLevel="1" x14ac:dyDescent="0.2">
      <c r="C34565" s="554"/>
      <c r="D34565" s="554"/>
    </row>
    <row r="34566" spans="3:4" hidden="1" outlineLevel="1" x14ac:dyDescent="0.2">
      <c r="C34566" s="554"/>
      <c r="D34566" s="554"/>
    </row>
    <row r="34567" spans="3:4" hidden="1" outlineLevel="1" x14ac:dyDescent="0.2">
      <c r="C34567" s="554"/>
      <c r="D34567" s="554"/>
    </row>
    <row r="34568" spans="3:4" hidden="1" outlineLevel="1" x14ac:dyDescent="0.2">
      <c r="C34568" s="554"/>
      <c r="D34568" s="554"/>
    </row>
    <row r="34569" spans="3:4" hidden="1" outlineLevel="1" x14ac:dyDescent="0.2">
      <c r="C34569" s="554"/>
      <c r="D34569" s="554"/>
    </row>
    <row r="34570" spans="3:4" hidden="1" outlineLevel="1" x14ac:dyDescent="0.2">
      <c r="C34570" s="554"/>
      <c r="D34570" s="554"/>
    </row>
    <row r="34571" spans="3:4" hidden="1" outlineLevel="1" x14ac:dyDescent="0.2">
      <c r="C34571" s="554"/>
      <c r="D34571" s="554"/>
    </row>
    <row r="34572" spans="3:4" hidden="1" outlineLevel="1" x14ac:dyDescent="0.2">
      <c r="C34572" s="554"/>
      <c r="D34572" s="554"/>
    </row>
    <row r="34573" spans="3:4" hidden="1" outlineLevel="1" x14ac:dyDescent="0.2">
      <c r="C34573" s="554"/>
      <c r="D34573" s="554"/>
    </row>
    <row r="34574" spans="3:4" hidden="1" outlineLevel="1" x14ac:dyDescent="0.2">
      <c r="C34574" s="554"/>
      <c r="D34574" s="554"/>
    </row>
    <row r="34575" spans="3:4" hidden="1" outlineLevel="1" x14ac:dyDescent="0.2">
      <c r="C34575" s="554"/>
      <c r="D34575" s="554"/>
    </row>
    <row r="34576" spans="3:4" hidden="1" outlineLevel="1" x14ac:dyDescent="0.2">
      <c r="C34576" s="554"/>
      <c r="D34576" s="554"/>
    </row>
    <row r="34577" spans="3:4" hidden="1" outlineLevel="1" x14ac:dyDescent="0.2">
      <c r="C34577" s="554"/>
      <c r="D34577" s="554"/>
    </row>
    <row r="34578" spans="3:4" hidden="1" outlineLevel="1" x14ac:dyDescent="0.2">
      <c r="C34578" s="554"/>
      <c r="D34578" s="554"/>
    </row>
    <row r="34579" spans="3:4" hidden="1" outlineLevel="1" x14ac:dyDescent="0.2">
      <c r="C34579" s="554"/>
      <c r="D34579" s="554"/>
    </row>
    <row r="34580" spans="3:4" hidden="1" outlineLevel="1" x14ac:dyDescent="0.2">
      <c r="C34580" s="554"/>
      <c r="D34580" s="554"/>
    </row>
    <row r="34581" spans="3:4" hidden="1" outlineLevel="1" x14ac:dyDescent="0.2">
      <c r="C34581" s="554"/>
      <c r="D34581" s="554"/>
    </row>
    <row r="34582" spans="3:4" hidden="1" outlineLevel="1" x14ac:dyDescent="0.2">
      <c r="C34582" s="554"/>
      <c r="D34582" s="554"/>
    </row>
    <row r="34583" spans="3:4" hidden="1" outlineLevel="1" x14ac:dyDescent="0.2">
      <c r="C34583" s="554"/>
      <c r="D34583" s="554"/>
    </row>
    <row r="34584" spans="3:4" hidden="1" outlineLevel="1" x14ac:dyDescent="0.2">
      <c r="C34584" s="554"/>
      <c r="D34584" s="554"/>
    </row>
    <row r="34585" spans="3:4" hidden="1" outlineLevel="1" x14ac:dyDescent="0.2">
      <c r="C34585" s="554"/>
      <c r="D34585" s="554"/>
    </row>
    <row r="34586" spans="3:4" hidden="1" outlineLevel="1" x14ac:dyDescent="0.2">
      <c r="C34586" s="554"/>
      <c r="D34586" s="554"/>
    </row>
    <row r="34587" spans="3:4" hidden="1" outlineLevel="1" x14ac:dyDescent="0.2">
      <c r="C34587" s="554"/>
      <c r="D34587" s="554"/>
    </row>
    <row r="34588" spans="3:4" hidden="1" outlineLevel="1" x14ac:dyDescent="0.2">
      <c r="C34588" s="554"/>
      <c r="D34588" s="554"/>
    </row>
    <row r="34589" spans="3:4" hidden="1" outlineLevel="1" x14ac:dyDescent="0.2">
      <c r="C34589" s="554"/>
      <c r="D34589" s="554"/>
    </row>
    <row r="34590" spans="3:4" hidden="1" outlineLevel="1" x14ac:dyDescent="0.2">
      <c r="C34590" s="554"/>
      <c r="D34590" s="554"/>
    </row>
    <row r="34591" spans="3:4" hidden="1" outlineLevel="1" x14ac:dyDescent="0.2">
      <c r="C34591" s="554"/>
      <c r="D34591" s="554"/>
    </row>
    <row r="34592" spans="3:4" hidden="1" outlineLevel="1" x14ac:dyDescent="0.2">
      <c r="C34592" s="554"/>
      <c r="D34592" s="554"/>
    </row>
    <row r="34593" spans="3:4" hidden="1" outlineLevel="1" x14ac:dyDescent="0.2">
      <c r="C34593" s="554"/>
      <c r="D34593" s="554"/>
    </row>
    <row r="34594" spans="3:4" hidden="1" outlineLevel="1" x14ac:dyDescent="0.2">
      <c r="C34594" s="554"/>
      <c r="D34594" s="554"/>
    </row>
    <row r="34595" spans="3:4" hidden="1" outlineLevel="1" x14ac:dyDescent="0.2">
      <c r="C34595" s="554"/>
      <c r="D34595" s="554"/>
    </row>
    <row r="34596" spans="3:4" hidden="1" outlineLevel="1" x14ac:dyDescent="0.2">
      <c r="C34596" s="554"/>
      <c r="D34596" s="554"/>
    </row>
    <row r="34597" spans="3:4" hidden="1" outlineLevel="1" x14ac:dyDescent="0.2">
      <c r="C34597" s="554"/>
      <c r="D34597" s="554"/>
    </row>
    <row r="34598" spans="3:4" hidden="1" outlineLevel="1" x14ac:dyDescent="0.2">
      <c r="C34598" s="554"/>
      <c r="D34598" s="554"/>
    </row>
    <row r="34599" spans="3:4" hidden="1" outlineLevel="1" x14ac:dyDescent="0.2">
      <c r="C34599" s="554"/>
      <c r="D34599" s="554"/>
    </row>
    <row r="34600" spans="3:4" hidden="1" outlineLevel="1" x14ac:dyDescent="0.2">
      <c r="C34600" s="554"/>
      <c r="D34600" s="554"/>
    </row>
    <row r="34601" spans="3:4" hidden="1" outlineLevel="1" x14ac:dyDescent="0.2">
      <c r="C34601" s="554"/>
      <c r="D34601" s="554"/>
    </row>
    <row r="34602" spans="3:4" hidden="1" outlineLevel="1" x14ac:dyDescent="0.2">
      <c r="C34602" s="554"/>
      <c r="D34602" s="554"/>
    </row>
    <row r="34603" spans="3:4" hidden="1" outlineLevel="1" x14ac:dyDescent="0.2">
      <c r="C34603" s="554"/>
      <c r="D34603" s="554"/>
    </row>
    <row r="34604" spans="3:4" hidden="1" outlineLevel="1" x14ac:dyDescent="0.2">
      <c r="C34604" s="554"/>
      <c r="D34604" s="554"/>
    </row>
    <row r="34605" spans="3:4" hidden="1" outlineLevel="1" x14ac:dyDescent="0.2">
      <c r="C34605" s="554"/>
      <c r="D34605" s="554"/>
    </row>
    <row r="34606" spans="3:4" hidden="1" outlineLevel="1" x14ac:dyDescent="0.2">
      <c r="C34606" s="554"/>
      <c r="D34606" s="554"/>
    </row>
    <row r="34607" spans="3:4" hidden="1" outlineLevel="1" x14ac:dyDescent="0.2">
      <c r="C34607" s="554"/>
      <c r="D34607" s="554"/>
    </row>
    <row r="34608" spans="3:4" hidden="1" outlineLevel="1" x14ac:dyDescent="0.2">
      <c r="C34608" s="554"/>
      <c r="D34608" s="554"/>
    </row>
    <row r="34609" spans="3:4" hidden="1" outlineLevel="1" x14ac:dyDescent="0.2">
      <c r="C34609" s="554"/>
      <c r="D34609" s="554"/>
    </row>
    <row r="34610" spans="3:4" hidden="1" outlineLevel="1" x14ac:dyDescent="0.2">
      <c r="C34610" s="554"/>
      <c r="D34610" s="554"/>
    </row>
    <row r="34611" spans="3:4" hidden="1" outlineLevel="1" x14ac:dyDescent="0.2">
      <c r="C34611" s="554"/>
      <c r="D34611" s="554"/>
    </row>
    <row r="34612" spans="3:4" hidden="1" outlineLevel="1" x14ac:dyDescent="0.2">
      <c r="C34612" s="554"/>
      <c r="D34612" s="554"/>
    </row>
    <row r="34613" spans="3:4" hidden="1" outlineLevel="1" x14ac:dyDescent="0.2">
      <c r="C34613" s="554"/>
      <c r="D34613" s="554"/>
    </row>
    <row r="34614" spans="3:4" hidden="1" outlineLevel="1" x14ac:dyDescent="0.2">
      <c r="C34614" s="554"/>
      <c r="D34614" s="554"/>
    </row>
    <row r="34615" spans="3:4" hidden="1" outlineLevel="1" x14ac:dyDescent="0.2">
      <c r="C34615" s="554"/>
      <c r="D34615" s="554"/>
    </row>
    <row r="34616" spans="3:4" hidden="1" outlineLevel="1" x14ac:dyDescent="0.2">
      <c r="C34616" s="554"/>
      <c r="D34616" s="554"/>
    </row>
    <row r="34617" spans="3:4" hidden="1" outlineLevel="1" x14ac:dyDescent="0.2">
      <c r="C34617" s="554"/>
      <c r="D34617" s="554"/>
    </row>
    <row r="34618" spans="3:4" hidden="1" outlineLevel="1" x14ac:dyDescent="0.2">
      <c r="C34618" s="554"/>
      <c r="D34618" s="554"/>
    </row>
    <row r="34619" spans="3:4" hidden="1" outlineLevel="1" x14ac:dyDescent="0.2">
      <c r="C34619" s="554"/>
      <c r="D34619" s="554"/>
    </row>
    <row r="34620" spans="3:4" hidden="1" outlineLevel="1" x14ac:dyDescent="0.2">
      <c r="C34620" s="554"/>
      <c r="D34620" s="554"/>
    </row>
    <row r="34621" spans="3:4" hidden="1" outlineLevel="1" x14ac:dyDescent="0.2">
      <c r="C34621" s="554"/>
      <c r="D34621" s="554"/>
    </row>
    <row r="34622" spans="3:4" hidden="1" outlineLevel="1" x14ac:dyDescent="0.2">
      <c r="C34622" s="554"/>
      <c r="D34622" s="554"/>
    </row>
    <row r="34623" spans="3:4" hidden="1" outlineLevel="1" x14ac:dyDescent="0.2">
      <c r="C34623" s="554"/>
      <c r="D34623" s="554"/>
    </row>
    <row r="34624" spans="3:4" hidden="1" outlineLevel="1" x14ac:dyDescent="0.2">
      <c r="C34624" s="554"/>
      <c r="D34624" s="554"/>
    </row>
    <row r="34625" spans="3:4" hidden="1" outlineLevel="1" x14ac:dyDescent="0.2">
      <c r="C34625" s="554"/>
      <c r="D34625" s="554"/>
    </row>
    <row r="34626" spans="3:4" hidden="1" outlineLevel="1" x14ac:dyDescent="0.2">
      <c r="C34626" s="554"/>
      <c r="D34626" s="554"/>
    </row>
    <row r="34627" spans="3:4" hidden="1" outlineLevel="1" x14ac:dyDescent="0.2">
      <c r="C34627" s="554"/>
      <c r="D34627" s="554"/>
    </row>
    <row r="34628" spans="3:4" hidden="1" outlineLevel="1" x14ac:dyDescent="0.2">
      <c r="C34628" s="554"/>
      <c r="D34628" s="554"/>
    </row>
    <row r="34629" spans="3:4" hidden="1" outlineLevel="1" x14ac:dyDescent="0.2">
      <c r="C34629" s="554"/>
      <c r="D34629" s="554"/>
    </row>
    <row r="34630" spans="3:4" hidden="1" outlineLevel="1" x14ac:dyDescent="0.2">
      <c r="C34630" s="554"/>
      <c r="D34630" s="554"/>
    </row>
    <row r="34631" spans="3:4" hidden="1" outlineLevel="1" x14ac:dyDescent="0.2">
      <c r="C34631" s="554"/>
      <c r="D34631" s="554"/>
    </row>
    <row r="34632" spans="3:4" hidden="1" outlineLevel="1" x14ac:dyDescent="0.2">
      <c r="C34632" s="554"/>
      <c r="D34632" s="554"/>
    </row>
    <row r="34633" spans="3:4" hidden="1" outlineLevel="1" x14ac:dyDescent="0.2">
      <c r="C34633" s="554"/>
      <c r="D34633" s="554"/>
    </row>
    <row r="34634" spans="3:4" hidden="1" outlineLevel="1" x14ac:dyDescent="0.2">
      <c r="C34634" s="554"/>
      <c r="D34634" s="554"/>
    </row>
    <row r="34635" spans="3:4" hidden="1" outlineLevel="1" x14ac:dyDescent="0.2">
      <c r="C34635" s="554"/>
      <c r="D34635" s="554"/>
    </row>
    <row r="34636" spans="3:4" hidden="1" outlineLevel="1" x14ac:dyDescent="0.2">
      <c r="C34636" s="554"/>
      <c r="D34636" s="554"/>
    </row>
    <row r="34637" spans="3:4" hidden="1" outlineLevel="1" x14ac:dyDescent="0.2">
      <c r="C34637" s="554"/>
      <c r="D34637" s="554"/>
    </row>
    <row r="34638" spans="3:4" hidden="1" outlineLevel="1" x14ac:dyDescent="0.2">
      <c r="C34638" s="554"/>
      <c r="D34638" s="554"/>
    </row>
    <row r="34639" spans="3:4" hidden="1" outlineLevel="1" x14ac:dyDescent="0.2">
      <c r="C34639" s="554"/>
      <c r="D34639" s="554"/>
    </row>
    <row r="34640" spans="3:4" hidden="1" outlineLevel="1" x14ac:dyDescent="0.2">
      <c r="C34640" s="554"/>
      <c r="D34640" s="554"/>
    </row>
    <row r="34641" spans="3:4" hidden="1" outlineLevel="1" x14ac:dyDescent="0.2">
      <c r="C34641" s="554"/>
      <c r="D34641" s="554"/>
    </row>
    <row r="34642" spans="3:4" hidden="1" outlineLevel="1" x14ac:dyDescent="0.2">
      <c r="C34642" s="554"/>
      <c r="D34642" s="554"/>
    </row>
    <row r="34643" spans="3:4" hidden="1" outlineLevel="1" x14ac:dyDescent="0.2">
      <c r="C34643" s="554"/>
      <c r="D34643" s="554"/>
    </row>
    <row r="34644" spans="3:4" hidden="1" outlineLevel="1" x14ac:dyDescent="0.2">
      <c r="C34644" s="554"/>
      <c r="D34644" s="554"/>
    </row>
    <row r="34645" spans="3:4" hidden="1" outlineLevel="1" x14ac:dyDescent="0.2">
      <c r="C34645" s="554"/>
      <c r="D34645" s="554"/>
    </row>
    <row r="34646" spans="3:4" hidden="1" outlineLevel="1" x14ac:dyDescent="0.2">
      <c r="C34646" s="554"/>
      <c r="D34646" s="554"/>
    </row>
    <row r="34647" spans="3:4" hidden="1" outlineLevel="1" x14ac:dyDescent="0.2">
      <c r="C34647" s="554"/>
      <c r="D34647" s="554"/>
    </row>
    <row r="34648" spans="3:4" hidden="1" outlineLevel="1" x14ac:dyDescent="0.2">
      <c r="C34648" s="554"/>
      <c r="D34648" s="554"/>
    </row>
    <row r="34649" spans="3:4" hidden="1" outlineLevel="1" x14ac:dyDescent="0.2">
      <c r="C34649" s="554"/>
      <c r="D34649" s="554"/>
    </row>
    <row r="34650" spans="3:4" hidden="1" outlineLevel="1" x14ac:dyDescent="0.2">
      <c r="C34650" s="554"/>
      <c r="D34650" s="554"/>
    </row>
    <row r="34651" spans="3:4" hidden="1" outlineLevel="1" x14ac:dyDescent="0.2">
      <c r="C34651" s="554"/>
      <c r="D34651" s="554"/>
    </row>
    <row r="34652" spans="3:4" hidden="1" outlineLevel="1" x14ac:dyDescent="0.2">
      <c r="C34652" s="554"/>
      <c r="D34652" s="554"/>
    </row>
    <row r="34653" spans="3:4" hidden="1" outlineLevel="1" x14ac:dyDescent="0.2">
      <c r="C34653" s="554"/>
      <c r="D34653" s="554"/>
    </row>
    <row r="34654" spans="3:4" hidden="1" outlineLevel="1" x14ac:dyDescent="0.2">
      <c r="C34654" s="554"/>
      <c r="D34654" s="554"/>
    </row>
    <row r="34655" spans="3:4" hidden="1" outlineLevel="1" x14ac:dyDescent="0.2">
      <c r="C34655" s="554"/>
      <c r="D34655" s="554"/>
    </row>
    <row r="34656" spans="3:4" hidden="1" outlineLevel="1" x14ac:dyDescent="0.2">
      <c r="C34656" s="554"/>
      <c r="D34656" s="554"/>
    </row>
    <row r="34657" spans="3:4" hidden="1" outlineLevel="1" x14ac:dyDescent="0.2">
      <c r="C34657" s="554"/>
      <c r="D34657" s="554"/>
    </row>
    <row r="34658" spans="3:4" hidden="1" outlineLevel="1" x14ac:dyDescent="0.2">
      <c r="C34658" s="554"/>
      <c r="D34658" s="554"/>
    </row>
    <row r="34659" spans="3:4" hidden="1" outlineLevel="1" x14ac:dyDescent="0.2">
      <c r="C34659" s="554"/>
      <c r="D34659" s="554"/>
    </row>
    <row r="34660" spans="3:4" hidden="1" outlineLevel="1" x14ac:dyDescent="0.2">
      <c r="C34660" s="554"/>
      <c r="D34660" s="554"/>
    </row>
    <row r="34661" spans="3:4" hidden="1" outlineLevel="1" x14ac:dyDescent="0.2">
      <c r="C34661" s="554"/>
      <c r="D34661" s="554"/>
    </row>
    <row r="34662" spans="3:4" hidden="1" outlineLevel="1" x14ac:dyDescent="0.2">
      <c r="C34662" s="554"/>
      <c r="D34662" s="554"/>
    </row>
    <row r="34663" spans="3:4" hidden="1" outlineLevel="1" x14ac:dyDescent="0.2">
      <c r="C34663" s="554"/>
      <c r="D34663" s="554"/>
    </row>
    <row r="34664" spans="3:4" hidden="1" outlineLevel="1" x14ac:dyDescent="0.2">
      <c r="C34664" s="554"/>
      <c r="D34664" s="554"/>
    </row>
    <row r="34665" spans="3:4" hidden="1" outlineLevel="1" x14ac:dyDescent="0.2">
      <c r="C34665" s="554"/>
      <c r="D34665" s="554"/>
    </row>
    <row r="34666" spans="3:4" hidden="1" outlineLevel="1" x14ac:dyDescent="0.2">
      <c r="C34666" s="554"/>
      <c r="D34666" s="554"/>
    </row>
    <row r="34667" spans="3:4" hidden="1" outlineLevel="1" x14ac:dyDescent="0.2">
      <c r="C34667" s="554"/>
      <c r="D34667" s="554"/>
    </row>
    <row r="34668" spans="3:4" hidden="1" outlineLevel="1" x14ac:dyDescent="0.2">
      <c r="C34668" s="554"/>
      <c r="D34668" s="554"/>
    </row>
    <row r="34669" spans="3:4" hidden="1" outlineLevel="1" x14ac:dyDescent="0.2">
      <c r="C34669" s="554"/>
      <c r="D34669" s="554"/>
    </row>
    <row r="34670" spans="3:4" hidden="1" outlineLevel="1" x14ac:dyDescent="0.2">
      <c r="C34670" s="554"/>
      <c r="D34670" s="554"/>
    </row>
    <row r="34671" spans="3:4" hidden="1" outlineLevel="1" x14ac:dyDescent="0.2">
      <c r="C34671" s="554"/>
      <c r="D34671" s="554"/>
    </row>
    <row r="34672" spans="3:4" hidden="1" outlineLevel="1" x14ac:dyDescent="0.2">
      <c r="C34672" s="554"/>
      <c r="D34672" s="554"/>
    </row>
    <row r="34673" spans="3:4" hidden="1" outlineLevel="1" x14ac:dyDescent="0.2">
      <c r="C34673" s="554"/>
      <c r="D34673" s="554"/>
    </row>
    <row r="34674" spans="3:4" hidden="1" outlineLevel="1" x14ac:dyDescent="0.2">
      <c r="C34674" s="554"/>
      <c r="D34674" s="554"/>
    </row>
    <row r="34675" spans="3:4" hidden="1" outlineLevel="1" x14ac:dyDescent="0.2">
      <c r="C34675" s="554"/>
      <c r="D34675" s="554"/>
    </row>
    <row r="34676" spans="3:4" hidden="1" outlineLevel="1" x14ac:dyDescent="0.2">
      <c r="C34676" s="554"/>
      <c r="D34676" s="554"/>
    </row>
    <row r="34677" spans="3:4" hidden="1" outlineLevel="1" x14ac:dyDescent="0.2">
      <c r="C34677" s="554"/>
      <c r="D34677" s="554"/>
    </row>
    <row r="34678" spans="3:4" hidden="1" outlineLevel="1" x14ac:dyDescent="0.2">
      <c r="C34678" s="554"/>
      <c r="D34678" s="554"/>
    </row>
    <row r="34679" spans="3:4" hidden="1" outlineLevel="1" x14ac:dyDescent="0.2">
      <c r="C34679" s="554"/>
      <c r="D34679" s="554"/>
    </row>
    <row r="34680" spans="3:4" hidden="1" outlineLevel="1" x14ac:dyDescent="0.2">
      <c r="C34680" s="554"/>
      <c r="D34680" s="554"/>
    </row>
    <row r="34681" spans="3:4" hidden="1" outlineLevel="1" x14ac:dyDescent="0.2">
      <c r="C34681" s="554"/>
      <c r="D34681" s="554"/>
    </row>
    <row r="34682" spans="3:4" hidden="1" outlineLevel="1" x14ac:dyDescent="0.2">
      <c r="C34682" s="554"/>
      <c r="D34682" s="554"/>
    </row>
    <row r="34683" spans="3:4" hidden="1" outlineLevel="1" x14ac:dyDescent="0.2">
      <c r="C34683" s="554"/>
      <c r="D34683" s="554"/>
    </row>
    <row r="34684" spans="3:4" hidden="1" outlineLevel="1" x14ac:dyDescent="0.2">
      <c r="C34684" s="554"/>
      <c r="D34684" s="554"/>
    </row>
    <row r="34685" spans="3:4" hidden="1" outlineLevel="1" x14ac:dyDescent="0.2">
      <c r="C34685" s="554"/>
      <c r="D34685" s="554"/>
    </row>
    <row r="34686" spans="3:4" hidden="1" outlineLevel="1" x14ac:dyDescent="0.2">
      <c r="C34686" s="554"/>
      <c r="D34686" s="554"/>
    </row>
    <row r="34687" spans="3:4" hidden="1" outlineLevel="1" x14ac:dyDescent="0.2">
      <c r="C34687" s="554"/>
      <c r="D34687" s="554"/>
    </row>
    <row r="34688" spans="3:4" hidden="1" outlineLevel="1" x14ac:dyDescent="0.2">
      <c r="C34688" s="554"/>
      <c r="D34688" s="554"/>
    </row>
    <row r="34689" spans="3:4" hidden="1" outlineLevel="1" x14ac:dyDescent="0.2">
      <c r="C34689" s="554"/>
      <c r="D34689" s="554"/>
    </row>
    <row r="34690" spans="3:4" hidden="1" outlineLevel="1" x14ac:dyDescent="0.2">
      <c r="C34690" s="554"/>
      <c r="D34690" s="554"/>
    </row>
    <row r="34691" spans="3:4" hidden="1" outlineLevel="1" x14ac:dyDescent="0.2">
      <c r="C34691" s="554"/>
      <c r="D34691" s="554"/>
    </row>
    <row r="34692" spans="3:4" hidden="1" outlineLevel="1" x14ac:dyDescent="0.2">
      <c r="C34692" s="554"/>
      <c r="D34692" s="554"/>
    </row>
    <row r="34693" spans="3:4" hidden="1" outlineLevel="1" x14ac:dyDescent="0.2">
      <c r="C34693" s="554"/>
      <c r="D34693" s="554"/>
    </row>
    <row r="34694" spans="3:4" hidden="1" outlineLevel="1" x14ac:dyDescent="0.2">
      <c r="C34694" s="554"/>
      <c r="D34694" s="554"/>
    </row>
    <row r="34695" spans="3:4" hidden="1" outlineLevel="1" x14ac:dyDescent="0.2">
      <c r="C34695" s="554"/>
      <c r="D34695" s="554"/>
    </row>
    <row r="34696" spans="3:4" hidden="1" outlineLevel="1" x14ac:dyDescent="0.2">
      <c r="C34696" s="554"/>
      <c r="D34696" s="554"/>
    </row>
    <row r="34697" spans="3:4" hidden="1" outlineLevel="1" x14ac:dyDescent="0.2">
      <c r="C34697" s="554"/>
      <c r="D34697" s="554"/>
    </row>
    <row r="34698" spans="3:4" hidden="1" outlineLevel="1" x14ac:dyDescent="0.2">
      <c r="C34698" s="554"/>
      <c r="D34698" s="554"/>
    </row>
    <row r="34699" spans="3:4" hidden="1" outlineLevel="1" x14ac:dyDescent="0.2">
      <c r="C34699" s="554"/>
      <c r="D34699" s="554"/>
    </row>
    <row r="34700" spans="3:4" hidden="1" outlineLevel="1" x14ac:dyDescent="0.2">
      <c r="C34700" s="554"/>
      <c r="D34700" s="554"/>
    </row>
    <row r="34701" spans="3:4" hidden="1" outlineLevel="1" x14ac:dyDescent="0.2">
      <c r="C34701" s="554"/>
      <c r="D34701" s="554"/>
    </row>
    <row r="34702" spans="3:4" hidden="1" outlineLevel="1" x14ac:dyDescent="0.2">
      <c r="C34702" s="554"/>
      <c r="D34702" s="554"/>
    </row>
    <row r="34703" spans="3:4" hidden="1" outlineLevel="1" x14ac:dyDescent="0.2">
      <c r="C34703" s="554"/>
      <c r="D34703" s="554"/>
    </row>
    <row r="34704" spans="3:4" hidden="1" outlineLevel="1" x14ac:dyDescent="0.2">
      <c r="C34704" s="554"/>
      <c r="D34704" s="554"/>
    </row>
    <row r="34705" spans="3:4" hidden="1" outlineLevel="1" x14ac:dyDescent="0.2">
      <c r="C34705" s="554"/>
      <c r="D34705" s="554"/>
    </row>
    <row r="34706" spans="3:4" hidden="1" outlineLevel="1" x14ac:dyDescent="0.2">
      <c r="C34706" s="554"/>
      <c r="D34706" s="554"/>
    </row>
    <row r="34707" spans="3:4" hidden="1" outlineLevel="1" x14ac:dyDescent="0.2">
      <c r="C34707" s="554"/>
      <c r="D34707" s="554"/>
    </row>
    <row r="34708" spans="3:4" hidden="1" outlineLevel="1" x14ac:dyDescent="0.2">
      <c r="C34708" s="554"/>
      <c r="D34708" s="554"/>
    </row>
    <row r="34709" spans="3:4" hidden="1" outlineLevel="1" x14ac:dyDescent="0.2">
      <c r="C34709" s="554"/>
      <c r="D34709" s="554"/>
    </row>
    <row r="34710" spans="3:4" hidden="1" outlineLevel="1" x14ac:dyDescent="0.2">
      <c r="C34710" s="554"/>
      <c r="D34710" s="554"/>
    </row>
    <row r="34711" spans="3:4" hidden="1" outlineLevel="1" x14ac:dyDescent="0.2">
      <c r="C34711" s="554"/>
      <c r="D34711" s="554"/>
    </row>
    <row r="34712" spans="3:4" hidden="1" outlineLevel="1" x14ac:dyDescent="0.2">
      <c r="C34712" s="554"/>
      <c r="D34712" s="554"/>
    </row>
    <row r="34713" spans="3:4" hidden="1" outlineLevel="1" x14ac:dyDescent="0.2">
      <c r="C34713" s="554"/>
      <c r="D34713" s="554"/>
    </row>
    <row r="34714" spans="3:4" hidden="1" outlineLevel="1" x14ac:dyDescent="0.2">
      <c r="C34714" s="554"/>
      <c r="D34714" s="554"/>
    </row>
    <row r="34715" spans="3:4" hidden="1" outlineLevel="1" x14ac:dyDescent="0.2">
      <c r="C34715" s="554"/>
      <c r="D34715" s="554"/>
    </row>
    <row r="34716" spans="3:4" hidden="1" outlineLevel="1" x14ac:dyDescent="0.2">
      <c r="C34716" s="554"/>
      <c r="D34716" s="554"/>
    </row>
    <row r="34717" spans="3:4" hidden="1" outlineLevel="1" x14ac:dyDescent="0.2">
      <c r="C34717" s="554"/>
      <c r="D34717" s="554"/>
    </row>
    <row r="34718" spans="3:4" hidden="1" outlineLevel="1" x14ac:dyDescent="0.2">
      <c r="C34718" s="554"/>
      <c r="D34718" s="554"/>
    </row>
    <row r="34719" spans="3:4" hidden="1" outlineLevel="1" x14ac:dyDescent="0.2">
      <c r="C34719" s="554"/>
      <c r="D34719" s="554"/>
    </row>
    <row r="34720" spans="3:4" hidden="1" outlineLevel="1" x14ac:dyDescent="0.2">
      <c r="C34720" s="554"/>
      <c r="D34720" s="554"/>
    </row>
    <row r="34721" spans="3:4" hidden="1" outlineLevel="1" x14ac:dyDescent="0.2">
      <c r="C34721" s="554"/>
      <c r="D34721" s="554"/>
    </row>
    <row r="34722" spans="3:4" hidden="1" outlineLevel="1" x14ac:dyDescent="0.2">
      <c r="C34722" s="554"/>
      <c r="D34722" s="554"/>
    </row>
    <row r="34723" spans="3:4" hidden="1" outlineLevel="1" x14ac:dyDescent="0.2">
      <c r="C34723" s="554"/>
      <c r="D34723" s="554"/>
    </row>
    <row r="34724" spans="3:4" hidden="1" outlineLevel="1" x14ac:dyDescent="0.2">
      <c r="C34724" s="554"/>
      <c r="D34724" s="554"/>
    </row>
    <row r="34725" spans="3:4" hidden="1" outlineLevel="1" x14ac:dyDescent="0.2">
      <c r="C34725" s="554"/>
      <c r="D34725" s="554"/>
    </row>
    <row r="34726" spans="3:4" hidden="1" outlineLevel="1" x14ac:dyDescent="0.2">
      <c r="C34726" s="554"/>
      <c r="D34726" s="554"/>
    </row>
    <row r="34727" spans="3:4" hidden="1" outlineLevel="1" x14ac:dyDescent="0.2">
      <c r="C34727" s="554"/>
      <c r="D34727" s="554"/>
    </row>
    <row r="34728" spans="3:4" hidden="1" outlineLevel="1" x14ac:dyDescent="0.2">
      <c r="C34728" s="554"/>
      <c r="D34728" s="554"/>
    </row>
    <row r="34729" spans="3:4" hidden="1" outlineLevel="1" x14ac:dyDescent="0.2">
      <c r="C34729" s="554"/>
      <c r="D34729" s="554"/>
    </row>
    <row r="34730" spans="3:4" hidden="1" outlineLevel="1" x14ac:dyDescent="0.2">
      <c r="C34730" s="554"/>
      <c r="D34730" s="554"/>
    </row>
    <row r="34731" spans="3:4" hidden="1" outlineLevel="1" x14ac:dyDescent="0.2">
      <c r="C34731" s="554"/>
      <c r="D34731" s="554"/>
    </row>
    <row r="34732" spans="3:4" hidden="1" outlineLevel="1" x14ac:dyDescent="0.2">
      <c r="C34732" s="554"/>
      <c r="D34732" s="554"/>
    </row>
    <row r="34733" spans="3:4" hidden="1" outlineLevel="1" x14ac:dyDescent="0.2">
      <c r="C34733" s="554"/>
      <c r="D34733" s="554"/>
    </row>
    <row r="34734" spans="3:4" hidden="1" outlineLevel="1" x14ac:dyDescent="0.2">
      <c r="C34734" s="554"/>
      <c r="D34734" s="554"/>
    </row>
    <row r="34735" spans="3:4" hidden="1" outlineLevel="1" x14ac:dyDescent="0.2">
      <c r="C34735" s="554"/>
      <c r="D34735" s="554"/>
    </row>
    <row r="34736" spans="3:4" hidden="1" outlineLevel="1" x14ac:dyDescent="0.2">
      <c r="C34736" s="554"/>
      <c r="D34736" s="554"/>
    </row>
    <row r="34737" spans="3:4" hidden="1" outlineLevel="1" x14ac:dyDescent="0.2">
      <c r="C34737" s="554"/>
      <c r="D34737" s="554"/>
    </row>
    <row r="34738" spans="3:4" hidden="1" outlineLevel="1" x14ac:dyDescent="0.2">
      <c r="C34738" s="554"/>
      <c r="D34738" s="554"/>
    </row>
    <row r="34739" spans="3:4" hidden="1" outlineLevel="1" x14ac:dyDescent="0.2">
      <c r="C34739" s="554"/>
      <c r="D34739" s="554"/>
    </row>
    <row r="34740" spans="3:4" hidden="1" outlineLevel="1" x14ac:dyDescent="0.2">
      <c r="C34740" s="554"/>
      <c r="D34740" s="554"/>
    </row>
    <row r="34741" spans="3:4" hidden="1" outlineLevel="1" x14ac:dyDescent="0.2">
      <c r="C34741" s="554"/>
      <c r="D34741" s="554"/>
    </row>
    <row r="34742" spans="3:4" hidden="1" outlineLevel="1" x14ac:dyDescent="0.2">
      <c r="C34742" s="554"/>
      <c r="D34742" s="554"/>
    </row>
    <row r="34743" spans="3:4" hidden="1" outlineLevel="1" x14ac:dyDescent="0.2">
      <c r="C34743" s="554"/>
      <c r="D34743" s="554"/>
    </row>
    <row r="34744" spans="3:4" hidden="1" outlineLevel="1" x14ac:dyDescent="0.2">
      <c r="C34744" s="554"/>
      <c r="D34744" s="554"/>
    </row>
    <row r="34745" spans="3:4" hidden="1" outlineLevel="1" x14ac:dyDescent="0.2">
      <c r="C34745" s="554"/>
      <c r="D34745" s="554"/>
    </row>
    <row r="34746" spans="3:4" hidden="1" outlineLevel="1" x14ac:dyDescent="0.2">
      <c r="C34746" s="554"/>
      <c r="D34746" s="554"/>
    </row>
    <row r="34747" spans="3:4" hidden="1" outlineLevel="1" x14ac:dyDescent="0.2">
      <c r="C34747" s="554"/>
      <c r="D34747" s="554"/>
    </row>
    <row r="34748" spans="3:4" hidden="1" outlineLevel="1" x14ac:dyDescent="0.2">
      <c r="C34748" s="554"/>
      <c r="D34748" s="554"/>
    </row>
    <row r="34749" spans="3:4" hidden="1" outlineLevel="1" x14ac:dyDescent="0.2">
      <c r="C34749" s="554"/>
      <c r="D34749" s="554"/>
    </row>
    <row r="34750" spans="3:4" hidden="1" outlineLevel="1" x14ac:dyDescent="0.2">
      <c r="C34750" s="554"/>
      <c r="D34750" s="554"/>
    </row>
    <row r="34751" spans="3:4" hidden="1" outlineLevel="1" x14ac:dyDescent="0.2">
      <c r="C34751" s="554"/>
      <c r="D34751" s="554"/>
    </row>
    <row r="34752" spans="3:4" hidden="1" outlineLevel="1" x14ac:dyDescent="0.2">
      <c r="C34752" s="554"/>
      <c r="D34752" s="554"/>
    </row>
    <row r="34753" spans="3:4" hidden="1" outlineLevel="1" x14ac:dyDescent="0.2">
      <c r="C34753" s="554"/>
      <c r="D34753" s="554"/>
    </row>
    <row r="34754" spans="3:4" hidden="1" outlineLevel="1" x14ac:dyDescent="0.2">
      <c r="C34754" s="554"/>
      <c r="D34754" s="554"/>
    </row>
    <row r="34755" spans="3:4" hidden="1" outlineLevel="1" x14ac:dyDescent="0.2">
      <c r="C34755" s="554"/>
      <c r="D34755" s="554"/>
    </row>
    <row r="34756" spans="3:4" hidden="1" outlineLevel="1" x14ac:dyDescent="0.2">
      <c r="C34756" s="554"/>
      <c r="D34756" s="554"/>
    </row>
    <row r="34757" spans="3:4" hidden="1" outlineLevel="1" x14ac:dyDescent="0.2">
      <c r="C34757" s="554"/>
      <c r="D34757" s="554"/>
    </row>
    <row r="34758" spans="3:4" hidden="1" outlineLevel="1" x14ac:dyDescent="0.2">
      <c r="C34758" s="554"/>
      <c r="D34758" s="554"/>
    </row>
    <row r="34759" spans="3:4" hidden="1" outlineLevel="1" x14ac:dyDescent="0.2">
      <c r="C34759" s="554"/>
      <c r="D34759" s="554"/>
    </row>
    <row r="34760" spans="3:4" hidden="1" outlineLevel="1" x14ac:dyDescent="0.2">
      <c r="C34760" s="554"/>
      <c r="D34760" s="554"/>
    </row>
    <row r="34761" spans="3:4" hidden="1" outlineLevel="1" x14ac:dyDescent="0.2">
      <c r="C34761" s="554"/>
      <c r="D34761" s="554"/>
    </row>
    <row r="34762" spans="3:4" hidden="1" outlineLevel="1" x14ac:dyDescent="0.2">
      <c r="C34762" s="554"/>
      <c r="D34762" s="554"/>
    </row>
    <row r="34763" spans="3:4" hidden="1" outlineLevel="1" x14ac:dyDescent="0.2">
      <c r="C34763" s="554"/>
      <c r="D34763" s="554"/>
    </row>
    <row r="34764" spans="3:4" hidden="1" outlineLevel="1" x14ac:dyDescent="0.2">
      <c r="C34764" s="554"/>
      <c r="D34764" s="554"/>
    </row>
    <row r="34765" spans="3:4" hidden="1" outlineLevel="1" x14ac:dyDescent="0.2">
      <c r="C34765" s="554"/>
      <c r="D34765" s="554"/>
    </row>
    <row r="34766" spans="3:4" hidden="1" outlineLevel="1" x14ac:dyDescent="0.2">
      <c r="C34766" s="554"/>
      <c r="D34766" s="554"/>
    </row>
    <row r="34767" spans="3:4" hidden="1" outlineLevel="1" x14ac:dyDescent="0.2">
      <c r="C34767" s="554"/>
      <c r="D34767" s="554"/>
    </row>
    <row r="34768" spans="3:4" hidden="1" outlineLevel="1" x14ac:dyDescent="0.2">
      <c r="C34768" s="554"/>
      <c r="D34768" s="554"/>
    </row>
    <row r="34769" spans="3:4" hidden="1" outlineLevel="1" x14ac:dyDescent="0.2">
      <c r="C34769" s="554"/>
      <c r="D34769" s="554"/>
    </row>
    <row r="34770" spans="3:4" hidden="1" outlineLevel="1" x14ac:dyDescent="0.2">
      <c r="C34770" s="554"/>
      <c r="D34770" s="554"/>
    </row>
    <row r="34771" spans="3:4" hidden="1" outlineLevel="1" x14ac:dyDescent="0.2">
      <c r="C34771" s="554"/>
      <c r="D34771" s="554"/>
    </row>
    <row r="34772" spans="3:4" hidden="1" outlineLevel="1" x14ac:dyDescent="0.2">
      <c r="C34772" s="554"/>
      <c r="D34772" s="554"/>
    </row>
    <row r="34773" spans="3:4" hidden="1" outlineLevel="1" x14ac:dyDescent="0.2">
      <c r="C34773" s="554"/>
      <c r="D34773" s="554"/>
    </row>
    <row r="34774" spans="3:4" hidden="1" outlineLevel="1" x14ac:dyDescent="0.2">
      <c r="C34774" s="554"/>
      <c r="D34774" s="554"/>
    </row>
    <row r="34775" spans="3:4" hidden="1" outlineLevel="1" x14ac:dyDescent="0.2">
      <c r="C34775" s="554"/>
      <c r="D34775" s="554"/>
    </row>
    <row r="34776" spans="3:4" hidden="1" outlineLevel="1" x14ac:dyDescent="0.2">
      <c r="C34776" s="554"/>
      <c r="D34776" s="554"/>
    </row>
    <row r="34777" spans="3:4" hidden="1" outlineLevel="1" x14ac:dyDescent="0.2">
      <c r="C34777" s="554"/>
      <c r="D34777" s="554"/>
    </row>
    <row r="34778" spans="3:4" hidden="1" outlineLevel="1" x14ac:dyDescent="0.2">
      <c r="C34778" s="554"/>
      <c r="D34778" s="554"/>
    </row>
    <row r="34779" spans="3:4" hidden="1" outlineLevel="1" x14ac:dyDescent="0.2">
      <c r="C34779" s="554"/>
      <c r="D34779" s="554"/>
    </row>
    <row r="34780" spans="3:4" hidden="1" outlineLevel="1" x14ac:dyDescent="0.2">
      <c r="C34780" s="554"/>
      <c r="D34780" s="554"/>
    </row>
    <row r="34781" spans="3:4" hidden="1" outlineLevel="1" x14ac:dyDescent="0.2">
      <c r="C34781" s="554"/>
      <c r="D34781" s="554"/>
    </row>
    <row r="34782" spans="3:4" hidden="1" outlineLevel="1" x14ac:dyDescent="0.2">
      <c r="C34782" s="554"/>
      <c r="D34782" s="554"/>
    </row>
    <row r="34783" spans="3:4" hidden="1" outlineLevel="1" x14ac:dyDescent="0.2">
      <c r="C34783" s="554"/>
      <c r="D34783" s="554"/>
    </row>
    <row r="34784" spans="3:4" hidden="1" outlineLevel="1" x14ac:dyDescent="0.2">
      <c r="C34784" s="554"/>
      <c r="D34784" s="554"/>
    </row>
    <row r="34785" spans="3:4" hidden="1" outlineLevel="1" x14ac:dyDescent="0.2">
      <c r="C34785" s="554"/>
      <c r="D34785" s="554"/>
    </row>
    <row r="34786" spans="3:4" hidden="1" outlineLevel="1" x14ac:dyDescent="0.2">
      <c r="C34786" s="554"/>
      <c r="D34786" s="554"/>
    </row>
    <row r="34787" spans="3:4" hidden="1" outlineLevel="1" x14ac:dyDescent="0.2">
      <c r="C34787" s="554"/>
      <c r="D34787" s="554"/>
    </row>
    <row r="34788" spans="3:4" hidden="1" outlineLevel="1" x14ac:dyDescent="0.2">
      <c r="C34788" s="554"/>
      <c r="D34788" s="554"/>
    </row>
    <row r="34789" spans="3:4" hidden="1" outlineLevel="1" x14ac:dyDescent="0.2">
      <c r="C34789" s="554"/>
      <c r="D34789" s="554"/>
    </row>
    <row r="34790" spans="3:4" hidden="1" outlineLevel="1" x14ac:dyDescent="0.2">
      <c r="C34790" s="554"/>
      <c r="D34790" s="554"/>
    </row>
    <row r="34791" spans="3:4" hidden="1" outlineLevel="1" x14ac:dyDescent="0.2">
      <c r="C34791" s="554"/>
      <c r="D34791" s="554"/>
    </row>
    <row r="34792" spans="3:4" hidden="1" outlineLevel="1" x14ac:dyDescent="0.2">
      <c r="C34792" s="554"/>
      <c r="D34792" s="554"/>
    </row>
    <row r="34793" spans="3:4" hidden="1" outlineLevel="1" x14ac:dyDescent="0.2">
      <c r="C34793" s="554"/>
      <c r="D34793" s="554"/>
    </row>
    <row r="34794" spans="3:4" hidden="1" outlineLevel="1" x14ac:dyDescent="0.2">
      <c r="C34794" s="554"/>
      <c r="D34794" s="554"/>
    </row>
    <row r="34795" spans="3:4" hidden="1" outlineLevel="1" x14ac:dyDescent="0.2">
      <c r="C34795" s="554"/>
      <c r="D34795" s="554"/>
    </row>
    <row r="34796" spans="3:4" hidden="1" outlineLevel="1" x14ac:dyDescent="0.2">
      <c r="C34796" s="554"/>
      <c r="D34796" s="554"/>
    </row>
    <row r="34797" spans="3:4" hidden="1" outlineLevel="1" x14ac:dyDescent="0.2">
      <c r="C34797" s="554"/>
      <c r="D34797" s="554"/>
    </row>
    <row r="34798" spans="3:4" hidden="1" outlineLevel="1" x14ac:dyDescent="0.2">
      <c r="C34798" s="554"/>
      <c r="D34798" s="554"/>
    </row>
    <row r="34799" spans="3:4" hidden="1" outlineLevel="1" x14ac:dyDescent="0.2">
      <c r="C34799" s="554"/>
      <c r="D34799" s="554"/>
    </row>
    <row r="34800" spans="3:4" hidden="1" outlineLevel="1" x14ac:dyDescent="0.2">
      <c r="C34800" s="554"/>
      <c r="D34800" s="554"/>
    </row>
    <row r="34801" spans="3:4" hidden="1" outlineLevel="1" x14ac:dyDescent="0.2">
      <c r="C34801" s="554"/>
      <c r="D34801" s="554"/>
    </row>
    <row r="34802" spans="3:4" hidden="1" outlineLevel="1" x14ac:dyDescent="0.2">
      <c r="C34802" s="554"/>
      <c r="D34802" s="554"/>
    </row>
    <row r="34803" spans="3:4" hidden="1" outlineLevel="1" x14ac:dyDescent="0.2">
      <c r="C34803" s="554"/>
      <c r="D34803" s="554"/>
    </row>
    <row r="34804" spans="3:4" hidden="1" outlineLevel="1" x14ac:dyDescent="0.2">
      <c r="C34804" s="554"/>
      <c r="D34804" s="554"/>
    </row>
    <row r="34805" spans="3:4" hidden="1" outlineLevel="1" x14ac:dyDescent="0.2">
      <c r="C34805" s="554"/>
      <c r="D34805" s="554"/>
    </row>
    <row r="34806" spans="3:4" hidden="1" outlineLevel="1" x14ac:dyDescent="0.2">
      <c r="C34806" s="554"/>
      <c r="D34806" s="554"/>
    </row>
    <row r="34807" spans="3:4" hidden="1" outlineLevel="1" x14ac:dyDescent="0.2">
      <c r="C34807" s="554"/>
      <c r="D34807" s="554"/>
    </row>
    <row r="34808" spans="3:4" hidden="1" outlineLevel="1" x14ac:dyDescent="0.2">
      <c r="C34808" s="554"/>
      <c r="D34808" s="554"/>
    </row>
    <row r="34809" spans="3:4" hidden="1" outlineLevel="1" x14ac:dyDescent="0.2">
      <c r="C34809" s="554"/>
      <c r="D34809" s="554"/>
    </row>
    <row r="34810" spans="3:4" hidden="1" outlineLevel="1" x14ac:dyDescent="0.2">
      <c r="C34810" s="554"/>
      <c r="D34810" s="554"/>
    </row>
    <row r="34811" spans="3:4" hidden="1" outlineLevel="1" x14ac:dyDescent="0.2">
      <c r="C34811" s="554"/>
      <c r="D34811" s="554"/>
    </row>
    <row r="34812" spans="3:4" hidden="1" outlineLevel="1" x14ac:dyDescent="0.2">
      <c r="C34812" s="554"/>
      <c r="D34812" s="554"/>
    </row>
    <row r="34813" spans="3:4" hidden="1" outlineLevel="1" x14ac:dyDescent="0.2">
      <c r="C34813" s="554"/>
      <c r="D34813" s="554"/>
    </row>
    <row r="34814" spans="3:4" hidden="1" outlineLevel="1" x14ac:dyDescent="0.2">
      <c r="C34814" s="554"/>
      <c r="D34814" s="554"/>
    </row>
    <row r="34815" spans="3:4" hidden="1" outlineLevel="1" x14ac:dyDescent="0.2">
      <c r="C34815" s="554"/>
      <c r="D34815" s="554"/>
    </row>
    <row r="34816" spans="3:4" hidden="1" outlineLevel="1" x14ac:dyDescent="0.2">
      <c r="C34816" s="554"/>
      <c r="D34816" s="554"/>
    </row>
    <row r="34817" spans="3:4" hidden="1" outlineLevel="1" x14ac:dyDescent="0.2">
      <c r="C34817" s="554"/>
      <c r="D34817" s="554"/>
    </row>
    <row r="34818" spans="3:4" hidden="1" outlineLevel="1" x14ac:dyDescent="0.2">
      <c r="C34818" s="554"/>
      <c r="D34818" s="554"/>
    </row>
    <row r="34819" spans="3:4" hidden="1" outlineLevel="1" x14ac:dyDescent="0.2">
      <c r="C34819" s="554"/>
      <c r="D34819" s="554"/>
    </row>
    <row r="34820" spans="3:4" hidden="1" outlineLevel="1" x14ac:dyDescent="0.2">
      <c r="C34820" s="554"/>
      <c r="D34820" s="554"/>
    </row>
    <row r="34821" spans="3:4" hidden="1" outlineLevel="1" x14ac:dyDescent="0.2">
      <c r="C34821" s="554"/>
      <c r="D34821" s="554"/>
    </row>
    <row r="34822" spans="3:4" hidden="1" outlineLevel="1" x14ac:dyDescent="0.2">
      <c r="C34822" s="554"/>
      <c r="D34822" s="554"/>
    </row>
    <row r="34823" spans="3:4" hidden="1" outlineLevel="1" x14ac:dyDescent="0.2">
      <c r="C34823" s="554"/>
      <c r="D34823" s="554"/>
    </row>
    <row r="34824" spans="3:4" hidden="1" outlineLevel="1" x14ac:dyDescent="0.2">
      <c r="C34824" s="554"/>
      <c r="D34824" s="554"/>
    </row>
    <row r="34825" spans="3:4" hidden="1" outlineLevel="1" x14ac:dyDescent="0.2">
      <c r="C34825" s="554"/>
      <c r="D34825" s="554"/>
    </row>
    <row r="34826" spans="3:4" hidden="1" outlineLevel="1" x14ac:dyDescent="0.2">
      <c r="C34826" s="554"/>
      <c r="D34826" s="554"/>
    </row>
    <row r="34827" spans="3:4" hidden="1" outlineLevel="1" x14ac:dyDescent="0.2">
      <c r="C34827" s="554"/>
      <c r="D34827" s="554"/>
    </row>
    <row r="34828" spans="3:4" hidden="1" outlineLevel="1" x14ac:dyDescent="0.2">
      <c r="C34828" s="554"/>
      <c r="D34828" s="554"/>
    </row>
    <row r="34829" spans="3:4" hidden="1" outlineLevel="1" x14ac:dyDescent="0.2">
      <c r="C34829" s="554"/>
      <c r="D34829" s="554"/>
    </row>
    <row r="34830" spans="3:4" hidden="1" outlineLevel="1" x14ac:dyDescent="0.2">
      <c r="C34830" s="554"/>
      <c r="D34830" s="554"/>
    </row>
    <row r="34831" spans="3:4" hidden="1" outlineLevel="1" x14ac:dyDescent="0.2">
      <c r="C34831" s="554"/>
      <c r="D34831" s="554"/>
    </row>
    <row r="34832" spans="3:4" hidden="1" outlineLevel="1" x14ac:dyDescent="0.2">
      <c r="C34832" s="554"/>
      <c r="D34832" s="554"/>
    </row>
    <row r="34833" spans="3:4" hidden="1" outlineLevel="1" x14ac:dyDescent="0.2">
      <c r="C34833" s="554"/>
      <c r="D34833" s="554"/>
    </row>
    <row r="34834" spans="3:4" hidden="1" outlineLevel="1" x14ac:dyDescent="0.2">
      <c r="C34834" s="554"/>
      <c r="D34834" s="554"/>
    </row>
    <row r="34835" spans="3:4" hidden="1" outlineLevel="1" x14ac:dyDescent="0.2">
      <c r="C34835" s="554"/>
      <c r="D34835" s="554"/>
    </row>
    <row r="34836" spans="3:4" hidden="1" outlineLevel="1" x14ac:dyDescent="0.2">
      <c r="C34836" s="554"/>
      <c r="D34836" s="554"/>
    </row>
    <row r="34837" spans="3:4" hidden="1" outlineLevel="1" x14ac:dyDescent="0.2">
      <c r="C34837" s="554"/>
      <c r="D34837" s="554"/>
    </row>
    <row r="34838" spans="3:4" hidden="1" outlineLevel="1" x14ac:dyDescent="0.2">
      <c r="C34838" s="554"/>
      <c r="D34838" s="554"/>
    </row>
    <row r="34839" spans="3:4" hidden="1" outlineLevel="1" x14ac:dyDescent="0.2">
      <c r="C34839" s="554"/>
      <c r="D34839" s="554"/>
    </row>
    <row r="34840" spans="3:4" hidden="1" outlineLevel="1" x14ac:dyDescent="0.2">
      <c r="C34840" s="554"/>
      <c r="D34840" s="554"/>
    </row>
    <row r="34841" spans="3:4" hidden="1" outlineLevel="1" x14ac:dyDescent="0.2">
      <c r="C34841" s="554"/>
      <c r="D34841" s="554"/>
    </row>
    <row r="34842" spans="3:4" hidden="1" outlineLevel="1" x14ac:dyDescent="0.2">
      <c r="C34842" s="554"/>
      <c r="D34842" s="554"/>
    </row>
    <row r="34843" spans="3:4" hidden="1" outlineLevel="1" x14ac:dyDescent="0.2">
      <c r="C34843" s="554"/>
      <c r="D34843" s="554"/>
    </row>
    <row r="34844" spans="3:4" hidden="1" outlineLevel="1" x14ac:dyDescent="0.2">
      <c r="C34844" s="554"/>
      <c r="D34844" s="554"/>
    </row>
    <row r="34845" spans="3:4" hidden="1" outlineLevel="1" x14ac:dyDescent="0.2">
      <c r="C34845" s="554"/>
      <c r="D34845" s="554"/>
    </row>
    <row r="34846" spans="3:4" hidden="1" outlineLevel="1" x14ac:dyDescent="0.2">
      <c r="C34846" s="554"/>
      <c r="D34846" s="554"/>
    </row>
    <row r="34847" spans="3:4" hidden="1" outlineLevel="1" x14ac:dyDescent="0.2">
      <c r="C34847" s="554"/>
      <c r="D34847" s="554"/>
    </row>
    <row r="34848" spans="3:4" hidden="1" outlineLevel="1" x14ac:dyDescent="0.2">
      <c r="C34848" s="554"/>
      <c r="D34848" s="554"/>
    </row>
    <row r="34849" spans="3:4" hidden="1" outlineLevel="1" x14ac:dyDescent="0.2">
      <c r="C34849" s="554"/>
      <c r="D34849" s="554"/>
    </row>
    <row r="34850" spans="3:4" hidden="1" outlineLevel="1" x14ac:dyDescent="0.2">
      <c r="C34850" s="554"/>
      <c r="D34850" s="554"/>
    </row>
    <row r="34851" spans="3:4" hidden="1" outlineLevel="1" x14ac:dyDescent="0.2">
      <c r="C34851" s="554"/>
      <c r="D34851" s="554"/>
    </row>
    <row r="34852" spans="3:4" hidden="1" outlineLevel="1" x14ac:dyDescent="0.2">
      <c r="C34852" s="554"/>
      <c r="D34852" s="554"/>
    </row>
    <row r="34853" spans="3:4" hidden="1" outlineLevel="1" x14ac:dyDescent="0.2">
      <c r="C34853" s="554"/>
      <c r="D34853" s="554"/>
    </row>
    <row r="34854" spans="3:4" hidden="1" outlineLevel="1" x14ac:dyDescent="0.2">
      <c r="C34854" s="554"/>
      <c r="D34854" s="554"/>
    </row>
    <row r="34855" spans="3:4" hidden="1" outlineLevel="1" x14ac:dyDescent="0.2">
      <c r="C34855" s="554"/>
      <c r="D34855" s="554"/>
    </row>
    <row r="34856" spans="3:4" hidden="1" outlineLevel="1" x14ac:dyDescent="0.2">
      <c r="C34856" s="554"/>
      <c r="D34856" s="554"/>
    </row>
    <row r="34857" spans="3:4" hidden="1" outlineLevel="1" x14ac:dyDescent="0.2">
      <c r="C34857" s="554"/>
      <c r="D34857" s="554"/>
    </row>
    <row r="34858" spans="3:4" hidden="1" outlineLevel="1" x14ac:dyDescent="0.2">
      <c r="C34858" s="554"/>
      <c r="D34858" s="554"/>
    </row>
    <row r="34859" spans="3:4" hidden="1" outlineLevel="1" x14ac:dyDescent="0.2">
      <c r="C34859" s="554"/>
      <c r="D34859" s="554"/>
    </row>
    <row r="34860" spans="3:4" hidden="1" outlineLevel="1" x14ac:dyDescent="0.2">
      <c r="C34860" s="554"/>
      <c r="D34860" s="554"/>
    </row>
    <row r="34861" spans="3:4" hidden="1" outlineLevel="1" x14ac:dyDescent="0.2">
      <c r="C34861" s="554"/>
      <c r="D34861" s="554"/>
    </row>
    <row r="34862" spans="3:4" hidden="1" outlineLevel="1" x14ac:dyDescent="0.2">
      <c r="C34862" s="554"/>
      <c r="D34862" s="554"/>
    </row>
    <row r="34863" spans="3:4" hidden="1" outlineLevel="1" x14ac:dyDescent="0.2">
      <c r="C34863" s="554"/>
      <c r="D34863" s="554"/>
    </row>
    <row r="34864" spans="3:4" hidden="1" outlineLevel="1" x14ac:dyDescent="0.2">
      <c r="C34864" s="554"/>
      <c r="D34864" s="554"/>
    </row>
    <row r="34865" spans="3:4" hidden="1" outlineLevel="1" x14ac:dyDescent="0.2">
      <c r="C34865" s="554"/>
      <c r="D34865" s="554"/>
    </row>
    <row r="34866" spans="3:4" hidden="1" outlineLevel="1" x14ac:dyDescent="0.2">
      <c r="C34866" s="554"/>
      <c r="D34866" s="554"/>
    </row>
    <row r="34867" spans="3:4" hidden="1" outlineLevel="1" x14ac:dyDescent="0.2">
      <c r="C34867" s="554"/>
      <c r="D34867" s="554"/>
    </row>
    <row r="34868" spans="3:4" hidden="1" outlineLevel="1" x14ac:dyDescent="0.2">
      <c r="C34868" s="554"/>
      <c r="D34868" s="554"/>
    </row>
    <row r="34869" spans="3:4" hidden="1" outlineLevel="1" x14ac:dyDescent="0.2">
      <c r="C34869" s="554"/>
      <c r="D34869" s="554"/>
    </row>
    <row r="34870" spans="3:4" hidden="1" outlineLevel="1" x14ac:dyDescent="0.2">
      <c r="C34870" s="554"/>
      <c r="D34870" s="554"/>
    </row>
    <row r="34871" spans="3:4" hidden="1" outlineLevel="1" x14ac:dyDescent="0.2">
      <c r="C34871" s="554"/>
      <c r="D34871" s="554"/>
    </row>
    <row r="34872" spans="3:4" hidden="1" outlineLevel="1" x14ac:dyDescent="0.2">
      <c r="C34872" s="554"/>
      <c r="D34872" s="554"/>
    </row>
    <row r="34873" spans="3:4" hidden="1" outlineLevel="1" x14ac:dyDescent="0.2">
      <c r="C34873" s="554"/>
      <c r="D34873" s="554"/>
    </row>
    <row r="34874" spans="3:4" hidden="1" outlineLevel="1" x14ac:dyDescent="0.2">
      <c r="C34874" s="554"/>
      <c r="D34874" s="554"/>
    </row>
    <row r="34875" spans="3:4" hidden="1" outlineLevel="1" x14ac:dyDescent="0.2">
      <c r="C34875" s="554"/>
      <c r="D34875" s="554"/>
    </row>
    <row r="34876" spans="3:4" hidden="1" outlineLevel="1" x14ac:dyDescent="0.2">
      <c r="C34876" s="554"/>
      <c r="D34876" s="554"/>
    </row>
    <row r="34877" spans="3:4" hidden="1" outlineLevel="1" x14ac:dyDescent="0.2">
      <c r="C34877" s="554"/>
      <c r="D34877" s="554"/>
    </row>
    <row r="34878" spans="3:4" hidden="1" outlineLevel="1" x14ac:dyDescent="0.2">
      <c r="C34878" s="554"/>
      <c r="D34878" s="554"/>
    </row>
    <row r="34879" spans="3:4" hidden="1" outlineLevel="1" x14ac:dyDescent="0.2">
      <c r="C34879" s="554"/>
      <c r="D34879" s="554"/>
    </row>
    <row r="34880" spans="3:4" hidden="1" outlineLevel="1" x14ac:dyDescent="0.2">
      <c r="C34880" s="554"/>
      <c r="D34880" s="554"/>
    </row>
    <row r="34881" spans="3:4" hidden="1" outlineLevel="1" x14ac:dyDescent="0.2">
      <c r="C34881" s="554"/>
      <c r="D34881" s="554"/>
    </row>
    <row r="34882" spans="3:4" hidden="1" outlineLevel="1" x14ac:dyDescent="0.2">
      <c r="C34882" s="554"/>
      <c r="D34882" s="554"/>
    </row>
    <row r="34883" spans="3:4" hidden="1" outlineLevel="1" x14ac:dyDescent="0.2">
      <c r="C34883" s="554"/>
      <c r="D34883" s="554"/>
    </row>
    <row r="34884" spans="3:4" hidden="1" outlineLevel="1" x14ac:dyDescent="0.2">
      <c r="C34884" s="554"/>
      <c r="D34884" s="554"/>
    </row>
    <row r="34885" spans="3:4" hidden="1" outlineLevel="1" x14ac:dyDescent="0.2">
      <c r="C34885" s="554"/>
      <c r="D34885" s="554"/>
    </row>
    <row r="34886" spans="3:4" hidden="1" outlineLevel="1" x14ac:dyDescent="0.2">
      <c r="C34886" s="554"/>
      <c r="D34886" s="554"/>
    </row>
    <row r="34887" spans="3:4" hidden="1" outlineLevel="1" x14ac:dyDescent="0.2">
      <c r="C34887" s="554"/>
      <c r="D34887" s="554"/>
    </row>
    <row r="34888" spans="3:4" hidden="1" outlineLevel="1" x14ac:dyDescent="0.2">
      <c r="C34888" s="554"/>
      <c r="D34888" s="554"/>
    </row>
    <row r="34889" spans="3:4" hidden="1" outlineLevel="1" x14ac:dyDescent="0.2">
      <c r="C34889" s="554"/>
      <c r="D34889" s="554"/>
    </row>
    <row r="34890" spans="3:4" hidden="1" outlineLevel="1" x14ac:dyDescent="0.2">
      <c r="C34890" s="554"/>
      <c r="D34890" s="554"/>
    </row>
    <row r="34891" spans="3:4" hidden="1" outlineLevel="1" x14ac:dyDescent="0.2">
      <c r="C34891" s="554"/>
      <c r="D34891" s="554"/>
    </row>
    <row r="34892" spans="3:4" hidden="1" outlineLevel="1" x14ac:dyDescent="0.2">
      <c r="C34892" s="554"/>
      <c r="D34892" s="554"/>
    </row>
    <row r="34893" spans="3:4" hidden="1" outlineLevel="1" x14ac:dyDescent="0.2">
      <c r="C34893" s="554"/>
      <c r="D34893" s="554"/>
    </row>
    <row r="34894" spans="3:4" hidden="1" outlineLevel="1" x14ac:dyDescent="0.2">
      <c r="C34894" s="554"/>
      <c r="D34894" s="554"/>
    </row>
    <row r="34895" spans="3:4" hidden="1" outlineLevel="1" x14ac:dyDescent="0.2">
      <c r="C34895" s="554"/>
      <c r="D34895" s="554"/>
    </row>
    <row r="34896" spans="3:4" hidden="1" outlineLevel="1" x14ac:dyDescent="0.2">
      <c r="C34896" s="554"/>
      <c r="D34896" s="554"/>
    </row>
    <row r="34897" spans="3:4" hidden="1" outlineLevel="1" x14ac:dyDescent="0.2">
      <c r="C34897" s="554"/>
      <c r="D34897" s="554"/>
    </row>
    <row r="34898" spans="3:4" hidden="1" outlineLevel="1" x14ac:dyDescent="0.2">
      <c r="C34898" s="554"/>
      <c r="D34898" s="554"/>
    </row>
    <row r="34899" spans="3:4" hidden="1" outlineLevel="1" x14ac:dyDescent="0.2">
      <c r="C34899" s="554"/>
      <c r="D34899" s="554"/>
    </row>
    <row r="34900" spans="3:4" hidden="1" outlineLevel="1" x14ac:dyDescent="0.2">
      <c r="C34900" s="554"/>
      <c r="D34900" s="554"/>
    </row>
    <row r="34901" spans="3:4" hidden="1" outlineLevel="1" x14ac:dyDescent="0.2">
      <c r="C34901" s="554"/>
      <c r="D34901" s="554"/>
    </row>
    <row r="34902" spans="3:4" hidden="1" outlineLevel="1" x14ac:dyDescent="0.2">
      <c r="C34902" s="554"/>
      <c r="D34902" s="554"/>
    </row>
    <row r="34903" spans="3:4" hidden="1" outlineLevel="1" x14ac:dyDescent="0.2">
      <c r="C34903" s="554"/>
      <c r="D34903" s="554"/>
    </row>
    <row r="34904" spans="3:4" hidden="1" outlineLevel="1" x14ac:dyDescent="0.2">
      <c r="C34904" s="554"/>
      <c r="D34904" s="554"/>
    </row>
    <row r="34905" spans="3:4" hidden="1" outlineLevel="1" x14ac:dyDescent="0.2">
      <c r="C34905" s="554"/>
      <c r="D34905" s="554"/>
    </row>
    <row r="34906" spans="3:4" hidden="1" outlineLevel="1" x14ac:dyDescent="0.2">
      <c r="C34906" s="554"/>
      <c r="D34906" s="554"/>
    </row>
    <row r="34907" spans="3:4" hidden="1" outlineLevel="1" x14ac:dyDescent="0.2">
      <c r="C34907" s="554"/>
      <c r="D34907" s="554"/>
    </row>
    <row r="34908" spans="3:4" hidden="1" outlineLevel="1" x14ac:dyDescent="0.2">
      <c r="C34908" s="554"/>
      <c r="D34908" s="554"/>
    </row>
    <row r="34909" spans="3:4" hidden="1" outlineLevel="1" x14ac:dyDescent="0.2">
      <c r="C34909" s="554"/>
      <c r="D34909" s="554"/>
    </row>
    <row r="34910" spans="3:4" hidden="1" outlineLevel="1" x14ac:dyDescent="0.2">
      <c r="C34910" s="554"/>
      <c r="D34910" s="554"/>
    </row>
    <row r="34911" spans="3:4" hidden="1" outlineLevel="1" x14ac:dyDescent="0.2">
      <c r="C34911" s="554"/>
      <c r="D34911" s="554"/>
    </row>
    <row r="34912" spans="3:4" hidden="1" outlineLevel="1" x14ac:dyDescent="0.2">
      <c r="C34912" s="554"/>
      <c r="D34912" s="554"/>
    </row>
    <row r="34913" spans="3:4" hidden="1" outlineLevel="1" x14ac:dyDescent="0.2">
      <c r="C34913" s="554"/>
      <c r="D34913" s="554"/>
    </row>
    <row r="34914" spans="3:4" hidden="1" outlineLevel="1" x14ac:dyDescent="0.2">
      <c r="C34914" s="554"/>
      <c r="D34914" s="554"/>
    </row>
    <row r="34915" spans="3:4" hidden="1" outlineLevel="1" x14ac:dyDescent="0.2">
      <c r="C34915" s="554"/>
      <c r="D34915" s="554"/>
    </row>
    <row r="34916" spans="3:4" hidden="1" outlineLevel="1" x14ac:dyDescent="0.2">
      <c r="C34916" s="554"/>
      <c r="D34916" s="554"/>
    </row>
    <row r="34917" spans="3:4" hidden="1" outlineLevel="1" x14ac:dyDescent="0.2">
      <c r="C34917" s="554"/>
      <c r="D34917" s="554"/>
    </row>
    <row r="34918" spans="3:4" hidden="1" outlineLevel="1" x14ac:dyDescent="0.2">
      <c r="C34918" s="554"/>
      <c r="D34918" s="554"/>
    </row>
    <row r="34919" spans="3:4" hidden="1" outlineLevel="1" x14ac:dyDescent="0.2">
      <c r="C34919" s="554"/>
      <c r="D34919" s="554"/>
    </row>
    <row r="34920" spans="3:4" hidden="1" outlineLevel="1" x14ac:dyDescent="0.2">
      <c r="C34920" s="554"/>
      <c r="D34920" s="554"/>
    </row>
    <row r="34921" spans="3:4" hidden="1" outlineLevel="1" x14ac:dyDescent="0.2">
      <c r="C34921" s="554"/>
      <c r="D34921" s="554"/>
    </row>
    <row r="34922" spans="3:4" hidden="1" outlineLevel="1" x14ac:dyDescent="0.2">
      <c r="C34922" s="554"/>
      <c r="D34922" s="554"/>
    </row>
    <row r="34923" spans="3:4" hidden="1" outlineLevel="1" x14ac:dyDescent="0.2">
      <c r="C34923" s="554"/>
      <c r="D34923" s="554"/>
    </row>
    <row r="34924" spans="3:4" hidden="1" outlineLevel="1" x14ac:dyDescent="0.2">
      <c r="C34924" s="554"/>
      <c r="D34924" s="554"/>
    </row>
    <row r="34925" spans="3:4" hidden="1" outlineLevel="1" x14ac:dyDescent="0.2">
      <c r="C34925" s="554"/>
      <c r="D34925" s="554"/>
    </row>
    <row r="34926" spans="3:4" hidden="1" outlineLevel="1" x14ac:dyDescent="0.2">
      <c r="C34926" s="554"/>
      <c r="D34926" s="554"/>
    </row>
    <row r="34927" spans="3:4" hidden="1" outlineLevel="1" x14ac:dyDescent="0.2">
      <c r="C34927" s="554"/>
      <c r="D34927" s="554"/>
    </row>
    <row r="34928" spans="3:4" hidden="1" outlineLevel="1" x14ac:dyDescent="0.2">
      <c r="C34928" s="554"/>
      <c r="D34928" s="554"/>
    </row>
    <row r="34929" spans="3:4" hidden="1" outlineLevel="1" x14ac:dyDescent="0.2">
      <c r="C34929" s="554"/>
      <c r="D34929" s="554"/>
    </row>
    <row r="34930" spans="3:4" hidden="1" outlineLevel="1" x14ac:dyDescent="0.2">
      <c r="C34930" s="554"/>
      <c r="D34930" s="554"/>
    </row>
    <row r="34931" spans="3:4" hidden="1" outlineLevel="1" x14ac:dyDescent="0.2">
      <c r="C34931" s="554"/>
      <c r="D34931" s="554"/>
    </row>
    <row r="34932" spans="3:4" hidden="1" outlineLevel="1" x14ac:dyDescent="0.2">
      <c r="C34932" s="554"/>
      <c r="D34932" s="554"/>
    </row>
    <row r="34933" spans="3:4" hidden="1" outlineLevel="1" x14ac:dyDescent="0.2">
      <c r="C34933" s="554"/>
      <c r="D34933" s="554"/>
    </row>
    <row r="34934" spans="3:4" hidden="1" outlineLevel="1" x14ac:dyDescent="0.2">
      <c r="C34934" s="554"/>
      <c r="D34934" s="554"/>
    </row>
    <row r="34935" spans="3:4" hidden="1" outlineLevel="1" x14ac:dyDescent="0.2">
      <c r="C34935" s="554"/>
      <c r="D34935" s="554"/>
    </row>
    <row r="34936" spans="3:4" hidden="1" outlineLevel="1" x14ac:dyDescent="0.2">
      <c r="C34936" s="554"/>
      <c r="D34936" s="554"/>
    </row>
    <row r="34937" spans="3:4" hidden="1" outlineLevel="1" x14ac:dyDescent="0.2">
      <c r="C34937" s="554"/>
      <c r="D34937" s="554"/>
    </row>
    <row r="34938" spans="3:4" hidden="1" outlineLevel="1" x14ac:dyDescent="0.2">
      <c r="C34938" s="554"/>
      <c r="D34938" s="554"/>
    </row>
    <row r="34939" spans="3:4" hidden="1" outlineLevel="1" x14ac:dyDescent="0.2">
      <c r="C34939" s="554"/>
      <c r="D34939" s="554"/>
    </row>
    <row r="34940" spans="3:4" hidden="1" outlineLevel="1" x14ac:dyDescent="0.2">
      <c r="C34940" s="554"/>
      <c r="D34940" s="554"/>
    </row>
    <row r="34941" spans="3:4" hidden="1" outlineLevel="1" x14ac:dyDescent="0.2">
      <c r="C34941" s="554"/>
      <c r="D34941" s="554"/>
    </row>
    <row r="34942" spans="3:4" hidden="1" outlineLevel="1" x14ac:dyDescent="0.2">
      <c r="C34942" s="554"/>
      <c r="D34942" s="554"/>
    </row>
    <row r="34943" spans="3:4" hidden="1" outlineLevel="1" x14ac:dyDescent="0.2">
      <c r="C34943" s="554"/>
      <c r="D34943" s="554"/>
    </row>
    <row r="34944" spans="3:4" hidden="1" outlineLevel="1" x14ac:dyDescent="0.2">
      <c r="C34944" s="554"/>
      <c r="D34944" s="554"/>
    </row>
    <row r="34945" spans="3:4" hidden="1" outlineLevel="1" x14ac:dyDescent="0.2">
      <c r="C34945" s="554"/>
      <c r="D34945" s="554"/>
    </row>
    <row r="34946" spans="3:4" hidden="1" outlineLevel="1" x14ac:dyDescent="0.2">
      <c r="C34946" s="554"/>
      <c r="D34946" s="554"/>
    </row>
    <row r="34947" spans="3:4" hidden="1" outlineLevel="1" x14ac:dyDescent="0.2">
      <c r="C34947" s="554"/>
      <c r="D34947" s="554"/>
    </row>
    <row r="34948" spans="3:4" hidden="1" outlineLevel="1" x14ac:dyDescent="0.2">
      <c r="C34948" s="554"/>
      <c r="D34948" s="554"/>
    </row>
    <row r="34949" spans="3:4" hidden="1" outlineLevel="1" x14ac:dyDescent="0.2">
      <c r="C34949" s="554"/>
      <c r="D34949" s="554"/>
    </row>
    <row r="34950" spans="3:4" hidden="1" outlineLevel="1" x14ac:dyDescent="0.2">
      <c r="C34950" s="554"/>
      <c r="D34950" s="554"/>
    </row>
    <row r="34951" spans="3:4" hidden="1" outlineLevel="1" x14ac:dyDescent="0.2">
      <c r="C34951" s="554"/>
      <c r="D34951" s="554"/>
    </row>
    <row r="34952" spans="3:4" hidden="1" outlineLevel="1" x14ac:dyDescent="0.2">
      <c r="C34952" s="554"/>
      <c r="D34952" s="554"/>
    </row>
    <row r="34953" spans="3:4" hidden="1" outlineLevel="1" x14ac:dyDescent="0.2">
      <c r="C34953" s="554"/>
      <c r="D34953" s="554"/>
    </row>
    <row r="34954" spans="3:4" hidden="1" outlineLevel="1" x14ac:dyDescent="0.2">
      <c r="C34954" s="554"/>
      <c r="D34954" s="554"/>
    </row>
    <row r="34955" spans="3:4" hidden="1" outlineLevel="1" x14ac:dyDescent="0.2">
      <c r="C34955" s="554"/>
      <c r="D34955" s="554"/>
    </row>
    <row r="34956" spans="3:4" hidden="1" outlineLevel="1" x14ac:dyDescent="0.2">
      <c r="C34956" s="554"/>
      <c r="D34956" s="554"/>
    </row>
    <row r="34957" spans="3:4" hidden="1" outlineLevel="1" x14ac:dyDescent="0.2">
      <c r="C34957" s="554"/>
      <c r="D34957" s="554"/>
    </row>
    <row r="34958" spans="3:4" hidden="1" outlineLevel="1" x14ac:dyDescent="0.2">
      <c r="C34958" s="554"/>
      <c r="D34958" s="554"/>
    </row>
    <row r="34959" spans="3:4" hidden="1" outlineLevel="1" x14ac:dyDescent="0.2">
      <c r="C34959" s="554"/>
      <c r="D34959" s="554"/>
    </row>
    <row r="34960" spans="3:4" hidden="1" outlineLevel="1" x14ac:dyDescent="0.2">
      <c r="C34960" s="554"/>
      <c r="D34960" s="554"/>
    </row>
    <row r="34961" spans="3:4" hidden="1" outlineLevel="1" x14ac:dyDescent="0.2">
      <c r="C34961" s="554"/>
      <c r="D34961" s="554"/>
    </row>
    <row r="34962" spans="3:4" hidden="1" outlineLevel="1" x14ac:dyDescent="0.2">
      <c r="C34962" s="554"/>
      <c r="D34962" s="554"/>
    </row>
    <row r="34963" spans="3:4" hidden="1" outlineLevel="1" x14ac:dyDescent="0.2">
      <c r="C34963" s="554"/>
      <c r="D34963" s="554"/>
    </row>
    <row r="34964" spans="3:4" hidden="1" outlineLevel="1" x14ac:dyDescent="0.2">
      <c r="C34964" s="554"/>
      <c r="D34964" s="554"/>
    </row>
    <row r="34965" spans="3:4" hidden="1" outlineLevel="1" x14ac:dyDescent="0.2">
      <c r="C34965" s="554"/>
      <c r="D34965" s="554"/>
    </row>
    <row r="34966" spans="3:4" hidden="1" outlineLevel="1" x14ac:dyDescent="0.2">
      <c r="C34966" s="554"/>
      <c r="D34966" s="554"/>
    </row>
    <row r="34967" spans="3:4" hidden="1" outlineLevel="1" x14ac:dyDescent="0.2">
      <c r="C34967" s="554"/>
      <c r="D34967" s="554"/>
    </row>
    <row r="34968" spans="3:4" hidden="1" outlineLevel="1" x14ac:dyDescent="0.2">
      <c r="C34968" s="554"/>
      <c r="D34968" s="554"/>
    </row>
    <row r="34969" spans="3:4" hidden="1" outlineLevel="1" x14ac:dyDescent="0.2">
      <c r="C34969" s="554"/>
      <c r="D34969" s="554"/>
    </row>
    <row r="34970" spans="3:4" hidden="1" outlineLevel="1" x14ac:dyDescent="0.2">
      <c r="C34970" s="554"/>
      <c r="D34970" s="554"/>
    </row>
    <row r="34971" spans="3:4" hidden="1" outlineLevel="1" x14ac:dyDescent="0.2">
      <c r="C34971" s="554"/>
      <c r="D34971" s="554"/>
    </row>
    <row r="34972" spans="3:4" hidden="1" outlineLevel="1" x14ac:dyDescent="0.2">
      <c r="C34972" s="554"/>
      <c r="D34972" s="554"/>
    </row>
    <row r="34973" spans="3:4" hidden="1" outlineLevel="1" x14ac:dyDescent="0.2">
      <c r="C34973" s="554"/>
      <c r="D34973" s="554"/>
    </row>
    <row r="34974" spans="3:4" hidden="1" outlineLevel="1" x14ac:dyDescent="0.2">
      <c r="C34974" s="554"/>
      <c r="D34974" s="554"/>
    </row>
    <row r="34975" spans="3:4" hidden="1" outlineLevel="1" x14ac:dyDescent="0.2">
      <c r="C34975" s="554"/>
      <c r="D34975" s="554"/>
    </row>
    <row r="34976" spans="3:4" hidden="1" outlineLevel="1" x14ac:dyDescent="0.2">
      <c r="C34976" s="554"/>
      <c r="D34976" s="554"/>
    </row>
    <row r="34977" spans="3:4" hidden="1" outlineLevel="1" x14ac:dyDescent="0.2">
      <c r="C34977" s="554"/>
      <c r="D34977" s="554"/>
    </row>
    <row r="34978" spans="3:4" hidden="1" outlineLevel="1" x14ac:dyDescent="0.2">
      <c r="C34978" s="554"/>
      <c r="D34978" s="554"/>
    </row>
    <row r="34979" spans="3:4" hidden="1" outlineLevel="1" x14ac:dyDescent="0.2">
      <c r="C34979" s="554"/>
      <c r="D34979" s="554"/>
    </row>
    <row r="34980" spans="3:4" hidden="1" outlineLevel="1" x14ac:dyDescent="0.2">
      <c r="C34980" s="554"/>
      <c r="D34980" s="554"/>
    </row>
    <row r="34981" spans="3:4" hidden="1" outlineLevel="1" x14ac:dyDescent="0.2">
      <c r="C34981" s="554"/>
      <c r="D34981" s="554"/>
    </row>
    <row r="34982" spans="3:4" hidden="1" outlineLevel="1" x14ac:dyDescent="0.2">
      <c r="C34982" s="554"/>
      <c r="D34982" s="554"/>
    </row>
    <row r="34983" spans="3:4" hidden="1" outlineLevel="1" x14ac:dyDescent="0.2">
      <c r="C34983" s="554"/>
      <c r="D34983" s="554"/>
    </row>
    <row r="34984" spans="3:4" hidden="1" outlineLevel="1" x14ac:dyDescent="0.2">
      <c r="C34984" s="554"/>
      <c r="D34984" s="554"/>
    </row>
    <row r="34985" spans="3:4" hidden="1" outlineLevel="1" x14ac:dyDescent="0.2">
      <c r="C34985" s="554"/>
      <c r="D34985" s="554"/>
    </row>
    <row r="34986" spans="3:4" hidden="1" outlineLevel="1" x14ac:dyDescent="0.2">
      <c r="C34986" s="554"/>
      <c r="D34986" s="554"/>
    </row>
    <row r="34987" spans="3:4" hidden="1" outlineLevel="1" x14ac:dyDescent="0.2">
      <c r="C34987" s="554"/>
      <c r="D34987" s="554"/>
    </row>
    <row r="34988" spans="3:4" hidden="1" outlineLevel="1" x14ac:dyDescent="0.2">
      <c r="C34988" s="554"/>
      <c r="D34988" s="554"/>
    </row>
    <row r="34989" spans="3:4" hidden="1" outlineLevel="1" x14ac:dyDescent="0.2">
      <c r="C34989" s="554"/>
      <c r="D34989" s="554"/>
    </row>
    <row r="34990" spans="3:4" hidden="1" outlineLevel="1" x14ac:dyDescent="0.2">
      <c r="C34990" s="554"/>
      <c r="D34990" s="554"/>
    </row>
    <row r="34991" spans="3:4" hidden="1" outlineLevel="1" x14ac:dyDescent="0.2">
      <c r="C34991" s="554"/>
      <c r="D34991" s="554"/>
    </row>
    <row r="34992" spans="3:4" hidden="1" outlineLevel="1" x14ac:dyDescent="0.2">
      <c r="C34992" s="554"/>
      <c r="D34992" s="554"/>
    </row>
    <row r="34993" spans="3:4" hidden="1" outlineLevel="1" x14ac:dyDescent="0.2">
      <c r="C34993" s="554"/>
      <c r="D34993" s="554"/>
    </row>
    <row r="34994" spans="3:4" hidden="1" outlineLevel="1" x14ac:dyDescent="0.2">
      <c r="C34994" s="554"/>
      <c r="D34994" s="554"/>
    </row>
    <row r="34995" spans="3:4" hidden="1" outlineLevel="1" x14ac:dyDescent="0.2">
      <c r="C34995" s="554"/>
      <c r="D34995" s="554"/>
    </row>
    <row r="34996" spans="3:4" hidden="1" outlineLevel="1" x14ac:dyDescent="0.2">
      <c r="C34996" s="554"/>
      <c r="D34996" s="554"/>
    </row>
    <row r="34997" spans="3:4" hidden="1" outlineLevel="1" x14ac:dyDescent="0.2">
      <c r="C34997" s="554"/>
      <c r="D34997" s="554"/>
    </row>
    <row r="34998" spans="3:4" hidden="1" outlineLevel="1" x14ac:dyDescent="0.2">
      <c r="C34998" s="554"/>
      <c r="D34998" s="554"/>
    </row>
    <row r="34999" spans="3:4" hidden="1" outlineLevel="1" x14ac:dyDescent="0.2">
      <c r="C34999" s="554"/>
      <c r="D34999" s="554"/>
    </row>
    <row r="35000" spans="3:4" hidden="1" outlineLevel="1" x14ac:dyDescent="0.2">
      <c r="C35000" s="554"/>
      <c r="D35000" s="554"/>
    </row>
    <row r="35001" spans="3:4" hidden="1" outlineLevel="1" x14ac:dyDescent="0.2">
      <c r="C35001" s="554"/>
      <c r="D35001" s="554"/>
    </row>
    <row r="35002" spans="3:4" hidden="1" outlineLevel="1" x14ac:dyDescent="0.2">
      <c r="C35002" s="554"/>
      <c r="D35002" s="554"/>
    </row>
    <row r="35003" spans="3:4" hidden="1" outlineLevel="1" x14ac:dyDescent="0.2">
      <c r="C35003" s="554"/>
      <c r="D35003" s="554"/>
    </row>
    <row r="35004" spans="3:4" hidden="1" outlineLevel="1" x14ac:dyDescent="0.2">
      <c r="C35004" s="554"/>
      <c r="D35004" s="554"/>
    </row>
    <row r="35005" spans="3:4" hidden="1" outlineLevel="1" x14ac:dyDescent="0.2">
      <c r="C35005" s="554"/>
      <c r="D35005" s="554"/>
    </row>
    <row r="35006" spans="3:4" hidden="1" outlineLevel="1" x14ac:dyDescent="0.2">
      <c r="C35006" s="554"/>
      <c r="D35006" s="554"/>
    </row>
    <row r="35007" spans="3:4" hidden="1" outlineLevel="1" x14ac:dyDescent="0.2">
      <c r="C35007" s="554"/>
      <c r="D35007" s="554"/>
    </row>
    <row r="35008" spans="3:4" hidden="1" outlineLevel="1" x14ac:dyDescent="0.2">
      <c r="C35008" s="554"/>
      <c r="D35008" s="554"/>
    </row>
    <row r="35009" spans="3:4" hidden="1" outlineLevel="1" x14ac:dyDescent="0.2">
      <c r="C35009" s="554"/>
      <c r="D35009" s="554"/>
    </row>
    <row r="35010" spans="3:4" hidden="1" outlineLevel="1" x14ac:dyDescent="0.2">
      <c r="C35010" s="554"/>
      <c r="D35010" s="554"/>
    </row>
    <row r="35011" spans="3:4" hidden="1" outlineLevel="1" x14ac:dyDescent="0.2">
      <c r="C35011" s="554"/>
      <c r="D35011" s="554"/>
    </row>
    <row r="35012" spans="3:4" hidden="1" outlineLevel="1" x14ac:dyDescent="0.2">
      <c r="C35012" s="554"/>
      <c r="D35012" s="554"/>
    </row>
    <row r="35013" spans="3:4" hidden="1" outlineLevel="1" x14ac:dyDescent="0.2">
      <c r="C35013" s="554"/>
      <c r="D35013" s="554"/>
    </row>
    <row r="35014" spans="3:4" hidden="1" outlineLevel="1" x14ac:dyDescent="0.2">
      <c r="C35014" s="554"/>
      <c r="D35014" s="554"/>
    </row>
    <row r="35015" spans="3:4" hidden="1" outlineLevel="1" x14ac:dyDescent="0.2">
      <c r="C35015" s="554"/>
      <c r="D35015" s="554"/>
    </row>
    <row r="35016" spans="3:4" hidden="1" outlineLevel="1" x14ac:dyDescent="0.2">
      <c r="C35016" s="554"/>
      <c r="D35016" s="554"/>
    </row>
    <row r="35017" spans="3:4" hidden="1" outlineLevel="1" x14ac:dyDescent="0.2">
      <c r="C35017" s="554"/>
      <c r="D35017" s="554"/>
    </row>
    <row r="35018" spans="3:4" hidden="1" outlineLevel="1" x14ac:dyDescent="0.2">
      <c r="C35018" s="554"/>
      <c r="D35018" s="554"/>
    </row>
    <row r="35019" spans="3:4" hidden="1" outlineLevel="1" x14ac:dyDescent="0.2">
      <c r="C35019" s="554"/>
      <c r="D35019" s="554"/>
    </row>
    <row r="35020" spans="3:4" hidden="1" outlineLevel="1" x14ac:dyDescent="0.2">
      <c r="C35020" s="554"/>
      <c r="D35020" s="554"/>
    </row>
    <row r="35021" spans="3:4" hidden="1" outlineLevel="1" x14ac:dyDescent="0.2">
      <c r="C35021" s="554"/>
      <c r="D35021" s="554"/>
    </row>
    <row r="35022" spans="3:4" hidden="1" outlineLevel="1" x14ac:dyDescent="0.2">
      <c r="C35022" s="554"/>
      <c r="D35022" s="554"/>
    </row>
    <row r="35023" spans="3:4" hidden="1" outlineLevel="1" x14ac:dyDescent="0.2">
      <c r="C35023" s="554"/>
      <c r="D35023" s="554"/>
    </row>
    <row r="35024" spans="3:4" hidden="1" outlineLevel="1" x14ac:dyDescent="0.2">
      <c r="C35024" s="554"/>
      <c r="D35024" s="554"/>
    </row>
    <row r="35025" spans="3:4" hidden="1" outlineLevel="1" x14ac:dyDescent="0.2">
      <c r="C35025" s="554"/>
      <c r="D35025" s="554"/>
    </row>
    <row r="35026" spans="3:4" hidden="1" outlineLevel="1" x14ac:dyDescent="0.2">
      <c r="C35026" s="554"/>
      <c r="D35026" s="554"/>
    </row>
    <row r="35027" spans="3:4" hidden="1" outlineLevel="1" x14ac:dyDescent="0.2">
      <c r="C35027" s="554"/>
      <c r="D35027" s="554"/>
    </row>
    <row r="35028" spans="3:4" hidden="1" outlineLevel="1" x14ac:dyDescent="0.2">
      <c r="C35028" s="554"/>
      <c r="D35028" s="554"/>
    </row>
    <row r="35029" spans="3:4" hidden="1" outlineLevel="1" x14ac:dyDescent="0.2">
      <c r="C35029" s="554"/>
      <c r="D35029" s="554"/>
    </row>
    <row r="35030" spans="3:4" hidden="1" outlineLevel="1" x14ac:dyDescent="0.2">
      <c r="C35030" s="554"/>
      <c r="D35030" s="554"/>
    </row>
    <row r="35031" spans="3:4" hidden="1" outlineLevel="1" x14ac:dyDescent="0.2">
      <c r="C35031" s="554"/>
      <c r="D35031" s="554"/>
    </row>
    <row r="35032" spans="3:4" hidden="1" outlineLevel="1" x14ac:dyDescent="0.2">
      <c r="C35032" s="554"/>
      <c r="D35032" s="554"/>
    </row>
    <row r="35033" spans="3:4" hidden="1" outlineLevel="1" x14ac:dyDescent="0.2">
      <c r="C35033" s="554"/>
      <c r="D35033" s="554"/>
    </row>
    <row r="35034" spans="3:4" hidden="1" outlineLevel="1" x14ac:dyDescent="0.2">
      <c r="C35034" s="554"/>
      <c r="D35034" s="554"/>
    </row>
    <row r="35035" spans="3:4" hidden="1" outlineLevel="1" x14ac:dyDescent="0.2">
      <c r="C35035" s="554"/>
      <c r="D35035" s="554"/>
    </row>
    <row r="35036" spans="3:4" hidden="1" outlineLevel="1" x14ac:dyDescent="0.2">
      <c r="C35036" s="554"/>
      <c r="D35036" s="554"/>
    </row>
    <row r="35037" spans="3:4" hidden="1" outlineLevel="1" x14ac:dyDescent="0.2">
      <c r="C35037" s="554"/>
      <c r="D35037" s="554"/>
    </row>
    <row r="35038" spans="3:4" hidden="1" outlineLevel="1" x14ac:dyDescent="0.2">
      <c r="C35038" s="554"/>
      <c r="D35038" s="554"/>
    </row>
    <row r="35039" spans="3:4" hidden="1" outlineLevel="1" x14ac:dyDescent="0.2">
      <c r="C35039" s="554"/>
      <c r="D35039" s="554"/>
    </row>
    <row r="35040" spans="3:4" hidden="1" outlineLevel="1" x14ac:dyDescent="0.2">
      <c r="C35040" s="554"/>
      <c r="D35040" s="554"/>
    </row>
    <row r="35041" spans="3:4" hidden="1" outlineLevel="1" x14ac:dyDescent="0.2">
      <c r="C35041" s="554"/>
      <c r="D35041" s="554"/>
    </row>
    <row r="35042" spans="3:4" hidden="1" outlineLevel="1" x14ac:dyDescent="0.2">
      <c r="C35042" s="554"/>
      <c r="D35042" s="554"/>
    </row>
    <row r="35043" spans="3:4" hidden="1" outlineLevel="1" x14ac:dyDescent="0.2">
      <c r="C35043" s="554"/>
      <c r="D35043" s="554"/>
    </row>
    <row r="35044" spans="3:4" hidden="1" outlineLevel="1" x14ac:dyDescent="0.2">
      <c r="C35044" s="554"/>
      <c r="D35044" s="554"/>
    </row>
    <row r="35045" spans="3:4" hidden="1" outlineLevel="1" x14ac:dyDescent="0.2">
      <c r="C35045" s="554"/>
      <c r="D35045" s="554"/>
    </row>
    <row r="35046" spans="3:4" hidden="1" outlineLevel="1" x14ac:dyDescent="0.2">
      <c r="C35046" s="554"/>
      <c r="D35046" s="554"/>
    </row>
    <row r="35047" spans="3:4" hidden="1" outlineLevel="1" x14ac:dyDescent="0.2">
      <c r="C35047" s="554"/>
      <c r="D35047" s="554"/>
    </row>
    <row r="35048" spans="3:4" hidden="1" outlineLevel="1" x14ac:dyDescent="0.2">
      <c r="C35048" s="554"/>
      <c r="D35048" s="554"/>
    </row>
    <row r="35049" spans="3:4" hidden="1" outlineLevel="1" x14ac:dyDescent="0.2">
      <c r="C35049" s="554"/>
      <c r="D35049" s="554"/>
    </row>
    <row r="35050" spans="3:4" hidden="1" outlineLevel="1" x14ac:dyDescent="0.2">
      <c r="C35050" s="554"/>
      <c r="D35050" s="554"/>
    </row>
    <row r="35051" spans="3:4" hidden="1" outlineLevel="1" x14ac:dyDescent="0.2">
      <c r="C35051" s="554"/>
      <c r="D35051" s="554"/>
    </row>
    <row r="35052" spans="3:4" hidden="1" outlineLevel="1" x14ac:dyDescent="0.2">
      <c r="C35052" s="554"/>
      <c r="D35052" s="554"/>
    </row>
    <row r="35053" spans="3:4" hidden="1" outlineLevel="1" x14ac:dyDescent="0.2">
      <c r="C35053" s="554"/>
      <c r="D35053" s="554"/>
    </row>
    <row r="35054" spans="3:4" hidden="1" outlineLevel="1" x14ac:dyDescent="0.2">
      <c r="C35054" s="554"/>
      <c r="D35054" s="554"/>
    </row>
    <row r="35055" spans="3:4" hidden="1" outlineLevel="1" x14ac:dyDescent="0.2">
      <c r="C35055" s="554"/>
      <c r="D35055" s="554"/>
    </row>
    <row r="35056" spans="3:4" hidden="1" outlineLevel="1" x14ac:dyDescent="0.2">
      <c r="C35056" s="554"/>
      <c r="D35056" s="554"/>
    </row>
    <row r="35057" spans="3:4" hidden="1" outlineLevel="1" x14ac:dyDescent="0.2">
      <c r="C35057" s="554"/>
      <c r="D35057" s="554"/>
    </row>
    <row r="35058" spans="3:4" hidden="1" outlineLevel="1" x14ac:dyDescent="0.2">
      <c r="C35058" s="554"/>
      <c r="D35058" s="554"/>
    </row>
    <row r="35059" spans="3:4" hidden="1" outlineLevel="1" x14ac:dyDescent="0.2">
      <c r="C35059" s="554"/>
      <c r="D35059" s="554"/>
    </row>
    <row r="35060" spans="3:4" hidden="1" outlineLevel="1" x14ac:dyDescent="0.2">
      <c r="C35060" s="554"/>
      <c r="D35060" s="554"/>
    </row>
    <row r="35061" spans="3:4" hidden="1" outlineLevel="1" x14ac:dyDescent="0.2">
      <c r="C35061" s="554"/>
      <c r="D35061" s="554"/>
    </row>
    <row r="35062" spans="3:4" hidden="1" outlineLevel="1" x14ac:dyDescent="0.2">
      <c r="C35062" s="554"/>
      <c r="D35062" s="554"/>
    </row>
    <row r="35063" spans="3:4" hidden="1" outlineLevel="1" x14ac:dyDescent="0.2">
      <c r="C35063" s="554"/>
      <c r="D35063" s="554"/>
    </row>
    <row r="35064" spans="3:4" hidden="1" outlineLevel="1" x14ac:dyDescent="0.2">
      <c r="C35064" s="554"/>
      <c r="D35064" s="554"/>
    </row>
    <row r="35065" spans="3:4" hidden="1" outlineLevel="1" x14ac:dyDescent="0.2">
      <c r="C35065" s="554"/>
      <c r="D35065" s="554"/>
    </row>
    <row r="35066" spans="3:4" hidden="1" outlineLevel="1" x14ac:dyDescent="0.2">
      <c r="C35066" s="554"/>
      <c r="D35066" s="554"/>
    </row>
    <row r="35067" spans="3:4" hidden="1" outlineLevel="1" x14ac:dyDescent="0.2">
      <c r="C35067" s="554"/>
      <c r="D35067" s="554"/>
    </row>
    <row r="35068" spans="3:4" hidden="1" outlineLevel="1" x14ac:dyDescent="0.2">
      <c r="C35068" s="554"/>
      <c r="D35068" s="554"/>
    </row>
    <row r="35069" spans="3:4" hidden="1" outlineLevel="1" x14ac:dyDescent="0.2">
      <c r="C35069" s="554"/>
      <c r="D35069" s="554"/>
    </row>
    <row r="35070" spans="3:4" hidden="1" outlineLevel="1" x14ac:dyDescent="0.2">
      <c r="C35070" s="554"/>
      <c r="D35070" s="554"/>
    </row>
    <row r="35071" spans="3:4" hidden="1" outlineLevel="1" x14ac:dyDescent="0.2">
      <c r="C35071" s="554"/>
      <c r="D35071" s="554"/>
    </row>
    <row r="35072" spans="3:4" hidden="1" outlineLevel="1" x14ac:dyDescent="0.2">
      <c r="C35072" s="554"/>
      <c r="D35072" s="554"/>
    </row>
    <row r="35073" spans="3:4" hidden="1" outlineLevel="1" x14ac:dyDescent="0.2">
      <c r="C35073" s="554"/>
      <c r="D35073" s="554"/>
    </row>
    <row r="35074" spans="3:4" hidden="1" outlineLevel="1" x14ac:dyDescent="0.2">
      <c r="C35074" s="554"/>
      <c r="D35074" s="554"/>
    </row>
    <row r="35075" spans="3:4" hidden="1" outlineLevel="1" x14ac:dyDescent="0.2">
      <c r="C35075" s="554"/>
      <c r="D35075" s="554"/>
    </row>
    <row r="35076" spans="3:4" hidden="1" outlineLevel="1" x14ac:dyDescent="0.2">
      <c r="C35076" s="554"/>
      <c r="D35076" s="554"/>
    </row>
    <row r="35077" spans="3:4" hidden="1" outlineLevel="1" x14ac:dyDescent="0.2">
      <c r="C35077" s="554"/>
      <c r="D35077" s="554"/>
    </row>
    <row r="35078" spans="3:4" hidden="1" outlineLevel="1" x14ac:dyDescent="0.2">
      <c r="C35078" s="554"/>
      <c r="D35078" s="554"/>
    </row>
    <row r="35079" spans="3:4" hidden="1" outlineLevel="1" x14ac:dyDescent="0.2">
      <c r="C35079" s="554"/>
      <c r="D35079" s="554"/>
    </row>
    <row r="35080" spans="3:4" hidden="1" outlineLevel="1" x14ac:dyDescent="0.2">
      <c r="C35080" s="554"/>
      <c r="D35080" s="554"/>
    </row>
    <row r="35081" spans="3:4" hidden="1" outlineLevel="1" x14ac:dyDescent="0.2">
      <c r="C35081" s="554"/>
      <c r="D35081" s="554"/>
    </row>
    <row r="35082" spans="3:4" hidden="1" outlineLevel="1" x14ac:dyDescent="0.2">
      <c r="C35082" s="554"/>
      <c r="D35082" s="554"/>
    </row>
    <row r="35083" spans="3:4" hidden="1" outlineLevel="1" x14ac:dyDescent="0.2">
      <c r="C35083" s="554"/>
      <c r="D35083" s="554"/>
    </row>
    <row r="35084" spans="3:4" hidden="1" outlineLevel="1" x14ac:dyDescent="0.2">
      <c r="C35084" s="554"/>
      <c r="D35084" s="554"/>
    </row>
    <row r="35085" spans="3:4" hidden="1" outlineLevel="1" x14ac:dyDescent="0.2">
      <c r="C35085" s="554"/>
      <c r="D35085" s="554"/>
    </row>
    <row r="35086" spans="3:4" hidden="1" outlineLevel="1" x14ac:dyDescent="0.2">
      <c r="C35086" s="554"/>
      <c r="D35086" s="554"/>
    </row>
    <row r="35087" spans="3:4" hidden="1" outlineLevel="1" x14ac:dyDescent="0.2">
      <c r="C35087" s="554"/>
      <c r="D35087" s="554"/>
    </row>
    <row r="35088" spans="3:4" hidden="1" outlineLevel="1" x14ac:dyDescent="0.2">
      <c r="C35088" s="554"/>
      <c r="D35088" s="554"/>
    </row>
    <row r="35089" spans="3:4" hidden="1" outlineLevel="1" x14ac:dyDescent="0.2">
      <c r="C35089" s="554"/>
      <c r="D35089" s="554"/>
    </row>
    <row r="35090" spans="3:4" hidden="1" outlineLevel="1" x14ac:dyDescent="0.2">
      <c r="C35090" s="554"/>
      <c r="D35090" s="554"/>
    </row>
    <row r="35091" spans="3:4" hidden="1" outlineLevel="1" x14ac:dyDescent="0.2">
      <c r="C35091" s="554"/>
      <c r="D35091" s="554"/>
    </row>
    <row r="35092" spans="3:4" hidden="1" outlineLevel="1" x14ac:dyDescent="0.2">
      <c r="C35092" s="554"/>
      <c r="D35092" s="554"/>
    </row>
    <row r="35093" spans="3:4" hidden="1" outlineLevel="1" x14ac:dyDescent="0.2">
      <c r="C35093" s="554"/>
      <c r="D35093" s="554"/>
    </row>
    <row r="35094" spans="3:4" hidden="1" outlineLevel="1" x14ac:dyDescent="0.2">
      <c r="C35094" s="554"/>
      <c r="D35094" s="554"/>
    </row>
    <row r="35095" spans="3:4" hidden="1" outlineLevel="1" x14ac:dyDescent="0.2">
      <c r="C35095" s="554"/>
      <c r="D35095" s="554"/>
    </row>
    <row r="35096" spans="3:4" hidden="1" outlineLevel="1" x14ac:dyDescent="0.2">
      <c r="C35096" s="554"/>
      <c r="D35096" s="554"/>
    </row>
    <row r="35097" spans="3:4" hidden="1" outlineLevel="1" x14ac:dyDescent="0.2">
      <c r="C35097" s="554"/>
      <c r="D35097" s="554"/>
    </row>
    <row r="35098" spans="3:4" hidden="1" outlineLevel="1" x14ac:dyDescent="0.2">
      <c r="C35098" s="554"/>
      <c r="D35098" s="554"/>
    </row>
    <row r="35099" spans="3:4" hidden="1" outlineLevel="1" x14ac:dyDescent="0.2">
      <c r="C35099" s="554"/>
      <c r="D35099" s="554"/>
    </row>
    <row r="35100" spans="3:4" hidden="1" outlineLevel="1" x14ac:dyDescent="0.2">
      <c r="C35100" s="554"/>
      <c r="D35100" s="554"/>
    </row>
    <row r="35101" spans="3:4" hidden="1" outlineLevel="1" x14ac:dyDescent="0.2">
      <c r="C35101" s="554"/>
      <c r="D35101" s="554"/>
    </row>
    <row r="35102" spans="3:4" hidden="1" outlineLevel="1" x14ac:dyDescent="0.2">
      <c r="C35102" s="554"/>
      <c r="D35102" s="554"/>
    </row>
    <row r="35103" spans="3:4" hidden="1" outlineLevel="1" x14ac:dyDescent="0.2">
      <c r="C35103" s="554"/>
      <c r="D35103" s="554"/>
    </row>
    <row r="35104" spans="3:4" hidden="1" outlineLevel="1" x14ac:dyDescent="0.2">
      <c r="C35104" s="554"/>
      <c r="D35104" s="554"/>
    </row>
    <row r="35105" spans="3:4" hidden="1" outlineLevel="1" x14ac:dyDescent="0.2">
      <c r="C35105" s="554"/>
      <c r="D35105" s="554"/>
    </row>
    <row r="35106" spans="3:4" hidden="1" outlineLevel="1" x14ac:dyDescent="0.2">
      <c r="C35106" s="554"/>
      <c r="D35106" s="554"/>
    </row>
    <row r="35107" spans="3:4" hidden="1" outlineLevel="1" x14ac:dyDescent="0.2">
      <c r="C35107" s="554"/>
      <c r="D35107" s="554"/>
    </row>
    <row r="35108" spans="3:4" hidden="1" outlineLevel="1" x14ac:dyDescent="0.2">
      <c r="C35108" s="554"/>
      <c r="D35108" s="554"/>
    </row>
    <row r="35109" spans="3:4" hidden="1" outlineLevel="1" x14ac:dyDescent="0.2">
      <c r="C35109" s="554"/>
      <c r="D35109" s="554"/>
    </row>
    <row r="35110" spans="3:4" hidden="1" outlineLevel="1" x14ac:dyDescent="0.2">
      <c r="C35110" s="554"/>
      <c r="D35110" s="554"/>
    </row>
    <row r="35111" spans="3:4" hidden="1" outlineLevel="1" x14ac:dyDescent="0.2">
      <c r="C35111" s="554"/>
      <c r="D35111" s="554"/>
    </row>
    <row r="35112" spans="3:4" hidden="1" outlineLevel="1" x14ac:dyDescent="0.2">
      <c r="C35112" s="554"/>
      <c r="D35112" s="554"/>
    </row>
    <row r="35113" spans="3:4" hidden="1" outlineLevel="1" x14ac:dyDescent="0.2">
      <c r="C35113" s="554"/>
      <c r="D35113" s="554"/>
    </row>
    <row r="35114" spans="3:4" hidden="1" outlineLevel="1" x14ac:dyDescent="0.2">
      <c r="C35114" s="554"/>
      <c r="D35114" s="554"/>
    </row>
    <row r="35115" spans="3:4" hidden="1" outlineLevel="1" x14ac:dyDescent="0.2">
      <c r="C35115" s="554"/>
      <c r="D35115" s="554"/>
    </row>
    <row r="35116" spans="3:4" hidden="1" outlineLevel="1" x14ac:dyDescent="0.2">
      <c r="C35116" s="554"/>
      <c r="D35116" s="554"/>
    </row>
    <row r="35117" spans="3:4" hidden="1" outlineLevel="1" x14ac:dyDescent="0.2">
      <c r="C35117" s="554"/>
      <c r="D35117" s="554"/>
    </row>
    <row r="35118" spans="3:4" hidden="1" outlineLevel="1" x14ac:dyDescent="0.2">
      <c r="C35118" s="554"/>
      <c r="D35118" s="554"/>
    </row>
    <row r="35119" spans="3:4" hidden="1" outlineLevel="1" x14ac:dyDescent="0.2">
      <c r="C35119" s="554"/>
      <c r="D35119" s="554"/>
    </row>
    <row r="35120" spans="3:4" hidden="1" outlineLevel="1" x14ac:dyDescent="0.2">
      <c r="C35120" s="554"/>
      <c r="D35120" s="554"/>
    </row>
    <row r="35121" spans="3:4" hidden="1" outlineLevel="1" x14ac:dyDescent="0.2">
      <c r="C35121" s="554"/>
      <c r="D35121" s="554"/>
    </row>
    <row r="35122" spans="3:4" hidden="1" outlineLevel="1" x14ac:dyDescent="0.2">
      <c r="C35122" s="554"/>
      <c r="D35122" s="554"/>
    </row>
    <row r="35123" spans="3:4" hidden="1" outlineLevel="1" x14ac:dyDescent="0.2">
      <c r="C35123" s="554"/>
      <c r="D35123" s="554"/>
    </row>
    <row r="35124" spans="3:4" hidden="1" outlineLevel="1" x14ac:dyDescent="0.2">
      <c r="C35124" s="554"/>
      <c r="D35124" s="554"/>
    </row>
    <row r="35125" spans="3:4" hidden="1" outlineLevel="1" x14ac:dyDescent="0.2">
      <c r="C35125" s="554"/>
      <c r="D35125" s="554"/>
    </row>
    <row r="35126" spans="3:4" hidden="1" outlineLevel="1" x14ac:dyDescent="0.2">
      <c r="C35126" s="554"/>
      <c r="D35126" s="554"/>
    </row>
    <row r="35127" spans="3:4" hidden="1" outlineLevel="1" x14ac:dyDescent="0.2">
      <c r="C35127" s="554"/>
      <c r="D35127" s="554"/>
    </row>
    <row r="35128" spans="3:4" hidden="1" outlineLevel="1" x14ac:dyDescent="0.2">
      <c r="C35128" s="554"/>
      <c r="D35128" s="554"/>
    </row>
    <row r="35129" spans="3:4" hidden="1" outlineLevel="1" x14ac:dyDescent="0.2">
      <c r="C35129" s="554"/>
      <c r="D35129" s="554"/>
    </row>
    <row r="35130" spans="3:4" hidden="1" outlineLevel="1" x14ac:dyDescent="0.2">
      <c r="C35130" s="554"/>
      <c r="D35130" s="554"/>
    </row>
    <row r="35131" spans="3:4" hidden="1" outlineLevel="1" x14ac:dyDescent="0.2">
      <c r="C35131" s="554"/>
      <c r="D35131" s="554"/>
    </row>
    <row r="35132" spans="3:4" hidden="1" outlineLevel="1" x14ac:dyDescent="0.2">
      <c r="C35132" s="554"/>
      <c r="D35132" s="554"/>
    </row>
    <row r="35133" spans="3:4" hidden="1" outlineLevel="1" x14ac:dyDescent="0.2">
      <c r="C35133" s="554"/>
      <c r="D35133" s="554"/>
    </row>
    <row r="35134" spans="3:4" hidden="1" outlineLevel="1" x14ac:dyDescent="0.2">
      <c r="C35134" s="554"/>
      <c r="D35134" s="554"/>
    </row>
    <row r="35135" spans="3:4" hidden="1" outlineLevel="1" x14ac:dyDescent="0.2">
      <c r="C35135" s="554"/>
      <c r="D35135" s="554"/>
    </row>
    <row r="35136" spans="3:4" hidden="1" outlineLevel="1" x14ac:dyDescent="0.2">
      <c r="C35136" s="554"/>
      <c r="D35136" s="554"/>
    </row>
    <row r="35137" spans="3:4" hidden="1" outlineLevel="1" x14ac:dyDescent="0.2">
      <c r="C35137" s="554"/>
      <c r="D35137" s="554"/>
    </row>
    <row r="35138" spans="3:4" hidden="1" outlineLevel="1" x14ac:dyDescent="0.2">
      <c r="C35138" s="554"/>
      <c r="D35138" s="554"/>
    </row>
    <row r="35139" spans="3:4" hidden="1" outlineLevel="1" x14ac:dyDescent="0.2">
      <c r="C35139" s="554"/>
      <c r="D35139" s="554"/>
    </row>
    <row r="35140" spans="3:4" hidden="1" outlineLevel="1" x14ac:dyDescent="0.2">
      <c r="C35140" s="554"/>
      <c r="D35140" s="554"/>
    </row>
    <row r="35141" spans="3:4" hidden="1" outlineLevel="1" x14ac:dyDescent="0.2">
      <c r="C35141" s="554"/>
      <c r="D35141" s="554"/>
    </row>
    <row r="35142" spans="3:4" hidden="1" outlineLevel="1" x14ac:dyDescent="0.2">
      <c r="C35142" s="554"/>
      <c r="D35142" s="554"/>
    </row>
    <row r="35143" spans="3:4" hidden="1" outlineLevel="1" x14ac:dyDescent="0.2">
      <c r="C35143" s="554"/>
      <c r="D35143" s="554"/>
    </row>
    <row r="35144" spans="3:4" hidden="1" outlineLevel="1" x14ac:dyDescent="0.2">
      <c r="C35144" s="554"/>
      <c r="D35144" s="554"/>
    </row>
    <row r="35145" spans="3:4" hidden="1" outlineLevel="1" x14ac:dyDescent="0.2">
      <c r="C35145" s="554"/>
      <c r="D35145" s="554"/>
    </row>
    <row r="35146" spans="3:4" hidden="1" outlineLevel="1" x14ac:dyDescent="0.2">
      <c r="C35146" s="554"/>
      <c r="D35146" s="554"/>
    </row>
    <row r="35147" spans="3:4" hidden="1" outlineLevel="1" x14ac:dyDescent="0.2">
      <c r="C35147" s="554"/>
      <c r="D35147" s="554"/>
    </row>
    <row r="35148" spans="3:4" hidden="1" outlineLevel="1" x14ac:dyDescent="0.2">
      <c r="C35148" s="554"/>
      <c r="D35148" s="554"/>
    </row>
    <row r="35149" spans="3:4" hidden="1" outlineLevel="1" x14ac:dyDescent="0.2">
      <c r="C35149" s="554"/>
      <c r="D35149" s="554"/>
    </row>
    <row r="35150" spans="3:4" hidden="1" outlineLevel="1" x14ac:dyDescent="0.2">
      <c r="C35150" s="554"/>
      <c r="D35150" s="554"/>
    </row>
    <row r="35151" spans="3:4" hidden="1" outlineLevel="1" x14ac:dyDescent="0.2">
      <c r="C35151" s="554"/>
      <c r="D35151" s="554"/>
    </row>
    <row r="35152" spans="3:4" hidden="1" outlineLevel="1" x14ac:dyDescent="0.2">
      <c r="C35152" s="554"/>
      <c r="D35152" s="554"/>
    </row>
    <row r="35153" spans="3:4" hidden="1" outlineLevel="1" x14ac:dyDescent="0.2">
      <c r="C35153" s="554"/>
      <c r="D35153" s="554"/>
    </row>
    <row r="35154" spans="3:4" hidden="1" outlineLevel="1" x14ac:dyDescent="0.2">
      <c r="C35154" s="554"/>
      <c r="D35154" s="554"/>
    </row>
    <row r="35155" spans="3:4" hidden="1" outlineLevel="1" x14ac:dyDescent="0.2">
      <c r="C35155" s="554"/>
      <c r="D35155" s="554"/>
    </row>
    <row r="35156" spans="3:4" hidden="1" outlineLevel="1" x14ac:dyDescent="0.2">
      <c r="C35156" s="554"/>
      <c r="D35156" s="554"/>
    </row>
    <row r="35157" spans="3:4" hidden="1" outlineLevel="1" x14ac:dyDescent="0.2">
      <c r="C35157" s="554"/>
      <c r="D35157" s="554"/>
    </row>
    <row r="35158" spans="3:4" hidden="1" outlineLevel="1" x14ac:dyDescent="0.2">
      <c r="C35158" s="554"/>
      <c r="D35158" s="554"/>
    </row>
    <row r="35159" spans="3:4" hidden="1" outlineLevel="1" x14ac:dyDescent="0.2">
      <c r="C35159" s="554"/>
      <c r="D35159" s="554"/>
    </row>
    <row r="35160" spans="3:4" hidden="1" outlineLevel="1" x14ac:dyDescent="0.2">
      <c r="C35160" s="554"/>
      <c r="D35160" s="554"/>
    </row>
    <row r="35161" spans="3:4" hidden="1" outlineLevel="1" x14ac:dyDescent="0.2">
      <c r="C35161" s="554"/>
      <c r="D35161" s="554"/>
    </row>
    <row r="35162" spans="3:4" hidden="1" outlineLevel="1" x14ac:dyDescent="0.2">
      <c r="C35162" s="554"/>
      <c r="D35162" s="554"/>
    </row>
    <row r="35163" spans="3:4" hidden="1" outlineLevel="1" x14ac:dyDescent="0.2">
      <c r="C35163" s="554"/>
      <c r="D35163" s="554"/>
    </row>
    <row r="35164" spans="3:4" hidden="1" outlineLevel="1" x14ac:dyDescent="0.2">
      <c r="C35164" s="554"/>
      <c r="D35164" s="554"/>
    </row>
    <row r="35165" spans="3:4" hidden="1" outlineLevel="1" x14ac:dyDescent="0.2">
      <c r="C35165" s="554"/>
      <c r="D35165" s="554"/>
    </row>
    <row r="35166" spans="3:4" hidden="1" outlineLevel="1" x14ac:dyDescent="0.2">
      <c r="C35166" s="554"/>
      <c r="D35166" s="554"/>
    </row>
    <row r="35167" spans="3:4" hidden="1" outlineLevel="1" x14ac:dyDescent="0.2">
      <c r="C35167" s="554"/>
      <c r="D35167" s="554"/>
    </row>
    <row r="35168" spans="3:4" hidden="1" outlineLevel="1" x14ac:dyDescent="0.2">
      <c r="C35168" s="554"/>
      <c r="D35168" s="554"/>
    </row>
    <row r="35169" spans="3:4" hidden="1" outlineLevel="1" x14ac:dyDescent="0.2">
      <c r="C35169" s="554"/>
      <c r="D35169" s="554"/>
    </row>
    <row r="35170" spans="3:4" hidden="1" outlineLevel="1" x14ac:dyDescent="0.2">
      <c r="C35170" s="554"/>
      <c r="D35170" s="554"/>
    </row>
    <row r="35171" spans="3:4" hidden="1" outlineLevel="1" x14ac:dyDescent="0.2">
      <c r="C35171" s="554"/>
      <c r="D35171" s="554"/>
    </row>
    <row r="35172" spans="3:4" hidden="1" outlineLevel="1" x14ac:dyDescent="0.2">
      <c r="C35172" s="554"/>
      <c r="D35172" s="554"/>
    </row>
    <row r="35173" spans="3:4" hidden="1" outlineLevel="1" x14ac:dyDescent="0.2">
      <c r="C35173" s="554"/>
      <c r="D35173" s="554"/>
    </row>
    <row r="35174" spans="3:4" hidden="1" outlineLevel="1" x14ac:dyDescent="0.2">
      <c r="C35174" s="554"/>
      <c r="D35174" s="554"/>
    </row>
    <row r="35175" spans="3:4" hidden="1" outlineLevel="1" x14ac:dyDescent="0.2">
      <c r="C35175" s="554"/>
      <c r="D35175" s="554"/>
    </row>
    <row r="35176" spans="3:4" hidden="1" outlineLevel="1" x14ac:dyDescent="0.2">
      <c r="C35176" s="554"/>
      <c r="D35176" s="554"/>
    </row>
    <row r="35177" spans="3:4" hidden="1" outlineLevel="1" x14ac:dyDescent="0.2">
      <c r="C35177" s="554"/>
      <c r="D35177" s="554"/>
    </row>
    <row r="35178" spans="3:4" hidden="1" outlineLevel="1" x14ac:dyDescent="0.2">
      <c r="C35178" s="554"/>
      <c r="D35178" s="554"/>
    </row>
    <row r="35179" spans="3:4" hidden="1" outlineLevel="1" x14ac:dyDescent="0.2">
      <c r="C35179" s="554"/>
      <c r="D35179" s="554"/>
    </row>
    <row r="35180" spans="3:4" hidden="1" outlineLevel="1" x14ac:dyDescent="0.2">
      <c r="C35180" s="554"/>
      <c r="D35180" s="554"/>
    </row>
    <row r="35181" spans="3:4" hidden="1" outlineLevel="1" x14ac:dyDescent="0.2">
      <c r="C35181" s="554"/>
      <c r="D35181" s="554"/>
    </row>
    <row r="35182" spans="3:4" hidden="1" outlineLevel="1" x14ac:dyDescent="0.2">
      <c r="C35182" s="554"/>
      <c r="D35182" s="554"/>
    </row>
    <row r="35183" spans="3:4" hidden="1" outlineLevel="1" x14ac:dyDescent="0.2">
      <c r="C35183" s="554"/>
      <c r="D35183" s="554"/>
    </row>
    <row r="35184" spans="3:4" hidden="1" outlineLevel="1" x14ac:dyDescent="0.2">
      <c r="C35184" s="554"/>
      <c r="D35184" s="554"/>
    </row>
    <row r="35185" spans="3:4" hidden="1" outlineLevel="1" x14ac:dyDescent="0.2">
      <c r="C35185" s="554"/>
      <c r="D35185" s="554"/>
    </row>
    <row r="35186" spans="3:4" hidden="1" outlineLevel="1" x14ac:dyDescent="0.2">
      <c r="C35186" s="554"/>
      <c r="D35186" s="554"/>
    </row>
    <row r="35187" spans="3:4" hidden="1" outlineLevel="1" x14ac:dyDescent="0.2">
      <c r="C35187" s="554"/>
      <c r="D35187" s="554"/>
    </row>
    <row r="35188" spans="3:4" hidden="1" outlineLevel="1" x14ac:dyDescent="0.2">
      <c r="C35188" s="554"/>
      <c r="D35188" s="554"/>
    </row>
    <row r="35189" spans="3:4" hidden="1" outlineLevel="1" x14ac:dyDescent="0.2">
      <c r="C35189" s="554"/>
      <c r="D35189" s="554"/>
    </row>
    <row r="35190" spans="3:4" hidden="1" outlineLevel="1" x14ac:dyDescent="0.2">
      <c r="C35190" s="554"/>
      <c r="D35190" s="554"/>
    </row>
    <row r="35191" spans="3:4" hidden="1" outlineLevel="1" x14ac:dyDescent="0.2">
      <c r="C35191" s="554"/>
      <c r="D35191" s="554"/>
    </row>
    <row r="35192" spans="3:4" hidden="1" outlineLevel="1" x14ac:dyDescent="0.2">
      <c r="C35192" s="554"/>
      <c r="D35192" s="554"/>
    </row>
    <row r="35193" spans="3:4" hidden="1" outlineLevel="1" x14ac:dyDescent="0.2">
      <c r="C35193" s="554"/>
      <c r="D35193" s="554"/>
    </row>
    <row r="35194" spans="3:4" hidden="1" outlineLevel="1" x14ac:dyDescent="0.2">
      <c r="C35194" s="554"/>
      <c r="D35194" s="554"/>
    </row>
    <row r="35195" spans="3:4" hidden="1" outlineLevel="1" x14ac:dyDescent="0.2">
      <c r="C35195" s="554"/>
      <c r="D35195" s="554"/>
    </row>
    <row r="35196" spans="3:4" hidden="1" outlineLevel="1" x14ac:dyDescent="0.2">
      <c r="C35196" s="554"/>
      <c r="D35196" s="554"/>
    </row>
    <row r="35197" spans="3:4" hidden="1" outlineLevel="1" x14ac:dyDescent="0.2">
      <c r="C35197" s="554"/>
      <c r="D35197" s="554"/>
    </row>
    <row r="35198" spans="3:4" hidden="1" outlineLevel="1" x14ac:dyDescent="0.2">
      <c r="C35198" s="554"/>
      <c r="D35198" s="554"/>
    </row>
    <row r="35199" spans="3:4" hidden="1" outlineLevel="1" x14ac:dyDescent="0.2">
      <c r="C35199" s="554"/>
      <c r="D35199" s="554"/>
    </row>
    <row r="35200" spans="3:4" hidden="1" outlineLevel="1" x14ac:dyDescent="0.2">
      <c r="C35200" s="554"/>
      <c r="D35200" s="554"/>
    </row>
    <row r="35201" spans="3:4" hidden="1" outlineLevel="1" x14ac:dyDescent="0.2">
      <c r="C35201" s="554"/>
      <c r="D35201" s="554"/>
    </row>
    <row r="35202" spans="3:4" hidden="1" outlineLevel="1" x14ac:dyDescent="0.2">
      <c r="C35202" s="554"/>
      <c r="D35202" s="554"/>
    </row>
    <row r="35203" spans="3:4" hidden="1" outlineLevel="1" x14ac:dyDescent="0.2">
      <c r="C35203" s="554"/>
      <c r="D35203" s="554"/>
    </row>
    <row r="35204" spans="3:4" hidden="1" outlineLevel="1" x14ac:dyDescent="0.2">
      <c r="C35204" s="554"/>
      <c r="D35204" s="554"/>
    </row>
    <row r="35205" spans="3:4" hidden="1" outlineLevel="1" x14ac:dyDescent="0.2">
      <c r="C35205" s="554"/>
      <c r="D35205" s="554"/>
    </row>
    <row r="35206" spans="3:4" hidden="1" outlineLevel="1" x14ac:dyDescent="0.2">
      <c r="C35206" s="554"/>
      <c r="D35206" s="554"/>
    </row>
    <row r="35207" spans="3:4" hidden="1" outlineLevel="1" x14ac:dyDescent="0.2">
      <c r="C35207" s="554"/>
      <c r="D35207" s="554"/>
    </row>
    <row r="35208" spans="3:4" hidden="1" outlineLevel="1" x14ac:dyDescent="0.2">
      <c r="C35208" s="554"/>
      <c r="D35208" s="554"/>
    </row>
    <row r="35209" spans="3:4" hidden="1" outlineLevel="1" x14ac:dyDescent="0.2">
      <c r="C35209" s="554"/>
      <c r="D35209" s="554"/>
    </row>
    <row r="35210" spans="3:4" hidden="1" outlineLevel="1" x14ac:dyDescent="0.2">
      <c r="C35210" s="554"/>
      <c r="D35210" s="554"/>
    </row>
    <row r="35211" spans="3:4" hidden="1" outlineLevel="1" x14ac:dyDescent="0.2">
      <c r="C35211" s="554"/>
      <c r="D35211" s="554"/>
    </row>
    <row r="35212" spans="3:4" hidden="1" outlineLevel="1" x14ac:dyDescent="0.2">
      <c r="C35212" s="554"/>
      <c r="D35212" s="554"/>
    </row>
    <row r="35213" spans="3:4" hidden="1" outlineLevel="1" x14ac:dyDescent="0.2">
      <c r="C35213" s="554"/>
      <c r="D35213" s="554"/>
    </row>
    <row r="35214" spans="3:4" hidden="1" outlineLevel="1" x14ac:dyDescent="0.2">
      <c r="C35214" s="554"/>
      <c r="D35214" s="554"/>
    </row>
    <row r="35215" spans="3:4" hidden="1" outlineLevel="1" x14ac:dyDescent="0.2">
      <c r="C35215" s="554"/>
      <c r="D35215" s="554"/>
    </row>
    <row r="35216" spans="3:4" hidden="1" outlineLevel="1" x14ac:dyDescent="0.2">
      <c r="C35216" s="554"/>
      <c r="D35216" s="554"/>
    </row>
    <row r="35217" spans="3:4" hidden="1" outlineLevel="1" x14ac:dyDescent="0.2">
      <c r="C35217" s="554"/>
      <c r="D35217" s="554"/>
    </row>
    <row r="35218" spans="3:4" hidden="1" outlineLevel="1" x14ac:dyDescent="0.2">
      <c r="C35218" s="554"/>
      <c r="D35218" s="554"/>
    </row>
    <row r="35219" spans="3:4" hidden="1" outlineLevel="1" x14ac:dyDescent="0.2">
      <c r="C35219" s="554"/>
      <c r="D35219" s="554"/>
    </row>
    <row r="35220" spans="3:4" hidden="1" outlineLevel="1" x14ac:dyDescent="0.2">
      <c r="C35220" s="554"/>
      <c r="D35220" s="554"/>
    </row>
    <row r="35221" spans="3:4" hidden="1" outlineLevel="1" x14ac:dyDescent="0.2">
      <c r="C35221" s="554"/>
      <c r="D35221" s="554"/>
    </row>
    <row r="35222" spans="3:4" hidden="1" outlineLevel="1" x14ac:dyDescent="0.2">
      <c r="C35222" s="554"/>
      <c r="D35222" s="554"/>
    </row>
    <row r="35223" spans="3:4" hidden="1" outlineLevel="1" x14ac:dyDescent="0.2">
      <c r="C35223" s="554"/>
      <c r="D35223" s="554"/>
    </row>
    <row r="35224" spans="3:4" hidden="1" outlineLevel="1" x14ac:dyDescent="0.2">
      <c r="C35224" s="554"/>
      <c r="D35224" s="554"/>
    </row>
    <row r="35225" spans="3:4" hidden="1" outlineLevel="1" x14ac:dyDescent="0.2">
      <c r="C35225" s="554"/>
      <c r="D35225" s="554"/>
    </row>
    <row r="35226" spans="3:4" hidden="1" outlineLevel="1" x14ac:dyDescent="0.2">
      <c r="C35226" s="554"/>
      <c r="D35226" s="554"/>
    </row>
    <row r="35227" spans="3:4" hidden="1" outlineLevel="1" x14ac:dyDescent="0.2">
      <c r="C35227" s="554"/>
      <c r="D35227" s="554"/>
    </row>
    <row r="35228" spans="3:4" hidden="1" outlineLevel="1" x14ac:dyDescent="0.2">
      <c r="C35228" s="554"/>
      <c r="D35228" s="554"/>
    </row>
    <row r="35229" spans="3:4" hidden="1" outlineLevel="1" x14ac:dyDescent="0.2">
      <c r="C35229" s="554"/>
      <c r="D35229" s="554"/>
    </row>
    <row r="35230" spans="3:4" hidden="1" outlineLevel="1" x14ac:dyDescent="0.2">
      <c r="C35230" s="554"/>
      <c r="D35230" s="554"/>
    </row>
    <row r="35231" spans="3:4" hidden="1" outlineLevel="1" x14ac:dyDescent="0.2">
      <c r="C35231" s="554"/>
      <c r="D35231" s="554"/>
    </row>
    <row r="35232" spans="3:4" hidden="1" outlineLevel="1" x14ac:dyDescent="0.2">
      <c r="C35232" s="554"/>
      <c r="D35232" s="554"/>
    </row>
    <row r="35233" spans="3:4" hidden="1" outlineLevel="1" x14ac:dyDescent="0.2">
      <c r="C35233" s="554"/>
      <c r="D35233" s="554"/>
    </row>
    <row r="35234" spans="3:4" hidden="1" outlineLevel="1" x14ac:dyDescent="0.2">
      <c r="C35234" s="554"/>
      <c r="D35234" s="554"/>
    </row>
    <row r="35235" spans="3:4" hidden="1" outlineLevel="1" x14ac:dyDescent="0.2">
      <c r="C35235" s="554"/>
      <c r="D35235" s="554"/>
    </row>
    <row r="35236" spans="3:4" hidden="1" outlineLevel="1" x14ac:dyDescent="0.2">
      <c r="C35236" s="554"/>
      <c r="D35236" s="554"/>
    </row>
    <row r="35237" spans="3:4" hidden="1" outlineLevel="1" x14ac:dyDescent="0.2">
      <c r="C35237" s="554"/>
      <c r="D35237" s="554"/>
    </row>
    <row r="35238" spans="3:4" hidden="1" outlineLevel="1" x14ac:dyDescent="0.2">
      <c r="C35238" s="554"/>
      <c r="D35238" s="554"/>
    </row>
    <row r="35239" spans="3:4" hidden="1" outlineLevel="1" x14ac:dyDescent="0.2">
      <c r="C35239" s="554"/>
      <c r="D35239" s="554"/>
    </row>
    <row r="35240" spans="3:4" hidden="1" outlineLevel="1" x14ac:dyDescent="0.2">
      <c r="C35240" s="554"/>
      <c r="D35240" s="554"/>
    </row>
    <row r="35241" spans="3:4" hidden="1" outlineLevel="1" x14ac:dyDescent="0.2">
      <c r="C35241" s="554"/>
      <c r="D35241" s="554"/>
    </row>
    <row r="35242" spans="3:4" hidden="1" outlineLevel="1" x14ac:dyDescent="0.2">
      <c r="C35242" s="554"/>
      <c r="D35242" s="554"/>
    </row>
    <row r="35243" spans="3:4" hidden="1" outlineLevel="1" x14ac:dyDescent="0.2">
      <c r="C35243" s="554"/>
      <c r="D35243" s="554"/>
    </row>
    <row r="35244" spans="3:4" hidden="1" outlineLevel="1" x14ac:dyDescent="0.2">
      <c r="C35244" s="554"/>
      <c r="D35244" s="554"/>
    </row>
    <row r="35245" spans="3:4" hidden="1" outlineLevel="1" x14ac:dyDescent="0.2">
      <c r="C35245" s="554"/>
      <c r="D35245" s="554"/>
    </row>
    <row r="35246" spans="3:4" hidden="1" outlineLevel="1" x14ac:dyDescent="0.2">
      <c r="C35246" s="554"/>
      <c r="D35246" s="554"/>
    </row>
    <row r="35247" spans="3:4" hidden="1" outlineLevel="1" x14ac:dyDescent="0.2">
      <c r="C35247" s="554"/>
      <c r="D35247" s="554"/>
    </row>
    <row r="35248" spans="3:4" hidden="1" outlineLevel="1" x14ac:dyDescent="0.2">
      <c r="C35248" s="554"/>
      <c r="D35248" s="554"/>
    </row>
    <row r="35249" spans="3:4" hidden="1" outlineLevel="1" x14ac:dyDescent="0.2">
      <c r="C35249" s="554"/>
      <c r="D35249" s="554"/>
    </row>
    <row r="35250" spans="3:4" hidden="1" outlineLevel="1" x14ac:dyDescent="0.2">
      <c r="C35250" s="554"/>
      <c r="D35250" s="554"/>
    </row>
    <row r="35251" spans="3:4" hidden="1" outlineLevel="1" x14ac:dyDescent="0.2">
      <c r="C35251" s="554"/>
      <c r="D35251" s="554"/>
    </row>
    <row r="35252" spans="3:4" hidden="1" outlineLevel="1" x14ac:dyDescent="0.2">
      <c r="C35252" s="554"/>
      <c r="D35252" s="554"/>
    </row>
    <row r="35253" spans="3:4" hidden="1" outlineLevel="1" x14ac:dyDescent="0.2">
      <c r="C35253" s="554"/>
      <c r="D35253" s="554"/>
    </row>
    <row r="35254" spans="3:4" hidden="1" outlineLevel="1" x14ac:dyDescent="0.2">
      <c r="C35254" s="554"/>
      <c r="D35254" s="554"/>
    </row>
    <row r="35255" spans="3:4" hidden="1" outlineLevel="1" x14ac:dyDescent="0.2">
      <c r="C35255" s="554"/>
      <c r="D35255" s="554"/>
    </row>
    <row r="35256" spans="3:4" hidden="1" outlineLevel="1" x14ac:dyDescent="0.2">
      <c r="C35256" s="554"/>
      <c r="D35256" s="554"/>
    </row>
    <row r="35257" spans="3:4" hidden="1" outlineLevel="1" x14ac:dyDescent="0.2">
      <c r="C35257" s="554"/>
      <c r="D35257" s="554"/>
    </row>
    <row r="35258" spans="3:4" hidden="1" outlineLevel="1" x14ac:dyDescent="0.2">
      <c r="C35258" s="554"/>
      <c r="D35258" s="554"/>
    </row>
    <row r="35259" spans="3:4" hidden="1" outlineLevel="1" x14ac:dyDescent="0.2">
      <c r="C35259" s="554"/>
      <c r="D35259" s="554"/>
    </row>
    <row r="35260" spans="3:4" hidden="1" outlineLevel="1" x14ac:dyDescent="0.2">
      <c r="C35260" s="554"/>
      <c r="D35260" s="554"/>
    </row>
    <row r="35261" spans="3:4" hidden="1" outlineLevel="1" x14ac:dyDescent="0.2">
      <c r="C35261" s="554"/>
      <c r="D35261" s="554"/>
    </row>
    <row r="35262" spans="3:4" hidden="1" outlineLevel="1" x14ac:dyDescent="0.2">
      <c r="C35262" s="554"/>
      <c r="D35262" s="554"/>
    </row>
    <row r="35263" spans="3:4" hidden="1" outlineLevel="1" x14ac:dyDescent="0.2">
      <c r="C35263" s="554"/>
      <c r="D35263" s="554"/>
    </row>
    <row r="35264" spans="3:4" hidden="1" outlineLevel="1" x14ac:dyDescent="0.2">
      <c r="C35264" s="554"/>
      <c r="D35264" s="554"/>
    </row>
    <row r="35265" spans="3:4" hidden="1" outlineLevel="1" x14ac:dyDescent="0.2">
      <c r="C35265" s="554"/>
      <c r="D35265" s="554"/>
    </row>
    <row r="35266" spans="3:4" hidden="1" outlineLevel="1" x14ac:dyDescent="0.2">
      <c r="C35266" s="554"/>
      <c r="D35266" s="554"/>
    </row>
    <row r="35267" spans="3:4" hidden="1" outlineLevel="1" x14ac:dyDescent="0.2">
      <c r="C35267" s="554"/>
      <c r="D35267" s="554"/>
    </row>
    <row r="35268" spans="3:4" hidden="1" outlineLevel="1" x14ac:dyDescent="0.2">
      <c r="C35268" s="554"/>
      <c r="D35268" s="554"/>
    </row>
    <row r="35269" spans="3:4" hidden="1" outlineLevel="1" x14ac:dyDescent="0.2">
      <c r="C35269" s="554"/>
      <c r="D35269" s="554"/>
    </row>
    <row r="35270" spans="3:4" hidden="1" outlineLevel="1" x14ac:dyDescent="0.2">
      <c r="C35270" s="554"/>
      <c r="D35270" s="554"/>
    </row>
    <row r="35271" spans="3:4" hidden="1" outlineLevel="1" x14ac:dyDescent="0.2">
      <c r="C35271" s="554"/>
      <c r="D35271" s="554"/>
    </row>
    <row r="35272" spans="3:4" hidden="1" outlineLevel="1" x14ac:dyDescent="0.2">
      <c r="C35272" s="554"/>
      <c r="D35272" s="554"/>
    </row>
    <row r="35273" spans="3:4" hidden="1" outlineLevel="1" x14ac:dyDescent="0.2">
      <c r="C35273" s="554"/>
      <c r="D35273" s="554"/>
    </row>
    <row r="35274" spans="3:4" hidden="1" outlineLevel="1" x14ac:dyDescent="0.2">
      <c r="C35274" s="554"/>
      <c r="D35274" s="554"/>
    </row>
    <row r="35275" spans="3:4" hidden="1" outlineLevel="1" x14ac:dyDescent="0.2">
      <c r="C35275" s="554"/>
      <c r="D35275" s="554"/>
    </row>
    <row r="35276" spans="3:4" hidden="1" outlineLevel="1" x14ac:dyDescent="0.2">
      <c r="C35276" s="554"/>
      <c r="D35276" s="554"/>
    </row>
    <row r="35277" spans="3:4" hidden="1" outlineLevel="1" x14ac:dyDescent="0.2">
      <c r="C35277" s="554"/>
      <c r="D35277" s="554"/>
    </row>
    <row r="35278" spans="3:4" hidden="1" outlineLevel="1" x14ac:dyDescent="0.2">
      <c r="C35278" s="554"/>
      <c r="D35278" s="554"/>
    </row>
    <row r="35279" spans="3:4" hidden="1" outlineLevel="1" x14ac:dyDescent="0.2">
      <c r="C35279" s="554"/>
      <c r="D35279" s="554"/>
    </row>
    <row r="35280" spans="3:4" hidden="1" outlineLevel="1" x14ac:dyDescent="0.2">
      <c r="C35280" s="554"/>
      <c r="D35280" s="554"/>
    </row>
    <row r="35281" spans="3:4" hidden="1" outlineLevel="1" x14ac:dyDescent="0.2">
      <c r="C35281" s="554"/>
      <c r="D35281" s="554"/>
    </row>
    <row r="35282" spans="3:4" hidden="1" outlineLevel="1" x14ac:dyDescent="0.2">
      <c r="C35282" s="554"/>
      <c r="D35282" s="554"/>
    </row>
    <row r="35283" spans="3:4" hidden="1" outlineLevel="1" x14ac:dyDescent="0.2">
      <c r="C35283" s="554"/>
      <c r="D35283" s="554"/>
    </row>
    <row r="35284" spans="3:4" hidden="1" outlineLevel="1" x14ac:dyDescent="0.2">
      <c r="C35284" s="554"/>
      <c r="D35284" s="554"/>
    </row>
    <row r="35285" spans="3:4" hidden="1" outlineLevel="1" x14ac:dyDescent="0.2">
      <c r="C35285" s="554"/>
      <c r="D35285" s="554"/>
    </row>
    <row r="35286" spans="3:4" hidden="1" outlineLevel="1" x14ac:dyDescent="0.2">
      <c r="C35286" s="554"/>
      <c r="D35286" s="554"/>
    </row>
    <row r="35287" spans="3:4" hidden="1" outlineLevel="1" x14ac:dyDescent="0.2">
      <c r="C35287" s="554"/>
      <c r="D35287" s="554"/>
    </row>
    <row r="35288" spans="3:4" hidden="1" outlineLevel="1" x14ac:dyDescent="0.2">
      <c r="C35288" s="554"/>
      <c r="D35288" s="554"/>
    </row>
    <row r="35289" spans="3:4" hidden="1" outlineLevel="1" x14ac:dyDescent="0.2">
      <c r="C35289" s="554"/>
      <c r="D35289" s="554"/>
    </row>
    <row r="35290" spans="3:4" hidden="1" outlineLevel="1" x14ac:dyDescent="0.2">
      <c r="C35290" s="554"/>
      <c r="D35290" s="554"/>
    </row>
    <row r="35291" spans="3:4" hidden="1" outlineLevel="1" x14ac:dyDescent="0.2">
      <c r="C35291" s="554"/>
      <c r="D35291" s="554"/>
    </row>
    <row r="35292" spans="3:4" hidden="1" outlineLevel="1" x14ac:dyDescent="0.2">
      <c r="C35292" s="554"/>
      <c r="D35292" s="554"/>
    </row>
    <row r="35293" spans="3:4" hidden="1" outlineLevel="1" x14ac:dyDescent="0.2">
      <c r="C35293" s="554"/>
      <c r="D35293" s="554"/>
    </row>
    <row r="35294" spans="3:4" hidden="1" outlineLevel="1" x14ac:dyDescent="0.2">
      <c r="C35294" s="554"/>
      <c r="D35294" s="554"/>
    </row>
    <row r="35295" spans="3:4" hidden="1" outlineLevel="1" x14ac:dyDescent="0.2">
      <c r="C35295" s="554"/>
      <c r="D35295" s="554"/>
    </row>
    <row r="35296" spans="3:4" hidden="1" outlineLevel="1" x14ac:dyDescent="0.2">
      <c r="C35296" s="554"/>
      <c r="D35296" s="554"/>
    </row>
    <row r="35297" spans="3:4" hidden="1" outlineLevel="1" x14ac:dyDescent="0.2">
      <c r="C35297" s="554"/>
      <c r="D35297" s="554"/>
    </row>
    <row r="35298" spans="3:4" hidden="1" outlineLevel="1" x14ac:dyDescent="0.2">
      <c r="C35298" s="554"/>
      <c r="D35298" s="554"/>
    </row>
    <row r="35299" spans="3:4" hidden="1" outlineLevel="1" x14ac:dyDescent="0.2">
      <c r="C35299" s="554"/>
      <c r="D35299" s="554"/>
    </row>
    <row r="35300" spans="3:4" hidden="1" outlineLevel="1" x14ac:dyDescent="0.2">
      <c r="C35300" s="554"/>
      <c r="D35300" s="554"/>
    </row>
    <row r="35301" spans="3:4" hidden="1" outlineLevel="1" x14ac:dyDescent="0.2">
      <c r="C35301" s="554"/>
      <c r="D35301" s="554"/>
    </row>
    <row r="35302" spans="3:4" hidden="1" outlineLevel="1" x14ac:dyDescent="0.2">
      <c r="C35302" s="554"/>
      <c r="D35302" s="554"/>
    </row>
    <row r="35303" spans="3:4" hidden="1" outlineLevel="1" x14ac:dyDescent="0.2">
      <c r="C35303" s="554"/>
      <c r="D35303" s="554"/>
    </row>
    <row r="35304" spans="3:4" hidden="1" outlineLevel="1" x14ac:dyDescent="0.2">
      <c r="C35304" s="554"/>
      <c r="D35304" s="554"/>
    </row>
    <row r="35305" spans="3:4" hidden="1" outlineLevel="1" x14ac:dyDescent="0.2">
      <c r="C35305" s="554"/>
      <c r="D35305" s="554"/>
    </row>
    <row r="35306" spans="3:4" hidden="1" outlineLevel="1" x14ac:dyDescent="0.2">
      <c r="C35306" s="554"/>
      <c r="D35306" s="554"/>
    </row>
    <row r="35307" spans="3:4" hidden="1" outlineLevel="1" x14ac:dyDescent="0.2">
      <c r="C35307" s="554"/>
      <c r="D35307" s="554"/>
    </row>
    <row r="35308" spans="3:4" hidden="1" outlineLevel="1" x14ac:dyDescent="0.2">
      <c r="C35308" s="554"/>
      <c r="D35308" s="554"/>
    </row>
    <row r="35309" spans="3:4" hidden="1" outlineLevel="1" x14ac:dyDescent="0.2">
      <c r="C35309" s="554"/>
      <c r="D35309" s="554"/>
    </row>
    <row r="35310" spans="3:4" hidden="1" outlineLevel="1" x14ac:dyDescent="0.2">
      <c r="C35310" s="554"/>
      <c r="D35310" s="554"/>
    </row>
    <row r="35311" spans="3:4" hidden="1" outlineLevel="1" x14ac:dyDescent="0.2">
      <c r="C35311" s="554"/>
      <c r="D35311" s="554"/>
    </row>
    <row r="35312" spans="3:4" hidden="1" outlineLevel="1" x14ac:dyDescent="0.2">
      <c r="C35312" s="554"/>
      <c r="D35312" s="554"/>
    </row>
    <row r="35313" spans="3:4" hidden="1" outlineLevel="1" x14ac:dyDescent="0.2">
      <c r="C35313" s="554"/>
      <c r="D35313" s="554"/>
    </row>
    <row r="35314" spans="3:4" hidden="1" outlineLevel="1" x14ac:dyDescent="0.2">
      <c r="C35314" s="554"/>
      <c r="D35314" s="554"/>
    </row>
    <row r="35315" spans="3:4" hidden="1" outlineLevel="1" x14ac:dyDescent="0.2">
      <c r="C35315" s="554"/>
      <c r="D35315" s="554"/>
    </row>
    <row r="35316" spans="3:4" hidden="1" outlineLevel="1" x14ac:dyDescent="0.2">
      <c r="C35316" s="554"/>
      <c r="D35316" s="554"/>
    </row>
    <row r="35317" spans="3:4" hidden="1" outlineLevel="1" x14ac:dyDescent="0.2">
      <c r="C35317" s="554"/>
      <c r="D35317" s="554"/>
    </row>
    <row r="35318" spans="3:4" hidden="1" outlineLevel="1" x14ac:dyDescent="0.2">
      <c r="C35318" s="554"/>
      <c r="D35318" s="554"/>
    </row>
    <row r="35319" spans="3:4" hidden="1" outlineLevel="1" x14ac:dyDescent="0.2">
      <c r="C35319" s="554"/>
      <c r="D35319" s="554"/>
    </row>
    <row r="35320" spans="3:4" hidden="1" outlineLevel="1" x14ac:dyDescent="0.2">
      <c r="C35320" s="554"/>
      <c r="D35320" s="554"/>
    </row>
    <row r="35321" spans="3:4" hidden="1" outlineLevel="1" x14ac:dyDescent="0.2">
      <c r="C35321" s="554"/>
      <c r="D35321" s="554"/>
    </row>
    <row r="35322" spans="3:4" hidden="1" outlineLevel="1" x14ac:dyDescent="0.2">
      <c r="C35322" s="554"/>
      <c r="D35322" s="554"/>
    </row>
    <row r="35323" spans="3:4" hidden="1" outlineLevel="1" x14ac:dyDescent="0.2">
      <c r="C35323" s="554"/>
      <c r="D35323" s="554"/>
    </row>
    <row r="35324" spans="3:4" hidden="1" outlineLevel="1" x14ac:dyDescent="0.2">
      <c r="C35324" s="554"/>
      <c r="D35324" s="554"/>
    </row>
    <row r="35325" spans="3:4" hidden="1" outlineLevel="1" x14ac:dyDescent="0.2">
      <c r="C35325" s="554"/>
      <c r="D35325" s="554"/>
    </row>
    <row r="35326" spans="3:4" hidden="1" outlineLevel="1" x14ac:dyDescent="0.2">
      <c r="C35326" s="554"/>
      <c r="D35326" s="554"/>
    </row>
    <row r="35327" spans="3:4" hidden="1" outlineLevel="1" x14ac:dyDescent="0.2">
      <c r="C35327" s="554"/>
      <c r="D35327" s="554"/>
    </row>
    <row r="35328" spans="3:4" hidden="1" outlineLevel="1" x14ac:dyDescent="0.2">
      <c r="C35328" s="554"/>
      <c r="D35328" s="554"/>
    </row>
    <row r="35329" spans="3:4" hidden="1" outlineLevel="1" x14ac:dyDescent="0.2">
      <c r="C35329" s="554"/>
      <c r="D35329" s="554"/>
    </row>
    <row r="35330" spans="3:4" hidden="1" outlineLevel="1" x14ac:dyDescent="0.2">
      <c r="C35330" s="554"/>
      <c r="D35330" s="554"/>
    </row>
    <row r="35331" spans="3:4" hidden="1" outlineLevel="1" x14ac:dyDescent="0.2">
      <c r="C35331" s="554"/>
      <c r="D35331" s="554"/>
    </row>
    <row r="35332" spans="3:4" hidden="1" outlineLevel="1" x14ac:dyDescent="0.2">
      <c r="C35332" s="554"/>
      <c r="D35332" s="554"/>
    </row>
    <row r="35333" spans="3:4" hidden="1" outlineLevel="1" x14ac:dyDescent="0.2">
      <c r="C35333" s="554"/>
      <c r="D35333" s="554"/>
    </row>
    <row r="35334" spans="3:4" hidden="1" outlineLevel="1" x14ac:dyDescent="0.2">
      <c r="C35334" s="554"/>
      <c r="D35334" s="554"/>
    </row>
    <row r="35335" spans="3:4" hidden="1" outlineLevel="1" x14ac:dyDescent="0.2">
      <c r="C35335" s="554"/>
      <c r="D35335" s="554"/>
    </row>
    <row r="35336" spans="3:4" hidden="1" outlineLevel="1" x14ac:dyDescent="0.2">
      <c r="C35336" s="554"/>
      <c r="D35336" s="554"/>
    </row>
    <row r="35337" spans="3:4" hidden="1" outlineLevel="1" x14ac:dyDescent="0.2">
      <c r="C35337" s="554"/>
      <c r="D35337" s="554"/>
    </row>
    <row r="35338" spans="3:4" hidden="1" outlineLevel="1" x14ac:dyDescent="0.2">
      <c r="C35338" s="554"/>
      <c r="D35338" s="554"/>
    </row>
    <row r="35339" spans="3:4" hidden="1" outlineLevel="1" x14ac:dyDescent="0.2">
      <c r="C35339" s="554"/>
      <c r="D35339" s="554"/>
    </row>
    <row r="35340" spans="3:4" hidden="1" outlineLevel="1" x14ac:dyDescent="0.2">
      <c r="C35340" s="554"/>
      <c r="D35340" s="554"/>
    </row>
    <row r="35341" spans="3:4" hidden="1" outlineLevel="1" x14ac:dyDescent="0.2">
      <c r="C35341" s="554"/>
      <c r="D35341" s="554"/>
    </row>
    <row r="35342" spans="3:4" hidden="1" outlineLevel="1" x14ac:dyDescent="0.2">
      <c r="C35342" s="554"/>
      <c r="D35342" s="554"/>
    </row>
    <row r="35343" spans="3:4" hidden="1" outlineLevel="1" x14ac:dyDescent="0.2">
      <c r="C35343" s="554"/>
      <c r="D35343" s="554"/>
    </row>
    <row r="35344" spans="3:4" hidden="1" outlineLevel="1" x14ac:dyDescent="0.2">
      <c r="C35344" s="554"/>
      <c r="D35344" s="554"/>
    </row>
    <row r="35345" spans="3:4" hidden="1" outlineLevel="1" x14ac:dyDescent="0.2">
      <c r="C35345" s="554"/>
      <c r="D35345" s="554"/>
    </row>
    <row r="35346" spans="3:4" hidden="1" outlineLevel="1" x14ac:dyDescent="0.2">
      <c r="C35346" s="554"/>
      <c r="D35346" s="554"/>
    </row>
    <row r="35347" spans="3:4" hidden="1" outlineLevel="1" x14ac:dyDescent="0.2">
      <c r="C35347" s="554"/>
      <c r="D35347" s="554"/>
    </row>
    <row r="35348" spans="3:4" hidden="1" outlineLevel="1" x14ac:dyDescent="0.2">
      <c r="C35348" s="554"/>
      <c r="D35348" s="554"/>
    </row>
    <row r="35349" spans="3:4" hidden="1" outlineLevel="1" x14ac:dyDescent="0.2">
      <c r="C35349" s="554"/>
      <c r="D35349" s="554"/>
    </row>
    <row r="35350" spans="3:4" hidden="1" outlineLevel="1" x14ac:dyDescent="0.2">
      <c r="C35350" s="554"/>
      <c r="D35350" s="554"/>
    </row>
    <row r="35351" spans="3:4" hidden="1" outlineLevel="1" x14ac:dyDescent="0.2">
      <c r="C35351" s="554"/>
      <c r="D35351" s="554"/>
    </row>
    <row r="35352" spans="3:4" hidden="1" outlineLevel="1" x14ac:dyDescent="0.2">
      <c r="C35352" s="554"/>
      <c r="D35352" s="554"/>
    </row>
    <row r="35353" spans="3:4" hidden="1" outlineLevel="1" x14ac:dyDescent="0.2">
      <c r="C35353" s="554"/>
      <c r="D35353" s="554"/>
    </row>
    <row r="35354" spans="3:4" hidden="1" outlineLevel="1" x14ac:dyDescent="0.2">
      <c r="C35354" s="554"/>
      <c r="D35354" s="554"/>
    </row>
    <row r="35355" spans="3:4" hidden="1" outlineLevel="1" x14ac:dyDescent="0.2">
      <c r="C35355" s="554"/>
      <c r="D35355" s="554"/>
    </row>
    <row r="35356" spans="3:4" hidden="1" outlineLevel="1" x14ac:dyDescent="0.2">
      <c r="C35356" s="554"/>
      <c r="D35356" s="554"/>
    </row>
    <row r="35357" spans="3:4" hidden="1" outlineLevel="1" x14ac:dyDescent="0.2">
      <c r="C35357" s="554"/>
      <c r="D35357" s="554"/>
    </row>
    <row r="35358" spans="3:4" hidden="1" outlineLevel="1" x14ac:dyDescent="0.2">
      <c r="C35358" s="554"/>
      <c r="D35358" s="554"/>
    </row>
    <row r="35359" spans="3:4" hidden="1" outlineLevel="1" x14ac:dyDescent="0.2">
      <c r="C35359" s="554"/>
      <c r="D35359" s="554"/>
    </row>
    <row r="35360" spans="3:4" hidden="1" outlineLevel="1" x14ac:dyDescent="0.2">
      <c r="C35360" s="554"/>
      <c r="D35360" s="554"/>
    </row>
    <row r="35361" spans="3:4" hidden="1" outlineLevel="1" x14ac:dyDescent="0.2">
      <c r="C35361" s="554"/>
      <c r="D35361" s="554"/>
    </row>
    <row r="35362" spans="3:4" hidden="1" outlineLevel="1" x14ac:dyDescent="0.2">
      <c r="C35362" s="554"/>
      <c r="D35362" s="554"/>
    </row>
    <row r="35363" spans="3:4" hidden="1" outlineLevel="1" x14ac:dyDescent="0.2">
      <c r="C35363" s="554"/>
      <c r="D35363" s="554"/>
    </row>
    <row r="35364" spans="3:4" hidden="1" outlineLevel="1" x14ac:dyDescent="0.2">
      <c r="C35364" s="554"/>
      <c r="D35364" s="554"/>
    </row>
    <row r="35365" spans="3:4" hidden="1" outlineLevel="1" x14ac:dyDescent="0.2">
      <c r="C35365" s="554"/>
      <c r="D35365" s="554"/>
    </row>
    <row r="35366" spans="3:4" hidden="1" outlineLevel="1" x14ac:dyDescent="0.2">
      <c r="C35366" s="554"/>
      <c r="D35366" s="554"/>
    </row>
    <row r="35367" spans="3:4" hidden="1" outlineLevel="1" x14ac:dyDescent="0.2">
      <c r="C35367" s="554"/>
      <c r="D35367" s="554"/>
    </row>
    <row r="35368" spans="3:4" hidden="1" outlineLevel="1" x14ac:dyDescent="0.2">
      <c r="C35368" s="554"/>
      <c r="D35368" s="554"/>
    </row>
    <row r="35369" spans="3:4" hidden="1" outlineLevel="1" x14ac:dyDescent="0.2">
      <c r="C35369" s="554"/>
      <c r="D35369" s="554"/>
    </row>
    <row r="35370" spans="3:4" hidden="1" outlineLevel="1" x14ac:dyDescent="0.2">
      <c r="C35370" s="554"/>
      <c r="D35370" s="554"/>
    </row>
    <row r="35371" spans="3:4" hidden="1" outlineLevel="1" x14ac:dyDescent="0.2">
      <c r="C35371" s="554"/>
      <c r="D35371" s="554"/>
    </row>
    <row r="35372" spans="3:4" hidden="1" outlineLevel="1" x14ac:dyDescent="0.2">
      <c r="C35372" s="554"/>
      <c r="D35372" s="554"/>
    </row>
    <row r="35373" spans="3:4" hidden="1" outlineLevel="1" x14ac:dyDescent="0.2">
      <c r="C35373" s="554"/>
      <c r="D35373" s="554"/>
    </row>
    <row r="35374" spans="3:4" hidden="1" outlineLevel="1" x14ac:dyDescent="0.2">
      <c r="C35374" s="554"/>
      <c r="D35374" s="554"/>
    </row>
    <row r="35375" spans="3:4" hidden="1" outlineLevel="1" x14ac:dyDescent="0.2">
      <c r="C35375" s="554"/>
      <c r="D35375" s="554"/>
    </row>
    <row r="35376" spans="3:4" hidden="1" outlineLevel="1" x14ac:dyDescent="0.2">
      <c r="C35376" s="554"/>
      <c r="D35376" s="554"/>
    </row>
    <row r="35377" spans="3:4" hidden="1" outlineLevel="1" x14ac:dyDescent="0.2">
      <c r="C35377" s="554"/>
      <c r="D35377" s="554"/>
    </row>
    <row r="35378" spans="3:4" hidden="1" outlineLevel="1" x14ac:dyDescent="0.2">
      <c r="C35378" s="554"/>
      <c r="D35378" s="554"/>
    </row>
    <row r="35379" spans="3:4" hidden="1" outlineLevel="1" x14ac:dyDescent="0.2">
      <c r="C35379" s="554"/>
      <c r="D35379" s="554"/>
    </row>
    <row r="35380" spans="3:4" hidden="1" outlineLevel="1" x14ac:dyDescent="0.2">
      <c r="C35380" s="554"/>
      <c r="D35380" s="554"/>
    </row>
    <row r="35381" spans="3:4" hidden="1" outlineLevel="1" x14ac:dyDescent="0.2">
      <c r="C35381" s="554"/>
      <c r="D35381" s="554"/>
    </row>
    <row r="35382" spans="3:4" hidden="1" outlineLevel="1" x14ac:dyDescent="0.2">
      <c r="C35382" s="554"/>
      <c r="D35382" s="554"/>
    </row>
    <row r="35383" spans="3:4" hidden="1" outlineLevel="1" x14ac:dyDescent="0.2">
      <c r="C35383" s="554"/>
      <c r="D35383" s="554"/>
    </row>
    <row r="35384" spans="3:4" hidden="1" outlineLevel="1" x14ac:dyDescent="0.2">
      <c r="C35384" s="554"/>
      <c r="D35384" s="554"/>
    </row>
    <row r="35385" spans="3:4" hidden="1" outlineLevel="1" x14ac:dyDescent="0.2">
      <c r="C35385" s="554"/>
      <c r="D35385" s="554"/>
    </row>
    <row r="35386" spans="3:4" hidden="1" outlineLevel="1" x14ac:dyDescent="0.2">
      <c r="C35386" s="554"/>
      <c r="D35386" s="554"/>
    </row>
    <row r="35387" spans="3:4" hidden="1" outlineLevel="1" x14ac:dyDescent="0.2">
      <c r="C35387" s="554"/>
      <c r="D35387" s="554"/>
    </row>
    <row r="35388" spans="3:4" hidden="1" outlineLevel="1" x14ac:dyDescent="0.2">
      <c r="C35388" s="554"/>
      <c r="D35388" s="554"/>
    </row>
    <row r="35389" spans="3:4" hidden="1" outlineLevel="1" x14ac:dyDescent="0.2">
      <c r="C35389" s="554"/>
      <c r="D35389" s="554"/>
    </row>
    <row r="35390" spans="3:4" hidden="1" outlineLevel="1" x14ac:dyDescent="0.2">
      <c r="C35390" s="554"/>
      <c r="D35390" s="554"/>
    </row>
    <row r="35391" spans="3:4" hidden="1" outlineLevel="1" x14ac:dyDescent="0.2">
      <c r="C35391" s="554"/>
      <c r="D35391" s="554"/>
    </row>
    <row r="35392" spans="3:4" hidden="1" outlineLevel="1" x14ac:dyDescent="0.2">
      <c r="C35392" s="554"/>
      <c r="D35392" s="554"/>
    </row>
    <row r="35393" spans="3:4" hidden="1" outlineLevel="1" x14ac:dyDescent="0.2">
      <c r="C35393" s="554"/>
      <c r="D35393" s="554"/>
    </row>
    <row r="35394" spans="3:4" hidden="1" outlineLevel="1" x14ac:dyDescent="0.2">
      <c r="C35394" s="554"/>
      <c r="D35394" s="554"/>
    </row>
    <row r="35395" spans="3:4" hidden="1" outlineLevel="1" x14ac:dyDescent="0.2">
      <c r="C35395" s="554"/>
      <c r="D35395" s="554"/>
    </row>
    <row r="35396" spans="3:4" hidden="1" outlineLevel="1" x14ac:dyDescent="0.2">
      <c r="C35396" s="554"/>
      <c r="D35396" s="554"/>
    </row>
    <row r="35397" spans="3:4" hidden="1" outlineLevel="1" x14ac:dyDescent="0.2">
      <c r="C35397" s="554"/>
      <c r="D35397" s="554"/>
    </row>
    <row r="35398" spans="3:4" hidden="1" outlineLevel="1" x14ac:dyDescent="0.2">
      <c r="C35398" s="554"/>
      <c r="D35398" s="554"/>
    </row>
    <row r="35399" spans="3:4" hidden="1" outlineLevel="1" x14ac:dyDescent="0.2">
      <c r="C35399" s="554"/>
      <c r="D35399" s="554"/>
    </row>
    <row r="35400" spans="3:4" hidden="1" outlineLevel="1" x14ac:dyDescent="0.2">
      <c r="C35400" s="554"/>
      <c r="D35400" s="554"/>
    </row>
    <row r="35401" spans="3:4" hidden="1" outlineLevel="1" x14ac:dyDescent="0.2">
      <c r="C35401" s="554"/>
      <c r="D35401" s="554"/>
    </row>
    <row r="35402" spans="3:4" hidden="1" outlineLevel="1" x14ac:dyDescent="0.2">
      <c r="C35402" s="554"/>
      <c r="D35402" s="554"/>
    </row>
    <row r="35403" spans="3:4" hidden="1" outlineLevel="1" x14ac:dyDescent="0.2">
      <c r="C35403" s="554"/>
      <c r="D35403" s="554"/>
    </row>
    <row r="35404" spans="3:4" hidden="1" outlineLevel="1" x14ac:dyDescent="0.2">
      <c r="C35404" s="554"/>
      <c r="D35404" s="554"/>
    </row>
    <row r="35405" spans="3:4" hidden="1" outlineLevel="1" x14ac:dyDescent="0.2">
      <c r="C35405" s="554"/>
      <c r="D35405" s="554"/>
    </row>
    <row r="35406" spans="3:4" hidden="1" outlineLevel="1" x14ac:dyDescent="0.2">
      <c r="C35406" s="554"/>
      <c r="D35406" s="554"/>
    </row>
    <row r="35407" spans="3:4" hidden="1" outlineLevel="1" x14ac:dyDescent="0.2">
      <c r="C35407" s="554"/>
      <c r="D35407" s="554"/>
    </row>
    <row r="35408" spans="3:4" hidden="1" outlineLevel="1" x14ac:dyDescent="0.2">
      <c r="C35408" s="554"/>
      <c r="D35408" s="554"/>
    </row>
    <row r="35409" spans="3:4" hidden="1" outlineLevel="1" x14ac:dyDescent="0.2">
      <c r="C35409" s="554"/>
      <c r="D35409" s="554"/>
    </row>
    <row r="35410" spans="3:4" hidden="1" outlineLevel="1" x14ac:dyDescent="0.2">
      <c r="C35410" s="554"/>
      <c r="D35410" s="554"/>
    </row>
    <row r="35411" spans="3:4" hidden="1" outlineLevel="1" x14ac:dyDescent="0.2">
      <c r="C35411" s="554"/>
      <c r="D35411" s="554"/>
    </row>
    <row r="35412" spans="3:4" hidden="1" outlineLevel="1" x14ac:dyDescent="0.2">
      <c r="C35412" s="554"/>
      <c r="D35412" s="554"/>
    </row>
    <row r="35413" spans="3:4" hidden="1" outlineLevel="1" x14ac:dyDescent="0.2">
      <c r="C35413" s="554"/>
      <c r="D35413" s="554"/>
    </row>
    <row r="35414" spans="3:4" hidden="1" outlineLevel="1" x14ac:dyDescent="0.2">
      <c r="C35414" s="554"/>
      <c r="D35414" s="554"/>
    </row>
    <row r="35415" spans="3:4" hidden="1" outlineLevel="1" x14ac:dyDescent="0.2">
      <c r="C35415" s="554"/>
      <c r="D35415" s="554"/>
    </row>
    <row r="35416" spans="3:4" hidden="1" outlineLevel="1" x14ac:dyDescent="0.2">
      <c r="C35416" s="554"/>
      <c r="D35416" s="554"/>
    </row>
    <row r="35417" spans="3:4" hidden="1" outlineLevel="1" x14ac:dyDescent="0.2">
      <c r="C35417" s="554"/>
      <c r="D35417" s="554"/>
    </row>
    <row r="35418" spans="3:4" hidden="1" outlineLevel="1" x14ac:dyDescent="0.2">
      <c r="C35418" s="554"/>
      <c r="D35418" s="554"/>
    </row>
    <row r="35419" spans="3:4" hidden="1" outlineLevel="1" x14ac:dyDescent="0.2">
      <c r="C35419" s="554"/>
      <c r="D35419" s="554"/>
    </row>
    <row r="35420" spans="3:4" hidden="1" outlineLevel="1" x14ac:dyDescent="0.2">
      <c r="C35420" s="554"/>
      <c r="D35420" s="554"/>
    </row>
    <row r="35421" spans="3:4" hidden="1" outlineLevel="1" x14ac:dyDescent="0.2">
      <c r="C35421" s="554"/>
      <c r="D35421" s="554"/>
    </row>
    <row r="35422" spans="3:4" hidden="1" outlineLevel="1" x14ac:dyDescent="0.2">
      <c r="C35422" s="554"/>
      <c r="D35422" s="554"/>
    </row>
    <row r="35423" spans="3:4" hidden="1" outlineLevel="1" x14ac:dyDescent="0.2">
      <c r="C35423" s="554"/>
      <c r="D35423" s="554"/>
    </row>
    <row r="35424" spans="3:4" hidden="1" outlineLevel="1" x14ac:dyDescent="0.2">
      <c r="C35424" s="554"/>
      <c r="D35424" s="554"/>
    </row>
    <row r="35425" spans="3:4" hidden="1" outlineLevel="1" x14ac:dyDescent="0.2">
      <c r="C35425" s="554"/>
      <c r="D35425" s="554"/>
    </row>
    <row r="35426" spans="3:4" hidden="1" outlineLevel="1" x14ac:dyDescent="0.2">
      <c r="C35426" s="554"/>
      <c r="D35426" s="554"/>
    </row>
    <row r="35427" spans="3:4" hidden="1" outlineLevel="1" x14ac:dyDescent="0.2">
      <c r="C35427" s="554"/>
      <c r="D35427" s="554"/>
    </row>
    <row r="35428" spans="3:4" hidden="1" outlineLevel="1" x14ac:dyDescent="0.2">
      <c r="C35428" s="554"/>
      <c r="D35428" s="554"/>
    </row>
    <row r="35429" spans="3:4" hidden="1" outlineLevel="1" x14ac:dyDescent="0.2">
      <c r="C35429" s="554"/>
      <c r="D35429" s="554"/>
    </row>
    <row r="35430" spans="3:4" hidden="1" outlineLevel="1" x14ac:dyDescent="0.2">
      <c r="C35430" s="554"/>
      <c r="D35430" s="554"/>
    </row>
    <row r="35431" spans="3:4" hidden="1" outlineLevel="1" x14ac:dyDescent="0.2">
      <c r="C35431" s="554"/>
      <c r="D35431" s="554"/>
    </row>
    <row r="35432" spans="3:4" hidden="1" outlineLevel="1" x14ac:dyDescent="0.2">
      <c r="C35432" s="554"/>
      <c r="D35432" s="554"/>
    </row>
    <row r="35433" spans="3:4" hidden="1" outlineLevel="1" x14ac:dyDescent="0.2">
      <c r="C35433" s="554"/>
      <c r="D35433" s="554"/>
    </row>
    <row r="35434" spans="3:4" hidden="1" outlineLevel="1" x14ac:dyDescent="0.2">
      <c r="C35434" s="554"/>
      <c r="D35434" s="554"/>
    </row>
    <row r="35435" spans="3:4" hidden="1" outlineLevel="1" x14ac:dyDescent="0.2">
      <c r="C35435" s="554"/>
      <c r="D35435" s="554"/>
    </row>
    <row r="35436" spans="3:4" hidden="1" outlineLevel="1" x14ac:dyDescent="0.2">
      <c r="C35436" s="554"/>
      <c r="D35436" s="554"/>
    </row>
    <row r="35437" spans="3:4" hidden="1" outlineLevel="1" x14ac:dyDescent="0.2">
      <c r="C35437" s="554"/>
      <c r="D35437" s="554"/>
    </row>
    <row r="35438" spans="3:4" hidden="1" outlineLevel="1" x14ac:dyDescent="0.2">
      <c r="C35438" s="554"/>
      <c r="D35438" s="554"/>
    </row>
    <row r="35439" spans="3:4" hidden="1" outlineLevel="1" x14ac:dyDescent="0.2">
      <c r="C35439" s="554"/>
      <c r="D35439" s="554"/>
    </row>
    <row r="35440" spans="3:4" hidden="1" outlineLevel="1" x14ac:dyDescent="0.2">
      <c r="C35440" s="554"/>
      <c r="D35440" s="554"/>
    </row>
    <row r="35441" spans="3:4" hidden="1" outlineLevel="1" x14ac:dyDescent="0.2">
      <c r="C35441" s="554"/>
      <c r="D35441" s="554"/>
    </row>
    <row r="35442" spans="3:4" hidden="1" outlineLevel="1" x14ac:dyDescent="0.2">
      <c r="C35442" s="554"/>
      <c r="D35442" s="554"/>
    </row>
    <row r="35443" spans="3:4" hidden="1" outlineLevel="1" x14ac:dyDescent="0.2">
      <c r="C35443" s="554"/>
      <c r="D35443" s="554"/>
    </row>
    <row r="35444" spans="3:4" hidden="1" outlineLevel="1" x14ac:dyDescent="0.2">
      <c r="C35444" s="554"/>
      <c r="D35444" s="554"/>
    </row>
    <row r="35445" spans="3:4" hidden="1" outlineLevel="1" x14ac:dyDescent="0.2">
      <c r="C35445" s="554"/>
      <c r="D35445" s="554"/>
    </row>
    <row r="35446" spans="3:4" hidden="1" outlineLevel="1" x14ac:dyDescent="0.2">
      <c r="C35446" s="554"/>
      <c r="D35446" s="554"/>
    </row>
    <row r="35447" spans="3:4" hidden="1" outlineLevel="1" x14ac:dyDescent="0.2">
      <c r="C35447" s="554"/>
      <c r="D35447" s="554"/>
    </row>
    <row r="35448" spans="3:4" hidden="1" outlineLevel="1" x14ac:dyDescent="0.2">
      <c r="C35448" s="554"/>
      <c r="D35448" s="554"/>
    </row>
    <row r="35449" spans="3:4" hidden="1" outlineLevel="1" x14ac:dyDescent="0.2">
      <c r="C35449" s="554"/>
      <c r="D35449" s="554"/>
    </row>
    <row r="35450" spans="3:4" hidden="1" outlineLevel="1" x14ac:dyDescent="0.2">
      <c r="C35450" s="554"/>
      <c r="D35450" s="554"/>
    </row>
    <row r="35451" spans="3:4" hidden="1" outlineLevel="1" x14ac:dyDescent="0.2">
      <c r="C35451" s="554"/>
      <c r="D35451" s="554"/>
    </row>
    <row r="35452" spans="3:4" hidden="1" outlineLevel="1" x14ac:dyDescent="0.2">
      <c r="C35452" s="554"/>
      <c r="D35452" s="554"/>
    </row>
    <row r="35453" spans="3:4" hidden="1" outlineLevel="1" x14ac:dyDescent="0.2">
      <c r="C35453" s="554"/>
      <c r="D35453" s="554"/>
    </row>
    <row r="35454" spans="3:4" hidden="1" outlineLevel="1" x14ac:dyDescent="0.2">
      <c r="C35454" s="554"/>
      <c r="D35454" s="554"/>
    </row>
    <row r="35455" spans="3:4" hidden="1" outlineLevel="1" x14ac:dyDescent="0.2">
      <c r="C35455" s="554"/>
      <c r="D35455" s="554"/>
    </row>
    <row r="35456" spans="3:4" hidden="1" outlineLevel="1" x14ac:dyDescent="0.2">
      <c r="C35456" s="554"/>
      <c r="D35456" s="554"/>
    </row>
    <row r="35457" spans="3:4" hidden="1" outlineLevel="1" x14ac:dyDescent="0.2">
      <c r="C35457" s="554"/>
      <c r="D35457" s="554"/>
    </row>
    <row r="35458" spans="3:4" hidden="1" outlineLevel="1" x14ac:dyDescent="0.2">
      <c r="C35458" s="554"/>
      <c r="D35458" s="554"/>
    </row>
    <row r="35459" spans="3:4" hidden="1" outlineLevel="1" x14ac:dyDescent="0.2">
      <c r="C35459" s="554"/>
      <c r="D35459" s="554"/>
    </row>
    <row r="35460" spans="3:4" hidden="1" outlineLevel="1" x14ac:dyDescent="0.2">
      <c r="C35460" s="554"/>
      <c r="D35460" s="554"/>
    </row>
    <row r="35461" spans="3:4" hidden="1" outlineLevel="1" x14ac:dyDescent="0.2">
      <c r="C35461" s="554"/>
      <c r="D35461" s="554"/>
    </row>
    <row r="35462" spans="3:4" hidden="1" outlineLevel="1" x14ac:dyDescent="0.2">
      <c r="C35462" s="554"/>
      <c r="D35462" s="554"/>
    </row>
    <row r="35463" spans="3:4" hidden="1" outlineLevel="1" x14ac:dyDescent="0.2">
      <c r="C35463" s="554"/>
      <c r="D35463" s="554"/>
    </row>
    <row r="35464" spans="3:4" hidden="1" outlineLevel="1" x14ac:dyDescent="0.2">
      <c r="C35464" s="554"/>
      <c r="D35464" s="554"/>
    </row>
    <row r="35465" spans="3:4" hidden="1" outlineLevel="1" x14ac:dyDescent="0.2">
      <c r="C35465" s="554"/>
      <c r="D35465" s="554"/>
    </row>
    <row r="35466" spans="3:4" hidden="1" outlineLevel="1" x14ac:dyDescent="0.2">
      <c r="C35466" s="554"/>
      <c r="D35466" s="554"/>
    </row>
    <row r="35467" spans="3:4" hidden="1" outlineLevel="1" x14ac:dyDescent="0.2">
      <c r="C35467" s="554"/>
      <c r="D35467" s="554"/>
    </row>
    <row r="35468" spans="3:4" hidden="1" outlineLevel="1" x14ac:dyDescent="0.2">
      <c r="C35468" s="554"/>
      <c r="D35468" s="554"/>
    </row>
    <row r="35469" spans="3:4" hidden="1" outlineLevel="1" x14ac:dyDescent="0.2">
      <c r="C35469" s="554"/>
      <c r="D35469" s="554"/>
    </row>
    <row r="35470" spans="3:4" hidden="1" outlineLevel="1" x14ac:dyDescent="0.2">
      <c r="C35470" s="554"/>
      <c r="D35470" s="554"/>
    </row>
    <row r="35471" spans="3:4" hidden="1" outlineLevel="1" x14ac:dyDescent="0.2">
      <c r="C35471" s="554"/>
      <c r="D35471" s="554"/>
    </row>
    <row r="35472" spans="3:4" hidden="1" outlineLevel="1" x14ac:dyDescent="0.2">
      <c r="C35472" s="554"/>
      <c r="D35472" s="554"/>
    </row>
    <row r="35473" spans="3:4" hidden="1" outlineLevel="1" x14ac:dyDescent="0.2">
      <c r="C35473" s="554"/>
      <c r="D35473" s="554"/>
    </row>
    <row r="35474" spans="3:4" hidden="1" outlineLevel="1" x14ac:dyDescent="0.2">
      <c r="C35474" s="554"/>
      <c r="D35474" s="554"/>
    </row>
    <row r="35475" spans="3:4" hidden="1" outlineLevel="1" x14ac:dyDescent="0.2">
      <c r="C35475" s="554"/>
      <c r="D35475" s="554"/>
    </row>
    <row r="35476" spans="3:4" hidden="1" outlineLevel="1" x14ac:dyDescent="0.2">
      <c r="C35476" s="554"/>
      <c r="D35476" s="554"/>
    </row>
    <row r="35477" spans="3:4" hidden="1" outlineLevel="1" x14ac:dyDescent="0.2">
      <c r="C35477" s="554"/>
      <c r="D35477" s="554"/>
    </row>
    <row r="35478" spans="3:4" hidden="1" outlineLevel="1" x14ac:dyDescent="0.2">
      <c r="C35478" s="554"/>
      <c r="D35478" s="554"/>
    </row>
    <row r="35479" spans="3:4" hidden="1" outlineLevel="1" x14ac:dyDescent="0.2">
      <c r="C35479" s="554"/>
      <c r="D35479" s="554"/>
    </row>
    <row r="35480" spans="3:4" hidden="1" outlineLevel="1" x14ac:dyDescent="0.2">
      <c r="C35480" s="554"/>
      <c r="D35480" s="554"/>
    </row>
    <row r="35481" spans="3:4" hidden="1" outlineLevel="1" x14ac:dyDescent="0.2">
      <c r="C35481" s="554"/>
      <c r="D35481" s="554"/>
    </row>
    <row r="35482" spans="3:4" hidden="1" outlineLevel="1" x14ac:dyDescent="0.2">
      <c r="C35482" s="554"/>
      <c r="D35482" s="554"/>
    </row>
    <row r="35483" spans="3:4" hidden="1" outlineLevel="1" x14ac:dyDescent="0.2">
      <c r="C35483" s="554"/>
      <c r="D35483" s="554"/>
    </row>
    <row r="35484" spans="3:4" hidden="1" outlineLevel="1" x14ac:dyDescent="0.2">
      <c r="C35484" s="554"/>
      <c r="D35484" s="554"/>
    </row>
    <row r="35485" spans="3:4" hidden="1" outlineLevel="1" x14ac:dyDescent="0.2">
      <c r="C35485" s="554"/>
      <c r="D35485" s="554"/>
    </row>
    <row r="35486" spans="3:4" hidden="1" outlineLevel="1" x14ac:dyDescent="0.2">
      <c r="C35486" s="554"/>
      <c r="D35486" s="554"/>
    </row>
    <row r="35487" spans="3:4" hidden="1" outlineLevel="1" x14ac:dyDescent="0.2">
      <c r="C35487" s="554"/>
      <c r="D35487" s="554"/>
    </row>
    <row r="35488" spans="3:4" hidden="1" outlineLevel="1" x14ac:dyDescent="0.2">
      <c r="C35488" s="554"/>
      <c r="D35488" s="554"/>
    </row>
    <row r="35489" spans="3:4" hidden="1" outlineLevel="1" x14ac:dyDescent="0.2">
      <c r="C35489" s="554"/>
      <c r="D35489" s="554"/>
    </row>
    <row r="35490" spans="3:4" hidden="1" outlineLevel="1" x14ac:dyDescent="0.2">
      <c r="C35490" s="554"/>
      <c r="D35490" s="554"/>
    </row>
    <row r="35491" spans="3:4" hidden="1" outlineLevel="1" x14ac:dyDescent="0.2">
      <c r="C35491" s="554"/>
      <c r="D35491" s="554"/>
    </row>
    <row r="35492" spans="3:4" hidden="1" outlineLevel="1" x14ac:dyDescent="0.2">
      <c r="C35492" s="554"/>
      <c r="D35492" s="554"/>
    </row>
    <row r="35493" spans="3:4" hidden="1" outlineLevel="1" x14ac:dyDescent="0.2">
      <c r="C35493" s="554"/>
      <c r="D35493" s="554"/>
    </row>
    <row r="35494" spans="3:4" hidden="1" outlineLevel="1" x14ac:dyDescent="0.2">
      <c r="C35494" s="554"/>
      <c r="D35494" s="554"/>
    </row>
    <row r="35495" spans="3:4" hidden="1" outlineLevel="1" x14ac:dyDescent="0.2">
      <c r="C35495" s="554"/>
      <c r="D35495" s="554"/>
    </row>
    <row r="35496" spans="3:4" hidden="1" outlineLevel="1" x14ac:dyDescent="0.2">
      <c r="C35496" s="554"/>
      <c r="D35496" s="554"/>
    </row>
    <row r="35497" spans="3:4" hidden="1" outlineLevel="1" x14ac:dyDescent="0.2">
      <c r="C35497" s="554"/>
      <c r="D35497" s="554"/>
    </row>
    <row r="35498" spans="3:4" hidden="1" outlineLevel="1" x14ac:dyDescent="0.2">
      <c r="C35498" s="554"/>
      <c r="D35498" s="554"/>
    </row>
    <row r="35499" spans="3:4" hidden="1" outlineLevel="1" x14ac:dyDescent="0.2">
      <c r="C35499" s="554"/>
      <c r="D35499" s="554"/>
    </row>
    <row r="35500" spans="3:4" hidden="1" outlineLevel="1" x14ac:dyDescent="0.2">
      <c r="C35500" s="554"/>
      <c r="D35500" s="554"/>
    </row>
    <row r="35501" spans="3:4" hidden="1" outlineLevel="1" x14ac:dyDescent="0.2">
      <c r="C35501" s="554"/>
      <c r="D35501" s="554"/>
    </row>
    <row r="35502" spans="3:4" hidden="1" outlineLevel="1" x14ac:dyDescent="0.2">
      <c r="C35502" s="554"/>
      <c r="D35502" s="554"/>
    </row>
    <row r="35503" spans="3:4" hidden="1" outlineLevel="1" x14ac:dyDescent="0.2">
      <c r="C35503" s="554"/>
      <c r="D35503" s="554"/>
    </row>
    <row r="35504" spans="3:4" hidden="1" outlineLevel="1" x14ac:dyDescent="0.2">
      <c r="C35504" s="554"/>
      <c r="D35504" s="554"/>
    </row>
    <row r="35505" spans="3:4" hidden="1" outlineLevel="1" x14ac:dyDescent="0.2">
      <c r="C35505" s="554"/>
      <c r="D35505" s="554"/>
    </row>
    <row r="35506" spans="3:4" hidden="1" outlineLevel="1" x14ac:dyDescent="0.2">
      <c r="C35506" s="554"/>
      <c r="D35506" s="554"/>
    </row>
    <row r="35507" spans="3:4" hidden="1" outlineLevel="1" x14ac:dyDescent="0.2">
      <c r="C35507" s="554"/>
      <c r="D35507" s="554"/>
    </row>
    <row r="35508" spans="3:4" hidden="1" outlineLevel="1" x14ac:dyDescent="0.2">
      <c r="C35508" s="554"/>
      <c r="D35508" s="554"/>
    </row>
    <row r="35509" spans="3:4" hidden="1" outlineLevel="1" x14ac:dyDescent="0.2">
      <c r="C35509" s="554"/>
      <c r="D35509" s="554"/>
    </row>
    <row r="35510" spans="3:4" hidden="1" outlineLevel="1" x14ac:dyDescent="0.2">
      <c r="C35510" s="554"/>
      <c r="D35510" s="554"/>
    </row>
    <row r="35511" spans="3:4" hidden="1" outlineLevel="1" x14ac:dyDescent="0.2">
      <c r="C35511" s="554"/>
      <c r="D35511" s="554"/>
    </row>
    <row r="35512" spans="3:4" hidden="1" outlineLevel="1" x14ac:dyDescent="0.2">
      <c r="C35512" s="554"/>
      <c r="D35512" s="554"/>
    </row>
    <row r="35513" spans="3:4" hidden="1" outlineLevel="1" x14ac:dyDescent="0.2">
      <c r="C35513" s="554"/>
      <c r="D35513" s="554"/>
    </row>
    <row r="35514" spans="3:4" hidden="1" outlineLevel="1" x14ac:dyDescent="0.2">
      <c r="C35514" s="554"/>
      <c r="D35514" s="554"/>
    </row>
    <row r="35515" spans="3:4" hidden="1" outlineLevel="1" x14ac:dyDescent="0.2">
      <c r="C35515" s="554"/>
      <c r="D35515" s="554"/>
    </row>
    <row r="35516" spans="3:4" hidden="1" outlineLevel="1" x14ac:dyDescent="0.2">
      <c r="C35516" s="554"/>
      <c r="D35516" s="554"/>
    </row>
    <row r="35517" spans="3:4" hidden="1" outlineLevel="1" x14ac:dyDescent="0.2">
      <c r="C35517" s="554"/>
      <c r="D35517" s="554"/>
    </row>
    <row r="35518" spans="3:4" hidden="1" outlineLevel="1" x14ac:dyDescent="0.2">
      <c r="C35518" s="554"/>
      <c r="D35518" s="554"/>
    </row>
    <row r="35519" spans="3:4" hidden="1" outlineLevel="1" x14ac:dyDescent="0.2">
      <c r="C35519" s="554"/>
      <c r="D35519" s="554"/>
    </row>
    <row r="35520" spans="3:4" hidden="1" outlineLevel="1" x14ac:dyDescent="0.2">
      <c r="C35520" s="554"/>
      <c r="D35520" s="554"/>
    </row>
    <row r="35521" spans="3:4" hidden="1" outlineLevel="1" x14ac:dyDescent="0.2">
      <c r="C35521" s="554"/>
      <c r="D35521" s="554"/>
    </row>
    <row r="35522" spans="3:4" hidden="1" outlineLevel="1" x14ac:dyDescent="0.2">
      <c r="C35522" s="554"/>
      <c r="D35522" s="554"/>
    </row>
    <row r="35523" spans="3:4" hidden="1" outlineLevel="1" x14ac:dyDescent="0.2">
      <c r="C35523" s="554"/>
      <c r="D35523" s="554"/>
    </row>
    <row r="35524" spans="3:4" hidden="1" outlineLevel="1" x14ac:dyDescent="0.2">
      <c r="C35524" s="554"/>
      <c r="D35524" s="554"/>
    </row>
    <row r="35525" spans="3:4" hidden="1" outlineLevel="1" x14ac:dyDescent="0.2">
      <c r="C35525" s="554"/>
      <c r="D35525" s="554"/>
    </row>
    <row r="35526" spans="3:4" hidden="1" outlineLevel="1" x14ac:dyDescent="0.2">
      <c r="C35526" s="554"/>
      <c r="D35526" s="554"/>
    </row>
    <row r="35527" spans="3:4" hidden="1" outlineLevel="1" x14ac:dyDescent="0.2">
      <c r="C35527" s="554"/>
      <c r="D35527" s="554"/>
    </row>
    <row r="35528" spans="3:4" hidden="1" outlineLevel="1" x14ac:dyDescent="0.2">
      <c r="C35528" s="554"/>
      <c r="D35528" s="554"/>
    </row>
    <row r="35529" spans="3:4" hidden="1" outlineLevel="1" x14ac:dyDescent="0.2">
      <c r="C35529" s="554"/>
      <c r="D35529" s="554"/>
    </row>
    <row r="35530" spans="3:4" hidden="1" outlineLevel="1" x14ac:dyDescent="0.2">
      <c r="C35530" s="554"/>
      <c r="D35530" s="554"/>
    </row>
    <row r="35531" spans="3:4" hidden="1" outlineLevel="1" x14ac:dyDescent="0.2">
      <c r="C35531" s="554"/>
      <c r="D35531" s="554"/>
    </row>
    <row r="35532" spans="3:4" hidden="1" outlineLevel="1" x14ac:dyDescent="0.2">
      <c r="C35532" s="554"/>
      <c r="D35532" s="554"/>
    </row>
    <row r="35533" spans="3:4" hidden="1" outlineLevel="1" x14ac:dyDescent="0.2">
      <c r="C35533" s="554"/>
      <c r="D35533" s="554"/>
    </row>
    <row r="35534" spans="3:4" hidden="1" outlineLevel="1" x14ac:dyDescent="0.2">
      <c r="C35534" s="554"/>
      <c r="D35534" s="554"/>
    </row>
    <row r="35535" spans="3:4" hidden="1" outlineLevel="1" x14ac:dyDescent="0.2">
      <c r="C35535" s="554"/>
      <c r="D35535" s="554"/>
    </row>
    <row r="35536" spans="3:4" hidden="1" outlineLevel="1" x14ac:dyDescent="0.2">
      <c r="C35536" s="554"/>
      <c r="D35536" s="554"/>
    </row>
    <row r="35537" spans="3:4" hidden="1" outlineLevel="1" x14ac:dyDescent="0.2">
      <c r="C35537" s="554"/>
      <c r="D35537" s="554"/>
    </row>
    <row r="35538" spans="3:4" hidden="1" outlineLevel="1" x14ac:dyDescent="0.2">
      <c r="C35538" s="554"/>
      <c r="D35538" s="554"/>
    </row>
    <row r="35539" spans="3:4" hidden="1" outlineLevel="1" x14ac:dyDescent="0.2">
      <c r="C35539" s="554"/>
      <c r="D35539" s="554"/>
    </row>
    <row r="35540" spans="3:4" hidden="1" outlineLevel="1" x14ac:dyDescent="0.2">
      <c r="C35540" s="554"/>
      <c r="D35540" s="554"/>
    </row>
    <row r="35541" spans="3:4" hidden="1" outlineLevel="1" x14ac:dyDescent="0.2">
      <c r="C35541" s="554"/>
      <c r="D35541" s="554"/>
    </row>
    <row r="35542" spans="3:4" hidden="1" outlineLevel="1" x14ac:dyDescent="0.2">
      <c r="C35542" s="554"/>
      <c r="D35542" s="554"/>
    </row>
    <row r="35543" spans="3:4" hidden="1" outlineLevel="1" x14ac:dyDescent="0.2">
      <c r="C35543" s="554"/>
      <c r="D35543" s="554"/>
    </row>
    <row r="35544" spans="3:4" hidden="1" outlineLevel="1" x14ac:dyDescent="0.2">
      <c r="C35544" s="554"/>
      <c r="D35544" s="554"/>
    </row>
    <row r="35545" spans="3:4" hidden="1" outlineLevel="1" x14ac:dyDescent="0.2">
      <c r="C35545" s="554"/>
      <c r="D35545" s="554"/>
    </row>
    <row r="35546" spans="3:4" hidden="1" outlineLevel="1" x14ac:dyDescent="0.2">
      <c r="C35546" s="554"/>
      <c r="D35546" s="554"/>
    </row>
    <row r="35547" spans="3:4" hidden="1" outlineLevel="1" x14ac:dyDescent="0.2">
      <c r="C35547" s="554"/>
      <c r="D35547" s="554"/>
    </row>
    <row r="35548" spans="3:4" hidden="1" outlineLevel="1" x14ac:dyDescent="0.2">
      <c r="C35548" s="554"/>
      <c r="D35548" s="554"/>
    </row>
    <row r="35549" spans="3:4" hidden="1" outlineLevel="1" x14ac:dyDescent="0.2">
      <c r="C35549" s="554"/>
      <c r="D35549" s="554"/>
    </row>
    <row r="35550" spans="3:4" hidden="1" outlineLevel="1" x14ac:dyDescent="0.2">
      <c r="C35550" s="554"/>
      <c r="D35550" s="554"/>
    </row>
    <row r="35551" spans="3:4" hidden="1" outlineLevel="1" x14ac:dyDescent="0.2">
      <c r="C35551" s="554"/>
      <c r="D35551" s="554"/>
    </row>
    <row r="35552" spans="3:4" hidden="1" outlineLevel="1" x14ac:dyDescent="0.2">
      <c r="C35552" s="554"/>
      <c r="D35552" s="554"/>
    </row>
    <row r="35553" spans="3:4" hidden="1" outlineLevel="1" x14ac:dyDescent="0.2">
      <c r="C35553" s="554"/>
      <c r="D35553" s="554"/>
    </row>
    <row r="35554" spans="3:4" hidden="1" outlineLevel="1" x14ac:dyDescent="0.2">
      <c r="C35554" s="554"/>
      <c r="D35554" s="554"/>
    </row>
    <row r="35555" spans="3:4" hidden="1" outlineLevel="1" x14ac:dyDescent="0.2">
      <c r="C35555" s="554"/>
      <c r="D35555" s="554"/>
    </row>
    <row r="35556" spans="3:4" hidden="1" outlineLevel="1" x14ac:dyDescent="0.2">
      <c r="C35556" s="554"/>
      <c r="D35556" s="554"/>
    </row>
    <row r="35557" spans="3:4" hidden="1" outlineLevel="1" x14ac:dyDescent="0.2">
      <c r="C35557" s="554"/>
      <c r="D35557" s="554"/>
    </row>
    <row r="35558" spans="3:4" hidden="1" outlineLevel="1" x14ac:dyDescent="0.2">
      <c r="C35558" s="554"/>
      <c r="D35558" s="554"/>
    </row>
    <row r="35559" spans="3:4" hidden="1" outlineLevel="1" x14ac:dyDescent="0.2">
      <c r="C35559" s="554"/>
      <c r="D35559" s="554"/>
    </row>
    <row r="35560" spans="3:4" hidden="1" outlineLevel="1" x14ac:dyDescent="0.2">
      <c r="C35560" s="554"/>
      <c r="D35560" s="554"/>
    </row>
    <row r="35561" spans="3:4" hidden="1" outlineLevel="1" x14ac:dyDescent="0.2">
      <c r="C35561" s="554"/>
      <c r="D35561" s="554"/>
    </row>
    <row r="35562" spans="3:4" hidden="1" outlineLevel="1" x14ac:dyDescent="0.2">
      <c r="C35562" s="554"/>
      <c r="D35562" s="554"/>
    </row>
    <row r="35563" spans="3:4" hidden="1" outlineLevel="1" x14ac:dyDescent="0.2">
      <c r="C35563" s="554"/>
      <c r="D35563" s="554"/>
    </row>
    <row r="35564" spans="3:4" hidden="1" outlineLevel="1" x14ac:dyDescent="0.2">
      <c r="C35564" s="554"/>
      <c r="D35564" s="554"/>
    </row>
    <row r="35565" spans="3:4" hidden="1" outlineLevel="1" x14ac:dyDescent="0.2">
      <c r="C35565" s="554"/>
      <c r="D35565" s="554"/>
    </row>
    <row r="35566" spans="3:4" hidden="1" outlineLevel="1" x14ac:dyDescent="0.2">
      <c r="C35566" s="554"/>
      <c r="D35566" s="554"/>
    </row>
    <row r="35567" spans="3:4" hidden="1" outlineLevel="1" x14ac:dyDescent="0.2">
      <c r="C35567" s="554"/>
      <c r="D35567" s="554"/>
    </row>
    <row r="35568" spans="3:4" hidden="1" outlineLevel="1" x14ac:dyDescent="0.2">
      <c r="C35568" s="554"/>
      <c r="D35568" s="554"/>
    </row>
    <row r="35569" spans="3:4" hidden="1" outlineLevel="1" x14ac:dyDescent="0.2">
      <c r="C35569" s="554"/>
      <c r="D35569" s="554"/>
    </row>
    <row r="35570" spans="3:4" hidden="1" outlineLevel="1" x14ac:dyDescent="0.2">
      <c r="C35570" s="554"/>
      <c r="D35570" s="554"/>
    </row>
    <row r="35571" spans="3:4" hidden="1" outlineLevel="1" x14ac:dyDescent="0.2">
      <c r="C35571" s="554"/>
      <c r="D35571" s="554"/>
    </row>
    <row r="35572" spans="3:4" hidden="1" outlineLevel="1" x14ac:dyDescent="0.2">
      <c r="C35572" s="554"/>
      <c r="D35572" s="554"/>
    </row>
    <row r="35573" spans="3:4" hidden="1" outlineLevel="1" x14ac:dyDescent="0.2">
      <c r="C35573" s="554"/>
      <c r="D35573" s="554"/>
    </row>
    <row r="35574" spans="3:4" hidden="1" outlineLevel="1" x14ac:dyDescent="0.2">
      <c r="C35574" s="554"/>
      <c r="D35574" s="554"/>
    </row>
    <row r="35575" spans="3:4" hidden="1" outlineLevel="1" x14ac:dyDescent="0.2">
      <c r="C35575" s="554"/>
      <c r="D35575" s="554"/>
    </row>
    <row r="35576" spans="3:4" hidden="1" outlineLevel="1" x14ac:dyDescent="0.2">
      <c r="C35576" s="554"/>
      <c r="D35576" s="554"/>
    </row>
    <row r="35577" spans="3:4" hidden="1" outlineLevel="1" x14ac:dyDescent="0.2">
      <c r="C35577" s="554"/>
      <c r="D35577" s="554"/>
    </row>
    <row r="35578" spans="3:4" hidden="1" outlineLevel="1" x14ac:dyDescent="0.2">
      <c r="C35578" s="554"/>
      <c r="D35578" s="554"/>
    </row>
    <row r="35579" spans="3:4" hidden="1" outlineLevel="1" x14ac:dyDescent="0.2">
      <c r="C35579" s="554"/>
      <c r="D35579" s="554"/>
    </row>
    <row r="35580" spans="3:4" hidden="1" outlineLevel="1" x14ac:dyDescent="0.2">
      <c r="C35580" s="554"/>
      <c r="D35580" s="554"/>
    </row>
    <row r="35581" spans="3:4" hidden="1" outlineLevel="1" x14ac:dyDescent="0.2">
      <c r="C35581" s="554"/>
      <c r="D35581" s="554"/>
    </row>
    <row r="35582" spans="3:4" hidden="1" outlineLevel="1" x14ac:dyDescent="0.2">
      <c r="C35582" s="554"/>
      <c r="D35582" s="554"/>
    </row>
    <row r="35583" spans="3:4" hidden="1" outlineLevel="1" x14ac:dyDescent="0.2">
      <c r="C35583" s="554"/>
      <c r="D35583" s="554"/>
    </row>
    <row r="35584" spans="3:4" hidden="1" outlineLevel="1" x14ac:dyDescent="0.2">
      <c r="C35584" s="554"/>
      <c r="D35584" s="554"/>
    </row>
    <row r="35585" spans="3:4" hidden="1" outlineLevel="1" x14ac:dyDescent="0.2">
      <c r="C35585" s="554"/>
      <c r="D35585" s="554"/>
    </row>
    <row r="35586" spans="3:4" hidden="1" outlineLevel="1" x14ac:dyDescent="0.2">
      <c r="C35586" s="554"/>
      <c r="D35586" s="554"/>
    </row>
    <row r="35587" spans="3:4" hidden="1" outlineLevel="1" x14ac:dyDescent="0.2">
      <c r="C35587" s="554"/>
      <c r="D35587" s="554"/>
    </row>
    <row r="35588" spans="3:4" hidden="1" outlineLevel="1" x14ac:dyDescent="0.2">
      <c r="C35588" s="554"/>
      <c r="D35588" s="554"/>
    </row>
    <row r="35589" spans="3:4" hidden="1" outlineLevel="1" x14ac:dyDescent="0.2">
      <c r="C35589" s="554"/>
      <c r="D35589" s="554"/>
    </row>
    <row r="35590" spans="3:4" hidden="1" outlineLevel="1" x14ac:dyDescent="0.2">
      <c r="C35590" s="554"/>
      <c r="D35590" s="554"/>
    </row>
    <row r="35591" spans="3:4" hidden="1" outlineLevel="1" x14ac:dyDescent="0.2">
      <c r="C35591" s="554"/>
      <c r="D35591" s="554"/>
    </row>
    <row r="35592" spans="3:4" hidden="1" outlineLevel="1" x14ac:dyDescent="0.2">
      <c r="C35592" s="554"/>
      <c r="D35592" s="554"/>
    </row>
    <row r="35593" spans="3:4" hidden="1" outlineLevel="1" x14ac:dyDescent="0.2">
      <c r="C35593" s="554"/>
      <c r="D35593" s="554"/>
    </row>
    <row r="35594" spans="3:4" hidden="1" outlineLevel="1" x14ac:dyDescent="0.2">
      <c r="C35594" s="554"/>
      <c r="D35594" s="554"/>
    </row>
    <row r="35595" spans="3:4" hidden="1" outlineLevel="1" x14ac:dyDescent="0.2">
      <c r="C35595" s="554"/>
      <c r="D35595" s="554"/>
    </row>
    <row r="35596" spans="3:4" hidden="1" outlineLevel="1" x14ac:dyDescent="0.2">
      <c r="C35596" s="554"/>
      <c r="D35596" s="554"/>
    </row>
    <row r="35597" spans="3:4" hidden="1" outlineLevel="1" x14ac:dyDescent="0.2">
      <c r="C35597" s="554"/>
      <c r="D35597" s="554"/>
    </row>
    <row r="35598" spans="3:4" hidden="1" outlineLevel="1" x14ac:dyDescent="0.2">
      <c r="C35598" s="554"/>
      <c r="D35598" s="554"/>
    </row>
    <row r="35599" spans="3:4" hidden="1" outlineLevel="1" x14ac:dyDescent="0.2">
      <c r="C35599" s="554"/>
      <c r="D35599" s="554"/>
    </row>
    <row r="35600" spans="3:4" hidden="1" outlineLevel="1" x14ac:dyDescent="0.2">
      <c r="C35600" s="554"/>
      <c r="D35600" s="554"/>
    </row>
    <row r="35601" spans="3:4" hidden="1" outlineLevel="1" x14ac:dyDescent="0.2">
      <c r="C35601" s="554"/>
      <c r="D35601" s="554"/>
    </row>
    <row r="35602" spans="3:4" hidden="1" outlineLevel="1" x14ac:dyDescent="0.2">
      <c r="C35602" s="554"/>
      <c r="D35602" s="554"/>
    </row>
    <row r="35603" spans="3:4" hidden="1" outlineLevel="1" x14ac:dyDescent="0.2">
      <c r="C35603" s="554"/>
      <c r="D35603" s="554"/>
    </row>
    <row r="35604" spans="3:4" hidden="1" outlineLevel="1" x14ac:dyDescent="0.2">
      <c r="C35604" s="554"/>
      <c r="D35604" s="554"/>
    </row>
    <row r="35605" spans="3:4" hidden="1" outlineLevel="1" x14ac:dyDescent="0.2">
      <c r="C35605" s="554"/>
      <c r="D35605" s="554"/>
    </row>
    <row r="35606" spans="3:4" hidden="1" outlineLevel="1" x14ac:dyDescent="0.2">
      <c r="C35606" s="554"/>
      <c r="D35606" s="554"/>
    </row>
    <row r="35607" spans="3:4" hidden="1" outlineLevel="1" x14ac:dyDescent="0.2">
      <c r="C35607" s="554"/>
      <c r="D35607" s="554"/>
    </row>
    <row r="35608" spans="3:4" hidden="1" outlineLevel="1" x14ac:dyDescent="0.2">
      <c r="C35608" s="554"/>
      <c r="D35608" s="554"/>
    </row>
    <row r="35609" spans="3:4" hidden="1" outlineLevel="1" x14ac:dyDescent="0.2">
      <c r="C35609" s="554"/>
      <c r="D35609" s="554"/>
    </row>
    <row r="35610" spans="3:4" hidden="1" outlineLevel="1" x14ac:dyDescent="0.2">
      <c r="C35610" s="554"/>
      <c r="D35610" s="554"/>
    </row>
    <row r="35611" spans="3:4" hidden="1" outlineLevel="1" x14ac:dyDescent="0.2">
      <c r="C35611" s="554"/>
      <c r="D35611" s="554"/>
    </row>
    <row r="35612" spans="3:4" hidden="1" outlineLevel="1" x14ac:dyDescent="0.2">
      <c r="C35612" s="554"/>
      <c r="D35612" s="554"/>
    </row>
    <row r="35613" spans="3:4" hidden="1" outlineLevel="1" x14ac:dyDescent="0.2">
      <c r="C35613" s="554"/>
      <c r="D35613" s="554"/>
    </row>
    <row r="35614" spans="3:4" hidden="1" outlineLevel="1" x14ac:dyDescent="0.2">
      <c r="C35614" s="554"/>
      <c r="D35614" s="554"/>
    </row>
    <row r="35615" spans="3:4" hidden="1" outlineLevel="1" x14ac:dyDescent="0.2">
      <c r="C35615" s="554"/>
      <c r="D35615" s="554"/>
    </row>
    <row r="35616" spans="3:4" hidden="1" outlineLevel="1" x14ac:dyDescent="0.2">
      <c r="C35616" s="554"/>
      <c r="D35616" s="554"/>
    </row>
    <row r="35617" spans="3:4" hidden="1" outlineLevel="1" x14ac:dyDescent="0.2">
      <c r="C35617" s="554"/>
      <c r="D35617" s="554"/>
    </row>
    <row r="35618" spans="3:4" hidden="1" outlineLevel="1" x14ac:dyDescent="0.2">
      <c r="C35618" s="554"/>
      <c r="D35618" s="554"/>
    </row>
    <row r="35619" spans="3:4" hidden="1" outlineLevel="1" x14ac:dyDescent="0.2">
      <c r="C35619" s="554"/>
      <c r="D35619" s="554"/>
    </row>
    <row r="35620" spans="3:4" hidden="1" outlineLevel="1" x14ac:dyDescent="0.2">
      <c r="C35620" s="554"/>
      <c r="D35620" s="554"/>
    </row>
    <row r="35621" spans="3:4" hidden="1" outlineLevel="1" x14ac:dyDescent="0.2">
      <c r="C35621" s="554"/>
      <c r="D35621" s="554"/>
    </row>
    <row r="35622" spans="3:4" hidden="1" outlineLevel="1" x14ac:dyDescent="0.2">
      <c r="C35622" s="554"/>
      <c r="D35622" s="554"/>
    </row>
    <row r="35623" spans="3:4" hidden="1" outlineLevel="1" x14ac:dyDescent="0.2">
      <c r="C35623" s="554"/>
      <c r="D35623" s="554"/>
    </row>
    <row r="35624" spans="3:4" hidden="1" outlineLevel="1" x14ac:dyDescent="0.2">
      <c r="C35624" s="554"/>
      <c r="D35624" s="554"/>
    </row>
    <row r="35625" spans="3:4" hidden="1" outlineLevel="1" x14ac:dyDescent="0.2">
      <c r="C35625" s="554"/>
      <c r="D35625" s="554"/>
    </row>
    <row r="35626" spans="3:4" hidden="1" outlineLevel="1" x14ac:dyDescent="0.2">
      <c r="C35626" s="554"/>
      <c r="D35626" s="554"/>
    </row>
    <row r="35627" spans="3:4" hidden="1" outlineLevel="1" x14ac:dyDescent="0.2">
      <c r="C35627" s="554"/>
      <c r="D35627" s="554"/>
    </row>
    <row r="35628" spans="3:4" hidden="1" outlineLevel="1" x14ac:dyDescent="0.2">
      <c r="C35628" s="554"/>
      <c r="D35628" s="554"/>
    </row>
    <row r="35629" spans="3:4" hidden="1" outlineLevel="1" x14ac:dyDescent="0.2">
      <c r="C35629" s="554"/>
      <c r="D35629" s="554"/>
    </row>
    <row r="35630" spans="3:4" hidden="1" outlineLevel="1" x14ac:dyDescent="0.2">
      <c r="C35630" s="554"/>
      <c r="D35630" s="554"/>
    </row>
    <row r="35631" spans="3:4" hidden="1" outlineLevel="1" x14ac:dyDescent="0.2">
      <c r="C35631" s="554"/>
      <c r="D35631" s="554"/>
    </row>
    <row r="35632" spans="3:4" hidden="1" outlineLevel="1" x14ac:dyDescent="0.2">
      <c r="C35632" s="554"/>
      <c r="D35632" s="554"/>
    </row>
    <row r="35633" spans="3:4" hidden="1" outlineLevel="1" x14ac:dyDescent="0.2">
      <c r="C35633" s="554"/>
      <c r="D35633" s="554"/>
    </row>
    <row r="35634" spans="3:4" hidden="1" outlineLevel="1" x14ac:dyDescent="0.2">
      <c r="C35634" s="554"/>
      <c r="D35634" s="554"/>
    </row>
    <row r="35635" spans="3:4" hidden="1" outlineLevel="1" x14ac:dyDescent="0.2">
      <c r="C35635" s="554"/>
      <c r="D35635" s="554"/>
    </row>
    <row r="35636" spans="3:4" hidden="1" outlineLevel="1" x14ac:dyDescent="0.2">
      <c r="C35636" s="554"/>
      <c r="D35636" s="554"/>
    </row>
    <row r="35637" spans="3:4" hidden="1" outlineLevel="1" x14ac:dyDescent="0.2">
      <c r="C35637" s="554"/>
      <c r="D35637" s="554"/>
    </row>
    <row r="35638" spans="3:4" hidden="1" outlineLevel="1" x14ac:dyDescent="0.2">
      <c r="C35638" s="554"/>
      <c r="D35638" s="554"/>
    </row>
    <row r="35639" spans="3:4" hidden="1" outlineLevel="1" x14ac:dyDescent="0.2">
      <c r="C35639" s="554"/>
      <c r="D35639" s="554"/>
    </row>
    <row r="35640" spans="3:4" hidden="1" outlineLevel="1" x14ac:dyDescent="0.2">
      <c r="C35640" s="554"/>
      <c r="D35640" s="554"/>
    </row>
    <row r="35641" spans="3:4" hidden="1" outlineLevel="1" x14ac:dyDescent="0.2">
      <c r="C35641" s="554"/>
      <c r="D35641" s="554"/>
    </row>
    <row r="35642" spans="3:4" hidden="1" outlineLevel="1" x14ac:dyDescent="0.2">
      <c r="C35642" s="554"/>
      <c r="D35642" s="554"/>
    </row>
    <row r="35643" spans="3:4" hidden="1" outlineLevel="1" x14ac:dyDescent="0.2">
      <c r="C35643" s="554"/>
      <c r="D35643" s="554"/>
    </row>
    <row r="35644" spans="3:4" hidden="1" outlineLevel="1" x14ac:dyDescent="0.2">
      <c r="C35644" s="554"/>
      <c r="D35644" s="554"/>
    </row>
    <row r="35645" spans="3:4" hidden="1" outlineLevel="1" x14ac:dyDescent="0.2">
      <c r="C35645" s="554"/>
      <c r="D35645" s="554"/>
    </row>
    <row r="35646" spans="3:4" hidden="1" outlineLevel="1" x14ac:dyDescent="0.2">
      <c r="C35646" s="554"/>
      <c r="D35646" s="554"/>
    </row>
    <row r="35647" spans="3:4" hidden="1" outlineLevel="1" x14ac:dyDescent="0.2">
      <c r="C35647" s="554"/>
      <c r="D35647" s="554"/>
    </row>
    <row r="35648" spans="3:4" hidden="1" outlineLevel="1" x14ac:dyDescent="0.2">
      <c r="C35648" s="554"/>
      <c r="D35648" s="554"/>
    </row>
    <row r="35649" spans="3:4" hidden="1" outlineLevel="1" x14ac:dyDescent="0.2">
      <c r="C35649" s="554"/>
      <c r="D35649" s="554"/>
    </row>
    <row r="35650" spans="3:4" hidden="1" outlineLevel="1" x14ac:dyDescent="0.2">
      <c r="C35650" s="554"/>
      <c r="D35650" s="554"/>
    </row>
    <row r="35651" spans="3:4" hidden="1" outlineLevel="1" x14ac:dyDescent="0.2">
      <c r="C35651" s="554"/>
      <c r="D35651" s="554"/>
    </row>
    <row r="35652" spans="3:4" hidden="1" outlineLevel="1" x14ac:dyDescent="0.2">
      <c r="C35652" s="554"/>
      <c r="D35652" s="554"/>
    </row>
    <row r="35653" spans="3:4" hidden="1" outlineLevel="1" x14ac:dyDescent="0.2">
      <c r="C35653" s="554"/>
      <c r="D35653" s="554"/>
    </row>
    <row r="35654" spans="3:4" hidden="1" outlineLevel="1" x14ac:dyDescent="0.2">
      <c r="C35654" s="554"/>
      <c r="D35654" s="554"/>
    </row>
    <row r="35655" spans="3:4" hidden="1" outlineLevel="1" x14ac:dyDescent="0.2">
      <c r="C35655" s="554"/>
      <c r="D35655" s="554"/>
    </row>
    <row r="35656" spans="3:4" hidden="1" outlineLevel="1" x14ac:dyDescent="0.2">
      <c r="C35656" s="554"/>
      <c r="D35656" s="554"/>
    </row>
    <row r="35657" spans="3:4" hidden="1" outlineLevel="1" x14ac:dyDescent="0.2">
      <c r="C35657" s="554"/>
      <c r="D35657" s="554"/>
    </row>
    <row r="35658" spans="3:4" hidden="1" outlineLevel="1" x14ac:dyDescent="0.2">
      <c r="C35658" s="554"/>
      <c r="D35658" s="554"/>
    </row>
    <row r="35659" spans="3:4" hidden="1" outlineLevel="1" x14ac:dyDescent="0.2">
      <c r="C35659" s="554"/>
      <c r="D35659" s="554"/>
    </row>
    <row r="35660" spans="3:4" hidden="1" outlineLevel="1" x14ac:dyDescent="0.2">
      <c r="C35660" s="554"/>
      <c r="D35660" s="554"/>
    </row>
    <row r="35661" spans="3:4" hidden="1" outlineLevel="1" x14ac:dyDescent="0.2">
      <c r="C35661" s="554"/>
      <c r="D35661" s="554"/>
    </row>
    <row r="35662" spans="3:4" hidden="1" outlineLevel="1" x14ac:dyDescent="0.2">
      <c r="C35662" s="554"/>
      <c r="D35662" s="554"/>
    </row>
    <row r="35663" spans="3:4" hidden="1" outlineLevel="1" x14ac:dyDescent="0.2">
      <c r="C35663" s="554"/>
      <c r="D35663" s="554"/>
    </row>
    <row r="35664" spans="3:4" hidden="1" outlineLevel="1" x14ac:dyDescent="0.2">
      <c r="C35664" s="554"/>
      <c r="D35664" s="554"/>
    </row>
    <row r="35665" spans="3:4" hidden="1" outlineLevel="1" x14ac:dyDescent="0.2">
      <c r="C35665" s="554"/>
      <c r="D35665" s="554"/>
    </row>
    <row r="35666" spans="3:4" hidden="1" outlineLevel="1" x14ac:dyDescent="0.2">
      <c r="C35666" s="554"/>
      <c r="D35666" s="554"/>
    </row>
    <row r="35667" spans="3:4" hidden="1" outlineLevel="1" x14ac:dyDescent="0.2">
      <c r="C35667" s="554"/>
      <c r="D35667" s="554"/>
    </row>
    <row r="35668" spans="3:4" hidden="1" outlineLevel="1" x14ac:dyDescent="0.2">
      <c r="C35668" s="554"/>
      <c r="D35668" s="554"/>
    </row>
    <row r="35669" spans="3:4" hidden="1" outlineLevel="1" x14ac:dyDescent="0.2">
      <c r="C35669" s="554"/>
      <c r="D35669" s="554"/>
    </row>
    <row r="35670" spans="3:4" hidden="1" outlineLevel="1" x14ac:dyDescent="0.2">
      <c r="C35670" s="554"/>
      <c r="D35670" s="554"/>
    </row>
    <row r="35671" spans="3:4" hidden="1" outlineLevel="1" x14ac:dyDescent="0.2">
      <c r="C35671" s="554"/>
      <c r="D35671" s="554"/>
    </row>
    <row r="35672" spans="3:4" hidden="1" outlineLevel="1" x14ac:dyDescent="0.2">
      <c r="C35672" s="554"/>
      <c r="D35672" s="554"/>
    </row>
    <row r="35673" spans="3:4" hidden="1" outlineLevel="1" x14ac:dyDescent="0.2">
      <c r="C35673" s="554"/>
      <c r="D35673" s="554"/>
    </row>
    <row r="35674" spans="3:4" hidden="1" outlineLevel="1" x14ac:dyDescent="0.2">
      <c r="C35674" s="554"/>
      <c r="D35674" s="554"/>
    </row>
    <row r="35675" spans="3:4" hidden="1" outlineLevel="1" x14ac:dyDescent="0.2">
      <c r="C35675" s="554"/>
      <c r="D35675" s="554"/>
    </row>
    <row r="35676" spans="3:4" hidden="1" outlineLevel="1" x14ac:dyDescent="0.2">
      <c r="C35676" s="554"/>
      <c r="D35676" s="554"/>
    </row>
    <row r="35677" spans="3:4" hidden="1" outlineLevel="1" x14ac:dyDescent="0.2">
      <c r="C35677" s="554"/>
      <c r="D35677" s="554"/>
    </row>
    <row r="35678" spans="3:4" hidden="1" outlineLevel="1" x14ac:dyDescent="0.2">
      <c r="C35678" s="554"/>
      <c r="D35678" s="554"/>
    </row>
    <row r="35679" spans="3:4" hidden="1" outlineLevel="1" x14ac:dyDescent="0.2">
      <c r="C35679" s="554"/>
      <c r="D35679" s="554"/>
    </row>
    <row r="35680" spans="3:4" hidden="1" outlineLevel="1" x14ac:dyDescent="0.2">
      <c r="C35680" s="554"/>
      <c r="D35680" s="554"/>
    </row>
    <row r="35681" spans="3:4" hidden="1" outlineLevel="1" x14ac:dyDescent="0.2">
      <c r="C35681" s="554"/>
      <c r="D35681" s="554"/>
    </row>
    <row r="35682" spans="3:4" hidden="1" outlineLevel="1" x14ac:dyDescent="0.2">
      <c r="C35682" s="554"/>
      <c r="D35682" s="554"/>
    </row>
    <row r="35683" spans="3:4" hidden="1" outlineLevel="1" x14ac:dyDescent="0.2">
      <c r="C35683" s="554"/>
      <c r="D35683" s="554"/>
    </row>
    <row r="35684" spans="3:4" hidden="1" outlineLevel="1" x14ac:dyDescent="0.2">
      <c r="C35684" s="554"/>
      <c r="D35684" s="554"/>
    </row>
    <row r="35685" spans="3:4" hidden="1" outlineLevel="1" x14ac:dyDescent="0.2">
      <c r="C35685" s="554"/>
      <c r="D35685" s="554"/>
    </row>
    <row r="35686" spans="3:4" hidden="1" outlineLevel="1" x14ac:dyDescent="0.2">
      <c r="C35686" s="554"/>
      <c r="D35686" s="554"/>
    </row>
    <row r="35687" spans="3:4" hidden="1" outlineLevel="1" x14ac:dyDescent="0.2">
      <c r="C35687" s="554"/>
      <c r="D35687" s="554"/>
    </row>
    <row r="35688" spans="3:4" hidden="1" outlineLevel="1" x14ac:dyDescent="0.2">
      <c r="C35688" s="554"/>
      <c r="D35688" s="554"/>
    </row>
    <row r="35689" spans="3:4" hidden="1" outlineLevel="1" x14ac:dyDescent="0.2">
      <c r="C35689" s="554"/>
      <c r="D35689" s="554"/>
    </row>
    <row r="35690" spans="3:4" hidden="1" outlineLevel="1" x14ac:dyDescent="0.2">
      <c r="C35690" s="554"/>
      <c r="D35690" s="554"/>
    </row>
    <row r="35691" spans="3:4" hidden="1" outlineLevel="1" x14ac:dyDescent="0.2">
      <c r="C35691" s="554"/>
      <c r="D35691" s="554"/>
    </row>
    <row r="35692" spans="3:4" hidden="1" outlineLevel="1" x14ac:dyDescent="0.2">
      <c r="C35692" s="554"/>
      <c r="D35692" s="554"/>
    </row>
    <row r="35693" spans="3:4" hidden="1" outlineLevel="1" x14ac:dyDescent="0.2">
      <c r="C35693" s="554"/>
      <c r="D35693" s="554"/>
    </row>
    <row r="35694" spans="3:4" hidden="1" outlineLevel="1" x14ac:dyDescent="0.2">
      <c r="C35694" s="554"/>
      <c r="D35694" s="554"/>
    </row>
    <row r="35695" spans="3:4" hidden="1" outlineLevel="1" x14ac:dyDescent="0.2">
      <c r="C35695" s="554"/>
      <c r="D35695" s="554"/>
    </row>
    <row r="35696" spans="3:4" hidden="1" outlineLevel="1" x14ac:dyDescent="0.2">
      <c r="C35696" s="554"/>
      <c r="D35696" s="554"/>
    </row>
    <row r="35697" spans="3:4" hidden="1" outlineLevel="1" x14ac:dyDescent="0.2">
      <c r="C35697" s="554"/>
      <c r="D35697" s="554"/>
    </row>
    <row r="35698" spans="3:4" hidden="1" outlineLevel="1" x14ac:dyDescent="0.2">
      <c r="C35698" s="554"/>
      <c r="D35698" s="554"/>
    </row>
    <row r="35699" spans="3:4" hidden="1" outlineLevel="1" x14ac:dyDescent="0.2">
      <c r="C35699" s="554"/>
      <c r="D35699" s="554"/>
    </row>
    <row r="35700" spans="3:4" hidden="1" outlineLevel="1" x14ac:dyDescent="0.2">
      <c r="C35700" s="554"/>
      <c r="D35700" s="554"/>
    </row>
    <row r="35701" spans="3:4" hidden="1" outlineLevel="1" x14ac:dyDescent="0.2">
      <c r="C35701" s="554"/>
      <c r="D35701" s="554"/>
    </row>
    <row r="35702" spans="3:4" hidden="1" outlineLevel="1" x14ac:dyDescent="0.2">
      <c r="C35702" s="554"/>
      <c r="D35702" s="554"/>
    </row>
    <row r="35703" spans="3:4" hidden="1" outlineLevel="1" x14ac:dyDescent="0.2">
      <c r="C35703" s="554"/>
      <c r="D35703" s="554"/>
    </row>
    <row r="35704" spans="3:4" hidden="1" outlineLevel="1" x14ac:dyDescent="0.2">
      <c r="C35704" s="554"/>
      <c r="D35704" s="554"/>
    </row>
    <row r="35705" spans="3:4" hidden="1" outlineLevel="1" x14ac:dyDescent="0.2">
      <c r="C35705" s="554"/>
      <c r="D35705" s="554"/>
    </row>
    <row r="35706" spans="3:4" hidden="1" outlineLevel="1" x14ac:dyDescent="0.2">
      <c r="C35706" s="554"/>
      <c r="D35706" s="554"/>
    </row>
    <row r="35707" spans="3:4" hidden="1" outlineLevel="1" x14ac:dyDescent="0.2">
      <c r="C35707" s="554"/>
      <c r="D35707" s="554"/>
    </row>
    <row r="35708" spans="3:4" hidden="1" outlineLevel="1" x14ac:dyDescent="0.2">
      <c r="C35708" s="554"/>
      <c r="D35708" s="554"/>
    </row>
    <row r="35709" spans="3:4" hidden="1" outlineLevel="1" x14ac:dyDescent="0.2">
      <c r="C35709" s="554"/>
      <c r="D35709" s="554"/>
    </row>
    <row r="35710" spans="3:4" hidden="1" outlineLevel="1" x14ac:dyDescent="0.2">
      <c r="C35710" s="554"/>
      <c r="D35710" s="554"/>
    </row>
    <row r="35711" spans="3:4" hidden="1" outlineLevel="1" x14ac:dyDescent="0.2">
      <c r="C35711" s="554"/>
      <c r="D35711" s="554"/>
    </row>
    <row r="35712" spans="3:4" hidden="1" outlineLevel="1" x14ac:dyDescent="0.2">
      <c r="C35712" s="554"/>
      <c r="D35712" s="554"/>
    </row>
    <row r="35713" spans="3:4" hidden="1" outlineLevel="1" x14ac:dyDescent="0.2">
      <c r="C35713" s="554"/>
      <c r="D35713" s="554"/>
    </row>
    <row r="35714" spans="3:4" hidden="1" outlineLevel="1" x14ac:dyDescent="0.2">
      <c r="C35714" s="554"/>
      <c r="D35714" s="554"/>
    </row>
    <row r="35715" spans="3:4" hidden="1" outlineLevel="1" x14ac:dyDescent="0.2">
      <c r="C35715" s="554"/>
      <c r="D35715" s="554"/>
    </row>
    <row r="35716" spans="3:4" hidden="1" outlineLevel="1" x14ac:dyDescent="0.2">
      <c r="C35716" s="554"/>
      <c r="D35716" s="554"/>
    </row>
    <row r="35717" spans="3:4" hidden="1" outlineLevel="1" x14ac:dyDescent="0.2">
      <c r="C35717" s="554"/>
      <c r="D35717" s="554"/>
    </row>
    <row r="35718" spans="3:4" hidden="1" outlineLevel="1" x14ac:dyDescent="0.2">
      <c r="C35718" s="554"/>
      <c r="D35718" s="554"/>
    </row>
    <row r="35719" spans="3:4" hidden="1" outlineLevel="1" x14ac:dyDescent="0.2">
      <c r="C35719" s="554"/>
      <c r="D35719" s="554"/>
    </row>
    <row r="35720" spans="3:4" hidden="1" outlineLevel="1" x14ac:dyDescent="0.2">
      <c r="C35720" s="554"/>
      <c r="D35720" s="554"/>
    </row>
    <row r="35721" spans="3:4" hidden="1" outlineLevel="1" x14ac:dyDescent="0.2">
      <c r="C35721" s="554"/>
      <c r="D35721" s="554"/>
    </row>
    <row r="35722" spans="3:4" hidden="1" outlineLevel="1" x14ac:dyDescent="0.2">
      <c r="C35722" s="554"/>
      <c r="D35722" s="554"/>
    </row>
    <row r="35723" spans="3:4" hidden="1" outlineLevel="1" x14ac:dyDescent="0.2">
      <c r="C35723" s="554"/>
      <c r="D35723" s="554"/>
    </row>
    <row r="35724" spans="3:4" hidden="1" outlineLevel="1" x14ac:dyDescent="0.2">
      <c r="C35724" s="554"/>
      <c r="D35724" s="554"/>
    </row>
    <row r="35725" spans="3:4" hidden="1" outlineLevel="1" x14ac:dyDescent="0.2">
      <c r="C35725" s="554"/>
      <c r="D35725" s="554"/>
    </row>
    <row r="35726" spans="3:4" hidden="1" outlineLevel="1" x14ac:dyDescent="0.2">
      <c r="C35726" s="554"/>
      <c r="D35726" s="554"/>
    </row>
    <row r="35727" spans="3:4" hidden="1" outlineLevel="1" x14ac:dyDescent="0.2">
      <c r="C35727" s="554"/>
      <c r="D35727" s="554"/>
    </row>
    <row r="35728" spans="3:4" hidden="1" outlineLevel="1" x14ac:dyDescent="0.2">
      <c r="C35728" s="554"/>
      <c r="D35728" s="554"/>
    </row>
    <row r="35729" spans="3:4" hidden="1" outlineLevel="1" x14ac:dyDescent="0.2">
      <c r="C35729" s="554"/>
      <c r="D35729" s="554"/>
    </row>
    <row r="35730" spans="3:4" hidden="1" outlineLevel="1" x14ac:dyDescent="0.2">
      <c r="C35730" s="554"/>
      <c r="D35730" s="554"/>
    </row>
    <row r="35731" spans="3:4" hidden="1" outlineLevel="1" x14ac:dyDescent="0.2">
      <c r="C35731" s="554"/>
      <c r="D35731" s="554"/>
    </row>
    <row r="35732" spans="3:4" hidden="1" outlineLevel="1" x14ac:dyDescent="0.2">
      <c r="C35732" s="554"/>
      <c r="D35732" s="554"/>
    </row>
    <row r="35733" spans="3:4" hidden="1" outlineLevel="1" x14ac:dyDescent="0.2">
      <c r="C35733" s="554"/>
      <c r="D35733" s="554"/>
    </row>
    <row r="35734" spans="3:4" hidden="1" outlineLevel="1" x14ac:dyDescent="0.2">
      <c r="C35734" s="554"/>
      <c r="D35734" s="554"/>
    </row>
    <row r="35735" spans="3:4" hidden="1" outlineLevel="1" x14ac:dyDescent="0.2">
      <c r="C35735" s="554"/>
      <c r="D35735" s="554"/>
    </row>
    <row r="35736" spans="3:4" hidden="1" outlineLevel="1" x14ac:dyDescent="0.2">
      <c r="C35736" s="554"/>
      <c r="D35736" s="554"/>
    </row>
    <row r="35737" spans="3:4" hidden="1" outlineLevel="1" x14ac:dyDescent="0.2">
      <c r="C35737" s="554"/>
      <c r="D35737" s="554"/>
    </row>
    <row r="35738" spans="3:4" hidden="1" outlineLevel="1" x14ac:dyDescent="0.2">
      <c r="C35738" s="554"/>
      <c r="D35738" s="554"/>
    </row>
    <row r="35739" spans="3:4" hidden="1" outlineLevel="1" x14ac:dyDescent="0.2">
      <c r="C35739" s="554"/>
      <c r="D35739" s="554"/>
    </row>
    <row r="35740" spans="3:4" hidden="1" outlineLevel="1" x14ac:dyDescent="0.2">
      <c r="C35740" s="554"/>
      <c r="D35740" s="554"/>
    </row>
    <row r="35741" spans="3:4" hidden="1" outlineLevel="1" x14ac:dyDescent="0.2">
      <c r="C35741" s="554"/>
      <c r="D35741" s="554"/>
    </row>
    <row r="35742" spans="3:4" hidden="1" outlineLevel="1" x14ac:dyDescent="0.2">
      <c r="C35742" s="554"/>
      <c r="D35742" s="554"/>
    </row>
    <row r="35743" spans="3:4" hidden="1" outlineLevel="1" x14ac:dyDescent="0.2">
      <c r="C35743" s="554"/>
      <c r="D35743" s="554"/>
    </row>
    <row r="35744" spans="3:4" hidden="1" outlineLevel="1" x14ac:dyDescent="0.2">
      <c r="C35744" s="554"/>
      <c r="D35744" s="554"/>
    </row>
    <row r="35745" spans="3:4" hidden="1" outlineLevel="1" x14ac:dyDescent="0.2">
      <c r="C35745" s="554"/>
      <c r="D35745" s="554"/>
    </row>
    <row r="35746" spans="3:4" hidden="1" outlineLevel="1" x14ac:dyDescent="0.2">
      <c r="C35746" s="554"/>
      <c r="D35746" s="554"/>
    </row>
    <row r="35747" spans="3:4" hidden="1" outlineLevel="1" x14ac:dyDescent="0.2">
      <c r="C35747" s="554"/>
      <c r="D35747" s="554"/>
    </row>
    <row r="35748" spans="3:4" hidden="1" outlineLevel="1" x14ac:dyDescent="0.2">
      <c r="C35748" s="554"/>
      <c r="D35748" s="554"/>
    </row>
    <row r="35749" spans="3:4" hidden="1" outlineLevel="1" x14ac:dyDescent="0.2">
      <c r="C35749" s="554"/>
      <c r="D35749" s="554"/>
    </row>
    <row r="35750" spans="3:4" hidden="1" outlineLevel="1" x14ac:dyDescent="0.2">
      <c r="C35750" s="554"/>
      <c r="D35750" s="554"/>
    </row>
    <row r="35751" spans="3:4" hidden="1" outlineLevel="1" x14ac:dyDescent="0.2">
      <c r="C35751" s="554"/>
      <c r="D35751" s="554"/>
    </row>
    <row r="35752" spans="3:4" hidden="1" outlineLevel="1" x14ac:dyDescent="0.2">
      <c r="C35752" s="554"/>
      <c r="D35752" s="554"/>
    </row>
    <row r="35753" spans="3:4" hidden="1" outlineLevel="1" x14ac:dyDescent="0.2">
      <c r="C35753" s="554"/>
      <c r="D35753" s="554"/>
    </row>
    <row r="35754" spans="3:4" hidden="1" outlineLevel="1" x14ac:dyDescent="0.2">
      <c r="C35754" s="554"/>
      <c r="D35754" s="554"/>
    </row>
    <row r="35755" spans="3:4" hidden="1" outlineLevel="1" x14ac:dyDescent="0.2">
      <c r="C35755" s="554"/>
      <c r="D35755" s="554"/>
    </row>
    <row r="35756" spans="3:4" hidden="1" outlineLevel="1" x14ac:dyDescent="0.2">
      <c r="C35756" s="554"/>
      <c r="D35756" s="554"/>
    </row>
    <row r="35757" spans="3:4" hidden="1" outlineLevel="1" x14ac:dyDescent="0.2">
      <c r="C35757" s="554"/>
      <c r="D35757" s="554"/>
    </row>
    <row r="35758" spans="3:4" hidden="1" outlineLevel="1" x14ac:dyDescent="0.2">
      <c r="C35758" s="554"/>
      <c r="D35758" s="554"/>
    </row>
    <row r="35759" spans="3:4" hidden="1" outlineLevel="1" x14ac:dyDescent="0.2">
      <c r="C35759" s="554"/>
      <c r="D35759" s="554"/>
    </row>
    <row r="35760" spans="3:4" hidden="1" outlineLevel="1" x14ac:dyDescent="0.2">
      <c r="C35760" s="554"/>
      <c r="D35760" s="554"/>
    </row>
    <row r="35761" spans="3:4" hidden="1" outlineLevel="1" x14ac:dyDescent="0.2">
      <c r="C35761" s="554"/>
      <c r="D35761" s="554"/>
    </row>
    <row r="35762" spans="3:4" hidden="1" outlineLevel="1" x14ac:dyDescent="0.2">
      <c r="C35762" s="554"/>
      <c r="D35762" s="554"/>
    </row>
    <row r="35763" spans="3:4" hidden="1" outlineLevel="1" x14ac:dyDescent="0.2">
      <c r="C35763" s="554"/>
      <c r="D35763" s="554"/>
    </row>
    <row r="35764" spans="3:4" hidden="1" outlineLevel="1" x14ac:dyDescent="0.2">
      <c r="C35764" s="554"/>
      <c r="D35764" s="554"/>
    </row>
    <row r="35765" spans="3:4" hidden="1" outlineLevel="1" x14ac:dyDescent="0.2">
      <c r="C35765" s="554"/>
      <c r="D35765" s="554"/>
    </row>
    <row r="35766" spans="3:4" hidden="1" outlineLevel="1" x14ac:dyDescent="0.2">
      <c r="C35766" s="554"/>
      <c r="D35766" s="554"/>
    </row>
    <row r="35767" spans="3:4" hidden="1" outlineLevel="1" x14ac:dyDescent="0.2">
      <c r="C35767" s="554"/>
      <c r="D35767" s="554"/>
    </row>
    <row r="35768" spans="3:4" hidden="1" outlineLevel="1" x14ac:dyDescent="0.2">
      <c r="C35768" s="554"/>
      <c r="D35768" s="554"/>
    </row>
    <row r="35769" spans="3:4" hidden="1" outlineLevel="1" x14ac:dyDescent="0.2">
      <c r="C35769" s="554"/>
      <c r="D35769" s="554"/>
    </row>
    <row r="35770" spans="3:4" hidden="1" outlineLevel="1" x14ac:dyDescent="0.2">
      <c r="C35770" s="554"/>
      <c r="D35770" s="554"/>
    </row>
    <row r="35771" spans="3:4" hidden="1" outlineLevel="1" x14ac:dyDescent="0.2">
      <c r="C35771" s="554"/>
      <c r="D35771" s="554"/>
    </row>
    <row r="35772" spans="3:4" hidden="1" outlineLevel="1" x14ac:dyDescent="0.2">
      <c r="C35772" s="554"/>
      <c r="D35772" s="554"/>
    </row>
    <row r="35773" spans="3:4" hidden="1" outlineLevel="1" x14ac:dyDescent="0.2">
      <c r="C35773" s="554"/>
      <c r="D35773" s="554"/>
    </row>
    <row r="35774" spans="3:4" hidden="1" outlineLevel="1" x14ac:dyDescent="0.2">
      <c r="C35774" s="554"/>
      <c r="D35774" s="554"/>
    </row>
    <row r="35775" spans="3:4" hidden="1" outlineLevel="1" x14ac:dyDescent="0.2">
      <c r="C35775" s="554"/>
      <c r="D35775" s="554"/>
    </row>
    <row r="35776" spans="3:4" hidden="1" outlineLevel="1" x14ac:dyDescent="0.2">
      <c r="C35776" s="554"/>
      <c r="D35776" s="554"/>
    </row>
    <row r="35777" spans="3:4" hidden="1" outlineLevel="1" x14ac:dyDescent="0.2">
      <c r="C35777" s="554"/>
      <c r="D35777" s="554"/>
    </row>
    <row r="35778" spans="3:4" hidden="1" outlineLevel="1" x14ac:dyDescent="0.2">
      <c r="C35778" s="554"/>
      <c r="D35778" s="554"/>
    </row>
    <row r="35779" spans="3:4" hidden="1" outlineLevel="1" x14ac:dyDescent="0.2">
      <c r="C35779" s="554"/>
      <c r="D35779" s="554"/>
    </row>
    <row r="35780" spans="3:4" hidden="1" outlineLevel="1" x14ac:dyDescent="0.2">
      <c r="C35780" s="554"/>
      <c r="D35780" s="554"/>
    </row>
    <row r="35781" spans="3:4" hidden="1" outlineLevel="1" x14ac:dyDescent="0.2">
      <c r="C35781" s="554"/>
      <c r="D35781" s="554"/>
    </row>
    <row r="35782" spans="3:4" hidden="1" outlineLevel="1" x14ac:dyDescent="0.2">
      <c r="C35782" s="554"/>
      <c r="D35782" s="554"/>
    </row>
    <row r="35783" spans="3:4" hidden="1" outlineLevel="1" x14ac:dyDescent="0.2">
      <c r="C35783" s="554"/>
      <c r="D35783" s="554"/>
    </row>
    <row r="35784" spans="3:4" hidden="1" outlineLevel="1" x14ac:dyDescent="0.2">
      <c r="C35784" s="554"/>
      <c r="D35784" s="554"/>
    </row>
    <row r="35785" spans="3:4" hidden="1" outlineLevel="1" x14ac:dyDescent="0.2">
      <c r="C35785" s="554"/>
      <c r="D35785" s="554"/>
    </row>
    <row r="35786" spans="3:4" hidden="1" outlineLevel="1" x14ac:dyDescent="0.2">
      <c r="C35786" s="554"/>
      <c r="D35786" s="554"/>
    </row>
    <row r="35787" spans="3:4" hidden="1" outlineLevel="1" x14ac:dyDescent="0.2">
      <c r="C35787" s="554"/>
      <c r="D35787" s="554"/>
    </row>
    <row r="35788" spans="3:4" hidden="1" outlineLevel="1" x14ac:dyDescent="0.2">
      <c r="C35788" s="554"/>
      <c r="D35788" s="554"/>
    </row>
    <row r="35789" spans="3:4" hidden="1" outlineLevel="1" x14ac:dyDescent="0.2">
      <c r="C35789" s="554"/>
      <c r="D35789" s="554"/>
    </row>
    <row r="35790" spans="3:4" hidden="1" outlineLevel="1" x14ac:dyDescent="0.2">
      <c r="C35790" s="554"/>
      <c r="D35790" s="554"/>
    </row>
    <row r="35791" spans="3:4" hidden="1" outlineLevel="1" x14ac:dyDescent="0.2">
      <c r="C35791" s="554"/>
      <c r="D35791" s="554"/>
    </row>
    <row r="35792" spans="3:4" hidden="1" outlineLevel="1" x14ac:dyDescent="0.2">
      <c r="C35792" s="554"/>
      <c r="D35792" s="554"/>
    </row>
    <row r="35793" spans="3:4" hidden="1" outlineLevel="1" x14ac:dyDescent="0.2">
      <c r="C35793" s="554"/>
      <c r="D35793" s="554"/>
    </row>
    <row r="35794" spans="3:4" hidden="1" outlineLevel="1" x14ac:dyDescent="0.2">
      <c r="C35794" s="554"/>
      <c r="D35794" s="554"/>
    </row>
    <row r="35795" spans="3:4" hidden="1" outlineLevel="1" x14ac:dyDescent="0.2">
      <c r="C35795" s="554"/>
      <c r="D35795" s="554"/>
    </row>
    <row r="35796" spans="3:4" hidden="1" outlineLevel="1" x14ac:dyDescent="0.2">
      <c r="C35796" s="554"/>
      <c r="D35796" s="554"/>
    </row>
    <row r="35797" spans="3:4" hidden="1" outlineLevel="1" x14ac:dyDescent="0.2">
      <c r="C35797" s="554"/>
      <c r="D35797" s="554"/>
    </row>
    <row r="35798" spans="3:4" hidden="1" outlineLevel="1" x14ac:dyDescent="0.2">
      <c r="C35798" s="554"/>
      <c r="D35798" s="554"/>
    </row>
    <row r="35799" spans="3:4" hidden="1" outlineLevel="1" x14ac:dyDescent="0.2">
      <c r="C35799" s="554"/>
      <c r="D35799" s="554"/>
    </row>
    <row r="35800" spans="3:4" hidden="1" outlineLevel="1" x14ac:dyDescent="0.2">
      <c r="C35800" s="554"/>
      <c r="D35800" s="554"/>
    </row>
    <row r="35801" spans="3:4" hidden="1" outlineLevel="1" x14ac:dyDescent="0.2">
      <c r="C35801" s="554"/>
      <c r="D35801" s="554"/>
    </row>
    <row r="35802" spans="3:4" hidden="1" outlineLevel="1" x14ac:dyDescent="0.2">
      <c r="C35802" s="554"/>
      <c r="D35802" s="554"/>
    </row>
    <row r="35803" spans="3:4" hidden="1" outlineLevel="1" x14ac:dyDescent="0.2">
      <c r="C35803" s="554"/>
      <c r="D35803" s="554"/>
    </row>
    <row r="35804" spans="3:4" hidden="1" outlineLevel="1" x14ac:dyDescent="0.2">
      <c r="C35804" s="554"/>
      <c r="D35804" s="554"/>
    </row>
    <row r="35805" spans="3:4" hidden="1" outlineLevel="1" x14ac:dyDescent="0.2">
      <c r="C35805" s="554"/>
      <c r="D35805" s="554"/>
    </row>
    <row r="35806" spans="3:4" hidden="1" outlineLevel="1" x14ac:dyDescent="0.2">
      <c r="C35806" s="554"/>
      <c r="D35806" s="554"/>
    </row>
    <row r="35807" spans="3:4" hidden="1" outlineLevel="1" x14ac:dyDescent="0.2">
      <c r="C35807" s="554"/>
      <c r="D35807" s="554"/>
    </row>
    <row r="35808" spans="3:4" hidden="1" outlineLevel="1" x14ac:dyDescent="0.2">
      <c r="C35808" s="554"/>
      <c r="D35808" s="554"/>
    </row>
    <row r="35809" spans="3:4" hidden="1" outlineLevel="1" x14ac:dyDescent="0.2">
      <c r="C35809" s="554"/>
      <c r="D35809" s="554"/>
    </row>
    <row r="35810" spans="3:4" hidden="1" outlineLevel="1" x14ac:dyDescent="0.2">
      <c r="C35810" s="554"/>
      <c r="D35810" s="554"/>
    </row>
    <row r="35811" spans="3:4" hidden="1" outlineLevel="1" x14ac:dyDescent="0.2">
      <c r="C35811" s="554"/>
      <c r="D35811" s="554"/>
    </row>
    <row r="35812" spans="3:4" hidden="1" outlineLevel="1" x14ac:dyDescent="0.2">
      <c r="C35812" s="554"/>
      <c r="D35812" s="554"/>
    </row>
    <row r="35813" spans="3:4" hidden="1" outlineLevel="1" x14ac:dyDescent="0.2">
      <c r="C35813" s="554"/>
      <c r="D35813" s="554"/>
    </row>
    <row r="35814" spans="3:4" hidden="1" outlineLevel="1" x14ac:dyDescent="0.2">
      <c r="C35814" s="554"/>
      <c r="D35814" s="554"/>
    </row>
    <row r="35815" spans="3:4" hidden="1" outlineLevel="1" x14ac:dyDescent="0.2">
      <c r="C35815" s="554"/>
      <c r="D35815" s="554"/>
    </row>
    <row r="35816" spans="3:4" hidden="1" outlineLevel="1" x14ac:dyDescent="0.2">
      <c r="C35816" s="554"/>
      <c r="D35816" s="554"/>
    </row>
    <row r="35817" spans="3:4" hidden="1" outlineLevel="1" x14ac:dyDescent="0.2">
      <c r="C35817" s="554"/>
      <c r="D35817" s="554"/>
    </row>
    <row r="35818" spans="3:4" hidden="1" outlineLevel="1" x14ac:dyDescent="0.2">
      <c r="C35818" s="554"/>
      <c r="D35818" s="554"/>
    </row>
    <row r="35819" spans="3:4" hidden="1" outlineLevel="1" x14ac:dyDescent="0.2">
      <c r="C35819" s="554"/>
      <c r="D35819" s="554"/>
    </row>
    <row r="35820" spans="3:4" hidden="1" outlineLevel="1" x14ac:dyDescent="0.2">
      <c r="C35820" s="554"/>
      <c r="D35820" s="554"/>
    </row>
    <row r="35821" spans="3:4" hidden="1" outlineLevel="1" x14ac:dyDescent="0.2">
      <c r="C35821" s="554"/>
      <c r="D35821" s="554"/>
    </row>
    <row r="35822" spans="3:4" hidden="1" outlineLevel="1" x14ac:dyDescent="0.2">
      <c r="C35822" s="554"/>
      <c r="D35822" s="554"/>
    </row>
    <row r="35823" spans="3:4" hidden="1" outlineLevel="1" x14ac:dyDescent="0.2">
      <c r="C35823" s="554"/>
      <c r="D35823" s="554"/>
    </row>
    <row r="35824" spans="3:4" hidden="1" outlineLevel="1" x14ac:dyDescent="0.2">
      <c r="C35824" s="554"/>
      <c r="D35824" s="554"/>
    </row>
    <row r="35825" spans="3:4" hidden="1" outlineLevel="1" x14ac:dyDescent="0.2">
      <c r="C35825" s="554"/>
      <c r="D35825" s="554"/>
    </row>
    <row r="35826" spans="3:4" hidden="1" outlineLevel="1" x14ac:dyDescent="0.2">
      <c r="C35826" s="554"/>
      <c r="D35826" s="554"/>
    </row>
    <row r="35827" spans="3:4" hidden="1" outlineLevel="1" x14ac:dyDescent="0.2">
      <c r="C35827" s="554"/>
      <c r="D35827" s="554"/>
    </row>
    <row r="35828" spans="3:4" hidden="1" outlineLevel="1" x14ac:dyDescent="0.2">
      <c r="C35828" s="554"/>
      <c r="D35828" s="554"/>
    </row>
    <row r="35829" spans="3:4" hidden="1" outlineLevel="1" x14ac:dyDescent="0.2">
      <c r="C35829" s="554"/>
      <c r="D35829" s="554"/>
    </row>
    <row r="35830" spans="3:4" hidden="1" outlineLevel="1" x14ac:dyDescent="0.2">
      <c r="C35830" s="554"/>
      <c r="D35830" s="554"/>
    </row>
    <row r="35831" spans="3:4" hidden="1" outlineLevel="1" x14ac:dyDescent="0.2">
      <c r="C35831" s="554"/>
      <c r="D35831" s="554"/>
    </row>
    <row r="35832" spans="3:4" hidden="1" outlineLevel="1" x14ac:dyDescent="0.2">
      <c r="C35832" s="554"/>
      <c r="D35832" s="554"/>
    </row>
    <row r="35833" spans="3:4" hidden="1" outlineLevel="1" x14ac:dyDescent="0.2">
      <c r="C35833" s="554"/>
      <c r="D35833" s="554"/>
    </row>
    <row r="35834" spans="3:4" hidden="1" outlineLevel="1" x14ac:dyDescent="0.2">
      <c r="C35834" s="554"/>
      <c r="D35834" s="554"/>
    </row>
    <row r="35835" spans="3:4" hidden="1" outlineLevel="1" x14ac:dyDescent="0.2">
      <c r="C35835" s="554"/>
      <c r="D35835" s="554"/>
    </row>
    <row r="35836" spans="3:4" hidden="1" outlineLevel="1" x14ac:dyDescent="0.2">
      <c r="C35836" s="554"/>
      <c r="D35836" s="554"/>
    </row>
    <row r="35837" spans="3:4" hidden="1" outlineLevel="1" x14ac:dyDescent="0.2">
      <c r="C35837" s="554"/>
      <c r="D35837" s="554"/>
    </row>
    <row r="35838" spans="3:4" hidden="1" outlineLevel="1" x14ac:dyDescent="0.2">
      <c r="C35838" s="554"/>
      <c r="D35838" s="554"/>
    </row>
    <row r="35839" spans="3:4" hidden="1" outlineLevel="1" x14ac:dyDescent="0.2">
      <c r="C35839" s="554"/>
      <c r="D35839" s="554"/>
    </row>
    <row r="35840" spans="3:4" hidden="1" outlineLevel="1" x14ac:dyDescent="0.2">
      <c r="C35840" s="554"/>
      <c r="D35840" s="554"/>
    </row>
    <row r="35841" spans="3:4" hidden="1" outlineLevel="1" x14ac:dyDescent="0.2">
      <c r="C35841" s="554"/>
      <c r="D35841" s="554"/>
    </row>
    <row r="35842" spans="3:4" hidden="1" outlineLevel="1" x14ac:dyDescent="0.2">
      <c r="C35842" s="554"/>
      <c r="D35842" s="554"/>
    </row>
    <row r="35843" spans="3:4" hidden="1" outlineLevel="1" x14ac:dyDescent="0.2">
      <c r="C35843" s="554"/>
      <c r="D35843" s="554"/>
    </row>
    <row r="35844" spans="3:4" hidden="1" outlineLevel="1" x14ac:dyDescent="0.2">
      <c r="C35844" s="554"/>
      <c r="D35844" s="554"/>
    </row>
    <row r="35845" spans="3:4" hidden="1" outlineLevel="1" x14ac:dyDescent="0.2">
      <c r="C35845" s="554"/>
      <c r="D35845" s="554"/>
    </row>
    <row r="35846" spans="3:4" hidden="1" outlineLevel="1" x14ac:dyDescent="0.2">
      <c r="C35846" s="554"/>
      <c r="D35846" s="554"/>
    </row>
    <row r="35847" spans="3:4" hidden="1" outlineLevel="1" x14ac:dyDescent="0.2">
      <c r="C35847" s="554"/>
      <c r="D35847" s="554"/>
    </row>
    <row r="35848" spans="3:4" hidden="1" outlineLevel="1" x14ac:dyDescent="0.2">
      <c r="C35848" s="554"/>
      <c r="D35848" s="554"/>
    </row>
    <row r="35849" spans="3:4" hidden="1" outlineLevel="1" x14ac:dyDescent="0.2">
      <c r="C35849" s="554"/>
      <c r="D35849" s="554"/>
    </row>
    <row r="35850" spans="3:4" hidden="1" outlineLevel="1" x14ac:dyDescent="0.2">
      <c r="C35850" s="554"/>
      <c r="D35850" s="554"/>
    </row>
    <row r="35851" spans="3:4" hidden="1" outlineLevel="1" x14ac:dyDescent="0.2">
      <c r="C35851" s="554"/>
      <c r="D35851" s="554"/>
    </row>
    <row r="35852" spans="3:4" hidden="1" outlineLevel="1" x14ac:dyDescent="0.2">
      <c r="C35852" s="554"/>
      <c r="D35852" s="554"/>
    </row>
    <row r="35853" spans="3:4" hidden="1" outlineLevel="1" x14ac:dyDescent="0.2">
      <c r="C35853" s="554"/>
      <c r="D35853" s="554"/>
    </row>
    <row r="35854" spans="3:4" hidden="1" outlineLevel="1" x14ac:dyDescent="0.2">
      <c r="C35854" s="554"/>
      <c r="D35854" s="554"/>
    </row>
    <row r="35855" spans="3:4" hidden="1" outlineLevel="1" x14ac:dyDescent="0.2">
      <c r="C35855" s="554"/>
      <c r="D35855" s="554"/>
    </row>
    <row r="35856" spans="3:4" hidden="1" outlineLevel="1" x14ac:dyDescent="0.2">
      <c r="C35856" s="554"/>
      <c r="D35856" s="554"/>
    </row>
    <row r="35857" spans="3:4" hidden="1" outlineLevel="1" x14ac:dyDescent="0.2">
      <c r="C35857" s="554"/>
      <c r="D35857" s="554"/>
    </row>
    <row r="35858" spans="3:4" hidden="1" outlineLevel="1" x14ac:dyDescent="0.2">
      <c r="C35858" s="554"/>
      <c r="D35858" s="554"/>
    </row>
    <row r="35859" spans="3:4" hidden="1" outlineLevel="1" x14ac:dyDescent="0.2">
      <c r="C35859" s="554"/>
      <c r="D35859" s="554"/>
    </row>
    <row r="35860" spans="3:4" hidden="1" outlineLevel="1" x14ac:dyDescent="0.2">
      <c r="C35860" s="554"/>
      <c r="D35860" s="554"/>
    </row>
    <row r="35861" spans="3:4" hidden="1" outlineLevel="1" x14ac:dyDescent="0.2">
      <c r="C35861" s="554"/>
      <c r="D35861" s="554"/>
    </row>
    <row r="35862" spans="3:4" hidden="1" outlineLevel="1" x14ac:dyDescent="0.2">
      <c r="C35862" s="554"/>
      <c r="D35862" s="554"/>
    </row>
    <row r="35863" spans="3:4" hidden="1" outlineLevel="1" x14ac:dyDescent="0.2">
      <c r="C35863" s="554"/>
      <c r="D35863" s="554"/>
    </row>
    <row r="35864" spans="3:4" hidden="1" outlineLevel="1" x14ac:dyDescent="0.2">
      <c r="C35864" s="554"/>
      <c r="D35864" s="554"/>
    </row>
    <row r="35865" spans="3:4" hidden="1" outlineLevel="1" x14ac:dyDescent="0.2">
      <c r="C35865" s="554"/>
      <c r="D35865" s="554"/>
    </row>
    <row r="35866" spans="3:4" hidden="1" outlineLevel="1" x14ac:dyDescent="0.2">
      <c r="C35866" s="554"/>
      <c r="D35866" s="554"/>
    </row>
    <row r="35867" spans="3:4" hidden="1" outlineLevel="1" x14ac:dyDescent="0.2">
      <c r="C35867" s="554"/>
      <c r="D35867" s="554"/>
    </row>
    <row r="35868" spans="3:4" hidden="1" outlineLevel="1" x14ac:dyDescent="0.2">
      <c r="C35868" s="554"/>
      <c r="D35868" s="554"/>
    </row>
    <row r="35869" spans="3:4" hidden="1" outlineLevel="1" x14ac:dyDescent="0.2">
      <c r="C35869" s="554"/>
      <c r="D35869" s="554"/>
    </row>
    <row r="35870" spans="3:4" hidden="1" outlineLevel="1" x14ac:dyDescent="0.2">
      <c r="C35870" s="554"/>
      <c r="D35870" s="554"/>
    </row>
    <row r="35871" spans="3:4" hidden="1" outlineLevel="1" x14ac:dyDescent="0.2">
      <c r="C35871" s="554"/>
      <c r="D35871" s="554"/>
    </row>
    <row r="35872" spans="3:4" hidden="1" outlineLevel="1" x14ac:dyDescent="0.2">
      <c r="C35872" s="554"/>
      <c r="D35872" s="554"/>
    </row>
    <row r="35873" spans="3:4" hidden="1" outlineLevel="1" x14ac:dyDescent="0.2">
      <c r="C35873" s="554"/>
      <c r="D35873" s="554"/>
    </row>
    <row r="35874" spans="3:4" hidden="1" outlineLevel="1" x14ac:dyDescent="0.2">
      <c r="C35874" s="554"/>
      <c r="D35874" s="554"/>
    </row>
    <row r="35875" spans="3:4" hidden="1" outlineLevel="1" x14ac:dyDescent="0.2">
      <c r="C35875" s="554"/>
      <c r="D35875" s="554"/>
    </row>
    <row r="35876" spans="3:4" hidden="1" outlineLevel="1" x14ac:dyDescent="0.2">
      <c r="C35876" s="554"/>
      <c r="D35876" s="554"/>
    </row>
    <row r="35877" spans="3:4" hidden="1" outlineLevel="1" x14ac:dyDescent="0.2">
      <c r="C35877" s="554"/>
      <c r="D35877" s="554"/>
    </row>
    <row r="35878" spans="3:4" hidden="1" outlineLevel="1" x14ac:dyDescent="0.2">
      <c r="C35878" s="554"/>
      <c r="D35878" s="554"/>
    </row>
    <row r="35879" spans="3:4" hidden="1" outlineLevel="1" x14ac:dyDescent="0.2">
      <c r="C35879" s="554"/>
      <c r="D35879" s="554"/>
    </row>
    <row r="35880" spans="3:4" hidden="1" outlineLevel="1" x14ac:dyDescent="0.2">
      <c r="C35880" s="554"/>
      <c r="D35880" s="554"/>
    </row>
    <row r="35881" spans="3:4" hidden="1" outlineLevel="1" x14ac:dyDescent="0.2">
      <c r="C35881" s="554"/>
      <c r="D35881" s="554"/>
    </row>
    <row r="35882" spans="3:4" hidden="1" outlineLevel="1" x14ac:dyDescent="0.2">
      <c r="C35882" s="554"/>
      <c r="D35882" s="554"/>
    </row>
    <row r="35883" spans="3:4" hidden="1" outlineLevel="1" x14ac:dyDescent="0.2">
      <c r="C35883" s="554"/>
      <c r="D35883" s="554"/>
    </row>
    <row r="35884" spans="3:4" hidden="1" outlineLevel="1" x14ac:dyDescent="0.2">
      <c r="C35884" s="554"/>
      <c r="D35884" s="554"/>
    </row>
    <row r="35885" spans="3:4" hidden="1" outlineLevel="1" x14ac:dyDescent="0.2">
      <c r="C35885" s="554"/>
      <c r="D35885" s="554"/>
    </row>
    <row r="35886" spans="3:4" hidden="1" outlineLevel="1" x14ac:dyDescent="0.2">
      <c r="C35886" s="554"/>
      <c r="D35886" s="554"/>
    </row>
    <row r="35887" spans="3:4" hidden="1" outlineLevel="1" x14ac:dyDescent="0.2">
      <c r="C35887" s="554"/>
      <c r="D35887" s="554"/>
    </row>
    <row r="35888" spans="3:4" hidden="1" outlineLevel="1" x14ac:dyDescent="0.2">
      <c r="C35888" s="554"/>
      <c r="D35888" s="554"/>
    </row>
    <row r="35889" spans="3:4" hidden="1" outlineLevel="1" x14ac:dyDescent="0.2">
      <c r="C35889" s="554"/>
      <c r="D35889" s="554"/>
    </row>
    <row r="35890" spans="3:4" hidden="1" outlineLevel="1" x14ac:dyDescent="0.2">
      <c r="C35890" s="554"/>
      <c r="D35890" s="554"/>
    </row>
    <row r="35891" spans="3:4" hidden="1" outlineLevel="1" x14ac:dyDescent="0.2">
      <c r="C35891" s="554"/>
      <c r="D35891" s="554"/>
    </row>
    <row r="35892" spans="3:4" hidden="1" outlineLevel="1" x14ac:dyDescent="0.2">
      <c r="C35892" s="554"/>
      <c r="D35892" s="554"/>
    </row>
    <row r="35893" spans="3:4" hidden="1" outlineLevel="1" x14ac:dyDescent="0.2">
      <c r="C35893" s="554"/>
      <c r="D35893" s="554"/>
    </row>
    <row r="35894" spans="3:4" hidden="1" outlineLevel="1" x14ac:dyDescent="0.2">
      <c r="C35894" s="554"/>
      <c r="D35894" s="554"/>
    </row>
    <row r="35895" spans="3:4" hidden="1" outlineLevel="1" x14ac:dyDescent="0.2">
      <c r="C35895" s="554"/>
      <c r="D35895" s="554"/>
    </row>
    <row r="35896" spans="3:4" hidden="1" outlineLevel="1" x14ac:dyDescent="0.2">
      <c r="C35896" s="554"/>
      <c r="D35896" s="554"/>
    </row>
    <row r="35897" spans="3:4" hidden="1" outlineLevel="1" x14ac:dyDescent="0.2">
      <c r="C35897" s="554"/>
      <c r="D35897" s="554"/>
    </row>
    <row r="35898" spans="3:4" hidden="1" outlineLevel="1" x14ac:dyDescent="0.2">
      <c r="C35898" s="554"/>
      <c r="D35898" s="554"/>
    </row>
    <row r="35899" spans="3:4" hidden="1" outlineLevel="1" x14ac:dyDescent="0.2">
      <c r="C35899" s="554"/>
      <c r="D35899" s="554"/>
    </row>
    <row r="35900" spans="3:4" hidden="1" outlineLevel="1" x14ac:dyDescent="0.2">
      <c r="C35900" s="554"/>
      <c r="D35900" s="554"/>
    </row>
    <row r="35901" spans="3:4" hidden="1" outlineLevel="1" x14ac:dyDescent="0.2">
      <c r="C35901" s="554"/>
      <c r="D35901" s="554"/>
    </row>
    <row r="35902" spans="3:4" hidden="1" outlineLevel="1" x14ac:dyDescent="0.2">
      <c r="C35902" s="554"/>
      <c r="D35902" s="554"/>
    </row>
    <row r="35903" spans="3:4" hidden="1" outlineLevel="1" x14ac:dyDescent="0.2">
      <c r="C35903" s="554"/>
      <c r="D35903" s="554"/>
    </row>
    <row r="35904" spans="3:4" hidden="1" outlineLevel="1" x14ac:dyDescent="0.2">
      <c r="C35904" s="554"/>
      <c r="D35904" s="554"/>
    </row>
    <row r="35905" spans="3:4" hidden="1" outlineLevel="1" x14ac:dyDescent="0.2">
      <c r="C35905" s="554"/>
      <c r="D35905" s="554"/>
    </row>
    <row r="35906" spans="3:4" hidden="1" outlineLevel="1" x14ac:dyDescent="0.2">
      <c r="C35906" s="554"/>
      <c r="D35906" s="554"/>
    </row>
    <row r="35907" spans="3:4" hidden="1" outlineLevel="1" x14ac:dyDescent="0.2">
      <c r="C35907" s="554"/>
      <c r="D35907" s="554"/>
    </row>
    <row r="35908" spans="3:4" hidden="1" outlineLevel="1" x14ac:dyDescent="0.2">
      <c r="C35908" s="554"/>
      <c r="D35908" s="554"/>
    </row>
    <row r="35909" spans="3:4" hidden="1" outlineLevel="1" x14ac:dyDescent="0.2">
      <c r="C35909" s="554"/>
      <c r="D35909" s="554"/>
    </row>
    <row r="35910" spans="3:4" hidden="1" outlineLevel="1" x14ac:dyDescent="0.2">
      <c r="C35910" s="554"/>
      <c r="D35910" s="554"/>
    </row>
    <row r="35911" spans="3:4" hidden="1" outlineLevel="1" x14ac:dyDescent="0.2">
      <c r="C35911" s="554"/>
      <c r="D35911" s="554"/>
    </row>
    <row r="35912" spans="3:4" hidden="1" outlineLevel="1" x14ac:dyDescent="0.2">
      <c r="C35912" s="554"/>
      <c r="D35912" s="554"/>
    </row>
    <row r="35913" spans="3:4" hidden="1" outlineLevel="1" x14ac:dyDescent="0.2">
      <c r="C35913" s="554"/>
      <c r="D35913" s="554"/>
    </row>
    <row r="35914" spans="3:4" hidden="1" outlineLevel="1" x14ac:dyDescent="0.2">
      <c r="C35914" s="554"/>
      <c r="D35914" s="554"/>
    </row>
    <row r="35915" spans="3:4" hidden="1" outlineLevel="1" x14ac:dyDescent="0.2">
      <c r="C35915" s="554"/>
      <c r="D35915" s="554"/>
    </row>
    <row r="35916" spans="3:4" hidden="1" outlineLevel="1" x14ac:dyDescent="0.2">
      <c r="C35916" s="554"/>
      <c r="D35916" s="554"/>
    </row>
    <row r="35917" spans="3:4" hidden="1" outlineLevel="1" x14ac:dyDescent="0.2">
      <c r="C35917" s="554"/>
      <c r="D35917" s="554"/>
    </row>
    <row r="35918" spans="3:4" hidden="1" outlineLevel="1" x14ac:dyDescent="0.2">
      <c r="C35918" s="554"/>
      <c r="D35918" s="554"/>
    </row>
    <row r="35919" spans="3:4" hidden="1" outlineLevel="1" x14ac:dyDescent="0.2">
      <c r="C35919" s="554"/>
      <c r="D35919" s="554"/>
    </row>
    <row r="35920" spans="3:4" hidden="1" outlineLevel="1" x14ac:dyDescent="0.2">
      <c r="C35920" s="554"/>
      <c r="D35920" s="554"/>
    </row>
    <row r="35921" spans="3:4" hidden="1" outlineLevel="1" x14ac:dyDescent="0.2">
      <c r="C35921" s="554"/>
      <c r="D35921" s="554"/>
    </row>
    <row r="35922" spans="3:4" hidden="1" outlineLevel="1" x14ac:dyDescent="0.2">
      <c r="C35922" s="554"/>
      <c r="D35922" s="554"/>
    </row>
    <row r="35923" spans="3:4" hidden="1" outlineLevel="1" x14ac:dyDescent="0.2">
      <c r="C35923" s="554"/>
      <c r="D35923" s="554"/>
    </row>
    <row r="35924" spans="3:4" hidden="1" outlineLevel="1" x14ac:dyDescent="0.2">
      <c r="C35924" s="554"/>
      <c r="D35924" s="554"/>
    </row>
    <row r="35925" spans="3:4" hidden="1" outlineLevel="1" x14ac:dyDescent="0.2">
      <c r="C35925" s="554"/>
      <c r="D35925" s="554"/>
    </row>
    <row r="35926" spans="3:4" hidden="1" outlineLevel="1" x14ac:dyDescent="0.2">
      <c r="C35926" s="554"/>
      <c r="D35926" s="554"/>
    </row>
    <row r="35927" spans="3:4" hidden="1" outlineLevel="1" x14ac:dyDescent="0.2">
      <c r="C35927" s="554"/>
      <c r="D35927" s="554"/>
    </row>
    <row r="35928" spans="3:4" hidden="1" outlineLevel="1" x14ac:dyDescent="0.2">
      <c r="C35928" s="554"/>
      <c r="D35928" s="554"/>
    </row>
    <row r="35929" spans="3:4" hidden="1" outlineLevel="1" x14ac:dyDescent="0.2">
      <c r="C35929" s="554"/>
      <c r="D35929" s="554"/>
    </row>
    <row r="35930" spans="3:4" hidden="1" outlineLevel="1" x14ac:dyDescent="0.2">
      <c r="C35930" s="554"/>
      <c r="D35930" s="554"/>
    </row>
    <row r="35931" spans="3:4" hidden="1" outlineLevel="1" x14ac:dyDescent="0.2">
      <c r="C35931" s="554"/>
      <c r="D35931" s="554"/>
    </row>
    <row r="35932" spans="3:4" hidden="1" outlineLevel="1" x14ac:dyDescent="0.2">
      <c r="C35932" s="554"/>
      <c r="D35932" s="554"/>
    </row>
    <row r="35933" spans="3:4" hidden="1" outlineLevel="1" x14ac:dyDescent="0.2">
      <c r="C35933" s="554"/>
      <c r="D35933" s="554"/>
    </row>
    <row r="35934" spans="3:4" hidden="1" outlineLevel="1" x14ac:dyDescent="0.2">
      <c r="C35934" s="554"/>
      <c r="D35934" s="554"/>
    </row>
    <row r="35935" spans="3:4" hidden="1" outlineLevel="1" x14ac:dyDescent="0.2">
      <c r="C35935" s="554"/>
      <c r="D35935" s="554"/>
    </row>
    <row r="35936" spans="3:4" hidden="1" outlineLevel="1" x14ac:dyDescent="0.2">
      <c r="C35936" s="554"/>
      <c r="D35936" s="554"/>
    </row>
    <row r="35937" spans="3:4" hidden="1" outlineLevel="1" x14ac:dyDescent="0.2">
      <c r="C35937" s="554"/>
      <c r="D35937" s="554"/>
    </row>
    <row r="35938" spans="3:4" hidden="1" outlineLevel="1" x14ac:dyDescent="0.2">
      <c r="C35938" s="554"/>
      <c r="D35938" s="554"/>
    </row>
    <row r="35939" spans="3:4" hidden="1" outlineLevel="1" x14ac:dyDescent="0.2">
      <c r="C35939" s="554"/>
      <c r="D35939" s="554"/>
    </row>
    <row r="35940" spans="3:4" hidden="1" outlineLevel="1" x14ac:dyDescent="0.2">
      <c r="C35940" s="554"/>
      <c r="D35940" s="554"/>
    </row>
    <row r="35941" spans="3:4" hidden="1" outlineLevel="1" x14ac:dyDescent="0.2">
      <c r="C35941" s="554"/>
      <c r="D35941" s="554"/>
    </row>
    <row r="35942" spans="3:4" hidden="1" outlineLevel="1" x14ac:dyDescent="0.2">
      <c r="C35942" s="554"/>
      <c r="D35942" s="554"/>
    </row>
    <row r="35943" spans="3:4" hidden="1" outlineLevel="1" x14ac:dyDescent="0.2">
      <c r="C35943" s="554"/>
      <c r="D35943" s="554"/>
    </row>
    <row r="35944" spans="3:4" hidden="1" outlineLevel="1" x14ac:dyDescent="0.2">
      <c r="C35944" s="554"/>
      <c r="D35944" s="554"/>
    </row>
    <row r="35945" spans="3:4" hidden="1" outlineLevel="1" x14ac:dyDescent="0.2">
      <c r="C35945" s="554"/>
      <c r="D35945" s="554"/>
    </row>
    <row r="35946" spans="3:4" hidden="1" outlineLevel="1" x14ac:dyDescent="0.2">
      <c r="C35946" s="554"/>
      <c r="D35946" s="554"/>
    </row>
    <row r="35947" spans="3:4" hidden="1" outlineLevel="1" x14ac:dyDescent="0.2">
      <c r="C35947" s="554"/>
      <c r="D35947" s="554"/>
    </row>
    <row r="35948" spans="3:4" hidden="1" outlineLevel="1" x14ac:dyDescent="0.2">
      <c r="C35948" s="554"/>
      <c r="D35948" s="554"/>
    </row>
    <row r="35949" spans="3:4" hidden="1" outlineLevel="1" x14ac:dyDescent="0.2">
      <c r="C35949" s="554"/>
      <c r="D35949" s="554"/>
    </row>
    <row r="35950" spans="3:4" hidden="1" outlineLevel="1" x14ac:dyDescent="0.2">
      <c r="C35950" s="554"/>
      <c r="D35950" s="554"/>
    </row>
    <row r="35951" spans="3:4" hidden="1" outlineLevel="1" x14ac:dyDescent="0.2">
      <c r="C35951" s="554"/>
      <c r="D35951" s="554"/>
    </row>
    <row r="35952" spans="3:4" hidden="1" outlineLevel="1" x14ac:dyDescent="0.2">
      <c r="C35952" s="554"/>
      <c r="D35952" s="554"/>
    </row>
    <row r="35953" spans="3:4" hidden="1" outlineLevel="1" x14ac:dyDescent="0.2">
      <c r="C35953" s="554"/>
      <c r="D35953" s="554"/>
    </row>
    <row r="35954" spans="3:4" hidden="1" outlineLevel="1" x14ac:dyDescent="0.2">
      <c r="C35954" s="554"/>
      <c r="D35954" s="554"/>
    </row>
    <row r="35955" spans="3:4" hidden="1" outlineLevel="1" x14ac:dyDescent="0.2">
      <c r="C35955" s="554"/>
      <c r="D35955" s="554"/>
    </row>
    <row r="35956" spans="3:4" hidden="1" outlineLevel="1" x14ac:dyDescent="0.2">
      <c r="C35956" s="554"/>
      <c r="D35956" s="554"/>
    </row>
    <row r="35957" spans="3:4" hidden="1" outlineLevel="1" x14ac:dyDescent="0.2">
      <c r="C35957" s="554"/>
      <c r="D35957" s="554"/>
    </row>
    <row r="35958" spans="3:4" hidden="1" outlineLevel="1" x14ac:dyDescent="0.2">
      <c r="C35958" s="554"/>
      <c r="D35958" s="554"/>
    </row>
    <row r="35959" spans="3:4" hidden="1" outlineLevel="1" x14ac:dyDescent="0.2">
      <c r="C35959" s="554"/>
      <c r="D35959" s="554"/>
    </row>
    <row r="35960" spans="3:4" hidden="1" outlineLevel="1" x14ac:dyDescent="0.2">
      <c r="C35960" s="554"/>
      <c r="D35960" s="554"/>
    </row>
    <row r="35961" spans="3:4" hidden="1" outlineLevel="1" x14ac:dyDescent="0.2">
      <c r="C35961" s="554"/>
      <c r="D35961" s="554"/>
    </row>
    <row r="35962" spans="3:4" hidden="1" outlineLevel="1" x14ac:dyDescent="0.2">
      <c r="C35962" s="554"/>
      <c r="D35962" s="554"/>
    </row>
    <row r="35963" spans="3:4" hidden="1" outlineLevel="1" x14ac:dyDescent="0.2">
      <c r="C35963" s="554"/>
      <c r="D35963" s="554"/>
    </row>
    <row r="35964" spans="3:4" hidden="1" outlineLevel="1" x14ac:dyDescent="0.2">
      <c r="C35964" s="554"/>
      <c r="D35964" s="554"/>
    </row>
    <row r="35965" spans="3:4" hidden="1" outlineLevel="1" x14ac:dyDescent="0.2">
      <c r="C35965" s="554"/>
      <c r="D35965" s="554"/>
    </row>
    <row r="35966" spans="3:4" hidden="1" outlineLevel="1" x14ac:dyDescent="0.2">
      <c r="C35966" s="554"/>
      <c r="D35966" s="554"/>
    </row>
    <row r="35967" spans="3:4" hidden="1" outlineLevel="1" x14ac:dyDescent="0.2">
      <c r="C35967" s="554"/>
      <c r="D35967" s="554"/>
    </row>
    <row r="35968" spans="3:4" hidden="1" outlineLevel="1" x14ac:dyDescent="0.2">
      <c r="C35968" s="554"/>
      <c r="D35968" s="554"/>
    </row>
    <row r="35969" spans="3:4" hidden="1" outlineLevel="1" x14ac:dyDescent="0.2">
      <c r="C35969" s="554"/>
      <c r="D35969" s="554"/>
    </row>
    <row r="35970" spans="3:4" hidden="1" outlineLevel="1" x14ac:dyDescent="0.2">
      <c r="C35970" s="554"/>
      <c r="D35970" s="554"/>
    </row>
    <row r="35971" spans="3:4" hidden="1" outlineLevel="1" x14ac:dyDescent="0.2">
      <c r="C35971" s="554"/>
      <c r="D35971" s="554"/>
    </row>
    <row r="35972" spans="3:4" hidden="1" outlineLevel="1" x14ac:dyDescent="0.2">
      <c r="C35972" s="554"/>
      <c r="D35972" s="554"/>
    </row>
    <row r="35973" spans="3:4" hidden="1" outlineLevel="1" x14ac:dyDescent="0.2">
      <c r="C35973" s="554"/>
      <c r="D35973" s="554"/>
    </row>
    <row r="35974" spans="3:4" hidden="1" outlineLevel="1" x14ac:dyDescent="0.2">
      <c r="C35974" s="554"/>
      <c r="D35974" s="554"/>
    </row>
    <row r="35975" spans="3:4" hidden="1" outlineLevel="1" x14ac:dyDescent="0.2">
      <c r="C35975" s="554"/>
      <c r="D35975" s="554"/>
    </row>
    <row r="35976" spans="3:4" hidden="1" outlineLevel="1" x14ac:dyDescent="0.2">
      <c r="C35976" s="554"/>
      <c r="D35976" s="554"/>
    </row>
    <row r="35977" spans="3:4" hidden="1" outlineLevel="1" x14ac:dyDescent="0.2">
      <c r="C35977" s="554"/>
      <c r="D35977" s="554"/>
    </row>
    <row r="35978" spans="3:4" hidden="1" outlineLevel="1" x14ac:dyDescent="0.2">
      <c r="C35978" s="554"/>
      <c r="D35978" s="554"/>
    </row>
    <row r="35979" spans="3:4" hidden="1" outlineLevel="1" x14ac:dyDescent="0.2">
      <c r="C35979" s="554"/>
      <c r="D35979" s="554"/>
    </row>
    <row r="35980" spans="3:4" hidden="1" outlineLevel="1" x14ac:dyDescent="0.2">
      <c r="C35980" s="554"/>
      <c r="D35980" s="554"/>
    </row>
    <row r="35981" spans="3:4" hidden="1" outlineLevel="1" x14ac:dyDescent="0.2">
      <c r="C35981" s="554"/>
      <c r="D35981" s="554"/>
    </row>
    <row r="35982" spans="3:4" hidden="1" outlineLevel="1" x14ac:dyDescent="0.2">
      <c r="C35982" s="554"/>
      <c r="D35982" s="554"/>
    </row>
    <row r="35983" spans="3:4" hidden="1" outlineLevel="1" x14ac:dyDescent="0.2">
      <c r="C35983" s="554"/>
      <c r="D35983" s="554"/>
    </row>
    <row r="35984" spans="3:4" hidden="1" outlineLevel="1" x14ac:dyDescent="0.2">
      <c r="C35984" s="554"/>
      <c r="D35984" s="554"/>
    </row>
    <row r="35985" spans="3:4" hidden="1" outlineLevel="1" x14ac:dyDescent="0.2">
      <c r="C35985" s="554"/>
      <c r="D35985" s="554"/>
    </row>
    <row r="35986" spans="3:4" hidden="1" outlineLevel="1" x14ac:dyDescent="0.2">
      <c r="C35986" s="554"/>
      <c r="D35986" s="554"/>
    </row>
    <row r="35987" spans="3:4" hidden="1" outlineLevel="1" x14ac:dyDescent="0.2">
      <c r="C35987" s="554"/>
      <c r="D35987" s="554"/>
    </row>
    <row r="35988" spans="3:4" hidden="1" outlineLevel="1" x14ac:dyDescent="0.2">
      <c r="C35988" s="554"/>
      <c r="D35988" s="554"/>
    </row>
    <row r="35989" spans="3:4" hidden="1" outlineLevel="1" x14ac:dyDescent="0.2">
      <c r="C35989" s="554"/>
      <c r="D35989" s="554"/>
    </row>
    <row r="35990" spans="3:4" hidden="1" outlineLevel="1" x14ac:dyDescent="0.2">
      <c r="C35990" s="554"/>
      <c r="D35990" s="554"/>
    </row>
    <row r="35991" spans="3:4" hidden="1" outlineLevel="1" x14ac:dyDescent="0.2">
      <c r="C35991" s="554"/>
      <c r="D35991" s="554"/>
    </row>
    <row r="35992" spans="3:4" hidden="1" outlineLevel="1" x14ac:dyDescent="0.2">
      <c r="C35992" s="554"/>
      <c r="D35992" s="554"/>
    </row>
    <row r="35993" spans="3:4" hidden="1" outlineLevel="1" x14ac:dyDescent="0.2">
      <c r="C35993" s="554"/>
      <c r="D35993" s="554"/>
    </row>
    <row r="35994" spans="3:4" hidden="1" outlineLevel="1" x14ac:dyDescent="0.2">
      <c r="C35994" s="554"/>
      <c r="D35994" s="554"/>
    </row>
    <row r="35995" spans="3:4" hidden="1" outlineLevel="1" x14ac:dyDescent="0.2">
      <c r="C35995" s="554"/>
      <c r="D35995" s="554"/>
    </row>
    <row r="35996" spans="3:4" hidden="1" outlineLevel="1" x14ac:dyDescent="0.2">
      <c r="C35996" s="554"/>
      <c r="D35996" s="554"/>
    </row>
    <row r="35997" spans="3:4" hidden="1" outlineLevel="1" x14ac:dyDescent="0.2">
      <c r="C35997" s="554"/>
      <c r="D35997" s="554"/>
    </row>
    <row r="35998" spans="3:4" hidden="1" outlineLevel="1" x14ac:dyDescent="0.2">
      <c r="C35998" s="554"/>
      <c r="D35998" s="554"/>
    </row>
    <row r="35999" spans="3:4" hidden="1" outlineLevel="1" x14ac:dyDescent="0.2">
      <c r="C35999" s="554"/>
      <c r="D35999" s="554"/>
    </row>
    <row r="36000" spans="3:4" hidden="1" outlineLevel="1" x14ac:dyDescent="0.2">
      <c r="C36000" s="554"/>
      <c r="D36000" s="554"/>
    </row>
    <row r="36001" spans="3:4" hidden="1" outlineLevel="1" x14ac:dyDescent="0.2">
      <c r="C36001" s="554"/>
      <c r="D36001" s="554"/>
    </row>
    <row r="36002" spans="3:4" hidden="1" outlineLevel="1" x14ac:dyDescent="0.2">
      <c r="C36002" s="554"/>
      <c r="D36002" s="554"/>
    </row>
    <row r="36003" spans="3:4" hidden="1" outlineLevel="1" x14ac:dyDescent="0.2">
      <c r="C36003" s="554"/>
      <c r="D36003" s="554"/>
    </row>
    <row r="36004" spans="3:4" hidden="1" outlineLevel="1" x14ac:dyDescent="0.2">
      <c r="C36004" s="554"/>
      <c r="D36004" s="554"/>
    </row>
    <row r="36005" spans="3:4" hidden="1" outlineLevel="1" x14ac:dyDescent="0.2">
      <c r="C36005" s="554"/>
      <c r="D36005" s="554"/>
    </row>
    <row r="36006" spans="3:4" hidden="1" outlineLevel="1" x14ac:dyDescent="0.2">
      <c r="C36006" s="554"/>
      <c r="D36006" s="554"/>
    </row>
    <row r="36007" spans="3:4" hidden="1" outlineLevel="1" x14ac:dyDescent="0.2">
      <c r="C36007" s="554"/>
      <c r="D36007" s="554"/>
    </row>
    <row r="36008" spans="3:4" hidden="1" outlineLevel="1" x14ac:dyDescent="0.2">
      <c r="C36008" s="554"/>
      <c r="D36008" s="554"/>
    </row>
    <row r="36009" spans="3:4" hidden="1" outlineLevel="1" x14ac:dyDescent="0.2">
      <c r="C36009" s="554"/>
      <c r="D36009" s="554"/>
    </row>
    <row r="36010" spans="3:4" hidden="1" outlineLevel="1" x14ac:dyDescent="0.2">
      <c r="C36010" s="554"/>
      <c r="D36010" s="554"/>
    </row>
    <row r="36011" spans="3:4" hidden="1" outlineLevel="1" x14ac:dyDescent="0.2">
      <c r="C36011" s="554"/>
      <c r="D36011" s="554"/>
    </row>
    <row r="36012" spans="3:4" hidden="1" outlineLevel="1" x14ac:dyDescent="0.2">
      <c r="C36012" s="554"/>
      <c r="D36012" s="554"/>
    </row>
    <row r="36013" spans="3:4" hidden="1" outlineLevel="1" x14ac:dyDescent="0.2">
      <c r="C36013" s="554"/>
      <c r="D36013" s="554"/>
    </row>
    <row r="36014" spans="3:4" hidden="1" outlineLevel="1" x14ac:dyDescent="0.2">
      <c r="C36014" s="554"/>
      <c r="D36014" s="554"/>
    </row>
    <row r="36015" spans="3:4" hidden="1" outlineLevel="1" x14ac:dyDescent="0.2">
      <c r="C36015" s="554"/>
      <c r="D36015" s="554"/>
    </row>
    <row r="36016" spans="3:4" hidden="1" outlineLevel="1" x14ac:dyDescent="0.2">
      <c r="C36016" s="554"/>
      <c r="D36016" s="554"/>
    </row>
    <row r="36017" spans="3:4" hidden="1" outlineLevel="1" x14ac:dyDescent="0.2">
      <c r="C36017" s="554"/>
      <c r="D36017" s="554"/>
    </row>
    <row r="36018" spans="3:4" hidden="1" outlineLevel="1" x14ac:dyDescent="0.2">
      <c r="C36018" s="554"/>
      <c r="D36018" s="554"/>
    </row>
    <row r="36019" spans="3:4" hidden="1" outlineLevel="1" x14ac:dyDescent="0.2">
      <c r="C36019" s="554"/>
      <c r="D36019" s="554"/>
    </row>
    <row r="36020" spans="3:4" hidden="1" outlineLevel="1" x14ac:dyDescent="0.2">
      <c r="C36020" s="554"/>
      <c r="D36020" s="554"/>
    </row>
    <row r="36021" spans="3:4" hidden="1" outlineLevel="1" x14ac:dyDescent="0.2">
      <c r="C36021" s="554"/>
      <c r="D36021" s="554"/>
    </row>
    <row r="36022" spans="3:4" hidden="1" outlineLevel="1" x14ac:dyDescent="0.2">
      <c r="C36022" s="554"/>
      <c r="D36022" s="554"/>
    </row>
    <row r="36023" spans="3:4" hidden="1" outlineLevel="1" x14ac:dyDescent="0.2">
      <c r="C36023" s="554"/>
      <c r="D36023" s="554"/>
    </row>
    <row r="36024" spans="3:4" hidden="1" outlineLevel="1" x14ac:dyDescent="0.2">
      <c r="C36024" s="554"/>
      <c r="D36024" s="554"/>
    </row>
    <row r="36025" spans="3:4" hidden="1" outlineLevel="1" x14ac:dyDescent="0.2">
      <c r="C36025" s="554"/>
      <c r="D36025" s="554"/>
    </row>
    <row r="36026" spans="3:4" hidden="1" outlineLevel="1" x14ac:dyDescent="0.2">
      <c r="C36026" s="554"/>
      <c r="D36026" s="554"/>
    </row>
    <row r="36027" spans="3:4" hidden="1" outlineLevel="1" x14ac:dyDescent="0.2">
      <c r="C36027" s="554"/>
      <c r="D36027" s="554"/>
    </row>
    <row r="36028" spans="3:4" hidden="1" outlineLevel="1" x14ac:dyDescent="0.2">
      <c r="C36028" s="554"/>
      <c r="D36028" s="554"/>
    </row>
    <row r="36029" spans="3:4" hidden="1" outlineLevel="1" x14ac:dyDescent="0.2">
      <c r="C36029" s="554"/>
      <c r="D36029" s="554"/>
    </row>
    <row r="36030" spans="3:4" hidden="1" outlineLevel="1" x14ac:dyDescent="0.2">
      <c r="C36030" s="554"/>
      <c r="D36030" s="554"/>
    </row>
    <row r="36031" spans="3:4" hidden="1" outlineLevel="1" x14ac:dyDescent="0.2">
      <c r="C36031" s="554"/>
      <c r="D36031" s="554"/>
    </row>
    <row r="36032" spans="3:4" hidden="1" outlineLevel="1" x14ac:dyDescent="0.2">
      <c r="C36032" s="554"/>
      <c r="D36032" s="554"/>
    </row>
    <row r="36033" spans="3:4" hidden="1" outlineLevel="1" x14ac:dyDescent="0.2">
      <c r="C36033" s="554"/>
      <c r="D36033" s="554"/>
    </row>
    <row r="36034" spans="3:4" hidden="1" outlineLevel="1" x14ac:dyDescent="0.2">
      <c r="C36034" s="554"/>
      <c r="D36034" s="554"/>
    </row>
    <row r="36035" spans="3:4" hidden="1" outlineLevel="1" x14ac:dyDescent="0.2">
      <c r="C36035" s="554"/>
      <c r="D36035" s="554"/>
    </row>
    <row r="36036" spans="3:4" hidden="1" outlineLevel="1" x14ac:dyDescent="0.2">
      <c r="C36036" s="554"/>
      <c r="D36036" s="554"/>
    </row>
    <row r="36037" spans="3:4" hidden="1" outlineLevel="1" x14ac:dyDescent="0.2">
      <c r="C36037" s="554"/>
      <c r="D36037" s="554"/>
    </row>
    <row r="36038" spans="3:4" hidden="1" outlineLevel="1" x14ac:dyDescent="0.2">
      <c r="C36038" s="554"/>
      <c r="D36038" s="554"/>
    </row>
    <row r="36039" spans="3:4" hidden="1" outlineLevel="1" x14ac:dyDescent="0.2">
      <c r="C36039" s="554"/>
      <c r="D36039" s="554"/>
    </row>
    <row r="36040" spans="3:4" hidden="1" outlineLevel="1" x14ac:dyDescent="0.2">
      <c r="C36040" s="554"/>
      <c r="D36040" s="554"/>
    </row>
    <row r="36041" spans="3:4" hidden="1" outlineLevel="1" x14ac:dyDescent="0.2">
      <c r="C36041" s="554"/>
      <c r="D36041" s="554"/>
    </row>
    <row r="36042" spans="3:4" hidden="1" outlineLevel="1" x14ac:dyDescent="0.2">
      <c r="C36042" s="554"/>
      <c r="D36042" s="554"/>
    </row>
    <row r="36043" spans="3:4" hidden="1" outlineLevel="1" x14ac:dyDescent="0.2">
      <c r="C36043" s="554"/>
      <c r="D36043" s="554"/>
    </row>
    <row r="36044" spans="3:4" hidden="1" outlineLevel="1" x14ac:dyDescent="0.2">
      <c r="C36044" s="554"/>
      <c r="D36044" s="554"/>
    </row>
    <row r="36045" spans="3:4" hidden="1" outlineLevel="1" x14ac:dyDescent="0.2">
      <c r="C36045" s="554"/>
      <c r="D36045" s="554"/>
    </row>
    <row r="36046" spans="3:4" hidden="1" outlineLevel="1" x14ac:dyDescent="0.2">
      <c r="C36046" s="554"/>
      <c r="D36046" s="554"/>
    </row>
    <row r="36047" spans="3:4" hidden="1" outlineLevel="1" x14ac:dyDescent="0.2">
      <c r="C36047" s="554"/>
      <c r="D36047" s="554"/>
    </row>
    <row r="36048" spans="3:4" hidden="1" outlineLevel="1" x14ac:dyDescent="0.2">
      <c r="C36048" s="554"/>
      <c r="D36048" s="554"/>
    </row>
    <row r="36049" spans="3:4" hidden="1" outlineLevel="1" x14ac:dyDescent="0.2">
      <c r="C36049" s="554"/>
      <c r="D36049" s="554"/>
    </row>
    <row r="36050" spans="3:4" hidden="1" outlineLevel="1" x14ac:dyDescent="0.2">
      <c r="C36050" s="554"/>
      <c r="D36050" s="554"/>
    </row>
    <row r="36051" spans="3:4" hidden="1" outlineLevel="1" x14ac:dyDescent="0.2">
      <c r="C36051" s="554"/>
      <c r="D36051" s="554"/>
    </row>
    <row r="36052" spans="3:4" hidden="1" outlineLevel="1" x14ac:dyDescent="0.2">
      <c r="C36052" s="554"/>
      <c r="D36052" s="554"/>
    </row>
    <row r="36053" spans="3:4" hidden="1" outlineLevel="1" x14ac:dyDescent="0.2">
      <c r="C36053" s="554"/>
      <c r="D36053" s="554"/>
    </row>
    <row r="36054" spans="3:4" hidden="1" outlineLevel="1" x14ac:dyDescent="0.2">
      <c r="C36054" s="554"/>
      <c r="D36054" s="554"/>
    </row>
    <row r="36055" spans="3:4" hidden="1" outlineLevel="1" x14ac:dyDescent="0.2">
      <c r="C36055" s="554"/>
      <c r="D36055" s="554"/>
    </row>
    <row r="36056" spans="3:4" hidden="1" outlineLevel="1" x14ac:dyDescent="0.2">
      <c r="C36056" s="554"/>
      <c r="D36056" s="554"/>
    </row>
    <row r="36057" spans="3:4" hidden="1" outlineLevel="1" x14ac:dyDescent="0.2">
      <c r="C36057" s="554"/>
      <c r="D36057" s="554"/>
    </row>
    <row r="36058" spans="3:4" hidden="1" outlineLevel="1" x14ac:dyDescent="0.2">
      <c r="C36058" s="554"/>
      <c r="D36058" s="554"/>
    </row>
    <row r="36059" spans="3:4" hidden="1" outlineLevel="1" x14ac:dyDescent="0.2">
      <c r="C36059" s="554"/>
      <c r="D36059" s="554"/>
    </row>
    <row r="36060" spans="3:4" hidden="1" outlineLevel="1" x14ac:dyDescent="0.2">
      <c r="C36060" s="554"/>
      <c r="D36060" s="554"/>
    </row>
    <row r="36061" spans="3:4" hidden="1" outlineLevel="1" x14ac:dyDescent="0.2">
      <c r="C36061" s="554"/>
      <c r="D36061" s="554"/>
    </row>
    <row r="36062" spans="3:4" hidden="1" outlineLevel="1" x14ac:dyDescent="0.2">
      <c r="C36062" s="554"/>
      <c r="D36062" s="554"/>
    </row>
    <row r="36063" spans="3:4" hidden="1" outlineLevel="1" x14ac:dyDescent="0.2">
      <c r="C36063" s="554"/>
      <c r="D36063" s="554"/>
    </row>
    <row r="36064" spans="3:4" hidden="1" outlineLevel="1" x14ac:dyDescent="0.2">
      <c r="C36064" s="554"/>
      <c r="D36064" s="554"/>
    </row>
    <row r="36065" spans="3:4" hidden="1" outlineLevel="1" x14ac:dyDescent="0.2">
      <c r="C36065" s="554"/>
      <c r="D36065" s="554"/>
    </row>
    <row r="36066" spans="3:4" hidden="1" outlineLevel="1" x14ac:dyDescent="0.2">
      <c r="C36066" s="554"/>
      <c r="D36066" s="554"/>
    </row>
    <row r="36067" spans="3:4" hidden="1" outlineLevel="1" x14ac:dyDescent="0.2">
      <c r="C36067" s="554"/>
      <c r="D36067" s="554"/>
    </row>
    <row r="36068" spans="3:4" hidden="1" outlineLevel="1" x14ac:dyDescent="0.2">
      <c r="C36068" s="554"/>
      <c r="D36068" s="554"/>
    </row>
    <row r="36069" spans="3:4" hidden="1" outlineLevel="1" x14ac:dyDescent="0.2">
      <c r="C36069" s="554"/>
      <c r="D36069" s="554"/>
    </row>
    <row r="36070" spans="3:4" hidden="1" outlineLevel="1" x14ac:dyDescent="0.2">
      <c r="C36070" s="554"/>
      <c r="D36070" s="554"/>
    </row>
    <row r="36071" spans="3:4" hidden="1" outlineLevel="1" x14ac:dyDescent="0.2">
      <c r="C36071" s="554"/>
      <c r="D36071" s="554"/>
    </row>
    <row r="36072" spans="3:4" hidden="1" outlineLevel="1" x14ac:dyDescent="0.2">
      <c r="C36072" s="554"/>
      <c r="D36072" s="554"/>
    </row>
    <row r="36073" spans="3:4" hidden="1" outlineLevel="1" x14ac:dyDescent="0.2">
      <c r="C36073" s="554"/>
      <c r="D36073" s="554"/>
    </row>
    <row r="36074" spans="3:4" hidden="1" outlineLevel="1" x14ac:dyDescent="0.2">
      <c r="C36074" s="554"/>
      <c r="D36074" s="554"/>
    </row>
    <row r="36075" spans="3:4" hidden="1" outlineLevel="1" x14ac:dyDescent="0.2">
      <c r="C36075" s="554"/>
      <c r="D36075" s="554"/>
    </row>
    <row r="36076" spans="3:4" hidden="1" outlineLevel="1" x14ac:dyDescent="0.2">
      <c r="C36076" s="554"/>
      <c r="D36076" s="554"/>
    </row>
    <row r="36077" spans="3:4" hidden="1" outlineLevel="1" x14ac:dyDescent="0.2">
      <c r="C36077" s="554"/>
      <c r="D36077" s="554"/>
    </row>
    <row r="36078" spans="3:4" hidden="1" outlineLevel="1" x14ac:dyDescent="0.2">
      <c r="C36078" s="554"/>
      <c r="D36078" s="554"/>
    </row>
    <row r="36079" spans="3:4" hidden="1" outlineLevel="1" x14ac:dyDescent="0.2">
      <c r="C36079" s="554"/>
      <c r="D36079" s="554"/>
    </row>
    <row r="36080" spans="3:4" hidden="1" outlineLevel="1" x14ac:dyDescent="0.2">
      <c r="C36080" s="554"/>
      <c r="D36080" s="554"/>
    </row>
    <row r="36081" spans="3:4" hidden="1" outlineLevel="1" x14ac:dyDescent="0.2">
      <c r="C36081" s="554"/>
      <c r="D36081" s="554"/>
    </row>
    <row r="36082" spans="3:4" hidden="1" outlineLevel="1" x14ac:dyDescent="0.2">
      <c r="C36082" s="554"/>
      <c r="D36082" s="554"/>
    </row>
    <row r="36083" spans="3:4" hidden="1" outlineLevel="1" x14ac:dyDescent="0.2">
      <c r="C36083" s="554"/>
      <c r="D36083" s="554"/>
    </row>
    <row r="36084" spans="3:4" hidden="1" outlineLevel="1" x14ac:dyDescent="0.2">
      <c r="C36084" s="554"/>
      <c r="D36084" s="554"/>
    </row>
    <row r="36085" spans="3:4" hidden="1" outlineLevel="1" x14ac:dyDescent="0.2">
      <c r="C36085" s="554"/>
      <c r="D36085" s="554"/>
    </row>
    <row r="36086" spans="3:4" hidden="1" outlineLevel="1" x14ac:dyDescent="0.2">
      <c r="C36086" s="554"/>
      <c r="D36086" s="554"/>
    </row>
    <row r="36087" spans="3:4" hidden="1" outlineLevel="1" x14ac:dyDescent="0.2">
      <c r="C36087" s="554"/>
      <c r="D36087" s="554"/>
    </row>
    <row r="36088" spans="3:4" hidden="1" outlineLevel="1" x14ac:dyDescent="0.2">
      <c r="C36088" s="554"/>
      <c r="D36088" s="554"/>
    </row>
    <row r="36089" spans="3:4" hidden="1" outlineLevel="1" x14ac:dyDescent="0.2">
      <c r="C36089" s="554"/>
      <c r="D36089" s="554"/>
    </row>
    <row r="36090" spans="3:4" hidden="1" outlineLevel="1" x14ac:dyDescent="0.2">
      <c r="C36090" s="554"/>
      <c r="D36090" s="554"/>
    </row>
    <row r="36091" spans="3:4" hidden="1" outlineLevel="1" x14ac:dyDescent="0.2">
      <c r="C36091" s="554"/>
      <c r="D36091" s="554"/>
    </row>
    <row r="36092" spans="3:4" hidden="1" outlineLevel="1" x14ac:dyDescent="0.2">
      <c r="C36092" s="554"/>
      <c r="D36092" s="554"/>
    </row>
    <row r="36093" spans="3:4" hidden="1" outlineLevel="1" x14ac:dyDescent="0.2">
      <c r="C36093" s="554"/>
      <c r="D36093" s="554"/>
    </row>
    <row r="36094" spans="3:4" hidden="1" outlineLevel="1" x14ac:dyDescent="0.2">
      <c r="C36094" s="554"/>
      <c r="D36094" s="554"/>
    </row>
    <row r="36095" spans="3:4" hidden="1" outlineLevel="1" x14ac:dyDescent="0.2">
      <c r="C36095" s="554"/>
      <c r="D36095" s="554"/>
    </row>
    <row r="36096" spans="3:4" hidden="1" outlineLevel="1" x14ac:dyDescent="0.2">
      <c r="C36096" s="554"/>
      <c r="D36096" s="554"/>
    </row>
    <row r="36097" spans="3:4" hidden="1" outlineLevel="1" x14ac:dyDescent="0.2">
      <c r="C36097" s="554"/>
      <c r="D36097" s="554"/>
    </row>
    <row r="36098" spans="3:4" hidden="1" outlineLevel="1" x14ac:dyDescent="0.2">
      <c r="C36098" s="554"/>
      <c r="D36098" s="554"/>
    </row>
    <row r="36099" spans="3:4" hidden="1" outlineLevel="1" x14ac:dyDescent="0.2">
      <c r="C36099" s="554"/>
      <c r="D36099" s="554"/>
    </row>
    <row r="36100" spans="3:4" hidden="1" outlineLevel="1" x14ac:dyDescent="0.2">
      <c r="C36100" s="554"/>
      <c r="D36100" s="554"/>
    </row>
    <row r="36101" spans="3:4" hidden="1" outlineLevel="1" x14ac:dyDescent="0.2">
      <c r="C36101" s="554"/>
      <c r="D36101" s="554"/>
    </row>
    <row r="36102" spans="3:4" hidden="1" outlineLevel="1" x14ac:dyDescent="0.2">
      <c r="C36102" s="554"/>
      <c r="D36102" s="554"/>
    </row>
    <row r="36103" spans="3:4" hidden="1" outlineLevel="1" x14ac:dyDescent="0.2">
      <c r="C36103" s="554"/>
      <c r="D36103" s="554"/>
    </row>
    <row r="36104" spans="3:4" hidden="1" outlineLevel="1" x14ac:dyDescent="0.2">
      <c r="C36104" s="554"/>
      <c r="D36104" s="554"/>
    </row>
    <row r="36105" spans="3:4" hidden="1" outlineLevel="1" x14ac:dyDescent="0.2">
      <c r="C36105" s="554"/>
      <c r="D36105" s="554"/>
    </row>
    <row r="36106" spans="3:4" hidden="1" outlineLevel="1" x14ac:dyDescent="0.2">
      <c r="C36106" s="554"/>
      <c r="D36106" s="554"/>
    </row>
    <row r="36107" spans="3:4" hidden="1" outlineLevel="1" x14ac:dyDescent="0.2">
      <c r="C36107" s="554"/>
      <c r="D36107" s="554"/>
    </row>
    <row r="36108" spans="3:4" hidden="1" outlineLevel="1" x14ac:dyDescent="0.2">
      <c r="C36108" s="554"/>
      <c r="D36108" s="554"/>
    </row>
    <row r="36109" spans="3:4" hidden="1" outlineLevel="1" x14ac:dyDescent="0.2">
      <c r="C36109" s="554"/>
      <c r="D36109" s="554"/>
    </row>
    <row r="36110" spans="3:4" hidden="1" outlineLevel="1" x14ac:dyDescent="0.2">
      <c r="C36110" s="554"/>
      <c r="D36110" s="554"/>
    </row>
    <row r="36111" spans="3:4" hidden="1" outlineLevel="1" x14ac:dyDescent="0.2">
      <c r="C36111" s="554"/>
      <c r="D36111" s="554"/>
    </row>
    <row r="36112" spans="3:4" hidden="1" outlineLevel="1" x14ac:dyDescent="0.2">
      <c r="C36112" s="554"/>
      <c r="D36112" s="554"/>
    </row>
    <row r="36113" spans="3:4" hidden="1" outlineLevel="1" x14ac:dyDescent="0.2">
      <c r="C36113" s="554"/>
      <c r="D36113" s="554"/>
    </row>
    <row r="36114" spans="3:4" hidden="1" outlineLevel="1" x14ac:dyDescent="0.2">
      <c r="C36114" s="554"/>
      <c r="D36114" s="554"/>
    </row>
    <row r="36115" spans="3:4" hidden="1" outlineLevel="1" x14ac:dyDescent="0.2">
      <c r="C36115" s="554"/>
      <c r="D36115" s="554"/>
    </row>
    <row r="36116" spans="3:4" hidden="1" outlineLevel="1" x14ac:dyDescent="0.2">
      <c r="C36116" s="554"/>
      <c r="D36116" s="554"/>
    </row>
    <row r="36117" spans="3:4" hidden="1" outlineLevel="1" x14ac:dyDescent="0.2">
      <c r="C36117" s="554"/>
      <c r="D36117" s="554"/>
    </row>
    <row r="36118" spans="3:4" hidden="1" outlineLevel="1" x14ac:dyDescent="0.2">
      <c r="C36118" s="554"/>
      <c r="D36118" s="554"/>
    </row>
    <row r="36119" spans="3:4" hidden="1" outlineLevel="1" x14ac:dyDescent="0.2">
      <c r="C36119" s="554"/>
      <c r="D36119" s="554"/>
    </row>
    <row r="36120" spans="3:4" hidden="1" outlineLevel="1" x14ac:dyDescent="0.2">
      <c r="C36120" s="554"/>
      <c r="D36120" s="554"/>
    </row>
    <row r="36121" spans="3:4" hidden="1" outlineLevel="1" x14ac:dyDescent="0.2">
      <c r="C36121" s="554"/>
      <c r="D36121" s="554"/>
    </row>
    <row r="36122" spans="3:4" hidden="1" outlineLevel="1" x14ac:dyDescent="0.2">
      <c r="C36122" s="554"/>
      <c r="D36122" s="554"/>
    </row>
    <row r="36123" spans="3:4" hidden="1" outlineLevel="1" x14ac:dyDescent="0.2">
      <c r="C36123" s="554"/>
      <c r="D36123" s="554"/>
    </row>
    <row r="36124" spans="3:4" hidden="1" outlineLevel="1" x14ac:dyDescent="0.2">
      <c r="C36124" s="554"/>
      <c r="D36124" s="554"/>
    </row>
    <row r="36125" spans="3:4" hidden="1" outlineLevel="1" x14ac:dyDescent="0.2">
      <c r="C36125" s="554"/>
      <c r="D36125" s="554"/>
    </row>
    <row r="36126" spans="3:4" hidden="1" outlineLevel="1" x14ac:dyDescent="0.2">
      <c r="C36126" s="554"/>
      <c r="D36126" s="554"/>
    </row>
    <row r="36127" spans="3:4" hidden="1" outlineLevel="1" x14ac:dyDescent="0.2">
      <c r="C36127" s="554"/>
      <c r="D36127" s="554"/>
    </row>
    <row r="36128" spans="3:4" hidden="1" outlineLevel="1" x14ac:dyDescent="0.2">
      <c r="C36128" s="554"/>
      <c r="D36128" s="554"/>
    </row>
    <row r="36129" spans="3:4" hidden="1" outlineLevel="1" x14ac:dyDescent="0.2">
      <c r="C36129" s="554"/>
      <c r="D36129" s="554"/>
    </row>
    <row r="36130" spans="3:4" hidden="1" outlineLevel="1" x14ac:dyDescent="0.2">
      <c r="C36130" s="554"/>
      <c r="D36130" s="554"/>
    </row>
    <row r="36131" spans="3:4" hidden="1" outlineLevel="1" x14ac:dyDescent="0.2">
      <c r="C36131" s="554"/>
      <c r="D36131" s="554"/>
    </row>
    <row r="36132" spans="3:4" hidden="1" outlineLevel="1" x14ac:dyDescent="0.2">
      <c r="C36132" s="554"/>
      <c r="D36132" s="554"/>
    </row>
    <row r="36133" spans="3:4" hidden="1" outlineLevel="1" x14ac:dyDescent="0.2">
      <c r="C36133" s="554"/>
      <c r="D36133" s="554"/>
    </row>
    <row r="36134" spans="3:4" hidden="1" outlineLevel="1" x14ac:dyDescent="0.2">
      <c r="C36134" s="554"/>
      <c r="D36134" s="554"/>
    </row>
    <row r="36135" spans="3:4" hidden="1" outlineLevel="1" x14ac:dyDescent="0.2">
      <c r="C36135" s="554"/>
      <c r="D36135" s="554"/>
    </row>
    <row r="36136" spans="3:4" hidden="1" outlineLevel="1" x14ac:dyDescent="0.2">
      <c r="C36136" s="554"/>
      <c r="D36136" s="554"/>
    </row>
    <row r="36137" spans="3:4" hidden="1" outlineLevel="1" x14ac:dyDescent="0.2">
      <c r="C36137" s="554"/>
      <c r="D36137" s="554"/>
    </row>
    <row r="36138" spans="3:4" hidden="1" outlineLevel="1" x14ac:dyDescent="0.2">
      <c r="C36138" s="554"/>
      <c r="D36138" s="554"/>
    </row>
    <row r="36139" spans="3:4" hidden="1" outlineLevel="1" x14ac:dyDescent="0.2">
      <c r="C36139" s="554"/>
      <c r="D36139" s="554"/>
    </row>
    <row r="36140" spans="3:4" hidden="1" outlineLevel="1" x14ac:dyDescent="0.2">
      <c r="C36140" s="554"/>
      <c r="D36140" s="554"/>
    </row>
    <row r="36141" spans="3:4" hidden="1" outlineLevel="1" x14ac:dyDescent="0.2">
      <c r="C36141" s="554"/>
      <c r="D36141" s="554"/>
    </row>
    <row r="36142" spans="3:4" hidden="1" outlineLevel="1" x14ac:dyDescent="0.2">
      <c r="C36142" s="554"/>
      <c r="D36142" s="554"/>
    </row>
    <row r="36143" spans="3:4" hidden="1" outlineLevel="1" x14ac:dyDescent="0.2">
      <c r="C36143" s="554"/>
      <c r="D36143" s="554"/>
    </row>
    <row r="36144" spans="3:4" hidden="1" outlineLevel="1" x14ac:dyDescent="0.2">
      <c r="C36144" s="554"/>
      <c r="D36144" s="554"/>
    </row>
    <row r="36145" spans="3:4" hidden="1" outlineLevel="1" x14ac:dyDescent="0.2">
      <c r="C36145" s="554"/>
      <c r="D36145" s="554"/>
    </row>
    <row r="36146" spans="3:4" hidden="1" outlineLevel="1" x14ac:dyDescent="0.2">
      <c r="C36146" s="554"/>
      <c r="D36146" s="554"/>
    </row>
    <row r="36147" spans="3:4" hidden="1" outlineLevel="1" x14ac:dyDescent="0.2">
      <c r="C36147" s="554"/>
      <c r="D36147" s="554"/>
    </row>
    <row r="36148" spans="3:4" hidden="1" outlineLevel="1" x14ac:dyDescent="0.2">
      <c r="C36148" s="554"/>
      <c r="D36148" s="554"/>
    </row>
    <row r="36149" spans="3:4" hidden="1" outlineLevel="1" x14ac:dyDescent="0.2">
      <c r="C36149" s="554"/>
      <c r="D36149" s="554"/>
    </row>
    <row r="36150" spans="3:4" hidden="1" outlineLevel="1" x14ac:dyDescent="0.2">
      <c r="C36150" s="554"/>
      <c r="D36150" s="554"/>
    </row>
    <row r="36151" spans="3:4" hidden="1" outlineLevel="1" x14ac:dyDescent="0.2">
      <c r="C36151" s="554"/>
      <c r="D36151" s="554"/>
    </row>
    <row r="36152" spans="3:4" hidden="1" outlineLevel="1" x14ac:dyDescent="0.2">
      <c r="C36152" s="554"/>
      <c r="D36152" s="554"/>
    </row>
    <row r="36153" spans="3:4" hidden="1" outlineLevel="1" x14ac:dyDescent="0.2">
      <c r="C36153" s="554"/>
      <c r="D36153" s="554"/>
    </row>
    <row r="36154" spans="3:4" hidden="1" outlineLevel="1" x14ac:dyDescent="0.2">
      <c r="C36154" s="554"/>
      <c r="D36154" s="554"/>
    </row>
    <row r="36155" spans="3:4" hidden="1" outlineLevel="1" x14ac:dyDescent="0.2">
      <c r="C36155" s="554"/>
      <c r="D36155" s="554"/>
    </row>
    <row r="36156" spans="3:4" hidden="1" outlineLevel="1" x14ac:dyDescent="0.2">
      <c r="C36156" s="554"/>
      <c r="D36156" s="554"/>
    </row>
    <row r="36157" spans="3:4" hidden="1" outlineLevel="1" x14ac:dyDescent="0.2">
      <c r="C36157" s="554"/>
      <c r="D36157" s="554"/>
    </row>
    <row r="36158" spans="3:4" hidden="1" outlineLevel="1" x14ac:dyDescent="0.2">
      <c r="C36158" s="554"/>
      <c r="D36158" s="554"/>
    </row>
    <row r="36159" spans="3:4" hidden="1" outlineLevel="1" x14ac:dyDescent="0.2">
      <c r="C36159" s="554"/>
      <c r="D36159" s="554"/>
    </row>
    <row r="36160" spans="3:4" hidden="1" outlineLevel="1" x14ac:dyDescent="0.2">
      <c r="C36160" s="554"/>
      <c r="D36160" s="554"/>
    </row>
    <row r="36161" spans="3:4" hidden="1" outlineLevel="1" x14ac:dyDescent="0.2">
      <c r="C36161" s="554"/>
      <c r="D36161" s="554"/>
    </row>
    <row r="36162" spans="3:4" hidden="1" outlineLevel="1" x14ac:dyDescent="0.2">
      <c r="C36162" s="554"/>
      <c r="D36162" s="554"/>
    </row>
    <row r="36163" spans="3:4" hidden="1" outlineLevel="1" x14ac:dyDescent="0.2">
      <c r="C36163" s="554"/>
      <c r="D36163" s="554"/>
    </row>
    <row r="36164" spans="3:4" hidden="1" outlineLevel="1" x14ac:dyDescent="0.2">
      <c r="C36164" s="554"/>
      <c r="D36164" s="554"/>
    </row>
    <row r="36165" spans="3:4" hidden="1" outlineLevel="1" x14ac:dyDescent="0.2">
      <c r="C36165" s="554"/>
      <c r="D36165" s="554"/>
    </row>
    <row r="36166" spans="3:4" hidden="1" outlineLevel="1" x14ac:dyDescent="0.2">
      <c r="C36166" s="554"/>
      <c r="D36166" s="554"/>
    </row>
    <row r="36167" spans="3:4" hidden="1" outlineLevel="1" x14ac:dyDescent="0.2">
      <c r="C36167" s="554"/>
      <c r="D36167" s="554"/>
    </row>
    <row r="36168" spans="3:4" hidden="1" outlineLevel="1" x14ac:dyDescent="0.2">
      <c r="C36168" s="554"/>
      <c r="D36168" s="554"/>
    </row>
    <row r="36169" spans="3:4" hidden="1" outlineLevel="1" x14ac:dyDescent="0.2">
      <c r="C36169" s="554"/>
      <c r="D36169" s="554"/>
    </row>
    <row r="36170" spans="3:4" hidden="1" outlineLevel="1" x14ac:dyDescent="0.2">
      <c r="C36170" s="554"/>
      <c r="D36170" s="554"/>
    </row>
    <row r="36171" spans="3:4" hidden="1" outlineLevel="1" x14ac:dyDescent="0.2">
      <c r="C36171" s="554"/>
      <c r="D36171" s="554"/>
    </row>
    <row r="36172" spans="3:4" hidden="1" outlineLevel="1" x14ac:dyDescent="0.2">
      <c r="C36172" s="554"/>
      <c r="D36172" s="554"/>
    </row>
    <row r="36173" spans="3:4" hidden="1" outlineLevel="1" x14ac:dyDescent="0.2">
      <c r="C36173" s="554"/>
      <c r="D36173" s="554"/>
    </row>
    <row r="36174" spans="3:4" hidden="1" outlineLevel="1" x14ac:dyDescent="0.2">
      <c r="C36174" s="554"/>
      <c r="D36174" s="554"/>
    </row>
    <row r="36175" spans="3:4" hidden="1" outlineLevel="1" x14ac:dyDescent="0.2">
      <c r="C36175" s="554"/>
      <c r="D36175" s="554"/>
    </row>
    <row r="36176" spans="3:4" hidden="1" outlineLevel="1" x14ac:dyDescent="0.2">
      <c r="C36176" s="554"/>
      <c r="D36176" s="554"/>
    </row>
    <row r="36177" spans="3:4" hidden="1" outlineLevel="1" x14ac:dyDescent="0.2">
      <c r="C36177" s="554"/>
      <c r="D36177" s="554"/>
    </row>
    <row r="36178" spans="3:4" hidden="1" outlineLevel="1" x14ac:dyDescent="0.2">
      <c r="C36178" s="554"/>
      <c r="D36178" s="554"/>
    </row>
    <row r="36179" spans="3:4" hidden="1" outlineLevel="1" x14ac:dyDescent="0.2">
      <c r="C36179" s="554"/>
      <c r="D36179" s="554"/>
    </row>
    <row r="36180" spans="3:4" hidden="1" outlineLevel="1" x14ac:dyDescent="0.2">
      <c r="C36180" s="554"/>
      <c r="D36180" s="554"/>
    </row>
    <row r="36181" spans="3:4" hidden="1" outlineLevel="1" x14ac:dyDescent="0.2">
      <c r="C36181" s="554"/>
      <c r="D36181" s="554"/>
    </row>
    <row r="36182" spans="3:4" hidden="1" outlineLevel="1" x14ac:dyDescent="0.2">
      <c r="C36182" s="554"/>
      <c r="D36182" s="554"/>
    </row>
    <row r="36183" spans="3:4" hidden="1" outlineLevel="1" x14ac:dyDescent="0.2">
      <c r="C36183" s="554"/>
      <c r="D36183" s="554"/>
    </row>
    <row r="36184" spans="3:4" hidden="1" outlineLevel="1" x14ac:dyDescent="0.2">
      <c r="C36184" s="554"/>
      <c r="D36184" s="554"/>
    </row>
    <row r="36185" spans="3:4" hidden="1" outlineLevel="1" x14ac:dyDescent="0.2">
      <c r="C36185" s="554"/>
      <c r="D36185" s="554"/>
    </row>
    <row r="36186" spans="3:4" hidden="1" outlineLevel="1" x14ac:dyDescent="0.2">
      <c r="C36186" s="554"/>
      <c r="D36186" s="554"/>
    </row>
    <row r="36187" spans="3:4" hidden="1" outlineLevel="1" x14ac:dyDescent="0.2">
      <c r="C36187" s="554"/>
      <c r="D36187" s="554"/>
    </row>
    <row r="36188" spans="3:4" hidden="1" outlineLevel="1" x14ac:dyDescent="0.2">
      <c r="C36188" s="554"/>
      <c r="D36188" s="554"/>
    </row>
    <row r="36189" spans="3:4" hidden="1" outlineLevel="1" x14ac:dyDescent="0.2">
      <c r="C36189" s="554"/>
      <c r="D36189" s="554"/>
    </row>
    <row r="36190" spans="3:4" hidden="1" outlineLevel="1" x14ac:dyDescent="0.2">
      <c r="C36190" s="554"/>
      <c r="D36190" s="554"/>
    </row>
    <row r="36191" spans="3:4" hidden="1" outlineLevel="1" x14ac:dyDescent="0.2">
      <c r="C36191" s="554"/>
      <c r="D36191" s="554"/>
    </row>
    <row r="36192" spans="3:4" hidden="1" outlineLevel="1" x14ac:dyDescent="0.2">
      <c r="C36192" s="554"/>
      <c r="D36192" s="554"/>
    </row>
    <row r="36193" spans="3:4" hidden="1" outlineLevel="1" x14ac:dyDescent="0.2">
      <c r="C36193" s="554"/>
      <c r="D36193" s="554"/>
    </row>
    <row r="36194" spans="3:4" hidden="1" outlineLevel="1" x14ac:dyDescent="0.2">
      <c r="C36194" s="554"/>
      <c r="D36194" s="554"/>
    </row>
    <row r="36195" spans="3:4" hidden="1" outlineLevel="1" x14ac:dyDescent="0.2">
      <c r="C36195" s="554"/>
      <c r="D36195" s="554"/>
    </row>
    <row r="36196" spans="3:4" hidden="1" outlineLevel="1" x14ac:dyDescent="0.2">
      <c r="C36196" s="554"/>
      <c r="D36196" s="554"/>
    </row>
    <row r="36197" spans="3:4" hidden="1" outlineLevel="1" x14ac:dyDescent="0.2">
      <c r="C36197" s="554"/>
      <c r="D36197" s="554"/>
    </row>
    <row r="36198" spans="3:4" hidden="1" outlineLevel="1" x14ac:dyDescent="0.2">
      <c r="C36198" s="554"/>
      <c r="D36198" s="554"/>
    </row>
    <row r="36199" spans="3:4" hidden="1" outlineLevel="1" x14ac:dyDescent="0.2">
      <c r="C36199" s="554"/>
      <c r="D36199" s="554"/>
    </row>
    <row r="36200" spans="3:4" hidden="1" outlineLevel="1" x14ac:dyDescent="0.2">
      <c r="C36200" s="554"/>
      <c r="D36200" s="554"/>
    </row>
    <row r="36201" spans="3:4" hidden="1" outlineLevel="1" x14ac:dyDescent="0.2">
      <c r="C36201" s="554"/>
      <c r="D36201" s="554"/>
    </row>
    <row r="36202" spans="3:4" hidden="1" outlineLevel="1" x14ac:dyDescent="0.2">
      <c r="C36202" s="554"/>
      <c r="D36202" s="554"/>
    </row>
    <row r="36203" spans="3:4" hidden="1" outlineLevel="1" x14ac:dyDescent="0.2">
      <c r="C36203" s="554"/>
      <c r="D36203" s="554"/>
    </row>
    <row r="36204" spans="3:4" hidden="1" outlineLevel="1" x14ac:dyDescent="0.2">
      <c r="C36204" s="554"/>
      <c r="D36204" s="554"/>
    </row>
    <row r="36205" spans="3:4" hidden="1" outlineLevel="1" x14ac:dyDescent="0.2">
      <c r="C36205" s="554"/>
      <c r="D36205" s="554"/>
    </row>
    <row r="36206" spans="3:4" hidden="1" outlineLevel="1" x14ac:dyDescent="0.2">
      <c r="C36206" s="554"/>
      <c r="D36206" s="554"/>
    </row>
    <row r="36207" spans="3:4" hidden="1" outlineLevel="1" x14ac:dyDescent="0.2">
      <c r="C36207" s="554"/>
      <c r="D36207" s="554"/>
    </row>
    <row r="36208" spans="3:4" hidden="1" outlineLevel="1" x14ac:dyDescent="0.2">
      <c r="C36208" s="554"/>
      <c r="D36208" s="554"/>
    </row>
    <row r="36209" spans="3:4" hidden="1" outlineLevel="1" x14ac:dyDescent="0.2">
      <c r="C36209" s="554"/>
      <c r="D36209" s="554"/>
    </row>
    <row r="36210" spans="3:4" hidden="1" outlineLevel="1" x14ac:dyDescent="0.2">
      <c r="C36210" s="554"/>
      <c r="D36210" s="554"/>
    </row>
    <row r="36211" spans="3:4" hidden="1" outlineLevel="1" x14ac:dyDescent="0.2">
      <c r="C36211" s="554"/>
      <c r="D36211" s="554"/>
    </row>
    <row r="36212" spans="3:4" hidden="1" outlineLevel="1" x14ac:dyDescent="0.2">
      <c r="C36212" s="554"/>
      <c r="D36212" s="554"/>
    </row>
    <row r="36213" spans="3:4" hidden="1" outlineLevel="1" x14ac:dyDescent="0.2">
      <c r="C36213" s="554"/>
      <c r="D36213" s="554"/>
    </row>
    <row r="36214" spans="3:4" hidden="1" outlineLevel="1" x14ac:dyDescent="0.2">
      <c r="C36214" s="554"/>
      <c r="D36214" s="554"/>
    </row>
    <row r="36215" spans="3:4" hidden="1" outlineLevel="1" x14ac:dyDescent="0.2">
      <c r="C36215" s="554"/>
      <c r="D36215" s="554"/>
    </row>
    <row r="36216" spans="3:4" hidden="1" outlineLevel="1" x14ac:dyDescent="0.2">
      <c r="C36216" s="554"/>
      <c r="D36216" s="554"/>
    </row>
    <row r="36217" spans="3:4" hidden="1" outlineLevel="1" x14ac:dyDescent="0.2">
      <c r="C36217" s="554"/>
      <c r="D36217" s="554"/>
    </row>
    <row r="36218" spans="3:4" hidden="1" outlineLevel="1" x14ac:dyDescent="0.2">
      <c r="C36218" s="554"/>
      <c r="D36218" s="554"/>
    </row>
    <row r="36219" spans="3:4" hidden="1" outlineLevel="1" x14ac:dyDescent="0.2">
      <c r="C36219" s="554"/>
      <c r="D36219" s="554"/>
    </row>
    <row r="36220" spans="3:4" hidden="1" outlineLevel="1" x14ac:dyDescent="0.2">
      <c r="C36220" s="554"/>
      <c r="D36220" s="554"/>
    </row>
    <row r="36221" spans="3:4" hidden="1" outlineLevel="1" x14ac:dyDescent="0.2">
      <c r="C36221" s="554"/>
      <c r="D36221" s="554"/>
    </row>
    <row r="36222" spans="3:4" hidden="1" outlineLevel="1" x14ac:dyDescent="0.2">
      <c r="C36222" s="554"/>
      <c r="D36222" s="554"/>
    </row>
    <row r="36223" spans="3:4" hidden="1" outlineLevel="1" x14ac:dyDescent="0.2">
      <c r="C36223" s="554"/>
      <c r="D36223" s="554"/>
    </row>
    <row r="36224" spans="3:4" hidden="1" outlineLevel="1" x14ac:dyDescent="0.2">
      <c r="C36224" s="554"/>
      <c r="D36224" s="554"/>
    </row>
    <row r="36225" spans="3:4" hidden="1" outlineLevel="1" x14ac:dyDescent="0.2">
      <c r="C36225" s="554"/>
      <c r="D36225" s="554"/>
    </row>
    <row r="36226" spans="3:4" hidden="1" outlineLevel="1" x14ac:dyDescent="0.2">
      <c r="C36226" s="554"/>
      <c r="D36226" s="554"/>
    </row>
    <row r="36227" spans="3:4" hidden="1" outlineLevel="1" x14ac:dyDescent="0.2">
      <c r="C36227" s="554"/>
      <c r="D36227" s="554"/>
    </row>
    <row r="36228" spans="3:4" hidden="1" outlineLevel="1" x14ac:dyDescent="0.2">
      <c r="C36228" s="554"/>
      <c r="D36228" s="554"/>
    </row>
    <row r="36229" spans="3:4" hidden="1" outlineLevel="1" x14ac:dyDescent="0.2">
      <c r="C36229" s="554"/>
      <c r="D36229" s="554"/>
    </row>
    <row r="36230" spans="3:4" hidden="1" outlineLevel="1" x14ac:dyDescent="0.2">
      <c r="C36230" s="554"/>
      <c r="D36230" s="554"/>
    </row>
    <row r="36231" spans="3:4" hidden="1" outlineLevel="1" x14ac:dyDescent="0.2">
      <c r="C36231" s="554"/>
      <c r="D36231" s="554"/>
    </row>
    <row r="36232" spans="3:4" hidden="1" outlineLevel="1" x14ac:dyDescent="0.2">
      <c r="C36232" s="554"/>
      <c r="D36232" s="554"/>
    </row>
    <row r="36233" spans="3:4" hidden="1" outlineLevel="1" x14ac:dyDescent="0.2">
      <c r="C36233" s="554"/>
      <c r="D36233" s="554"/>
    </row>
    <row r="36234" spans="3:4" hidden="1" outlineLevel="1" x14ac:dyDescent="0.2">
      <c r="C36234" s="554"/>
      <c r="D36234" s="554"/>
    </row>
    <row r="36235" spans="3:4" hidden="1" outlineLevel="1" x14ac:dyDescent="0.2">
      <c r="C36235" s="554"/>
      <c r="D36235" s="554"/>
    </row>
    <row r="36236" spans="3:4" hidden="1" outlineLevel="1" x14ac:dyDescent="0.2">
      <c r="C36236" s="554"/>
      <c r="D36236" s="554"/>
    </row>
    <row r="36237" spans="3:4" hidden="1" outlineLevel="1" x14ac:dyDescent="0.2">
      <c r="C36237" s="554"/>
      <c r="D36237" s="554"/>
    </row>
    <row r="36238" spans="3:4" hidden="1" outlineLevel="1" x14ac:dyDescent="0.2">
      <c r="C36238" s="554"/>
      <c r="D36238" s="554"/>
    </row>
    <row r="36239" spans="3:4" hidden="1" outlineLevel="1" x14ac:dyDescent="0.2">
      <c r="C36239" s="554"/>
      <c r="D36239" s="554"/>
    </row>
    <row r="36240" spans="3:4" hidden="1" outlineLevel="1" x14ac:dyDescent="0.2">
      <c r="C36240" s="554"/>
      <c r="D36240" s="554"/>
    </row>
    <row r="36241" spans="3:4" hidden="1" outlineLevel="1" x14ac:dyDescent="0.2">
      <c r="C36241" s="554"/>
      <c r="D36241" s="554"/>
    </row>
    <row r="36242" spans="3:4" hidden="1" outlineLevel="1" x14ac:dyDescent="0.2">
      <c r="C36242" s="554"/>
      <c r="D36242" s="554"/>
    </row>
    <row r="36243" spans="3:4" hidden="1" outlineLevel="1" x14ac:dyDescent="0.2">
      <c r="C36243" s="554"/>
      <c r="D36243" s="554"/>
    </row>
    <row r="36244" spans="3:4" hidden="1" outlineLevel="1" x14ac:dyDescent="0.2">
      <c r="C36244" s="554"/>
      <c r="D36244" s="554"/>
    </row>
    <row r="36245" spans="3:4" hidden="1" outlineLevel="1" x14ac:dyDescent="0.2">
      <c r="C36245" s="554"/>
      <c r="D36245" s="554"/>
    </row>
    <row r="36246" spans="3:4" hidden="1" outlineLevel="1" x14ac:dyDescent="0.2">
      <c r="C36246" s="554"/>
      <c r="D36246" s="554"/>
    </row>
    <row r="36247" spans="3:4" hidden="1" outlineLevel="1" x14ac:dyDescent="0.2">
      <c r="C36247" s="554"/>
      <c r="D36247" s="554"/>
    </row>
    <row r="36248" spans="3:4" hidden="1" outlineLevel="1" x14ac:dyDescent="0.2">
      <c r="C36248" s="554"/>
      <c r="D36248" s="554"/>
    </row>
    <row r="36249" spans="3:4" hidden="1" outlineLevel="1" x14ac:dyDescent="0.2">
      <c r="C36249" s="554"/>
      <c r="D36249" s="554"/>
    </row>
    <row r="36250" spans="3:4" hidden="1" outlineLevel="1" x14ac:dyDescent="0.2">
      <c r="C36250" s="554"/>
      <c r="D36250" s="554"/>
    </row>
    <row r="36251" spans="3:4" hidden="1" outlineLevel="1" x14ac:dyDescent="0.2">
      <c r="C36251" s="554"/>
      <c r="D36251" s="554"/>
    </row>
    <row r="36252" spans="3:4" hidden="1" outlineLevel="1" x14ac:dyDescent="0.2">
      <c r="C36252" s="554"/>
      <c r="D36252" s="554"/>
    </row>
    <row r="36253" spans="3:4" hidden="1" outlineLevel="1" x14ac:dyDescent="0.2">
      <c r="C36253" s="554"/>
      <c r="D36253" s="554"/>
    </row>
    <row r="36254" spans="3:4" hidden="1" outlineLevel="1" x14ac:dyDescent="0.2">
      <c r="C36254" s="554"/>
      <c r="D36254" s="554"/>
    </row>
    <row r="36255" spans="3:4" hidden="1" outlineLevel="1" x14ac:dyDescent="0.2">
      <c r="C36255" s="554"/>
      <c r="D36255" s="554"/>
    </row>
    <row r="36256" spans="3:4" hidden="1" outlineLevel="1" x14ac:dyDescent="0.2">
      <c r="C36256" s="554"/>
      <c r="D36256" s="554"/>
    </row>
    <row r="36257" spans="3:4" hidden="1" outlineLevel="1" x14ac:dyDescent="0.2">
      <c r="C36257" s="554"/>
      <c r="D36257" s="554"/>
    </row>
    <row r="36258" spans="3:4" hidden="1" outlineLevel="1" x14ac:dyDescent="0.2">
      <c r="C36258" s="554"/>
      <c r="D36258" s="554"/>
    </row>
    <row r="36259" spans="3:4" hidden="1" outlineLevel="1" x14ac:dyDescent="0.2">
      <c r="C36259" s="554"/>
      <c r="D36259" s="554"/>
    </row>
    <row r="36260" spans="3:4" hidden="1" outlineLevel="1" x14ac:dyDescent="0.2">
      <c r="C36260" s="554"/>
      <c r="D36260" s="554"/>
    </row>
    <row r="36261" spans="3:4" hidden="1" outlineLevel="1" x14ac:dyDescent="0.2">
      <c r="C36261" s="554"/>
      <c r="D36261" s="554"/>
    </row>
    <row r="36262" spans="3:4" hidden="1" outlineLevel="1" x14ac:dyDescent="0.2">
      <c r="C36262" s="554"/>
      <c r="D36262" s="554"/>
    </row>
    <row r="36263" spans="3:4" hidden="1" outlineLevel="1" x14ac:dyDescent="0.2">
      <c r="C36263" s="554"/>
      <c r="D36263" s="554"/>
    </row>
    <row r="36264" spans="3:4" hidden="1" outlineLevel="1" x14ac:dyDescent="0.2">
      <c r="C36264" s="554"/>
      <c r="D36264" s="554"/>
    </row>
    <row r="36265" spans="3:4" hidden="1" outlineLevel="1" x14ac:dyDescent="0.2">
      <c r="C36265" s="554"/>
      <c r="D36265" s="554"/>
    </row>
    <row r="36266" spans="3:4" hidden="1" outlineLevel="1" x14ac:dyDescent="0.2">
      <c r="C36266" s="554"/>
      <c r="D36266" s="554"/>
    </row>
    <row r="36267" spans="3:4" hidden="1" outlineLevel="1" x14ac:dyDescent="0.2">
      <c r="C36267" s="554"/>
      <c r="D36267" s="554"/>
    </row>
    <row r="36268" spans="3:4" hidden="1" outlineLevel="1" x14ac:dyDescent="0.2">
      <c r="C36268" s="554"/>
      <c r="D36268" s="554"/>
    </row>
    <row r="36269" spans="3:4" hidden="1" outlineLevel="1" x14ac:dyDescent="0.2">
      <c r="C36269" s="554"/>
      <c r="D36269" s="554"/>
    </row>
    <row r="36270" spans="3:4" hidden="1" outlineLevel="1" x14ac:dyDescent="0.2">
      <c r="C36270" s="554"/>
      <c r="D36270" s="554"/>
    </row>
    <row r="36271" spans="3:4" hidden="1" outlineLevel="1" x14ac:dyDescent="0.2">
      <c r="C36271" s="554"/>
      <c r="D36271" s="554"/>
    </row>
    <row r="36272" spans="3:4" hidden="1" outlineLevel="1" x14ac:dyDescent="0.2">
      <c r="C36272" s="554"/>
      <c r="D36272" s="554"/>
    </row>
    <row r="36273" spans="3:4" hidden="1" outlineLevel="1" x14ac:dyDescent="0.2">
      <c r="C36273" s="554"/>
      <c r="D36273" s="554"/>
    </row>
    <row r="36274" spans="3:4" hidden="1" outlineLevel="1" x14ac:dyDescent="0.2">
      <c r="C36274" s="554"/>
      <c r="D36274" s="554"/>
    </row>
    <row r="36275" spans="3:4" hidden="1" outlineLevel="1" x14ac:dyDescent="0.2">
      <c r="C36275" s="554"/>
      <c r="D36275" s="554"/>
    </row>
    <row r="36276" spans="3:4" hidden="1" outlineLevel="1" x14ac:dyDescent="0.2">
      <c r="C36276" s="554"/>
      <c r="D36276" s="554"/>
    </row>
    <row r="36277" spans="3:4" hidden="1" outlineLevel="1" x14ac:dyDescent="0.2">
      <c r="C36277" s="554"/>
      <c r="D36277" s="554"/>
    </row>
    <row r="36278" spans="3:4" hidden="1" outlineLevel="1" x14ac:dyDescent="0.2">
      <c r="C36278" s="554"/>
      <c r="D36278" s="554"/>
    </row>
    <row r="36279" spans="3:4" hidden="1" outlineLevel="1" x14ac:dyDescent="0.2">
      <c r="C36279" s="554"/>
      <c r="D36279" s="554"/>
    </row>
    <row r="36280" spans="3:4" hidden="1" outlineLevel="1" x14ac:dyDescent="0.2">
      <c r="C36280" s="554"/>
      <c r="D36280" s="554"/>
    </row>
    <row r="36281" spans="3:4" hidden="1" outlineLevel="1" x14ac:dyDescent="0.2">
      <c r="C36281" s="554"/>
      <c r="D36281" s="554"/>
    </row>
    <row r="36282" spans="3:4" hidden="1" outlineLevel="1" x14ac:dyDescent="0.2">
      <c r="C36282" s="554"/>
      <c r="D36282" s="554"/>
    </row>
    <row r="36283" spans="3:4" hidden="1" outlineLevel="1" x14ac:dyDescent="0.2">
      <c r="C36283" s="554"/>
      <c r="D36283" s="554"/>
    </row>
    <row r="36284" spans="3:4" hidden="1" outlineLevel="1" x14ac:dyDescent="0.2">
      <c r="C36284" s="554"/>
      <c r="D36284" s="554"/>
    </row>
    <row r="36285" spans="3:4" hidden="1" outlineLevel="1" x14ac:dyDescent="0.2">
      <c r="C36285" s="554"/>
      <c r="D36285" s="554"/>
    </row>
    <row r="36286" spans="3:4" hidden="1" outlineLevel="1" x14ac:dyDescent="0.2">
      <c r="C36286" s="554"/>
      <c r="D36286" s="554"/>
    </row>
    <row r="36287" spans="3:4" hidden="1" outlineLevel="1" x14ac:dyDescent="0.2">
      <c r="C36287" s="554"/>
      <c r="D36287" s="554"/>
    </row>
    <row r="36288" spans="3:4" hidden="1" outlineLevel="1" x14ac:dyDescent="0.2">
      <c r="C36288" s="554"/>
      <c r="D36288" s="554"/>
    </row>
    <row r="36289" spans="3:4" hidden="1" outlineLevel="1" x14ac:dyDescent="0.2">
      <c r="C36289" s="554"/>
      <c r="D36289" s="554"/>
    </row>
    <row r="36290" spans="3:4" hidden="1" outlineLevel="1" x14ac:dyDescent="0.2">
      <c r="C36290" s="554"/>
      <c r="D36290" s="554"/>
    </row>
    <row r="36291" spans="3:4" hidden="1" outlineLevel="1" x14ac:dyDescent="0.2">
      <c r="C36291" s="554"/>
      <c r="D36291" s="554"/>
    </row>
    <row r="36292" spans="3:4" hidden="1" outlineLevel="1" x14ac:dyDescent="0.2">
      <c r="C36292" s="554"/>
      <c r="D36292" s="554"/>
    </row>
    <row r="36293" spans="3:4" hidden="1" outlineLevel="1" x14ac:dyDescent="0.2">
      <c r="C36293" s="554"/>
      <c r="D36293" s="554"/>
    </row>
    <row r="36294" spans="3:4" hidden="1" outlineLevel="1" x14ac:dyDescent="0.2">
      <c r="C36294" s="554"/>
      <c r="D36294" s="554"/>
    </row>
    <row r="36295" spans="3:4" hidden="1" outlineLevel="1" x14ac:dyDescent="0.2">
      <c r="C36295" s="554"/>
      <c r="D36295" s="554"/>
    </row>
    <row r="36296" spans="3:4" hidden="1" outlineLevel="1" x14ac:dyDescent="0.2">
      <c r="C36296" s="554"/>
      <c r="D36296" s="554"/>
    </row>
    <row r="36297" spans="3:4" hidden="1" outlineLevel="1" x14ac:dyDescent="0.2">
      <c r="C36297" s="554"/>
      <c r="D36297" s="554"/>
    </row>
    <row r="36298" spans="3:4" hidden="1" outlineLevel="1" x14ac:dyDescent="0.2">
      <c r="C36298" s="554"/>
      <c r="D36298" s="554"/>
    </row>
    <row r="36299" spans="3:4" hidden="1" outlineLevel="1" x14ac:dyDescent="0.2">
      <c r="C36299" s="554"/>
      <c r="D36299" s="554"/>
    </row>
    <row r="36300" spans="3:4" hidden="1" outlineLevel="1" x14ac:dyDescent="0.2">
      <c r="C36300" s="554"/>
      <c r="D36300" s="554"/>
    </row>
    <row r="36301" spans="3:4" hidden="1" outlineLevel="1" x14ac:dyDescent="0.2">
      <c r="C36301" s="554"/>
      <c r="D36301" s="554"/>
    </row>
    <row r="36302" spans="3:4" hidden="1" outlineLevel="1" x14ac:dyDescent="0.2">
      <c r="C36302" s="554"/>
      <c r="D36302" s="554"/>
    </row>
    <row r="36303" spans="3:4" hidden="1" outlineLevel="1" x14ac:dyDescent="0.2">
      <c r="C36303" s="554"/>
      <c r="D36303" s="554"/>
    </row>
    <row r="36304" spans="3:4" hidden="1" outlineLevel="1" x14ac:dyDescent="0.2">
      <c r="C36304" s="554"/>
      <c r="D36304" s="554"/>
    </row>
    <row r="36305" spans="3:4" hidden="1" outlineLevel="1" x14ac:dyDescent="0.2">
      <c r="C36305" s="554"/>
      <c r="D36305" s="554"/>
    </row>
    <row r="36306" spans="3:4" hidden="1" outlineLevel="1" x14ac:dyDescent="0.2">
      <c r="C36306" s="554"/>
      <c r="D36306" s="554"/>
    </row>
    <row r="36307" spans="3:4" hidden="1" outlineLevel="1" x14ac:dyDescent="0.2">
      <c r="C36307" s="554"/>
      <c r="D36307" s="554"/>
    </row>
    <row r="36308" spans="3:4" hidden="1" outlineLevel="1" x14ac:dyDescent="0.2">
      <c r="C36308" s="554"/>
      <c r="D36308" s="554"/>
    </row>
    <row r="36309" spans="3:4" hidden="1" outlineLevel="1" x14ac:dyDescent="0.2">
      <c r="C36309" s="554"/>
      <c r="D36309" s="554"/>
    </row>
    <row r="36310" spans="3:4" hidden="1" outlineLevel="1" x14ac:dyDescent="0.2">
      <c r="C36310" s="554"/>
      <c r="D36310" s="554"/>
    </row>
    <row r="36311" spans="3:4" hidden="1" outlineLevel="1" x14ac:dyDescent="0.2">
      <c r="C36311" s="554"/>
      <c r="D36311" s="554"/>
    </row>
    <row r="36312" spans="3:4" hidden="1" outlineLevel="1" x14ac:dyDescent="0.2">
      <c r="C36312" s="554"/>
      <c r="D36312" s="554"/>
    </row>
    <row r="36313" spans="3:4" hidden="1" outlineLevel="1" x14ac:dyDescent="0.2">
      <c r="C36313" s="554"/>
      <c r="D36313" s="554"/>
    </row>
    <row r="36314" spans="3:4" hidden="1" outlineLevel="1" x14ac:dyDescent="0.2">
      <c r="C36314" s="554"/>
      <c r="D36314" s="554"/>
    </row>
    <row r="36315" spans="3:4" hidden="1" outlineLevel="1" x14ac:dyDescent="0.2">
      <c r="C36315" s="554"/>
      <c r="D36315" s="554"/>
    </row>
    <row r="36316" spans="3:4" hidden="1" outlineLevel="1" x14ac:dyDescent="0.2">
      <c r="C36316" s="554"/>
      <c r="D36316" s="554"/>
    </row>
    <row r="36317" spans="3:4" hidden="1" outlineLevel="1" x14ac:dyDescent="0.2">
      <c r="C36317" s="554"/>
      <c r="D36317" s="554"/>
    </row>
    <row r="36318" spans="3:4" hidden="1" outlineLevel="1" x14ac:dyDescent="0.2">
      <c r="C36318" s="554"/>
      <c r="D36318" s="554"/>
    </row>
    <row r="36319" spans="3:4" hidden="1" outlineLevel="1" x14ac:dyDescent="0.2">
      <c r="C36319" s="554"/>
      <c r="D36319" s="554"/>
    </row>
    <row r="36320" spans="3:4" hidden="1" outlineLevel="1" x14ac:dyDescent="0.2">
      <c r="C36320" s="554"/>
      <c r="D36320" s="554"/>
    </row>
    <row r="36321" spans="3:4" hidden="1" outlineLevel="1" x14ac:dyDescent="0.2">
      <c r="C36321" s="554"/>
      <c r="D36321" s="554"/>
    </row>
    <row r="36322" spans="3:4" hidden="1" outlineLevel="1" x14ac:dyDescent="0.2">
      <c r="C36322" s="554"/>
      <c r="D36322" s="554"/>
    </row>
    <row r="36323" spans="3:4" hidden="1" outlineLevel="1" x14ac:dyDescent="0.2">
      <c r="C36323" s="554"/>
      <c r="D36323" s="554"/>
    </row>
    <row r="36324" spans="3:4" hidden="1" outlineLevel="1" x14ac:dyDescent="0.2">
      <c r="C36324" s="554"/>
      <c r="D36324" s="554"/>
    </row>
    <row r="36325" spans="3:4" hidden="1" outlineLevel="1" x14ac:dyDescent="0.2">
      <c r="C36325" s="554"/>
      <c r="D36325" s="554"/>
    </row>
    <row r="36326" spans="3:4" hidden="1" outlineLevel="1" x14ac:dyDescent="0.2">
      <c r="C36326" s="554"/>
      <c r="D36326" s="554"/>
    </row>
    <row r="36327" spans="3:4" hidden="1" outlineLevel="1" x14ac:dyDescent="0.2">
      <c r="C36327" s="554"/>
      <c r="D36327" s="554"/>
    </row>
    <row r="36328" spans="3:4" hidden="1" outlineLevel="1" x14ac:dyDescent="0.2">
      <c r="C36328" s="554"/>
      <c r="D36328" s="554"/>
    </row>
    <row r="36329" spans="3:4" hidden="1" outlineLevel="1" x14ac:dyDescent="0.2">
      <c r="C36329" s="554"/>
      <c r="D36329" s="554"/>
    </row>
    <row r="36330" spans="3:4" hidden="1" outlineLevel="1" x14ac:dyDescent="0.2">
      <c r="C36330" s="554"/>
      <c r="D36330" s="554"/>
    </row>
    <row r="36331" spans="3:4" hidden="1" outlineLevel="1" x14ac:dyDescent="0.2">
      <c r="C36331" s="554"/>
      <c r="D36331" s="554"/>
    </row>
    <row r="36332" spans="3:4" hidden="1" outlineLevel="1" x14ac:dyDescent="0.2">
      <c r="C36332" s="554"/>
      <c r="D36332" s="554"/>
    </row>
    <row r="36333" spans="3:4" hidden="1" outlineLevel="1" x14ac:dyDescent="0.2">
      <c r="C36333" s="554"/>
      <c r="D36333" s="554"/>
    </row>
    <row r="36334" spans="3:4" hidden="1" outlineLevel="1" x14ac:dyDescent="0.2">
      <c r="C36334" s="554"/>
      <c r="D36334" s="554"/>
    </row>
    <row r="36335" spans="3:4" hidden="1" outlineLevel="1" x14ac:dyDescent="0.2">
      <c r="C36335" s="554"/>
      <c r="D36335" s="554"/>
    </row>
    <row r="36336" spans="3:4" hidden="1" outlineLevel="1" x14ac:dyDescent="0.2">
      <c r="C36336" s="554"/>
      <c r="D36336" s="554"/>
    </row>
    <row r="36337" spans="3:4" hidden="1" outlineLevel="1" x14ac:dyDescent="0.2">
      <c r="C36337" s="554"/>
      <c r="D36337" s="554"/>
    </row>
    <row r="36338" spans="3:4" hidden="1" outlineLevel="1" x14ac:dyDescent="0.2">
      <c r="C36338" s="554"/>
      <c r="D36338" s="554"/>
    </row>
    <row r="36339" spans="3:4" hidden="1" outlineLevel="1" x14ac:dyDescent="0.2">
      <c r="C36339" s="554"/>
      <c r="D36339" s="554"/>
    </row>
    <row r="36340" spans="3:4" hidden="1" outlineLevel="1" x14ac:dyDescent="0.2">
      <c r="C36340" s="554"/>
      <c r="D36340" s="554"/>
    </row>
    <row r="36341" spans="3:4" hidden="1" outlineLevel="1" x14ac:dyDescent="0.2">
      <c r="C36341" s="554"/>
      <c r="D36341" s="554"/>
    </row>
    <row r="36342" spans="3:4" hidden="1" outlineLevel="1" x14ac:dyDescent="0.2">
      <c r="C36342" s="554"/>
      <c r="D36342" s="554"/>
    </row>
    <row r="36343" spans="3:4" hidden="1" outlineLevel="1" x14ac:dyDescent="0.2">
      <c r="C36343" s="554"/>
      <c r="D36343" s="554"/>
    </row>
    <row r="36344" spans="3:4" hidden="1" outlineLevel="1" x14ac:dyDescent="0.2">
      <c r="C36344" s="554"/>
      <c r="D36344" s="554"/>
    </row>
    <row r="36345" spans="3:4" hidden="1" outlineLevel="1" x14ac:dyDescent="0.2">
      <c r="C36345" s="554"/>
      <c r="D36345" s="554"/>
    </row>
    <row r="36346" spans="3:4" hidden="1" outlineLevel="1" x14ac:dyDescent="0.2">
      <c r="C36346" s="554"/>
      <c r="D36346" s="554"/>
    </row>
    <row r="36347" spans="3:4" hidden="1" outlineLevel="1" x14ac:dyDescent="0.2">
      <c r="C36347" s="554"/>
      <c r="D36347" s="554"/>
    </row>
    <row r="36348" spans="3:4" hidden="1" outlineLevel="1" x14ac:dyDescent="0.2">
      <c r="C36348" s="554"/>
      <c r="D36348" s="554"/>
    </row>
    <row r="36349" spans="3:4" hidden="1" outlineLevel="1" x14ac:dyDescent="0.2">
      <c r="C36349" s="554"/>
      <c r="D36349" s="554"/>
    </row>
    <row r="36350" spans="3:4" hidden="1" outlineLevel="1" x14ac:dyDescent="0.2">
      <c r="C36350" s="554"/>
      <c r="D36350" s="554"/>
    </row>
    <row r="36351" spans="3:4" hidden="1" outlineLevel="1" x14ac:dyDescent="0.2">
      <c r="C36351" s="554"/>
      <c r="D36351" s="554"/>
    </row>
    <row r="36352" spans="3:4" hidden="1" outlineLevel="1" x14ac:dyDescent="0.2">
      <c r="C36352" s="554"/>
      <c r="D36352" s="554"/>
    </row>
    <row r="36353" spans="3:4" hidden="1" outlineLevel="1" x14ac:dyDescent="0.2">
      <c r="C36353" s="554"/>
      <c r="D36353" s="554"/>
    </row>
    <row r="36354" spans="3:4" hidden="1" outlineLevel="1" x14ac:dyDescent="0.2">
      <c r="C36354" s="554"/>
      <c r="D36354" s="554"/>
    </row>
    <row r="36355" spans="3:4" hidden="1" outlineLevel="1" x14ac:dyDescent="0.2">
      <c r="C36355" s="554"/>
      <c r="D36355" s="554"/>
    </row>
    <row r="36356" spans="3:4" hidden="1" outlineLevel="1" x14ac:dyDescent="0.2">
      <c r="C36356" s="554"/>
      <c r="D36356" s="554"/>
    </row>
    <row r="36357" spans="3:4" hidden="1" outlineLevel="1" x14ac:dyDescent="0.2">
      <c r="C36357" s="554"/>
      <c r="D36357" s="554"/>
    </row>
    <row r="36358" spans="3:4" hidden="1" outlineLevel="1" x14ac:dyDescent="0.2">
      <c r="C36358" s="554"/>
      <c r="D36358" s="554"/>
    </row>
    <row r="36359" spans="3:4" hidden="1" outlineLevel="1" x14ac:dyDescent="0.2">
      <c r="C36359" s="554"/>
      <c r="D36359" s="554"/>
    </row>
    <row r="36360" spans="3:4" hidden="1" outlineLevel="1" x14ac:dyDescent="0.2">
      <c r="C36360" s="554"/>
      <c r="D36360" s="554"/>
    </row>
    <row r="36361" spans="3:4" hidden="1" outlineLevel="1" x14ac:dyDescent="0.2">
      <c r="C36361" s="554"/>
      <c r="D36361" s="554"/>
    </row>
    <row r="36362" spans="3:4" hidden="1" outlineLevel="1" x14ac:dyDescent="0.2">
      <c r="C36362" s="554"/>
      <c r="D36362" s="554"/>
    </row>
    <row r="36363" spans="3:4" hidden="1" outlineLevel="1" x14ac:dyDescent="0.2">
      <c r="C36363" s="554"/>
      <c r="D36363" s="554"/>
    </row>
    <row r="36364" spans="3:4" hidden="1" outlineLevel="1" x14ac:dyDescent="0.2">
      <c r="C36364" s="554"/>
      <c r="D36364" s="554"/>
    </row>
    <row r="36365" spans="3:4" hidden="1" outlineLevel="1" x14ac:dyDescent="0.2">
      <c r="C36365" s="554"/>
      <c r="D36365" s="554"/>
    </row>
    <row r="36366" spans="3:4" hidden="1" outlineLevel="1" x14ac:dyDescent="0.2">
      <c r="C36366" s="554"/>
      <c r="D36366" s="554"/>
    </row>
    <row r="36367" spans="3:4" hidden="1" outlineLevel="1" x14ac:dyDescent="0.2">
      <c r="C36367" s="554"/>
      <c r="D36367" s="554"/>
    </row>
    <row r="36368" spans="3:4" hidden="1" outlineLevel="1" x14ac:dyDescent="0.2">
      <c r="C36368" s="554"/>
      <c r="D36368" s="554"/>
    </row>
    <row r="36369" spans="3:4" hidden="1" outlineLevel="1" x14ac:dyDescent="0.2">
      <c r="C36369" s="554"/>
      <c r="D36369" s="554"/>
    </row>
    <row r="36370" spans="3:4" hidden="1" outlineLevel="1" x14ac:dyDescent="0.2">
      <c r="C36370" s="554"/>
      <c r="D36370" s="554"/>
    </row>
    <row r="36371" spans="3:4" hidden="1" outlineLevel="1" x14ac:dyDescent="0.2">
      <c r="C36371" s="554"/>
      <c r="D36371" s="554"/>
    </row>
    <row r="36372" spans="3:4" hidden="1" outlineLevel="1" x14ac:dyDescent="0.2">
      <c r="C36372" s="554"/>
      <c r="D36372" s="554"/>
    </row>
    <row r="36373" spans="3:4" hidden="1" outlineLevel="1" x14ac:dyDescent="0.2">
      <c r="C36373" s="554"/>
      <c r="D36373" s="554"/>
    </row>
    <row r="36374" spans="3:4" hidden="1" outlineLevel="1" x14ac:dyDescent="0.2">
      <c r="C36374" s="554"/>
      <c r="D36374" s="554"/>
    </row>
    <row r="36375" spans="3:4" hidden="1" outlineLevel="1" x14ac:dyDescent="0.2">
      <c r="C36375" s="554"/>
      <c r="D36375" s="554"/>
    </row>
    <row r="36376" spans="3:4" hidden="1" outlineLevel="1" x14ac:dyDescent="0.2">
      <c r="C36376" s="554"/>
      <c r="D36376" s="554"/>
    </row>
    <row r="36377" spans="3:4" hidden="1" outlineLevel="1" x14ac:dyDescent="0.2">
      <c r="C36377" s="554"/>
      <c r="D36377" s="554"/>
    </row>
    <row r="36378" spans="3:4" hidden="1" outlineLevel="1" x14ac:dyDescent="0.2">
      <c r="C36378" s="554"/>
      <c r="D36378" s="554"/>
    </row>
    <row r="36379" spans="3:4" hidden="1" outlineLevel="1" x14ac:dyDescent="0.2">
      <c r="C36379" s="554"/>
      <c r="D36379" s="554"/>
    </row>
    <row r="36380" spans="3:4" hidden="1" outlineLevel="1" x14ac:dyDescent="0.2">
      <c r="C36380" s="554"/>
      <c r="D36380" s="554"/>
    </row>
    <row r="36381" spans="3:4" hidden="1" outlineLevel="1" x14ac:dyDescent="0.2">
      <c r="C36381" s="554"/>
      <c r="D36381" s="554"/>
    </row>
    <row r="36382" spans="3:4" hidden="1" outlineLevel="1" x14ac:dyDescent="0.2">
      <c r="C36382" s="554"/>
      <c r="D36382" s="554"/>
    </row>
    <row r="36383" spans="3:4" hidden="1" outlineLevel="1" x14ac:dyDescent="0.2">
      <c r="C36383" s="554"/>
      <c r="D36383" s="554"/>
    </row>
    <row r="36384" spans="3:4" hidden="1" outlineLevel="1" x14ac:dyDescent="0.2">
      <c r="C36384" s="554"/>
      <c r="D36384" s="554"/>
    </row>
    <row r="36385" spans="3:4" hidden="1" outlineLevel="1" x14ac:dyDescent="0.2">
      <c r="C36385" s="554"/>
      <c r="D36385" s="554"/>
    </row>
    <row r="36386" spans="3:4" hidden="1" outlineLevel="1" x14ac:dyDescent="0.2">
      <c r="C36386" s="554"/>
      <c r="D36386" s="554"/>
    </row>
    <row r="36387" spans="3:4" hidden="1" outlineLevel="1" x14ac:dyDescent="0.2">
      <c r="C36387" s="554"/>
      <c r="D36387" s="554"/>
    </row>
    <row r="36388" spans="3:4" hidden="1" outlineLevel="1" x14ac:dyDescent="0.2">
      <c r="C36388" s="554"/>
      <c r="D36388" s="554"/>
    </row>
    <row r="36389" spans="3:4" hidden="1" outlineLevel="1" x14ac:dyDescent="0.2">
      <c r="C36389" s="554"/>
      <c r="D36389" s="554"/>
    </row>
    <row r="36390" spans="3:4" hidden="1" outlineLevel="1" x14ac:dyDescent="0.2">
      <c r="C36390" s="554"/>
      <c r="D36390" s="554"/>
    </row>
    <row r="36391" spans="3:4" hidden="1" outlineLevel="1" x14ac:dyDescent="0.2">
      <c r="C36391" s="554"/>
      <c r="D36391" s="554"/>
    </row>
    <row r="36392" spans="3:4" hidden="1" outlineLevel="1" x14ac:dyDescent="0.2">
      <c r="C36392" s="554"/>
      <c r="D36392" s="554"/>
    </row>
    <row r="36393" spans="3:4" hidden="1" outlineLevel="1" x14ac:dyDescent="0.2">
      <c r="C36393" s="554"/>
      <c r="D36393" s="554"/>
    </row>
    <row r="36394" spans="3:4" hidden="1" outlineLevel="1" x14ac:dyDescent="0.2">
      <c r="C36394" s="554"/>
      <c r="D36394" s="554"/>
    </row>
    <row r="36395" spans="3:4" hidden="1" outlineLevel="1" x14ac:dyDescent="0.2">
      <c r="C36395" s="554"/>
      <c r="D36395" s="554"/>
    </row>
    <row r="36396" spans="3:4" hidden="1" outlineLevel="1" x14ac:dyDescent="0.2">
      <c r="C36396" s="554"/>
      <c r="D36396" s="554"/>
    </row>
    <row r="36397" spans="3:4" hidden="1" outlineLevel="1" x14ac:dyDescent="0.2">
      <c r="C36397" s="554"/>
      <c r="D36397" s="554"/>
    </row>
    <row r="36398" spans="3:4" hidden="1" outlineLevel="1" x14ac:dyDescent="0.2">
      <c r="C36398" s="554"/>
      <c r="D36398" s="554"/>
    </row>
    <row r="36399" spans="3:4" hidden="1" outlineLevel="1" x14ac:dyDescent="0.2">
      <c r="C36399" s="554"/>
      <c r="D36399" s="554"/>
    </row>
    <row r="36400" spans="3:4" hidden="1" outlineLevel="1" x14ac:dyDescent="0.2">
      <c r="C36400" s="554"/>
      <c r="D36400" s="554"/>
    </row>
    <row r="36401" spans="3:4" hidden="1" outlineLevel="1" x14ac:dyDescent="0.2">
      <c r="C36401" s="554"/>
      <c r="D36401" s="554"/>
    </row>
    <row r="36402" spans="3:4" hidden="1" outlineLevel="1" x14ac:dyDescent="0.2">
      <c r="C36402" s="554"/>
      <c r="D36402" s="554"/>
    </row>
    <row r="36403" spans="3:4" hidden="1" outlineLevel="1" x14ac:dyDescent="0.2">
      <c r="C36403" s="554"/>
      <c r="D36403" s="554"/>
    </row>
    <row r="36404" spans="3:4" hidden="1" outlineLevel="1" x14ac:dyDescent="0.2">
      <c r="C36404" s="554"/>
      <c r="D36404" s="554"/>
    </row>
    <row r="36405" spans="3:4" hidden="1" outlineLevel="1" x14ac:dyDescent="0.2">
      <c r="C36405" s="554"/>
      <c r="D36405" s="554"/>
    </row>
    <row r="36406" spans="3:4" hidden="1" outlineLevel="1" x14ac:dyDescent="0.2">
      <c r="C36406" s="554"/>
      <c r="D36406" s="554"/>
    </row>
    <row r="36407" spans="3:4" hidden="1" outlineLevel="1" x14ac:dyDescent="0.2">
      <c r="C36407" s="554"/>
      <c r="D36407" s="554"/>
    </row>
    <row r="36408" spans="3:4" hidden="1" outlineLevel="1" x14ac:dyDescent="0.2">
      <c r="C36408" s="554"/>
      <c r="D36408" s="554"/>
    </row>
    <row r="36409" spans="3:4" hidden="1" outlineLevel="1" x14ac:dyDescent="0.2">
      <c r="C36409" s="554"/>
      <c r="D36409" s="554"/>
    </row>
    <row r="36410" spans="3:4" hidden="1" outlineLevel="1" x14ac:dyDescent="0.2">
      <c r="C36410" s="554"/>
      <c r="D36410" s="554"/>
    </row>
    <row r="36411" spans="3:4" hidden="1" outlineLevel="1" x14ac:dyDescent="0.2">
      <c r="C36411" s="554"/>
      <c r="D36411" s="554"/>
    </row>
    <row r="36412" spans="3:4" hidden="1" outlineLevel="1" x14ac:dyDescent="0.2">
      <c r="C36412" s="554"/>
      <c r="D36412" s="554"/>
    </row>
    <row r="36413" spans="3:4" hidden="1" outlineLevel="1" x14ac:dyDescent="0.2">
      <c r="C36413" s="554"/>
      <c r="D36413" s="554"/>
    </row>
    <row r="36414" spans="3:4" hidden="1" outlineLevel="1" x14ac:dyDescent="0.2">
      <c r="C36414" s="554"/>
      <c r="D36414" s="554"/>
    </row>
    <row r="36415" spans="3:4" hidden="1" outlineLevel="1" x14ac:dyDescent="0.2">
      <c r="C36415" s="554"/>
      <c r="D36415" s="554"/>
    </row>
    <row r="36416" spans="3:4" hidden="1" outlineLevel="1" x14ac:dyDescent="0.2">
      <c r="C36416" s="554"/>
      <c r="D36416" s="554"/>
    </row>
    <row r="36417" spans="3:4" hidden="1" outlineLevel="1" x14ac:dyDescent="0.2">
      <c r="C36417" s="554"/>
      <c r="D36417" s="554"/>
    </row>
    <row r="36418" spans="3:4" hidden="1" outlineLevel="1" x14ac:dyDescent="0.2">
      <c r="C36418" s="554"/>
      <c r="D36418" s="554"/>
    </row>
    <row r="36419" spans="3:4" hidden="1" outlineLevel="1" x14ac:dyDescent="0.2">
      <c r="C36419" s="554"/>
      <c r="D36419" s="554"/>
    </row>
    <row r="36420" spans="3:4" hidden="1" outlineLevel="1" x14ac:dyDescent="0.2">
      <c r="C36420" s="554"/>
      <c r="D36420" s="554"/>
    </row>
    <row r="36421" spans="3:4" hidden="1" outlineLevel="1" x14ac:dyDescent="0.2">
      <c r="C36421" s="554"/>
      <c r="D36421" s="554"/>
    </row>
    <row r="36422" spans="3:4" hidden="1" outlineLevel="1" x14ac:dyDescent="0.2">
      <c r="C36422" s="554"/>
      <c r="D36422" s="554"/>
    </row>
    <row r="36423" spans="3:4" hidden="1" outlineLevel="1" x14ac:dyDescent="0.2">
      <c r="C36423" s="554"/>
      <c r="D36423" s="554"/>
    </row>
    <row r="36424" spans="3:4" hidden="1" outlineLevel="1" x14ac:dyDescent="0.2">
      <c r="C36424" s="554"/>
      <c r="D36424" s="554"/>
    </row>
    <row r="36425" spans="3:4" hidden="1" outlineLevel="1" x14ac:dyDescent="0.2">
      <c r="C36425" s="554"/>
      <c r="D36425" s="554"/>
    </row>
    <row r="36426" spans="3:4" hidden="1" outlineLevel="1" x14ac:dyDescent="0.2">
      <c r="C36426" s="554"/>
      <c r="D36426" s="554"/>
    </row>
    <row r="36427" spans="3:4" hidden="1" outlineLevel="1" x14ac:dyDescent="0.2">
      <c r="C36427" s="554"/>
      <c r="D36427" s="554"/>
    </row>
    <row r="36428" spans="3:4" hidden="1" outlineLevel="1" x14ac:dyDescent="0.2">
      <c r="C36428" s="554"/>
      <c r="D36428" s="554"/>
    </row>
    <row r="36429" spans="3:4" hidden="1" outlineLevel="1" x14ac:dyDescent="0.2">
      <c r="C36429" s="554"/>
      <c r="D36429" s="554"/>
    </row>
    <row r="36430" spans="3:4" hidden="1" outlineLevel="1" x14ac:dyDescent="0.2">
      <c r="C36430" s="554"/>
      <c r="D36430" s="554"/>
    </row>
    <row r="36431" spans="3:4" hidden="1" outlineLevel="1" x14ac:dyDescent="0.2">
      <c r="C36431" s="554"/>
      <c r="D36431" s="554"/>
    </row>
    <row r="36432" spans="3:4" hidden="1" outlineLevel="1" x14ac:dyDescent="0.2">
      <c r="C36432" s="554"/>
      <c r="D36432" s="554"/>
    </row>
    <row r="36433" spans="3:4" hidden="1" outlineLevel="1" x14ac:dyDescent="0.2">
      <c r="C36433" s="554"/>
      <c r="D36433" s="554"/>
    </row>
    <row r="36434" spans="3:4" hidden="1" outlineLevel="1" x14ac:dyDescent="0.2">
      <c r="C36434" s="554"/>
      <c r="D36434" s="554"/>
    </row>
    <row r="36435" spans="3:4" hidden="1" outlineLevel="1" x14ac:dyDescent="0.2">
      <c r="C36435" s="554"/>
      <c r="D36435" s="554"/>
    </row>
    <row r="36436" spans="3:4" hidden="1" outlineLevel="1" x14ac:dyDescent="0.2">
      <c r="C36436" s="554"/>
      <c r="D36436" s="554"/>
    </row>
    <row r="36437" spans="3:4" hidden="1" outlineLevel="1" x14ac:dyDescent="0.2">
      <c r="C36437" s="554"/>
      <c r="D36437" s="554"/>
    </row>
    <row r="36438" spans="3:4" hidden="1" outlineLevel="1" x14ac:dyDescent="0.2">
      <c r="C36438" s="554"/>
      <c r="D36438" s="554"/>
    </row>
    <row r="36439" spans="3:4" hidden="1" outlineLevel="1" x14ac:dyDescent="0.2">
      <c r="C36439" s="554"/>
      <c r="D36439" s="554"/>
    </row>
    <row r="36440" spans="3:4" hidden="1" outlineLevel="1" x14ac:dyDescent="0.2">
      <c r="C36440" s="554"/>
      <c r="D36440" s="554"/>
    </row>
    <row r="36441" spans="3:4" hidden="1" outlineLevel="1" x14ac:dyDescent="0.2">
      <c r="C36441" s="554"/>
      <c r="D36441" s="554"/>
    </row>
    <row r="36442" spans="3:4" hidden="1" outlineLevel="1" x14ac:dyDescent="0.2">
      <c r="C36442" s="554"/>
      <c r="D36442" s="554"/>
    </row>
    <row r="36443" spans="3:4" hidden="1" outlineLevel="1" x14ac:dyDescent="0.2">
      <c r="C36443" s="554"/>
      <c r="D36443" s="554"/>
    </row>
    <row r="36444" spans="3:4" hidden="1" outlineLevel="1" x14ac:dyDescent="0.2">
      <c r="C36444" s="554"/>
      <c r="D36444" s="554"/>
    </row>
    <row r="36445" spans="3:4" hidden="1" outlineLevel="1" x14ac:dyDescent="0.2">
      <c r="C36445" s="554"/>
      <c r="D36445" s="554"/>
    </row>
    <row r="36446" spans="3:4" hidden="1" outlineLevel="1" x14ac:dyDescent="0.2">
      <c r="C36446" s="554"/>
      <c r="D36446" s="554"/>
    </row>
    <row r="36447" spans="3:4" hidden="1" outlineLevel="1" x14ac:dyDescent="0.2">
      <c r="C36447" s="554"/>
      <c r="D36447" s="554"/>
    </row>
    <row r="36448" spans="3:4" hidden="1" outlineLevel="1" x14ac:dyDescent="0.2">
      <c r="C36448" s="554"/>
      <c r="D36448" s="554"/>
    </row>
    <row r="36449" spans="3:4" hidden="1" outlineLevel="1" x14ac:dyDescent="0.2">
      <c r="C36449" s="554"/>
      <c r="D36449" s="554"/>
    </row>
    <row r="36450" spans="3:4" hidden="1" outlineLevel="1" x14ac:dyDescent="0.2">
      <c r="C36450" s="554"/>
      <c r="D36450" s="554"/>
    </row>
    <row r="36451" spans="3:4" hidden="1" outlineLevel="1" x14ac:dyDescent="0.2">
      <c r="C36451" s="554"/>
      <c r="D36451" s="554"/>
    </row>
    <row r="36452" spans="3:4" hidden="1" outlineLevel="1" x14ac:dyDescent="0.2">
      <c r="C36452" s="554"/>
      <c r="D36452" s="554"/>
    </row>
    <row r="36453" spans="3:4" hidden="1" outlineLevel="1" x14ac:dyDescent="0.2">
      <c r="C36453" s="554"/>
      <c r="D36453" s="554"/>
    </row>
    <row r="36454" spans="3:4" hidden="1" outlineLevel="1" x14ac:dyDescent="0.2">
      <c r="C36454" s="554"/>
      <c r="D36454" s="554"/>
    </row>
    <row r="36455" spans="3:4" hidden="1" outlineLevel="1" x14ac:dyDescent="0.2">
      <c r="C36455" s="554"/>
      <c r="D36455" s="554"/>
    </row>
    <row r="36456" spans="3:4" hidden="1" outlineLevel="1" x14ac:dyDescent="0.2">
      <c r="C36456" s="554"/>
      <c r="D36456" s="554"/>
    </row>
    <row r="36457" spans="3:4" hidden="1" outlineLevel="1" x14ac:dyDescent="0.2">
      <c r="C36457" s="554"/>
      <c r="D36457" s="554"/>
    </row>
    <row r="36458" spans="3:4" hidden="1" outlineLevel="1" x14ac:dyDescent="0.2">
      <c r="C36458" s="554"/>
      <c r="D36458" s="554"/>
    </row>
    <row r="36459" spans="3:4" hidden="1" outlineLevel="1" x14ac:dyDescent="0.2">
      <c r="C36459" s="554"/>
      <c r="D36459" s="554"/>
    </row>
    <row r="36460" spans="3:4" hidden="1" outlineLevel="1" x14ac:dyDescent="0.2">
      <c r="C36460" s="554"/>
      <c r="D36460" s="554"/>
    </row>
    <row r="36461" spans="3:4" hidden="1" outlineLevel="1" x14ac:dyDescent="0.2">
      <c r="C36461" s="554"/>
      <c r="D36461" s="554"/>
    </row>
    <row r="36462" spans="3:4" hidden="1" outlineLevel="1" x14ac:dyDescent="0.2">
      <c r="C36462" s="554"/>
      <c r="D36462" s="554"/>
    </row>
    <row r="36463" spans="3:4" hidden="1" outlineLevel="1" x14ac:dyDescent="0.2">
      <c r="C36463" s="554"/>
      <c r="D36463" s="554"/>
    </row>
    <row r="36464" spans="3:4" hidden="1" outlineLevel="1" x14ac:dyDescent="0.2">
      <c r="C36464" s="554"/>
      <c r="D36464" s="554"/>
    </row>
    <row r="36465" spans="3:4" hidden="1" outlineLevel="1" x14ac:dyDescent="0.2">
      <c r="C36465" s="554"/>
      <c r="D36465" s="554"/>
    </row>
    <row r="36466" spans="3:4" hidden="1" outlineLevel="1" x14ac:dyDescent="0.2">
      <c r="C36466" s="554"/>
      <c r="D36466" s="554"/>
    </row>
    <row r="36467" spans="3:4" hidden="1" outlineLevel="1" x14ac:dyDescent="0.2">
      <c r="C36467" s="554"/>
      <c r="D36467" s="554"/>
    </row>
    <row r="36468" spans="3:4" hidden="1" outlineLevel="1" x14ac:dyDescent="0.2">
      <c r="C36468" s="554"/>
      <c r="D36468" s="554"/>
    </row>
    <row r="36469" spans="3:4" hidden="1" outlineLevel="1" x14ac:dyDescent="0.2">
      <c r="C36469" s="554"/>
      <c r="D36469" s="554"/>
    </row>
    <row r="36470" spans="3:4" hidden="1" outlineLevel="1" x14ac:dyDescent="0.2">
      <c r="C36470" s="554"/>
      <c r="D36470" s="554"/>
    </row>
    <row r="36471" spans="3:4" hidden="1" outlineLevel="1" x14ac:dyDescent="0.2">
      <c r="C36471" s="554"/>
      <c r="D36471" s="554"/>
    </row>
    <row r="36472" spans="3:4" hidden="1" outlineLevel="1" x14ac:dyDescent="0.2">
      <c r="C36472" s="554"/>
      <c r="D36472" s="554"/>
    </row>
    <row r="36473" spans="3:4" hidden="1" outlineLevel="1" x14ac:dyDescent="0.2">
      <c r="C36473" s="554"/>
      <c r="D36473" s="554"/>
    </row>
    <row r="36474" spans="3:4" hidden="1" outlineLevel="1" x14ac:dyDescent="0.2">
      <c r="C36474" s="554"/>
      <c r="D36474" s="554"/>
    </row>
    <row r="36475" spans="3:4" hidden="1" outlineLevel="1" x14ac:dyDescent="0.2">
      <c r="C36475" s="554"/>
      <c r="D36475" s="554"/>
    </row>
    <row r="36476" spans="3:4" hidden="1" outlineLevel="1" x14ac:dyDescent="0.2">
      <c r="C36476" s="554"/>
      <c r="D36476" s="554"/>
    </row>
    <row r="36477" spans="3:4" hidden="1" outlineLevel="1" x14ac:dyDescent="0.2">
      <c r="C36477" s="554"/>
      <c r="D36477" s="554"/>
    </row>
    <row r="36478" spans="3:4" hidden="1" outlineLevel="1" x14ac:dyDescent="0.2">
      <c r="C36478" s="554"/>
      <c r="D36478" s="554"/>
    </row>
    <row r="36479" spans="3:4" hidden="1" outlineLevel="1" x14ac:dyDescent="0.2">
      <c r="C36479" s="554"/>
      <c r="D36479" s="554"/>
    </row>
    <row r="36480" spans="3:4" hidden="1" outlineLevel="1" x14ac:dyDescent="0.2">
      <c r="C36480" s="554"/>
      <c r="D36480" s="554"/>
    </row>
    <row r="36481" spans="3:4" hidden="1" outlineLevel="1" x14ac:dyDescent="0.2">
      <c r="C36481" s="554"/>
      <c r="D36481" s="554"/>
    </row>
    <row r="36482" spans="3:4" hidden="1" outlineLevel="1" x14ac:dyDescent="0.2">
      <c r="C36482" s="554"/>
      <c r="D36482" s="554"/>
    </row>
    <row r="36483" spans="3:4" hidden="1" outlineLevel="1" x14ac:dyDescent="0.2">
      <c r="C36483" s="554"/>
      <c r="D36483" s="554"/>
    </row>
    <row r="36484" spans="3:4" hidden="1" outlineLevel="1" x14ac:dyDescent="0.2">
      <c r="C36484" s="554"/>
      <c r="D36484" s="554"/>
    </row>
    <row r="36485" spans="3:4" hidden="1" outlineLevel="1" x14ac:dyDescent="0.2">
      <c r="C36485" s="554"/>
      <c r="D36485" s="554"/>
    </row>
    <row r="36486" spans="3:4" hidden="1" outlineLevel="1" x14ac:dyDescent="0.2">
      <c r="C36486" s="554"/>
      <c r="D36486" s="554"/>
    </row>
    <row r="36487" spans="3:4" hidden="1" outlineLevel="1" x14ac:dyDescent="0.2">
      <c r="C36487" s="554"/>
      <c r="D36487" s="554"/>
    </row>
    <row r="36488" spans="3:4" hidden="1" outlineLevel="1" x14ac:dyDescent="0.2">
      <c r="C36488" s="554"/>
      <c r="D36488" s="554"/>
    </row>
    <row r="36489" spans="3:4" hidden="1" outlineLevel="1" x14ac:dyDescent="0.2">
      <c r="C36489" s="554"/>
      <c r="D36489" s="554"/>
    </row>
    <row r="36490" spans="3:4" hidden="1" outlineLevel="1" x14ac:dyDescent="0.2">
      <c r="C36490" s="554"/>
      <c r="D36490" s="554"/>
    </row>
    <row r="36491" spans="3:4" hidden="1" outlineLevel="1" x14ac:dyDescent="0.2">
      <c r="C36491" s="554"/>
      <c r="D36491" s="554"/>
    </row>
    <row r="36492" spans="3:4" hidden="1" outlineLevel="1" x14ac:dyDescent="0.2">
      <c r="C36492" s="554"/>
      <c r="D36492" s="554"/>
    </row>
    <row r="36493" spans="3:4" hidden="1" outlineLevel="1" x14ac:dyDescent="0.2">
      <c r="C36493" s="554"/>
      <c r="D36493" s="554"/>
    </row>
    <row r="36494" spans="3:4" hidden="1" outlineLevel="1" x14ac:dyDescent="0.2">
      <c r="C36494" s="554"/>
      <c r="D36494" s="554"/>
    </row>
    <row r="36495" spans="3:4" hidden="1" outlineLevel="1" x14ac:dyDescent="0.2">
      <c r="C36495" s="554"/>
      <c r="D36495" s="554"/>
    </row>
    <row r="36496" spans="3:4" hidden="1" outlineLevel="1" x14ac:dyDescent="0.2">
      <c r="C36496" s="554"/>
      <c r="D36496" s="554"/>
    </row>
    <row r="36497" spans="3:4" hidden="1" outlineLevel="1" x14ac:dyDescent="0.2">
      <c r="C36497" s="554"/>
      <c r="D36497" s="554"/>
    </row>
    <row r="36498" spans="3:4" hidden="1" outlineLevel="1" x14ac:dyDescent="0.2">
      <c r="C36498" s="554"/>
      <c r="D36498" s="554"/>
    </row>
    <row r="36499" spans="3:4" hidden="1" outlineLevel="1" x14ac:dyDescent="0.2">
      <c r="C36499" s="554"/>
      <c r="D36499" s="554"/>
    </row>
    <row r="36500" spans="3:4" hidden="1" outlineLevel="1" x14ac:dyDescent="0.2">
      <c r="C36500" s="554"/>
      <c r="D36500" s="554"/>
    </row>
    <row r="36501" spans="3:4" hidden="1" outlineLevel="1" x14ac:dyDescent="0.2">
      <c r="C36501" s="554"/>
      <c r="D36501" s="554"/>
    </row>
    <row r="36502" spans="3:4" hidden="1" outlineLevel="1" x14ac:dyDescent="0.2">
      <c r="C36502" s="554"/>
      <c r="D36502" s="554"/>
    </row>
    <row r="36503" spans="3:4" hidden="1" outlineLevel="1" x14ac:dyDescent="0.2">
      <c r="C36503" s="554"/>
      <c r="D36503" s="554"/>
    </row>
    <row r="36504" spans="3:4" hidden="1" outlineLevel="1" x14ac:dyDescent="0.2">
      <c r="C36504" s="554"/>
      <c r="D36504" s="554"/>
    </row>
    <row r="36505" spans="3:4" hidden="1" outlineLevel="1" x14ac:dyDescent="0.2">
      <c r="C36505" s="554"/>
      <c r="D36505" s="554"/>
    </row>
    <row r="36506" spans="3:4" hidden="1" outlineLevel="1" x14ac:dyDescent="0.2">
      <c r="C36506" s="554"/>
      <c r="D36506" s="554"/>
    </row>
    <row r="36507" spans="3:4" hidden="1" outlineLevel="1" x14ac:dyDescent="0.2">
      <c r="C36507" s="554"/>
      <c r="D36507" s="554"/>
    </row>
    <row r="36508" spans="3:4" hidden="1" outlineLevel="1" x14ac:dyDescent="0.2">
      <c r="C36508" s="554"/>
      <c r="D36508" s="554"/>
    </row>
    <row r="36509" spans="3:4" hidden="1" outlineLevel="1" x14ac:dyDescent="0.2">
      <c r="C36509" s="554"/>
      <c r="D36509" s="554"/>
    </row>
    <row r="36510" spans="3:4" hidden="1" outlineLevel="1" x14ac:dyDescent="0.2">
      <c r="C36510" s="554"/>
      <c r="D36510" s="554"/>
    </row>
    <row r="36511" spans="3:4" hidden="1" outlineLevel="1" x14ac:dyDescent="0.2">
      <c r="C36511" s="554"/>
      <c r="D36511" s="554"/>
    </row>
    <row r="36512" spans="3:4" hidden="1" outlineLevel="1" x14ac:dyDescent="0.2">
      <c r="C36512" s="554"/>
      <c r="D36512" s="554"/>
    </row>
    <row r="36513" spans="3:4" hidden="1" outlineLevel="1" x14ac:dyDescent="0.2">
      <c r="C36513" s="554"/>
      <c r="D36513" s="554"/>
    </row>
    <row r="36514" spans="3:4" hidden="1" outlineLevel="1" x14ac:dyDescent="0.2">
      <c r="C36514" s="554"/>
      <c r="D36514" s="554"/>
    </row>
    <row r="36515" spans="3:4" hidden="1" outlineLevel="1" x14ac:dyDescent="0.2">
      <c r="C36515" s="554"/>
      <c r="D36515" s="554"/>
    </row>
    <row r="36516" spans="3:4" hidden="1" outlineLevel="1" x14ac:dyDescent="0.2">
      <c r="C36516" s="554"/>
      <c r="D36516" s="554"/>
    </row>
    <row r="36517" spans="3:4" hidden="1" outlineLevel="1" x14ac:dyDescent="0.2">
      <c r="C36517" s="554"/>
      <c r="D36517" s="554"/>
    </row>
    <row r="36518" spans="3:4" hidden="1" outlineLevel="1" x14ac:dyDescent="0.2">
      <c r="C36518" s="554"/>
      <c r="D36518" s="554"/>
    </row>
    <row r="36519" spans="3:4" hidden="1" outlineLevel="1" x14ac:dyDescent="0.2">
      <c r="C36519" s="554"/>
      <c r="D36519" s="554"/>
    </row>
    <row r="36520" spans="3:4" hidden="1" outlineLevel="1" x14ac:dyDescent="0.2">
      <c r="C36520" s="554"/>
      <c r="D36520" s="554"/>
    </row>
    <row r="36521" spans="3:4" hidden="1" outlineLevel="1" x14ac:dyDescent="0.2">
      <c r="C36521" s="554"/>
      <c r="D36521" s="554"/>
    </row>
    <row r="36522" spans="3:4" hidden="1" outlineLevel="1" x14ac:dyDescent="0.2">
      <c r="C36522" s="554"/>
      <c r="D36522" s="554"/>
    </row>
    <row r="36523" spans="3:4" hidden="1" outlineLevel="1" x14ac:dyDescent="0.2">
      <c r="C36523" s="554"/>
      <c r="D36523" s="554"/>
    </row>
    <row r="36524" spans="3:4" hidden="1" outlineLevel="1" x14ac:dyDescent="0.2">
      <c r="C36524" s="554"/>
      <c r="D36524" s="554"/>
    </row>
    <row r="36525" spans="3:4" hidden="1" outlineLevel="1" x14ac:dyDescent="0.2">
      <c r="C36525" s="554"/>
      <c r="D36525" s="554"/>
    </row>
    <row r="36526" spans="3:4" hidden="1" outlineLevel="1" x14ac:dyDescent="0.2">
      <c r="C36526" s="554"/>
      <c r="D36526" s="554"/>
    </row>
    <row r="36527" spans="3:4" hidden="1" outlineLevel="1" x14ac:dyDescent="0.2">
      <c r="C36527" s="554"/>
      <c r="D36527" s="554"/>
    </row>
    <row r="36528" spans="3:4" hidden="1" outlineLevel="1" x14ac:dyDescent="0.2">
      <c r="C36528" s="554"/>
      <c r="D36528" s="554"/>
    </row>
    <row r="36529" spans="3:4" hidden="1" outlineLevel="1" x14ac:dyDescent="0.2">
      <c r="C36529" s="554"/>
      <c r="D36529" s="554"/>
    </row>
    <row r="36530" spans="3:4" hidden="1" outlineLevel="1" x14ac:dyDescent="0.2">
      <c r="C36530" s="554"/>
      <c r="D36530" s="554"/>
    </row>
    <row r="36531" spans="3:4" hidden="1" outlineLevel="1" x14ac:dyDescent="0.2">
      <c r="C36531" s="554"/>
      <c r="D36531" s="554"/>
    </row>
    <row r="36532" spans="3:4" hidden="1" outlineLevel="1" x14ac:dyDescent="0.2">
      <c r="C36532" s="554"/>
      <c r="D36532" s="554"/>
    </row>
    <row r="36533" spans="3:4" hidden="1" outlineLevel="1" x14ac:dyDescent="0.2">
      <c r="C36533" s="554"/>
      <c r="D36533" s="554"/>
    </row>
    <row r="36534" spans="3:4" hidden="1" outlineLevel="1" x14ac:dyDescent="0.2">
      <c r="C36534" s="554"/>
      <c r="D36534" s="554"/>
    </row>
    <row r="36535" spans="3:4" hidden="1" outlineLevel="1" x14ac:dyDescent="0.2">
      <c r="C36535" s="554"/>
      <c r="D36535" s="554"/>
    </row>
    <row r="36536" spans="3:4" hidden="1" outlineLevel="1" x14ac:dyDescent="0.2">
      <c r="C36536" s="554"/>
      <c r="D36536" s="554"/>
    </row>
    <row r="36537" spans="3:4" hidden="1" outlineLevel="1" x14ac:dyDescent="0.2">
      <c r="C36537" s="554"/>
      <c r="D36537" s="554"/>
    </row>
    <row r="36538" spans="3:4" hidden="1" outlineLevel="1" x14ac:dyDescent="0.2">
      <c r="C36538" s="554"/>
      <c r="D36538" s="554"/>
    </row>
    <row r="36539" spans="3:4" hidden="1" outlineLevel="1" x14ac:dyDescent="0.2">
      <c r="C36539" s="554"/>
      <c r="D36539" s="554"/>
    </row>
    <row r="36540" spans="3:4" hidden="1" outlineLevel="1" x14ac:dyDescent="0.2">
      <c r="C36540" s="554"/>
      <c r="D36540" s="554"/>
    </row>
    <row r="36541" spans="3:4" hidden="1" outlineLevel="1" x14ac:dyDescent="0.2">
      <c r="C36541" s="554"/>
      <c r="D36541" s="554"/>
    </row>
    <row r="36542" spans="3:4" hidden="1" outlineLevel="1" x14ac:dyDescent="0.2">
      <c r="C36542" s="554"/>
      <c r="D36542" s="554"/>
    </row>
    <row r="36543" spans="3:4" hidden="1" outlineLevel="1" x14ac:dyDescent="0.2">
      <c r="C36543" s="554"/>
      <c r="D36543" s="554"/>
    </row>
    <row r="36544" spans="3:4" hidden="1" outlineLevel="1" x14ac:dyDescent="0.2">
      <c r="C36544" s="554"/>
      <c r="D36544" s="554"/>
    </row>
    <row r="36545" spans="3:4" hidden="1" outlineLevel="1" x14ac:dyDescent="0.2">
      <c r="C36545" s="554"/>
      <c r="D36545" s="554"/>
    </row>
    <row r="36546" spans="3:4" hidden="1" outlineLevel="1" x14ac:dyDescent="0.2">
      <c r="C36546" s="554"/>
      <c r="D36546" s="554"/>
    </row>
    <row r="36547" spans="3:4" hidden="1" outlineLevel="1" x14ac:dyDescent="0.2">
      <c r="C36547" s="554"/>
      <c r="D36547" s="554"/>
    </row>
    <row r="36548" spans="3:4" hidden="1" outlineLevel="1" x14ac:dyDescent="0.2">
      <c r="C36548" s="554"/>
      <c r="D36548" s="554"/>
    </row>
    <row r="36549" spans="3:4" hidden="1" outlineLevel="1" x14ac:dyDescent="0.2">
      <c r="C36549" s="554"/>
      <c r="D36549" s="554"/>
    </row>
    <row r="36550" spans="3:4" hidden="1" outlineLevel="1" x14ac:dyDescent="0.2">
      <c r="C36550" s="554"/>
      <c r="D36550" s="554"/>
    </row>
    <row r="36551" spans="3:4" hidden="1" outlineLevel="1" x14ac:dyDescent="0.2">
      <c r="C36551" s="554"/>
      <c r="D36551" s="554"/>
    </row>
    <row r="36552" spans="3:4" hidden="1" outlineLevel="1" x14ac:dyDescent="0.2">
      <c r="C36552" s="554"/>
      <c r="D36552" s="554"/>
    </row>
    <row r="36553" spans="3:4" hidden="1" outlineLevel="1" x14ac:dyDescent="0.2">
      <c r="C36553" s="554"/>
      <c r="D36553" s="554"/>
    </row>
    <row r="36554" spans="3:4" hidden="1" outlineLevel="1" x14ac:dyDescent="0.2">
      <c r="C36554" s="554"/>
      <c r="D36554" s="554"/>
    </row>
    <row r="36555" spans="3:4" hidden="1" outlineLevel="1" x14ac:dyDescent="0.2">
      <c r="C36555" s="554"/>
      <c r="D36555" s="554"/>
    </row>
    <row r="36556" spans="3:4" hidden="1" outlineLevel="1" x14ac:dyDescent="0.2">
      <c r="C36556" s="554"/>
      <c r="D36556" s="554"/>
    </row>
    <row r="36557" spans="3:4" hidden="1" outlineLevel="1" x14ac:dyDescent="0.2">
      <c r="C36557" s="554"/>
      <c r="D36557" s="554"/>
    </row>
    <row r="36558" spans="3:4" hidden="1" outlineLevel="1" x14ac:dyDescent="0.2">
      <c r="C36558" s="554"/>
      <c r="D36558" s="554"/>
    </row>
    <row r="36559" spans="3:4" hidden="1" outlineLevel="1" x14ac:dyDescent="0.2">
      <c r="C36559" s="554"/>
      <c r="D36559" s="554"/>
    </row>
    <row r="36560" spans="3:4" hidden="1" outlineLevel="1" x14ac:dyDescent="0.2">
      <c r="C36560" s="554"/>
      <c r="D36560" s="554"/>
    </row>
    <row r="36561" spans="3:4" hidden="1" outlineLevel="1" x14ac:dyDescent="0.2">
      <c r="C36561" s="554"/>
      <c r="D36561" s="554"/>
    </row>
    <row r="36562" spans="3:4" hidden="1" outlineLevel="1" x14ac:dyDescent="0.2">
      <c r="C36562" s="554"/>
      <c r="D36562" s="554"/>
    </row>
    <row r="36563" spans="3:4" hidden="1" outlineLevel="1" x14ac:dyDescent="0.2">
      <c r="C36563" s="554"/>
      <c r="D36563" s="554"/>
    </row>
    <row r="36564" spans="3:4" hidden="1" outlineLevel="1" x14ac:dyDescent="0.2">
      <c r="C36564" s="554"/>
      <c r="D36564" s="554"/>
    </row>
    <row r="36565" spans="3:4" hidden="1" outlineLevel="1" x14ac:dyDescent="0.2">
      <c r="C36565" s="554"/>
      <c r="D36565" s="554"/>
    </row>
    <row r="36566" spans="3:4" hidden="1" outlineLevel="1" x14ac:dyDescent="0.2">
      <c r="C36566" s="554"/>
      <c r="D36566" s="554"/>
    </row>
    <row r="36567" spans="3:4" hidden="1" outlineLevel="1" x14ac:dyDescent="0.2">
      <c r="C36567" s="554"/>
      <c r="D36567" s="554"/>
    </row>
    <row r="36568" spans="3:4" hidden="1" outlineLevel="1" x14ac:dyDescent="0.2">
      <c r="C36568" s="554"/>
      <c r="D36568" s="554"/>
    </row>
    <row r="36569" spans="3:4" hidden="1" outlineLevel="1" x14ac:dyDescent="0.2">
      <c r="C36569" s="554"/>
      <c r="D36569" s="554"/>
    </row>
    <row r="36570" spans="3:4" hidden="1" outlineLevel="1" x14ac:dyDescent="0.2">
      <c r="C36570" s="554"/>
      <c r="D36570" s="554"/>
    </row>
    <row r="36571" spans="3:4" hidden="1" outlineLevel="1" x14ac:dyDescent="0.2">
      <c r="C36571" s="554"/>
      <c r="D36571" s="554"/>
    </row>
    <row r="36572" spans="3:4" hidden="1" outlineLevel="1" x14ac:dyDescent="0.2">
      <c r="C36572" s="554"/>
      <c r="D36572" s="554"/>
    </row>
    <row r="36573" spans="3:4" hidden="1" outlineLevel="1" x14ac:dyDescent="0.2">
      <c r="C36573" s="554"/>
      <c r="D36573" s="554"/>
    </row>
    <row r="36574" spans="3:4" hidden="1" outlineLevel="1" x14ac:dyDescent="0.2">
      <c r="C36574" s="554"/>
      <c r="D36574" s="554"/>
    </row>
    <row r="36575" spans="3:4" hidden="1" outlineLevel="1" x14ac:dyDescent="0.2">
      <c r="C36575" s="554"/>
      <c r="D36575" s="554"/>
    </row>
    <row r="36576" spans="3:4" hidden="1" outlineLevel="1" x14ac:dyDescent="0.2">
      <c r="C36576" s="554"/>
      <c r="D36576" s="554"/>
    </row>
    <row r="36577" spans="3:4" hidden="1" outlineLevel="1" x14ac:dyDescent="0.2">
      <c r="C36577" s="554"/>
      <c r="D36577" s="554"/>
    </row>
    <row r="36578" spans="3:4" hidden="1" outlineLevel="1" x14ac:dyDescent="0.2">
      <c r="C36578" s="554"/>
      <c r="D36578" s="554"/>
    </row>
    <row r="36579" spans="3:4" hidden="1" outlineLevel="1" x14ac:dyDescent="0.2">
      <c r="C36579" s="554"/>
      <c r="D36579" s="554"/>
    </row>
    <row r="36580" spans="3:4" hidden="1" outlineLevel="1" x14ac:dyDescent="0.2">
      <c r="C36580" s="554"/>
      <c r="D36580" s="554"/>
    </row>
    <row r="36581" spans="3:4" hidden="1" outlineLevel="1" x14ac:dyDescent="0.2">
      <c r="C36581" s="554"/>
      <c r="D36581" s="554"/>
    </row>
    <row r="36582" spans="3:4" hidden="1" outlineLevel="1" x14ac:dyDescent="0.2">
      <c r="C36582" s="554"/>
      <c r="D36582" s="554"/>
    </row>
    <row r="36583" spans="3:4" hidden="1" outlineLevel="1" x14ac:dyDescent="0.2">
      <c r="C36583" s="554"/>
      <c r="D36583" s="554"/>
    </row>
    <row r="36584" spans="3:4" hidden="1" outlineLevel="1" x14ac:dyDescent="0.2">
      <c r="C36584" s="554"/>
      <c r="D36584" s="554"/>
    </row>
    <row r="36585" spans="3:4" hidden="1" outlineLevel="1" x14ac:dyDescent="0.2">
      <c r="C36585" s="554"/>
      <c r="D36585" s="554"/>
    </row>
    <row r="36586" spans="3:4" hidden="1" outlineLevel="1" x14ac:dyDescent="0.2">
      <c r="C36586" s="554"/>
      <c r="D36586" s="554"/>
    </row>
    <row r="36587" spans="3:4" hidden="1" outlineLevel="1" x14ac:dyDescent="0.2">
      <c r="C36587" s="554"/>
      <c r="D36587" s="554"/>
    </row>
    <row r="36588" spans="3:4" hidden="1" outlineLevel="1" x14ac:dyDescent="0.2">
      <c r="C36588" s="554"/>
      <c r="D36588" s="554"/>
    </row>
    <row r="36589" spans="3:4" hidden="1" outlineLevel="1" x14ac:dyDescent="0.2">
      <c r="C36589" s="554"/>
      <c r="D36589" s="554"/>
    </row>
    <row r="36590" spans="3:4" hidden="1" outlineLevel="1" x14ac:dyDescent="0.2">
      <c r="C36590" s="554"/>
      <c r="D36590" s="554"/>
    </row>
    <row r="36591" spans="3:4" hidden="1" outlineLevel="1" x14ac:dyDescent="0.2">
      <c r="C36591" s="554"/>
      <c r="D36591" s="554"/>
    </row>
    <row r="36592" spans="3:4" hidden="1" outlineLevel="1" x14ac:dyDescent="0.2">
      <c r="C36592" s="554"/>
      <c r="D36592" s="554"/>
    </row>
    <row r="36593" spans="3:4" hidden="1" outlineLevel="1" x14ac:dyDescent="0.2">
      <c r="C36593" s="554"/>
      <c r="D36593" s="554"/>
    </row>
    <row r="36594" spans="3:4" hidden="1" outlineLevel="1" x14ac:dyDescent="0.2">
      <c r="C36594" s="554"/>
      <c r="D36594" s="554"/>
    </row>
    <row r="36595" spans="3:4" hidden="1" outlineLevel="1" x14ac:dyDescent="0.2">
      <c r="C36595" s="554"/>
      <c r="D36595" s="554"/>
    </row>
    <row r="36596" spans="3:4" hidden="1" outlineLevel="1" x14ac:dyDescent="0.2">
      <c r="C36596" s="554"/>
      <c r="D36596" s="554"/>
    </row>
    <row r="36597" spans="3:4" hidden="1" outlineLevel="1" x14ac:dyDescent="0.2">
      <c r="C36597" s="554"/>
      <c r="D36597" s="554"/>
    </row>
    <row r="36598" spans="3:4" hidden="1" outlineLevel="1" x14ac:dyDescent="0.2">
      <c r="C36598" s="554"/>
      <c r="D36598" s="554"/>
    </row>
    <row r="36599" spans="3:4" hidden="1" outlineLevel="1" x14ac:dyDescent="0.2">
      <c r="C36599" s="554"/>
      <c r="D36599" s="554"/>
    </row>
    <row r="36600" spans="3:4" hidden="1" outlineLevel="1" x14ac:dyDescent="0.2">
      <c r="C36600" s="554"/>
      <c r="D36600" s="554"/>
    </row>
    <row r="36601" spans="3:4" hidden="1" outlineLevel="1" x14ac:dyDescent="0.2">
      <c r="C36601" s="554"/>
      <c r="D36601" s="554"/>
    </row>
    <row r="36602" spans="3:4" hidden="1" outlineLevel="1" x14ac:dyDescent="0.2">
      <c r="C36602" s="554"/>
      <c r="D36602" s="554"/>
    </row>
    <row r="36603" spans="3:4" hidden="1" outlineLevel="1" x14ac:dyDescent="0.2">
      <c r="C36603" s="554"/>
      <c r="D36603" s="554"/>
    </row>
    <row r="36604" spans="3:4" hidden="1" outlineLevel="1" x14ac:dyDescent="0.2">
      <c r="C36604" s="554"/>
      <c r="D36604" s="554"/>
    </row>
    <row r="36605" spans="3:4" hidden="1" outlineLevel="1" x14ac:dyDescent="0.2">
      <c r="C36605" s="554"/>
      <c r="D36605" s="554"/>
    </row>
    <row r="36606" spans="3:4" hidden="1" outlineLevel="1" x14ac:dyDescent="0.2">
      <c r="C36606" s="554"/>
      <c r="D36606" s="554"/>
    </row>
    <row r="36607" spans="3:4" hidden="1" outlineLevel="1" x14ac:dyDescent="0.2">
      <c r="C36607" s="554"/>
      <c r="D36607" s="554"/>
    </row>
    <row r="36608" spans="3:4" hidden="1" outlineLevel="1" x14ac:dyDescent="0.2">
      <c r="C36608" s="554"/>
      <c r="D36608" s="554"/>
    </row>
    <row r="36609" spans="3:4" hidden="1" outlineLevel="1" x14ac:dyDescent="0.2">
      <c r="C36609" s="554"/>
      <c r="D36609" s="554"/>
    </row>
    <row r="36610" spans="3:4" hidden="1" outlineLevel="1" x14ac:dyDescent="0.2">
      <c r="C36610" s="554"/>
      <c r="D36610" s="554"/>
    </row>
    <row r="36611" spans="3:4" hidden="1" outlineLevel="1" x14ac:dyDescent="0.2">
      <c r="C36611" s="554"/>
      <c r="D36611" s="554"/>
    </row>
    <row r="36612" spans="3:4" hidden="1" outlineLevel="1" x14ac:dyDescent="0.2">
      <c r="C36612" s="554"/>
      <c r="D36612" s="554"/>
    </row>
    <row r="36613" spans="3:4" hidden="1" outlineLevel="1" x14ac:dyDescent="0.2">
      <c r="C36613" s="554"/>
      <c r="D36613" s="554"/>
    </row>
    <row r="36614" spans="3:4" hidden="1" outlineLevel="1" x14ac:dyDescent="0.2">
      <c r="C36614" s="554"/>
      <c r="D36614" s="554"/>
    </row>
    <row r="36615" spans="3:4" hidden="1" outlineLevel="1" x14ac:dyDescent="0.2">
      <c r="C36615" s="554"/>
      <c r="D36615" s="554"/>
    </row>
    <row r="36616" spans="3:4" hidden="1" outlineLevel="1" x14ac:dyDescent="0.2">
      <c r="C36616" s="554"/>
      <c r="D36616" s="554"/>
    </row>
    <row r="36617" spans="3:4" hidden="1" outlineLevel="1" x14ac:dyDescent="0.2">
      <c r="C36617" s="554"/>
      <c r="D36617" s="554"/>
    </row>
    <row r="36618" spans="3:4" hidden="1" outlineLevel="1" x14ac:dyDescent="0.2">
      <c r="C36618" s="554"/>
      <c r="D36618" s="554"/>
    </row>
    <row r="36619" spans="3:4" hidden="1" outlineLevel="1" x14ac:dyDescent="0.2">
      <c r="C36619" s="554"/>
      <c r="D36619" s="554"/>
    </row>
    <row r="36620" spans="3:4" hidden="1" outlineLevel="1" x14ac:dyDescent="0.2">
      <c r="C36620" s="554"/>
      <c r="D36620" s="554"/>
    </row>
    <row r="36621" spans="3:4" hidden="1" outlineLevel="1" x14ac:dyDescent="0.2">
      <c r="C36621" s="554"/>
      <c r="D36621" s="554"/>
    </row>
    <row r="36622" spans="3:4" hidden="1" outlineLevel="1" x14ac:dyDescent="0.2">
      <c r="C36622" s="554"/>
      <c r="D36622" s="554"/>
    </row>
    <row r="36623" spans="3:4" hidden="1" outlineLevel="1" x14ac:dyDescent="0.2">
      <c r="C36623" s="554"/>
      <c r="D36623" s="554"/>
    </row>
    <row r="36624" spans="3:4" hidden="1" outlineLevel="1" x14ac:dyDescent="0.2">
      <c r="C36624" s="554"/>
      <c r="D36624" s="554"/>
    </row>
    <row r="36625" spans="3:4" hidden="1" outlineLevel="1" x14ac:dyDescent="0.2">
      <c r="C36625" s="554"/>
      <c r="D36625" s="554"/>
    </row>
    <row r="36626" spans="3:4" hidden="1" outlineLevel="1" x14ac:dyDescent="0.2">
      <c r="C36626" s="554"/>
      <c r="D36626" s="554"/>
    </row>
    <row r="36627" spans="3:4" hidden="1" outlineLevel="1" x14ac:dyDescent="0.2">
      <c r="C36627" s="554"/>
      <c r="D36627" s="554"/>
    </row>
    <row r="36628" spans="3:4" hidden="1" outlineLevel="1" x14ac:dyDescent="0.2">
      <c r="C36628" s="554"/>
      <c r="D36628" s="554"/>
    </row>
    <row r="36629" spans="3:4" hidden="1" outlineLevel="1" x14ac:dyDescent="0.2">
      <c r="C36629" s="554"/>
      <c r="D36629" s="554"/>
    </row>
    <row r="36630" spans="3:4" hidden="1" outlineLevel="1" x14ac:dyDescent="0.2">
      <c r="C36630" s="554"/>
      <c r="D36630" s="554"/>
    </row>
    <row r="36631" spans="3:4" hidden="1" outlineLevel="1" x14ac:dyDescent="0.2">
      <c r="C36631" s="554"/>
      <c r="D36631" s="554"/>
    </row>
    <row r="36632" spans="3:4" hidden="1" outlineLevel="1" x14ac:dyDescent="0.2">
      <c r="C36632" s="554"/>
      <c r="D36632" s="554"/>
    </row>
    <row r="36633" spans="3:4" hidden="1" outlineLevel="1" x14ac:dyDescent="0.2">
      <c r="C36633" s="554"/>
      <c r="D36633" s="554"/>
    </row>
    <row r="36634" spans="3:4" hidden="1" outlineLevel="1" x14ac:dyDescent="0.2">
      <c r="C36634" s="554"/>
      <c r="D36634" s="554"/>
    </row>
    <row r="36635" spans="3:4" hidden="1" outlineLevel="1" x14ac:dyDescent="0.2">
      <c r="C36635" s="554"/>
      <c r="D36635" s="554"/>
    </row>
    <row r="36636" spans="3:4" hidden="1" outlineLevel="1" x14ac:dyDescent="0.2">
      <c r="C36636" s="554"/>
      <c r="D36636" s="554"/>
    </row>
    <row r="36637" spans="3:4" hidden="1" outlineLevel="1" x14ac:dyDescent="0.2">
      <c r="C36637" s="554"/>
      <c r="D36637" s="554"/>
    </row>
    <row r="36638" spans="3:4" hidden="1" outlineLevel="1" x14ac:dyDescent="0.2">
      <c r="C36638" s="554"/>
      <c r="D36638" s="554"/>
    </row>
    <row r="36639" spans="3:4" hidden="1" outlineLevel="1" x14ac:dyDescent="0.2">
      <c r="C36639" s="554"/>
      <c r="D36639" s="554"/>
    </row>
    <row r="36640" spans="3:4" hidden="1" outlineLevel="1" x14ac:dyDescent="0.2">
      <c r="C36640" s="554"/>
      <c r="D36640" s="554"/>
    </row>
    <row r="36641" spans="3:4" hidden="1" outlineLevel="1" x14ac:dyDescent="0.2">
      <c r="C36641" s="554"/>
      <c r="D36641" s="554"/>
    </row>
    <row r="36642" spans="3:4" hidden="1" outlineLevel="1" x14ac:dyDescent="0.2">
      <c r="C36642" s="554"/>
      <c r="D36642" s="554"/>
    </row>
    <row r="36643" spans="3:4" hidden="1" outlineLevel="1" x14ac:dyDescent="0.2">
      <c r="C36643" s="554"/>
      <c r="D36643" s="554"/>
    </row>
    <row r="36644" spans="3:4" hidden="1" outlineLevel="1" x14ac:dyDescent="0.2">
      <c r="C36644" s="554"/>
      <c r="D36644" s="554"/>
    </row>
    <row r="36645" spans="3:4" hidden="1" outlineLevel="1" x14ac:dyDescent="0.2">
      <c r="C36645" s="554"/>
      <c r="D36645" s="554"/>
    </row>
    <row r="36646" spans="3:4" hidden="1" outlineLevel="1" x14ac:dyDescent="0.2">
      <c r="C36646" s="554"/>
      <c r="D36646" s="554"/>
    </row>
    <row r="36647" spans="3:4" hidden="1" outlineLevel="1" x14ac:dyDescent="0.2">
      <c r="C36647" s="554"/>
      <c r="D36647" s="554"/>
    </row>
    <row r="36648" spans="3:4" hidden="1" outlineLevel="1" x14ac:dyDescent="0.2">
      <c r="C36648" s="554"/>
      <c r="D36648" s="554"/>
    </row>
    <row r="36649" spans="3:4" hidden="1" outlineLevel="1" x14ac:dyDescent="0.2">
      <c r="C36649" s="554"/>
      <c r="D36649" s="554"/>
    </row>
    <row r="36650" spans="3:4" hidden="1" outlineLevel="1" x14ac:dyDescent="0.2">
      <c r="C36650" s="554"/>
      <c r="D36650" s="554"/>
    </row>
    <row r="36651" spans="3:4" hidden="1" outlineLevel="1" x14ac:dyDescent="0.2">
      <c r="C36651" s="554"/>
      <c r="D36651" s="554"/>
    </row>
    <row r="36652" spans="3:4" hidden="1" outlineLevel="1" x14ac:dyDescent="0.2">
      <c r="C36652" s="554"/>
      <c r="D36652" s="554"/>
    </row>
    <row r="36653" spans="3:4" hidden="1" outlineLevel="1" x14ac:dyDescent="0.2">
      <c r="C36653" s="554"/>
      <c r="D36653" s="554"/>
    </row>
    <row r="36654" spans="3:4" hidden="1" outlineLevel="1" x14ac:dyDescent="0.2">
      <c r="C36654" s="554"/>
      <c r="D36654" s="554"/>
    </row>
    <row r="36655" spans="3:4" hidden="1" outlineLevel="1" x14ac:dyDescent="0.2">
      <c r="C36655" s="554"/>
      <c r="D36655" s="554"/>
    </row>
    <row r="36656" spans="3:4" hidden="1" outlineLevel="1" x14ac:dyDescent="0.2">
      <c r="C36656" s="554"/>
      <c r="D36656" s="554"/>
    </row>
    <row r="36657" spans="3:4" hidden="1" outlineLevel="1" x14ac:dyDescent="0.2">
      <c r="C36657" s="554"/>
      <c r="D36657" s="554"/>
    </row>
    <row r="36658" spans="3:4" hidden="1" outlineLevel="1" x14ac:dyDescent="0.2">
      <c r="C36658" s="554"/>
      <c r="D36658" s="554"/>
    </row>
    <row r="36659" spans="3:4" hidden="1" outlineLevel="1" x14ac:dyDescent="0.2">
      <c r="C36659" s="554"/>
      <c r="D36659" s="554"/>
    </row>
    <row r="36660" spans="3:4" hidden="1" outlineLevel="1" x14ac:dyDescent="0.2">
      <c r="C36660" s="554"/>
      <c r="D36660" s="554"/>
    </row>
    <row r="36661" spans="3:4" hidden="1" outlineLevel="1" x14ac:dyDescent="0.2">
      <c r="C36661" s="554"/>
      <c r="D36661" s="554"/>
    </row>
    <row r="36662" spans="3:4" hidden="1" outlineLevel="1" x14ac:dyDescent="0.2">
      <c r="C36662" s="554"/>
      <c r="D36662" s="554"/>
    </row>
    <row r="36663" spans="3:4" hidden="1" outlineLevel="1" x14ac:dyDescent="0.2">
      <c r="C36663" s="554"/>
      <c r="D36663" s="554"/>
    </row>
    <row r="36664" spans="3:4" hidden="1" outlineLevel="1" x14ac:dyDescent="0.2">
      <c r="C36664" s="554"/>
      <c r="D36664" s="554"/>
    </row>
    <row r="36665" spans="3:4" hidden="1" outlineLevel="1" x14ac:dyDescent="0.2">
      <c r="C36665" s="554"/>
      <c r="D36665" s="554"/>
    </row>
    <row r="36666" spans="3:4" hidden="1" outlineLevel="1" x14ac:dyDescent="0.2">
      <c r="C36666" s="554"/>
      <c r="D36666" s="554"/>
    </row>
    <row r="36667" spans="3:4" hidden="1" outlineLevel="1" x14ac:dyDescent="0.2">
      <c r="C36667" s="554"/>
      <c r="D36667" s="554"/>
    </row>
    <row r="36668" spans="3:4" hidden="1" outlineLevel="1" x14ac:dyDescent="0.2">
      <c r="C36668" s="554"/>
      <c r="D36668" s="554"/>
    </row>
    <row r="36669" spans="3:4" hidden="1" outlineLevel="1" x14ac:dyDescent="0.2">
      <c r="C36669" s="554"/>
      <c r="D36669" s="554"/>
    </row>
    <row r="36670" spans="3:4" hidden="1" outlineLevel="1" x14ac:dyDescent="0.2">
      <c r="C36670" s="554"/>
      <c r="D36670" s="554"/>
    </row>
    <row r="36671" spans="3:4" hidden="1" outlineLevel="1" x14ac:dyDescent="0.2">
      <c r="C36671" s="554"/>
      <c r="D36671" s="554"/>
    </row>
    <row r="36672" spans="3:4" hidden="1" outlineLevel="1" x14ac:dyDescent="0.2">
      <c r="C36672" s="554"/>
      <c r="D36672" s="554"/>
    </row>
    <row r="36673" spans="3:4" hidden="1" outlineLevel="1" x14ac:dyDescent="0.2">
      <c r="C36673" s="554"/>
      <c r="D36673" s="554"/>
    </row>
    <row r="36674" spans="3:4" hidden="1" outlineLevel="1" x14ac:dyDescent="0.2">
      <c r="C36674" s="554"/>
      <c r="D36674" s="554"/>
    </row>
    <row r="36675" spans="3:4" hidden="1" outlineLevel="1" x14ac:dyDescent="0.2">
      <c r="C36675" s="554"/>
      <c r="D36675" s="554"/>
    </row>
    <row r="36676" spans="3:4" hidden="1" outlineLevel="1" x14ac:dyDescent="0.2">
      <c r="C36676" s="554"/>
      <c r="D36676" s="554"/>
    </row>
    <row r="36677" spans="3:4" hidden="1" outlineLevel="1" x14ac:dyDescent="0.2">
      <c r="C36677" s="554"/>
      <c r="D36677" s="554"/>
    </row>
    <row r="36678" spans="3:4" hidden="1" outlineLevel="1" x14ac:dyDescent="0.2">
      <c r="C36678" s="554"/>
      <c r="D36678" s="554"/>
    </row>
    <row r="36679" spans="3:4" hidden="1" outlineLevel="1" x14ac:dyDescent="0.2">
      <c r="C36679" s="554"/>
      <c r="D36679" s="554"/>
    </row>
    <row r="36680" spans="3:4" hidden="1" outlineLevel="1" x14ac:dyDescent="0.2">
      <c r="C36680" s="554"/>
      <c r="D36680" s="554"/>
    </row>
    <row r="36681" spans="3:4" hidden="1" outlineLevel="1" x14ac:dyDescent="0.2">
      <c r="C36681" s="554"/>
      <c r="D36681" s="554"/>
    </row>
    <row r="36682" spans="3:4" hidden="1" outlineLevel="1" x14ac:dyDescent="0.2">
      <c r="C36682" s="554"/>
      <c r="D36682" s="554"/>
    </row>
    <row r="36683" spans="3:4" hidden="1" outlineLevel="1" x14ac:dyDescent="0.2">
      <c r="C36683" s="554"/>
      <c r="D36683" s="554"/>
    </row>
    <row r="36684" spans="3:4" hidden="1" outlineLevel="1" x14ac:dyDescent="0.2">
      <c r="C36684" s="554"/>
      <c r="D36684" s="554"/>
    </row>
    <row r="36685" spans="3:4" hidden="1" outlineLevel="1" x14ac:dyDescent="0.2">
      <c r="C36685" s="554"/>
      <c r="D36685" s="554"/>
    </row>
    <row r="36686" spans="3:4" hidden="1" outlineLevel="1" x14ac:dyDescent="0.2">
      <c r="C36686" s="554"/>
      <c r="D36686" s="554"/>
    </row>
    <row r="36687" spans="3:4" hidden="1" outlineLevel="1" x14ac:dyDescent="0.2">
      <c r="C36687" s="554"/>
      <c r="D36687" s="554"/>
    </row>
    <row r="36688" spans="3:4" hidden="1" outlineLevel="1" x14ac:dyDescent="0.2">
      <c r="C36688" s="554"/>
      <c r="D36688" s="554"/>
    </row>
    <row r="36689" spans="3:4" hidden="1" outlineLevel="1" x14ac:dyDescent="0.2">
      <c r="C36689" s="554"/>
      <c r="D36689" s="554"/>
    </row>
    <row r="36690" spans="3:4" hidden="1" outlineLevel="1" x14ac:dyDescent="0.2">
      <c r="C36690" s="554"/>
      <c r="D36690" s="554"/>
    </row>
    <row r="36691" spans="3:4" hidden="1" outlineLevel="1" x14ac:dyDescent="0.2">
      <c r="C36691" s="554"/>
      <c r="D36691" s="554"/>
    </row>
    <row r="36692" spans="3:4" hidden="1" outlineLevel="1" x14ac:dyDescent="0.2">
      <c r="C36692" s="554"/>
      <c r="D36692" s="554"/>
    </row>
    <row r="36693" spans="3:4" hidden="1" outlineLevel="1" x14ac:dyDescent="0.2">
      <c r="C36693" s="554"/>
      <c r="D36693" s="554"/>
    </row>
    <row r="36694" spans="3:4" hidden="1" outlineLevel="1" x14ac:dyDescent="0.2">
      <c r="C36694" s="554"/>
      <c r="D36694" s="554"/>
    </row>
    <row r="36695" spans="3:4" hidden="1" outlineLevel="1" x14ac:dyDescent="0.2">
      <c r="C36695" s="554"/>
      <c r="D36695" s="554"/>
    </row>
    <row r="36696" spans="3:4" hidden="1" outlineLevel="1" x14ac:dyDescent="0.2">
      <c r="C36696" s="554"/>
      <c r="D36696" s="554"/>
    </row>
    <row r="36697" spans="3:4" hidden="1" outlineLevel="1" x14ac:dyDescent="0.2">
      <c r="C36697" s="554"/>
      <c r="D36697" s="554"/>
    </row>
    <row r="36698" spans="3:4" hidden="1" outlineLevel="1" x14ac:dyDescent="0.2">
      <c r="C36698" s="554"/>
      <c r="D36698" s="554"/>
    </row>
    <row r="36699" spans="3:4" hidden="1" outlineLevel="1" x14ac:dyDescent="0.2">
      <c r="C36699" s="554"/>
      <c r="D36699" s="554"/>
    </row>
    <row r="36700" spans="3:4" hidden="1" outlineLevel="1" x14ac:dyDescent="0.2">
      <c r="C36700" s="554"/>
      <c r="D36700" s="554"/>
    </row>
    <row r="36701" spans="3:4" hidden="1" outlineLevel="1" x14ac:dyDescent="0.2">
      <c r="C36701" s="554"/>
      <c r="D36701" s="554"/>
    </row>
    <row r="36702" spans="3:4" hidden="1" outlineLevel="1" x14ac:dyDescent="0.2">
      <c r="C36702" s="554"/>
      <c r="D36702" s="554"/>
    </row>
    <row r="36703" spans="3:4" hidden="1" outlineLevel="1" x14ac:dyDescent="0.2">
      <c r="C36703" s="554"/>
      <c r="D36703" s="554"/>
    </row>
    <row r="36704" spans="3:4" hidden="1" outlineLevel="1" x14ac:dyDescent="0.2">
      <c r="C36704" s="554"/>
      <c r="D36704" s="554"/>
    </row>
    <row r="36705" spans="3:4" hidden="1" outlineLevel="1" x14ac:dyDescent="0.2">
      <c r="C36705" s="554"/>
      <c r="D36705" s="554"/>
    </row>
    <row r="36706" spans="3:4" hidden="1" outlineLevel="1" x14ac:dyDescent="0.2">
      <c r="C36706" s="554"/>
      <c r="D36706" s="554"/>
    </row>
    <row r="36707" spans="3:4" hidden="1" outlineLevel="1" x14ac:dyDescent="0.2">
      <c r="C36707" s="554"/>
      <c r="D36707" s="554"/>
    </row>
    <row r="36708" spans="3:4" hidden="1" outlineLevel="1" x14ac:dyDescent="0.2">
      <c r="C36708" s="554"/>
      <c r="D36708" s="554"/>
    </row>
    <row r="36709" spans="3:4" hidden="1" outlineLevel="1" x14ac:dyDescent="0.2">
      <c r="C36709" s="554"/>
      <c r="D36709" s="554"/>
    </row>
    <row r="36710" spans="3:4" hidden="1" outlineLevel="1" x14ac:dyDescent="0.2">
      <c r="C36710" s="554"/>
      <c r="D36710" s="554"/>
    </row>
    <row r="36711" spans="3:4" hidden="1" outlineLevel="1" x14ac:dyDescent="0.2">
      <c r="C36711" s="554"/>
      <c r="D36711" s="554"/>
    </row>
    <row r="36712" spans="3:4" hidden="1" outlineLevel="1" x14ac:dyDescent="0.2">
      <c r="C36712" s="554"/>
      <c r="D36712" s="554"/>
    </row>
    <row r="36713" spans="3:4" hidden="1" outlineLevel="1" x14ac:dyDescent="0.2">
      <c r="C36713" s="554"/>
      <c r="D36713" s="554"/>
    </row>
    <row r="36714" spans="3:4" hidden="1" outlineLevel="1" x14ac:dyDescent="0.2">
      <c r="C36714" s="554"/>
      <c r="D36714" s="554"/>
    </row>
    <row r="36715" spans="3:4" hidden="1" outlineLevel="1" x14ac:dyDescent="0.2">
      <c r="C36715" s="554"/>
      <c r="D36715" s="554"/>
    </row>
    <row r="36716" spans="3:4" hidden="1" outlineLevel="1" x14ac:dyDescent="0.2">
      <c r="C36716" s="554"/>
      <c r="D36716" s="554"/>
    </row>
    <row r="36717" spans="3:4" hidden="1" outlineLevel="1" x14ac:dyDescent="0.2">
      <c r="C36717" s="554"/>
      <c r="D36717" s="554"/>
    </row>
    <row r="36718" spans="3:4" hidden="1" outlineLevel="1" x14ac:dyDescent="0.2">
      <c r="C36718" s="554"/>
      <c r="D36718" s="554"/>
    </row>
    <row r="36719" spans="3:4" hidden="1" outlineLevel="1" x14ac:dyDescent="0.2">
      <c r="C36719" s="554"/>
      <c r="D36719" s="554"/>
    </row>
    <row r="36720" spans="3:4" hidden="1" outlineLevel="1" x14ac:dyDescent="0.2">
      <c r="C36720" s="554"/>
      <c r="D36720" s="554"/>
    </row>
    <row r="36721" spans="3:4" hidden="1" outlineLevel="1" x14ac:dyDescent="0.2">
      <c r="C36721" s="554"/>
      <c r="D36721" s="554"/>
    </row>
    <row r="36722" spans="3:4" hidden="1" outlineLevel="1" x14ac:dyDescent="0.2">
      <c r="C36722" s="554"/>
      <c r="D36722" s="554"/>
    </row>
    <row r="36723" spans="3:4" hidden="1" outlineLevel="1" x14ac:dyDescent="0.2">
      <c r="C36723" s="554"/>
      <c r="D36723" s="554"/>
    </row>
    <row r="36724" spans="3:4" hidden="1" outlineLevel="1" x14ac:dyDescent="0.2">
      <c r="C36724" s="554"/>
      <c r="D36724" s="554"/>
    </row>
    <row r="36725" spans="3:4" hidden="1" outlineLevel="1" x14ac:dyDescent="0.2">
      <c r="C36725" s="554"/>
      <c r="D36725" s="554"/>
    </row>
    <row r="36726" spans="3:4" hidden="1" outlineLevel="1" x14ac:dyDescent="0.2">
      <c r="C36726" s="554"/>
      <c r="D36726" s="554"/>
    </row>
    <row r="36727" spans="3:4" hidden="1" outlineLevel="1" x14ac:dyDescent="0.2">
      <c r="C36727" s="554"/>
      <c r="D36727" s="554"/>
    </row>
    <row r="36728" spans="3:4" hidden="1" outlineLevel="1" x14ac:dyDescent="0.2">
      <c r="C36728" s="554"/>
      <c r="D36728" s="554"/>
    </row>
    <row r="36729" spans="3:4" hidden="1" outlineLevel="1" x14ac:dyDescent="0.2">
      <c r="C36729" s="554"/>
      <c r="D36729" s="554"/>
    </row>
    <row r="36730" spans="3:4" hidden="1" outlineLevel="1" x14ac:dyDescent="0.2">
      <c r="C36730" s="554"/>
      <c r="D36730" s="554"/>
    </row>
    <row r="36731" spans="3:4" hidden="1" outlineLevel="1" x14ac:dyDescent="0.2">
      <c r="C36731" s="554"/>
      <c r="D36731" s="554"/>
    </row>
    <row r="36732" spans="3:4" hidden="1" outlineLevel="1" x14ac:dyDescent="0.2">
      <c r="C36732" s="554"/>
      <c r="D36732" s="554"/>
    </row>
    <row r="36733" spans="3:4" hidden="1" outlineLevel="1" x14ac:dyDescent="0.2">
      <c r="C36733" s="554"/>
      <c r="D36733" s="554"/>
    </row>
    <row r="36734" spans="3:4" hidden="1" outlineLevel="1" x14ac:dyDescent="0.2">
      <c r="C36734" s="554"/>
      <c r="D36734" s="554"/>
    </row>
    <row r="36735" spans="3:4" hidden="1" outlineLevel="1" x14ac:dyDescent="0.2">
      <c r="C36735" s="554"/>
      <c r="D36735" s="554"/>
    </row>
    <row r="36736" spans="3:4" hidden="1" outlineLevel="1" x14ac:dyDescent="0.2">
      <c r="C36736" s="554"/>
      <c r="D36736" s="554"/>
    </row>
    <row r="36737" spans="3:4" hidden="1" outlineLevel="1" x14ac:dyDescent="0.2">
      <c r="C36737" s="554"/>
      <c r="D36737" s="554"/>
    </row>
    <row r="36738" spans="3:4" hidden="1" outlineLevel="1" x14ac:dyDescent="0.2">
      <c r="C36738" s="554"/>
      <c r="D36738" s="554"/>
    </row>
    <row r="36739" spans="3:4" hidden="1" outlineLevel="1" x14ac:dyDescent="0.2">
      <c r="C36739" s="554"/>
      <c r="D36739" s="554"/>
    </row>
    <row r="36740" spans="3:4" hidden="1" outlineLevel="1" x14ac:dyDescent="0.2">
      <c r="C36740" s="554"/>
      <c r="D36740" s="554"/>
    </row>
    <row r="36741" spans="3:4" hidden="1" outlineLevel="1" x14ac:dyDescent="0.2">
      <c r="C36741" s="554"/>
      <c r="D36741" s="554"/>
    </row>
    <row r="36742" spans="3:4" hidden="1" outlineLevel="1" x14ac:dyDescent="0.2">
      <c r="C36742" s="554"/>
      <c r="D36742" s="554"/>
    </row>
    <row r="36743" spans="3:4" hidden="1" outlineLevel="1" x14ac:dyDescent="0.2">
      <c r="C36743" s="554"/>
      <c r="D36743" s="554"/>
    </row>
    <row r="36744" spans="3:4" hidden="1" outlineLevel="1" x14ac:dyDescent="0.2">
      <c r="C36744" s="554"/>
      <c r="D36744" s="554"/>
    </row>
    <row r="36745" spans="3:4" hidden="1" outlineLevel="1" x14ac:dyDescent="0.2">
      <c r="C36745" s="554"/>
      <c r="D36745" s="554"/>
    </row>
    <row r="36746" spans="3:4" hidden="1" outlineLevel="1" x14ac:dyDescent="0.2">
      <c r="C36746" s="554"/>
      <c r="D36746" s="554"/>
    </row>
    <row r="36747" spans="3:4" hidden="1" outlineLevel="1" x14ac:dyDescent="0.2">
      <c r="C36747" s="554"/>
      <c r="D36747" s="554"/>
    </row>
    <row r="36748" spans="3:4" hidden="1" outlineLevel="1" x14ac:dyDescent="0.2">
      <c r="C36748" s="554"/>
      <c r="D36748" s="554"/>
    </row>
    <row r="36749" spans="3:4" hidden="1" outlineLevel="1" x14ac:dyDescent="0.2">
      <c r="C36749" s="554"/>
      <c r="D36749" s="554"/>
    </row>
    <row r="36750" spans="3:4" hidden="1" outlineLevel="1" x14ac:dyDescent="0.2">
      <c r="C36750" s="554"/>
      <c r="D36750" s="554"/>
    </row>
    <row r="36751" spans="3:4" hidden="1" outlineLevel="1" x14ac:dyDescent="0.2">
      <c r="C36751" s="554"/>
      <c r="D36751" s="554"/>
    </row>
    <row r="36752" spans="3:4" hidden="1" outlineLevel="1" x14ac:dyDescent="0.2">
      <c r="C36752" s="554"/>
      <c r="D36752" s="554"/>
    </row>
    <row r="36753" spans="3:4" hidden="1" outlineLevel="1" x14ac:dyDescent="0.2">
      <c r="C36753" s="554"/>
      <c r="D36753" s="554"/>
    </row>
    <row r="36754" spans="3:4" hidden="1" outlineLevel="1" x14ac:dyDescent="0.2">
      <c r="C36754" s="554"/>
      <c r="D36754" s="554"/>
    </row>
    <row r="36755" spans="3:4" hidden="1" outlineLevel="1" x14ac:dyDescent="0.2">
      <c r="C36755" s="554"/>
      <c r="D36755" s="554"/>
    </row>
    <row r="36756" spans="3:4" hidden="1" outlineLevel="1" x14ac:dyDescent="0.2">
      <c r="C36756" s="554"/>
      <c r="D36756" s="554"/>
    </row>
    <row r="36757" spans="3:4" hidden="1" outlineLevel="1" x14ac:dyDescent="0.2">
      <c r="C36757" s="554"/>
      <c r="D36757" s="554"/>
    </row>
    <row r="36758" spans="3:4" hidden="1" outlineLevel="1" x14ac:dyDescent="0.2">
      <c r="C36758" s="554"/>
      <c r="D36758" s="554"/>
    </row>
    <row r="36759" spans="3:4" hidden="1" outlineLevel="1" x14ac:dyDescent="0.2">
      <c r="C36759" s="554"/>
      <c r="D36759" s="554"/>
    </row>
    <row r="36760" spans="3:4" hidden="1" outlineLevel="1" x14ac:dyDescent="0.2">
      <c r="C36760" s="554"/>
      <c r="D36760" s="554"/>
    </row>
    <row r="36761" spans="3:4" hidden="1" outlineLevel="1" x14ac:dyDescent="0.2">
      <c r="C36761" s="554"/>
      <c r="D36761" s="554"/>
    </row>
    <row r="36762" spans="3:4" hidden="1" outlineLevel="1" x14ac:dyDescent="0.2">
      <c r="C36762" s="554"/>
      <c r="D36762" s="554"/>
    </row>
    <row r="36763" spans="3:4" hidden="1" outlineLevel="1" x14ac:dyDescent="0.2">
      <c r="C36763" s="554"/>
      <c r="D36763" s="554"/>
    </row>
    <row r="36764" spans="3:4" hidden="1" outlineLevel="1" x14ac:dyDescent="0.2">
      <c r="C36764" s="554"/>
      <c r="D36764" s="554"/>
    </row>
    <row r="36765" spans="3:4" hidden="1" outlineLevel="1" x14ac:dyDescent="0.2">
      <c r="C36765" s="554"/>
      <c r="D36765" s="554"/>
    </row>
    <row r="36766" spans="3:4" hidden="1" outlineLevel="1" x14ac:dyDescent="0.2">
      <c r="C36766" s="554"/>
      <c r="D36766" s="554"/>
    </row>
    <row r="36767" spans="3:4" hidden="1" outlineLevel="1" x14ac:dyDescent="0.2">
      <c r="C36767" s="554"/>
      <c r="D36767" s="554"/>
    </row>
    <row r="36768" spans="3:4" hidden="1" outlineLevel="1" x14ac:dyDescent="0.2">
      <c r="C36768" s="554"/>
      <c r="D36768" s="554"/>
    </row>
    <row r="36769" spans="3:4" hidden="1" outlineLevel="1" x14ac:dyDescent="0.2">
      <c r="C36769" s="554"/>
      <c r="D36769" s="554"/>
    </row>
    <row r="36770" spans="3:4" hidden="1" outlineLevel="1" x14ac:dyDescent="0.2">
      <c r="C36770" s="554"/>
      <c r="D36770" s="554"/>
    </row>
    <row r="36771" spans="3:4" hidden="1" outlineLevel="1" x14ac:dyDescent="0.2">
      <c r="C36771" s="554"/>
      <c r="D36771" s="554"/>
    </row>
    <row r="36772" spans="3:4" hidden="1" outlineLevel="1" x14ac:dyDescent="0.2">
      <c r="C36772" s="554"/>
      <c r="D36772" s="554"/>
    </row>
    <row r="36773" spans="3:4" hidden="1" outlineLevel="1" x14ac:dyDescent="0.2">
      <c r="C36773" s="554"/>
      <c r="D36773" s="554"/>
    </row>
    <row r="36774" spans="3:4" hidden="1" outlineLevel="1" x14ac:dyDescent="0.2">
      <c r="C36774" s="554"/>
      <c r="D36774" s="554"/>
    </row>
    <row r="36775" spans="3:4" hidden="1" outlineLevel="1" x14ac:dyDescent="0.2">
      <c r="C36775" s="554"/>
      <c r="D36775" s="554"/>
    </row>
    <row r="36776" spans="3:4" hidden="1" outlineLevel="1" x14ac:dyDescent="0.2">
      <c r="C36776" s="554"/>
      <c r="D36776" s="554"/>
    </row>
    <row r="36777" spans="3:4" hidden="1" outlineLevel="1" x14ac:dyDescent="0.2">
      <c r="C36777" s="554"/>
      <c r="D36777" s="554"/>
    </row>
    <row r="36778" spans="3:4" hidden="1" outlineLevel="1" x14ac:dyDescent="0.2">
      <c r="C36778" s="554"/>
      <c r="D36778" s="554"/>
    </row>
    <row r="36779" spans="3:4" hidden="1" outlineLevel="1" x14ac:dyDescent="0.2">
      <c r="C36779" s="554"/>
      <c r="D36779" s="554"/>
    </row>
    <row r="36780" spans="3:4" hidden="1" outlineLevel="1" x14ac:dyDescent="0.2">
      <c r="C36780" s="554"/>
      <c r="D36780" s="554"/>
    </row>
    <row r="36781" spans="3:4" hidden="1" outlineLevel="1" x14ac:dyDescent="0.2">
      <c r="C36781" s="554"/>
      <c r="D36781" s="554"/>
    </row>
    <row r="36782" spans="3:4" hidden="1" outlineLevel="1" x14ac:dyDescent="0.2">
      <c r="C36782" s="554"/>
      <c r="D36782" s="554"/>
    </row>
    <row r="36783" spans="3:4" hidden="1" outlineLevel="1" x14ac:dyDescent="0.2">
      <c r="C36783" s="554"/>
      <c r="D36783" s="554"/>
    </row>
    <row r="36784" spans="3:4" hidden="1" outlineLevel="1" x14ac:dyDescent="0.2">
      <c r="C36784" s="554"/>
      <c r="D36784" s="554"/>
    </row>
    <row r="36785" spans="3:4" hidden="1" outlineLevel="1" x14ac:dyDescent="0.2">
      <c r="C36785" s="554"/>
      <c r="D36785" s="554"/>
    </row>
    <row r="36786" spans="3:4" hidden="1" outlineLevel="1" x14ac:dyDescent="0.2">
      <c r="C36786" s="554"/>
      <c r="D36786" s="554"/>
    </row>
    <row r="36787" spans="3:4" hidden="1" outlineLevel="1" x14ac:dyDescent="0.2">
      <c r="C36787" s="554"/>
      <c r="D36787" s="554"/>
    </row>
    <row r="36788" spans="3:4" hidden="1" outlineLevel="1" x14ac:dyDescent="0.2">
      <c r="C36788" s="554"/>
      <c r="D36788" s="554"/>
    </row>
    <row r="36789" spans="3:4" hidden="1" outlineLevel="1" x14ac:dyDescent="0.2">
      <c r="C36789" s="554"/>
      <c r="D36789" s="554"/>
    </row>
    <row r="36790" spans="3:4" hidden="1" outlineLevel="1" x14ac:dyDescent="0.2">
      <c r="C36790" s="554"/>
      <c r="D36790" s="554"/>
    </row>
    <row r="36791" spans="3:4" hidden="1" outlineLevel="1" x14ac:dyDescent="0.2">
      <c r="C36791" s="554"/>
      <c r="D36791" s="554"/>
    </row>
    <row r="36792" spans="3:4" hidden="1" outlineLevel="1" x14ac:dyDescent="0.2">
      <c r="C36792" s="554"/>
      <c r="D36792" s="554"/>
    </row>
    <row r="36793" spans="3:4" hidden="1" outlineLevel="1" x14ac:dyDescent="0.2">
      <c r="C36793" s="554"/>
      <c r="D36793" s="554"/>
    </row>
    <row r="36794" spans="3:4" hidden="1" outlineLevel="1" x14ac:dyDescent="0.2">
      <c r="C36794" s="554"/>
      <c r="D36794" s="554"/>
    </row>
    <row r="36795" spans="3:4" hidden="1" outlineLevel="1" x14ac:dyDescent="0.2">
      <c r="C36795" s="554"/>
      <c r="D36795" s="554"/>
    </row>
    <row r="36796" spans="3:4" hidden="1" outlineLevel="1" x14ac:dyDescent="0.2">
      <c r="C36796" s="554"/>
      <c r="D36796" s="554"/>
    </row>
    <row r="36797" spans="3:4" hidden="1" outlineLevel="1" x14ac:dyDescent="0.2">
      <c r="C36797" s="554"/>
      <c r="D36797" s="554"/>
    </row>
    <row r="36798" spans="3:4" hidden="1" outlineLevel="1" x14ac:dyDescent="0.2">
      <c r="C36798" s="554"/>
      <c r="D36798" s="554"/>
    </row>
    <row r="36799" spans="3:4" hidden="1" outlineLevel="1" x14ac:dyDescent="0.2">
      <c r="C36799" s="554"/>
      <c r="D36799" s="554"/>
    </row>
    <row r="36800" spans="3:4" hidden="1" outlineLevel="1" x14ac:dyDescent="0.2">
      <c r="C36800" s="554"/>
      <c r="D36800" s="554"/>
    </row>
    <row r="36801" spans="3:4" hidden="1" outlineLevel="1" x14ac:dyDescent="0.2">
      <c r="C36801" s="554"/>
      <c r="D36801" s="554"/>
    </row>
    <row r="36802" spans="3:4" hidden="1" outlineLevel="1" x14ac:dyDescent="0.2">
      <c r="C36802" s="554"/>
      <c r="D36802" s="554"/>
    </row>
    <row r="36803" spans="3:4" hidden="1" outlineLevel="1" x14ac:dyDescent="0.2">
      <c r="C36803" s="554"/>
      <c r="D36803" s="554"/>
    </row>
    <row r="36804" spans="3:4" hidden="1" outlineLevel="1" x14ac:dyDescent="0.2">
      <c r="C36804" s="554"/>
      <c r="D36804" s="554"/>
    </row>
    <row r="36805" spans="3:4" hidden="1" outlineLevel="1" x14ac:dyDescent="0.2">
      <c r="C36805" s="554"/>
      <c r="D36805" s="554"/>
    </row>
    <row r="36806" spans="3:4" hidden="1" outlineLevel="1" x14ac:dyDescent="0.2">
      <c r="C36806" s="554"/>
      <c r="D36806" s="554"/>
    </row>
    <row r="36807" spans="3:4" hidden="1" outlineLevel="1" x14ac:dyDescent="0.2">
      <c r="C36807" s="554"/>
      <c r="D36807" s="554"/>
    </row>
    <row r="36808" spans="3:4" hidden="1" outlineLevel="1" x14ac:dyDescent="0.2">
      <c r="C36808" s="554"/>
      <c r="D36808" s="554"/>
    </row>
    <row r="36809" spans="3:4" hidden="1" outlineLevel="1" x14ac:dyDescent="0.2">
      <c r="C36809" s="554"/>
      <c r="D36809" s="554"/>
    </row>
    <row r="36810" spans="3:4" hidden="1" outlineLevel="1" x14ac:dyDescent="0.2">
      <c r="C36810" s="554"/>
      <c r="D36810" s="554"/>
    </row>
    <row r="36811" spans="3:4" hidden="1" outlineLevel="1" x14ac:dyDescent="0.2">
      <c r="C36811" s="554"/>
      <c r="D36811" s="554"/>
    </row>
    <row r="36812" spans="3:4" hidden="1" outlineLevel="1" x14ac:dyDescent="0.2">
      <c r="C36812" s="554"/>
      <c r="D36812" s="554"/>
    </row>
    <row r="36813" spans="3:4" hidden="1" outlineLevel="1" x14ac:dyDescent="0.2">
      <c r="C36813" s="554"/>
      <c r="D36813" s="554"/>
    </row>
    <row r="36814" spans="3:4" hidden="1" outlineLevel="1" x14ac:dyDescent="0.2">
      <c r="C36814" s="554"/>
      <c r="D36814" s="554"/>
    </row>
    <row r="36815" spans="3:4" hidden="1" outlineLevel="1" x14ac:dyDescent="0.2">
      <c r="C36815" s="554"/>
      <c r="D36815" s="554"/>
    </row>
    <row r="36816" spans="3:4" hidden="1" outlineLevel="1" x14ac:dyDescent="0.2">
      <c r="C36816" s="554"/>
      <c r="D36816" s="554"/>
    </row>
    <row r="36817" spans="3:4" hidden="1" outlineLevel="1" x14ac:dyDescent="0.2">
      <c r="C36817" s="554"/>
      <c r="D36817" s="554"/>
    </row>
    <row r="36818" spans="3:4" hidden="1" outlineLevel="1" x14ac:dyDescent="0.2">
      <c r="C36818" s="554"/>
      <c r="D36818" s="554"/>
    </row>
    <row r="36819" spans="3:4" hidden="1" outlineLevel="1" x14ac:dyDescent="0.2">
      <c r="C36819" s="554"/>
      <c r="D36819" s="554"/>
    </row>
    <row r="36820" spans="3:4" hidden="1" outlineLevel="1" x14ac:dyDescent="0.2">
      <c r="C36820" s="554"/>
      <c r="D36820" s="554"/>
    </row>
    <row r="36821" spans="3:4" hidden="1" outlineLevel="1" x14ac:dyDescent="0.2">
      <c r="C36821" s="554"/>
      <c r="D36821" s="554"/>
    </row>
    <row r="36822" spans="3:4" hidden="1" outlineLevel="1" x14ac:dyDescent="0.2">
      <c r="C36822" s="554"/>
      <c r="D36822" s="554"/>
    </row>
    <row r="36823" spans="3:4" hidden="1" outlineLevel="1" x14ac:dyDescent="0.2">
      <c r="C36823" s="554"/>
      <c r="D36823" s="554"/>
    </row>
    <row r="36824" spans="3:4" hidden="1" outlineLevel="1" x14ac:dyDescent="0.2">
      <c r="C36824" s="554"/>
      <c r="D36824" s="554"/>
    </row>
    <row r="36825" spans="3:4" hidden="1" outlineLevel="1" x14ac:dyDescent="0.2">
      <c r="C36825" s="554"/>
      <c r="D36825" s="554"/>
    </row>
    <row r="36826" spans="3:4" hidden="1" outlineLevel="1" x14ac:dyDescent="0.2">
      <c r="C36826" s="554"/>
      <c r="D36826" s="554"/>
    </row>
    <row r="36827" spans="3:4" hidden="1" outlineLevel="1" x14ac:dyDescent="0.2">
      <c r="C36827" s="554"/>
      <c r="D36827" s="554"/>
    </row>
    <row r="36828" spans="3:4" hidden="1" outlineLevel="1" x14ac:dyDescent="0.2">
      <c r="C36828" s="554"/>
      <c r="D36828" s="554"/>
    </row>
    <row r="36829" spans="3:4" hidden="1" outlineLevel="1" x14ac:dyDescent="0.2">
      <c r="C36829" s="554"/>
      <c r="D36829" s="554"/>
    </row>
    <row r="36830" spans="3:4" hidden="1" outlineLevel="1" x14ac:dyDescent="0.2">
      <c r="C36830" s="554"/>
      <c r="D36830" s="554"/>
    </row>
    <row r="36831" spans="3:4" hidden="1" outlineLevel="1" x14ac:dyDescent="0.2">
      <c r="C36831" s="554"/>
      <c r="D36831" s="554"/>
    </row>
    <row r="36832" spans="3:4" hidden="1" outlineLevel="1" x14ac:dyDescent="0.2">
      <c r="C36832" s="554"/>
      <c r="D36832" s="554"/>
    </row>
    <row r="36833" spans="3:4" hidden="1" outlineLevel="1" x14ac:dyDescent="0.2">
      <c r="C36833" s="554"/>
      <c r="D36833" s="554"/>
    </row>
    <row r="36834" spans="3:4" hidden="1" outlineLevel="1" x14ac:dyDescent="0.2">
      <c r="C36834" s="554"/>
      <c r="D36834" s="554"/>
    </row>
    <row r="36835" spans="3:4" hidden="1" outlineLevel="1" x14ac:dyDescent="0.2">
      <c r="C36835" s="554"/>
      <c r="D36835" s="554"/>
    </row>
    <row r="36836" spans="3:4" hidden="1" outlineLevel="1" x14ac:dyDescent="0.2">
      <c r="C36836" s="554"/>
      <c r="D36836" s="554"/>
    </row>
    <row r="36837" spans="3:4" hidden="1" outlineLevel="1" x14ac:dyDescent="0.2">
      <c r="C36837" s="554"/>
      <c r="D36837" s="554"/>
    </row>
    <row r="36838" spans="3:4" hidden="1" outlineLevel="1" x14ac:dyDescent="0.2">
      <c r="C36838" s="554"/>
      <c r="D36838" s="554"/>
    </row>
    <row r="36839" spans="3:4" hidden="1" outlineLevel="1" x14ac:dyDescent="0.2">
      <c r="C36839" s="554"/>
      <c r="D36839" s="554"/>
    </row>
    <row r="36840" spans="3:4" hidden="1" outlineLevel="1" x14ac:dyDescent="0.2">
      <c r="C36840" s="554"/>
      <c r="D36840" s="554"/>
    </row>
    <row r="36841" spans="3:4" hidden="1" outlineLevel="1" x14ac:dyDescent="0.2">
      <c r="C36841" s="554"/>
      <c r="D36841" s="554"/>
    </row>
    <row r="36842" spans="3:4" hidden="1" outlineLevel="1" x14ac:dyDescent="0.2">
      <c r="C36842" s="554"/>
      <c r="D36842" s="554"/>
    </row>
    <row r="36843" spans="3:4" hidden="1" outlineLevel="1" x14ac:dyDescent="0.2">
      <c r="C36843" s="554"/>
      <c r="D36843" s="554"/>
    </row>
    <row r="36844" spans="3:4" hidden="1" outlineLevel="1" x14ac:dyDescent="0.2">
      <c r="C36844" s="554"/>
      <c r="D36844" s="554"/>
    </row>
    <row r="36845" spans="3:4" hidden="1" outlineLevel="1" x14ac:dyDescent="0.2">
      <c r="C36845" s="554"/>
      <c r="D36845" s="554"/>
    </row>
    <row r="36846" spans="3:4" hidden="1" outlineLevel="1" x14ac:dyDescent="0.2">
      <c r="C36846" s="554"/>
      <c r="D36846" s="554"/>
    </row>
    <row r="36847" spans="3:4" hidden="1" outlineLevel="1" x14ac:dyDescent="0.2">
      <c r="C36847" s="554"/>
      <c r="D36847" s="554"/>
    </row>
    <row r="36848" spans="3:4" hidden="1" outlineLevel="1" x14ac:dyDescent="0.2">
      <c r="C36848" s="554"/>
      <c r="D36848" s="554"/>
    </row>
    <row r="36849" spans="3:4" hidden="1" outlineLevel="1" x14ac:dyDescent="0.2">
      <c r="C36849" s="554"/>
      <c r="D36849" s="554"/>
    </row>
    <row r="36850" spans="3:4" hidden="1" outlineLevel="1" x14ac:dyDescent="0.2">
      <c r="C36850" s="554"/>
      <c r="D36850" s="554"/>
    </row>
    <row r="36851" spans="3:4" hidden="1" outlineLevel="1" x14ac:dyDescent="0.2">
      <c r="C36851" s="554"/>
      <c r="D36851" s="554"/>
    </row>
    <row r="36852" spans="3:4" hidden="1" outlineLevel="1" x14ac:dyDescent="0.2">
      <c r="C36852" s="554"/>
      <c r="D36852" s="554"/>
    </row>
    <row r="36853" spans="3:4" hidden="1" outlineLevel="1" x14ac:dyDescent="0.2">
      <c r="C36853" s="554"/>
      <c r="D36853" s="554"/>
    </row>
    <row r="36854" spans="3:4" hidden="1" outlineLevel="1" x14ac:dyDescent="0.2">
      <c r="C36854" s="554"/>
      <c r="D36854" s="554"/>
    </row>
    <row r="36855" spans="3:4" hidden="1" outlineLevel="1" x14ac:dyDescent="0.2">
      <c r="C36855" s="554"/>
      <c r="D36855" s="554"/>
    </row>
    <row r="36856" spans="3:4" hidden="1" outlineLevel="1" x14ac:dyDescent="0.2">
      <c r="C36856" s="554"/>
      <c r="D36856" s="554"/>
    </row>
    <row r="36857" spans="3:4" hidden="1" outlineLevel="1" x14ac:dyDescent="0.2">
      <c r="C36857" s="554"/>
      <c r="D36857" s="554"/>
    </row>
    <row r="36858" spans="3:4" hidden="1" outlineLevel="1" x14ac:dyDescent="0.2">
      <c r="C36858" s="554"/>
      <c r="D36858" s="554"/>
    </row>
    <row r="36859" spans="3:4" hidden="1" outlineLevel="1" x14ac:dyDescent="0.2">
      <c r="C36859" s="554"/>
      <c r="D36859" s="554"/>
    </row>
    <row r="36860" spans="3:4" hidden="1" outlineLevel="1" x14ac:dyDescent="0.2">
      <c r="C36860" s="554"/>
      <c r="D36860" s="554"/>
    </row>
    <row r="36861" spans="3:4" hidden="1" outlineLevel="1" x14ac:dyDescent="0.2">
      <c r="C36861" s="554"/>
      <c r="D36861" s="554"/>
    </row>
    <row r="36862" spans="3:4" hidden="1" outlineLevel="1" x14ac:dyDescent="0.2">
      <c r="C36862" s="554"/>
      <c r="D36862" s="554"/>
    </row>
    <row r="36863" spans="3:4" hidden="1" outlineLevel="1" x14ac:dyDescent="0.2">
      <c r="C36863" s="554"/>
      <c r="D36863" s="554"/>
    </row>
    <row r="36864" spans="3:4" hidden="1" outlineLevel="1" x14ac:dyDescent="0.2">
      <c r="C36864" s="554"/>
      <c r="D36864" s="554"/>
    </row>
    <row r="36865" spans="3:4" hidden="1" outlineLevel="1" x14ac:dyDescent="0.2">
      <c r="C36865" s="554"/>
      <c r="D36865" s="554"/>
    </row>
    <row r="36866" spans="3:4" hidden="1" outlineLevel="1" x14ac:dyDescent="0.2">
      <c r="C36866" s="554"/>
      <c r="D36866" s="554"/>
    </row>
    <row r="36867" spans="3:4" hidden="1" outlineLevel="1" x14ac:dyDescent="0.2">
      <c r="C36867" s="554"/>
      <c r="D36867" s="554"/>
    </row>
    <row r="36868" spans="3:4" hidden="1" outlineLevel="1" x14ac:dyDescent="0.2">
      <c r="C36868" s="554"/>
      <c r="D36868" s="554"/>
    </row>
    <row r="36869" spans="3:4" hidden="1" outlineLevel="1" x14ac:dyDescent="0.2">
      <c r="C36869" s="554"/>
      <c r="D36869" s="554"/>
    </row>
    <row r="36870" spans="3:4" hidden="1" outlineLevel="1" x14ac:dyDescent="0.2">
      <c r="C36870" s="554"/>
      <c r="D36870" s="554"/>
    </row>
    <row r="36871" spans="3:4" hidden="1" outlineLevel="1" x14ac:dyDescent="0.2">
      <c r="C36871" s="554"/>
      <c r="D36871" s="554"/>
    </row>
    <row r="36872" spans="3:4" hidden="1" outlineLevel="1" x14ac:dyDescent="0.2">
      <c r="C36872" s="554"/>
      <c r="D36872" s="554"/>
    </row>
    <row r="36873" spans="3:4" hidden="1" outlineLevel="1" x14ac:dyDescent="0.2">
      <c r="C36873" s="554"/>
      <c r="D36873" s="554"/>
    </row>
    <row r="36874" spans="3:4" hidden="1" outlineLevel="1" x14ac:dyDescent="0.2">
      <c r="C36874" s="554"/>
      <c r="D36874" s="554"/>
    </row>
    <row r="36875" spans="3:4" hidden="1" outlineLevel="1" x14ac:dyDescent="0.2">
      <c r="C36875" s="554"/>
      <c r="D36875" s="554"/>
    </row>
    <row r="36876" spans="3:4" hidden="1" outlineLevel="1" x14ac:dyDescent="0.2">
      <c r="C36876" s="554"/>
      <c r="D36876" s="554"/>
    </row>
    <row r="36877" spans="3:4" hidden="1" outlineLevel="1" x14ac:dyDescent="0.2">
      <c r="C36877" s="554"/>
      <c r="D36877" s="554"/>
    </row>
    <row r="36878" spans="3:4" hidden="1" outlineLevel="1" x14ac:dyDescent="0.2">
      <c r="C36878" s="554"/>
      <c r="D36878" s="554"/>
    </row>
    <row r="36879" spans="3:4" hidden="1" outlineLevel="1" x14ac:dyDescent="0.2">
      <c r="C36879" s="554"/>
      <c r="D36879" s="554"/>
    </row>
    <row r="36880" spans="3:4" hidden="1" outlineLevel="1" x14ac:dyDescent="0.2">
      <c r="C36880" s="554"/>
      <c r="D36880" s="554"/>
    </row>
    <row r="36881" spans="3:4" hidden="1" outlineLevel="1" x14ac:dyDescent="0.2">
      <c r="C36881" s="554"/>
      <c r="D36881" s="554"/>
    </row>
    <row r="36882" spans="3:4" hidden="1" outlineLevel="1" x14ac:dyDescent="0.2">
      <c r="C36882" s="554"/>
      <c r="D36882" s="554"/>
    </row>
    <row r="36883" spans="3:4" hidden="1" outlineLevel="1" x14ac:dyDescent="0.2">
      <c r="C36883" s="554"/>
      <c r="D36883" s="554"/>
    </row>
    <row r="36884" spans="3:4" hidden="1" outlineLevel="1" x14ac:dyDescent="0.2">
      <c r="C36884" s="554"/>
      <c r="D36884" s="554"/>
    </row>
    <row r="36885" spans="3:4" hidden="1" outlineLevel="1" x14ac:dyDescent="0.2">
      <c r="C36885" s="554"/>
      <c r="D36885" s="554"/>
    </row>
    <row r="36886" spans="3:4" hidden="1" outlineLevel="1" x14ac:dyDescent="0.2">
      <c r="C36886" s="554"/>
      <c r="D36886" s="554"/>
    </row>
    <row r="36887" spans="3:4" hidden="1" outlineLevel="1" x14ac:dyDescent="0.2">
      <c r="C36887" s="554"/>
      <c r="D36887" s="554"/>
    </row>
    <row r="36888" spans="3:4" hidden="1" outlineLevel="1" x14ac:dyDescent="0.2">
      <c r="C36888" s="554"/>
      <c r="D36888" s="554"/>
    </row>
    <row r="36889" spans="3:4" hidden="1" outlineLevel="1" x14ac:dyDescent="0.2">
      <c r="C36889" s="554"/>
      <c r="D36889" s="554"/>
    </row>
    <row r="36890" spans="3:4" hidden="1" outlineLevel="1" x14ac:dyDescent="0.2">
      <c r="C36890" s="554"/>
      <c r="D36890" s="554"/>
    </row>
    <row r="36891" spans="3:4" hidden="1" outlineLevel="1" x14ac:dyDescent="0.2">
      <c r="C36891" s="554"/>
      <c r="D36891" s="554"/>
    </row>
    <row r="36892" spans="3:4" hidden="1" outlineLevel="1" x14ac:dyDescent="0.2">
      <c r="C36892" s="554"/>
      <c r="D36892" s="554"/>
    </row>
    <row r="36893" spans="3:4" hidden="1" outlineLevel="1" x14ac:dyDescent="0.2">
      <c r="C36893" s="554"/>
      <c r="D36893" s="554"/>
    </row>
    <row r="36894" spans="3:4" hidden="1" outlineLevel="1" x14ac:dyDescent="0.2">
      <c r="C36894" s="554"/>
      <c r="D36894" s="554"/>
    </row>
    <row r="36895" spans="3:4" hidden="1" outlineLevel="1" x14ac:dyDescent="0.2">
      <c r="C36895" s="554"/>
      <c r="D36895" s="554"/>
    </row>
    <row r="36896" spans="3:4" hidden="1" outlineLevel="1" x14ac:dyDescent="0.2">
      <c r="C36896" s="554"/>
      <c r="D36896" s="554"/>
    </row>
    <row r="36897" spans="3:4" hidden="1" outlineLevel="1" x14ac:dyDescent="0.2">
      <c r="C36897" s="554"/>
      <c r="D36897" s="554"/>
    </row>
    <row r="36898" spans="3:4" hidden="1" outlineLevel="1" x14ac:dyDescent="0.2">
      <c r="C36898" s="554"/>
      <c r="D36898" s="554"/>
    </row>
    <row r="36899" spans="3:4" hidden="1" outlineLevel="1" x14ac:dyDescent="0.2">
      <c r="C36899" s="554"/>
      <c r="D36899" s="554"/>
    </row>
    <row r="36900" spans="3:4" hidden="1" outlineLevel="1" x14ac:dyDescent="0.2">
      <c r="C36900" s="554"/>
      <c r="D36900" s="554"/>
    </row>
    <row r="36901" spans="3:4" hidden="1" outlineLevel="1" x14ac:dyDescent="0.2">
      <c r="C36901" s="554"/>
      <c r="D36901" s="554"/>
    </row>
    <row r="36902" spans="3:4" hidden="1" outlineLevel="1" x14ac:dyDescent="0.2">
      <c r="C36902" s="554"/>
      <c r="D36902" s="554"/>
    </row>
    <row r="36903" spans="3:4" hidden="1" outlineLevel="1" x14ac:dyDescent="0.2">
      <c r="C36903" s="554"/>
      <c r="D36903" s="554"/>
    </row>
    <row r="36904" spans="3:4" hidden="1" outlineLevel="1" x14ac:dyDescent="0.2">
      <c r="C36904" s="554"/>
      <c r="D36904" s="554"/>
    </row>
    <row r="36905" spans="3:4" hidden="1" outlineLevel="1" x14ac:dyDescent="0.2">
      <c r="C36905" s="554"/>
      <c r="D36905" s="554"/>
    </row>
    <row r="36906" spans="3:4" hidden="1" outlineLevel="1" x14ac:dyDescent="0.2">
      <c r="C36906" s="554"/>
      <c r="D36906" s="554"/>
    </row>
    <row r="36907" spans="3:4" hidden="1" outlineLevel="1" x14ac:dyDescent="0.2">
      <c r="C36907" s="554"/>
      <c r="D36907" s="554"/>
    </row>
    <row r="36908" spans="3:4" hidden="1" outlineLevel="1" x14ac:dyDescent="0.2">
      <c r="C36908" s="554"/>
      <c r="D36908" s="554"/>
    </row>
    <row r="36909" spans="3:4" hidden="1" outlineLevel="1" x14ac:dyDescent="0.2">
      <c r="C36909" s="554"/>
      <c r="D36909" s="554"/>
    </row>
    <row r="36910" spans="3:4" hidden="1" outlineLevel="1" x14ac:dyDescent="0.2">
      <c r="C36910" s="554"/>
      <c r="D36910" s="554"/>
    </row>
    <row r="36911" spans="3:4" hidden="1" outlineLevel="1" x14ac:dyDescent="0.2">
      <c r="C36911" s="554"/>
      <c r="D36911" s="554"/>
    </row>
    <row r="36912" spans="3:4" hidden="1" outlineLevel="1" x14ac:dyDescent="0.2">
      <c r="C36912" s="554"/>
      <c r="D36912" s="554"/>
    </row>
    <row r="36913" spans="3:4" hidden="1" outlineLevel="1" x14ac:dyDescent="0.2">
      <c r="C36913" s="554"/>
      <c r="D36913" s="554"/>
    </row>
    <row r="36914" spans="3:4" hidden="1" outlineLevel="1" x14ac:dyDescent="0.2">
      <c r="C36914" s="554"/>
      <c r="D36914" s="554"/>
    </row>
    <row r="36915" spans="3:4" hidden="1" outlineLevel="1" x14ac:dyDescent="0.2">
      <c r="C36915" s="554"/>
      <c r="D36915" s="554"/>
    </row>
    <row r="36916" spans="3:4" hidden="1" outlineLevel="1" x14ac:dyDescent="0.2">
      <c r="C36916" s="554"/>
      <c r="D36916" s="554"/>
    </row>
    <row r="36917" spans="3:4" hidden="1" outlineLevel="1" x14ac:dyDescent="0.2">
      <c r="C36917" s="554"/>
      <c r="D36917" s="554"/>
    </row>
    <row r="36918" spans="3:4" hidden="1" outlineLevel="1" x14ac:dyDescent="0.2">
      <c r="C36918" s="554"/>
      <c r="D36918" s="554"/>
    </row>
    <row r="36919" spans="3:4" hidden="1" outlineLevel="1" x14ac:dyDescent="0.2">
      <c r="C36919" s="554"/>
      <c r="D36919" s="554"/>
    </row>
    <row r="36920" spans="3:4" hidden="1" outlineLevel="1" x14ac:dyDescent="0.2">
      <c r="C36920" s="554"/>
      <c r="D36920" s="554"/>
    </row>
    <row r="36921" spans="3:4" hidden="1" outlineLevel="1" x14ac:dyDescent="0.2">
      <c r="C36921" s="554"/>
      <c r="D36921" s="554"/>
    </row>
    <row r="36922" spans="3:4" hidden="1" outlineLevel="1" x14ac:dyDescent="0.2">
      <c r="C36922" s="554"/>
      <c r="D36922" s="554"/>
    </row>
    <row r="36923" spans="3:4" hidden="1" outlineLevel="1" x14ac:dyDescent="0.2">
      <c r="C36923" s="554"/>
      <c r="D36923" s="554"/>
    </row>
    <row r="36924" spans="3:4" hidden="1" outlineLevel="1" x14ac:dyDescent="0.2">
      <c r="C36924" s="554"/>
      <c r="D36924" s="554"/>
    </row>
    <row r="36925" spans="3:4" hidden="1" outlineLevel="1" x14ac:dyDescent="0.2">
      <c r="C36925" s="554"/>
      <c r="D36925" s="554"/>
    </row>
    <row r="36926" spans="3:4" hidden="1" outlineLevel="1" x14ac:dyDescent="0.2">
      <c r="C36926" s="554"/>
      <c r="D36926" s="554"/>
    </row>
    <row r="36927" spans="3:4" hidden="1" outlineLevel="1" x14ac:dyDescent="0.2">
      <c r="C36927" s="554"/>
      <c r="D36927" s="554"/>
    </row>
    <row r="36928" spans="3:4" hidden="1" outlineLevel="1" x14ac:dyDescent="0.2">
      <c r="C36928" s="554"/>
      <c r="D36928" s="554"/>
    </row>
    <row r="36929" spans="3:4" hidden="1" outlineLevel="1" x14ac:dyDescent="0.2">
      <c r="C36929" s="554"/>
      <c r="D36929" s="554"/>
    </row>
    <row r="36930" spans="3:4" hidden="1" outlineLevel="1" x14ac:dyDescent="0.2">
      <c r="C36930" s="554"/>
      <c r="D36930" s="554"/>
    </row>
    <row r="36931" spans="3:4" hidden="1" outlineLevel="1" x14ac:dyDescent="0.2">
      <c r="C36931" s="554"/>
      <c r="D36931" s="554"/>
    </row>
    <row r="36932" spans="3:4" hidden="1" outlineLevel="1" x14ac:dyDescent="0.2">
      <c r="C36932" s="554"/>
      <c r="D36932" s="554"/>
    </row>
    <row r="36933" spans="3:4" hidden="1" outlineLevel="1" x14ac:dyDescent="0.2">
      <c r="C36933" s="554"/>
      <c r="D36933" s="554"/>
    </row>
    <row r="36934" spans="3:4" hidden="1" outlineLevel="1" x14ac:dyDescent="0.2">
      <c r="C36934" s="554"/>
      <c r="D36934" s="554"/>
    </row>
    <row r="36935" spans="3:4" hidden="1" outlineLevel="1" x14ac:dyDescent="0.2">
      <c r="C36935" s="554"/>
      <c r="D36935" s="554"/>
    </row>
    <row r="36936" spans="3:4" hidden="1" outlineLevel="1" x14ac:dyDescent="0.2">
      <c r="C36936" s="554"/>
      <c r="D36936" s="554"/>
    </row>
    <row r="36937" spans="3:4" hidden="1" outlineLevel="1" x14ac:dyDescent="0.2">
      <c r="C36937" s="554"/>
      <c r="D36937" s="554"/>
    </row>
    <row r="36938" spans="3:4" hidden="1" outlineLevel="1" x14ac:dyDescent="0.2">
      <c r="C36938" s="554"/>
      <c r="D36938" s="554"/>
    </row>
    <row r="36939" spans="3:4" hidden="1" outlineLevel="1" x14ac:dyDescent="0.2">
      <c r="C36939" s="554"/>
      <c r="D36939" s="554"/>
    </row>
    <row r="36940" spans="3:4" hidden="1" outlineLevel="1" x14ac:dyDescent="0.2">
      <c r="C36940" s="554"/>
      <c r="D36940" s="554"/>
    </row>
    <row r="36941" spans="3:4" hidden="1" outlineLevel="1" x14ac:dyDescent="0.2">
      <c r="C36941" s="554"/>
      <c r="D36941" s="554"/>
    </row>
    <row r="36942" spans="3:4" hidden="1" outlineLevel="1" x14ac:dyDescent="0.2">
      <c r="C36942" s="554"/>
      <c r="D36942" s="554"/>
    </row>
    <row r="36943" spans="3:4" hidden="1" outlineLevel="1" x14ac:dyDescent="0.2">
      <c r="C36943" s="554"/>
      <c r="D36943" s="554"/>
    </row>
    <row r="36944" spans="3:4" hidden="1" outlineLevel="1" x14ac:dyDescent="0.2">
      <c r="C36944" s="554"/>
      <c r="D36944" s="554"/>
    </row>
    <row r="36945" spans="3:4" hidden="1" outlineLevel="1" x14ac:dyDescent="0.2">
      <c r="C36945" s="554"/>
      <c r="D36945" s="554"/>
    </row>
    <row r="36946" spans="3:4" hidden="1" outlineLevel="1" x14ac:dyDescent="0.2">
      <c r="C36946" s="554"/>
      <c r="D36946" s="554"/>
    </row>
    <row r="36947" spans="3:4" hidden="1" outlineLevel="1" x14ac:dyDescent="0.2">
      <c r="C36947" s="554"/>
      <c r="D36947" s="554"/>
    </row>
    <row r="36948" spans="3:4" hidden="1" outlineLevel="1" x14ac:dyDescent="0.2">
      <c r="C36948" s="554"/>
      <c r="D36948" s="554"/>
    </row>
    <row r="36949" spans="3:4" hidden="1" outlineLevel="1" x14ac:dyDescent="0.2">
      <c r="C36949" s="554"/>
      <c r="D36949" s="554"/>
    </row>
    <row r="36950" spans="3:4" hidden="1" outlineLevel="1" x14ac:dyDescent="0.2">
      <c r="C36950" s="554"/>
      <c r="D36950" s="554"/>
    </row>
    <row r="36951" spans="3:4" hidden="1" outlineLevel="1" x14ac:dyDescent="0.2">
      <c r="C36951" s="554"/>
      <c r="D36951" s="554"/>
    </row>
    <row r="36952" spans="3:4" hidden="1" outlineLevel="1" x14ac:dyDescent="0.2">
      <c r="C36952" s="554"/>
      <c r="D36952" s="554"/>
    </row>
    <row r="36953" spans="3:4" hidden="1" outlineLevel="1" x14ac:dyDescent="0.2">
      <c r="C36953" s="554"/>
      <c r="D36953" s="554"/>
    </row>
    <row r="36954" spans="3:4" hidden="1" outlineLevel="1" x14ac:dyDescent="0.2">
      <c r="C36954" s="554"/>
      <c r="D36954" s="554"/>
    </row>
    <row r="36955" spans="3:4" hidden="1" outlineLevel="1" x14ac:dyDescent="0.2">
      <c r="C36955" s="554"/>
      <c r="D36955" s="554"/>
    </row>
    <row r="36956" spans="3:4" hidden="1" outlineLevel="1" x14ac:dyDescent="0.2">
      <c r="C36956" s="554"/>
      <c r="D36956" s="554"/>
    </row>
    <row r="36957" spans="3:4" hidden="1" outlineLevel="1" x14ac:dyDescent="0.2">
      <c r="C36957" s="554"/>
      <c r="D36957" s="554"/>
    </row>
    <row r="36958" spans="3:4" hidden="1" outlineLevel="1" x14ac:dyDescent="0.2">
      <c r="C36958" s="554"/>
      <c r="D36958" s="554"/>
    </row>
    <row r="36959" spans="3:4" hidden="1" outlineLevel="1" x14ac:dyDescent="0.2">
      <c r="C36959" s="554"/>
      <c r="D36959" s="554"/>
    </row>
    <row r="36960" spans="3:4" hidden="1" outlineLevel="1" x14ac:dyDescent="0.2">
      <c r="C36960" s="554"/>
      <c r="D36960" s="554"/>
    </row>
    <row r="36961" spans="3:4" hidden="1" outlineLevel="1" x14ac:dyDescent="0.2">
      <c r="C36961" s="554"/>
      <c r="D36961" s="554"/>
    </row>
    <row r="36962" spans="3:4" hidden="1" outlineLevel="1" x14ac:dyDescent="0.2">
      <c r="C36962" s="554"/>
      <c r="D36962" s="554"/>
    </row>
    <row r="36963" spans="3:4" hidden="1" outlineLevel="1" x14ac:dyDescent="0.2">
      <c r="C36963" s="554"/>
      <c r="D36963" s="554"/>
    </row>
    <row r="36964" spans="3:4" hidden="1" outlineLevel="1" x14ac:dyDescent="0.2">
      <c r="C36964" s="554"/>
      <c r="D36964" s="554"/>
    </row>
    <row r="36965" spans="3:4" hidden="1" outlineLevel="1" x14ac:dyDescent="0.2">
      <c r="C36965" s="554"/>
      <c r="D36965" s="554"/>
    </row>
    <row r="36966" spans="3:4" hidden="1" outlineLevel="1" x14ac:dyDescent="0.2">
      <c r="C36966" s="554"/>
      <c r="D36966" s="554"/>
    </row>
    <row r="36967" spans="3:4" hidden="1" outlineLevel="1" x14ac:dyDescent="0.2">
      <c r="C36967" s="554"/>
      <c r="D36967" s="554"/>
    </row>
    <row r="36968" spans="3:4" hidden="1" outlineLevel="1" x14ac:dyDescent="0.2">
      <c r="C36968" s="554"/>
      <c r="D36968" s="554"/>
    </row>
    <row r="36969" spans="3:4" hidden="1" outlineLevel="1" x14ac:dyDescent="0.2">
      <c r="C36969" s="554"/>
      <c r="D36969" s="554"/>
    </row>
    <row r="36970" spans="3:4" hidden="1" outlineLevel="1" x14ac:dyDescent="0.2">
      <c r="C36970" s="554"/>
      <c r="D36970" s="554"/>
    </row>
    <row r="36971" spans="3:4" hidden="1" outlineLevel="1" x14ac:dyDescent="0.2">
      <c r="C36971" s="554"/>
      <c r="D36971" s="554"/>
    </row>
    <row r="36972" spans="3:4" hidden="1" outlineLevel="1" x14ac:dyDescent="0.2">
      <c r="C36972" s="554"/>
      <c r="D36972" s="554"/>
    </row>
    <row r="36973" spans="3:4" hidden="1" outlineLevel="1" x14ac:dyDescent="0.2">
      <c r="C36973" s="554"/>
      <c r="D36973" s="554"/>
    </row>
    <row r="36974" spans="3:4" hidden="1" outlineLevel="1" x14ac:dyDescent="0.2">
      <c r="C36974" s="554"/>
      <c r="D36974" s="554"/>
    </row>
    <row r="36975" spans="3:4" hidden="1" outlineLevel="1" x14ac:dyDescent="0.2">
      <c r="C36975" s="554"/>
      <c r="D36975" s="554"/>
    </row>
    <row r="36976" spans="3:4" hidden="1" outlineLevel="1" x14ac:dyDescent="0.2">
      <c r="C36976" s="554"/>
      <c r="D36976" s="554"/>
    </row>
    <row r="36977" spans="3:4" hidden="1" outlineLevel="1" x14ac:dyDescent="0.2">
      <c r="C36977" s="554"/>
      <c r="D36977" s="554"/>
    </row>
    <row r="36978" spans="3:4" hidden="1" outlineLevel="1" x14ac:dyDescent="0.2">
      <c r="C36978" s="554"/>
      <c r="D36978" s="554"/>
    </row>
    <row r="36979" spans="3:4" hidden="1" outlineLevel="1" x14ac:dyDescent="0.2">
      <c r="C36979" s="554"/>
      <c r="D36979" s="554"/>
    </row>
    <row r="36980" spans="3:4" hidden="1" outlineLevel="1" x14ac:dyDescent="0.2">
      <c r="C36980" s="554"/>
      <c r="D36980" s="554"/>
    </row>
    <row r="36981" spans="3:4" hidden="1" outlineLevel="1" x14ac:dyDescent="0.2">
      <c r="C36981" s="554"/>
      <c r="D36981" s="554"/>
    </row>
    <row r="36982" spans="3:4" hidden="1" outlineLevel="1" x14ac:dyDescent="0.2">
      <c r="C36982" s="554"/>
      <c r="D36982" s="554"/>
    </row>
    <row r="36983" spans="3:4" hidden="1" outlineLevel="1" x14ac:dyDescent="0.2">
      <c r="C36983" s="554"/>
      <c r="D36983" s="554"/>
    </row>
    <row r="36984" spans="3:4" hidden="1" outlineLevel="1" x14ac:dyDescent="0.2">
      <c r="C36984" s="554"/>
      <c r="D36984" s="554"/>
    </row>
    <row r="36985" spans="3:4" hidden="1" outlineLevel="1" x14ac:dyDescent="0.2">
      <c r="C36985" s="554"/>
      <c r="D36985" s="554"/>
    </row>
    <row r="36986" spans="3:4" hidden="1" outlineLevel="1" x14ac:dyDescent="0.2">
      <c r="C36986" s="554"/>
      <c r="D36986" s="554"/>
    </row>
    <row r="36987" spans="3:4" hidden="1" outlineLevel="1" x14ac:dyDescent="0.2">
      <c r="C36987" s="554"/>
      <c r="D36987" s="554"/>
    </row>
    <row r="36988" spans="3:4" hidden="1" outlineLevel="1" x14ac:dyDescent="0.2">
      <c r="C36988" s="554"/>
      <c r="D36988" s="554"/>
    </row>
    <row r="36989" spans="3:4" hidden="1" outlineLevel="1" x14ac:dyDescent="0.2">
      <c r="C36989" s="554"/>
      <c r="D36989" s="554"/>
    </row>
    <row r="36990" spans="3:4" hidden="1" outlineLevel="1" x14ac:dyDescent="0.2">
      <c r="C36990" s="554"/>
      <c r="D36990" s="554"/>
    </row>
    <row r="36991" spans="3:4" hidden="1" outlineLevel="1" x14ac:dyDescent="0.2">
      <c r="C36991" s="554"/>
      <c r="D36991" s="554"/>
    </row>
    <row r="36992" spans="3:4" hidden="1" outlineLevel="1" x14ac:dyDescent="0.2">
      <c r="C36992" s="554"/>
      <c r="D36992" s="554"/>
    </row>
    <row r="36993" spans="3:4" hidden="1" outlineLevel="1" x14ac:dyDescent="0.2">
      <c r="C36993" s="554"/>
      <c r="D36993" s="554"/>
    </row>
    <row r="36994" spans="3:4" hidden="1" outlineLevel="1" x14ac:dyDescent="0.2">
      <c r="C36994" s="554"/>
      <c r="D36994" s="554"/>
    </row>
    <row r="36995" spans="3:4" hidden="1" outlineLevel="1" x14ac:dyDescent="0.2">
      <c r="C36995" s="554"/>
      <c r="D36995" s="554"/>
    </row>
    <row r="36996" spans="3:4" hidden="1" outlineLevel="1" x14ac:dyDescent="0.2">
      <c r="C36996" s="554"/>
      <c r="D36996" s="554"/>
    </row>
    <row r="36997" spans="3:4" hidden="1" outlineLevel="1" x14ac:dyDescent="0.2">
      <c r="C36997" s="554"/>
      <c r="D36997" s="554"/>
    </row>
    <row r="36998" spans="3:4" hidden="1" outlineLevel="1" x14ac:dyDescent="0.2">
      <c r="C36998" s="554"/>
      <c r="D36998" s="554"/>
    </row>
    <row r="36999" spans="3:4" hidden="1" outlineLevel="1" x14ac:dyDescent="0.2">
      <c r="C36999" s="554"/>
      <c r="D36999" s="554"/>
    </row>
    <row r="37000" spans="3:4" hidden="1" outlineLevel="1" x14ac:dyDescent="0.2">
      <c r="C37000" s="554"/>
      <c r="D37000" s="554"/>
    </row>
    <row r="37001" spans="3:4" hidden="1" outlineLevel="1" x14ac:dyDescent="0.2">
      <c r="C37001" s="554"/>
      <c r="D37001" s="554"/>
    </row>
    <row r="37002" spans="3:4" hidden="1" outlineLevel="1" x14ac:dyDescent="0.2">
      <c r="C37002" s="554"/>
      <c r="D37002" s="554"/>
    </row>
    <row r="37003" spans="3:4" hidden="1" outlineLevel="1" x14ac:dyDescent="0.2">
      <c r="C37003" s="554"/>
      <c r="D37003" s="554"/>
    </row>
    <row r="37004" spans="3:4" hidden="1" outlineLevel="1" x14ac:dyDescent="0.2">
      <c r="C37004" s="554"/>
      <c r="D37004" s="554"/>
    </row>
    <row r="37005" spans="3:4" hidden="1" outlineLevel="1" x14ac:dyDescent="0.2">
      <c r="C37005" s="554"/>
      <c r="D37005" s="554"/>
    </row>
    <row r="37006" spans="3:4" hidden="1" outlineLevel="1" x14ac:dyDescent="0.2">
      <c r="C37006" s="554"/>
      <c r="D37006" s="554"/>
    </row>
    <row r="37007" spans="3:4" hidden="1" outlineLevel="1" x14ac:dyDescent="0.2">
      <c r="C37007" s="554"/>
      <c r="D37007" s="554"/>
    </row>
    <row r="37008" spans="3:4" hidden="1" outlineLevel="1" x14ac:dyDescent="0.2">
      <c r="C37008" s="554"/>
      <c r="D37008" s="554"/>
    </row>
    <row r="37009" spans="3:4" hidden="1" outlineLevel="1" x14ac:dyDescent="0.2">
      <c r="C37009" s="554"/>
      <c r="D37009" s="554"/>
    </row>
    <row r="37010" spans="3:4" hidden="1" outlineLevel="1" x14ac:dyDescent="0.2">
      <c r="C37010" s="554"/>
      <c r="D37010" s="554"/>
    </row>
    <row r="37011" spans="3:4" hidden="1" outlineLevel="1" x14ac:dyDescent="0.2">
      <c r="C37011" s="554"/>
      <c r="D37011" s="554"/>
    </row>
    <row r="37012" spans="3:4" hidden="1" outlineLevel="1" x14ac:dyDescent="0.2">
      <c r="C37012" s="554"/>
      <c r="D37012" s="554"/>
    </row>
    <row r="37013" spans="3:4" hidden="1" outlineLevel="1" x14ac:dyDescent="0.2">
      <c r="C37013" s="554"/>
      <c r="D37013" s="554"/>
    </row>
    <row r="37014" spans="3:4" hidden="1" outlineLevel="1" x14ac:dyDescent="0.2">
      <c r="C37014" s="554"/>
      <c r="D37014" s="554"/>
    </row>
    <row r="37015" spans="3:4" hidden="1" outlineLevel="1" x14ac:dyDescent="0.2">
      <c r="C37015" s="554"/>
      <c r="D37015" s="554"/>
    </row>
    <row r="37016" spans="3:4" hidden="1" outlineLevel="1" x14ac:dyDescent="0.2">
      <c r="C37016" s="554"/>
      <c r="D37016" s="554"/>
    </row>
    <row r="37017" spans="3:4" hidden="1" outlineLevel="1" x14ac:dyDescent="0.2">
      <c r="C37017" s="554"/>
      <c r="D37017" s="554"/>
    </row>
    <row r="37018" spans="3:4" hidden="1" outlineLevel="1" x14ac:dyDescent="0.2">
      <c r="C37018" s="554"/>
      <c r="D37018" s="554"/>
    </row>
    <row r="37019" spans="3:4" hidden="1" outlineLevel="1" x14ac:dyDescent="0.2">
      <c r="C37019" s="554"/>
      <c r="D37019" s="554"/>
    </row>
    <row r="37020" spans="3:4" hidden="1" outlineLevel="1" x14ac:dyDescent="0.2">
      <c r="C37020" s="554"/>
      <c r="D37020" s="554"/>
    </row>
    <row r="37021" spans="3:4" hidden="1" outlineLevel="1" x14ac:dyDescent="0.2">
      <c r="C37021" s="554"/>
      <c r="D37021" s="554"/>
    </row>
    <row r="37022" spans="3:4" hidden="1" outlineLevel="1" x14ac:dyDescent="0.2">
      <c r="C37022" s="554"/>
      <c r="D37022" s="554"/>
    </row>
    <row r="37023" spans="3:4" hidden="1" outlineLevel="1" x14ac:dyDescent="0.2">
      <c r="C37023" s="554"/>
      <c r="D37023" s="554"/>
    </row>
    <row r="37024" spans="3:4" hidden="1" outlineLevel="1" x14ac:dyDescent="0.2">
      <c r="C37024" s="554"/>
      <c r="D37024" s="554"/>
    </row>
    <row r="37025" spans="3:4" hidden="1" outlineLevel="1" x14ac:dyDescent="0.2">
      <c r="C37025" s="554"/>
      <c r="D37025" s="554"/>
    </row>
    <row r="37026" spans="3:4" hidden="1" outlineLevel="1" x14ac:dyDescent="0.2">
      <c r="C37026" s="554"/>
      <c r="D37026" s="554"/>
    </row>
    <row r="37027" spans="3:4" hidden="1" outlineLevel="1" x14ac:dyDescent="0.2">
      <c r="C37027" s="554"/>
      <c r="D37027" s="554"/>
    </row>
    <row r="37028" spans="3:4" hidden="1" outlineLevel="1" x14ac:dyDescent="0.2">
      <c r="C37028" s="554"/>
      <c r="D37028" s="554"/>
    </row>
    <row r="37029" spans="3:4" hidden="1" outlineLevel="1" x14ac:dyDescent="0.2">
      <c r="C37029" s="554"/>
      <c r="D37029" s="554"/>
    </row>
    <row r="37030" spans="3:4" hidden="1" outlineLevel="1" x14ac:dyDescent="0.2">
      <c r="C37030" s="554"/>
      <c r="D37030" s="554"/>
    </row>
    <row r="37031" spans="3:4" hidden="1" outlineLevel="1" x14ac:dyDescent="0.2">
      <c r="C37031" s="554"/>
      <c r="D37031" s="554"/>
    </row>
    <row r="37032" spans="3:4" hidden="1" outlineLevel="1" x14ac:dyDescent="0.2">
      <c r="C37032" s="554"/>
      <c r="D37032" s="554"/>
    </row>
    <row r="37033" spans="3:4" hidden="1" outlineLevel="1" x14ac:dyDescent="0.2">
      <c r="C37033" s="554"/>
      <c r="D37033" s="554"/>
    </row>
    <row r="37034" spans="3:4" hidden="1" outlineLevel="1" x14ac:dyDescent="0.2">
      <c r="C37034" s="554"/>
      <c r="D37034" s="554"/>
    </row>
    <row r="37035" spans="3:4" hidden="1" outlineLevel="1" x14ac:dyDescent="0.2">
      <c r="C37035" s="554"/>
      <c r="D37035" s="554"/>
    </row>
    <row r="37036" spans="3:4" hidden="1" outlineLevel="1" x14ac:dyDescent="0.2">
      <c r="C37036" s="554"/>
      <c r="D37036" s="554"/>
    </row>
    <row r="37037" spans="3:4" hidden="1" outlineLevel="1" x14ac:dyDescent="0.2">
      <c r="C37037" s="554"/>
      <c r="D37037" s="554"/>
    </row>
    <row r="37038" spans="3:4" hidden="1" outlineLevel="1" x14ac:dyDescent="0.2">
      <c r="C37038" s="554"/>
      <c r="D37038" s="554"/>
    </row>
    <row r="37039" spans="3:4" hidden="1" outlineLevel="1" x14ac:dyDescent="0.2">
      <c r="C37039" s="554"/>
      <c r="D37039" s="554"/>
    </row>
    <row r="37040" spans="3:4" hidden="1" outlineLevel="1" x14ac:dyDescent="0.2">
      <c r="C37040" s="554"/>
      <c r="D37040" s="554"/>
    </row>
    <row r="37041" spans="3:4" hidden="1" outlineLevel="1" x14ac:dyDescent="0.2">
      <c r="C37041" s="554"/>
      <c r="D37041" s="554"/>
    </row>
    <row r="37042" spans="3:4" hidden="1" outlineLevel="1" x14ac:dyDescent="0.2">
      <c r="C37042" s="554"/>
      <c r="D37042" s="554"/>
    </row>
    <row r="37043" spans="3:4" hidden="1" outlineLevel="1" x14ac:dyDescent="0.2">
      <c r="C37043" s="554"/>
      <c r="D37043" s="554"/>
    </row>
    <row r="37044" spans="3:4" hidden="1" outlineLevel="1" x14ac:dyDescent="0.2">
      <c r="C37044" s="554"/>
      <c r="D37044" s="554"/>
    </row>
    <row r="37045" spans="3:4" hidden="1" outlineLevel="1" x14ac:dyDescent="0.2">
      <c r="C37045" s="554"/>
      <c r="D37045" s="554"/>
    </row>
    <row r="37046" spans="3:4" hidden="1" outlineLevel="1" x14ac:dyDescent="0.2">
      <c r="C37046" s="554"/>
      <c r="D37046" s="554"/>
    </row>
    <row r="37047" spans="3:4" hidden="1" outlineLevel="1" x14ac:dyDescent="0.2">
      <c r="C37047" s="554"/>
      <c r="D37047" s="554"/>
    </row>
    <row r="37048" spans="3:4" hidden="1" outlineLevel="1" x14ac:dyDescent="0.2">
      <c r="C37048" s="554"/>
      <c r="D37048" s="554"/>
    </row>
    <row r="37049" spans="3:4" hidden="1" outlineLevel="1" x14ac:dyDescent="0.2">
      <c r="C37049" s="554"/>
      <c r="D37049" s="554"/>
    </row>
    <row r="37050" spans="3:4" hidden="1" outlineLevel="1" x14ac:dyDescent="0.2">
      <c r="C37050" s="554"/>
      <c r="D37050" s="554"/>
    </row>
    <row r="37051" spans="3:4" hidden="1" outlineLevel="1" x14ac:dyDescent="0.2">
      <c r="C37051" s="554"/>
      <c r="D37051" s="554"/>
    </row>
    <row r="37052" spans="3:4" hidden="1" outlineLevel="1" x14ac:dyDescent="0.2">
      <c r="C37052" s="554"/>
      <c r="D37052" s="554"/>
    </row>
    <row r="37053" spans="3:4" hidden="1" outlineLevel="1" x14ac:dyDescent="0.2">
      <c r="C37053" s="554"/>
      <c r="D37053" s="554"/>
    </row>
    <row r="37054" spans="3:4" hidden="1" outlineLevel="1" x14ac:dyDescent="0.2">
      <c r="C37054" s="554"/>
      <c r="D37054" s="554"/>
    </row>
    <row r="37055" spans="3:4" hidden="1" outlineLevel="1" x14ac:dyDescent="0.2">
      <c r="C37055" s="554"/>
      <c r="D37055" s="554"/>
    </row>
    <row r="37056" spans="3:4" hidden="1" outlineLevel="1" x14ac:dyDescent="0.2">
      <c r="C37056" s="554"/>
      <c r="D37056" s="554"/>
    </row>
    <row r="37057" spans="3:4" hidden="1" outlineLevel="1" x14ac:dyDescent="0.2">
      <c r="C37057" s="554"/>
      <c r="D37057" s="554"/>
    </row>
    <row r="37058" spans="3:4" hidden="1" outlineLevel="1" x14ac:dyDescent="0.2">
      <c r="C37058" s="554"/>
      <c r="D37058" s="554"/>
    </row>
    <row r="37059" spans="3:4" hidden="1" outlineLevel="1" x14ac:dyDescent="0.2">
      <c r="C37059" s="554"/>
      <c r="D37059" s="554"/>
    </row>
    <row r="37060" spans="3:4" hidden="1" outlineLevel="1" x14ac:dyDescent="0.2">
      <c r="C37060" s="554"/>
      <c r="D37060" s="554"/>
    </row>
    <row r="37061" spans="3:4" hidden="1" outlineLevel="1" x14ac:dyDescent="0.2">
      <c r="C37061" s="554"/>
      <c r="D37061" s="554"/>
    </row>
    <row r="37062" spans="3:4" hidden="1" outlineLevel="1" x14ac:dyDescent="0.2">
      <c r="C37062" s="554"/>
      <c r="D37062" s="554"/>
    </row>
    <row r="37063" spans="3:4" hidden="1" outlineLevel="1" x14ac:dyDescent="0.2">
      <c r="C37063" s="554"/>
      <c r="D37063" s="554"/>
    </row>
    <row r="37064" spans="3:4" hidden="1" outlineLevel="1" x14ac:dyDescent="0.2">
      <c r="C37064" s="554"/>
      <c r="D37064" s="554"/>
    </row>
    <row r="37065" spans="3:4" hidden="1" outlineLevel="1" x14ac:dyDescent="0.2">
      <c r="C37065" s="554"/>
      <c r="D37065" s="554"/>
    </row>
    <row r="37066" spans="3:4" hidden="1" outlineLevel="1" x14ac:dyDescent="0.2">
      <c r="C37066" s="554"/>
      <c r="D37066" s="554"/>
    </row>
    <row r="37067" spans="3:4" hidden="1" outlineLevel="1" x14ac:dyDescent="0.2">
      <c r="C37067" s="554"/>
      <c r="D37067" s="554"/>
    </row>
    <row r="37068" spans="3:4" hidden="1" outlineLevel="1" x14ac:dyDescent="0.2">
      <c r="C37068" s="554"/>
      <c r="D37068" s="554"/>
    </row>
    <row r="37069" spans="3:4" hidden="1" outlineLevel="1" x14ac:dyDescent="0.2">
      <c r="C37069" s="554"/>
      <c r="D37069" s="554"/>
    </row>
    <row r="37070" spans="3:4" hidden="1" outlineLevel="1" x14ac:dyDescent="0.2">
      <c r="C37070" s="554"/>
      <c r="D37070" s="554"/>
    </row>
    <row r="37071" spans="3:4" hidden="1" outlineLevel="1" x14ac:dyDescent="0.2">
      <c r="C37071" s="554"/>
      <c r="D37071" s="554"/>
    </row>
    <row r="37072" spans="3:4" hidden="1" outlineLevel="1" x14ac:dyDescent="0.2">
      <c r="C37072" s="554"/>
      <c r="D37072" s="554"/>
    </row>
    <row r="37073" spans="3:4" hidden="1" outlineLevel="1" x14ac:dyDescent="0.2">
      <c r="C37073" s="554"/>
      <c r="D37073" s="554"/>
    </row>
    <row r="37074" spans="3:4" hidden="1" outlineLevel="1" x14ac:dyDescent="0.2">
      <c r="C37074" s="554"/>
      <c r="D37074" s="554"/>
    </row>
    <row r="37075" spans="3:4" hidden="1" outlineLevel="1" x14ac:dyDescent="0.2">
      <c r="C37075" s="554"/>
      <c r="D37075" s="554"/>
    </row>
    <row r="37076" spans="3:4" hidden="1" outlineLevel="1" x14ac:dyDescent="0.2">
      <c r="C37076" s="554"/>
      <c r="D37076" s="554"/>
    </row>
    <row r="37077" spans="3:4" hidden="1" outlineLevel="1" x14ac:dyDescent="0.2">
      <c r="C37077" s="554"/>
      <c r="D37077" s="554"/>
    </row>
    <row r="37078" spans="3:4" hidden="1" outlineLevel="1" x14ac:dyDescent="0.2">
      <c r="C37078" s="554"/>
      <c r="D37078" s="554"/>
    </row>
    <row r="37079" spans="3:4" hidden="1" outlineLevel="1" x14ac:dyDescent="0.2">
      <c r="C37079" s="554"/>
      <c r="D37079" s="554"/>
    </row>
    <row r="37080" spans="3:4" hidden="1" outlineLevel="1" x14ac:dyDescent="0.2">
      <c r="C37080" s="554"/>
      <c r="D37080" s="554"/>
    </row>
    <row r="37081" spans="3:4" hidden="1" outlineLevel="1" x14ac:dyDescent="0.2">
      <c r="C37081" s="554"/>
      <c r="D37081" s="554"/>
    </row>
    <row r="37082" spans="3:4" hidden="1" outlineLevel="1" x14ac:dyDescent="0.2">
      <c r="C37082" s="554"/>
      <c r="D37082" s="554"/>
    </row>
    <row r="37083" spans="3:4" hidden="1" outlineLevel="1" x14ac:dyDescent="0.2">
      <c r="C37083" s="554"/>
      <c r="D37083" s="554"/>
    </row>
    <row r="37084" spans="3:4" hidden="1" outlineLevel="1" x14ac:dyDescent="0.2">
      <c r="C37084" s="554"/>
      <c r="D37084" s="554"/>
    </row>
    <row r="37085" spans="3:4" hidden="1" outlineLevel="1" x14ac:dyDescent="0.2">
      <c r="C37085" s="554"/>
      <c r="D37085" s="554"/>
    </row>
    <row r="37086" spans="3:4" hidden="1" outlineLevel="1" x14ac:dyDescent="0.2">
      <c r="C37086" s="554"/>
      <c r="D37086" s="554"/>
    </row>
    <row r="37087" spans="3:4" hidden="1" outlineLevel="1" x14ac:dyDescent="0.2">
      <c r="C37087" s="554"/>
      <c r="D37087" s="554"/>
    </row>
    <row r="37088" spans="3:4" hidden="1" outlineLevel="1" x14ac:dyDescent="0.2">
      <c r="C37088" s="554"/>
      <c r="D37088" s="554"/>
    </row>
    <row r="37089" spans="3:4" hidden="1" outlineLevel="1" x14ac:dyDescent="0.2">
      <c r="C37089" s="554"/>
      <c r="D37089" s="554"/>
    </row>
    <row r="37090" spans="3:4" hidden="1" outlineLevel="1" x14ac:dyDescent="0.2">
      <c r="C37090" s="554"/>
      <c r="D37090" s="554"/>
    </row>
    <row r="37091" spans="3:4" hidden="1" outlineLevel="1" x14ac:dyDescent="0.2">
      <c r="C37091" s="554"/>
      <c r="D37091" s="554"/>
    </row>
    <row r="37092" spans="3:4" hidden="1" outlineLevel="1" x14ac:dyDescent="0.2">
      <c r="C37092" s="554"/>
      <c r="D37092" s="554"/>
    </row>
    <row r="37093" spans="3:4" hidden="1" outlineLevel="1" x14ac:dyDescent="0.2">
      <c r="C37093" s="554"/>
      <c r="D37093" s="554"/>
    </row>
    <row r="37094" spans="3:4" hidden="1" outlineLevel="1" x14ac:dyDescent="0.2">
      <c r="C37094" s="554"/>
      <c r="D37094" s="554"/>
    </row>
    <row r="37095" spans="3:4" hidden="1" outlineLevel="1" x14ac:dyDescent="0.2">
      <c r="C37095" s="554"/>
      <c r="D37095" s="554"/>
    </row>
    <row r="37096" spans="3:4" hidden="1" outlineLevel="1" x14ac:dyDescent="0.2">
      <c r="C37096" s="554"/>
      <c r="D37096" s="554"/>
    </row>
    <row r="37097" spans="3:4" hidden="1" outlineLevel="1" x14ac:dyDescent="0.2">
      <c r="C37097" s="554"/>
      <c r="D37097" s="554"/>
    </row>
    <row r="37098" spans="3:4" hidden="1" outlineLevel="1" x14ac:dyDescent="0.2">
      <c r="C37098" s="554"/>
      <c r="D37098" s="554"/>
    </row>
    <row r="37099" spans="3:4" hidden="1" outlineLevel="1" x14ac:dyDescent="0.2">
      <c r="C37099" s="554"/>
      <c r="D37099" s="554"/>
    </row>
    <row r="37100" spans="3:4" hidden="1" outlineLevel="1" x14ac:dyDescent="0.2">
      <c r="C37100" s="554"/>
      <c r="D37100" s="554"/>
    </row>
    <row r="37101" spans="3:4" hidden="1" outlineLevel="1" x14ac:dyDescent="0.2">
      <c r="C37101" s="554"/>
      <c r="D37101" s="554"/>
    </row>
    <row r="37102" spans="3:4" hidden="1" outlineLevel="1" x14ac:dyDescent="0.2">
      <c r="C37102" s="554"/>
      <c r="D37102" s="554"/>
    </row>
    <row r="37103" spans="3:4" hidden="1" outlineLevel="1" x14ac:dyDescent="0.2">
      <c r="C37103" s="554"/>
      <c r="D37103" s="554"/>
    </row>
    <row r="37104" spans="3:4" hidden="1" outlineLevel="1" x14ac:dyDescent="0.2">
      <c r="C37104" s="554"/>
      <c r="D37104" s="554"/>
    </row>
    <row r="37105" spans="3:4" hidden="1" outlineLevel="1" x14ac:dyDescent="0.2">
      <c r="C37105" s="554"/>
      <c r="D37105" s="554"/>
    </row>
    <row r="37106" spans="3:4" hidden="1" outlineLevel="1" x14ac:dyDescent="0.2">
      <c r="C37106" s="554"/>
      <c r="D37106" s="554"/>
    </row>
    <row r="37107" spans="3:4" hidden="1" outlineLevel="1" x14ac:dyDescent="0.2">
      <c r="C37107" s="554"/>
      <c r="D37107" s="554"/>
    </row>
    <row r="37108" spans="3:4" hidden="1" outlineLevel="1" x14ac:dyDescent="0.2">
      <c r="C37108" s="554"/>
      <c r="D37108" s="554"/>
    </row>
    <row r="37109" spans="3:4" hidden="1" outlineLevel="1" x14ac:dyDescent="0.2">
      <c r="C37109" s="554"/>
      <c r="D37109" s="554"/>
    </row>
    <row r="37110" spans="3:4" hidden="1" outlineLevel="1" x14ac:dyDescent="0.2">
      <c r="C37110" s="554"/>
      <c r="D37110" s="554"/>
    </row>
    <row r="37111" spans="3:4" hidden="1" outlineLevel="1" x14ac:dyDescent="0.2">
      <c r="C37111" s="554"/>
      <c r="D37111" s="554"/>
    </row>
    <row r="37112" spans="3:4" hidden="1" outlineLevel="1" x14ac:dyDescent="0.2">
      <c r="C37112" s="554"/>
      <c r="D37112" s="554"/>
    </row>
    <row r="37113" spans="3:4" hidden="1" outlineLevel="1" x14ac:dyDescent="0.2">
      <c r="C37113" s="554"/>
      <c r="D37113" s="554"/>
    </row>
    <row r="37114" spans="3:4" hidden="1" outlineLevel="1" x14ac:dyDescent="0.2">
      <c r="C37114" s="554"/>
      <c r="D37114" s="554"/>
    </row>
    <row r="37115" spans="3:4" hidden="1" outlineLevel="1" x14ac:dyDescent="0.2">
      <c r="C37115" s="554"/>
      <c r="D37115" s="554"/>
    </row>
    <row r="37116" spans="3:4" hidden="1" outlineLevel="1" x14ac:dyDescent="0.2">
      <c r="C37116" s="554"/>
      <c r="D37116" s="554"/>
    </row>
    <row r="37117" spans="3:4" hidden="1" outlineLevel="1" x14ac:dyDescent="0.2">
      <c r="C37117" s="554"/>
      <c r="D37117" s="554"/>
    </row>
    <row r="37118" spans="3:4" hidden="1" outlineLevel="1" x14ac:dyDescent="0.2">
      <c r="C37118" s="554"/>
      <c r="D37118" s="554"/>
    </row>
    <row r="37119" spans="3:4" hidden="1" outlineLevel="1" x14ac:dyDescent="0.2">
      <c r="C37119" s="554"/>
      <c r="D37119" s="554"/>
    </row>
    <row r="37120" spans="3:4" hidden="1" outlineLevel="1" x14ac:dyDescent="0.2">
      <c r="C37120" s="554"/>
      <c r="D37120" s="554"/>
    </row>
    <row r="37121" spans="3:4" hidden="1" outlineLevel="1" x14ac:dyDescent="0.2">
      <c r="C37121" s="554"/>
      <c r="D37121" s="554"/>
    </row>
    <row r="37122" spans="3:4" hidden="1" outlineLevel="1" x14ac:dyDescent="0.2">
      <c r="C37122" s="554"/>
      <c r="D37122" s="554"/>
    </row>
    <row r="37123" spans="3:4" hidden="1" outlineLevel="1" x14ac:dyDescent="0.2">
      <c r="C37123" s="554"/>
      <c r="D37123" s="554"/>
    </row>
    <row r="37124" spans="3:4" hidden="1" outlineLevel="1" x14ac:dyDescent="0.2">
      <c r="C37124" s="554"/>
      <c r="D37124" s="554"/>
    </row>
    <row r="37125" spans="3:4" hidden="1" outlineLevel="1" x14ac:dyDescent="0.2">
      <c r="C37125" s="554"/>
      <c r="D37125" s="554"/>
    </row>
    <row r="37126" spans="3:4" hidden="1" outlineLevel="1" x14ac:dyDescent="0.2">
      <c r="C37126" s="554"/>
      <c r="D37126" s="554"/>
    </row>
    <row r="37127" spans="3:4" hidden="1" outlineLevel="1" x14ac:dyDescent="0.2">
      <c r="C37127" s="554"/>
      <c r="D37127" s="554"/>
    </row>
    <row r="37128" spans="3:4" hidden="1" outlineLevel="1" x14ac:dyDescent="0.2">
      <c r="C37128" s="554"/>
      <c r="D37128" s="554"/>
    </row>
    <row r="37129" spans="3:4" hidden="1" outlineLevel="1" x14ac:dyDescent="0.2">
      <c r="C37129" s="554"/>
      <c r="D37129" s="554"/>
    </row>
    <row r="37130" spans="3:4" hidden="1" outlineLevel="1" x14ac:dyDescent="0.2">
      <c r="C37130" s="554"/>
      <c r="D37130" s="554"/>
    </row>
    <row r="37131" spans="3:4" hidden="1" outlineLevel="1" x14ac:dyDescent="0.2">
      <c r="C37131" s="554"/>
      <c r="D37131" s="554"/>
    </row>
    <row r="37132" spans="3:4" hidden="1" outlineLevel="1" x14ac:dyDescent="0.2">
      <c r="C37132" s="554"/>
      <c r="D37132" s="554"/>
    </row>
    <row r="37133" spans="3:4" hidden="1" outlineLevel="1" x14ac:dyDescent="0.2">
      <c r="C37133" s="554"/>
      <c r="D37133" s="554"/>
    </row>
    <row r="37134" spans="3:4" hidden="1" outlineLevel="1" x14ac:dyDescent="0.2">
      <c r="C37134" s="554"/>
      <c r="D37134" s="554"/>
    </row>
    <row r="37135" spans="3:4" hidden="1" outlineLevel="1" x14ac:dyDescent="0.2">
      <c r="C37135" s="554"/>
      <c r="D37135" s="554"/>
    </row>
    <row r="37136" spans="3:4" hidden="1" outlineLevel="1" x14ac:dyDescent="0.2">
      <c r="C37136" s="554"/>
      <c r="D37136" s="554"/>
    </row>
    <row r="37137" spans="3:4" hidden="1" outlineLevel="1" x14ac:dyDescent="0.2">
      <c r="C37137" s="554"/>
      <c r="D37137" s="554"/>
    </row>
    <row r="37138" spans="3:4" hidden="1" outlineLevel="1" x14ac:dyDescent="0.2">
      <c r="C37138" s="554"/>
      <c r="D37138" s="554"/>
    </row>
    <row r="37139" spans="3:4" hidden="1" outlineLevel="1" x14ac:dyDescent="0.2">
      <c r="C37139" s="554"/>
      <c r="D37139" s="554"/>
    </row>
    <row r="37140" spans="3:4" hidden="1" outlineLevel="1" x14ac:dyDescent="0.2">
      <c r="C37140" s="554"/>
      <c r="D37140" s="554"/>
    </row>
    <row r="37141" spans="3:4" hidden="1" outlineLevel="1" x14ac:dyDescent="0.2">
      <c r="C37141" s="554"/>
      <c r="D37141" s="554"/>
    </row>
    <row r="37142" spans="3:4" hidden="1" outlineLevel="1" x14ac:dyDescent="0.2">
      <c r="C37142" s="554"/>
      <c r="D37142" s="554"/>
    </row>
    <row r="37143" spans="3:4" hidden="1" outlineLevel="1" x14ac:dyDescent="0.2">
      <c r="C37143" s="554"/>
      <c r="D37143" s="554"/>
    </row>
    <row r="37144" spans="3:4" hidden="1" outlineLevel="1" x14ac:dyDescent="0.2">
      <c r="C37144" s="554"/>
      <c r="D37144" s="554"/>
    </row>
    <row r="37145" spans="3:4" hidden="1" outlineLevel="1" x14ac:dyDescent="0.2">
      <c r="C37145" s="554"/>
      <c r="D37145" s="554"/>
    </row>
    <row r="37146" spans="3:4" hidden="1" outlineLevel="1" x14ac:dyDescent="0.2">
      <c r="C37146" s="554"/>
      <c r="D37146" s="554"/>
    </row>
    <row r="37147" spans="3:4" hidden="1" outlineLevel="1" x14ac:dyDescent="0.2">
      <c r="C37147" s="554"/>
      <c r="D37147" s="554"/>
    </row>
    <row r="37148" spans="3:4" hidden="1" outlineLevel="1" x14ac:dyDescent="0.2">
      <c r="C37148" s="554"/>
      <c r="D37148" s="554"/>
    </row>
    <row r="37149" spans="3:4" hidden="1" outlineLevel="1" x14ac:dyDescent="0.2">
      <c r="C37149" s="554"/>
      <c r="D37149" s="554"/>
    </row>
    <row r="37150" spans="3:4" hidden="1" outlineLevel="1" x14ac:dyDescent="0.2">
      <c r="C37150" s="554"/>
      <c r="D37150" s="554"/>
    </row>
    <row r="37151" spans="3:4" hidden="1" outlineLevel="1" x14ac:dyDescent="0.2">
      <c r="C37151" s="554"/>
      <c r="D37151" s="554"/>
    </row>
    <row r="37152" spans="3:4" hidden="1" outlineLevel="1" x14ac:dyDescent="0.2">
      <c r="C37152" s="554"/>
      <c r="D37152" s="554"/>
    </row>
    <row r="37153" spans="3:4" hidden="1" outlineLevel="1" x14ac:dyDescent="0.2">
      <c r="C37153" s="554"/>
      <c r="D37153" s="554"/>
    </row>
    <row r="37154" spans="3:4" hidden="1" outlineLevel="1" x14ac:dyDescent="0.2">
      <c r="C37154" s="554"/>
      <c r="D37154" s="554"/>
    </row>
    <row r="37155" spans="3:4" hidden="1" outlineLevel="1" x14ac:dyDescent="0.2">
      <c r="C37155" s="554"/>
      <c r="D37155" s="554"/>
    </row>
    <row r="37156" spans="3:4" hidden="1" outlineLevel="1" x14ac:dyDescent="0.2">
      <c r="C37156" s="554"/>
      <c r="D37156" s="554"/>
    </row>
    <row r="37157" spans="3:4" hidden="1" outlineLevel="1" x14ac:dyDescent="0.2">
      <c r="C37157" s="554"/>
      <c r="D37157" s="554"/>
    </row>
    <row r="37158" spans="3:4" hidden="1" outlineLevel="1" x14ac:dyDescent="0.2">
      <c r="C37158" s="554"/>
      <c r="D37158" s="554"/>
    </row>
    <row r="37159" spans="3:4" hidden="1" outlineLevel="1" x14ac:dyDescent="0.2">
      <c r="C37159" s="554"/>
      <c r="D37159" s="554"/>
    </row>
    <row r="37160" spans="3:4" hidden="1" outlineLevel="1" x14ac:dyDescent="0.2">
      <c r="C37160" s="554"/>
      <c r="D37160" s="554"/>
    </row>
    <row r="37161" spans="3:4" hidden="1" outlineLevel="1" x14ac:dyDescent="0.2">
      <c r="C37161" s="554"/>
      <c r="D37161" s="554"/>
    </row>
    <row r="37162" spans="3:4" hidden="1" outlineLevel="1" x14ac:dyDescent="0.2">
      <c r="C37162" s="554"/>
      <c r="D37162" s="554"/>
    </row>
    <row r="37163" spans="3:4" hidden="1" outlineLevel="1" x14ac:dyDescent="0.2">
      <c r="C37163" s="554"/>
      <c r="D37163" s="554"/>
    </row>
    <row r="37164" spans="3:4" hidden="1" outlineLevel="1" x14ac:dyDescent="0.2">
      <c r="C37164" s="554"/>
      <c r="D37164" s="554"/>
    </row>
    <row r="37165" spans="3:4" hidden="1" outlineLevel="1" x14ac:dyDescent="0.2">
      <c r="C37165" s="554"/>
      <c r="D37165" s="554"/>
    </row>
    <row r="37166" spans="3:4" hidden="1" outlineLevel="1" x14ac:dyDescent="0.2">
      <c r="C37166" s="554"/>
      <c r="D37166" s="554"/>
    </row>
    <row r="37167" spans="3:4" hidden="1" outlineLevel="1" x14ac:dyDescent="0.2">
      <c r="C37167" s="554"/>
      <c r="D37167" s="554"/>
    </row>
    <row r="37168" spans="3:4" hidden="1" outlineLevel="1" x14ac:dyDescent="0.2">
      <c r="C37168" s="554"/>
      <c r="D37168" s="554"/>
    </row>
    <row r="37169" spans="3:4" hidden="1" outlineLevel="1" x14ac:dyDescent="0.2">
      <c r="C37169" s="554"/>
      <c r="D37169" s="554"/>
    </row>
    <row r="37170" spans="3:4" hidden="1" outlineLevel="1" x14ac:dyDescent="0.2">
      <c r="C37170" s="554"/>
      <c r="D37170" s="554"/>
    </row>
    <row r="37171" spans="3:4" hidden="1" outlineLevel="1" x14ac:dyDescent="0.2">
      <c r="C37171" s="554"/>
      <c r="D37171" s="554"/>
    </row>
    <row r="37172" spans="3:4" hidden="1" outlineLevel="1" x14ac:dyDescent="0.2">
      <c r="C37172" s="554"/>
      <c r="D37172" s="554"/>
    </row>
    <row r="37173" spans="3:4" hidden="1" outlineLevel="1" x14ac:dyDescent="0.2">
      <c r="C37173" s="554"/>
      <c r="D37173" s="554"/>
    </row>
    <row r="37174" spans="3:4" hidden="1" outlineLevel="1" x14ac:dyDescent="0.2">
      <c r="C37174" s="554"/>
      <c r="D37174" s="554"/>
    </row>
    <row r="37175" spans="3:4" hidden="1" outlineLevel="1" x14ac:dyDescent="0.2">
      <c r="C37175" s="554"/>
      <c r="D37175" s="554"/>
    </row>
    <row r="37176" spans="3:4" hidden="1" outlineLevel="1" x14ac:dyDescent="0.2">
      <c r="C37176" s="554"/>
      <c r="D37176" s="554"/>
    </row>
    <row r="37177" spans="3:4" hidden="1" outlineLevel="1" x14ac:dyDescent="0.2">
      <c r="C37177" s="554"/>
      <c r="D37177" s="554"/>
    </row>
    <row r="37178" spans="3:4" hidden="1" outlineLevel="1" x14ac:dyDescent="0.2">
      <c r="C37178" s="554"/>
      <c r="D37178" s="554"/>
    </row>
    <row r="37179" spans="3:4" hidden="1" outlineLevel="1" x14ac:dyDescent="0.2">
      <c r="C37179" s="554"/>
      <c r="D37179" s="554"/>
    </row>
    <row r="37180" spans="3:4" hidden="1" outlineLevel="1" x14ac:dyDescent="0.2">
      <c r="C37180" s="554"/>
      <c r="D37180" s="554"/>
    </row>
    <row r="37181" spans="3:4" hidden="1" outlineLevel="1" x14ac:dyDescent="0.2">
      <c r="C37181" s="554"/>
      <c r="D37181" s="554"/>
    </row>
    <row r="37182" spans="3:4" hidden="1" outlineLevel="1" x14ac:dyDescent="0.2">
      <c r="C37182" s="554"/>
      <c r="D37182" s="554"/>
    </row>
    <row r="37183" spans="3:4" hidden="1" outlineLevel="1" x14ac:dyDescent="0.2">
      <c r="C37183" s="554"/>
      <c r="D37183" s="554"/>
    </row>
    <row r="37184" spans="3:4" hidden="1" outlineLevel="1" x14ac:dyDescent="0.2">
      <c r="C37184" s="554"/>
      <c r="D37184" s="554"/>
    </row>
    <row r="37185" spans="3:4" hidden="1" outlineLevel="1" x14ac:dyDescent="0.2">
      <c r="C37185" s="554"/>
      <c r="D37185" s="554"/>
    </row>
    <row r="37186" spans="3:4" hidden="1" outlineLevel="1" x14ac:dyDescent="0.2">
      <c r="C37186" s="554"/>
      <c r="D37186" s="554"/>
    </row>
    <row r="37187" spans="3:4" hidden="1" outlineLevel="1" x14ac:dyDescent="0.2">
      <c r="C37187" s="554"/>
      <c r="D37187" s="554"/>
    </row>
    <row r="37188" spans="3:4" hidden="1" outlineLevel="1" x14ac:dyDescent="0.2">
      <c r="C37188" s="554"/>
      <c r="D37188" s="554"/>
    </row>
    <row r="37189" spans="3:4" hidden="1" outlineLevel="1" x14ac:dyDescent="0.2">
      <c r="C37189" s="554"/>
      <c r="D37189" s="554"/>
    </row>
    <row r="37190" spans="3:4" hidden="1" outlineLevel="1" x14ac:dyDescent="0.2">
      <c r="C37190" s="554"/>
      <c r="D37190" s="554"/>
    </row>
    <row r="37191" spans="3:4" hidden="1" outlineLevel="1" x14ac:dyDescent="0.2">
      <c r="C37191" s="554"/>
      <c r="D37191" s="554"/>
    </row>
    <row r="37192" spans="3:4" hidden="1" outlineLevel="1" x14ac:dyDescent="0.2">
      <c r="C37192" s="554"/>
      <c r="D37192" s="554"/>
    </row>
    <row r="37193" spans="3:4" hidden="1" outlineLevel="1" x14ac:dyDescent="0.2">
      <c r="C37193" s="554"/>
      <c r="D37193" s="554"/>
    </row>
    <row r="37194" spans="3:4" hidden="1" outlineLevel="1" x14ac:dyDescent="0.2">
      <c r="C37194" s="554"/>
      <c r="D37194" s="554"/>
    </row>
    <row r="37195" spans="3:4" hidden="1" outlineLevel="1" x14ac:dyDescent="0.2">
      <c r="C37195" s="554"/>
      <c r="D37195" s="554"/>
    </row>
    <row r="37196" spans="3:4" hidden="1" outlineLevel="1" x14ac:dyDescent="0.2">
      <c r="C37196" s="554"/>
      <c r="D37196" s="554"/>
    </row>
    <row r="37197" spans="3:4" hidden="1" outlineLevel="1" x14ac:dyDescent="0.2">
      <c r="C37197" s="554"/>
      <c r="D37197" s="554"/>
    </row>
    <row r="37198" spans="3:4" hidden="1" outlineLevel="1" x14ac:dyDescent="0.2">
      <c r="C37198" s="554"/>
      <c r="D37198" s="554"/>
    </row>
    <row r="37199" spans="3:4" hidden="1" outlineLevel="1" x14ac:dyDescent="0.2">
      <c r="C37199" s="554"/>
      <c r="D37199" s="554"/>
    </row>
    <row r="37200" spans="3:4" hidden="1" outlineLevel="1" x14ac:dyDescent="0.2">
      <c r="C37200" s="554"/>
      <c r="D37200" s="554"/>
    </row>
    <row r="37201" spans="3:4" hidden="1" outlineLevel="1" x14ac:dyDescent="0.2">
      <c r="C37201" s="554"/>
      <c r="D37201" s="554"/>
    </row>
    <row r="37202" spans="3:4" hidden="1" outlineLevel="1" x14ac:dyDescent="0.2">
      <c r="C37202" s="554"/>
      <c r="D37202" s="554"/>
    </row>
    <row r="37203" spans="3:4" hidden="1" outlineLevel="1" x14ac:dyDescent="0.2">
      <c r="C37203" s="554"/>
      <c r="D37203" s="554"/>
    </row>
    <row r="37204" spans="3:4" hidden="1" outlineLevel="1" x14ac:dyDescent="0.2">
      <c r="C37204" s="554"/>
      <c r="D37204" s="554"/>
    </row>
    <row r="37205" spans="3:4" hidden="1" outlineLevel="1" x14ac:dyDescent="0.2">
      <c r="C37205" s="554"/>
      <c r="D37205" s="554"/>
    </row>
    <row r="37206" spans="3:4" hidden="1" outlineLevel="1" x14ac:dyDescent="0.2">
      <c r="C37206" s="554"/>
      <c r="D37206" s="554"/>
    </row>
    <row r="37207" spans="3:4" hidden="1" outlineLevel="1" x14ac:dyDescent="0.2">
      <c r="C37207" s="554"/>
      <c r="D37207" s="554"/>
    </row>
    <row r="37208" spans="3:4" hidden="1" outlineLevel="1" x14ac:dyDescent="0.2">
      <c r="C37208" s="554"/>
      <c r="D37208" s="554"/>
    </row>
    <row r="37209" spans="3:4" hidden="1" outlineLevel="1" x14ac:dyDescent="0.2">
      <c r="C37209" s="554"/>
      <c r="D37209" s="554"/>
    </row>
    <row r="37210" spans="3:4" hidden="1" outlineLevel="1" x14ac:dyDescent="0.2">
      <c r="C37210" s="554"/>
      <c r="D37210" s="554"/>
    </row>
    <row r="37211" spans="3:4" hidden="1" outlineLevel="1" x14ac:dyDescent="0.2">
      <c r="C37211" s="554"/>
      <c r="D37211" s="554"/>
    </row>
    <row r="37212" spans="3:4" hidden="1" outlineLevel="1" x14ac:dyDescent="0.2">
      <c r="C37212" s="554"/>
      <c r="D37212" s="554"/>
    </row>
    <row r="37213" spans="3:4" hidden="1" outlineLevel="1" x14ac:dyDescent="0.2">
      <c r="C37213" s="554"/>
      <c r="D37213" s="554"/>
    </row>
    <row r="37214" spans="3:4" hidden="1" outlineLevel="1" x14ac:dyDescent="0.2">
      <c r="C37214" s="554"/>
      <c r="D37214" s="554"/>
    </row>
    <row r="37215" spans="3:4" hidden="1" outlineLevel="1" x14ac:dyDescent="0.2">
      <c r="C37215" s="554"/>
      <c r="D37215" s="554"/>
    </row>
    <row r="37216" spans="3:4" hidden="1" outlineLevel="1" x14ac:dyDescent="0.2">
      <c r="C37216" s="554"/>
      <c r="D37216" s="554"/>
    </row>
    <row r="37217" spans="3:4" hidden="1" outlineLevel="1" x14ac:dyDescent="0.2">
      <c r="C37217" s="554"/>
      <c r="D37217" s="554"/>
    </row>
    <row r="37218" spans="3:4" hidden="1" outlineLevel="1" x14ac:dyDescent="0.2">
      <c r="C37218" s="554"/>
      <c r="D37218" s="554"/>
    </row>
    <row r="37219" spans="3:4" hidden="1" outlineLevel="1" x14ac:dyDescent="0.2">
      <c r="C37219" s="554"/>
      <c r="D37219" s="554"/>
    </row>
    <row r="37220" spans="3:4" hidden="1" outlineLevel="1" x14ac:dyDescent="0.2">
      <c r="C37220" s="554"/>
      <c r="D37220" s="554"/>
    </row>
    <row r="37221" spans="3:4" hidden="1" outlineLevel="1" x14ac:dyDescent="0.2">
      <c r="C37221" s="554"/>
      <c r="D37221" s="554"/>
    </row>
    <row r="37222" spans="3:4" hidden="1" outlineLevel="1" x14ac:dyDescent="0.2">
      <c r="C37222" s="554"/>
      <c r="D37222" s="554"/>
    </row>
    <row r="37223" spans="3:4" hidden="1" outlineLevel="1" x14ac:dyDescent="0.2">
      <c r="C37223" s="554"/>
      <c r="D37223" s="554"/>
    </row>
    <row r="37224" spans="3:4" hidden="1" outlineLevel="1" x14ac:dyDescent="0.2">
      <c r="C37224" s="554"/>
      <c r="D37224" s="554"/>
    </row>
    <row r="37225" spans="3:4" hidden="1" outlineLevel="1" x14ac:dyDescent="0.2">
      <c r="C37225" s="554"/>
      <c r="D37225" s="554"/>
    </row>
    <row r="37226" spans="3:4" hidden="1" outlineLevel="1" x14ac:dyDescent="0.2">
      <c r="C37226" s="554"/>
      <c r="D37226" s="554"/>
    </row>
    <row r="37227" spans="3:4" hidden="1" outlineLevel="1" x14ac:dyDescent="0.2">
      <c r="C37227" s="554"/>
      <c r="D37227" s="554"/>
    </row>
    <row r="37228" spans="3:4" hidden="1" outlineLevel="1" x14ac:dyDescent="0.2">
      <c r="C37228" s="554"/>
      <c r="D37228" s="554"/>
    </row>
    <row r="37229" spans="3:4" hidden="1" outlineLevel="1" x14ac:dyDescent="0.2">
      <c r="C37229" s="554"/>
      <c r="D37229" s="554"/>
    </row>
    <row r="37230" spans="3:4" hidden="1" outlineLevel="1" x14ac:dyDescent="0.2">
      <c r="C37230" s="554"/>
      <c r="D37230" s="554"/>
    </row>
    <row r="37231" spans="3:4" hidden="1" outlineLevel="1" x14ac:dyDescent="0.2">
      <c r="C37231" s="554"/>
      <c r="D37231" s="554"/>
    </row>
    <row r="37232" spans="3:4" hidden="1" outlineLevel="1" x14ac:dyDescent="0.2">
      <c r="C37232" s="554"/>
      <c r="D37232" s="554"/>
    </row>
    <row r="37233" spans="3:4" hidden="1" outlineLevel="1" x14ac:dyDescent="0.2">
      <c r="C37233" s="554"/>
      <c r="D37233" s="554"/>
    </row>
    <row r="37234" spans="3:4" hidden="1" outlineLevel="1" x14ac:dyDescent="0.2">
      <c r="C37234" s="554"/>
      <c r="D37234" s="554"/>
    </row>
    <row r="37235" spans="3:4" hidden="1" outlineLevel="1" x14ac:dyDescent="0.2">
      <c r="C37235" s="554"/>
      <c r="D37235" s="554"/>
    </row>
    <row r="37236" spans="3:4" hidden="1" outlineLevel="1" x14ac:dyDescent="0.2">
      <c r="C37236" s="554"/>
      <c r="D37236" s="554"/>
    </row>
    <row r="37237" spans="3:4" hidden="1" outlineLevel="1" x14ac:dyDescent="0.2">
      <c r="C37237" s="554"/>
      <c r="D37237" s="554"/>
    </row>
    <row r="37238" spans="3:4" hidden="1" outlineLevel="1" x14ac:dyDescent="0.2">
      <c r="C37238" s="554"/>
      <c r="D37238" s="554"/>
    </row>
    <row r="37239" spans="3:4" hidden="1" outlineLevel="1" x14ac:dyDescent="0.2">
      <c r="C37239" s="554"/>
      <c r="D37239" s="554"/>
    </row>
    <row r="37240" spans="3:4" hidden="1" outlineLevel="1" x14ac:dyDescent="0.2">
      <c r="C37240" s="554"/>
      <c r="D37240" s="554"/>
    </row>
    <row r="37241" spans="3:4" hidden="1" outlineLevel="1" x14ac:dyDescent="0.2">
      <c r="C37241" s="554"/>
      <c r="D37241" s="554"/>
    </row>
    <row r="37242" spans="3:4" hidden="1" outlineLevel="1" x14ac:dyDescent="0.2">
      <c r="C37242" s="554"/>
      <c r="D37242" s="554"/>
    </row>
    <row r="37243" spans="3:4" hidden="1" outlineLevel="1" x14ac:dyDescent="0.2">
      <c r="C37243" s="554"/>
      <c r="D37243" s="554"/>
    </row>
    <row r="37244" spans="3:4" hidden="1" outlineLevel="1" x14ac:dyDescent="0.2">
      <c r="C37244" s="554"/>
      <c r="D37244" s="554"/>
    </row>
    <row r="37245" spans="3:4" hidden="1" outlineLevel="1" x14ac:dyDescent="0.2">
      <c r="C37245" s="554"/>
      <c r="D37245" s="554"/>
    </row>
    <row r="37246" spans="3:4" hidden="1" outlineLevel="1" x14ac:dyDescent="0.2">
      <c r="C37246" s="554"/>
      <c r="D37246" s="554"/>
    </row>
    <row r="37247" spans="3:4" hidden="1" outlineLevel="1" x14ac:dyDescent="0.2">
      <c r="C37247" s="554"/>
      <c r="D37247" s="554"/>
    </row>
    <row r="37248" spans="3:4" hidden="1" outlineLevel="1" x14ac:dyDescent="0.2">
      <c r="C37248" s="554"/>
      <c r="D37248" s="554"/>
    </row>
    <row r="37249" spans="3:4" hidden="1" outlineLevel="1" x14ac:dyDescent="0.2">
      <c r="C37249" s="554"/>
      <c r="D37249" s="554"/>
    </row>
    <row r="37250" spans="3:4" hidden="1" outlineLevel="1" x14ac:dyDescent="0.2">
      <c r="C37250" s="554"/>
      <c r="D37250" s="554"/>
    </row>
    <row r="37251" spans="3:4" hidden="1" outlineLevel="1" x14ac:dyDescent="0.2">
      <c r="C37251" s="554"/>
      <c r="D37251" s="554"/>
    </row>
    <row r="37252" spans="3:4" hidden="1" outlineLevel="1" x14ac:dyDescent="0.2">
      <c r="C37252" s="554"/>
      <c r="D37252" s="554"/>
    </row>
    <row r="37253" spans="3:4" hidden="1" outlineLevel="1" x14ac:dyDescent="0.2">
      <c r="C37253" s="554"/>
      <c r="D37253" s="554"/>
    </row>
    <row r="37254" spans="3:4" hidden="1" outlineLevel="1" x14ac:dyDescent="0.2">
      <c r="C37254" s="554"/>
      <c r="D37254" s="554"/>
    </row>
    <row r="37255" spans="3:4" hidden="1" outlineLevel="1" x14ac:dyDescent="0.2">
      <c r="C37255" s="554"/>
      <c r="D37255" s="554"/>
    </row>
    <row r="37256" spans="3:4" hidden="1" outlineLevel="1" x14ac:dyDescent="0.2">
      <c r="C37256" s="554"/>
      <c r="D37256" s="554"/>
    </row>
    <row r="37257" spans="3:4" hidden="1" outlineLevel="1" x14ac:dyDescent="0.2">
      <c r="C37257" s="554"/>
      <c r="D37257" s="554"/>
    </row>
    <row r="37258" spans="3:4" hidden="1" outlineLevel="1" x14ac:dyDescent="0.2">
      <c r="C37258" s="554"/>
      <c r="D37258" s="554"/>
    </row>
    <row r="37259" spans="3:4" hidden="1" outlineLevel="1" x14ac:dyDescent="0.2">
      <c r="C37259" s="554"/>
      <c r="D37259" s="554"/>
    </row>
    <row r="37260" spans="3:4" hidden="1" outlineLevel="1" x14ac:dyDescent="0.2">
      <c r="C37260" s="554"/>
      <c r="D37260" s="554"/>
    </row>
    <row r="37261" spans="3:4" hidden="1" outlineLevel="1" x14ac:dyDescent="0.2">
      <c r="C37261" s="554"/>
      <c r="D37261" s="554"/>
    </row>
    <row r="37262" spans="3:4" hidden="1" outlineLevel="1" x14ac:dyDescent="0.2">
      <c r="C37262" s="554"/>
      <c r="D37262" s="554"/>
    </row>
    <row r="37263" spans="3:4" hidden="1" outlineLevel="1" x14ac:dyDescent="0.2">
      <c r="C37263" s="554"/>
      <c r="D37263" s="554"/>
    </row>
    <row r="37264" spans="3:4" hidden="1" outlineLevel="1" x14ac:dyDescent="0.2">
      <c r="C37264" s="554"/>
      <c r="D37264" s="554"/>
    </row>
    <row r="37265" spans="3:4" hidden="1" outlineLevel="1" x14ac:dyDescent="0.2">
      <c r="C37265" s="554"/>
      <c r="D37265" s="554"/>
    </row>
    <row r="37266" spans="3:4" hidden="1" outlineLevel="1" x14ac:dyDescent="0.2">
      <c r="C37266" s="554"/>
      <c r="D37266" s="554"/>
    </row>
    <row r="37267" spans="3:4" hidden="1" outlineLevel="1" x14ac:dyDescent="0.2">
      <c r="C37267" s="554"/>
      <c r="D37267" s="554"/>
    </row>
    <row r="37268" spans="3:4" hidden="1" outlineLevel="1" x14ac:dyDescent="0.2">
      <c r="C37268" s="554"/>
      <c r="D37268" s="554"/>
    </row>
    <row r="37269" spans="3:4" hidden="1" outlineLevel="1" x14ac:dyDescent="0.2">
      <c r="C37269" s="554"/>
      <c r="D37269" s="554"/>
    </row>
    <row r="37270" spans="3:4" hidden="1" outlineLevel="1" x14ac:dyDescent="0.2">
      <c r="C37270" s="554"/>
      <c r="D37270" s="554"/>
    </row>
    <row r="37271" spans="3:4" hidden="1" outlineLevel="1" x14ac:dyDescent="0.2">
      <c r="C37271" s="554"/>
      <c r="D37271" s="554"/>
    </row>
    <row r="37272" spans="3:4" hidden="1" outlineLevel="1" x14ac:dyDescent="0.2">
      <c r="C37272" s="554"/>
      <c r="D37272" s="554"/>
    </row>
    <row r="37273" spans="3:4" hidden="1" outlineLevel="1" x14ac:dyDescent="0.2">
      <c r="C37273" s="554"/>
      <c r="D37273" s="554"/>
    </row>
    <row r="37274" spans="3:4" hidden="1" outlineLevel="1" x14ac:dyDescent="0.2">
      <c r="C37274" s="554"/>
      <c r="D37274" s="554"/>
    </row>
    <row r="37275" spans="3:4" hidden="1" outlineLevel="1" x14ac:dyDescent="0.2">
      <c r="C37275" s="554"/>
      <c r="D37275" s="554"/>
    </row>
    <row r="37276" spans="3:4" hidden="1" outlineLevel="1" x14ac:dyDescent="0.2">
      <c r="C37276" s="554"/>
      <c r="D37276" s="554"/>
    </row>
    <row r="37277" spans="3:4" hidden="1" outlineLevel="1" x14ac:dyDescent="0.2">
      <c r="C37277" s="554"/>
      <c r="D37277" s="554"/>
    </row>
    <row r="37278" spans="3:4" hidden="1" outlineLevel="1" x14ac:dyDescent="0.2">
      <c r="C37278" s="554"/>
      <c r="D37278" s="554"/>
    </row>
    <row r="37279" spans="3:4" hidden="1" outlineLevel="1" x14ac:dyDescent="0.2">
      <c r="C37279" s="554"/>
      <c r="D37279" s="554"/>
    </row>
    <row r="37280" spans="3:4" hidden="1" outlineLevel="1" x14ac:dyDescent="0.2">
      <c r="C37280" s="554"/>
      <c r="D37280" s="554"/>
    </row>
    <row r="37281" spans="3:4" hidden="1" outlineLevel="1" x14ac:dyDescent="0.2">
      <c r="C37281" s="554"/>
      <c r="D37281" s="554"/>
    </row>
    <row r="37282" spans="3:4" hidden="1" outlineLevel="1" x14ac:dyDescent="0.2">
      <c r="C37282" s="554"/>
      <c r="D37282" s="554"/>
    </row>
    <row r="37283" spans="3:4" hidden="1" outlineLevel="1" x14ac:dyDescent="0.2">
      <c r="C37283" s="554"/>
      <c r="D37283" s="554"/>
    </row>
    <row r="37284" spans="3:4" hidden="1" outlineLevel="1" x14ac:dyDescent="0.2">
      <c r="C37284" s="554"/>
      <c r="D37284" s="554"/>
    </row>
    <row r="37285" spans="3:4" hidden="1" outlineLevel="1" x14ac:dyDescent="0.2">
      <c r="C37285" s="554"/>
      <c r="D37285" s="554"/>
    </row>
    <row r="37286" spans="3:4" hidden="1" outlineLevel="1" x14ac:dyDescent="0.2">
      <c r="C37286" s="554"/>
      <c r="D37286" s="554"/>
    </row>
    <row r="37287" spans="3:4" hidden="1" outlineLevel="1" x14ac:dyDescent="0.2">
      <c r="C37287" s="554"/>
      <c r="D37287" s="554"/>
    </row>
    <row r="37288" spans="3:4" hidden="1" outlineLevel="1" x14ac:dyDescent="0.2">
      <c r="C37288" s="554"/>
      <c r="D37288" s="554"/>
    </row>
    <row r="37289" spans="3:4" hidden="1" outlineLevel="1" x14ac:dyDescent="0.2">
      <c r="C37289" s="554"/>
      <c r="D37289" s="554"/>
    </row>
    <row r="37290" spans="3:4" hidden="1" outlineLevel="1" x14ac:dyDescent="0.2">
      <c r="C37290" s="554"/>
      <c r="D37290" s="554"/>
    </row>
    <row r="37291" spans="3:4" hidden="1" outlineLevel="1" x14ac:dyDescent="0.2">
      <c r="C37291" s="554"/>
      <c r="D37291" s="554"/>
    </row>
    <row r="37292" spans="3:4" hidden="1" outlineLevel="1" x14ac:dyDescent="0.2">
      <c r="C37292" s="554"/>
      <c r="D37292" s="554"/>
    </row>
    <row r="37293" spans="3:4" hidden="1" outlineLevel="1" x14ac:dyDescent="0.2">
      <c r="C37293" s="554"/>
      <c r="D37293" s="554"/>
    </row>
    <row r="37294" spans="3:4" hidden="1" outlineLevel="1" x14ac:dyDescent="0.2">
      <c r="C37294" s="554"/>
      <c r="D37294" s="554"/>
    </row>
    <row r="37295" spans="3:4" hidden="1" outlineLevel="1" x14ac:dyDescent="0.2">
      <c r="C37295" s="554"/>
      <c r="D37295" s="554"/>
    </row>
    <row r="37296" spans="3:4" hidden="1" outlineLevel="1" x14ac:dyDescent="0.2">
      <c r="C37296" s="554"/>
      <c r="D37296" s="554"/>
    </row>
    <row r="37297" spans="3:4" hidden="1" outlineLevel="1" x14ac:dyDescent="0.2">
      <c r="C37297" s="554"/>
      <c r="D37297" s="554"/>
    </row>
    <row r="37298" spans="3:4" hidden="1" outlineLevel="1" x14ac:dyDescent="0.2">
      <c r="C37298" s="554"/>
      <c r="D37298" s="554"/>
    </row>
    <row r="37299" spans="3:4" hidden="1" outlineLevel="1" x14ac:dyDescent="0.2">
      <c r="C37299" s="554"/>
      <c r="D37299" s="554"/>
    </row>
    <row r="37300" spans="3:4" hidden="1" outlineLevel="1" x14ac:dyDescent="0.2">
      <c r="C37300" s="554"/>
      <c r="D37300" s="554"/>
    </row>
    <row r="37301" spans="3:4" hidden="1" outlineLevel="1" x14ac:dyDescent="0.2">
      <c r="C37301" s="554"/>
      <c r="D37301" s="554"/>
    </row>
    <row r="37302" spans="3:4" hidden="1" outlineLevel="1" x14ac:dyDescent="0.2">
      <c r="C37302" s="554"/>
      <c r="D37302" s="554"/>
    </row>
    <row r="37303" spans="3:4" hidden="1" outlineLevel="1" x14ac:dyDescent="0.2">
      <c r="C37303" s="554"/>
      <c r="D37303" s="554"/>
    </row>
    <row r="37304" spans="3:4" hidden="1" outlineLevel="1" x14ac:dyDescent="0.2">
      <c r="C37304" s="554"/>
      <c r="D37304" s="554"/>
    </row>
    <row r="37305" spans="3:4" hidden="1" outlineLevel="1" x14ac:dyDescent="0.2">
      <c r="C37305" s="554"/>
      <c r="D37305" s="554"/>
    </row>
    <row r="37306" spans="3:4" hidden="1" outlineLevel="1" x14ac:dyDescent="0.2">
      <c r="C37306" s="554"/>
      <c r="D37306" s="554"/>
    </row>
    <row r="37307" spans="3:4" hidden="1" outlineLevel="1" x14ac:dyDescent="0.2">
      <c r="C37307" s="554"/>
      <c r="D37307" s="554"/>
    </row>
    <row r="37308" spans="3:4" hidden="1" outlineLevel="1" x14ac:dyDescent="0.2">
      <c r="C37308" s="554"/>
      <c r="D37308" s="554"/>
    </row>
    <row r="37309" spans="3:4" hidden="1" outlineLevel="1" x14ac:dyDescent="0.2">
      <c r="C37309" s="554"/>
      <c r="D37309" s="554"/>
    </row>
    <row r="37310" spans="3:4" hidden="1" outlineLevel="1" x14ac:dyDescent="0.2">
      <c r="C37310" s="554"/>
      <c r="D37310" s="554"/>
    </row>
    <row r="37311" spans="3:4" hidden="1" outlineLevel="1" x14ac:dyDescent="0.2">
      <c r="C37311" s="554"/>
      <c r="D37311" s="554"/>
    </row>
    <row r="37312" spans="3:4" hidden="1" outlineLevel="1" x14ac:dyDescent="0.2">
      <c r="C37312" s="554"/>
      <c r="D37312" s="554"/>
    </row>
    <row r="37313" spans="3:4" hidden="1" outlineLevel="1" x14ac:dyDescent="0.2">
      <c r="C37313" s="554"/>
      <c r="D37313" s="554"/>
    </row>
    <row r="37314" spans="3:4" hidden="1" outlineLevel="1" x14ac:dyDescent="0.2">
      <c r="C37314" s="554"/>
      <c r="D37314" s="554"/>
    </row>
    <row r="37315" spans="3:4" hidden="1" outlineLevel="1" x14ac:dyDescent="0.2">
      <c r="C37315" s="554"/>
      <c r="D37315" s="554"/>
    </row>
    <row r="37316" spans="3:4" hidden="1" outlineLevel="1" x14ac:dyDescent="0.2">
      <c r="C37316" s="554"/>
      <c r="D37316" s="554"/>
    </row>
    <row r="37317" spans="3:4" hidden="1" outlineLevel="1" x14ac:dyDescent="0.2">
      <c r="C37317" s="554"/>
      <c r="D37317" s="554"/>
    </row>
    <row r="37318" spans="3:4" hidden="1" outlineLevel="1" x14ac:dyDescent="0.2">
      <c r="C37318" s="554"/>
      <c r="D37318" s="554"/>
    </row>
    <row r="37319" spans="3:4" hidden="1" outlineLevel="1" x14ac:dyDescent="0.2">
      <c r="C37319" s="554"/>
      <c r="D37319" s="554"/>
    </row>
    <row r="37320" spans="3:4" hidden="1" outlineLevel="1" x14ac:dyDescent="0.2">
      <c r="C37320" s="554"/>
      <c r="D37320" s="554"/>
    </row>
    <row r="37321" spans="3:4" hidden="1" outlineLevel="1" x14ac:dyDescent="0.2">
      <c r="C37321" s="554"/>
      <c r="D37321" s="554"/>
    </row>
    <row r="37322" spans="3:4" hidden="1" outlineLevel="1" x14ac:dyDescent="0.2">
      <c r="C37322" s="554"/>
      <c r="D37322" s="554"/>
    </row>
    <row r="37323" spans="3:4" hidden="1" outlineLevel="1" x14ac:dyDescent="0.2">
      <c r="C37323" s="554"/>
      <c r="D37323" s="554"/>
    </row>
    <row r="37324" spans="3:4" hidden="1" outlineLevel="1" x14ac:dyDescent="0.2">
      <c r="C37324" s="554"/>
      <c r="D37324" s="554"/>
    </row>
    <row r="37325" spans="3:4" hidden="1" outlineLevel="1" x14ac:dyDescent="0.2">
      <c r="C37325" s="554"/>
      <c r="D37325" s="554"/>
    </row>
    <row r="37326" spans="3:4" hidden="1" outlineLevel="1" x14ac:dyDescent="0.2">
      <c r="C37326" s="554"/>
      <c r="D37326" s="554"/>
    </row>
    <row r="37327" spans="3:4" hidden="1" outlineLevel="1" x14ac:dyDescent="0.2">
      <c r="C37327" s="554"/>
      <c r="D37327" s="554"/>
    </row>
    <row r="37328" spans="3:4" hidden="1" outlineLevel="1" x14ac:dyDescent="0.2">
      <c r="C37328" s="554"/>
      <c r="D37328" s="554"/>
    </row>
    <row r="37329" spans="3:4" hidden="1" outlineLevel="1" x14ac:dyDescent="0.2">
      <c r="C37329" s="554"/>
      <c r="D37329" s="554"/>
    </row>
    <row r="37330" spans="3:4" hidden="1" outlineLevel="1" x14ac:dyDescent="0.2">
      <c r="C37330" s="554"/>
      <c r="D37330" s="554"/>
    </row>
    <row r="37331" spans="3:4" hidden="1" outlineLevel="1" x14ac:dyDescent="0.2">
      <c r="C37331" s="554"/>
      <c r="D37331" s="554"/>
    </row>
    <row r="37332" spans="3:4" hidden="1" outlineLevel="1" x14ac:dyDescent="0.2">
      <c r="C37332" s="554"/>
      <c r="D37332" s="554"/>
    </row>
    <row r="37333" spans="3:4" hidden="1" outlineLevel="1" x14ac:dyDescent="0.2">
      <c r="C37333" s="554"/>
      <c r="D37333" s="554"/>
    </row>
    <row r="37334" spans="3:4" hidden="1" outlineLevel="1" x14ac:dyDescent="0.2">
      <c r="C37334" s="554"/>
      <c r="D37334" s="554"/>
    </row>
    <row r="37335" spans="3:4" hidden="1" outlineLevel="1" x14ac:dyDescent="0.2">
      <c r="C37335" s="554"/>
      <c r="D37335" s="554"/>
    </row>
    <row r="37336" spans="3:4" hidden="1" outlineLevel="1" x14ac:dyDescent="0.2">
      <c r="C37336" s="554"/>
      <c r="D37336" s="554"/>
    </row>
    <row r="37337" spans="3:4" hidden="1" outlineLevel="1" x14ac:dyDescent="0.2">
      <c r="C37337" s="554"/>
      <c r="D37337" s="554"/>
    </row>
    <row r="37338" spans="3:4" hidden="1" outlineLevel="1" x14ac:dyDescent="0.2">
      <c r="C37338" s="554"/>
      <c r="D37338" s="554"/>
    </row>
    <row r="37339" spans="3:4" hidden="1" outlineLevel="1" x14ac:dyDescent="0.2">
      <c r="C37339" s="554"/>
      <c r="D37339" s="554"/>
    </row>
    <row r="37340" spans="3:4" hidden="1" outlineLevel="1" x14ac:dyDescent="0.2">
      <c r="C37340" s="554"/>
      <c r="D37340" s="554"/>
    </row>
    <row r="37341" spans="3:4" hidden="1" outlineLevel="1" x14ac:dyDescent="0.2">
      <c r="C37341" s="554"/>
      <c r="D37341" s="554"/>
    </row>
    <row r="37342" spans="3:4" hidden="1" outlineLevel="1" x14ac:dyDescent="0.2">
      <c r="C37342" s="554"/>
      <c r="D37342" s="554"/>
    </row>
    <row r="37343" spans="3:4" hidden="1" outlineLevel="1" x14ac:dyDescent="0.2">
      <c r="C37343" s="554"/>
      <c r="D37343" s="554"/>
    </row>
    <row r="37344" spans="3:4" hidden="1" outlineLevel="1" x14ac:dyDescent="0.2">
      <c r="C37344" s="554"/>
      <c r="D37344" s="554"/>
    </row>
    <row r="37345" spans="3:4" hidden="1" outlineLevel="1" x14ac:dyDescent="0.2">
      <c r="C37345" s="554"/>
      <c r="D37345" s="554"/>
    </row>
    <row r="37346" spans="3:4" hidden="1" outlineLevel="1" x14ac:dyDescent="0.2">
      <c r="C37346" s="554"/>
      <c r="D37346" s="554"/>
    </row>
    <row r="37347" spans="3:4" hidden="1" outlineLevel="1" x14ac:dyDescent="0.2">
      <c r="C37347" s="554"/>
      <c r="D37347" s="554"/>
    </row>
    <row r="37348" spans="3:4" hidden="1" outlineLevel="1" x14ac:dyDescent="0.2">
      <c r="C37348" s="554"/>
      <c r="D37348" s="554"/>
    </row>
    <row r="37349" spans="3:4" hidden="1" outlineLevel="1" x14ac:dyDescent="0.2">
      <c r="C37349" s="554"/>
      <c r="D37349" s="554"/>
    </row>
    <row r="37350" spans="3:4" hidden="1" outlineLevel="1" x14ac:dyDescent="0.2">
      <c r="C37350" s="554"/>
      <c r="D37350" s="554"/>
    </row>
    <row r="37351" spans="3:4" hidden="1" outlineLevel="1" x14ac:dyDescent="0.2">
      <c r="C37351" s="554"/>
      <c r="D37351" s="554"/>
    </row>
    <row r="37352" spans="3:4" hidden="1" outlineLevel="1" x14ac:dyDescent="0.2">
      <c r="C37352" s="554"/>
      <c r="D37352" s="554"/>
    </row>
    <row r="37353" spans="3:4" hidden="1" outlineLevel="1" x14ac:dyDescent="0.2">
      <c r="C37353" s="554"/>
      <c r="D37353" s="554"/>
    </row>
    <row r="37354" spans="3:4" hidden="1" outlineLevel="1" x14ac:dyDescent="0.2">
      <c r="C37354" s="554"/>
      <c r="D37354" s="554"/>
    </row>
    <row r="37355" spans="3:4" hidden="1" outlineLevel="1" x14ac:dyDescent="0.2">
      <c r="C37355" s="554"/>
      <c r="D37355" s="554"/>
    </row>
    <row r="37356" spans="3:4" hidden="1" outlineLevel="1" x14ac:dyDescent="0.2">
      <c r="C37356" s="554"/>
      <c r="D37356" s="554"/>
    </row>
    <row r="37357" spans="3:4" hidden="1" outlineLevel="1" x14ac:dyDescent="0.2">
      <c r="C37357" s="554"/>
      <c r="D37357" s="554"/>
    </row>
    <row r="37358" spans="3:4" hidden="1" outlineLevel="1" x14ac:dyDescent="0.2">
      <c r="C37358" s="554"/>
      <c r="D37358" s="554"/>
    </row>
    <row r="37359" spans="3:4" hidden="1" outlineLevel="1" x14ac:dyDescent="0.2">
      <c r="C37359" s="554"/>
      <c r="D37359" s="554"/>
    </row>
    <row r="37360" spans="3:4" hidden="1" outlineLevel="1" x14ac:dyDescent="0.2">
      <c r="C37360" s="554"/>
      <c r="D37360" s="554"/>
    </row>
    <row r="37361" spans="3:4" hidden="1" outlineLevel="1" x14ac:dyDescent="0.2">
      <c r="C37361" s="554"/>
      <c r="D37361" s="554"/>
    </row>
    <row r="37362" spans="3:4" hidden="1" outlineLevel="1" x14ac:dyDescent="0.2">
      <c r="C37362" s="554"/>
      <c r="D37362" s="554"/>
    </row>
    <row r="37363" spans="3:4" hidden="1" outlineLevel="1" x14ac:dyDescent="0.2">
      <c r="C37363" s="554"/>
      <c r="D37363" s="554"/>
    </row>
    <row r="37364" spans="3:4" hidden="1" outlineLevel="1" x14ac:dyDescent="0.2">
      <c r="C37364" s="554"/>
      <c r="D37364" s="554"/>
    </row>
    <row r="37365" spans="3:4" hidden="1" outlineLevel="1" x14ac:dyDescent="0.2">
      <c r="C37365" s="554"/>
      <c r="D37365" s="554"/>
    </row>
    <row r="37366" spans="3:4" hidden="1" outlineLevel="1" x14ac:dyDescent="0.2">
      <c r="C37366" s="554"/>
      <c r="D37366" s="554"/>
    </row>
    <row r="37367" spans="3:4" hidden="1" outlineLevel="1" x14ac:dyDescent="0.2">
      <c r="C37367" s="554"/>
      <c r="D37367" s="554"/>
    </row>
    <row r="37368" spans="3:4" hidden="1" outlineLevel="1" x14ac:dyDescent="0.2">
      <c r="C37368" s="554"/>
      <c r="D37368" s="554"/>
    </row>
    <row r="37369" spans="3:4" hidden="1" outlineLevel="1" x14ac:dyDescent="0.2">
      <c r="C37369" s="554"/>
      <c r="D37369" s="554"/>
    </row>
    <row r="37370" spans="3:4" hidden="1" outlineLevel="1" x14ac:dyDescent="0.2">
      <c r="C37370" s="554"/>
      <c r="D37370" s="554"/>
    </row>
    <row r="37371" spans="3:4" hidden="1" outlineLevel="1" x14ac:dyDescent="0.2">
      <c r="C37371" s="554"/>
      <c r="D37371" s="554"/>
    </row>
    <row r="37372" spans="3:4" hidden="1" outlineLevel="1" x14ac:dyDescent="0.2">
      <c r="C37372" s="554"/>
      <c r="D37372" s="554"/>
    </row>
    <row r="37373" spans="3:4" hidden="1" outlineLevel="1" x14ac:dyDescent="0.2">
      <c r="C37373" s="554"/>
      <c r="D37373" s="554"/>
    </row>
    <row r="37374" spans="3:4" hidden="1" outlineLevel="1" x14ac:dyDescent="0.2">
      <c r="C37374" s="554"/>
      <c r="D37374" s="554"/>
    </row>
    <row r="37375" spans="3:4" hidden="1" outlineLevel="1" x14ac:dyDescent="0.2">
      <c r="C37375" s="554"/>
      <c r="D37375" s="554"/>
    </row>
    <row r="37376" spans="3:4" hidden="1" outlineLevel="1" x14ac:dyDescent="0.2">
      <c r="C37376" s="554"/>
      <c r="D37376" s="554"/>
    </row>
    <row r="37377" spans="3:4" hidden="1" outlineLevel="1" x14ac:dyDescent="0.2">
      <c r="C37377" s="554"/>
      <c r="D37377" s="554"/>
    </row>
    <row r="37378" spans="3:4" hidden="1" outlineLevel="1" x14ac:dyDescent="0.2">
      <c r="C37378" s="554"/>
      <c r="D37378" s="554"/>
    </row>
    <row r="37379" spans="3:4" hidden="1" outlineLevel="1" x14ac:dyDescent="0.2">
      <c r="C37379" s="554"/>
      <c r="D37379" s="554"/>
    </row>
    <row r="37380" spans="3:4" hidden="1" outlineLevel="1" x14ac:dyDescent="0.2">
      <c r="C37380" s="554"/>
      <c r="D37380" s="554"/>
    </row>
    <row r="37381" spans="3:4" hidden="1" outlineLevel="1" x14ac:dyDescent="0.2">
      <c r="C37381" s="554"/>
      <c r="D37381" s="554"/>
    </row>
    <row r="37382" spans="3:4" hidden="1" outlineLevel="1" x14ac:dyDescent="0.2">
      <c r="C37382" s="554"/>
      <c r="D37382" s="554"/>
    </row>
    <row r="37383" spans="3:4" hidden="1" outlineLevel="1" x14ac:dyDescent="0.2">
      <c r="C37383" s="554"/>
      <c r="D37383" s="554"/>
    </row>
    <row r="37384" spans="3:4" hidden="1" outlineLevel="1" x14ac:dyDescent="0.2">
      <c r="C37384" s="554"/>
      <c r="D37384" s="554"/>
    </row>
    <row r="37385" spans="3:4" hidden="1" outlineLevel="1" x14ac:dyDescent="0.2">
      <c r="C37385" s="554"/>
      <c r="D37385" s="554"/>
    </row>
    <row r="37386" spans="3:4" hidden="1" outlineLevel="1" x14ac:dyDescent="0.2">
      <c r="C37386" s="554"/>
      <c r="D37386" s="554"/>
    </row>
    <row r="37387" spans="3:4" hidden="1" outlineLevel="1" x14ac:dyDescent="0.2">
      <c r="C37387" s="554"/>
      <c r="D37387" s="554"/>
    </row>
    <row r="37388" spans="3:4" hidden="1" outlineLevel="1" x14ac:dyDescent="0.2">
      <c r="C37388" s="554"/>
      <c r="D37388" s="554"/>
    </row>
    <row r="37389" spans="3:4" hidden="1" outlineLevel="1" x14ac:dyDescent="0.2">
      <c r="C37389" s="554"/>
      <c r="D37389" s="554"/>
    </row>
    <row r="37390" spans="3:4" hidden="1" outlineLevel="1" x14ac:dyDescent="0.2">
      <c r="C37390" s="554"/>
      <c r="D37390" s="554"/>
    </row>
    <row r="37391" spans="3:4" hidden="1" outlineLevel="1" x14ac:dyDescent="0.2">
      <c r="C37391" s="554"/>
      <c r="D37391" s="554"/>
    </row>
    <row r="37392" spans="3:4" hidden="1" outlineLevel="1" x14ac:dyDescent="0.2">
      <c r="C37392" s="554"/>
      <c r="D37392" s="554"/>
    </row>
    <row r="37393" spans="3:4" hidden="1" outlineLevel="1" x14ac:dyDescent="0.2">
      <c r="C37393" s="554"/>
      <c r="D37393" s="554"/>
    </row>
    <row r="37394" spans="3:4" hidden="1" outlineLevel="1" x14ac:dyDescent="0.2">
      <c r="C37394" s="554"/>
      <c r="D37394" s="554"/>
    </row>
    <row r="37395" spans="3:4" hidden="1" outlineLevel="1" x14ac:dyDescent="0.2">
      <c r="C37395" s="554"/>
      <c r="D37395" s="554"/>
    </row>
    <row r="37396" spans="3:4" hidden="1" outlineLevel="1" x14ac:dyDescent="0.2">
      <c r="C37396" s="554"/>
      <c r="D37396" s="554"/>
    </row>
    <row r="37397" spans="3:4" hidden="1" outlineLevel="1" x14ac:dyDescent="0.2">
      <c r="C37397" s="554"/>
      <c r="D37397" s="554"/>
    </row>
    <row r="37398" spans="3:4" hidden="1" outlineLevel="1" x14ac:dyDescent="0.2">
      <c r="C37398" s="554"/>
      <c r="D37398" s="554"/>
    </row>
    <row r="37399" spans="3:4" hidden="1" outlineLevel="1" x14ac:dyDescent="0.2">
      <c r="C37399" s="554"/>
      <c r="D37399" s="554"/>
    </row>
    <row r="37400" spans="3:4" hidden="1" outlineLevel="1" x14ac:dyDescent="0.2">
      <c r="C37400" s="554"/>
      <c r="D37400" s="554"/>
    </row>
    <row r="37401" spans="3:4" hidden="1" outlineLevel="1" x14ac:dyDescent="0.2">
      <c r="C37401" s="554"/>
      <c r="D37401" s="554"/>
    </row>
    <row r="37402" spans="3:4" hidden="1" outlineLevel="1" x14ac:dyDescent="0.2">
      <c r="C37402" s="554"/>
      <c r="D37402" s="554"/>
    </row>
    <row r="37403" spans="3:4" hidden="1" outlineLevel="1" x14ac:dyDescent="0.2">
      <c r="C37403" s="554"/>
      <c r="D37403" s="554"/>
    </row>
    <row r="37404" spans="3:4" hidden="1" outlineLevel="1" x14ac:dyDescent="0.2">
      <c r="C37404" s="554"/>
      <c r="D37404" s="554"/>
    </row>
    <row r="37405" spans="3:4" hidden="1" outlineLevel="1" x14ac:dyDescent="0.2">
      <c r="C37405" s="554"/>
      <c r="D37405" s="554"/>
    </row>
    <row r="37406" spans="3:4" hidden="1" outlineLevel="1" x14ac:dyDescent="0.2">
      <c r="C37406" s="554"/>
      <c r="D37406" s="554"/>
    </row>
    <row r="37407" spans="3:4" hidden="1" outlineLevel="1" x14ac:dyDescent="0.2">
      <c r="C37407" s="554"/>
      <c r="D37407" s="554"/>
    </row>
    <row r="37408" spans="3:4" hidden="1" outlineLevel="1" x14ac:dyDescent="0.2">
      <c r="C37408" s="554"/>
      <c r="D37408" s="554"/>
    </row>
    <row r="37409" spans="3:4" hidden="1" outlineLevel="1" x14ac:dyDescent="0.2">
      <c r="C37409" s="554"/>
      <c r="D37409" s="554"/>
    </row>
    <row r="37410" spans="3:4" hidden="1" outlineLevel="1" x14ac:dyDescent="0.2">
      <c r="C37410" s="554"/>
      <c r="D37410" s="554"/>
    </row>
    <row r="37411" spans="3:4" hidden="1" outlineLevel="1" x14ac:dyDescent="0.2">
      <c r="C37411" s="554"/>
      <c r="D37411" s="554"/>
    </row>
    <row r="37412" spans="3:4" hidden="1" outlineLevel="1" x14ac:dyDescent="0.2">
      <c r="C37412" s="554"/>
      <c r="D37412" s="554"/>
    </row>
    <row r="37413" spans="3:4" hidden="1" outlineLevel="1" x14ac:dyDescent="0.2">
      <c r="C37413" s="554"/>
      <c r="D37413" s="554"/>
    </row>
    <row r="37414" spans="3:4" hidden="1" outlineLevel="1" x14ac:dyDescent="0.2">
      <c r="C37414" s="554"/>
      <c r="D37414" s="554"/>
    </row>
    <row r="37415" spans="3:4" hidden="1" outlineLevel="1" x14ac:dyDescent="0.2">
      <c r="C37415" s="554"/>
      <c r="D37415" s="554"/>
    </row>
    <row r="37416" spans="3:4" hidden="1" outlineLevel="1" x14ac:dyDescent="0.2">
      <c r="C37416" s="554"/>
      <c r="D37416" s="554"/>
    </row>
    <row r="37417" spans="3:4" hidden="1" outlineLevel="1" x14ac:dyDescent="0.2">
      <c r="C37417" s="554"/>
      <c r="D37417" s="554"/>
    </row>
    <row r="37418" spans="3:4" hidden="1" outlineLevel="1" x14ac:dyDescent="0.2">
      <c r="C37418" s="554"/>
      <c r="D37418" s="554"/>
    </row>
    <row r="37419" spans="3:4" hidden="1" outlineLevel="1" x14ac:dyDescent="0.2">
      <c r="C37419" s="554"/>
      <c r="D37419" s="554"/>
    </row>
    <row r="37420" spans="3:4" hidden="1" outlineLevel="1" x14ac:dyDescent="0.2">
      <c r="C37420" s="554"/>
      <c r="D37420" s="554"/>
    </row>
    <row r="37421" spans="3:4" hidden="1" outlineLevel="1" x14ac:dyDescent="0.2">
      <c r="C37421" s="554"/>
      <c r="D37421" s="554"/>
    </row>
    <row r="37422" spans="3:4" hidden="1" outlineLevel="1" x14ac:dyDescent="0.2">
      <c r="C37422" s="554"/>
      <c r="D37422" s="554"/>
    </row>
    <row r="37423" spans="3:4" hidden="1" outlineLevel="1" x14ac:dyDescent="0.2">
      <c r="C37423" s="554"/>
      <c r="D37423" s="554"/>
    </row>
    <row r="37424" spans="3:4" hidden="1" outlineLevel="1" x14ac:dyDescent="0.2">
      <c r="C37424" s="554"/>
      <c r="D37424" s="554"/>
    </row>
    <row r="37425" spans="3:4" hidden="1" outlineLevel="1" x14ac:dyDescent="0.2">
      <c r="C37425" s="554"/>
      <c r="D37425" s="554"/>
    </row>
    <row r="37426" spans="3:4" hidden="1" outlineLevel="1" x14ac:dyDescent="0.2">
      <c r="C37426" s="554"/>
      <c r="D37426" s="554"/>
    </row>
    <row r="37427" spans="3:4" hidden="1" outlineLevel="1" x14ac:dyDescent="0.2">
      <c r="C37427" s="554"/>
      <c r="D37427" s="554"/>
    </row>
    <row r="37428" spans="3:4" hidden="1" outlineLevel="1" x14ac:dyDescent="0.2">
      <c r="C37428" s="554"/>
      <c r="D37428" s="554"/>
    </row>
    <row r="37429" spans="3:4" hidden="1" outlineLevel="1" x14ac:dyDescent="0.2">
      <c r="C37429" s="554"/>
      <c r="D37429" s="554"/>
    </row>
    <row r="37430" spans="3:4" hidden="1" outlineLevel="1" x14ac:dyDescent="0.2">
      <c r="C37430" s="554"/>
      <c r="D37430" s="554"/>
    </row>
    <row r="37431" spans="3:4" hidden="1" outlineLevel="1" x14ac:dyDescent="0.2">
      <c r="C37431" s="554"/>
      <c r="D37431" s="554"/>
    </row>
    <row r="37432" spans="3:4" hidden="1" outlineLevel="1" x14ac:dyDescent="0.2">
      <c r="C37432" s="554"/>
      <c r="D37432" s="554"/>
    </row>
    <row r="37433" spans="3:4" hidden="1" outlineLevel="1" x14ac:dyDescent="0.2">
      <c r="C37433" s="554"/>
      <c r="D37433" s="554"/>
    </row>
    <row r="37434" spans="3:4" hidden="1" outlineLevel="1" x14ac:dyDescent="0.2">
      <c r="C37434" s="554"/>
      <c r="D37434" s="554"/>
    </row>
    <row r="37435" spans="3:4" hidden="1" outlineLevel="1" x14ac:dyDescent="0.2">
      <c r="C37435" s="554"/>
      <c r="D37435" s="554"/>
    </row>
    <row r="37436" spans="3:4" hidden="1" outlineLevel="1" x14ac:dyDescent="0.2">
      <c r="C37436" s="554"/>
      <c r="D37436" s="554"/>
    </row>
    <row r="37437" spans="3:4" hidden="1" outlineLevel="1" x14ac:dyDescent="0.2">
      <c r="C37437" s="554"/>
      <c r="D37437" s="554"/>
    </row>
    <row r="37438" spans="3:4" hidden="1" outlineLevel="1" x14ac:dyDescent="0.2">
      <c r="C37438" s="554"/>
      <c r="D37438" s="554"/>
    </row>
    <row r="37439" spans="3:4" hidden="1" outlineLevel="1" x14ac:dyDescent="0.2">
      <c r="C37439" s="554"/>
      <c r="D37439" s="554"/>
    </row>
    <row r="37440" spans="3:4" hidden="1" outlineLevel="1" x14ac:dyDescent="0.2">
      <c r="C37440" s="554"/>
      <c r="D37440" s="554"/>
    </row>
    <row r="37441" spans="3:4" hidden="1" outlineLevel="1" x14ac:dyDescent="0.2">
      <c r="C37441" s="554"/>
      <c r="D37441" s="554"/>
    </row>
    <row r="37442" spans="3:4" hidden="1" outlineLevel="1" x14ac:dyDescent="0.2">
      <c r="C37442" s="554"/>
      <c r="D37442" s="554"/>
    </row>
    <row r="37443" spans="3:4" hidden="1" outlineLevel="1" x14ac:dyDescent="0.2">
      <c r="C37443" s="554"/>
      <c r="D37443" s="554"/>
    </row>
    <row r="37444" spans="3:4" hidden="1" outlineLevel="1" x14ac:dyDescent="0.2">
      <c r="C37444" s="554"/>
      <c r="D37444" s="554"/>
    </row>
    <row r="37445" spans="3:4" hidden="1" outlineLevel="1" x14ac:dyDescent="0.2">
      <c r="C37445" s="554"/>
      <c r="D37445" s="554"/>
    </row>
    <row r="37446" spans="3:4" hidden="1" outlineLevel="1" x14ac:dyDescent="0.2">
      <c r="C37446" s="554"/>
      <c r="D37446" s="554"/>
    </row>
    <row r="37447" spans="3:4" hidden="1" outlineLevel="1" x14ac:dyDescent="0.2">
      <c r="C37447" s="554"/>
      <c r="D37447" s="554"/>
    </row>
    <row r="37448" spans="3:4" hidden="1" outlineLevel="1" x14ac:dyDescent="0.2">
      <c r="C37448" s="554"/>
      <c r="D37448" s="554"/>
    </row>
    <row r="37449" spans="3:4" hidden="1" outlineLevel="1" x14ac:dyDescent="0.2">
      <c r="C37449" s="554"/>
      <c r="D37449" s="554"/>
    </row>
    <row r="37450" spans="3:4" hidden="1" outlineLevel="1" x14ac:dyDescent="0.2">
      <c r="C37450" s="554"/>
      <c r="D37450" s="554"/>
    </row>
    <row r="37451" spans="3:4" hidden="1" outlineLevel="1" x14ac:dyDescent="0.2">
      <c r="C37451" s="554"/>
      <c r="D37451" s="554"/>
    </row>
    <row r="37452" spans="3:4" hidden="1" outlineLevel="1" x14ac:dyDescent="0.2">
      <c r="C37452" s="554"/>
      <c r="D37452" s="554"/>
    </row>
    <row r="37453" spans="3:4" hidden="1" outlineLevel="1" x14ac:dyDescent="0.2">
      <c r="C37453" s="554"/>
      <c r="D37453" s="554"/>
    </row>
    <row r="37454" spans="3:4" hidden="1" outlineLevel="1" x14ac:dyDescent="0.2">
      <c r="C37454" s="554"/>
      <c r="D37454" s="554"/>
    </row>
    <row r="37455" spans="3:4" hidden="1" outlineLevel="1" x14ac:dyDescent="0.2">
      <c r="C37455" s="554"/>
      <c r="D37455" s="554"/>
    </row>
    <row r="37456" spans="3:4" hidden="1" outlineLevel="1" x14ac:dyDescent="0.2">
      <c r="C37456" s="554"/>
      <c r="D37456" s="554"/>
    </row>
    <row r="37457" spans="3:4" hidden="1" outlineLevel="1" x14ac:dyDescent="0.2">
      <c r="C37457" s="554"/>
      <c r="D37457" s="554"/>
    </row>
    <row r="37458" spans="3:4" hidden="1" outlineLevel="1" x14ac:dyDescent="0.2">
      <c r="C37458" s="554"/>
      <c r="D37458" s="554"/>
    </row>
    <row r="37459" spans="3:4" hidden="1" outlineLevel="1" x14ac:dyDescent="0.2">
      <c r="C37459" s="554"/>
      <c r="D37459" s="554"/>
    </row>
    <row r="37460" spans="3:4" hidden="1" outlineLevel="1" x14ac:dyDescent="0.2">
      <c r="C37460" s="554"/>
      <c r="D37460" s="554"/>
    </row>
    <row r="37461" spans="3:4" hidden="1" outlineLevel="1" x14ac:dyDescent="0.2">
      <c r="C37461" s="554"/>
      <c r="D37461" s="554"/>
    </row>
    <row r="37462" spans="3:4" hidden="1" outlineLevel="1" x14ac:dyDescent="0.2">
      <c r="C37462" s="554"/>
      <c r="D37462" s="554"/>
    </row>
    <row r="37463" spans="3:4" hidden="1" outlineLevel="1" x14ac:dyDescent="0.2">
      <c r="C37463" s="554"/>
      <c r="D37463" s="554"/>
    </row>
    <row r="37464" spans="3:4" hidden="1" outlineLevel="1" x14ac:dyDescent="0.2">
      <c r="C37464" s="554"/>
      <c r="D37464" s="554"/>
    </row>
    <row r="37465" spans="3:4" hidden="1" outlineLevel="1" x14ac:dyDescent="0.2">
      <c r="C37465" s="554"/>
      <c r="D37465" s="554"/>
    </row>
    <row r="37466" spans="3:4" hidden="1" outlineLevel="1" x14ac:dyDescent="0.2">
      <c r="C37466" s="554"/>
      <c r="D37466" s="554"/>
    </row>
    <row r="37467" spans="3:4" hidden="1" outlineLevel="1" x14ac:dyDescent="0.2">
      <c r="C37467" s="554"/>
      <c r="D37467" s="554"/>
    </row>
    <row r="37468" spans="3:4" hidden="1" outlineLevel="1" x14ac:dyDescent="0.2">
      <c r="C37468" s="554"/>
      <c r="D37468" s="554"/>
    </row>
    <row r="37469" spans="3:4" hidden="1" outlineLevel="1" x14ac:dyDescent="0.2">
      <c r="C37469" s="554"/>
      <c r="D37469" s="554"/>
    </row>
    <row r="37470" spans="3:4" hidden="1" outlineLevel="1" x14ac:dyDescent="0.2">
      <c r="C37470" s="554"/>
      <c r="D37470" s="554"/>
    </row>
    <row r="37471" spans="3:4" hidden="1" outlineLevel="1" x14ac:dyDescent="0.2">
      <c r="C37471" s="554"/>
      <c r="D37471" s="554"/>
    </row>
    <row r="37472" spans="3:4" hidden="1" outlineLevel="1" x14ac:dyDescent="0.2">
      <c r="C37472" s="554"/>
      <c r="D37472" s="554"/>
    </row>
    <row r="37473" spans="3:4" hidden="1" outlineLevel="1" x14ac:dyDescent="0.2">
      <c r="C37473" s="554"/>
      <c r="D37473" s="554"/>
    </row>
    <row r="37474" spans="3:4" hidden="1" outlineLevel="1" x14ac:dyDescent="0.2">
      <c r="C37474" s="554"/>
      <c r="D37474" s="554"/>
    </row>
    <row r="37475" spans="3:4" hidden="1" outlineLevel="1" x14ac:dyDescent="0.2">
      <c r="C37475" s="554"/>
      <c r="D37475" s="554"/>
    </row>
    <row r="37476" spans="3:4" hidden="1" outlineLevel="1" x14ac:dyDescent="0.2">
      <c r="C37476" s="554"/>
      <c r="D37476" s="554"/>
    </row>
    <row r="37477" spans="3:4" hidden="1" outlineLevel="1" x14ac:dyDescent="0.2">
      <c r="C37477" s="554"/>
      <c r="D37477" s="554"/>
    </row>
    <row r="37478" spans="3:4" hidden="1" outlineLevel="1" x14ac:dyDescent="0.2">
      <c r="C37478" s="554"/>
      <c r="D37478" s="554"/>
    </row>
    <row r="37479" spans="3:4" hidden="1" outlineLevel="1" x14ac:dyDescent="0.2">
      <c r="C37479" s="554"/>
      <c r="D37479" s="554"/>
    </row>
    <row r="37480" spans="3:4" hidden="1" outlineLevel="1" x14ac:dyDescent="0.2">
      <c r="C37480" s="554"/>
      <c r="D37480" s="554"/>
    </row>
    <row r="37481" spans="3:4" hidden="1" outlineLevel="1" x14ac:dyDescent="0.2">
      <c r="C37481" s="554"/>
      <c r="D37481" s="554"/>
    </row>
    <row r="37482" spans="3:4" hidden="1" outlineLevel="1" x14ac:dyDescent="0.2">
      <c r="C37482" s="554"/>
      <c r="D37482" s="554"/>
    </row>
    <row r="37483" spans="3:4" hidden="1" outlineLevel="1" x14ac:dyDescent="0.2">
      <c r="C37483" s="554"/>
      <c r="D37483" s="554"/>
    </row>
    <row r="37484" spans="3:4" hidden="1" outlineLevel="1" x14ac:dyDescent="0.2">
      <c r="C37484" s="554"/>
      <c r="D37484" s="554"/>
    </row>
    <row r="37485" spans="3:4" hidden="1" outlineLevel="1" x14ac:dyDescent="0.2">
      <c r="C37485" s="554"/>
      <c r="D37485" s="554"/>
    </row>
    <row r="37486" spans="3:4" hidden="1" outlineLevel="1" x14ac:dyDescent="0.2">
      <c r="C37486" s="554"/>
      <c r="D37486" s="554"/>
    </row>
    <row r="37487" spans="3:4" hidden="1" outlineLevel="1" x14ac:dyDescent="0.2">
      <c r="C37487" s="554"/>
      <c r="D37487" s="554"/>
    </row>
    <row r="37488" spans="3:4" hidden="1" outlineLevel="1" x14ac:dyDescent="0.2">
      <c r="C37488" s="554"/>
      <c r="D37488" s="554"/>
    </row>
    <row r="37489" spans="3:4" hidden="1" outlineLevel="1" x14ac:dyDescent="0.2">
      <c r="C37489" s="554"/>
      <c r="D37489" s="554"/>
    </row>
    <row r="37490" spans="3:4" hidden="1" outlineLevel="1" x14ac:dyDescent="0.2">
      <c r="C37490" s="554"/>
      <c r="D37490" s="554"/>
    </row>
    <row r="37491" spans="3:4" hidden="1" outlineLevel="1" x14ac:dyDescent="0.2">
      <c r="C37491" s="554"/>
      <c r="D37491" s="554"/>
    </row>
    <row r="37492" spans="3:4" hidden="1" outlineLevel="1" x14ac:dyDescent="0.2">
      <c r="C37492" s="554"/>
      <c r="D37492" s="554"/>
    </row>
    <row r="37493" spans="3:4" hidden="1" outlineLevel="1" x14ac:dyDescent="0.2">
      <c r="C37493" s="554"/>
      <c r="D37493" s="554"/>
    </row>
    <row r="37494" spans="3:4" hidden="1" outlineLevel="1" x14ac:dyDescent="0.2">
      <c r="C37494" s="554"/>
      <c r="D37494" s="554"/>
    </row>
    <row r="37495" spans="3:4" hidden="1" outlineLevel="1" x14ac:dyDescent="0.2">
      <c r="C37495" s="554"/>
      <c r="D37495" s="554"/>
    </row>
    <row r="37496" spans="3:4" hidden="1" outlineLevel="1" x14ac:dyDescent="0.2">
      <c r="C37496" s="554"/>
      <c r="D37496" s="554"/>
    </row>
    <row r="37497" spans="3:4" hidden="1" outlineLevel="1" x14ac:dyDescent="0.2">
      <c r="C37497" s="554"/>
      <c r="D37497" s="554"/>
    </row>
    <row r="37498" spans="3:4" hidden="1" outlineLevel="1" x14ac:dyDescent="0.2">
      <c r="C37498" s="554"/>
      <c r="D37498" s="554"/>
    </row>
    <row r="37499" spans="3:4" hidden="1" outlineLevel="1" x14ac:dyDescent="0.2">
      <c r="C37499" s="554"/>
      <c r="D37499" s="554"/>
    </row>
    <row r="37500" spans="3:4" hidden="1" outlineLevel="1" x14ac:dyDescent="0.2">
      <c r="C37500" s="554"/>
      <c r="D37500" s="554"/>
    </row>
    <row r="37501" spans="3:4" hidden="1" outlineLevel="1" x14ac:dyDescent="0.2">
      <c r="C37501" s="554"/>
      <c r="D37501" s="554"/>
    </row>
    <row r="37502" spans="3:4" hidden="1" outlineLevel="1" x14ac:dyDescent="0.2">
      <c r="C37502" s="554"/>
      <c r="D37502" s="554"/>
    </row>
    <row r="37503" spans="3:4" hidden="1" outlineLevel="1" x14ac:dyDescent="0.2">
      <c r="C37503" s="554"/>
      <c r="D37503" s="554"/>
    </row>
    <row r="37504" spans="3:4" hidden="1" outlineLevel="1" x14ac:dyDescent="0.2">
      <c r="C37504" s="554"/>
      <c r="D37504" s="554"/>
    </row>
    <row r="37505" spans="3:4" hidden="1" outlineLevel="1" x14ac:dyDescent="0.2">
      <c r="C37505" s="554"/>
      <c r="D37505" s="554"/>
    </row>
    <row r="37506" spans="3:4" hidden="1" outlineLevel="1" x14ac:dyDescent="0.2">
      <c r="C37506" s="554"/>
      <c r="D37506" s="554"/>
    </row>
    <row r="37507" spans="3:4" hidden="1" outlineLevel="1" x14ac:dyDescent="0.2">
      <c r="C37507" s="554"/>
      <c r="D37507" s="554"/>
    </row>
    <row r="37508" spans="3:4" hidden="1" outlineLevel="1" x14ac:dyDescent="0.2">
      <c r="C37508" s="554"/>
      <c r="D37508" s="554"/>
    </row>
    <row r="37509" spans="3:4" hidden="1" outlineLevel="1" x14ac:dyDescent="0.2">
      <c r="C37509" s="554"/>
      <c r="D37509" s="554"/>
    </row>
    <row r="37510" spans="3:4" hidden="1" outlineLevel="1" x14ac:dyDescent="0.2">
      <c r="C37510" s="554"/>
      <c r="D37510" s="554"/>
    </row>
    <row r="37511" spans="3:4" hidden="1" outlineLevel="1" x14ac:dyDescent="0.2">
      <c r="C37511" s="554"/>
      <c r="D37511" s="554"/>
    </row>
    <row r="37512" spans="3:4" hidden="1" outlineLevel="1" x14ac:dyDescent="0.2">
      <c r="C37512" s="554"/>
      <c r="D37512" s="554"/>
    </row>
    <row r="37513" spans="3:4" hidden="1" outlineLevel="1" x14ac:dyDescent="0.2">
      <c r="C37513" s="554"/>
      <c r="D37513" s="554"/>
    </row>
    <row r="37514" spans="3:4" hidden="1" outlineLevel="1" x14ac:dyDescent="0.2">
      <c r="C37514" s="554"/>
      <c r="D37514" s="554"/>
    </row>
    <row r="37515" spans="3:4" hidden="1" outlineLevel="1" x14ac:dyDescent="0.2">
      <c r="C37515" s="554"/>
      <c r="D37515" s="554"/>
    </row>
    <row r="37516" spans="3:4" hidden="1" outlineLevel="1" x14ac:dyDescent="0.2">
      <c r="C37516" s="554"/>
      <c r="D37516" s="554"/>
    </row>
    <row r="37517" spans="3:4" hidden="1" outlineLevel="1" x14ac:dyDescent="0.2">
      <c r="C37517" s="554"/>
      <c r="D37517" s="554"/>
    </row>
    <row r="37518" spans="3:4" hidden="1" outlineLevel="1" x14ac:dyDescent="0.2">
      <c r="C37518" s="554"/>
      <c r="D37518" s="554"/>
    </row>
    <row r="37519" spans="3:4" hidden="1" outlineLevel="1" x14ac:dyDescent="0.2">
      <c r="C37519" s="554"/>
      <c r="D37519" s="554"/>
    </row>
    <row r="37520" spans="3:4" hidden="1" outlineLevel="1" x14ac:dyDescent="0.2">
      <c r="C37520" s="554"/>
      <c r="D37520" s="554"/>
    </row>
    <row r="37521" spans="3:4" hidden="1" outlineLevel="1" x14ac:dyDescent="0.2">
      <c r="C37521" s="554"/>
      <c r="D37521" s="554"/>
    </row>
    <row r="37522" spans="3:4" hidden="1" outlineLevel="1" x14ac:dyDescent="0.2">
      <c r="C37522" s="554"/>
      <c r="D37522" s="554"/>
    </row>
    <row r="37523" spans="3:4" hidden="1" outlineLevel="1" x14ac:dyDescent="0.2">
      <c r="C37523" s="554"/>
      <c r="D37523" s="554"/>
    </row>
    <row r="37524" spans="3:4" hidden="1" outlineLevel="1" x14ac:dyDescent="0.2">
      <c r="C37524" s="554"/>
      <c r="D37524" s="554"/>
    </row>
    <row r="37525" spans="3:4" hidden="1" outlineLevel="1" x14ac:dyDescent="0.2">
      <c r="C37525" s="554"/>
      <c r="D37525" s="554"/>
    </row>
    <row r="37526" spans="3:4" hidden="1" outlineLevel="1" x14ac:dyDescent="0.2">
      <c r="C37526" s="554"/>
      <c r="D37526" s="554"/>
    </row>
    <row r="37527" spans="3:4" hidden="1" outlineLevel="1" x14ac:dyDescent="0.2">
      <c r="C37527" s="554"/>
      <c r="D37527" s="554"/>
    </row>
    <row r="37528" spans="3:4" hidden="1" outlineLevel="1" x14ac:dyDescent="0.2">
      <c r="C37528" s="554"/>
      <c r="D37528" s="554"/>
    </row>
    <row r="37529" spans="3:4" hidden="1" outlineLevel="1" x14ac:dyDescent="0.2">
      <c r="C37529" s="554"/>
      <c r="D37529" s="554"/>
    </row>
    <row r="37530" spans="3:4" hidden="1" outlineLevel="1" x14ac:dyDescent="0.2">
      <c r="C37530" s="554"/>
      <c r="D37530" s="554"/>
    </row>
    <row r="37531" spans="3:4" hidden="1" outlineLevel="1" x14ac:dyDescent="0.2">
      <c r="C37531" s="554"/>
      <c r="D37531" s="554"/>
    </row>
    <row r="37532" spans="3:4" hidden="1" outlineLevel="1" x14ac:dyDescent="0.2">
      <c r="C37532" s="554"/>
      <c r="D37532" s="554"/>
    </row>
    <row r="37533" spans="3:4" hidden="1" outlineLevel="1" x14ac:dyDescent="0.2">
      <c r="C37533" s="554"/>
      <c r="D37533" s="554"/>
    </row>
    <row r="37534" spans="3:4" hidden="1" outlineLevel="1" x14ac:dyDescent="0.2">
      <c r="C37534" s="554"/>
      <c r="D37534" s="554"/>
    </row>
    <row r="37535" spans="3:4" hidden="1" outlineLevel="1" x14ac:dyDescent="0.2">
      <c r="C37535" s="554"/>
      <c r="D37535" s="554"/>
    </row>
    <row r="37536" spans="3:4" hidden="1" outlineLevel="1" x14ac:dyDescent="0.2">
      <c r="C37536" s="554"/>
      <c r="D37536" s="554"/>
    </row>
    <row r="37537" spans="3:4" hidden="1" outlineLevel="1" x14ac:dyDescent="0.2">
      <c r="C37537" s="554"/>
      <c r="D37537" s="554"/>
    </row>
    <row r="37538" spans="3:4" hidden="1" outlineLevel="1" x14ac:dyDescent="0.2">
      <c r="C37538" s="554"/>
      <c r="D37538" s="554"/>
    </row>
    <row r="37539" spans="3:4" hidden="1" outlineLevel="1" x14ac:dyDescent="0.2">
      <c r="C37539" s="554"/>
      <c r="D37539" s="554"/>
    </row>
    <row r="37540" spans="3:4" hidden="1" outlineLevel="1" x14ac:dyDescent="0.2">
      <c r="C37540" s="554"/>
      <c r="D37540" s="554"/>
    </row>
    <row r="37541" spans="3:4" hidden="1" outlineLevel="1" x14ac:dyDescent="0.2">
      <c r="C37541" s="554"/>
      <c r="D37541" s="554"/>
    </row>
    <row r="37542" spans="3:4" hidden="1" outlineLevel="1" x14ac:dyDescent="0.2">
      <c r="C37542" s="554"/>
      <c r="D37542" s="554"/>
    </row>
    <row r="37543" spans="3:4" hidden="1" outlineLevel="1" x14ac:dyDescent="0.2">
      <c r="C37543" s="554"/>
      <c r="D37543" s="554"/>
    </row>
    <row r="37544" spans="3:4" hidden="1" outlineLevel="1" x14ac:dyDescent="0.2">
      <c r="C37544" s="554"/>
      <c r="D37544" s="554"/>
    </row>
    <row r="37545" spans="3:4" hidden="1" outlineLevel="1" x14ac:dyDescent="0.2">
      <c r="C37545" s="554"/>
      <c r="D37545" s="554"/>
    </row>
    <row r="37546" spans="3:4" hidden="1" outlineLevel="1" x14ac:dyDescent="0.2">
      <c r="C37546" s="554"/>
      <c r="D37546" s="554"/>
    </row>
    <row r="37547" spans="3:4" hidden="1" outlineLevel="1" x14ac:dyDescent="0.2">
      <c r="C37547" s="554"/>
      <c r="D37547" s="554"/>
    </row>
    <row r="37548" spans="3:4" hidden="1" outlineLevel="1" x14ac:dyDescent="0.2">
      <c r="C37548" s="554"/>
      <c r="D37548" s="554"/>
    </row>
    <row r="37549" spans="3:4" hidden="1" outlineLevel="1" x14ac:dyDescent="0.2">
      <c r="C37549" s="554"/>
      <c r="D37549" s="554"/>
    </row>
    <row r="37550" spans="3:4" hidden="1" outlineLevel="1" x14ac:dyDescent="0.2">
      <c r="C37550" s="554"/>
      <c r="D37550" s="554"/>
    </row>
    <row r="37551" spans="3:4" hidden="1" outlineLevel="1" x14ac:dyDescent="0.2">
      <c r="C37551" s="554"/>
      <c r="D37551" s="554"/>
    </row>
    <row r="37552" spans="3:4" hidden="1" outlineLevel="1" x14ac:dyDescent="0.2">
      <c r="C37552" s="554"/>
      <c r="D37552" s="554"/>
    </row>
    <row r="37553" spans="3:4" hidden="1" outlineLevel="1" x14ac:dyDescent="0.2">
      <c r="C37553" s="554"/>
      <c r="D37553" s="554"/>
    </row>
    <row r="37554" spans="3:4" hidden="1" outlineLevel="1" x14ac:dyDescent="0.2">
      <c r="C37554" s="554"/>
      <c r="D37554" s="554"/>
    </row>
    <row r="37555" spans="3:4" hidden="1" outlineLevel="1" x14ac:dyDescent="0.2">
      <c r="C37555" s="554"/>
      <c r="D37555" s="554"/>
    </row>
    <row r="37556" spans="3:4" hidden="1" outlineLevel="1" x14ac:dyDescent="0.2">
      <c r="C37556" s="554"/>
      <c r="D37556" s="554"/>
    </row>
    <row r="37557" spans="3:4" hidden="1" outlineLevel="1" x14ac:dyDescent="0.2">
      <c r="C37557" s="554"/>
      <c r="D37557" s="554"/>
    </row>
    <row r="37558" spans="3:4" hidden="1" outlineLevel="1" x14ac:dyDescent="0.2">
      <c r="C37558" s="554"/>
      <c r="D37558" s="554"/>
    </row>
    <row r="37559" spans="3:4" hidden="1" outlineLevel="1" x14ac:dyDescent="0.2">
      <c r="C37559" s="554"/>
      <c r="D37559" s="554"/>
    </row>
    <row r="37560" spans="3:4" hidden="1" outlineLevel="1" x14ac:dyDescent="0.2">
      <c r="C37560" s="554"/>
      <c r="D37560" s="554"/>
    </row>
    <row r="37561" spans="3:4" hidden="1" outlineLevel="1" x14ac:dyDescent="0.2">
      <c r="C37561" s="554"/>
      <c r="D37561" s="554"/>
    </row>
    <row r="37562" spans="3:4" hidden="1" outlineLevel="1" x14ac:dyDescent="0.2">
      <c r="C37562" s="554"/>
      <c r="D37562" s="554"/>
    </row>
    <row r="37563" spans="3:4" hidden="1" outlineLevel="1" x14ac:dyDescent="0.2">
      <c r="C37563" s="554"/>
      <c r="D37563" s="554"/>
    </row>
    <row r="37564" spans="3:4" hidden="1" outlineLevel="1" x14ac:dyDescent="0.2">
      <c r="C37564" s="554"/>
      <c r="D37564" s="554"/>
    </row>
    <row r="37565" spans="3:4" hidden="1" outlineLevel="1" x14ac:dyDescent="0.2">
      <c r="C37565" s="554"/>
      <c r="D37565" s="554"/>
    </row>
    <row r="37566" spans="3:4" hidden="1" outlineLevel="1" x14ac:dyDescent="0.2">
      <c r="C37566" s="554"/>
      <c r="D37566" s="554"/>
    </row>
    <row r="37567" spans="3:4" hidden="1" outlineLevel="1" x14ac:dyDescent="0.2">
      <c r="C37567" s="554"/>
      <c r="D37567" s="554"/>
    </row>
    <row r="37568" spans="3:4" hidden="1" outlineLevel="1" x14ac:dyDescent="0.2">
      <c r="C37568" s="554"/>
      <c r="D37568" s="554"/>
    </row>
    <row r="37569" spans="3:4" hidden="1" outlineLevel="1" x14ac:dyDescent="0.2">
      <c r="C37569" s="554"/>
      <c r="D37569" s="554"/>
    </row>
    <row r="37570" spans="3:4" hidden="1" outlineLevel="1" x14ac:dyDescent="0.2">
      <c r="C37570" s="554"/>
      <c r="D37570" s="554"/>
    </row>
    <row r="37571" spans="3:4" hidden="1" outlineLevel="1" x14ac:dyDescent="0.2">
      <c r="C37571" s="554"/>
      <c r="D37571" s="554"/>
    </row>
    <row r="37572" spans="3:4" hidden="1" outlineLevel="1" x14ac:dyDescent="0.2">
      <c r="C37572" s="554"/>
      <c r="D37572" s="554"/>
    </row>
    <row r="37573" spans="3:4" hidden="1" outlineLevel="1" x14ac:dyDescent="0.2">
      <c r="C37573" s="554"/>
      <c r="D37573" s="554"/>
    </row>
    <row r="37574" spans="3:4" hidden="1" outlineLevel="1" x14ac:dyDescent="0.2">
      <c r="C37574" s="554"/>
      <c r="D37574" s="554"/>
    </row>
    <row r="37575" spans="3:4" hidden="1" outlineLevel="1" x14ac:dyDescent="0.2">
      <c r="C37575" s="554"/>
      <c r="D37575" s="554"/>
    </row>
    <row r="37576" spans="3:4" hidden="1" outlineLevel="1" x14ac:dyDescent="0.2">
      <c r="C37576" s="554"/>
      <c r="D37576" s="554"/>
    </row>
    <row r="37577" spans="3:4" hidden="1" outlineLevel="1" x14ac:dyDescent="0.2">
      <c r="C37577" s="554"/>
      <c r="D37577" s="554"/>
    </row>
    <row r="37578" spans="3:4" hidden="1" outlineLevel="1" x14ac:dyDescent="0.2">
      <c r="C37578" s="554"/>
      <c r="D37578" s="554"/>
    </row>
    <row r="37579" spans="3:4" hidden="1" outlineLevel="1" x14ac:dyDescent="0.2">
      <c r="C37579" s="554"/>
      <c r="D37579" s="554"/>
    </row>
    <row r="37580" spans="3:4" hidden="1" outlineLevel="1" x14ac:dyDescent="0.2">
      <c r="C37580" s="554"/>
      <c r="D37580" s="554"/>
    </row>
    <row r="37581" spans="3:4" hidden="1" outlineLevel="1" x14ac:dyDescent="0.2">
      <c r="C37581" s="554"/>
      <c r="D37581" s="554"/>
    </row>
    <row r="37582" spans="3:4" hidden="1" outlineLevel="1" x14ac:dyDescent="0.2">
      <c r="C37582" s="554"/>
      <c r="D37582" s="554"/>
    </row>
    <row r="37583" spans="3:4" hidden="1" outlineLevel="1" x14ac:dyDescent="0.2">
      <c r="C37583" s="554"/>
      <c r="D37583" s="554"/>
    </row>
    <row r="37584" spans="3:4" hidden="1" outlineLevel="1" x14ac:dyDescent="0.2">
      <c r="C37584" s="554"/>
      <c r="D37584" s="554"/>
    </row>
    <row r="37585" spans="3:4" hidden="1" outlineLevel="1" x14ac:dyDescent="0.2">
      <c r="C37585" s="554"/>
      <c r="D37585" s="554"/>
    </row>
    <row r="37586" spans="3:4" hidden="1" outlineLevel="1" x14ac:dyDescent="0.2">
      <c r="C37586" s="554"/>
      <c r="D37586" s="554"/>
    </row>
    <row r="37587" spans="3:4" hidden="1" outlineLevel="1" x14ac:dyDescent="0.2">
      <c r="C37587" s="554"/>
      <c r="D37587" s="554"/>
    </row>
    <row r="37588" spans="3:4" hidden="1" outlineLevel="1" x14ac:dyDescent="0.2">
      <c r="C37588" s="554"/>
      <c r="D37588" s="554"/>
    </row>
    <row r="37589" spans="3:4" hidden="1" outlineLevel="1" x14ac:dyDescent="0.2">
      <c r="C37589" s="554"/>
      <c r="D37589" s="554"/>
    </row>
    <row r="37590" spans="3:4" hidden="1" outlineLevel="1" x14ac:dyDescent="0.2">
      <c r="C37590" s="554"/>
      <c r="D37590" s="554"/>
    </row>
    <row r="37591" spans="3:4" hidden="1" outlineLevel="1" x14ac:dyDescent="0.2">
      <c r="C37591" s="554"/>
      <c r="D37591" s="554"/>
    </row>
    <row r="37592" spans="3:4" hidden="1" outlineLevel="1" x14ac:dyDescent="0.2">
      <c r="C37592" s="554"/>
      <c r="D37592" s="554"/>
    </row>
    <row r="37593" spans="3:4" hidden="1" outlineLevel="1" x14ac:dyDescent="0.2">
      <c r="C37593" s="554"/>
      <c r="D37593" s="554"/>
    </row>
    <row r="37594" spans="3:4" hidden="1" outlineLevel="1" x14ac:dyDescent="0.2">
      <c r="C37594" s="554"/>
      <c r="D37594" s="554"/>
    </row>
    <row r="37595" spans="3:4" hidden="1" outlineLevel="1" x14ac:dyDescent="0.2">
      <c r="C37595" s="554"/>
      <c r="D37595" s="554"/>
    </row>
    <row r="37596" spans="3:4" hidden="1" outlineLevel="1" x14ac:dyDescent="0.2">
      <c r="C37596" s="554"/>
      <c r="D37596" s="554"/>
    </row>
    <row r="37597" spans="3:4" hidden="1" outlineLevel="1" x14ac:dyDescent="0.2">
      <c r="C37597" s="554"/>
      <c r="D37597" s="554"/>
    </row>
    <row r="37598" spans="3:4" hidden="1" outlineLevel="1" x14ac:dyDescent="0.2">
      <c r="C37598" s="554"/>
      <c r="D37598" s="554"/>
    </row>
    <row r="37599" spans="3:4" hidden="1" outlineLevel="1" x14ac:dyDescent="0.2">
      <c r="C37599" s="554"/>
      <c r="D37599" s="554"/>
    </row>
    <row r="37600" spans="3:4" hidden="1" outlineLevel="1" x14ac:dyDescent="0.2">
      <c r="C37600" s="554"/>
      <c r="D37600" s="554"/>
    </row>
    <row r="37601" spans="3:4" hidden="1" outlineLevel="1" x14ac:dyDescent="0.2">
      <c r="C37601" s="554"/>
      <c r="D37601" s="554"/>
    </row>
    <row r="37602" spans="3:4" hidden="1" outlineLevel="1" x14ac:dyDescent="0.2">
      <c r="C37602" s="554"/>
      <c r="D37602" s="554"/>
    </row>
    <row r="37603" spans="3:4" hidden="1" outlineLevel="1" x14ac:dyDescent="0.2">
      <c r="C37603" s="554"/>
      <c r="D37603" s="554"/>
    </row>
    <row r="37604" spans="3:4" hidden="1" outlineLevel="1" x14ac:dyDescent="0.2">
      <c r="C37604" s="554"/>
      <c r="D37604" s="554"/>
    </row>
    <row r="37605" spans="3:4" hidden="1" outlineLevel="1" x14ac:dyDescent="0.2">
      <c r="C37605" s="554"/>
      <c r="D37605" s="554"/>
    </row>
    <row r="37606" spans="3:4" hidden="1" outlineLevel="1" x14ac:dyDescent="0.2">
      <c r="C37606" s="554"/>
      <c r="D37606" s="554"/>
    </row>
    <row r="37607" spans="3:4" hidden="1" outlineLevel="1" x14ac:dyDescent="0.2">
      <c r="C37607" s="554"/>
      <c r="D37607" s="554"/>
    </row>
    <row r="37608" spans="3:4" hidden="1" outlineLevel="1" x14ac:dyDescent="0.2">
      <c r="C37608" s="554"/>
      <c r="D37608" s="554"/>
    </row>
    <row r="37609" spans="3:4" hidden="1" outlineLevel="1" x14ac:dyDescent="0.2">
      <c r="C37609" s="554"/>
      <c r="D37609" s="554"/>
    </row>
    <row r="37610" spans="3:4" hidden="1" outlineLevel="1" x14ac:dyDescent="0.2">
      <c r="C37610" s="554"/>
      <c r="D37610" s="554"/>
    </row>
    <row r="37611" spans="3:4" hidden="1" outlineLevel="1" x14ac:dyDescent="0.2">
      <c r="C37611" s="554"/>
      <c r="D37611" s="554"/>
    </row>
    <row r="37612" spans="3:4" hidden="1" outlineLevel="1" x14ac:dyDescent="0.2">
      <c r="C37612" s="554"/>
      <c r="D37612" s="554"/>
    </row>
    <row r="37613" spans="3:4" hidden="1" outlineLevel="1" x14ac:dyDescent="0.2">
      <c r="C37613" s="554"/>
      <c r="D37613" s="554"/>
    </row>
    <row r="37614" spans="3:4" hidden="1" outlineLevel="1" x14ac:dyDescent="0.2">
      <c r="C37614" s="554"/>
      <c r="D37614" s="554"/>
    </row>
    <row r="37615" spans="3:4" hidden="1" outlineLevel="1" x14ac:dyDescent="0.2">
      <c r="C37615" s="554"/>
      <c r="D37615" s="554"/>
    </row>
    <row r="37616" spans="3:4" hidden="1" outlineLevel="1" x14ac:dyDescent="0.2">
      <c r="C37616" s="554"/>
      <c r="D37616" s="554"/>
    </row>
    <row r="37617" spans="3:4" hidden="1" outlineLevel="1" x14ac:dyDescent="0.2">
      <c r="C37617" s="554"/>
      <c r="D37617" s="554"/>
    </row>
    <row r="37618" spans="3:4" hidden="1" outlineLevel="1" x14ac:dyDescent="0.2">
      <c r="C37618" s="554"/>
      <c r="D37618" s="554"/>
    </row>
    <row r="37619" spans="3:4" hidden="1" outlineLevel="1" x14ac:dyDescent="0.2">
      <c r="C37619" s="554"/>
      <c r="D37619" s="554"/>
    </row>
    <row r="37620" spans="3:4" hidden="1" outlineLevel="1" x14ac:dyDescent="0.2">
      <c r="C37620" s="554"/>
      <c r="D37620" s="554"/>
    </row>
    <row r="37621" spans="3:4" hidden="1" outlineLevel="1" x14ac:dyDescent="0.2">
      <c r="C37621" s="554"/>
      <c r="D37621" s="554"/>
    </row>
    <row r="37622" spans="3:4" hidden="1" outlineLevel="1" x14ac:dyDescent="0.2">
      <c r="C37622" s="554"/>
      <c r="D37622" s="554"/>
    </row>
    <row r="37623" spans="3:4" hidden="1" outlineLevel="1" x14ac:dyDescent="0.2">
      <c r="C37623" s="554"/>
      <c r="D37623" s="554"/>
    </row>
    <row r="37624" spans="3:4" hidden="1" outlineLevel="1" x14ac:dyDescent="0.2">
      <c r="C37624" s="554"/>
      <c r="D37624" s="554"/>
    </row>
    <row r="37625" spans="3:4" hidden="1" outlineLevel="1" x14ac:dyDescent="0.2">
      <c r="C37625" s="554"/>
      <c r="D37625" s="554"/>
    </row>
    <row r="37626" spans="3:4" hidden="1" outlineLevel="1" x14ac:dyDescent="0.2">
      <c r="C37626" s="554"/>
      <c r="D37626" s="554"/>
    </row>
    <row r="37627" spans="3:4" hidden="1" outlineLevel="1" x14ac:dyDescent="0.2">
      <c r="C37627" s="554"/>
      <c r="D37627" s="554"/>
    </row>
    <row r="37628" spans="3:4" hidden="1" outlineLevel="1" x14ac:dyDescent="0.2">
      <c r="C37628" s="554"/>
      <c r="D37628" s="554"/>
    </row>
    <row r="37629" spans="3:4" hidden="1" outlineLevel="1" x14ac:dyDescent="0.2">
      <c r="C37629" s="554"/>
      <c r="D37629" s="554"/>
    </row>
    <row r="37630" spans="3:4" hidden="1" outlineLevel="1" x14ac:dyDescent="0.2">
      <c r="C37630" s="554"/>
      <c r="D37630" s="554"/>
    </row>
    <row r="37631" spans="3:4" hidden="1" outlineLevel="1" x14ac:dyDescent="0.2">
      <c r="C37631" s="554"/>
      <c r="D37631" s="554"/>
    </row>
    <row r="37632" spans="3:4" hidden="1" outlineLevel="1" x14ac:dyDescent="0.2">
      <c r="C37632" s="554"/>
      <c r="D37632" s="554"/>
    </row>
    <row r="37633" spans="3:4" hidden="1" outlineLevel="1" x14ac:dyDescent="0.2">
      <c r="C37633" s="554"/>
      <c r="D37633" s="554"/>
    </row>
    <row r="37634" spans="3:4" hidden="1" outlineLevel="1" x14ac:dyDescent="0.2">
      <c r="C37634" s="554"/>
      <c r="D37634" s="554"/>
    </row>
    <row r="37635" spans="3:4" hidden="1" outlineLevel="1" x14ac:dyDescent="0.2">
      <c r="C37635" s="554"/>
      <c r="D37635" s="554"/>
    </row>
    <row r="37636" spans="3:4" hidden="1" outlineLevel="1" x14ac:dyDescent="0.2">
      <c r="C37636" s="554"/>
      <c r="D37636" s="554"/>
    </row>
    <row r="37637" spans="3:4" hidden="1" outlineLevel="1" x14ac:dyDescent="0.2">
      <c r="C37637" s="554"/>
      <c r="D37637" s="554"/>
    </row>
    <row r="37638" spans="3:4" hidden="1" outlineLevel="1" x14ac:dyDescent="0.2">
      <c r="C37638" s="554"/>
      <c r="D37638" s="554"/>
    </row>
    <row r="37639" spans="3:4" hidden="1" outlineLevel="1" x14ac:dyDescent="0.2">
      <c r="C37639" s="554"/>
      <c r="D37639" s="554"/>
    </row>
    <row r="37640" spans="3:4" hidden="1" outlineLevel="1" x14ac:dyDescent="0.2">
      <c r="C37640" s="554"/>
      <c r="D37640" s="554"/>
    </row>
    <row r="37641" spans="3:4" hidden="1" outlineLevel="1" x14ac:dyDescent="0.2">
      <c r="C37641" s="554"/>
      <c r="D37641" s="554"/>
    </row>
    <row r="37642" spans="3:4" hidden="1" outlineLevel="1" x14ac:dyDescent="0.2">
      <c r="C37642" s="554"/>
      <c r="D37642" s="554"/>
    </row>
    <row r="37643" spans="3:4" hidden="1" outlineLevel="1" x14ac:dyDescent="0.2">
      <c r="C37643" s="554"/>
      <c r="D37643" s="554"/>
    </row>
    <row r="37644" spans="3:4" hidden="1" outlineLevel="1" x14ac:dyDescent="0.2">
      <c r="C37644" s="554"/>
      <c r="D37644" s="554"/>
    </row>
    <row r="37645" spans="3:4" hidden="1" outlineLevel="1" x14ac:dyDescent="0.2">
      <c r="C37645" s="554"/>
      <c r="D37645" s="554"/>
    </row>
    <row r="37646" spans="3:4" hidden="1" outlineLevel="1" x14ac:dyDescent="0.2">
      <c r="C37646" s="554"/>
      <c r="D37646" s="554"/>
    </row>
    <row r="37647" spans="3:4" hidden="1" outlineLevel="1" x14ac:dyDescent="0.2">
      <c r="C37647" s="554"/>
      <c r="D37647" s="554"/>
    </row>
    <row r="37648" spans="3:4" hidden="1" outlineLevel="1" x14ac:dyDescent="0.2">
      <c r="C37648" s="554"/>
      <c r="D37648" s="554"/>
    </row>
    <row r="37649" spans="3:4" hidden="1" outlineLevel="1" x14ac:dyDescent="0.2">
      <c r="C37649" s="554"/>
      <c r="D37649" s="554"/>
    </row>
    <row r="37650" spans="3:4" hidden="1" outlineLevel="1" x14ac:dyDescent="0.2">
      <c r="C37650" s="554"/>
      <c r="D37650" s="554"/>
    </row>
    <row r="37651" spans="3:4" hidden="1" outlineLevel="1" x14ac:dyDescent="0.2">
      <c r="C37651" s="554"/>
      <c r="D37651" s="554"/>
    </row>
    <row r="37652" spans="3:4" hidden="1" outlineLevel="1" x14ac:dyDescent="0.2">
      <c r="C37652" s="554"/>
      <c r="D37652" s="554"/>
    </row>
    <row r="37653" spans="3:4" hidden="1" outlineLevel="1" x14ac:dyDescent="0.2">
      <c r="C37653" s="554"/>
      <c r="D37653" s="554"/>
    </row>
    <row r="37654" spans="3:4" hidden="1" outlineLevel="1" x14ac:dyDescent="0.2">
      <c r="C37654" s="554"/>
      <c r="D37654" s="554"/>
    </row>
    <row r="37655" spans="3:4" hidden="1" outlineLevel="1" x14ac:dyDescent="0.2">
      <c r="C37655" s="554"/>
      <c r="D37655" s="554"/>
    </row>
    <row r="37656" spans="3:4" hidden="1" outlineLevel="1" x14ac:dyDescent="0.2">
      <c r="C37656" s="554"/>
      <c r="D37656" s="554"/>
    </row>
    <row r="37657" spans="3:4" hidden="1" outlineLevel="1" x14ac:dyDescent="0.2">
      <c r="C37657" s="554"/>
      <c r="D37657" s="554"/>
    </row>
    <row r="37658" spans="3:4" hidden="1" outlineLevel="1" x14ac:dyDescent="0.2">
      <c r="C37658" s="554"/>
      <c r="D37658" s="554"/>
    </row>
    <row r="37659" spans="3:4" hidden="1" outlineLevel="1" x14ac:dyDescent="0.2">
      <c r="C37659" s="554"/>
      <c r="D37659" s="554"/>
    </row>
    <row r="37660" spans="3:4" hidden="1" outlineLevel="1" x14ac:dyDescent="0.2">
      <c r="C37660" s="554"/>
      <c r="D37660" s="554"/>
    </row>
    <row r="37661" spans="3:4" hidden="1" outlineLevel="1" x14ac:dyDescent="0.2">
      <c r="C37661" s="554"/>
      <c r="D37661" s="554"/>
    </row>
    <row r="37662" spans="3:4" hidden="1" outlineLevel="1" x14ac:dyDescent="0.2">
      <c r="C37662" s="554"/>
      <c r="D37662" s="554"/>
    </row>
    <row r="37663" spans="3:4" hidden="1" outlineLevel="1" x14ac:dyDescent="0.2">
      <c r="C37663" s="554"/>
      <c r="D37663" s="554"/>
    </row>
    <row r="37664" spans="3:4" hidden="1" outlineLevel="1" x14ac:dyDescent="0.2">
      <c r="C37664" s="554"/>
      <c r="D37664" s="554"/>
    </row>
    <row r="37665" spans="3:4" hidden="1" outlineLevel="1" x14ac:dyDescent="0.2">
      <c r="C37665" s="554"/>
      <c r="D37665" s="554"/>
    </row>
    <row r="37666" spans="3:4" hidden="1" outlineLevel="1" x14ac:dyDescent="0.2">
      <c r="C37666" s="554"/>
      <c r="D37666" s="554"/>
    </row>
    <row r="37667" spans="3:4" hidden="1" outlineLevel="1" x14ac:dyDescent="0.2">
      <c r="C37667" s="554"/>
      <c r="D37667" s="554"/>
    </row>
    <row r="37668" spans="3:4" hidden="1" outlineLevel="1" x14ac:dyDescent="0.2">
      <c r="C37668" s="554"/>
      <c r="D37668" s="554"/>
    </row>
    <row r="37669" spans="3:4" hidden="1" outlineLevel="1" x14ac:dyDescent="0.2">
      <c r="C37669" s="554"/>
      <c r="D37669" s="554"/>
    </row>
    <row r="37670" spans="3:4" hidden="1" outlineLevel="1" x14ac:dyDescent="0.2">
      <c r="C37670" s="554"/>
      <c r="D37670" s="554"/>
    </row>
    <row r="37671" spans="3:4" hidden="1" outlineLevel="1" x14ac:dyDescent="0.2">
      <c r="C37671" s="554"/>
      <c r="D37671" s="554"/>
    </row>
    <row r="37672" spans="3:4" hidden="1" outlineLevel="1" x14ac:dyDescent="0.2">
      <c r="C37672" s="554"/>
      <c r="D37672" s="554"/>
    </row>
    <row r="37673" spans="3:4" hidden="1" outlineLevel="1" x14ac:dyDescent="0.2">
      <c r="C37673" s="554"/>
      <c r="D37673" s="554"/>
    </row>
    <row r="37674" spans="3:4" hidden="1" outlineLevel="1" x14ac:dyDescent="0.2">
      <c r="C37674" s="554"/>
      <c r="D37674" s="554"/>
    </row>
    <row r="37675" spans="3:4" hidden="1" outlineLevel="1" x14ac:dyDescent="0.2">
      <c r="C37675" s="554"/>
      <c r="D37675" s="554"/>
    </row>
    <row r="37676" spans="3:4" hidden="1" outlineLevel="1" x14ac:dyDescent="0.2">
      <c r="C37676" s="554"/>
      <c r="D37676" s="554"/>
    </row>
    <row r="37677" spans="3:4" hidden="1" outlineLevel="1" x14ac:dyDescent="0.2">
      <c r="C37677" s="554"/>
      <c r="D37677" s="554"/>
    </row>
    <row r="37678" spans="3:4" hidden="1" outlineLevel="1" x14ac:dyDescent="0.2">
      <c r="C37678" s="554"/>
      <c r="D37678" s="554"/>
    </row>
    <row r="37679" spans="3:4" hidden="1" outlineLevel="1" x14ac:dyDescent="0.2">
      <c r="C37679" s="554"/>
      <c r="D37679" s="554"/>
    </row>
    <row r="37680" spans="3:4" hidden="1" outlineLevel="1" x14ac:dyDescent="0.2">
      <c r="C37680" s="554"/>
      <c r="D37680" s="554"/>
    </row>
    <row r="37681" spans="3:4" hidden="1" outlineLevel="1" x14ac:dyDescent="0.2">
      <c r="C37681" s="554"/>
      <c r="D37681" s="554"/>
    </row>
    <row r="37682" spans="3:4" hidden="1" outlineLevel="1" x14ac:dyDescent="0.2">
      <c r="C37682" s="554"/>
      <c r="D37682" s="554"/>
    </row>
    <row r="37683" spans="3:4" hidden="1" outlineLevel="1" x14ac:dyDescent="0.2">
      <c r="C37683" s="554"/>
      <c r="D37683" s="554"/>
    </row>
    <row r="37684" spans="3:4" hidden="1" outlineLevel="1" x14ac:dyDescent="0.2">
      <c r="C37684" s="554"/>
      <c r="D37684" s="554"/>
    </row>
    <row r="37685" spans="3:4" hidden="1" outlineLevel="1" x14ac:dyDescent="0.2">
      <c r="C37685" s="554"/>
      <c r="D37685" s="554"/>
    </row>
    <row r="37686" spans="3:4" hidden="1" outlineLevel="1" x14ac:dyDescent="0.2">
      <c r="C37686" s="554"/>
      <c r="D37686" s="554"/>
    </row>
    <row r="37687" spans="3:4" hidden="1" outlineLevel="1" x14ac:dyDescent="0.2">
      <c r="C37687" s="554"/>
      <c r="D37687" s="554"/>
    </row>
    <row r="37688" spans="3:4" hidden="1" outlineLevel="1" x14ac:dyDescent="0.2">
      <c r="C37688" s="554"/>
      <c r="D37688" s="554"/>
    </row>
    <row r="37689" spans="3:4" hidden="1" outlineLevel="1" x14ac:dyDescent="0.2">
      <c r="C37689" s="554"/>
      <c r="D37689" s="554"/>
    </row>
    <row r="37690" spans="3:4" hidden="1" outlineLevel="1" x14ac:dyDescent="0.2">
      <c r="C37690" s="554"/>
      <c r="D37690" s="554"/>
    </row>
    <row r="37691" spans="3:4" hidden="1" outlineLevel="1" x14ac:dyDescent="0.2">
      <c r="C37691" s="554"/>
      <c r="D37691" s="554"/>
    </row>
    <row r="37692" spans="3:4" hidden="1" outlineLevel="1" x14ac:dyDescent="0.2">
      <c r="C37692" s="554"/>
      <c r="D37692" s="554"/>
    </row>
    <row r="37693" spans="3:4" hidden="1" outlineLevel="1" x14ac:dyDescent="0.2">
      <c r="C37693" s="554"/>
      <c r="D37693" s="554"/>
    </row>
    <row r="37694" spans="3:4" hidden="1" outlineLevel="1" x14ac:dyDescent="0.2">
      <c r="C37694" s="554"/>
      <c r="D37694" s="554"/>
    </row>
    <row r="37695" spans="3:4" hidden="1" outlineLevel="1" x14ac:dyDescent="0.2">
      <c r="C37695" s="554"/>
      <c r="D37695" s="554"/>
    </row>
    <row r="37696" spans="3:4" hidden="1" outlineLevel="1" x14ac:dyDescent="0.2">
      <c r="C37696" s="554"/>
      <c r="D37696" s="554"/>
    </row>
    <row r="37697" spans="3:4" hidden="1" outlineLevel="1" x14ac:dyDescent="0.2">
      <c r="C37697" s="554"/>
      <c r="D37697" s="554"/>
    </row>
    <row r="37698" spans="3:4" hidden="1" outlineLevel="1" x14ac:dyDescent="0.2">
      <c r="C37698" s="554"/>
      <c r="D37698" s="554"/>
    </row>
    <row r="37699" spans="3:4" hidden="1" outlineLevel="1" x14ac:dyDescent="0.2">
      <c r="C37699" s="554"/>
      <c r="D37699" s="554"/>
    </row>
    <row r="37700" spans="3:4" hidden="1" outlineLevel="1" x14ac:dyDescent="0.2">
      <c r="C37700" s="554"/>
      <c r="D37700" s="554"/>
    </row>
    <row r="37701" spans="3:4" hidden="1" outlineLevel="1" x14ac:dyDescent="0.2">
      <c r="C37701" s="554"/>
      <c r="D37701" s="554"/>
    </row>
    <row r="37702" spans="3:4" hidden="1" outlineLevel="1" x14ac:dyDescent="0.2">
      <c r="C37702" s="554"/>
      <c r="D37702" s="554"/>
    </row>
    <row r="37703" spans="3:4" hidden="1" outlineLevel="1" x14ac:dyDescent="0.2">
      <c r="C37703" s="554"/>
      <c r="D37703" s="554"/>
    </row>
    <row r="37704" spans="3:4" hidden="1" outlineLevel="1" x14ac:dyDescent="0.2">
      <c r="C37704" s="554"/>
      <c r="D37704" s="554"/>
    </row>
    <row r="37705" spans="3:4" hidden="1" outlineLevel="1" x14ac:dyDescent="0.2">
      <c r="C37705" s="554"/>
      <c r="D37705" s="554"/>
    </row>
    <row r="37706" spans="3:4" hidden="1" outlineLevel="1" x14ac:dyDescent="0.2">
      <c r="C37706" s="554"/>
      <c r="D37706" s="554"/>
    </row>
    <row r="37707" spans="3:4" hidden="1" outlineLevel="1" x14ac:dyDescent="0.2">
      <c r="C37707" s="554"/>
      <c r="D37707" s="554"/>
    </row>
    <row r="37708" spans="3:4" hidden="1" outlineLevel="1" x14ac:dyDescent="0.2">
      <c r="C37708" s="554"/>
      <c r="D37708" s="554"/>
    </row>
    <row r="37709" spans="3:4" hidden="1" outlineLevel="1" x14ac:dyDescent="0.2">
      <c r="C37709" s="554"/>
      <c r="D37709" s="554"/>
    </row>
    <row r="37710" spans="3:4" hidden="1" outlineLevel="1" x14ac:dyDescent="0.2">
      <c r="C37710" s="554"/>
      <c r="D37710" s="554"/>
    </row>
    <row r="37711" spans="3:4" hidden="1" outlineLevel="1" x14ac:dyDescent="0.2">
      <c r="C37711" s="554"/>
      <c r="D37711" s="554"/>
    </row>
    <row r="37712" spans="3:4" hidden="1" outlineLevel="1" x14ac:dyDescent="0.2">
      <c r="C37712" s="554"/>
      <c r="D37712" s="554"/>
    </row>
    <row r="37713" spans="3:4" hidden="1" outlineLevel="1" x14ac:dyDescent="0.2">
      <c r="C37713" s="554"/>
      <c r="D37713" s="554"/>
    </row>
    <row r="37714" spans="3:4" hidden="1" outlineLevel="1" x14ac:dyDescent="0.2">
      <c r="C37714" s="554"/>
      <c r="D37714" s="554"/>
    </row>
    <row r="37715" spans="3:4" hidden="1" outlineLevel="1" x14ac:dyDescent="0.2">
      <c r="C37715" s="554"/>
      <c r="D37715" s="554"/>
    </row>
    <row r="37716" spans="3:4" hidden="1" outlineLevel="1" x14ac:dyDescent="0.2">
      <c r="C37716" s="554"/>
      <c r="D37716" s="554"/>
    </row>
    <row r="37717" spans="3:4" hidden="1" outlineLevel="1" x14ac:dyDescent="0.2">
      <c r="C37717" s="554"/>
      <c r="D37717" s="554"/>
    </row>
    <row r="37718" spans="3:4" hidden="1" outlineLevel="1" x14ac:dyDescent="0.2">
      <c r="C37718" s="554"/>
      <c r="D37718" s="554"/>
    </row>
    <row r="37719" spans="3:4" hidden="1" outlineLevel="1" x14ac:dyDescent="0.2">
      <c r="C37719" s="554"/>
      <c r="D37719" s="554"/>
    </row>
    <row r="37720" spans="3:4" hidden="1" outlineLevel="1" x14ac:dyDescent="0.2">
      <c r="C37720" s="554"/>
      <c r="D37720" s="554"/>
    </row>
    <row r="37721" spans="3:4" hidden="1" outlineLevel="1" x14ac:dyDescent="0.2">
      <c r="C37721" s="554"/>
      <c r="D37721" s="554"/>
    </row>
    <row r="37722" spans="3:4" hidden="1" outlineLevel="1" x14ac:dyDescent="0.2">
      <c r="C37722" s="554"/>
      <c r="D37722" s="554"/>
    </row>
    <row r="37723" spans="3:4" hidden="1" outlineLevel="1" x14ac:dyDescent="0.2">
      <c r="C37723" s="554"/>
      <c r="D37723" s="554"/>
    </row>
    <row r="37724" spans="3:4" hidden="1" outlineLevel="1" x14ac:dyDescent="0.2">
      <c r="C37724" s="554"/>
      <c r="D37724" s="554"/>
    </row>
    <row r="37725" spans="3:4" hidden="1" outlineLevel="1" x14ac:dyDescent="0.2">
      <c r="C37725" s="554"/>
      <c r="D37725" s="554"/>
    </row>
    <row r="37726" spans="3:4" hidden="1" outlineLevel="1" x14ac:dyDescent="0.2">
      <c r="C37726" s="554"/>
      <c r="D37726" s="554"/>
    </row>
    <row r="37727" spans="3:4" hidden="1" outlineLevel="1" x14ac:dyDescent="0.2">
      <c r="C37727" s="554"/>
      <c r="D37727" s="554"/>
    </row>
    <row r="37728" spans="3:4" hidden="1" outlineLevel="1" x14ac:dyDescent="0.2">
      <c r="C37728" s="554"/>
      <c r="D37728" s="554"/>
    </row>
    <row r="37729" spans="3:4" hidden="1" outlineLevel="1" x14ac:dyDescent="0.2">
      <c r="C37729" s="554"/>
      <c r="D37729" s="554"/>
    </row>
    <row r="37730" spans="3:4" hidden="1" outlineLevel="1" x14ac:dyDescent="0.2">
      <c r="C37730" s="554"/>
      <c r="D37730" s="554"/>
    </row>
    <row r="37731" spans="3:4" hidden="1" outlineLevel="1" x14ac:dyDescent="0.2">
      <c r="C37731" s="554"/>
      <c r="D37731" s="554"/>
    </row>
    <row r="37732" spans="3:4" hidden="1" outlineLevel="1" x14ac:dyDescent="0.2">
      <c r="C37732" s="554"/>
      <c r="D37732" s="554"/>
    </row>
    <row r="37733" spans="3:4" hidden="1" outlineLevel="1" x14ac:dyDescent="0.2">
      <c r="C37733" s="554"/>
      <c r="D37733" s="554"/>
    </row>
    <row r="37734" spans="3:4" hidden="1" outlineLevel="1" x14ac:dyDescent="0.2">
      <c r="C37734" s="554"/>
      <c r="D37734" s="554"/>
    </row>
    <row r="37735" spans="3:4" hidden="1" outlineLevel="1" x14ac:dyDescent="0.2">
      <c r="C37735" s="554"/>
      <c r="D37735" s="554"/>
    </row>
    <row r="37736" spans="3:4" hidden="1" outlineLevel="1" x14ac:dyDescent="0.2">
      <c r="C37736" s="554"/>
      <c r="D37736" s="554"/>
    </row>
    <row r="37737" spans="3:4" hidden="1" outlineLevel="1" x14ac:dyDescent="0.2">
      <c r="C37737" s="554"/>
      <c r="D37737" s="554"/>
    </row>
    <row r="37738" spans="3:4" hidden="1" outlineLevel="1" x14ac:dyDescent="0.2">
      <c r="C37738" s="554"/>
      <c r="D37738" s="554"/>
    </row>
    <row r="37739" spans="3:4" hidden="1" outlineLevel="1" x14ac:dyDescent="0.2">
      <c r="C37739" s="554"/>
      <c r="D37739" s="554"/>
    </row>
    <row r="37740" spans="3:4" hidden="1" outlineLevel="1" x14ac:dyDescent="0.2">
      <c r="C37740" s="554"/>
      <c r="D37740" s="554"/>
    </row>
    <row r="37741" spans="3:4" hidden="1" outlineLevel="1" x14ac:dyDescent="0.2">
      <c r="C37741" s="554"/>
      <c r="D37741" s="554"/>
    </row>
    <row r="37742" spans="3:4" hidden="1" outlineLevel="1" x14ac:dyDescent="0.2">
      <c r="C37742" s="554"/>
      <c r="D37742" s="554"/>
    </row>
    <row r="37743" spans="3:4" hidden="1" outlineLevel="1" x14ac:dyDescent="0.2">
      <c r="C37743" s="554"/>
      <c r="D37743" s="554"/>
    </row>
    <row r="37744" spans="3:4" hidden="1" outlineLevel="1" x14ac:dyDescent="0.2">
      <c r="C37744" s="554"/>
      <c r="D37744" s="554"/>
    </row>
    <row r="37745" spans="3:4" hidden="1" outlineLevel="1" x14ac:dyDescent="0.2">
      <c r="C37745" s="554"/>
      <c r="D37745" s="554"/>
    </row>
    <row r="37746" spans="3:4" hidden="1" outlineLevel="1" x14ac:dyDescent="0.2">
      <c r="C37746" s="554"/>
      <c r="D37746" s="554"/>
    </row>
    <row r="37747" spans="3:4" hidden="1" outlineLevel="1" x14ac:dyDescent="0.2">
      <c r="C37747" s="554"/>
      <c r="D37747" s="554"/>
    </row>
    <row r="37748" spans="3:4" hidden="1" outlineLevel="1" x14ac:dyDescent="0.2">
      <c r="C37748" s="554"/>
      <c r="D37748" s="554"/>
    </row>
    <row r="37749" spans="3:4" hidden="1" outlineLevel="1" x14ac:dyDescent="0.2">
      <c r="C37749" s="554"/>
      <c r="D37749" s="554"/>
    </row>
    <row r="37750" spans="3:4" hidden="1" outlineLevel="1" x14ac:dyDescent="0.2">
      <c r="C37750" s="554"/>
      <c r="D37750" s="554"/>
    </row>
    <row r="37751" spans="3:4" hidden="1" outlineLevel="1" x14ac:dyDescent="0.2">
      <c r="C37751" s="554"/>
      <c r="D37751" s="554"/>
    </row>
    <row r="37752" spans="3:4" hidden="1" outlineLevel="1" x14ac:dyDescent="0.2">
      <c r="C37752" s="554"/>
      <c r="D37752" s="554"/>
    </row>
    <row r="37753" spans="3:4" hidden="1" outlineLevel="1" x14ac:dyDescent="0.2">
      <c r="C37753" s="554"/>
      <c r="D37753" s="554"/>
    </row>
    <row r="37754" spans="3:4" hidden="1" outlineLevel="1" x14ac:dyDescent="0.2">
      <c r="C37754" s="554"/>
      <c r="D37754" s="554"/>
    </row>
    <row r="37755" spans="3:4" hidden="1" outlineLevel="1" x14ac:dyDescent="0.2">
      <c r="C37755" s="554"/>
      <c r="D37755" s="554"/>
    </row>
    <row r="37756" spans="3:4" hidden="1" outlineLevel="1" x14ac:dyDescent="0.2">
      <c r="C37756" s="554"/>
      <c r="D37756" s="554"/>
    </row>
    <row r="37757" spans="3:4" hidden="1" outlineLevel="1" x14ac:dyDescent="0.2">
      <c r="C37757" s="554"/>
      <c r="D37757" s="554"/>
    </row>
    <row r="37758" spans="3:4" hidden="1" outlineLevel="1" x14ac:dyDescent="0.2">
      <c r="C37758" s="554"/>
      <c r="D37758" s="554"/>
    </row>
    <row r="37759" spans="3:4" hidden="1" outlineLevel="1" x14ac:dyDescent="0.2">
      <c r="C37759" s="554"/>
      <c r="D37759" s="554"/>
    </row>
    <row r="37760" spans="3:4" hidden="1" outlineLevel="1" x14ac:dyDescent="0.2">
      <c r="C37760" s="554"/>
      <c r="D37760" s="554"/>
    </row>
    <row r="37761" spans="3:4" hidden="1" outlineLevel="1" x14ac:dyDescent="0.2">
      <c r="C37761" s="554"/>
      <c r="D37761" s="554"/>
    </row>
    <row r="37762" spans="3:4" hidden="1" outlineLevel="1" x14ac:dyDescent="0.2">
      <c r="C37762" s="554"/>
      <c r="D37762" s="554"/>
    </row>
    <row r="37763" spans="3:4" hidden="1" outlineLevel="1" x14ac:dyDescent="0.2">
      <c r="C37763" s="554"/>
      <c r="D37763" s="554"/>
    </row>
    <row r="37764" spans="3:4" hidden="1" outlineLevel="1" x14ac:dyDescent="0.2">
      <c r="C37764" s="554"/>
      <c r="D37764" s="554"/>
    </row>
    <row r="37765" spans="3:4" hidden="1" outlineLevel="1" x14ac:dyDescent="0.2">
      <c r="C37765" s="554"/>
      <c r="D37765" s="554"/>
    </row>
    <row r="37766" spans="3:4" hidden="1" outlineLevel="1" x14ac:dyDescent="0.2">
      <c r="C37766" s="554"/>
      <c r="D37766" s="554"/>
    </row>
    <row r="37767" spans="3:4" hidden="1" outlineLevel="1" x14ac:dyDescent="0.2">
      <c r="C37767" s="554"/>
      <c r="D37767" s="554"/>
    </row>
    <row r="37768" spans="3:4" hidden="1" outlineLevel="1" x14ac:dyDescent="0.2">
      <c r="C37768" s="554"/>
      <c r="D37768" s="554"/>
    </row>
    <row r="37769" spans="3:4" hidden="1" outlineLevel="1" x14ac:dyDescent="0.2">
      <c r="C37769" s="554"/>
      <c r="D37769" s="554"/>
    </row>
    <row r="37770" spans="3:4" hidden="1" outlineLevel="1" x14ac:dyDescent="0.2">
      <c r="C37770" s="554"/>
      <c r="D37770" s="554"/>
    </row>
    <row r="37771" spans="3:4" hidden="1" outlineLevel="1" x14ac:dyDescent="0.2">
      <c r="C37771" s="554"/>
      <c r="D37771" s="554"/>
    </row>
    <row r="37772" spans="3:4" hidden="1" outlineLevel="1" x14ac:dyDescent="0.2">
      <c r="C37772" s="554"/>
      <c r="D37772" s="554"/>
    </row>
    <row r="37773" spans="3:4" hidden="1" outlineLevel="1" x14ac:dyDescent="0.2">
      <c r="C37773" s="554"/>
      <c r="D37773" s="554"/>
    </row>
    <row r="37774" spans="3:4" hidden="1" outlineLevel="1" x14ac:dyDescent="0.2">
      <c r="C37774" s="554"/>
      <c r="D37774" s="554"/>
    </row>
    <row r="37775" spans="3:4" hidden="1" outlineLevel="1" x14ac:dyDescent="0.2">
      <c r="C37775" s="554"/>
      <c r="D37775" s="554"/>
    </row>
    <row r="37776" spans="3:4" hidden="1" outlineLevel="1" x14ac:dyDescent="0.2">
      <c r="C37776" s="554"/>
      <c r="D37776" s="554"/>
    </row>
    <row r="37777" spans="3:4" hidden="1" outlineLevel="1" x14ac:dyDescent="0.2">
      <c r="C37777" s="554"/>
      <c r="D37777" s="554"/>
    </row>
    <row r="37778" spans="3:4" hidden="1" outlineLevel="1" x14ac:dyDescent="0.2">
      <c r="C37778" s="554"/>
      <c r="D37778" s="554"/>
    </row>
    <row r="37779" spans="3:4" hidden="1" outlineLevel="1" x14ac:dyDescent="0.2">
      <c r="C37779" s="554"/>
      <c r="D37779" s="554"/>
    </row>
    <row r="37780" spans="3:4" hidden="1" outlineLevel="1" x14ac:dyDescent="0.2">
      <c r="C37780" s="554"/>
      <c r="D37780" s="554"/>
    </row>
    <row r="37781" spans="3:4" hidden="1" outlineLevel="1" x14ac:dyDescent="0.2">
      <c r="C37781" s="554"/>
      <c r="D37781" s="554"/>
    </row>
    <row r="37782" spans="3:4" hidden="1" outlineLevel="1" x14ac:dyDescent="0.2">
      <c r="C37782" s="554"/>
      <c r="D37782" s="554"/>
    </row>
    <row r="37783" spans="3:4" hidden="1" outlineLevel="1" x14ac:dyDescent="0.2">
      <c r="C37783" s="554"/>
      <c r="D37783" s="554"/>
    </row>
    <row r="37784" spans="3:4" hidden="1" outlineLevel="1" x14ac:dyDescent="0.2">
      <c r="C37784" s="554"/>
      <c r="D37784" s="554"/>
    </row>
    <row r="37785" spans="3:4" hidden="1" outlineLevel="1" x14ac:dyDescent="0.2">
      <c r="C37785" s="554"/>
      <c r="D37785" s="554"/>
    </row>
    <row r="37786" spans="3:4" hidden="1" outlineLevel="1" x14ac:dyDescent="0.2">
      <c r="C37786" s="554"/>
      <c r="D37786" s="554"/>
    </row>
    <row r="37787" spans="3:4" hidden="1" outlineLevel="1" x14ac:dyDescent="0.2">
      <c r="C37787" s="554"/>
      <c r="D37787" s="554"/>
    </row>
    <row r="37788" spans="3:4" hidden="1" outlineLevel="1" x14ac:dyDescent="0.2">
      <c r="C37788" s="554"/>
      <c r="D37788" s="554"/>
    </row>
    <row r="37789" spans="3:4" hidden="1" outlineLevel="1" x14ac:dyDescent="0.2">
      <c r="C37789" s="554"/>
      <c r="D37789" s="554"/>
    </row>
    <row r="37790" spans="3:4" hidden="1" outlineLevel="1" x14ac:dyDescent="0.2">
      <c r="C37790" s="554"/>
      <c r="D37790" s="554"/>
    </row>
    <row r="37791" spans="3:4" hidden="1" outlineLevel="1" x14ac:dyDescent="0.2">
      <c r="C37791" s="554"/>
      <c r="D37791" s="554"/>
    </row>
    <row r="37792" spans="3:4" hidden="1" outlineLevel="1" x14ac:dyDescent="0.2">
      <c r="C37792" s="554"/>
      <c r="D37792" s="554"/>
    </row>
    <row r="37793" spans="3:4" hidden="1" outlineLevel="1" x14ac:dyDescent="0.2">
      <c r="C37793" s="554"/>
      <c r="D37793" s="554"/>
    </row>
    <row r="37794" spans="3:4" hidden="1" outlineLevel="1" x14ac:dyDescent="0.2">
      <c r="C37794" s="554"/>
      <c r="D37794" s="554"/>
    </row>
    <row r="37795" spans="3:4" hidden="1" outlineLevel="1" x14ac:dyDescent="0.2">
      <c r="C37795" s="554"/>
      <c r="D37795" s="554"/>
    </row>
    <row r="37796" spans="3:4" hidden="1" outlineLevel="1" x14ac:dyDescent="0.2">
      <c r="C37796" s="554"/>
      <c r="D37796" s="554"/>
    </row>
    <row r="37797" spans="3:4" hidden="1" outlineLevel="1" x14ac:dyDescent="0.2">
      <c r="C37797" s="554"/>
      <c r="D37797" s="554"/>
    </row>
    <row r="37798" spans="3:4" hidden="1" outlineLevel="1" x14ac:dyDescent="0.2">
      <c r="C37798" s="554"/>
      <c r="D37798" s="554"/>
    </row>
    <row r="37799" spans="3:4" hidden="1" outlineLevel="1" x14ac:dyDescent="0.2">
      <c r="C37799" s="554"/>
      <c r="D37799" s="554"/>
    </row>
    <row r="37800" spans="3:4" hidden="1" outlineLevel="1" x14ac:dyDescent="0.2">
      <c r="C37800" s="554"/>
      <c r="D37800" s="554"/>
    </row>
    <row r="37801" spans="3:4" hidden="1" outlineLevel="1" x14ac:dyDescent="0.2">
      <c r="C37801" s="554"/>
      <c r="D37801" s="554"/>
    </row>
    <row r="37802" spans="3:4" hidden="1" outlineLevel="1" x14ac:dyDescent="0.2">
      <c r="C37802" s="554"/>
      <c r="D37802" s="554"/>
    </row>
    <row r="37803" spans="3:4" hidden="1" outlineLevel="1" x14ac:dyDescent="0.2">
      <c r="C37803" s="554"/>
      <c r="D37803" s="554"/>
    </row>
    <row r="37804" spans="3:4" hidden="1" outlineLevel="1" x14ac:dyDescent="0.2">
      <c r="C37804" s="554"/>
      <c r="D37804" s="554"/>
    </row>
    <row r="37805" spans="3:4" hidden="1" outlineLevel="1" x14ac:dyDescent="0.2">
      <c r="C37805" s="554"/>
      <c r="D37805" s="554"/>
    </row>
    <row r="37806" spans="3:4" hidden="1" outlineLevel="1" x14ac:dyDescent="0.2">
      <c r="C37806" s="554"/>
      <c r="D37806" s="554"/>
    </row>
    <row r="37807" spans="3:4" hidden="1" outlineLevel="1" x14ac:dyDescent="0.2">
      <c r="C37807" s="554"/>
      <c r="D37807" s="554"/>
    </row>
    <row r="37808" spans="3:4" hidden="1" outlineLevel="1" x14ac:dyDescent="0.2">
      <c r="C37808" s="554"/>
      <c r="D37808" s="554"/>
    </row>
    <row r="37809" spans="3:4" hidden="1" outlineLevel="1" x14ac:dyDescent="0.2">
      <c r="C37809" s="554"/>
      <c r="D37809" s="554"/>
    </row>
    <row r="37810" spans="3:4" hidden="1" outlineLevel="1" x14ac:dyDescent="0.2">
      <c r="C37810" s="554"/>
      <c r="D37810" s="554"/>
    </row>
    <row r="37811" spans="3:4" hidden="1" outlineLevel="1" x14ac:dyDescent="0.2">
      <c r="C37811" s="554"/>
      <c r="D37811" s="554"/>
    </row>
    <row r="37812" spans="3:4" hidden="1" outlineLevel="1" x14ac:dyDescent="0.2">
      <c r="C37812" s="554"/>
      <c r="D37812" s="554"/>
    </row>
    <row r="37813" spans="3:4" hidden="1" outlineLevel="1" x14ac:dyDescent="0.2">
      <c r="C37813" s="554"/>
      <c r="D37813" s="554"/>
    </row>
    <row r="37814" spans="3:4" hidden="1" outlineLevel="1" x14ac:dyDescent="0.2">
      <c r="C37814" s="554"/>
      <c r="D37814" s="554"/>
    </row>
    <row r="37815" spans="3:4" hidden="1" outlineLevel="1" x14ac:dyDescent="0.2">
      <c r="C37815" s="554"/>
      <c r="D37815" s="554"/>
    </row>
    <row r="37816" spans="3:4" hidden="1" outlineLevel="1" x14ac:dyDescent="0.2">
      <c r="C37816" s="554"/>
      <c r="D37816" s="554"/>
    </row>
    <row r="37817" spans="3:4" hidden="1" outlineLevel="1" x14ac:dyDescent="0.2">
      <c r="C37817" s="554"/>
      <c r="D37817" s="554"/>
    </row>
    <row r="37818" spans="3:4" hidden="1" outlineLevel="1" x14ac:dyDescent="0.2">
      <c r="C37818" s="554"/>
      <c r="D37818" s="554"/>
    </row>
    <row r="37819" spans="3:4" hidden="1" outlineLevel="1" x14ac:dyDescent="0.2">
      <c r="C37819" s="554"/>
      <c r="D37819" s="554"/>
    </row>
    <row r="37820" spans="3:4" hidden="1" outlineLevel="1" x14ac:dyDescent="0.2">
      <c r="C37820" s="554"/>
      <c r="D37820" s="554"/>
    </row>
    <row r="37821" spans="3:4" hidden="1" outlineLevel="1" x14ac:dyDescent="0.2">
      <c r="C37821" s="554"/>
      <c r="D37821" s="554"/>
    </row>
    <row r="37822" spans="3:4" hidden="1" outlineLevel="1" x14ac:dyDescent="0.2">
      <c r="C37822" s="554"/>
      <c r="D37822" s="554"/>
    </row>
    <row r="37823" spans="3:4" hidden="1" outlineLevel="1" x14ac:dyDescent="0.2">
      <c r="C37823" s="554"/>
      <c r="D37823" s="554"/>
    </row>
    <row r="37824" spans="3:4" hidden="1" outlineLevel="1" x14ac:dyDescent="0.2">
      <c r="C37824" s="554"/>
      <c r="D37824" s="554"/>
    </row>
    <row r="37825" spans="3:4" hidden="1" outlineLevel="1" x14ac:dyDescent="0.2">
      <c r="C37825" s="554"/>
      <c r="D37825" s="554"/>
    </row>
    <row r="37826" spans="3:4" hidden="1" outlineLevel="1" x14ac:dyDescent="0.2">
      <c r="C37826" s="554"/>
      <c r="D37826" s="554"/>
    </row>
    <row r="37827" spans="3:4" hidden="1" outlineLevel="1" x14ac:dyDescent="0.2">
      <c r="C37827" s="554"/>
      <c r="D37827" s="554"/>
    </row>
    <row r="37828" spans="3:4" hidden="1" outlineLevel="1" x14ac:dyDescent="0.2">
      <c r="C37828" s="554"/>
      <c r="D37828" s="554"/>
    </row>
    <row r="37829" spans="3:4" hidden="1" outlineLevel="1" x14ac:dyDescent="0.2">
      <c r="C37829" s="554"/>
      <c r="D37829" s="554"/>
    </row>
    <row r="37830" spans="3:4" hidden="1" outlineLevel="1" x14ac:dyDescent="0.2">
      <c r="C37830" s="554"/>
      <c r="D37830" s="554"/>
    </row>
    <row r="37831" spans="3:4" hidden="1" outlineLevel="1" x14ac:dyDescent="0.2">
      <c r="C37831" s="554"/>
      <c r="D37831" s="554"/>
    </row>
    <row r="37832" spans="3:4" hidden="1" outlineLevel="1" x14ac:dyDescent="0.2">
      <c r="C37832" s="554"/>
      <c r="D37832" s="554"/>
    </row>
    <row r="37833" spans="3:4" hidden="1" outlineLevel="1" x14ac:dyDescent="0.2">
      <c r="C37833" s="554"/>
      <c r="D37833" s="554"/>
    </row>
    <row r="37834" spans="3:4" hidden="1" outlineLevel="1" x14ac:dyDescent="0.2">
      <c r="C37834" s="554"/>
      <c r="D37834" s="554"/>
    </row>
    <row r="37835" spans="3:4" hidden="1" outlineLevel="1" x14ac:dyDescent="0.2">
      <c r="C37835" s="554"/>
      <c r="D37835" s="554"/>
    </row>
    <row r="37836" spans="3:4" hidden="1" outlineLevel="1" x14ac:dyDescent="0.2">
      <c r="C37836" s="554"/>
      <c r="D37836" s="554"/>
    </row>
    <row r="37837" spans="3:4" hidden="1" outlineLevel="1" x14ac:dyDescent="0.2">
      <c r="C37837" s="554"/>
      <c r="D37837" s="554"/>
    </row>
    <row r="37838" spans="3:4" hidden="1" outlineLevel="1" x14ac:dyDescent="0.2">
      <c r="C37838" s="554"/>
      <c r="D37838" s="554"/>
    </row>
    <row r="37839" spans="3:4" hidden="1" outlineLevel="1" x14ac:dyDescent="0.2">
      <c r="C37839" s="554"/>
      <c r="D37839" s="554"/>
    </row>
    <row r="37840" spans="3:4" hidden="1" outlineLevel="1" x14ac:dyDescent="0.2">
      <c r="C37840" s="554"/>
      <c r="D37840" s="554"/>
    </row>
    <row r="37841" spans="3:4" hidden="1" outlineLevel="1" x14ac:dyDescent="0.2">
      <c r="C37841" s="554"/>
      <c r="D37841" s="554"/>
    </row>
    <row r="37842" spans="3:4" hidden="1" outlineLevel="1" x14ac:dyDescent="0.2">
      <c r="C37842" s="554"/>
      <c r="D37842" s="554"/>
    </row>
    <row r="37843" spans="3:4" hidden="1" outlineLevel="1" x14ac:dyDescent="0.2">
      <c r="C37843" s="554"/>
      <c r="D37843" s="554"/>
    </row>
    <row r="37844" spans="3:4" hidden="1" outlineLevel="1" x14ac:dyDescent="0.2">
      <c r="C37844" s="554"/>
      <c r="D37844" s="554"/>
    </row>
    <row r="37845" spans="3:4" hidden="1" outlineLevel="1" x14ac:dyDescent="0.2">
      <c r="C37845" s="554"/>
      <c r="D37845" s="554"/>
    </row>
    <row r="37846" spans="3:4" hidden="1" outlineLevel="1" x14ac:dyDescent="0.2">
      <c r="C37846" s="554"/>
      <c r="D37846" s="554"/>
    </row>
    <row r="37847" spans="3:4" hidden="1" outlineLevel="1" x14ac:dyDescent="0.2">
      <c r="C37847" s="554"/>
      <c r="D37847" s="554"/>
    </row>
    <row r="37848" spans="3:4" hidden="1" outlineLevel="1" x14ac:dyDescent="0.2">
      <c r="C37848" s="554"/>
      <c r="D37848" s="554"/>
    </row>
    <row r="37849" spans="3:4" hidden="1" outlineLevel="1" x14ac:dyDescent="0.2">
      <c r="C37849" s="554"/>
      <c r="D37849" s="554"/>
    </row>
    <row r="37850" spans="3:4" hidden="1" outlineLevel="1" x14ac:dyDescent="0.2">
      <c r="C37850" s="554"/>
      <c r="D37850" s="554"/>
    </row>
    <row r="37851" spans="3:4" hidden="1" outlineLevel="1" x14ac:dyDescent="0.2">
      <c r="C37851" s="554"/>
      <c r="D37851" s="554"/>
    </row>
    <row r="37852" spans="3:4" hidden="1" outlineLevel="1" x14ac:dyDescent="0.2">
      <c r="C37852" s="554"/>
      <c r="D37852" s="554"/>
    </row>
    <row r="37853" spans="3:4" hidden="1" outlineLevel="1" x14ac:dyDescent="0.2">
      <c r="C37853" s="554"/>
      <c r="D37853" s="554"/>
    </row>
    <row r="37854" spans="3:4" hidden="1" outlineLevel="1" x14ac:dyDescent="0.2">
      <c r="C37854" s="554"/>
      <c r="D37854" s="554"/>
    </row>
    <row r="37855" spans="3:4" hidden="1" outlineLevel="1" x14ac:dyDescent="0.2">
      <c r="C37855" s="554"/>
      <c r="D37855" s="554"/>
    </row>
    <row r="37856" spans="3:4" hidden="1" outlineLevel="1" x14ac:dyDescent="0.2">
      <c r="C37856" s="554"/>
      <c r="D37856" s="554"/>
    </row>
    <row r="37857" spans="3:4" hidden="1" outlineLevel="1" x14ac:dyDescent="0.2">
      <c r="C37857" s="554"/>
      <c r="D37857" s="554"/>
    </row>
    <row r="37858" spans="3:4" hidden="1" outlineLevel="1" x14ac:dyDescent="0.2">
      <c r="C37858" s="554"/>
      <c r="D37858" s="554"/>
    </row>
    <row r="37859" spans="3:4" hidden="1" outlineLevel="1" x14ac:dyDescent="0.2">
      <c r="C37859" s="554"/>
      <c r="D37859" s="554"/>
    </row>
    <row r="37860" spans="3:4" hidden="1" outlineLevel="1" x14ac:dyDescent="0.2">
      <c r="C37860" s="554"/>
      <c r="D37860" s="554"/>
    </row>
    <row r="37861" spans="3:4" hidden="1" outlineLevel="1" x14ac:dyDescent="0.2">
      <c r="C37861" s="554"/>
      <c r="D37861" s="554"/>
    </row>
    <row r="37862" spans="3:4" hidden="1" outlineLevel="1" x14ac:dyDescent="0.2">
      <c r="C37862" s="554"/>
      <c r="D37862" s="554"/>
    </row>
    <row r="37863" spans="3:4" hidden="1" outlineLevel="1" x14ac:dyDescent="0.2">
      <c r="C37863" s="554"/>
      <c r="D37863" s="554"/>
    </row>
    <row r="37864" spans="3:4" hidden="1" outlineLevel="1" x14ac:dyDescent="0.2">
      <c r="C37864" s="554"/>
      <c r="D37864" s="554"/>
    </row>
    <row r="37865" spans="3:4" hidden="1" outlineLevel="1" x14ac:dyDescent="0.2">
      <c r="C37865" s="554"/>
      <c r="D37865" s="554"/>
    </row>
    <row r="37866" spans="3:4" hidden="1" outlineLevel="1" x14ac:dyDescent="0.2">
      <c r="C37866" s="554"/>
      <c r="D37866" s="554"/>
    </row>
    <row r="37867" spans="3:4" hidden="1" outlineLevel="1" x14ac:dyDescent="0.2">
      <c r="C37867" s="554"/>
      <c r="D37867" s="554"/>
    </row>
    <row r="37868" spans="3:4" hidden="1" outlineLevel="1" x14ac:dyDescent="0.2">
      <c r="C37868" s="554"/>
      <c r="D37868" s="554"/>
    </row>
    <row r="37869" spans="3:4" hidden="1" outlineLevel="1" x14ac:dyDescent="0.2">
      <c r="C37869" s="554"/>
      <c r="D37869" s="554"/>
    </row>
    <row r="37870" spans="3:4" hidden="1" outlineLevel="1" x14ac:dyDescent="0.2">
      <c r="C37870" s="554"/>
      <c r="D37870" s="554"/>
    </row>
    <row r="37871" spans="3:4" hidden="1" outlineLevel="1" x14ac:dyDescent="0.2">
      <c r="C37871" s="554"/>
      <c r="D37871" s="554"/>
    </row>
    <row r="37872" spans="3:4" hidden="1" outlineLevel="1" x14ac:dyDescent="0.2">
      <c r="C37872" s="554"/>
      <c r="D37872" s="554"/>
    </row>
    <row r="37873" spans="3:4" hidden="1" outlineLevel="1" x14ac:dyDescent="0.2">
      <c r="C37873" s="554"/>
      <c r="D37873" s="554"/>
    </row>
    <row r="37874" spans="3:4" hidden="1" outlineLevel="1" x14ac:dyDescent="0.2">
      <c r="C37874" s="554"/>
      <c r="D37874" s="554"/>
    </row>
    <row r="37875" spans="3:4" hidden="1" outlineLevel="1" x14ac:dyDescent="0.2">
      <c r="C37875" s="554"/>
      <c r="D37875" s="554"/>
    </row>
    <row r="37876" spans="3:4" hidden="1" outlineLevel="1" x14ac:dyDescent="0.2">
      <c r="C37876" s="554"/>
      <c r="D37876" s="554"/>
    </row>
    <row r="37877" spans="3:4" hidden="1" outlineLevel="1" x14ac:dyDescent="0.2">
      <c r="C37877" s="554"/>
      <c r="D37877" s="554"/>
    </row>
    <row r="37878" spans="3:4" hidden="1" outlineLevel="1" x14ac:dyDescent="0.2">
      <c r="C37878" s="554"/>
      <c r="D37878" s="554"/>
    </row>
    <row r="37879" spans="3:4" hidden="1" outlineLevel="1" x14ac:dyDescent="0.2">
      <c r="C37879" s="554"/>
      <c r="D37879" s="554"/>
    </row>
    <row r="37880" spans="3:4" hidden="1" outlineLevel="1" x14ac:dyDescent="0.2">
      <c r="C37880" s="554"/>
      <c r="D37880" s="554"/>
    </row>
    <row r="37881" spans="3:4" hidden="1" outlineLevel="1" x14ac:dyDescent="0.2">
      <c r="C37881" s="554"/>
      <c r="D37881" s="554"/>
    </row>
    <row r="37882" spans="3:4" hidden="1" outlineLevel="1" x14ac:dyDescent="0.2">
      <c r="C37882" s="554"/>
      <c r="D37882" s="554"/>
    </row>
    <row r="37883" spans="3:4" hidden="1" outlineLevel="1" x14ac:dyDescent="0.2">
      <c r="C37883" s="554"/>
      <c r="D37883" s="554"/>
    </row>
    <row r="37884" spans="3:4" hidden="1" outlineLevel="1" x14ac:dyDescent="0.2">
      <c r="C37884" s="554"/>
      <c r="D37884" s="554"/>
    </row>
    <row r="37885" spans="3:4" hidden="1" outlineLevel="1" x14ac:dyDescent="0.2">
      <c r="C37885" s="554"/>
      <c r="D37885" s="554"/>
    </row>
    <row r="37886" spans="3:4" hidden="1" outlineLevel="1" x14ac:dyDescent="0.2">
      <c r="C37886" s="554"/>
      <c r="D37886" s="554"/>
    </row>
    <row r="37887" spans="3:4" hidden="1" outlineLevel="1" x14ac:dyDescent="0.2">
      <c r="C37887" s="554"/>
      <c r="D37887" s="554"/>
    </row>
    <row r="37888" spans="3:4" hidden="1" outlineLevel="1" x14ac:dyDescent="0.2">
      <c r="C37888" s="554"/>
      <c r="D37888" s="554"/>
    </row>
    <row r="37889" spans="3:4" hidden="1" outlineLevel="1" x14ac:dyDescent="0.2">
      <c r="C37889" s="554"/>
      <c r="D37889" s="554"/>
    </row>
    <row r="37890" spans="3:4" hidden="1" outlineLevel="1" x14ac:dyDescent="0.2">
      <c r="C37890" s="554"/>
      <c r="D37890" s="554"/>
    </row>
    <row r="37891" spans="3:4" hidden="1" outlineLevel="1" x14ac:dyDescent="0.2">
      <c r="C37891" s="554"/>
      <c r="D37891" s="554"/>
    </row>
    <row r="37892" spans="3:4" hidden="1" outlineLevel="1" x14ac:dyDescent="0.2">
      <c r="C37892" s="554"/>
      <c r="D37892" s="554"/>
    </row>
    <row r="37893" spans="3:4" hidden="1" outlineLevel="1" x14ac:dyDescent="0.2">
      <c r="C37893" s="554"/>
      <c r="D37893" s="554"/>
    </row>
    <row r="37894" spans="3:4" hidden="1" outlineLevel="1" x14ac:dyDescent="0.2">
      <c r="C37894" s="554"/>
      <c r="D37894" s="554"/>
    </row>
    <row r="37895" spans="3:4" hidden="1" outlineLevel="1" x14ac:dyDescent="0.2">
      <c r="C37895" s="554"/>
      <c r="D37895" s="554"/>
    </row>
    <row r="37896" spans="3:4" hidden="1" outlineLevel="1" x14ac:dyDescent="0.2">
      <c r="C37896" s="554"/>
      <c r="D37896" s="554"/>
    </row>
    <row r="37897" spans="3:4" hidden="1" outlineLevel="1" x14ac:dyDescent="0.2">
      <c r="C37897" s="554"/>
      <c r="D37897" s="554"/>
    </row>
    <row r="37898" spans="3:4" hidden="1" outlineLevel="1" x14ac:dyDescent="0.2">
      <c r="C37898" s="554"/>
      <c r="D37898" s="554"/>
    </row>
    <row r="37899" spans="3:4" hidden="1" outlineLevel="1" x14ac:dyDescent="0.2">
      <c r="C37899" s="554"/>
      <c r="D37899" s="554"/>
    </row>
    <row r="37900" spans="3:4" hidden="1" outlineLevel="1" x14ac:dyDescent="0.2">
      <c r="C37900" s="554"/>
      <c r="D37900" s="554"/>
    </row>
    <row r="37901" spans="3:4" hidden="1" outlineLevel="1" x14ac:dyDescent="0.2">
      <c r="C37901" s="554"/>
      <c r="D37901" s="554"/>
    </row>
    <row r="37902" spans="3:4" hidden="1" outlineLevel="1" x14ac:dyDescent="0.2">
      <c r="C37902" s="554"/>
      <c r="D37902" s="554"/>
    </row>
    <row r="37903" spans="3:4" hidden="1" outlineLevel="1" x14ac:dyDescent="0.2">
      <c r="C37903" s="554"/>
      <c r="D37903" s="554"/>
    </row>
    <row r="37904" spans="3:4" hidden="1" outlineLevel="1" x14ac:dyDescent="0.2">
      <c r="C37904" s="554"/>
      <c r="D37904" s="554"/>
    </row>
    <row r="37905" spans="3:4" hidden="1" outlineLevel="1" x14ac:dyDescent="0.2">
      <c r="C37905" s="554"/>
      <c r="D37905" s="554"/>
    </row>
    <row r="37906" spans="3:4" hidden="1" outlineLevel="1" x14ac:dyDescent="0.2">
      <c r="C37906" s="554"/>
      <c r="D37906" s="554"/>
    </row>
    <row r="37907" spans="3:4" hidden="1" outlineLevel="1" x14ac:dyDescent="0.2">
      <c r="C37907" s="554"/>
      <c r="D37907" s="554"/>
    </row>
    <row r="37908" spans="3:4" hidden="1" outlineLevel="1" x14ac:dyDescent="0.2">
      <c r="C37908" s="554"/>
      <c r="D37908" s="554"/>
    </row>
    <row r="37909" spans="3:4" hidden="1" outlineLevel="1" x14ac:dyDescent="0.2">
      <c r="C37909" s="554"/>
      <c r="D37909" s="554"/>
    </row>
    <row r="37910" spans="3:4" hidden="1" outlineLevel="1" x14ac:dyDescent="0.2">
      <c r="C37910" s="554"/>
      <c r="D37910" s="554"/>
    </row>
    <row r="37911" spans="3:4" hidden="1" outlineLevel="1" x14ac:dyDescent="0.2">
      <c r="C37911" s="554"/>
      <c r="D37911" s="554"/>
    </row>
    <row r="37912" spans="3:4" hidden="1" outlineLevel="1" x14ac:dyDescent="0.2">
      <c r="C37912" s="554"/>
      <c r="D37912" s="554"/>
    </row>
    <row r="37913" spans="3:4" hidden="1" outlineLevel="1" x14ac:dyDescent="0.2">
      <c r="C37913" s="554"/>
      <c r="D37913" s="554"/>
    </row>
    <row r="37914" spans="3:4" hidden="1" outlineLevel="1" x14ac:dyDescent="0.2">
      <c r="C37914" s="554"/>
      <c r="D37914" s="554"/>
    </row>
    <row r="37915" spans="3:4" hidden="1" outlineLevel="1" x14ac:dyDescent="0.2">
      <c r="C37915" s="554"/>
      <c r="D37915" s="554"/>
    </row>
    <row r="37916" spans="3:4" hidden="1" outlineLevel="1" x14ac:dyDescent="0.2">
      <c r="C37916" s="554"/>
      <c r="D37916" s="554"/>
    </row>
    <row r="37917" spans="3:4" hidden="1" outlineLevel="1" x14ac:dyDescent="0.2">
      <c r="C37917" s="554"/>
      <c r="D37917" s="554"/>
    </row>
    <row r="37918" spans="3:4" hidden="1" outlineLevel="1" x14ac:dyDescent="0.2">
      <c r="C37918" s="554"/>
      <c r="D37918" s="554"/>
    </row>
    <row r="37919" spans="3:4" hidden="1" outlineLevel="1" x14ac:dyDescent="0.2">
      <c r="C37919" s="554"/>
      <c r="D37919" s="554"/>
    </row>
    <row r="37920" spans="3:4" hidden="1" outlineLevel="1" x14ac:dyDescent="0.2">
      <c r="C37920" s="554"/>
      <c r="D37920" s="554"/>
    </row>
    <row r="37921" spans="3:4" hidden="1" outlineLevel="1" x14ac:dyDescent="0.2">
      <c r="C37921" s="554"/>
      <c r="D37921" s="554"/>
    </row>
    <row r="37922" spans="3:4" hidden="1" outlineLevel="1" x14ac:dyDescent="0.2">
      <c r="C37922" s="554"/>
      <c r="D37922" s="554"/>
    </row>
    <row r="37923" spans="3:4" hidden="1" outlineLevel="1" x14ac:dyDescent="0.2">
      <c r="C37923" s="554"/>
      <c r="D37923" s="554"/>
    </row>
    <row r="37924" spans="3:4" hidden="1" outlineLevel="1" x14ac:dyDescent="0.2">
      <c r="C37924" s="554"/>
      <c r="D37924" s="554"/>
    </row>
    <row r="37925" spans="3:4" hidden="1" outlineLevel="1" x14ac:dyDescent="0.2">
      <c r="C37925" s="554"/>
      <c r="D37925" s="554"/>
    </row>
    <row r="37926" spans="3:4" hidden="1" outlineLevel="1" x14ac:dyDescent="0.2">
      <c r="C37926" s="554"/>
      <c r="D37926" s="554"/>
    </row>
    <row r="37927" spans="3:4" hidden="1" outlineLevel="1" x14ac:dyDescent="0.2">
      <c r="C37927" s="554"/>
      <c r="D37927" s="554"/>
    </row>
    <row r="37928" spans="3:4" hidden="1" outlineLevel="1" x14ac:dyDescent="0.2">
      <c r="C37928" s="554"/>
      <c r="D37928" s="554"/>
    </row>
    <row r="37929" spans="3:4" hidden="1" outlineLevel="1" x14ac:dyDescent="0.2">
      <c r="C37929" s="554"/>
      <c r="D37929" s="554"/>
    </row>
    <row r="37930" spans="3:4" hidden="1" outlineLevel="1" x14ac:dyDescent="0.2">
      <c r="C37930" s="554"/>
      <c r="D37930" s="554"/>
    </row>
    <row r="37931" spans="3:4" hidden="1" outlineLevel="1" x14ac:dyDescent="0.2">
      <c r="C37931" s="554"/>
      <c r="D37931" s="554"/>
    </row>
    <row r="37932" spans="3:4" hidden="1" outlineLevel="1" x14ac:dyDescent="0.2">
      <c r="C37932" s="554"/>
      <c r="D37932" s="554"/>
    </row>
    <row r="37933" spans="3:4" hidden="1" outlineLevel="1" x14ac:dyDescent="0.2">
      <c r="C37933" s="554"/>
      <c r="D37933" s="554"/>
    </row>
    <row r="37934" spans="3:4" hidden="1" outlineLevel="1" x14ac:dyDescent="0.2">
      <c r="C37934" s="554"/>
      <c r="D37934" s="554"/>
    </row>
    <row r="37935" spans="3:4" hidden="1" outlineLevel="1" x14ac:dyDescent="0.2">
      <c r="C37935" s="554"/>
      <c r="D37935" s="554"/>
    </row>
    <row r="37936" spans="3:4" hidden="1" outlineLevel="1" x14ac:dyDescent="0.2">
      <c r="C37936" s="554"/>
      <c r="D37936" s="554"/>
    </row>
    <row r="37937" spans="3:4" hidden="1" outlineLevel="1" x14ac:dyDescent="0.2">
      <c r="C37937" s="554"/>
      <c r="D37937" s="554"/>
    </row>
    <row r="37938" spans="3:4" hidden="1" outlineLevel="1" x14ac:dyDescent="0.2">
      <c r="C37938" s="554"/>
      <c r="D37938" s="554"/>
    </row>
    <row r="37939" spans="3:4" hidden="1" outlineLevel="1" x14ac:dyDescent="0.2">
      <c r="C37939" s="554"/>
      <c r="D37939" s="554"/>
    </row>
    <row r="37940" spans="3:4" hidden="1" outlineLevel="1" x14ac:dyDescent="0.2">
      <c r="C37940" s="554"/>
      <c r="D37940" s="554"/>
    </row>
    <row r="37941" spans="3:4" hidden="1" outlineLevel="1" x14ac:dyDescent="0.2">
      <c r="C37941" s="554"/>
      <c r="D37941" s="554"/>
    </row>
    <row r="37942" spans="3:4" hidden="1" outlineLevel="1" x14ac:dyDescent="0.2">
      <c r="C37942" s="554"/>
      <c r="D37942" s="554"/>
    </row>
    <row r="37943" spans="3:4" hidden="1" outlineLevel="1" x14ac:dyDescent="0.2">
      <c r="C37943" s="554"/>
      <c r="D37943" s="554"/>
    </row>
    <row r="37944" spans="3:4" hidden="1" outlineLevel="1" x14ac:dyDescent="0.2">
      <c r="C37944" s="554"/>
      <c r="D37944" s="554"/>
    </row>
    <row r="37945" spans="3:4" hidden="1" outlineLevel="1" x14ac:dyDescent="0.2">
      <c r="C37945" s="554"/>
      <c r="D37945" s="554"/>
    </row>
    <row r="37946" spans="3:4" hidden="1" outlineLevel="1" x14ac:dyDescent="0.2">
      <c r="C37946" s="554"/>
      <c r="D37946" s="554"/>
    </row>
    <row r="37947" spans="3:4" hidden="1" outlineLevel="1" x14ac:dyDescent="0.2">
      <c r="C37947" s="554"/>
      <c r="D37947" s="554"/>
    </row>
    <row r="37948" spans="3:4" hidden="1" outlineLevel="1" x14ac:dyDescent="0.2">
      <c r="C37948" s="554"/>
      <c r="D37948" s="554"/>
    </row>
    <row r="37949" spans="3:4" hidden="1" outlineLevel="1" x14ac:dyDescent="0.2">
      <c r="C37949" s="554"/>
      <c r="D37949" s="554"/>
    </row>
    <row r="37950" spans="3:4" hidden="1" outlineLevel="1" x14ac:dyDescent="0.2">
      <c r="C37950" s="554"/>
      <c r="D37950" s="554"/>
    </row>
    <row r="37951" spans="3:4" hidden="1" outlineLevel="1" x14ac:dyDescent="0.2">
      <c r="C37951" s="554"/>
      <c r="D37951" s="554"/>
    </row>
    <row r="37952" spans="3:4" hidden="1" outlineLevel="1" x14ac:dyDescent="0.2">
      <c r="C37952" s="554"/>
      <c r="D37952" s="554"/>
    </row>
    <row r="37953" spans="3:4" hidden="1" outlineLevel="1" x14ac:dyDescent="0.2">
      <c r="C37953" s="554"/>
      <c r="D37953" s="554"/>
    </row>
    <row r="37954" spans="3:4" hidden="1" outlineLevel="1" x14ac:dyDescent="0.2">
      <c r="C37954" s="554"/>
      <c r="D37954" s="554"/>
    </row>
    <row r="37955" spans="3:4" hidden="1" outlineLevel="1" x14ac:dyDescent="0.2">
      <c r="C37955" s="554"/>
      <c r="D37955" s="554"/>
    </row>
    <row r="37956" spans="3:4" hidden="1" outlineLevel="1" x14ac:dyDescent="0.2">
      <c r="C37956" s="554"/>
      <c r="D37956" s="554"/>
    </row>
    <row r="37957" spans="3:4" hidden="1" outlineLevel="1" x14ac:dyDescent="0.2">
      <c r="C37957" s="554"/>
      <c r="D37957" s="554"/>
    </row>
    <row r="37958" spans="3:4" hidden="1" outlineLevel="1" x14ac:dyDescent="0.2">
      <c r="C37958" s="554"/>
      <c r="D37958" s="554"/>
    </row>
    <row r="37959" spans="3:4" hidden="1" outlineLevel="1" x14ac:dyDescent="0.2">
      <c r="C37959" s="554"/>
      <c r="D37959" s="554"/>
    </row>
    <row r="37960" spans="3:4" hidden="1" outlineLevel="1" x14ac:dyDescent="0.2">
      <c r="C37960" s="554"/>
      <c r="D37960" s="554"/>
    </row>
    <row r="37961" spans="3:4" hidden="1" outlineLevel="1" x14ac:dyDescent="0.2">
      <c r="C37961" s="554"/>
      <c r="D37961" s="554"/>
    </row>
    <row r="37962" spans="3:4" hidden="1" outlineLevel="1" x14ac:dyDescent="0.2">
      <c r="C37962" s="554"/>
      <c r="D37962" s="554"/>
    </row>
    <row r="37963" spans="3:4" hidden="1" outlineLevel="1" x14ac:dyDescent="0.2">
      <c r="C37963" s="554"/>
      <c r="D37963" s="554"/>
    </row>
    <row r="37964" spans="3:4" hidden="1" outlineLevel="1" x14ac:dyDescent="0.2">
      <c r="C37964" s="554"/>
      <c r="D37964" s="554"/>
    </row>
    <row r="37965" spans="3:4" hidden="1" outlineLevel="1" x14ac:dyDescent="0.2">
      <c r="C37965" s="554"/>
      <c r="D37965" s="554"/>
    </row>
    <row r="37966" spans="3:4" hidden="1" outlineLevel="1" x14ac:dyDescent="0.2">
      <c r="C37966" s="554"/>
      <c r="D37966" s="554"/>
    </row>
    <row r="37967" spans="3:4" hidden="1" outlineLevel="1" x14ac:dyDescent="0.2">
      <c r="C37967" s="554"/>
      <c r="D37967" s="554"/>
    </row>
    <row r="37968" spans="3:4" hidden="1" outlineLevel="1" x14ac:dyDescent="0.2">
      <c r="C37968" s="554"/>
      <c r="D37968" s="554"/>
    </row>
    <row r="37969" spans="3:4" hidden="1" outlineLevel="1" x14ac:dyDescent="0.2">
      <c r="C37969" s="554"/>
      <c r="D37969" s="554"/>
    </row>
    <row r="37970" spans="3:4" hidden="1" outlineLevel="1" x14ac:dyDescent="0.2">
      <c r="C37970" s="554"/>
      <c r="D37970" s="554"/>
    </row>
    <row r="37971" spans="3:4" hidden="1" outlineLevel="1" x14ac:dyDescent="0.2">
      <c r="C37971" s="554"/>
      <c r="D37971" s="554"/>
    </row>
    <row r="37972" spans="3:4" hidden="1" outlineLevel="1" x14ac:dyDescent="0.2">
      <c r="C37972" s="554"/>
      <c r="D37972" s="554"/>
    </row>
    <row r="37973" spans="3:4" hidden="1" outlineLevel="1" x14ac:dyDescent="0.2">
      <c r="C37973" s="554"/>
      <c r="D37973" s="554"/>
    </row>
    <row r="37974" spans="3:4" hidden="1" outlineLevel="1" x14ac:dyDescent="0.2">
      <c r="C37974" s="554"/>
      <c r="D37974" s="554"/>
    </row>
    <row r="37975" spans="3:4" hidden="1" outlineLevel="1" x14ac:dyDescent="0.2">
      <c r="C37975" s="554"/>
      <c r="D37975" s="554"/>
    </row>
    <row r="37976" spans="3:4" hidden="1" outlineLevel="1" x14ac:dyDescent="0.2">
      <c r="C37976" s="554"/>
      <c r="D37976" s="554"/>
    </row>
    <row r="37977" spans="3:4" hidden="1" outlineLevel="1" x14ac:dyDescent="0.2">
      <c r="C37977" s="554"/>
      <c r="D37977" s="554"/>
    </row>
    <row r="37978" spans="3:4" hidden="1" outlineLevel="1" x14ac:dyDescent="0.2">
      <c r="C37978" s="554"/>
      <c r="D37978" s="554"/>
    </row>
    <row r="37979" spans="3:4" hidden="1" outlineLevel="1" x14ac:dyDescent="0.2">
      <c r="C37979" s="554"/>
      <c r="D37979" s="554"/>
    </row>
    <row r="37980" spans="3:4" hidden="1" outlineLevel="1" x14ac:dyDescent="0.2">
      <c r="C37980" s="554"/>
      <c r="D37980" s="554"/>
    </row>
    <row r="37981" spans="3:4" hidden="1" outlineLevel="1" x14ac:dyDescent="0.2">
      <c r="C37981" s="554"/>
      <c r="D37981" s="554"/>
    </row>
    <row r="37982" spans="3:4" hidden="1" outlineLevel="1" x14ac:dyDescent="0.2">
      <c r="C37982" s="554"/>
      <c r="D37982" s="554"/>
    </row>
    <row r="37983" spans="3:4" hidden="1" outlineLevel="1" x14ac:dyDescent="0.2">
      <c r="C37983" s="554"/>
      <c r="D37983" s="554"/>
    </row>
    <row r="37984" spans="3:4" hidden="1" outlineLevel="1" x14ac:dyDescent="0.2">
      <c r="C37984" s="554"/>
      <c r="D37984" s="554"/>
    </row>
    <row r="37985" spans="3:4" hidden="1" outlineLevel="1" x14ac:dyDescent="0.2">
      <c r="C37985" s="554"/>
      <c r="D37985" s="554"/>
    </row>
    <row r="37986" spans="3:4" hidden="1" outlineLevel="1" x14ac:dyDescent="0.2">
      <c r="C37986" s="554"/>
      <c r="D37986" s="554"/>
    </row>
    <row r="37987" spans="3:4" hidden="1" outlineLevel="1" x14ac:dyDescent="0.2">
      <c r="C37987" s="554"/>
      <c r="D37987" s="554"/>
    </row>
    <row r="37988" spans="3:4" hidden="1" outlineLevel="1" x14ac:dyDescent="0.2">
      <c r="C37988" s="554"/>
      <c r="D37988" s="554"/>
    </row>
    <row r="37989" spans="3:4" hidden="1" outlineLevel="1" x14ac:dyDescent="0.2">
      <c r="C37989" s="554"/>
      <c r="D37989" s="554"/>
    </row>
    <row r="37990" spans="3:4" hidden="1" outlineLevel="1" x14ac:dyDescent="0.2">
      <c r="C37990" s="554"/>
      <c r="D37990" s="554"/>
    </row>
    <row r="37991" spans="3:4" hidden="1" outlineLevel="1" x14ac:dyDescent="0.2">
      <c r="C37991" s="554"/>
      <c r="D37991" s="554"/>
    </row>
    <row r="37992" spans="3:4" hidden="1" outlineLevel="1" x14ac:dyDescent="0.2">
      <c r="C37992" s="554"/>
      <c r="D37992" s="554"/>
    </row>
    <row r="37993" spans="3:4" hidden="1" outlineLevel="1" x14ac:dyDescent="0.2">
      <c r="C37993" s="554"/>
      <c r="D37993" s="554"/>
    </row>
    <row r="37994" spans="3:4" hidden="1" outlineLevel="1" x14ac:dyDescent="0.2">
      <c r="C37994" s="554"/>
      <c r="D37994" s="554"/>
    </row>
    <row r="37995" spans="3:4" hidden="1" outlineLevel="1" x14ac:dyDescent="0.2">
      <c r="C37995" s="554"/>
      <c r="D37995" s="554"/>
    </row>
    <row r="37996" spans="3:4" hidden="1" outlineLevel="1" x14ac:dyDescent="0.2">
      <c r="C37996" s="554"/>
      <c r="D37996" s="554"/>
    </row>
    <row r="37997" spans="3:4" hidden="1" outlineLevel="1" x14ac:dyDescent="0.2">
      <c r="C37997" s="554"/>
      <c r="D37997" s="554"/>
    </row>
    <row r="37998" spans="3:4" hidden="1" outlineLevel="1" x14ac:dyDescent="0.2">
      <c r="C37998" s="554"/>
      <c r="D37998" s="554"/>
    </row>
    <row r="37999" spans="3:4" hidden="1" outlineLevel="1" x14ac:dyDescent="0.2">
      <c r="C37999" s="554"/>
      <c r="D37999" s="554"/>
    </row>
    <row r="38000" spans="3:4" hidden="1" outlineLevel="1" x14ac:dyDescent="0.2">
      <c r="C38000" s="554"/>
      <c r="D38000" s="554"/>
    </row>
    <row r="38001" spans="3:4" hidden="1" outlineLevel="1" x14ac:dyDescent="0.2">
      <c r="C38001" s="554"/>
      <c r="D38001" s="554"/>
    </row>
    <row r="38002" spans="3:4" hidden="1" outlineLevel="1" x14ac:dyDescent="0.2">
      <c r="C38002" s="554"/>
      <c r="D38002" s="554"/>
    </row>
    <row r="38003" spans="3:4" hidden="1" outlineLevel="1" x14ac:dyDescent="0.2">
      <c r="C38003" s="554"/>
      <c r="D38003" s="554"/>
    </row>
    <row r="38004" spans="3:4" hidden="1" outlineLevel="1" x14ac:dyDescent="0.2">
      <c r="C38004" s="554"/>
      <c r="D38004" s="554"/>
    </row>
    <row r="38005" spans="3:4" hidden="1" outlineLevel="1" x14ac:dyDescent="0.2">
      <c r="C38005" s="554"/>
      <c r="D38005" s="554"/>
    </row>
    <row r="38006" spans="3:4" hidden="1" outlineLevel="1" x14ac:dyDescent="0.2">
      <c r="C38006" s="554"/>
      <c r="D38006" s="554"/>
    </row>
    <row r="38007" spans="3:4" hidden="1" outlineLevel="1" x14ac:dyDescent="0.2">
      <c r="C38007" s="554"/>
      <c r="D38007" s="554"/>
    </row>
    <row r="38008" spans="3:4" hidden="1" outlineLevel="1" x14ac:dyDescent="0.2">
      <c r="C38008" s="554"/>
      <c r="D38008" s="554"/>
    </row>
    <row r="38009" spans="3:4" hidden="1" outlineLevel="1" x14ac:dyDescent="0.2">
      <c r="C38009" s="554"/>
      <c r="D38009" s="554"/>
    </row>
    <row r="38010" spans="3:4" hidden="1" outlineLevel="1" x14ac:dyDescent="0.2">
      <c r="C38010" s="554"/>
      <c r="D38010" s="554"/>
    </row>
    <row r="38011" spans="3:4" hidden="1" outlineLevel="1" x14ac:dyDescent="0.2">
      <c r="C38011" s="554"/>
      <c r="D38011" s="554"/>
    </row>
    <row r="38012" spans="3:4" hidden="1" outlineLevel="1" x14ac:dyDescent="0.2">
      <c r="C38012" s="554"/>
      <c r="D38012" s="554"/>
    </row>
    <row r="38013" spans="3:4" hidden="1" outlineLevel="1" x14ac:dyDescent="0.2">
      <c r="C38013" s="554"/>
      <c r="D38013" s="554"/>
    </row>
    <row r="38014" spans="3:4" hidden="1" outlineLevel="1" x14ac:dyDescent="0.2">
      <c r="C38014" s="554"/>
      <c r="D38014" s="554"/>
    </row>
    <row r="38015" spans="3:4" hidden="1" outlineLevel="1" x14ac:dyDescent="0.2">
      <c r="C38015" s="554"/>
      <c r="D38015" s="554"/>
    </row>
    <row r="38016" spans="3:4" hidden="1" outlineLevel="1" x14ac:dyDescent="0.2">
      <c r="C38016" s="554"/>
      <c r="D38016" s="554"/>
    </row>
    <row r="38017" spans="3:4" hidden="1" outlineLevel="1" x14ac:dyDescent="0.2">
      <c r="C38017" s="554"/>
      <c r="D38017" s="554"/>
    </row>
    <row r="38018" spans="3:4" hidden="1" outlineLevel="1" x14ac:dyDescent="0.2">
      <c r="C38018" s="554"/>
      <c r="D38018" s="554"/>
    </row>
    <row r="38019" spans="3:4" hidden="1" outlineLevel="1" x14ac:dyDescent="0.2">
      <c r="C38019" s="554"/>
      <c r="D38019" s="554"/>
    </row>
    <row r="38020" spans="3:4" hidden="1" outlineLevel="1" x14ac:dyDescent="0.2">
      <c r="C38020" s="554"/>
      <c r="D38020" s="554"/>
    </row>
    <row r="38021" spans="3:4" hidden="1" outlineLevel="1" x14ac:dyDescent="0.2">
      <c r="C38021" s="554"/>
      <c r="D38021" s="554"/>
    </row>
    <row r="38022" spans="3:4" hidden="1" outlineLevel="1" x14ac:dyDescent="0.2">
      <c r="C38022" s="554"/>
      <c r="D38022" s="554"/>
    </row>
    <row r="38023" spans="3:4" hidden="1" outlineLevel="1" x14ac:dyDescent="0.2">
      <c r="C38023" s="554"/>
      <c r="D38023" s="554"/>
    </row>
    <row r="38024" spans="3:4" hidden="1" outlineLevel="1" x14ac:dyDescent="0.2">
      <c r="C38024" s="554"/>
      <c r="D38024" s="554"/>
    </row>
    <row r="38025" spans="3:4" hidden="1" outlineLevel="1" x14ac:dyDescent="0.2">
      <c r="C38025" s="554"/>
      <c r="D38025" s="554"/>
    </row>
    <row r="38026" spans="3:4" hidden="1" outlineLevel="1" x14ac:dyDescent="0.2">
      <c r="C38026" s="554"/>
      <c r="D38026" s="554"/>
    </row>
    <row r="38027" spans="3:4" hidden="1" outlineLevel="1" x14ac:dyDescent="0.2">
      <c r="C38027" s="554"/>
      <c r="D38027" s="554"/>
    </row>
    <row r="38028" spans="3:4" hidden="1" outlineLevel="1" x14ac:dyDescent="0.2">
      <c r="C38028" s="554"/>
      <c r="D38028" s="554"/>
    </row>
    <row r="38029" spans="3:4" hidden="1" outlineLevel="1" x14ac:dyDescent="0.2">
      <c r="C38029" s="554"/>
      <c r="D38029" s="554"/>
    </row>
    <row r="38030" spans="3:4" hidden="1" outlineLevel="1" x14ac:dyDescent="0.2">
      <c r="C38030" s="554"/>
      <c r="D38030" s="554"/>
    </row>
    <row r="38031" spans="3:4" hidden="1" outlineLevel="1" x14ac:dyDescent="0.2">
      <c r="C38031" s="554"/>
      <c r="D38031" s="554"/>
    </row>
    <row r="38032" spans="3:4" hidden="1" outlineLevel="1" x14ac:dyDescent="0.2">
      <c r="C38032" s="554"/>
      <c r="D38032" s="554"/>
    </row>
    <row r="38033" spans="3:4" hidden="1" outlineLevel="1" x14ac:dyDescent="0.2">
      <c r="C38033" s="554"/>
      <c r="D38033" s="554"/>
    </row>
    <row r="38034" spans="3:4" hidden="1" outlineLevel="1" x14ac:dyDescent="0.2">
      <c r="C38034" s="554"/>
      <c r="D38034" s="554"/>
    </row>
    <row r="38035" spans="3:4" hidden="1" outlineLevel="1" x14ac:dyDescent="0.2">
      <c r="C38035" s="554"/>
      <c r="D38035" s="554"/>
    </row>
    <row r="38036" spans="3:4" hidden="1" outlineLevel="1" x14ac:dyDescent="0.2">
      <c r="C38036" s="554"/>
      <c r="D38036" s="554"/>
    </row>
    <row r="38037" spans="3:4" hidden="1" outlineLevel="1" x14ac:dyDescent="0.2">
      <c r="C38037" s="554"/>
      <c r="D38037" s="554"/>
    </row>
    <row r="38038" spans="3:4" hidden="1" outlineLevel="1" x14ac:dyDescent="0.2">
      <c r="C38038" s="554"/>
      <c r="D38038" s="554"/>
    </row>
    <row r="38039" spans="3:4" hidden="1" outlineLevel="1" x14ac:dyDescent="0.2">
      <c r="C38039" s="554"/>
      <c r="D38039" s="554"/>
    </row>
    <row r="38040" spans="3:4" hidden="1" outlineLevel="1" x14ac:dyDescent="0.2">
      <c r="C38040" s="554"/>
      <c r="D38040" s="554"/>
    </row>
    <row r="38041" spans="3:4" hidden="1" outlineLevel="1" x14ac:dyDescent="0.2">
      <c r="C38041" s="554"/>
      <c r="D38041" s="554"/>
    </row>
    <row r="38042" spans="3:4" hidden="1" outlineLevel="1" x14ac:dyDescent="0.2">
      <c r="C38042" s="554"/>
      <c r="D38042" s="554"/>
    </row>
    <row r="38043" spans="3:4" hidden="1" outlineLevel="1" x14ac:dyDescent="0.2">
      <c r="C38043" s="554"/>
      <c r="D38043" s="554"/>
    </row>
    <row r="38044" spans="3:4" hidden="1" outlineLevel="1" x14ac:dyDescent="0.2">
      <c r="C38044" s="554"/>
      <c r="D38044" s="554"/>
    </row>
    <row r="38045" spans="3:4" hidden="1" outlineLevel="1" x14ac:dyDescent="0.2">
      <c r="C38045" s="554"/>
      <c r="D38045" s="554"/>
    </row>
    <row r="38046" spans="3:4" hidden="1" outlineLevel="1" x14ac:dyDescent="0.2">
      <c r="C38046" s="554"/>
      <c r="D38046" s="554"/>
    </row>
    <row r="38047" spans="3:4" hidden="1" outlineLevel="1" x14ac:dyDescent="0.2">
      <c r="C38047" s="554"/>
      <c r="D38047" s="554"/>
    </row>
    <row r="38048" spans="3:4" hidden="1" outlineLevel="1" x14ac:dyDescent="0.2">
      <c r="C38048" s="554"/>
      <c r="D38048" s="554"/>
    </row>
    <row r="38049" spans="3:4" hidden="1" outlineLevel="1" x14ac:dyDescent="0.2">
      <c r="C38049" s="554"/>
      <c r="D38049" s="554"/>
    </row>
    <row r="38050" spans="3:4" hidden="1" outlineLevel="1" x14ac:dyDescent="0.2">
      <c r="C38050" s="554"/>
      <c r="D38050" s="554"/>
    </row>
    <row r="38051" spans="3:4" hidden="1" outlineLevel="1" x14ac:dyDescent="0.2">
      <c r="C38051" s="554"/>
      <c r="D38051" s="554"/>
    </row>
    <row r="38052" spans="3:4" hidden="1" outlineLevel="1" x14ac:dyDescent="0.2">
      <c r="C38052" s="554"/>
      <c r="D38052" s="554"/>
    </row>
    <row r="38053" spans="3:4" hidden="1" outlineLevel="1" x14ac:dyDescent="0.2">
      <c r="C38053" s="554"/>
      <c r="D38053" s="554"/>
    </row>
    <row r="38054" spans="3:4" hidden="1" outlineLevel="1" x14ac:dyDescent="0.2">
      <c r="C38054" s="554"/>
      <c r="D38054" s="554"/>
    </row>
    <row r="38055" spans="3:4" hidden="1" outlineLevel="1" x14ac:dyDescent="0.2">
      <c r="C38055" s="554"/>
      <c r="D38055" s="554"/>
    </row>
    <row r="38056" spans="3:4" hidden="1" outlineLevel="1" x14ac:dyDescent="0.2">
      <c r="C38056" s="554"/>
      <c r="D38056" s="554"/>
    </row>
    <row r="38057" spans="3:4" hidden="1" outlineLevel="1" x14ac:dyDescent="0.2">
      <c r="C38057" s="554"/>
      <c r="D38057" s="554"/>
    </row>
    <row r="38058" spans="3:4" hidden="1" outlineLevel="1" x14ac:dyDescent="0.2">
      <c r="C38058" s="554"/>
      <c r="D38058" s="554"/>
    </row>
    <row r="38059" spans="3:4" hidden="1" outlineLevel="1" x14ac:dyDescent="0.2">
      <c r="C38059" s="554"/>
      <c r="D38059" s="554"/>
    </row>
    <row r="38060" spans="3:4" hidden="1" outlineLevel="1" x14ac:dyDescent="0.2">
      <c r="C38060" s="554"/>
      <c r="D38060" s="554"/>
    </row>
    <row r="38061" spans="3:4" hidden="1" outlineLevel="1" x14ac:dyDescent="0.2">
      <c r="C38061" s="554"/>
      <c r="D38061" s="554"/>
    </row>
    <row r="38062" spans="3:4" hidden="1" outlineLevel="1" x14ac:dyDescent="0.2">
      <c r="C38062" s="554"/>
      <c r="D38062" s="554"/>
    </row>
    <row r="38063" spans="3:4" hidden="1" outlineLevel="1" x14ac:dyDescent="0.2">
      <c r="C38063" s="554"/>
      <c r="D38063" s="554"/>
    </row>
    <row r="38064" spans="3:4" hidden="1" outlineLevel="1" x14ac:dyDescent="0.2">
      <c r="C38064" s="554"/>
      <c r="D38064" s="554"/>
    </row>
    <row r="38065" spans="3:4" hidden="1" outlineLevel="1" x14ac:dyDescent="0.2">
      <c r="C38065" s="554"/>
      <c r="D38065" s="554"/>
    </row>
    <row r="38066" spans="3:4" hidden="1" outlineLevel="1" x14ac:dyDescent="0.2">
      <c r="C38066" s="554"/>
      <c r="D38066" s="554"/>
    </row>
    <row r="38067" spans="3:4" hidden="1" outlineLevel="1" x14ac:dyDescent="0.2">
      <c r="C38067" s="554"/>
      <c r="D38067" s="554"/>
    </row>
    <row r="38068" spans="3:4" hidden="1" outlineLevel="1" x14ac:dyDescent="0.2">
      <c r="C38068" s="554"/>
      <c r="D38068" s="554"/>
    </row>
    <row r="38069" spans="3:4" hidden="1" outlineLevel="1" x14ac:dyDescent="0.2">
      <c r="C38069" s="554"/>
      <c r="D38069" s="554"/>
    </row>
    <row r="38070" spans="3:4" hidden="1" outlineLevel="1" x14ac:dyDescent="0.2">
      <c r="C38070" s="554"/>
      <c r="D38070" s="554"/>
    </row>
    <row r="38071" spans="3:4" hidden="1" outlineLevel="1" x14ac:dyDescent="0.2">
      <c r="C38071" s="554"/>
      <c r="D38071" s="554"/>
    </row>
    <row r="38072" spans="3:4" hidden="1" outlineLevel="1" x14ac:dyDescent="0.2">
      <c r="C38072" s="554"/>
      <c r="D38072" s="554"/>
    </row>
    <row r="38073" spans="3:4" hidden="1" outlineLevel="1" x14ac:dyDescent="0.2">
      <c r="C38073" s="554"/>
      <c r="D38073" s="554"/>
    </row>
    <row r="38074" spans="3:4" hidden="1" outlineLevel="1" x14ac:dyDescent="0.2">
      <c r="C38074" s="554"/>
      <c r="D38074" s="554"/>
    </row>
    <row r="38075" spans="3:4" hidden="1" outlineLevel="1" x14ac:dyDescent="0.2">
      <c r="C38075" s="554"/>
      <c r="D38075" s="554"/>
    </row>
    <row r="38076" spans="3:4" hidden="1" outlineLevel="1" x14ac:dyDescent="0.2">
      <c r="C38076" s="554"/>
      <c r="D38076" s="554"/>
    </row>
    <row r="38077" spans="3:4" hidden="1" outlineLevel="1" x14ac:dyDescent="0.2">
      <c r="C38077" s="554"/>
      <c r="D38077" s="554"/>
    </row>
    <row r="38078" spans="3:4" hidden="1" outlineLevel="1" x14ac:dyDescent="0.2">
      <c r="C38078" s="554"/>
      <c r="D38078" s="554"/>
    </row>
    <row r="38079" spans="3:4" hidden="1" outlineLevel="1" x14ac:dyDescent="0.2">
      <c r="C38079" s="554"/>
      <c r="D38079" s="554"/>
    </row>
    <row r="38080" spans="3:4" hidden="1" outlineLevel="1" x14ac:dyDescent="0.2">
      <c r="C38080" s="554"/>
      <c r="D38080" s="554"/>
    </row>
    <row r="38081" spans="3:4" hidden="1" outlineLevel="1" x14ac:dyDescent="0.2">
      <c r="C38081" s="554"/>
      <c r="D38081" s="554"/>
    </row>
    <row r="38082" spans="3:4" hidden="1" outlineLevel="1" x14ac:dyDescent="0.2">
      <c r="C38082" s="554"/>
      <c r="D38082" s="554"/>
    </row>
    <row r="38083" spans="3:4" hidden="1" outlineLevel="1" x14ac:dyDescent="0.2">
      <c r="C38083" s="554"/>
      <c r="D38083" s="554"/>
    </row>
    <row r="38084" spans="3:4" hidden="1" outlineLevel="1" x14ac:dyDescent="0.2">
      <c r="C38084" s="554"/>
      <c r="D38084" s="554"/>
    </row>
    <row r="38085" spans="3:4" hidden="1" outlineLevel="1" x14ac:dyDescent="0.2">
      <c r="C38085" s="554"/>
      <c r="D38085" s="554"/>
    </row>
    <row r="38086" spans="3:4" hidden="1" outlineLevel="1" x14ac:dyDescent="0.2">
      <c r="C38086" s="554"/>
      <c r="D38086" s="554"/>
    </row>
    <row r="38087" spans="3:4" hidden="1" outlineLevel="1" x14ac:dyDescent="0.2">
      <c r="C38087" s="554"/>
      <c r="D38087" s="554"/>
    </row>
    <row r="38088" spans="3:4" hidden="1" outlineLevel="1" x14ac:dyDescent="0.2">
      <c r="C38088" s="554"/>
      <c r="D38088" s="554"/>
    </row>
    <row r="38089" spans="3:4" hidden="1" outlineLevel="1" x14ac:dyDescent="0.2">
      <c r="C38089" s="554"/>
      <c r="D38089" s="554"/>
    </row>
    <row r="38090" spans="3:4" hidden="1" outlineLevel="1" x14ac:dyDescent="0.2">
      <c r="C38090" s="554"/>
      <c r="D38090" s="554"/>
    </row>
    <row r="38091" spans="3:4" hidden="1" outlineLevel="1" x14ac:dyDescent="0.2">
      <c r="C38091" s="554"/>
      <c r="D38091" s="554"/>
    </row>
    <row r="38092" spans="3:4" hidden="1" outlineLevel="1" x14ac:dyDescent="0.2">
      <c r="C38092" s="554"/>
      <c r="D38092" s="554"/>
    </row>
    <row r="38093" spans="3:4" hidden="1" outlineLevel="1" x14ac:dyDescent="0.2">
      <c r="C38093" s="554"/>
      <c r="D38093" s="554"/>
    </row>
    <row r="38094" spans="3:4" hidden="1" outlineLevel="1" x14ac:dyDescent="0.2">
      <c r="C38094" s="554"/>
      <c r="D38094" s="554"/>
    </row>
    <row r="38095" spans="3:4" hidden="1" outlineLevel="1" x14ac:dyDescent="0.2">
      <c r="C38095" s="554"/>
      <c r="D38095" s="554"/>
    </row>
    <row r="38096" spans="3:4" hidden="1" outlineLevel="1" x14ac:dyDescent="0.2">
      <c r="C38096" s="554"/>
      <c r="D38096" s="554"/>
    </row>
    <row r="38097" spans="3:4" hidden="1" outlineLevel="1" x14ac:dyDescent="0.2">
      <c r="C38097" s="554"/>
      <c r="D38097" s="554"/>
    </row>
    <row r="38098" spans="3:4" hidden="1" outlineLevel="1" x14ac:dyDescent="0.2">
      <c r="C38098" s="554"/>
      <c r="D38098" s="554"/>
    </row>
    <row r="38099" spans="3:4" hidden="1" outlineLevel="1" x14ac:dyDescent="0.2">
      <c r="C38099" s="554"/>
      <c r="D38099" s="554"/>
    </row>
    <row r="38100" spans="3:4" hidden="1" outlineLevel="1" x14ac:dyDescent="0.2">
      <c r="C38100" s="554"/>
      <c r="D38100" s="554"/>
    </row>
    <row r="38101" spans="3:4" hidden="1" outlineLevel="1" x14ac:dyDescent="0.2">
      <c r="C38101" s="554"/>
      <c r="D38101" s="554"/>
    </row>
    <row r="38102" spans="3:4" hidden="1" outlineLevel="1" x14ac:dyDescent="0.2">
      <c r="C38102" s="554"/>
      <c r="D38102" s="554"/>
    </row>
    <row r="38103" spans="3:4" hidden="1" outlineLevel="1" x14ac:dyDescent="0.2">
      <c r="C38103" s="554"/>
      <c r="D38103" s="554"/>
    </row>
    <row r="38104" spans="3:4" hidden="1" outlineLevel="1" x14ac:dyDescent="0.2">
      <c r="C38104" s="554"/>
      <c r="D38104" s="554"/>
    </row>
    <row r="38105" spans="3:4" hidden="1" outlineLevel="1" x14ac:dyDescent="0.2">
      <c r="C38105" s="554"/>
      <c r="D38105" s="554"/>
    </row>
    <row r="38106" spans="3:4" hidden="1" outlineLevel="1" x14ac:dyDescent="0.2">
      <c r="C38106" s="554"/>
      <c r="D38106" s="554"/>
    </row>
    <row r="38107" spans="3:4" hidden="1" outlineLevel="1" x14ac:dyDescent="0.2">
      <c r="C38107" s="554"/>
      <c r="D38107" s="554"/>
    </row>
    <row r="38108" spans="3:4" hidden="1" outlineLevel="1" x14ac:dyDescent="0.2">
      <c r="C38108" s="554"/>
      <c r="D38108" s="554"/>
    </row>
    <row r="38109" spans="3:4" hidden="1" outlineLevel="1" x14ac:dyDescent="0.2">
      <c r="C38109" s="554"/>
      <c r="D38109" s="554"/>
    </row>
    <row r="38110" spans="3:4" hidden="1" outlineLevel="1" x14ac:dyDescent="0.2">
      <c r="C38110" s="554"/>
      <c r="D38110" s="554"/>
    </row>
    <row r="38111" spans="3:4" hidden="1" outlineLevel="1" x14ac:dyDescent="0.2">
      <c r="C38111" s="554"/>
      <c r="D38111" s="554"/>
    </row>
    <row r="38112" spans="3:4" hidden="1" outlineLevel="1" x14ac:dyDescent="0.2">
      <c r="C38112" s="554"/>
      <c r="D38112" s="554"/>
    </row>
    <row r="38113" spans="3:4" hidden="1" outlineLevel="1" x14ac:dyDescent="0.2">
      <c r="C38113" s="554"/>
      <c r="D38113" s="554"/>
    </row>
    <row r="38114" spans="3:4" hidden="1" outlineLevel="1" x14ac:dyDescent="0.2">
      <c r="C38114" s="554"/>
      <c r="D38114" s="554"/>
    </row>
    <row r="38115" spans="3:4" hidden="1" outlineLevel="1" x14ac:dyDescent="0.2">
      <c r="C38115" s="554"/>
      <c r="D38115" s="554"/>
    </row>
    <row r="38116" spans="3:4" hidden="1" outlineLevel="1" x14ac:dyDescent="0.2">
      <c r="C38116" s="554"/>
      <c r="D38116" s="554"/>
    </row>
    <row r="38117" spans="3:4" hidden="1" outlineLevel="1" x14ac:dyDescent="0.2">
      <c r="C38117" s="554"/>
      <c r="D38117" s="554"/>
    </row>
    <row r="38118" spans="3:4" hidden="1" outlineLevel="1" x14ac:dyDescent="0.2">
      <c r="C38118" s="554"/>
      <c r="D38118" s="554"/>
    </row>
    <row r="38119" spans="3:4" hidden="1" outlineLevel="1" x14ac:dyDescent="0.2">
      <c r="C38119" s="554"/>
      <c r="D38119" s="554"/>
    </row>
    <row r="38120" spans="3:4" hidden="1" outlineLevel="1" x14ac:dyDescent="0.2">
      <c r="C38120" s="554"/>
      <c r="D38120" s="554"/>
    </row>
    <row r="38121" spans="3:4" hidden="1" outlineLevel="1" x14ac:dyDescent="0.2">
      <c r="C38121" s="554"/>
      <c r="D38121" s="554"/>
    </row>
    <row r="38122" spans="3:4" hidden="1" outlineLevel="1" x14ac:dyDescent="0.2">
      <c r="C38122" s="554"/>
      <c r="D38122" s="554"/>
    </row>
    <row r="38123" spans="3:4" hidden="1" outlineLevel="1" x14ac:dyDescent="0.2">
      <c r="C38123" s="554"/>
      <c r="D38123" s="554"/>
    </row>
    <row r="38124" spans="3:4" hidden="1" outlineLevel="1" x14ac:dyDescent="0.2">
      <c r="C38124" s="554"/>
      <c r="D38124" s="554"/>
    </row>
    <row r="38125" spans="3:4" hidden="1" outlineLevel="1" x14ac:dyDescent="0.2">
      <c r="C38125" s="554"/>
      <c r="D38125" s="554"/>
    </row>
    <row r="38126" spans="3:4" hidden="1" outlineLevel="1" x14ac:dyDescent="0.2">
      <c r="C38126" s="554"/>
      <c r="D38126" s="554"/>
    </row>
    <row r="38127" spans="3:4" hidden="1" outlineLevel="1" x14ac:dyDescent="0.2">
      <c r="C38127" s="554"/>
      <c r="D38127" s="554"/>
    </row>
    <row r="38128" spans="3:4" hidden="1" outlineLevel="1" x14ac:dyDescent="0.2">
      <c r="C38128" s="554"/>
      <c r="D38128" s="554"/>
    </row>
    <row r="38129" spans="3:4" hidden="1" outlineLevel="1" x14ac:dyDescent="0.2">
      <c r="C38129" s="554"/>
      <c r="D38129" s="554"/>
    </row>
    <row r="38130" spans="3:4" hidden="1" outlineLevel="1" x14ac:dyDescent="0.2">
      <c r="C38130" s="554"/>
      <c r="D38130" s="554"/>
    </row>
    <row r="38131" spans="3:4" hidden="1" outlineLevel="1" x14ac:dyDescent="0.2">
      <c r="C38131" s="554"/>
      <c r="D38131" s="554"/>
    </row>
    <row r="38132" spans="3:4" hidden="1" outlineLevel="1" x14ac:dyDescent="0.2">
      <c r="C38132" s="554"/>
      <c r="D38132" s="554"/>
    </row>
    <row r="38133" spans="3:4" hidden="1" outlineLevel="1" x14ac:dyDescent="0.2">
      <c r="C38133" s="554"/>
      <c r="D38133" s="554"/>
    </row>
    <row r="38134" spans="3:4" hidden="1" outlineLevel="1" x14ac:dyDescent="0.2">
      <c r="C38134" s="554"/>
      <c r="D38134" s="554"/>
    </row>
    <row r="38135" spans="3:4" hidden="1" outlineLevel="1" x14ac:dyDescent="0.2">
      <c r="C38135" s="554"/>
      <c r="D38135" s="554"/>
    </row>
    <row r="38136" spans="3:4" hidden="1" outlineLevel="1" x14ac:dyDescent="0.2">
      <c r="C38136" s="554"/>
      <c r="D38136" s="554"/>
    </row>
    <row r="38137" spans="3:4" hidden="1" outlineLevel="1" x14ac:dyDescent="0.2">
      <c r="C38137" s="554"/>
      <c r="D38137" s="554"/>
    </row>
    <row r="38138" spans="3:4" hidden="1" outlineLevel="1" x14ac:dyDescent="0.2">
      <c r="C38138" s="554"/>
      <c r="D38138" s="554"/>
    </row>
    <row r="38139" spans="3:4" hidden="1" outlineLevel="1" x14ac:dyDescent="0.2">
      <c r="C38139" s="554"/>
      <c r="D38139" s="554"/>
    </row>
    <row r="38140" spans="3:4" hidden="1" outlineLevel="1" x14ac:dyDescent="0.2">
      <c r="C38140" s="554"/>
      <c r="D38140" s="554"/>
    </row>
    <row r="38141" spans="3:4" hidden="1" outlineLevel="1" x14ac:dyDescent="0.2">
      <c r="C38141" s="554"/>
      <c r="D38141" s="554"/>
    </row>
    <row r="38142" spans="3:4" hidden="1" outlineLevel="1" x14ac:dyDescent="0.2">
      <c r="C38142" s="554"/>
      <c r="D38142" s="554"/>
    </row>
    <row r="38143" spans="3:4" hidden="1" outlineLevel="1" x14ac:dyDescent="0.2">
      <c r="C38143" s="554"/>
      <c r="D38143" s="554"/>
    </row>
    <row r="38144" spans="3:4" hidden="1" outlineLevel="1" x14ac:dyDescent="0.2">
      <c r="C38144" s="554"/>
      <c r="D38144" s="554"/>
    </row>
    <row r="38145" spans="3:4" hidden="1" outlineLevel="1" x14ac:dyDescent="0.2">
      <c r="C38145" s="554"/>
      <c r="D38145" s="554"/>
    </row>
    <row r="38146" spans="3:4" hidden="1" outlineLevel="1" x14ac:dyDescent="0.2">
      <c r="C38146" s="554"/>
      <c r="D38146" s="554"/>
    </row>
    <row r="38147" spans="3:4" hidden="1" outlineLevel="1" x14ac:dyDescent="0.2">
      <c r="C38147" s="554"/>
      <c r="D38147" s="554"/>
    </row>
    <row r="38148" spans="3:4" hidden="1" outlineLevel="1" x14ac:dyDescent="0.2">
      <c r="C38148" s="554"/>
      <c r="D38148" s="554"/>
    </row>
    <row r="38149" spans="3:4" hidden="1" outlineLevel="1" x14ac:dyDescent="0.2">
      <c r="C38149" s="554"/>
      <c r="D38149" s="554"/>
    </row>
    <row r="38150" spans="3:4" hidden="1" outlineLevel="1" x14ac:dyDescent="0.2">
      <c r="C38150" s="554"/>
      <c r="D38150" s="554"/>
    </row>
    <row r="38151" spans="3:4" hidden="1" outlineLevel="1" x14ac:dyDescent="0.2">
      <c r="C38151" s="554"/>
      <c r="D38151" s="554"/>
    </row>
    <row r="38152" spans="3:4" hidden="1" outlineLevel="1" x14ac:dyDescent="0.2">
      <c r="C38152" s="554"/>
      <c r="D38152" s="554"/>
    </row>
    <row r="38153" spans="3:4" hidden="1" outlineLevel="1" x14ac:dyDescent="0.2">
      <c r="C38153" s="554"/>
      <c r="D38153" s="554"/>
    </row>
    <row r="38154" spans="3:4" hidden="1" outlineLevel="1" x14ac:dyDescent="0.2">
      <c r="C38154" s="554"/>
      <c r="D38154" s="554"/>
    </row>
    <row r="38155" spans="3:4" hidden="1" outlineLevel="1" x14ac:dyDescent="0.2">
      <c r="C38155" s="554"/>
      <c r="D38155" s="554"/>
    </row>
    <row r="38156" spans="3:4" hidden="1" outlineLevel="1" x14ac:dyDescent="0.2">
      <c r="C38156" s="554"/>
      <c r="D38156" s="554"/>
    </row>
    <row r="38157" spans="3:4" hidden="1" outlineLevel="1" x14ac:dyDescent="0.2">
      <c r="C38157" s="554"/>
      <c r="D38157" s="554"/>
    </row>
    <row r="38158" spans="3:4" hidden="1" outlineLevel="1" x14ac:dyDescent="0.2">
      <c r="C38158" s="554"/>
      <c r="D38158" s="554"/>
    </row>
    <row r="38159" spans="3:4" hidden="1" outlineLevel="1" x14ac:dyDescent="0.2">
      <c r="C38159" s="554"/>
      <c r="D38159" s="554"/>
    </row>
    <row r="38160" spans="3:4" hidden="1" outlineLevel="1" x14ac:dyDescent="0.2">
      <c r="C38160" s="554"/>
      <c r="D38160" s="554"/>
    </row>
    <row r="38161" spans="3:4" hidden="1" outlineLevel="1" x14ac:dyDescent="0.2">
      <c r="C38161" s="554"/>
      <c r="D38161" s="554"/>
    </row>
    <row r="38162" spans="3:4" hidden="1" outlineLevel="1" x14ac:dyDescent="0.2">
      <c r="C38162" s="554"/>
      <c r="D38162" s="554"/>
    </row>
    <row r="38163" spans="3:4" hidden="1" outlineLevel="1" x14ac:dyDescent="0.2">
      <c r="C38163" s="554"/>
      <c r="D38163" s="554"/>
    </row>
    <row r="38164" spans="3:4" hidden="1" outlineLevel="1" x14ac:dyDescent="0.2">
      <c r="C38164" s="554"/>
      <c r="D38164" s="554"/>
    </row>
    <row r="38165" spans="3:4" hidden="1" outlineLevel="1" x14ac:dyDescent="0.2">
      <c r="C38165" s="554"/>
      <c r="D38165" s="554"/>
    </row>
    <row r="38166" spans="3:4" hidden="1" outlineLevel="1" x14ac:dyDescent="0.2">
      <c r="C38166" s="554"/>
      <c r="D38166" s="554"/>
    </row>
    <row r="38167" spans="3:4" hidden="1" outlineLevel="1" x14ac:dyDescent="0.2">
      <c r="C38167" s="554"/>
      <c r="D38167" s="554"/>
    </row>
    <row r="38168" spans="3:4" hidden="1" outlineLevel="1" x14ac:dyDescent="0.2">
      <c r="C38168" s="554"/>
      <c r="D38168" s="554"/>
    </row>
    <row r="38169" spans="3:4" hidden="1" outlineLevel="1" x14ac:dyDescent="0.2">
      <c r="C38169" s="554"/>
      <c r="D38169" s="554"/>
    </row>
    <row r="38170" spans="3:4" hidden="1" outlineLevel="1" x14ac:dyDescent="0.2">
      <c r="C38170" s="554"/>
      <c r="D38170" s="554"/>
    </row>
    <row r="38171" spans="3:4" hidden="1" outlineLevel="1" x14ac:dyDescent="0.2">
      <c r="C38171" s="554"/>
      <c r="D38171" s="554"/>
    </row>
    <row r="38172" spans="3:4" hidden="1" outlineLevel="1" x14ac:dyDescent="0.2">
      <c r="C38172" s="554"/>
      <c r="D38172" s="554"/>
    </row>
    <row r="38173" spans="3:4" hidden="1" outlineLevel="1" x14ac:dyDescent="0.2">
      <c r="C38173" s="554"/>
      <c r="D38173" s="554"/>
    </row>
    <row r="38174" spans="3:4" hidden="1" outlineLevel="1" x14ac:dyDescent="0.2">
      <c r="C38174" s="554"/>
      <c r="D38174" s="554"/>
    </row>
    <row r="38175" spans="3:4" hidden="1" outlineLevel="1" x14ac:dyDescent="0.2">
      <c r="C38175" s="554"/>
      <c r="D38175" s="554"/>
    </row>
    <row r="38176" spans="3:4" hidden="1" outlineLevel="1" x14ac:dyDescent="0.2">
      <c r="C38176" s="554"/>
      <c r="D38176" s="554"/>
    </row>
    <row r="38177" spans="3:4" hidden="1" outlineLevel="1" x14ac:dyDescent="0.2">
      <c r="C38177" s="554"/>
      <c r="D38177" s="554"/>
    </row>
    <row r="38178" spans="3:4" hidden="1" outlineLevel="1" x14ac:dyDescent="0.2">
      <c r="C38178" s="554"/>
      <c r="D38178" s="554"/>
    </row>
    <row r="38179" spans="3:4" hidden="1" outlineLevel="1" x14ac:dyDescent="0.2">
      <c r="C38179" s="554"/>
      <c r="D38179" s="554"/>
    </row>
    <row r="38180" spans="3:4" hidden="1" outlineLevel="1" x14ac:dyDescent="0.2">
      <c r="C38180" s="554"/>
      <c r="D38180" s="554"/>
    </row>
    <row r="38181" spans="3:4" hidden="1" outlineLevel="1" x14ac:dyDescent="0.2">
      <c r="C38181" s="554"/>
      <c r="D38181" s="554"/>
    </row>
    <row r="38182" spans="3:4" hidden="1" outlineLevel="1" x14ac:dyDescent="0.2">
      <c r="C38182" s="554"/>
      <c r="D38182" s="554"/>
    </row>
    <row r="38183" spans="3:4" hidden="1" outlineLevel="1" x14ac:dyDescent="0.2">
      <c r="C38183" s="554"/>
      <c r="D38183" s="554"/>
    </row>
    <row r="38184" spans="3:4" hidden="1" outlineLevel="1" x14ac:dyDescent="0.2">
      <c r="C38184" s="554"/>
      <c r="D38184" s="554"/>
    </row>
    <row r="38185" spans="3:4" hidden="1" outlineLevel="1" x14ac:dyDescent="0.2">
      <c r="C38185" s="554"/>
      <c r="D38185" s="554"/>
    </row>
    <row r="38186" spans="3:4" hidden="1" outlineLevel="1" x14ac:dyDescent="0.2">
      <c r="C38186" s="554"/>
      <c r="D38186" s="554"/>
    </row>
    <row r="38187" spans="3:4" hidden="1" outlineLevel="1" x14ac:dyDescent="0.2">
      <c r="C38187" s="554"/>
      <c r="D38187" s="554"/>
    </row>
    <row r="38188" spans="3:4" hidden="1" outlineLevel="1" x14ac:dyDescent="0.2">
      <c r="C38188" s="554"/>
      <c r="D38188" s="554"/>
    </row>
    <row r="38189" spans="3:4" hidden="1" outlineLevel="1" x14ac:dyDescent="0.2">
      <c r="C38189" s="554"/>
      <c r="D38189" s="554"/>
    </row>
    <row r="38190" spans="3:4" hidden="1" outlineLevel="1" x14ac:dyDescent="0.2">
      <c r="C38190" s="554"/>
      <c r="D38190" s="554"/>
    </row>
    <row r="38191" spans="3:4" hidden="1" outlineLevel="1" x14ac:dyDescent="0.2">
      <c r="C38191" s="554"/>
      <c r="D38191" s="554"/>
    </row>
    <row r="38192" spans="3:4" hidden="1" outlineLevel="1" x14ac:dyDescent="0.2">
      <c r="C38192" s="554"/>
      <c r="D38192" s="554"/>
    </row>
    <row r="38193" spans="3:4" hidden="1" outlineLevel="1" x14ac:dyDescent="0.2">
      <c r="C38193" s="554"/>
      <c r="D38193" s="554"/>
    </row>
    <row r="38194" spans="3:4" hidden="1" outlineLevel="1" x14ac:dyDescent="0.2">
      <c r="C38194" s="554"/>
      <c r="D38194" s="554"/>
    </row>
    <row r="38195" spans="3:4" hidden="1" outlineLevel="1" x14ac:dyDescent="0.2">
      <c r="C38195" s="554"/>
      <c r="D38195" s="554"/>
    </row>
    <row r="38196" spans="3:4" hidden="1" outlineLevel="1" x14ac:dyDescent="0.2">
      <c r="C38196" s="554"/>
      <c r="D38196" s="554"/>
    </row>
    <row r="38197" spans="3:4" hidden="1" outlineLevel="1" x14ac:dyDescent="0.2">
      <c r="C38197" s="554"/>
      <c r="D38197" s="554"/>
    </row>
    <row r="38198" spans="3:4" hidden="1" outlineLevel="1" x14ac:dyDescent="0.2">
      <c r="C38198" s="554"/>
      <c r="D38198" s="554"/>
    </row>
    <row r="38199" spans="3:4" hidden="1" outlineLevel="1" x14ac:dyDescent="0.2">
      <c r="C38199" s="554"/>
      <c r="D38199" s="554"/>
    </row>
    <row r="38200" spans="3:4" hidden="1" outlineLevel="1" x14ac:dyDescent="0.2">
      <c r="C38200" s="554"/>
      <c r="D38200" s="554"/>
    </row>
    <row r="38201" spans="3:4" hidden="1" outlineLevel="1" x14ac:dyDescent="0.2">
      <c r="C38201" s="554"/>
      <c r="D38201" s="554"/>
    </row>
    <row r="38202" spans="3:4" hidden="1" outlineLevel="1" x14ac:dyDescent="0.2">
      <c r="C38202" s="554"/>
      <c r="D38202" s="554"/>
    </row>
    <row r="38203" spans="3:4" hidden="1" outlineLevel="1" x14ac:dyDescent="0.2">
      <c r="C38203" s="554"/>
      <c r="D38203" s="554"/>
    </row>
    <row r="38204" spans="3:4" hidden="1" outlineLevel="1" x14ac:dyDescent="0.2">
      <c r="C38204" s="554"/>
      <c r="D38204" s="554"/>
    </row>
    <row r="38205" spans="3:4" hidden="1" outlineLevel="1" x14ac:dyDescent="0.2">
      <c r="C38205" s="554"/>
      <c r="D38205" s="554"/>
    </row>
    <row r="38206" spans="3:4" hidden="1" outlineLevel="1" x14ac:dyDescent="0.2">
      <c r="C38206" s="554"/>
      <c r="D38206" s="554"/>
    </row>
    <row r="38207" spans="3:4" hidden="1" outlineLevel="1" x14ac:dyDescent="0.2">
      <c r="C38207" s="554"/>
      <c r="D38207" s="554"/>
    </row>
    <row r="38208" spans="3:4" hidden="1" outlineLevel="1" x14ac:dyDescent="0.2">
      <c r="C38208" s="554"/>
      <c r="D38208" s="554"/>
    </row>
    <row r="38209" spans="3:4" hidden="1" outlineLevel="1" x14ac:dyDescent="0.2">
      <c r="C38209" s="554"/>
      <c r="D38209" s="554"/>
    </row>
    <row r="38210" spans="3:4" hidden="1" outlineLevel="1" x14ac:dyDescent="0.2">
      <c r="C38210" s="554"/>
      <c r="D38210" s="554"/>
    </row>
    <row r="38211" spans="3:4" hidden="1" outlineLevel="1" x14ac:dyDescent="0.2">
      <c r="C38211" s="554"/>
      <c r="D38211" s="554"/>
    </row>
    <row r="38212" spans="3:4" hidden="1" outlineLevel="1" x14ac:dyDescent="0.2">
      <c r="C38212" s="554"/>
      <c r="D38212" s="554"/>
    </row>
    <row r="38213" spans="3:4" hidden="1" outlineLevel="1" x14ac:dyDescent="0.2">
      <c r="C38213" s="554"/>
      <c r="D38213" s="554"/>
    </row>
    <row r="38214" spans="3:4" hidden="1" outlineLevel="1" x14ac:dyDescent="0.2">
      <c r="C38214" s="554"/>
      <c r="D38214" s="554"/>
    </row>
    <row r="38215" spans="3:4" hidden="1" outlineLevel="1" x14ac:dyDescent="0.2">
      <c r="C38215" s="554"/>
      <c r="D38215" s="554"/>
    </row>
    <row r="38216" spans="3:4" hidden="1" outlineLevel="1" x14ac:dyDescent="0.2">
      <c r="C38216" s="554"/>
      <c r="D38216" s="554"/>
    </row>
    <row r="38217" spans="3:4" hidden="1" outlineLevel="1" x14ac:dyDescent="0.2">
      <c r="C38217" s="554"/>
      <c r="D38217" s="554"/>
    </row>
    <row r="38218" spans="3:4" hidden="1" outlineLevel="1" x14ac:dyDescent="0.2">
      <c r="C38218" s="554"/>
      <c r="D38218" s="554"/>
    </row>
    <row r="38219" spans="3:4" hidden="1" outlineLevel="1" x14ac:dyDescent="0.2">
      <c r="C38219" s="554"/>
      <c r="D38219" s="554"/>
    </row>
    <row r="38220" spans="3:4" hidden="1" outlineLevel="1" x14ac:dyDescent="0.2">
      <c r="C38220" s="554"/>
      <c r="D38220" s="554"/>
    </row>
    <row r="38221" spans="3:4" hidden="1" outlineLevel="1" x14ac:dyDescent="0.2">
      <c r="C38221" s="554"/>
      <c r="D38221" s="554"/>
    </row>
    <row r="38222" spans="3:4" hidden="1" outlineLevel="1" x14ac:dyDescent="0.2">
      <c r="C38222" s="554"/>
      <c r="D38222" s="554"/>
    </row>
    <row r="38223" spans="3:4" hidden="1" outlineLevel="1" x14ac:dyDescent="0.2">
      <c r="C38223" s="554"/>
      <c r="D38223" s="554"/>
    </row>
    <row r="38224" spans="3:4" hidden="1" outlineLevel="1" x14ac:dyDescent="0.2">
      <c r="C38224" s="554"/>
      <c r="D38224" s="554"/>
    </row>
    <row r="38225" spans="3:4" hidden="1" outlineLevel="1" x14ac:dyDescent="0.2">
      <c r="C38225" s="554"/>
      <c r="D38225" s="554"/>
    </row>
    <row r="38226" spans="3:4" hidden="1" outlineLevel="1" x14ac:dyDescent="0.2">
      <c r="C38226" s="554"/>
      <c r="D38226" s="554"/>
    </row>
    <row r="38227" spans="3:4" hidden="1" outlineLevel="1" x14ac:dyDescent="0.2">
      <c r="C38227" s="554"/>
      <c r="D38227" s="554"/>
    </row>
    <row r="38228" spans="3:4" hidden="1" outlineLevel="1" x14ac:dyDescent="0.2">
      <c r="C38228" s="554"/>
      <c r="D38228" s="554"/>
    </row>
    <row r="38229" spans="3:4" hidden="1" outlineLevel="1" x14ac:dyDescent="0.2">
      <c r="C38229" s="554"/>
      <c r="D38229" s="554"/>
    </row>
    <row r="38230" spans="3:4" hidden="1" outlineLevel="1" x14ac:dyDescent="0.2">
      <c r="C38230" s="554"/>
      <c r="D38230" s="554"/>
    </row>
    <row r="38231" spans="3:4" hidden="1" outlineLevel="1" x14ac:dyDescent="0.2">
      <c r="C38231" s="554"/>
      <c r="D38231" s="554"/>
    </row>
    <row r="38232" spans="3:4" hidden="1" outlineLevel="1" x14ac:dyDescent="0.2">
      <c r="C38232" s="554"/>
      <c r="D38232" s="554"/>
    </row>
    <row r="38233" spans="3:4" hidden="1" outlineLevel="1" x14ac:dyDescent="0.2">
      <c r="C38233" s="554"/>
      <c r="D38233" s="554"/>
    </row>
    <row r="38234" spans="3:4" hidden="1" outlineLevel="1" x14ac:dyDescent="0.2">
      <c r="C38234" s="554"/>
      <c r="D38234" s="554"/>
    </row>
    <row r="38235" spans="3:4" hidden="1" outlineLevel="1" x14ac:dyDescent="0.2">
      <c r="C38235" s="554"/>
      <c r="D38235" s="554"/>
    </row>
    <row r="38236" spans="3:4" hidden="1" outlineLevel="1" x14ac:dyDescent="0.2">
      <c r="C38236" s="554"/>
      <c r="D38236" s="554"/>
    </row>
    <row r="38237" spans="3:4" hidden="1" outlineLevel="1" x14ac:dyDescent="0.2">
      <c r="C38237" s="554"/>
      <c r="D38237" s="554"/>
    </row>
    <row r="38238" spans="3:4" hidden="1" outlineLevel="1" x14ac:dyDescent="0.2">
      <c r="C38238" s="554"/>
      <c r="D38238" s="554"/>
    </row>
    <row r="38239" spans="3:4" hidden="1" outlineLevel="1" x14ac:dyDescent="0.2">
      <c r="C38239" s="554"/>
      <c r="D38239" s="554"/>
    </row>
    <row r="38240" spans="3:4" hidden="1" outlineLevel="1" x14ac:dyDescent="0.2">
      <c r="C38240" s="554"/>
      <c r="D38240" s="554"/>
    </row>
    <row r="38241" spans="3:4" hidden="1" outlineLevel="1" x14ac:dyDescent="0.2">
      <c r="C38241" s="554"/>
      <c r="D38241" s="554"/>
    </row>
    <row r="38242" spans="3:4" hidden="1" outlineLevel="1" x14ac:dyDescent="0.2">
      <c r="C38242" s="554"/>
      <c r="D38242" s="554"/>
    </row>
    <row r="38243" spans="3:4" hidden="1" outlineLevel="1" x14ac:dyDescent="0.2">
      <c r="C38243" s="554"/>
      <c r="D38243" s="554"/>
    </row>
    <row r="38244" spans="3:4" hidden="1" outlineLevel="1" x14ac:dyDescent="0.2">
      <c r="C38244" s="554"/>
      <c r="D38244" s="554"/>
    </row>
    <row r="38245" spans="3:4" hidden="1" outlineLevel="1" x14ac:dyDescent="0.2">
      <c r="C38245" s="554"/>
      <c r="D38245" s="554"/>
    </row>
    <row r="38246" spans="3:4" hidden="1" outlineLevel="1" x14ac:dyDescent="0.2">
      <c r="C38246" s="554"/>
      <c r="D38246" s="554"/>
    </row>
    <row r="38247" spans="3:4" hidden="1" outlineLevel="1" x14ac:dyDescent="0.2">
      <c r="C38247" s="554"/>
      <c r="D38247" s="554"/>
    </row>
    <row r="38248" spans="3:4" hidden="1" outlineLevel="1" x14ac:dyDescent="0.2">
      <c r="C38248" s="554"/>
      <c r="D38248" s="554"/>
    </row>
    <row r="38249" spans="3:4" hidden="1" outlineLevel="1" x14ac:dyDescent="0.2">
      <c r="C38249" s="554"/>
      <c r="D38249" s="554"/>
    </row>
    <row r="38250" spans="3:4" hidden="1" outlineLevel="1" x14ac:dyDescent="0.2">
      <c r="C38250" s="554"/>
      <c r="D38250" s="554"/>
    </row>
    <row r="38251" spans="3:4" hidden="1" outlineLevel="1" x14ac:dyDescent="0.2">
      <c r="C38251" s="554"/>
      <c r="D38251" s="554"/>
    </row>
    <row r="38252" spans="3:4" hidden="1" outlineLevel="1" x14ac:dyDescent="0.2">
      <c r="C38252" s="554"/>
      <c r="D38252" s="554"/>
    </row>
    <row r="38253" spans="3:4" hidden="1" outlineLevel="1" x14ac:dyDescent="0.2">
      <c r="C38253" s="554"/>
      <c r="D38253" s="554"/>
    </row>
    <row r="38254" spans="3:4" hidden="1" outlineLevel="1" x14ac:dyDescent="0.2">
      <c r="C38254" s="554"/>
      <c r="D38254" s="554"/>
    </row>
    <row r="38255" spans="3:4" hidden="1" outlineLevel="1" x14ac:dyDescent="0.2">
      <c r="C38255" s="554"/>
      <c r="D38255" s="554"/>
    </row>
    <row r="38256" spans="3:4" hidden="1" outlineLevel="1" x14ac:dyDescent="0.2">
      <c r="C38256" s="554"/>
      <c r="D38256" s="554"/>
    </row>
    <row r="38257" spans="3:4" hidden="1" outlineLevel="1" x14ac:dyDescent="0.2">
      <c r="C38257" s="554"/>
      <c r="D38257" s="554"/>
    </row>
    <row r="38258" spans="3:4" hidden="1" outlineLevel="1" x14ac:dyDescent="0.2">
      <c r="C38258" s="554"/>
      <c r="D38258" s="554"/>
    </row>
    <row r="38259" spans="3:4" hidden="1" outlineLevel="1" x14ac:dyDescent="0.2">
      <c r="C38259" s="554"/>
      <c r="D38259" s="554"/>
    </row>
    <row r="38260" spans="3:4" hidden="1" outlineLevel="1" x14ac:dyDescent="0.2">
      <c r="C38260" s="554"/>
      <c r="D38260" s="554"/>
    </row>
    <row r="38261" spans="3:4" hidden="1" outlineLevel="1" x14ac:dyDescent="0.2">
      <c r="C38261" s="554"/>
      <c r="D38261" s="554"/>
    </row>
    <row r="38262" spans="3:4" hidden="1" outlineLevel="1" x14ac:dyDescent="0.2">
      <c r="C38262" s="554"/>
      <c r="D38262" s="554"/>
    </row>
    <row r="38263" spans="3:4" hidden="1" outlineLevel="1" x14ac:dyDescent="0.2">
      <c r="C38263" s="554"/>
      <c r="D38263" s="554"/>
    </row>
    <row r="38264" spans="3:4" hidden="1" outlineLevel="1" x14ac:dyDescent="0.2">
      <c r="C38264" s="554"/>
      <c r="D38264" s="554"/>
    </row>
    <row r="38265" spans="3:4" hidden="1" outlineLevel="1" x14ac:dyDescent="0.2">
      <c r="C38265" s="554"/>
      <c r="D38265" s="554"/>
    </row>
    <row r="38266" spans="3:4" hidden="1" outlineLevel="1" x14ac:dyDescent="0.2">
      <c r="C38266" s="554"/>
      <c r="D38266" s="554"/>
    </row>
    <row r="38267" spans="3:4" hidden="1" outlineLevel="1" x14ac:dyDescent="0.2">
      <c r="C38267" s="554"/>
      <c r="D38267" s="554"/>
    </row>
    <row r="38268" spans="3:4" hidden="1" outlineLevel="1" x14ac:dyDescent="0.2">
      <c r="C38268" s="554"/>
      <c r="D38268" s="554"/>
    </row>
    <row r="38269" spans="3:4" hidden="1" outlineLevel="1" x14ac:dyDescent="0.2">
      <c r="C38269" s="554"/>
      <c r="D38269" s="554"/>
    </row>
    <row r="38270" spans="3:4" hidden="1" outlineLevel="1" x14ac:dyDescent="0.2">
      <c r="C38270" s="554"/>
      <c r="D38270" s="554"/>
    </row>
    <row r="38271" spans="3:4" hidden="1" outlineLevel="1" x14ac:dyDescent="0.2">
      <c r="C38271" s="554"/>
      <c r="D38271" s="554"/>
    </row>
    <row r="38272" spans="3:4" hidden="1" outlineLevel="1" x14ac:dyDescent="0.2">
      <c r="C38272" s="554"/>
      <c r="D38272" s="554"/>
    </row>
    <row r="38273" spans="3:4" hidden="1" outlineLevel="1" x14ac:dyDescent="0.2">
      <c r="C38273" s="554"/>
      <c r="D38273" s="554"/>
    </row>
    <row r="38274" spans="3:4" hidden="1" outlineLevel="1" x14ac:dyDescent="0.2">
      <c r="C38274" s="554"/>
      <c r="D38274" s="554"/>
    </row>
    <row r="38275" spans="3:4" hidden="1" outlineLevel="1" x14ac:dyDescent="0.2">
      <c r="C38275" s="554"/>
      <c r="D38275" s="554"/>
    </row>
    <row r="38276" spans="3:4" hidden="1" outlineLevel="1" x14ac:dyDescent="0.2">
      <c r="C38276" s="554"/>
      <c r="D38276" s="554"/>
    </row>
    <row r="38277" spans="3:4" hidden="1" outlineLevel="1" x14ac:dyDescent="0.2">
      <c r="C38277" s="554"/>
      <c r="D38277" s="554"/>
    </row>
    <row r="38278" spans="3:4" hidden="1" outlineLevel="1" x14ac:dyDescent="0.2">
      <c r="C38278" s="554"/>
      <c r="D38278" s="554"/>
    </row>
    <row r="38279" spans="3:4" hidden="1" outlineLevel="1" x14ac:dyDescent="0.2">
      <c r="C38279" s="554"/>
      <c r="D38279" s="554"/>
    </row>
    <row r="38280" spans="3:4" hidden="1" outlineLevel="1" x14ac:dyDescent="0.2">
      <c r="C38280" s="554"/>
      <c r="D38280" s="554"/>
    </row>
    <row r="38281" spans="3:4" hidden="1" outlineLevel="1" x14ac:dyDescent="0.2">
      <c r="C38281" s="554"/>
      <c r="D38281" s="554"/>
    </row>
    <row r="38282" spans="3:4" hidden="1" outlineLevel="1" x14ac:dyDescent="0.2">
      <c r="C38282" s="554"/>
      <c r="D38282" s="554"/>
    </row>
    <row r="38283" spans="3:4" hidden="1" outlineLevel="1" x14ac:dyDescent="0.2">
      <c r="C38283" s="554"/>
      <c r="D38283" s="554"/>
    </row>
    <row r="38284" spans="3:4" hidden="1" outlineLevel="1" x14ac:dyDescent="0.2">
      <c r="C38284" s="554"/>
      <c r="D38284" s="554"/>
    </row>
    <row r="38285" spans="3:4" hidden="1" outlineLevel="1" x14ac:dyDescent="0.2">
      <c r="C38285" s="554"/>
      <c r="D38285" s="554"/>
    </row>
    <row r="38286" spans="3:4" hidden="1" outlineLevel="1" x14ac:dyDescent="0.2">
      <c r="C38286" s="554"/>
      <c r="D38286" s="554"/>
    </row>
    <row r="38287" spans="3:4" hidden="1" outlineLevel="1" x14ac:dyDescent="0.2">
      <c r="C38287" s="554"/>
      <c r="D38287" s="554"/>
    </row>
    <row r="38288" spans="3:4" hidden="1" outlineLevel="1" x14ac:dyDescent="0.2">
      <c r="C38288" s="554"/>
      <c r="D38288" s="554"/>
    </row>
    <row r="38289" spans="3:4" hidden="1" outlineLevel="1" x14ac:dyDescent="0.2">
      <c r="C38289" s="554"/>
      <c r="D38289" s="554"/>
    </row>
    <row r="38290" spans="3:4" hidden="1" outlineLevel="1" x14ac:dyDescent="0.2">
      <c r="C38290" s="554"/>
      <c r="D38290" s="554"/>
    </row>
    <row r="38291" spans="3:4" hidden="1" outlineLevel="1" x14ac:dyDescent="0.2">
      <c r="C38291" s="554"/>
      <c r="D38291" s="554"/>
    </row>
    <row r="38292" spans="3:4" hidden="1" outlineLevel="1" x14ac:dyDescent="0.2">
      <c r="C38292" s="554"/>
      <c r="D38292" s="554"/>
    </row>
    <row r="38293" spans="3:4" hidden="1" outlineLevel="1" x14ac:dyDescent="0.2">
      <c r="C38293" s="554"/>
      <c r="D38293" s="554"/>
    </row>
    <row r="38294" spans="3:4" hidden="1" outlineLevel="1" x14ac:dyDescent="0.2">
      <c r="C38294" s="554"/>
      <c r="D38294" s="554"/>
    </row>
    <row r="38295" spans="3:4" hidden="1" outlineLevel="1" x14ac:dyDescent="0.2">
      <c r="C38295" s="554"/>
      <c r="D38295" s="554"/>
    </row>
    <row r="38296" spans="3:4" hidden="1" outlineLevel="1" x14ac:dyDescent="0.2">
      <c r="C38296" s="554"/>
      <c r="D38296" s="554"/>
    </row>
    <row r="38297" spans="3:4" hidden="1" outlineLevel="1" x14ac:dyDescent="0.2">
      <c r="C38297" s="554"/>
      <c r="D38297" s="554"/>
    </row>
    <row r="38298" spans="3:4" hidden="1" outlineLevel="1" x14ac:dyDescent="0.2">
      <c r="C38298" s="554"/>
      <c r="D38298" s="554"/>
    </row>
    <row r="38299" spans="3:4" hidden="1" outlineLevel="1" x14ac:dyDescent="0.2">
      <c r="C38299" s="554"/>
      <c r="D38299" s="554"/>
    </row>
    <row r="38300" spans="3:4" hidden="1" outlineLevel="1" x14ac:dyDescent="0.2">
      <c r="C38300" s="554"/>
      <c r="D38300" s="554"/>
    </row>
    <row r="38301" spans="3:4" hidden="1" outlineLevel="1" x14ac:dyDescent="0.2">
      <c r="C38301" s="554"/>
      <c r="D38301" s="554"/>
    </row>
    <row r="38302" spans="3:4" hidden="1" outlineLevel="1" x14ac:dyDescent="0.2">
      <c r="C38302" s="554"/>
      <c r="D38302" s="554"/>
    </row>
    <row r="38303" spans="3:4" hidden="1" outlineLevel="1" x14ac:dyDescent="0.2">
      <c r="C38303" s="554"/>
      <c r="D38303" s="554"/>
    </row>
    <row r="38304" spans="3:4" hidden="1" outlineLevel="1" x14ac:dyDescent="0.2">
      <c r="C38304" s="554"/>
      <c r="D38304" s="554"/>
    </row>
    <row r="38305" spans="3:4" hidden="1" outlineLevel="1" x14ac:dyDescent="0.2">
      <c r="C38305" s="554"/>
      <c r="D38305" s="554"/>
    </row>
    <row r="38306" spans="3:4" hidden="1" outlineLevel="1" x14ac:dyDescent="0.2">
      <c r="C38306" s="554"/>
      <c r="D38306" s="554"/>
    </row>
    <row r="38307" spans="3:4" hidden="1" outlineLevel="1" x14ac:dyDescent="0.2">
      <c r="C38307" s="554"/>
      <c r="D38307" s="554"/>
    </row>
    <row r="38308" spans="3:4" hidden="1" outlineLevel="1" x14ac:dyDescent="0.2">
      <c r="C38308" s="554"/>
      <c r="D38308" s="554"/>
    </row>
    <row r="38309" spans="3:4" hidden="1" outlineLevel="1" x14ac:dyDescent="0.2">
      <c r="C38309" s="554"/>
      <c r="D38309" s="554"/>
    </row>
    <row r="38310" spans="3:4" hidden="1" outlineLevel="1" x14ac:dyDescent="0.2">
      <c r="C38310" s="554"/>
      <c r="D38310" s="554"/>
    </row>
    <row r="38311" spans="3:4" hidden="1" outlineLevel="1" x14ac:dyDescent="0.2">
      <c r="C38311" s="554"/>
      <c r="D38311" s="554"/>
    </row>
    <row r="38312" spans="3:4" hidden="1" outlineLevel="1" x14ac:dyDescent="0.2">
      <c r="C38312" s="554"/>
      <c r="D38312" s="554"/>
    </row>
    <row r="38313" spans="3:4" hidden="1" outlineLevel="1" x14ac:dyDescent="0.2">
      <c r="C38313" s="554"/>
      <c r="D38313" s="554"/>
    </row>
    <row r="38314" spans="3:4" hidden="1" outlineLevel="1" x14ac:dyDescent="0.2">
      <c r="C38314" s="554"/>
      <c r="D38314" s="554"/>
    </row>
    <row r="38315" spans="3:4" hidden="1" outlineLevel="1" x14ac:dyDescent="0.2">
      <c r="C38315" s="554"/>
      <c r="D38315" s="554"/>
    </row>
    <row r="38316" spans="3:4" hidden="1" outlineLevel="1" x14ac:dyDescent="0.2">
      <c r="C38316" s="554"/>
      <c r="D38316" s="554"/>
    </row>
    <row r="38317" spans="3:4" hidden="1" outlineLevel="1" x14ac:dyDescent="0.2">
      <c r="C38317" s="554"/>
      <c r="D38317" s="554"/>
    </row>
    <row r="38318" spans="3:4" hidden="1" outlineLevel="1" x14ac:dyDescent="0.2">
      <c r="C38318" s="554"/>
      <c r="D38318" s="554"/>
    </row>
    <row r="38319" spans="3:4" hidden="1" outlineLevel="1" x14ac:dyDescent="0.2">
      <c r="C38319" s="554"/>
      <c r="D38319" s="554"/>
    </row>
    <row r="38320" spans="3:4" hidden="1" outlineLevel="1" x14ac:dyDescent="0.2">
      <c r="C38320" s="554"/>
      <c r="D38320" s="554"/>
    </row>
    <row r="38321" spans="3:4" hidden="1" outlineLevel="1" x14ac:dyDescent="0.2">
      <c r="C38321" s="554"/>
      <c r="D38321" s="554"/>
    </row>
    <row r="38322" spans="3:4" hidden="1" outlineLevel="1" x14ac:dyDescent="0.2">
      <c r="C38322" s="554"/>
      <c r="D38322" s="554"/>
    </row>
    <row r="38323" spans="3:4" hidden="1" outlineLevel="1" x14ac:dyDescent="0.2">
      <c r="C38323" s="554"/>
      <c r="D38323" s="554"/>
    </row>
    <row r="38324" spans="3:4" hidden="1" outlineLevel="1" x14ac:dyDescent="0.2">
      <c r="C38324" s="554"/>
      <c r="D38324" s="554"/>
    </row>
    <row r="38325" spans="3:4" hidden="1" outlineLevel="1" x14ac:dyDescent="0.2">
      <c r="C38325" s="554"/>
      <c r="D38325" s="554"/>
    </row>
    <row r="38326" spans="3:4" hidden="1" outlineLevel="1" x14ac:dyDescent="0.2">
      <c r="C38326" s="554"/>
      <c r="D38326" s="554"/>
    </row>
    <row r="38327" spans="3:4" hidden="1" outlineLevel="1" x14ac:dyDescent="0.2">
      <c r="C38327" s="554"/>
      <c r="D38327" s="554"/>
    </row>
    <row r="38328" spans="3:4" hidden="1" outlineLevel="1" x14ac:dyDescent="0.2">
      <c r="C38328" s="554"/>
      <c r="D38328" s="554"/>
    </row>
    <row r="38329" spans="3:4" hidden="1" outlineLevel="1" x14ac:dyDescent="0.2">
      <c r="C38329" s="554"/>
      <c r="D38329" s="554"/>
    </row>
    <row r="38330" spans="3:4" hidden="1" outlineLevel="1" x14ac:dyDescent="0.2">
      <c r="C38330" s="554"/>
      <c r="D38330" s="554"/>
    </row>
    <row r="38331" spans="3:4" hidden="1" outlineLevel="1" x14ac:dyDescent="0.2">
      <c r="C38331" s="554"/>
      <c r="D38331" s="554"/>
    </row>
    <row r="38332" spans="3:4" hidden="1" outlineLevel="1" x14ac:dyDescent="0.2">
      <c r="C38332" s="554"/>
      <c r="D38332" s="554"/>
    </row>
    <row r="38333" spans="3:4" hidden="1" outlineLevel="1" x14ac:dyDescent="0.2">
      <c r="C38333" s="554"/>
      <c r="D38333" s="554"/>
    </row>
    <row r="38334" spans="3:4" hidden="1" outlineLevel="1" x14ac:dyDescent="0.2">
      <c r="C38334" s="554"/>
      <c r="D38334" s="554"/>
    </row>
    <row r="38335" spans="3:4" hidden="1" outlineLevel="1" x14ac:dyDescent="0.2">
      <c r="C38335" s="554"/>
      <c r="D38335" s="554"/>
    </row>
    <row r="38336" spans="3:4" hidden="1" outlineLevel="1" x14ac:dyDescent="0.2">
      <c r="C38336" s="554"/>
      <c r="D38336" s="554"/>
    </row>
    <row r="38337" spans="3:4" hidden="1" outlineLevel="1" x14ac:dyDescent="0.2">
      <c r="C38337" s="554"/>
      <c r="D38337" s="554"/>
    </row>
    <row r="38338" spans="3:4" hidden="1" outlineLevel="1" x14ac:dyDescent="0.2">
      <c r="C38338" s="554"/>
      <c r="D38338" s="554"/>
    </row>
    <row r="38339" spans="3:4" hidden="1" outlineLevel="1" x14ac:dyDescent="0.2">
      <c r="C38339" s="554"/>
      <c r="D38339" s="554"/>
    </row>
    <row r="38340" spans="3:4" hidden="1" outlineLevel="1" x14ac:dyDescent="0.2">
      <c r="C38340" s="554"/>
      <c r="D38340" s="554"/>
    </row>
    <row r="38341" spans="3:4" hidden="1" outlineLevel="1" x14ac:dyDescent="0.2">
      <c r="C38341" s="554"/>
      <c r="D38341" s="554"/>
    </row>
    <row r="38342" spans="3:4" hidden="1" outlineLevel="1" x14ac:dyDescent="0.2">
      <c r="C38342" s="554"/>
      <c r="D38342" s="554"/>
    </row>
    <row r="38343" spans="3:4" hidden="1" outlineLevel="1" x14ac:dyDescent="0.2">
      <c r="C38343" s="554"/>
      <c r="D38343" s="554"/>
    </row>
    <row r="38344" spans="3:4" hidden="1" outlineLevel="1" x14ac:dyDescent="0.2">
      <c r="C38344" s="554"/>
      <c r="D38344" s="554"/>
    </row>
    <row r="38345" spans="3:4" hidden="1" outlineLevel="1" x14ac:dyDescent="0.2">
      <c r="C38345" s="554"/>
      <c r="D38345" s="554"/>
    </row>
    <row r="38346" spans="3:4" hidden="1" outlineLevel="1" x14ac:dyDescent="0.2">
      <c r="C38346" s="554"/>
      <c r="D38346" s="554"/>
    </row>
    <row r="38347" spans="3:4" hidden="1" outlineLevel="1" x14ac:dyDescent="0.2">
      <c r="C38347" s="554"/>
      <c r="D38347" s="554"/>
    </row>
    <row r="38348" spans="3:4" hidden="1" outlineLevel="1" x14ac:dyDescent="0.2">
      <c r="C38348" s="554"/>
      <c r="D38348" s="554"/>
    </row>
    <row r="38349" spans="3:4" hidden="1" outlineLevel="1" x14ac:dyDescent="0.2">
      <c r="C38349" s="554"/>
      <c r="D38349" s="554"/>
    </row>
    <row r="38350" spans="3:4" hidden="1" outlineLevel="1" x14ac:dyDescent="0.2">
      <c r="C38350" s="554"/>
      <c r="D38350" s="554"/>
    </row>
    <row r="38351" spans="3:4" hidden="1" outlineLevel="1" x14ac:dyDescent="0.2">
      <c r="C38351" s="554"/>
      <c r="D38351" s="554"/>
    </row>
    <row r="38352" spans="3:4" hidden="1" outlineLevel="1" x14ac:dyDescent="0.2">
      <c r="C38352" s="554"/>
      <c r="D38352" s="554"/>
    </row>
    <row r="38353" spans="3:4" hidden="1" outlineLevel="1" x14ac:dyDescent="0.2">
      <c r="C38353" s="554"/>
      <c r="D38353" s="554"/>
    </row>
    <row r="38354" spans="3:4" hidden="1" outlineLevel="1" x14ac:dyDescent="0.2">
      <c r="C38354" s="554"/>
      <c r="D38354" s="554"/>
    </row>
    <row r="38355" spans="3:4" hidden="1" outlineLevel="1" x14ac:dyDescent="0.2">
      <c r="C38355" s="554"/>
      <c r="D38355" s="554"/>
    </row>
    <row r="38356" spans="3:4" hidden="1" outlineLevel="1" x14ac:dyDescent="0.2">
      <c r="C38356" s="554"/>
      <c r="D38356" s="554"/>
    </row>
    <row r="38357" spans="3:4" hidden="1" outlineLevel="1" x14ac:dyDescent="0.2">
      <c r="C38357" s="554"/>
      <c r="D38357" s="554"/>
    </row>
    <row r="38358" spans="3:4" hidden="1" outlineLevel="1" x14ac:dyDescent="0.2">
      <c r="C38358" s="554"/>
      <c r="D38358" s="554"/>
    </row>
    <row r="38359" spans="3:4" hidden="1" outlineLevel="1" x14ac:dyDescent="0.2">
      <c r="C38359" s="554"/>
      <c r="D38359" s="554"/>
    </row>
    <row r="38360" spans="3:4" hidden="1" outlineLevel="1" x14ac:dyDescent="0.2">
      <c r="C38360" s="554"/>
      <c r="D38360" s="554"/>
    </row>
    <row r="38361" spans="3:4" hidden="1" outlineLevel="1" x14ac:dyDescent="0.2">
      <c r="C38361" s="554"/>
      <c r="D38361" s="554"/>
    </row>
    <row r="38362" spans="3:4" hidden="1" outlineLevel="1" x14ac:dyDescent="0.2">
      <c r="C38362" s="554"/>
      <c r="D38362" s="554"/>
    </row>
    <row r="38363" spans="3:4" hidden="1" outlineLevel="1" x14ac:dyDescent="0.2">
      <c r="C38363" s="554"/>
      <c r="D38363" s="554"/>
    </row>
    <row r="38364" spans="3:4" hidden="1" outlineLevel="1" x14ac:dyDescent="0.2">
      <c r="C38364" s="554"/>
      <c r="D38364" s="554"/>
    </row>
    <row r="38365" spans="3:4" hidden="1" outlineLevel="1" x14ac:dyDescent="0.2">
      <c r="C38365" s="554"/>
      <c r="D38365" s="554"/>
    </row>
    <row r="38366" spans="3:4" hidden="1" outlineLevel="1" x14ac:dyDescent="0.2">
      <c r="C38366" s="554"/>
      <c r="D38366" s="554"/>
    </row>
    <row r="38367" spans="3:4" hidden="1" outlineLevel="1" x14ac:dyDescent="0.2">
      <c r="C38367" s="554"/>
      <c r="D38367" s="554"/>
    </row>
    <row r="38368" spans="3:4" hidden="1" outlineLevel="1" x14ac:dyDescent="0.2">
      <c r="C38368" s="554"/>
      <c r="D38368" s="554"/>
    </row>
    <row r="38369" spans="3:4" hidden="1" outlineLevel="1" x14ac:dyDescent="0.2">
      <c r="C38369" s="554"/>
      <c r="D38369" s="554"/>
    </row>
    <row r="38370" spans="3:4" hidden="1" outlineLevel="1" x14ac:dyDescent="0.2">
      <c r="C38370" s="554"/>
      <c r="D38370" s="554"/>
    </row>
    <row r="38371" spans="3:4" hidden="1" outlineLevel="1" x14ac:dyDescent="0.2">
      <c r="C38371" s="554"/>
      <c r="D38371" s="554"/>
    </row>
    <row r="38372" spans="3:4" hidden="1" outlineLevel="1" x14ac:dyDescent="0.2">
      <c r="C38372" s="554"/>
      <c r="D38372" s="554"/>
    </row>
    <row r="38373" spans="3:4" hidden="1" outlineLevel="1" x14ac:dyDescent="0.2">
      <c r="C38373" s="554"/>
      <c r="D38373" s="554"/>
    </row>
    <row r="38374" spans="3:4" hidden="1" outlineLevel="1" x14ac:dyDescent="0.2">
      <c r="C38374" s="554"/>
      <c r="D38374" s="554"/>
    </row>
    <row r="38375" spans="3:4" hidden="1" outlineLevel="1" x14ac:dyDescent="0.2">
      <c r="C38375" s="554"/>
      <c r="D38375" s="554"/>
    </row>
    <row r="38376" spans="3:4" hidden="1" outlineLevel="1" x14ac:dyDescent="0.2">
      <c r="C38376" s="554"/>
      <c r="D38376" s="554"/>
    </row>
    <row r="38377" spans="3:4" hidden="1" outlineLevel="1" x14ac:dyDescent="0.2">
      <c r="C38377" s="554"/>
      <c r="D38377" s="554"/>
    </row>
    <row r="38378" spans="3:4" hidden="1" outlineLevel="1" x14ac:dyDescent="0.2">
      <c r="C38378" s="554"/>
      <c r="D38378" s="554"/>
    </row>
    <row r="38379" spans="3:4" hidden="1" outlineLevel="1" x14ac:dyDescent="0.2">
      <c r="C38379" s="554"/>
      <c r="D38379" s="554"/>
    </row>
    <row r="38380" spans="3:4" hidden="1" outlineLevel="1" x14ac:dyDescent="0.2">
      <c r="C38380" s="554"/>
      <c r="D38380" s="554"/>
    </row>
    <row r="38381" spans="3:4" hidden="1" outlineLevel="1" x14ac:dyDescent="0.2">
      <c r="C38381" s="554"/>
      <c r="D38381" s="554"/>
    </row>
    <row r="38382" spans="3:4" hidden="1" outlineLevel="1" x14ac:dyDescent="0.2">
      <c r="C38382" s="554"/>
      <c r="D38382" s="554"/>
    </row>
    <row r="38383" spans="3:4" hidden="1" outlineLevel="1" x14ac:dyDescent="0.2">
      <c r="C38383" s="554"/>
      <c r="D38383" s="554"/>
    </row>
    <row r="38384" spans="3:4" hidden="1" outlineLevel="1" x14ac:dyDescent="0.2">
      <c r="C38384" s="554"/>
      <c r="D38384" s="554"/>
    </row>
    <row r="38385" spans="3:4" hidden="1" outlineLevel="1" x14ac:dyDescent="0.2">
      <c r="C38385" s="554"/>
      <c r="D38385" s="554"/>
    </row>
    <row r="38386" spans="3:4" hidden="1" outlineLevel="1" x14ac:dyDescent="0.2">
      <c r="C38386" s="554"/>
      <c r="D38386" s="554"/>
    </row>
    <row r="38387" spans="3:4" hidden="1" outlineLevel="1" x14ac:dyDescent="0.2">
      <c r="C38387" s="554"/>
      <c r="D38387" s="554"/>
    </row>
    <row r="38388" spans="3:4" hidden="1" outlineLevel="1" x14ac:dyDescent="0.2">
      <c r="C38388" s="554"/>
      <c r="D38388" s="554"/>
    </row>
    <row r="38389" spans="3:4" hidden="1" outlineLevel="1" x14ac:dyDescent="0.2">
      <c r="C38389" s="554"/>
      <c r="D38389" s="554"/>
    </row>
    <row r="38390" spans="3:4" hidden="1" outlineLevel="1" x14ac:dyDescent="0.2">
      <c r="C38390" s="554"/>
      <c r="D38390" s="554"/>
    </row>
    <row r="38391" spans="3:4" hidden="1" outlineLevel="1" x14ac:dyDescent="0.2">
      <c r="C38391" s="554"/>
      <c r="D38391" s="554"/>
    </row>
    <row r="38392" spans="3:4" hidden="1" outlineLevel="1" x14ac:dyDescent="0.2">
      <c r="C38392" s="554"/>
      <c r="D38392" s="554"/>
    </row>
    <row r="38393" spans="3:4" hidden="1" outlineLevel="1" x14ac:dyDescent="0.2">
      <c r="C38393" s="554"/>
      <c r="D38393" s="554"/>
    </row>
    <row r="38394" spans="3:4" hidden="1" outlineLevel="1" x14ac:dyDescent="0.2">
      <c r="C38394" s="554"/>
      <c r="D38394" s="554"/>
    </row>
    <row r="38395" spans="3:4" hidden="1" outlineLevel="1" x14ac:dyDescent="0.2">
      <c r="C38395" s="554"/>
      <c r="D38395" s="554"/>
    </row>
    <row r="38396" spans="3:4" hidden="1" outlineLevel="1" x14ac:dyDescent="0.2">
      <c r="C38396" s="554"/>
      <c r="D38396" s="554"/>
    </row>
    <row r="38397" spans="3:4" hidden="1" outlineLevel="1" x14ac:dyDescent="0.2">
      <c r="C38397" s="554"/>
      <c r="D38397" s="554"/>
    </row>
    <row r="38398" spans="3:4" hidden="1" outlineLevel="1" x14ac:dyDescent="0.2">
      <c r="C38398" s="554"/>
      <c r="D38398" s="554"/>
    </row>
    <row r="38399" spans="3:4" hidden="1" outlineLevel="1" x14ac:dyDescent="0.2">
      <c r="C38399" s="554"/>
      <c r="D38399" s="554"/>
    </row>
    <row r="38400" spans="3:4" hidden="1" outlineLevel="1" x14ac:dyDescent="0.2">
      <c r="C38400" s="554"/>
      <c r="D38400" s="554"/>
    </row>
    <row r="38401" spans="3:4" hidden="1" outlineLevel="1" x14ac:dyDescent="0.2">
      <c r="C38401" s="554"/>
      <c r="D38401" s="554"/>
    </row>
    <row r="38402" spans="3:4" hidden="1" outlineLevel="1" x14ac:dyDescent="0.2">
      <c r="C38402" s="554"/>
      <c r="D38402" s="554"/>
    </row>
    <row r="38403" spans="3:4" hidden="1" outlineLevel="1" x14ac:dyDescent="0.2">
      <c r="C38403" s="554"/>
      <c r="D38403" s="554"/>
    </row>
    <row r="38404" spans="3:4" hidden="1" outlineLevel="1" x14ac:dyDescent="0.2">
      <c r="C38404" s="554"/>
      <c r="D38404" s="554"/>
    </row>
    <row r="38405" spans="3:4" hidden="1" outlineLevel="1" x14ac:dyDescent="0.2">
      <c r="C38405" s="554"/>
      <c r="D38405" s="554"/>
    </row>
    <row r="38406" spans="3:4" hidden="1" outlineLevel="1" x14ac:dyDescent="0.2">
      <c r="C38406" s="554"/>
      <c r="D38406" s="554"/>
    </row>
    <row r="38407" spans="3:4" hidden="1" outlineLevel="1" x14ac:dyDescent="0.2">
      <c r="C38407" s="554"/>
      <c r="D38407" s="554"/>
    </row>
    <row r="38408" spans="3:4" hidden="1" outlineLevel="1" x14ac:dyDescent="0.2">
      <c r="C38408" s="554"/>
      <c r="D38408" s="554"/>
    </row>
    <row r="38409" spans="3:4" hidden="1" outlineLevel="1" x14ac:dyDescent="0.2">
      <c r="C38409" s="554"/>
      <c r="D38409" s="554"/>
    </row>
    <row r="38410" spans="3:4" hidden="1" outlineLevel="1" x14ac:dyDescent="0.2">
      <c r="C38410" s="554"/>
      <c r="D38410" s="554"/>
    </row>
    <row r="38411" spans="3:4" hidden="1" outlineLevel="1" x14ac:dyDescent="0.2">
      <c r="C38411" s="554"/>
      <c r="D38411" s="554"/>
    </row>
    <row r="38412" spans="3:4" hidden="1" outlineLevel="1" x14ac:dyDescent="0.2">
      <c r="C38412" s="554"/>
      <c r="D38412" s="554"/>
    </row>
    <row r="38413" spans="3:4" hidden="1" outlineLevel="1" x14ac:dyDescent="0.2">
      <c r="C38413" s="554"/>
      <c r="D38413" s="554"/>
    </row>
    <row r="38414" spans="3:4" hidden="1" outlineLevel="1" x14ac:dyDescent="0.2">
      <c r="C38414" s="554"/>
      <c r="D38414" s="554"/>
    </row>
    <row r="38415" spans="3:4" hidden="1" outlineLevel="1" x14ac:dyDescent="0.2">
      <c r="C38415" s="554"/>
      <c r="D38415" s="554"/>
    </row>
    <row r="38416" spans="3:4" hidden="1" outlineLevel="1" x14ac:dyDescent="0.2">
      <c r="C38416" s="554"/>
      <c r="D38416" s="554"/>
    </row>
    <row r="38417" spans="3:4" hidden="1" outlineLevel="1" x14ac:dyDescent="0.2">
      <c r="C38417" s="554"/>
      <c r="D38417" s="554"/>
    </row>
    <row r="38418" spans="3:4" hidden="1" outlineLevel="1" x14ac:dyDescent="0.2">
      <c r="C38418" s="554"/>
      <c r="D38418" s="554"/>
    </row>
    <row r="38419" spans="3:4" hidden="1" outlineLevel="1" x14ac:dyDescent="0.2">
      <c r="C38419" s="554"/>
      <c r="D38419" s="554"/>
    </row>
    <row r="38420" spans="3:4" hidden="1" outlineLevel="1" x14ac:dyDescent="0.2">
      <c r="C38420" s="554"/>
      <c r="D38420" s="554"/>
    </row>
    <row r="38421" spans="3:4" hidden="1" outlineLevel="1" x14ac:dyDescent="0.2">
      <c r="C38421" s="554"/>
      <c r="D38421" s="554"/>
    </row>
    <row r="38422" spans="3:4" hidden="1" outlineLevel="1" x14ac:dyDescent="0.2">
      <c r="C38422" s="554"/>
      <c r="D38422" s="554"/>
    </row>
    <row r="38423" spans="3:4" hidden="1" outlineLevel="1" x14ac:dyDescent="0.2">
      <c r="C38423" s="554"/>
      <c r="D38423" s="554"/>
    </row>
    <row r="38424" spans="3:4" hidden="1" outlineLevel="1" x14ac:dyDescent="0.2">
      <c r="C38424" s="554"/>
      <c r="D38424" s="554"/>
    </row>
    <row r="38425" spans="3:4" hidden="1" outlineLevel="1" x14ac:dyDescent="0.2">
      <c r="C38425" s="554"/>
      <c r="D38425" s="554"/>
    </row>
    <row r="38426" spans="3:4" hidden="1" outlineLevel="1" x14ac:dyDescent="0.2">
      <c r="C38426" s="554"/>
      <c r="D38426" s="554"/>
    </row>
    <row r="38427" spans="3:4" hidden="1" outlineLevel="1" x14ac:dyDescent="0.2">
      <c r="C38427" s="554"/>
      <c r="D38427" s="554"/>
    </row>
    <row r="38428" spans="3:4" hidden="1" outlineLevel="1" x14ac:dyDescent="0.2">
      <c r="C38428" s="554"/>
      <c r="D38428" s="554"/>
    </row>
    <row r="38429" spans="3:4" hidden="1" outlineLevel="1" x14ac:dyDescent="0.2">
      <c r="C38429" s="554"/>
      <c r="D38429" s="554"/>
    </row>
    <row r="38430" spans="3:4" hidden="1" outlineLevel="1" x14ac:dyDescent="0.2">
      <c r="C38430" s="554"/>
      <c r="D38430" s="554"/>
    </row>
    <row r="38431" spans="3:4" hidden="1" outlineLevel="1" x14ac:dyDescent="0.2">
      <c r="C38431" s="554"/>
      <c r="D38431" s="554"/>
    </row>
    <row r="38432" spans="3:4" hidden="1" outlineLevel="1" x14ac:dyDescent="0.2">
      <c r="C38432" s="554"/>
      <c r="D38432" s="554"/>
    </row>
    <row r="38433" spans="3:4" hidden="1" outlineLevel="1" x14ac:dyDescent="0.2">
      <c r="C38433" s="554"/>
      <c r="D38433" s="554"/>
    </row>
    <row r="38434" spans="3:4" hidden="1" outlineLevel="1" x14ac:dyDescent="0.2">
      <c r="C38434" s="554"/>
      <c r="D38434" s="554"/>
    </row>
    <row r="38435" spans="3:4" hidden="1" outlineLevel="1" x14ac:dyDescent="0.2">
      <c r="C38435" s="554"/>
      <c r="D38435" s="554"/>
    </row>
    <row r="38436" spans="3:4" hidden="1" outlineLevel="1" x14ac:dyDescent="0.2">
      <c r="C38436" s="554"/>
      <c r="D38436" s="554"/>
    </row>
    <row r="38437" spans="3:4" hidden="1" outlineLevel="1" x14ac:dyDescent="0.2">
      <c r="C38437" s="554"/>
      <c r="D38437" s="554"/>
    </row>
    <row r="38438" spans="3:4" hidden="1" outlineLevel="1" x14ac:dyDescent="0.2">
      <c r="C38438" s="554"/>
      <c r="D38438" s="554"/>
    </row>
    <row r="38439" spans="3:4" hidden="1" outlineLevel="1" x14ac:dyDescent="0.2">
      <c r="C38439" s="554"/>
      <c r="D38439" s="554"/>
    </row>
    <row r="38440" spans="3:4" hidden="1" outlineLevel="1" x14ac:dyDescent="0.2">
      <c r="C38440" s="554"/>
      <c r="D38440" s="554"/>
    </row>
    <row r="38441" spans="3:4" hidden="1" outlineLevel="1" x14ac:dyDescent="0.2">
      <c r="C38441" s="554"/>
      <c r="D38441" s="554"/>
    </row>
    <row r="38442" spans="3:4" hidden="1" outlineLevel="1" x14ac:dyDescent="0.2">
      <c r="C38442" s="554"/>
      <c r="D38442" s="554"/>
    </row>
    <row r="38443" spans="3:4" hidden="1" outlineLevel="1" x14ac:dyDescent="0.2">
      <c r="C38443" s="554"/>
      <c r="D38443" s="554"/>
    </row>
    <row r="38444" spans="3:4" hidden="1" outlineLevel="1" x14ac:dyDescent="0.2">
      <c r="C38444" s="554"/>
      <c r="D38444" s="554"/>
    </row>
    <row r="38445" spans="3:4" hidden="1" outlineLevel="1" x14ac:dyDescent="0.2">
      <c r="C38445" s="554"/>
      <c r="D38445" s="554"/>
    </row>
    <row r="38446" spans="3:4" hidden="1" outlineLevel="1" x14ac:dyDescent="0.2">
      <c r="C38446" s="554"/>
      <c r="D38446" s="554"/>
    </row>
    <row r="38447" spans="3:4" hidden="1" outlineLevel="1" x14ac:dyDescent="0.2">
      <c r="C38447" s="554"/>
      <c r="D38447" s="554"/>
    </row>
    <row r="38448" spans="3:4" hidden="1" outlineLevel="1" x14ac:dyDescent="0.2">
      <c r="C38448" s="554"/>
      <c r="D38448" s="554"/>
    </row>
    <row r="38449" spans="3:4" hidden="1" outlineLevel="1" x14ac:dyDescent="0.2">
      <c r="C38449" s="554"/>
      <c r="D38449" s="554"/>
    </row>
    <row r="38450" spans="3:4" hidden="1" outlineLevel="1" x14ac:dyDescent="0.2">
      <c r="C38450" s="554"/>
      <c r="D38450" s="554"/>
    </row>
    <row r="38451" spans="3:4" hidden="1" outlineLevel="1" x14ac:dyDescent="0.2">
      <c r="C38451" s="554"/>
      <c r="D38451" s="554"/>
    </row>
    <row r="38452" spans="3:4" hidden="1" outlineLevel="1" x14ac:dyDescent="0.2">
      <c r="C38452" s="554"/>
      <c r="D38452" s="554"/>
    </row>
    <row r="38453" spans="3:4" hidden="1" outlineLevel="1" x14ac:dyDescent="0.2">
      <c r="C38453" s="554"/>
      <c r="D38453" s="554"/>
    </row>
    <row r="38454" spans="3:4" hidden="1" outlineLevel="1" x14ac:dyDescent="0.2">
      <c r="C38454" s="554"/>
      <c r="D38454" s="554"/>
    </row>
    <row r="38455" spans="3:4" hidden="1" outlineLevel="1" x14ac:dyDescent="0.2">
      <c r="C38455" s="554"/>
      <c r="D38455" s="554"/>
    </row>
    <row r="38456" spans="3:4" hidden="1" outlineLevel="1" x14ac:dyDescent="0.2">
      <c r="C38456" s="554"/>
      <c r="D38456" s="554"/>
    </row>
    <row r="38457" spans="3:4" hidden="1" outlineLevel="1" x14ac:dyDescent="0.2">
      <c r="C38457" s="554"/>
      <c r="D38457" s="554"/>
    </row>
    <row r="38458" spans="3:4" hidden="1" outlineLevel="1" x14ac:dyDescent="0.2">
      <c r="C38458" s="554"/>
      <c r="D38458" s="554"/>
    </row>
    <row r="38459" spans="3:4" hidden="1" outlineLevel="1" x14ac:dyDescent="0.2">
      <c r="C38459" s="554"/>
      <c r="D38459" s="554"/>
    </row>
    <row r="38460" spans="3:4" hidden="1" outlineLevel="1" x14ac:dyDescent="0.2">
      <c r="C38460" s="554"/>
      <c r="D38460" s="554"/>
    </row>
    <row r="38461" spans="3:4" hidden="1" outlineLevel="1" x14ac:dyDescent="0.2">
      <c r="C38461" s="554"/>
      <c r="D38461" s="554"/>
    </row>
    <row r="38462" spans="3:4" hidden="1" outlineLevel="1" x14ac:dyDescent="0.2">
      <c r="C38462" s="554"/>
      <c r="D38462" s="554"/>
    </row>
    <row r="38463" spans="3:4" hidden="1" outlineLevel="1" x14ac:dyDescent="0.2">
      <c r="C38463" s="554"/>
      <c r="D38463" s="554"/>
    </row>
    <row r="38464" spans="3:4" hidden="1" outlineLevel="1" x14ac:dyDescent="0.2">
      <c r="C38464" s="554"/>
      <c r="D38464" s="554"/>
    </row>
    <row r="38465" spans="3:4" hidden="1" outlineLevel="1" x14ac:dyDescent="0.2">
      <c r="C38465" s="554"/>
      <c r="D38465" s="554"/>
    </row>
    <row r="38466" spans="3:4" hidden="1" outlineLevel="1" x14ac:dyDescent="0.2">
      <c r="C38466" s="554"/>
      <c r="D38466" s="554"/>
    </row>
    <row r="38467" spans="3:4" hidden="1" outlineLevel="1" x14ac:dyDescent="0.2">
      <c r="C38467" s="554"/>
      <c r="D38467" s="554"/>
    </row>
    <row r="38468" spans="3:4" hidden="1" outlineLevel="1" x14ac:dyDescent="0.2">
      <c r="C38468" s="554"/>
      <c r="D38468" s="554"/>
    </row>
    <row r="38469" spans="3:4" hidden="1" outlineLevel="1" x14ac:dyDescent="0.2">
      <c r="C38469" s="554"/>
      <c r="D38469" s="554"/>
    </row>
    <row r="38470" spans="3:4" hidden="1" outlineLevel="1" x14ac:dyDescent="0.2">
      <c r="C38470" s="554"/>
      <c r="D38470" s="554"/>
    </row>
    <row r="38471" spans="3:4" hidden="1" outlineLevel="1" x14ac:dyDescent="0.2">
      <c r="C38471" s="554"/>
      <c r="D38471" s="554"/>
    </row>
    <row r="38472" spans="3:4" hidden="1" outlineLevel="1" x14ac:dyDescent="0.2">
      <c r="C38472" s="554"/>
      <c r="D38472" s="554"/>
    </row>
    <row r="38473" spans="3:4" hidden="1" outlineLevel="1" x14ac:dyDescent="0.2">
      <c r="C38473" s="554"/>
      <c r="D38473" s="554"/>
    </row>
    <row r="38474" spans="3:4" hidden="1" outlineLevel="1" x14ac:dyDescent="0.2">
      <c r="C38474" s="554"/>
      <c r="D38474" s="554"/>
    </row>
    <row r="38475" spans="3:4" hidden="1" outlineLevel="1" x14ac:dyDescent="0.2">
      <c r="C38475" s="554"/>
      <c r="D38475" s="554"/>
    </row>
    <row r="38476" spans="3:4" hidden="1" outlineLevel="1" x14ac:dyDescent="0.2">
      <c r="C38476" s="554"/>
      <c r="D38476" s="554"/>
    </row>
    <row r="38477" spans="3:4" hidden="1" outlineLevel="1" x14ac:dyDescent="0.2">
      <c r="C38477" s="554"/>
      <c r="D38477" s="554"/>
    </row>
    <row r="38478" spans="3:4" hidden="1" outlineLevel="1" x14ac:dyDescent="0.2">
      <c r="C38478" s="554"/>
      <c r="D38478" s="554"/>
    </row>
    <row r="38479" spans="3:4" hidden="1" outlineLevel="1" x14ac:dyDescent="0.2">
      <c r="C38479" s="554"/>
      <c r="D38479" s="554"/>
    </row>
    <row r="38480" spans="3:4" hidden="1" outlineLevel="1" x14ac:dyDescent="0.2">
      <c r="C38480" s="554"/>
      <c r="D38480" s="554"/>
    </row>
    <row r="38481" spans="3:4" hidden="1" outlineLevel="1" x14ac:dyDescent="0.2">
      <c r="C38481" s="554"/>
      <c r="D38481" s="554"/>
    </row>
    <row r="38482" spans="3:4" hidden="1" outlineLevel="1" x14ac:dyDescent="0.2">
      <c r="C38482" s="554"/>
      <c r="D38482" s="554"/>
    </row>
    <row r="38483" spans="3:4" hidden="1" outlineLevel="1" x14ac:dyDescent="0.2">
      <c r="C38483" s="554"/>
      <c r="D38483" s="554"/>
    </row>
    <row r="38484" spans="3:4" hidden="1" outlineLevel="1" x14ac:dyDescent="0.2">
      <c r="C38484" s="554"/>
      <c r="D38484" s="554"/>
    </row>
    <row r="38485" spans="3:4" hidden="1" outlineLevel="1" x14ac:dyDescent="0.2">
      <c r="C38485" s="554"/>
      <c r="D38485" s="554"/>
    </row>
    <row r="38486" spans="3:4" hidden="1" outlineLevel="1" x14ac:dyDescent="0.2">
      <c r="C38486" s="554"/>
      <c r="D38486" s="554"/>
    </row>
    <row r="38487" spans="3:4" hidden="1" outlineLevel="1" x14ac:dyDescent="0.2">
      <c r="C38487" s="554"/>
      <c r="D38487" s="554"/>
    </row>
    <row r="38488" spans="3:4" hidden="1" outlineLevel="1" x14ac:dyDescent="0.2">
      <c r="C38488" s="554"/>
      <c r="D38488" s="554"/>
    </row>
    <row r="38489" spans="3:4" hidden="1" outlineLevel="1" x14ac:dyDescent="0.2">
      <c r="C38489" s="554"/>
      <c r="D38489" s="554"/>
    </row>
    <row r="38490" spans="3:4" hidden="1" outlineLevel="1" x14ac:dyDescent="0.2">
      <c r="C38490" s="554"/>
      <c r="D38490" s="554"/>
    </row>
    <row r="38491" spans="3:4" hidden="1" outlineLevel="1" x14ac:dyDescent="0.2">
      <c r="C38491" s="554"/>
      <c r="D38491" s="554"/>
    </row>
    <row r="38492" spans="3:4" hidden="1" outlineLevel="1" x14ac:dyDescent="0.2">
      <c r="C38492" s="554"/>
      <c r="D38492" s="554"/>
    </row>
    <row r="38493" spans="3:4" hidden="1" outlineLevel="1" x14ac:dyDescent="0.2">
      <c r="C38493" s="554"/>
      <c r="D38493" s="554"/>
    </row>
    <row r="38494" spans="3:4" hidden="1" outlineLevel="1" x14ac:dyDescent="0.2">
      <c r="C38494" s="554"/>
      <c r="D38494" s="554"/>
    </row>
    <row r="38495" spans="3:4" hidden="1" outlineLevel="1" x14ac:dyDescent="0.2">
      <c r="C38495" s="554"/>
      <c r="D38495" s="554"/>
    </row>
    <row r="38496" spans="3:4" hidden="1" outlineLevel="1" x14ac:dyDescent="0.2">
      <c r="C38496" s="554"/>
      <c r="D38496" s="554"/>
    </row>
    <row r="38497" spans="3:4" hidden="1" outlineLevel="1" x14ac:dyDescent="0.2">
      <c r="C38497" s="554"/>
      <c r="D38497" s="554"/>
    </row>
    <row r="38498" spans="3:4" hidden="1" outlineLevel="1" x14ac:dyDescent="0.2">
      <c r="C38498" s="554"/>
      <c r="D38498" s="554"/>
    </row>
    <row r="38499" spans="3:4" hidden="1" outlineLevel="1" x14ac:dyDescent="0.2">
      <c r="C38499" s="554"/>
      <c r="D38499" s="554"/>
    </row>
    <row r="38500" spans="3:4" hidden="1" outlineLevel="1" x14ac:dyDescent="0.2">
      <c r="C38500" s="554"/>
      <c r="D38500" s="554"/>
    </row>
    <row r="38501" spans="3:4" hidden="1" outlineLevel="1" x14ac:dyDescent="0.2">
      <c r="C38501" s="554"/>
      <c r="D38501" s="554"/>
    </row>
    <row r="38502" spans="3:4" hidden="1" outlineLevel="1" x14ac:dyDescent="0.2">
      <c r="C38502" s="554"/>
      <c r="D38502" s="554"/>
    </row>
    <row r="38503" spans="3:4" hidden="1" outlineLevel="1" x14ac:dyDescent="0.2">
      <c r="C38503" s="554"/>
      <c r="D38503" s="554"/>
    </row>
    <row r="38504" spans="3:4" hidden="1" outlineLevel="1" x14ac:dyDescent="0.2">
      <c r="C38504" s="554"/>
      <c r="D38504" s="554"/>
    </row>
    <row r="38505" spans="3:4" hidden="1" outlineLevel="1" x14ac:dyDescent="0.2">
      <c r="C38505" s="554"/>
      <c r="D38505" s="554"/>
    </row>
    <row r="38506" spans="3:4" hidden="1" outlineLevel="1" x14ac:dyDescent="0.2">
      <c r="C38506" s="554"/>
      <c r="D38506" s="554"/>
    </row>
    <row r="38507" spans="3:4" hidden="1" outlineLevel="1" x14ac:dyDescent="0.2">
      <c r="C38507" s="554"/>
      <c r="D38507" s="554"/>
    </row>
    <row r="38508" spans="3:4" hidden="1" outlineLevel="1" x14ac:dyDescent="0.2">
      <c r="C38508" s="554"/>
      <c r="D38508" s="554"/>
    </row>
    <row r="38509" spans="3:4" hidden="1" outlineLevel="1" x14ac:dyDescent="0.2">
      <c r="C38509" s="554"/>
      <c r="D38509" s="554"/>
    </row>
    <row r="38510" spans="3:4" hidden="1" outlineLevel="1" x14ac:dyDescent="0.2">
      <c r="C38510" s="554"/>
      <c r="D38510" s="554"/>
    </row>
    <row r="38511" spans="3:4" hidden="1" outlineLevel="1" x14ac:dyDescent="0.2">
      <c r="C38511" s="554"/>
      <c r="D38511" s="554"/>
    </row>
    <row r="38512" spans="3:4" hidden="1" outlineLevel="1" x14ac:dyDescent="0.2">
      <c r="C38512" s="554"/>
      <c r="D38512" s="554"/>
    </row>
    <row r="38513" spans="3:4" hidden="1" outlineLevel="1" x14ac:dyDescent="0.2">
      <c r="C38513" s="554"/>
      <c r="D38513" s="554"/>
    </row>
    <row r="38514" spans="3:4" hidden="1" outlineLevel="1" x14ac:dyDescent="0.2">
      <c r="C38514" s="554"/>
      <c r="D38514" s="554"/>
    </row>
    <row r="38515" spans="3:4" hidden="1" outlineLevel="1" x14ac:dyDescent="0.2">
      <c r="C38515" s="554"/>
      <c r="D38515" s="554"/>
    </row>
    <row r="38516" spans="3:4" hidden="1" outlineLevel="1" x14ac:dyDescent="0.2">
      <c r="C38516" s="554"/>
      <c r="D38516" s="554"/>
    </row>
    <row r="38517" spans="3:4" hidden="1" outlineLevel="1" x14ac:dyDescent="0.2">
      <c r="C38517" s="554"/>
      <c r="D38517" s="554"/>
    </row>
    <row r="38518" spans="3:4" hidden="1" outlineLevel="1" x14ac:dyDescent="0.2">
      <c r="C38518" s="554"/>
      <c r="D38518" s="554"/>
    </row>
    <row r="38519" spans="3:4" hidden="1" outlineLevel="1" x14ac:dyDescent="0.2">
      <c r="C38519" s="554"/>
      <c r="D38519" s="554"/>
    </row>
    <row r="38520" spans="3:4" hidden="1" outlineLevel="1" x14ac:dyDescent="0.2">
      <c r="C38520" s="554"/>
      <c r="D38520" s="554"/>
    </row>
    <row r="38521" spans="3:4" hidden="1" outlineLevel="1" x14ac:dyDescent="0.2">
      <c r="C38521" s="554"/>
      <c r="D38521" s="554"/>
    </row>
    <row r="38522" spans="3:4" hidden="1" outlineLevel="1" x14ac:dyDescent="0.2">
      <c r="C38522" s="554"/>
      <c r="D38522" s="554"/>
    </row>
    <row r="38523" spans="3:4" hidden="1" outlineLevel="1" x14ac:dyDescent="0.2">
      <c r="C38523" s="554"/>
      <c r="D38523" s="554"/>
    </row>
    <row r="38524" spans="3:4" hidden="1" outlineLevel="1" x14ac:dyDescent="0.2">
      <c r="C38524" s="554"/>
      <c r="D38524" s="554"/>
    </row>
    <row r="38525" spans="3:4" hidden="1" outlineLevel="1" x14ac:dyDescent="0.2">
      <c r="C38525" s="554"/>
      <c r="D38525" s="554"/>
    </row>
    <row r="38526" spans="3:4" hidden="1" outlineLevel="1" x14ac:dyDescent="0.2">
      <c r="C38526" s="554"/>
      <c r="D38526" s="554"/>
    </row>
    <row r="38527" spans="3:4" hidden="1" outlineLevel="1" x14ac:dyDescent="0.2">
      <c r="C38527" s="554"/>
      <c r="D38527" s="554"/>
    </row>
    <row r="38528" spans="3:4" hidden="1" outlineLevel="1" x14ac:dyDescent="0.2">
      <c r="C38528" s="554"/>
      <c r="D38528" s="554"/>
    </row>
    <row r="38529" spans="3:4" hidden="1" outlineLevel="1" x14ac:dyDescent="0.2">
      <c r="C38529" s="554"/>
      <c r="D38529" s="554"/>
    </row>
    <row r="38530" spans="3:4" hidden="1" outlineLevel="1" x14ac:dyDescent="0.2">
      <c r="C38530" s="554"/>
      <c r="D38530" s="554"/>
    </row>
    <row r="38531" spans="3:4" hidden="1" outlineLevel="1" x14ac:dyDescent="0.2">
      <c r="C38531" s="554"/>
      <c r="D38531" s="554"/>
    </row>
    <row r="38532" spans="3:4" hidden="1" outlineLevel="1" x14ac:dyDescent="0.2">
      <c r="C38532" s="554"/>
      <c r="D38532" s="554"/>
    </row>
    <row r="38533" spans="3:4" hidden="1" outlineLevel="1" x14ac:dyDescent="0.2">
      <c r="C38533" s="554"/>
      <c r="D38533" s="554"/>
    </row>
    <row r="38534" spans="3:4" hidden="1" outlineLevel="1" x14ac:dyDescent="0.2">
      <c r="C38534" s="554"/>
      <c r="D38534" s="554"/>
    </row>
    <row r="38535" spans="3:4" hidden="1" outlineLevel="1" x14ac:dyDescent="0.2">
      <c r="C38535" s="554"/>
      <c r="D38535" s="554"/>
    </row>
    <row r="38536" spans="3:4" hidden="1" outlineLevel="1" x14ac:dyDescent="0.2">
      <c r="C38536" s="554"/>
      <c r="D38536" s="554"/>
    </row>
    <row r="38537" spans="3:4" hidden="1" outlineLevel="1" x14ac:dyDescent="0.2">
      <c r="C38537" s="554"/>
      <c r="D38537" s="554"/>
    </row>
    <row r="38538" spans="3:4" hidden="1" outlineLevel="1" x14ac:dyDescent="0.2">
      <c r="C38538" s="554"/>
      <c r="D38538" s="554"/>
    </row>
    <row r="38539" spans="3:4" hidden="1" outlineLevel="1" x14ac:dyDescent="0.2">
      <c r="C38539" s="554"/>
      <c r="D38539" s="554"/>
    </row>
    <row r="38540" spans="3:4" hidden="1" outlineLevel="1" x14ac:dyDescent="0.2">
      <c r="C38540" s="554"/>
      <c r="D38540" s="554"/>
    </row>
    <row r="38541" spans="3:4" hidden="1" outlineLevel="1" x14ac:dyDescent="0.2">
      <c r="C38541" s="554"/>
      <c r="D38541" s="554"/>
    </row>
    <row r="38542" spans="3:4" hidden="1" outlineLevel="1" x14ac:dyDescent="0.2">
      <c r="C38542" s="554"/>
      <c r="D38542" s="554"/>
    </row>
    <row r="38543" spans="3:4" hidden="1" outlineLevel="1" x14ac:dyDescent="0.2">
      <c r="C38543" s="554"/>
      <c r="D38543" s="554"/>
    </row>
    <row r="38544" spans="3:4" hidden="1" outlineLevel="1" x14ac:dyDescent="0.2">
      <c r="C38544" s="554"/>
      <c r="D38544" s="554"/>
    </row>
    <row r="38545" spans="3:4" hidden="1" outlineLevel="1" x14ac:dyDescent="0.2">
      <c r="C38545" s="554"/>
      <c r="D38545" s="554"/>
    </row>
    <row r="38546" spans="3:4" hidden="1" outlineLevel="1" x14ac:dyDescent="0.2">
      <c r="C38546" s="554"/>
      <c r="D38546" s="554"/>
    </row>
    <row r="38547" spans="3:4" hidden="1" outlineLevel="1" x14ac:dyDescent="0.2">
      <c r="C38547" s="554"/>
      <c r="D38547" s="554"/>
    </row>
    <row r="38548" spans="3:4" hidden="1" outlineLevel="1" x14ac:dyDescent="0.2">
      <c r="C38548" s="554"/>
      <c r="D38548" s="554"/>
    </row>
    <row r="38549" spans="3:4" hidden="1" outlineLevel="1" x14ac:dyDescent="0.2">
      <c r="C38549" s="554"/>
      <c r="D38549" s="554"/>
    </row>
    <row r="38550" spans="3:4" hidden="1" outlineLevel="1" x14ac:dyDescent="0.2">
      <c r="C38550" s="554"/>
      <c r="D38550" s="554"/>
    </row>
    <row r="38551" spans="3:4" hidden="1" outlineLevel="1" x14ac:dyDescent="0.2">
      <c r="C38551" s="554"/>
      <c r="D38551" s="554"/>
    </row>
    <row r="38552" spans="3:4" hidden="1" outlineLevel="1" x14ac:dyDescent="0.2">
      <c r="C38552" s="554"/>
      <c r="D38552" s="554"/>
    </row>
    <row r="38553" spans="3:4" hidden="1" outlineLevel="1" x14ac:dyDescent="0.2">
      <c r="C38553" s="554"/>
      <c r="D38553" s="554"/>
    </row>
    <row r="38554" spans="3:4" hidden="1" outlineLevel="1" x14ac:dyDescent="0.2">
      <c r="C38554" s="554"/>
      <c r="D38554" s="554"/>
    </row>
    <row r="38555" spans="3:4" hidden="1" outlineLevel="1" x14ac:dyDescent="0.2">
      <c r="C38555" s="554"/>
      <c r="D38555" s="554"/>
    </row>
    <row r="38556" spans="3:4" hidden="1" outlineLevel="1" x14ac:dyDescent="0.2">
      <c r="C38556" s="554"/>
      <c r="D38556" s="554"/>
    </row>
    <row r="38557" spans="3:4" hidden="1" outlineLevel="1" x14ac:dyDescent="0.2">
      <c r="C38557" s="554"/>
      <c r="D38557" s="554"/>
    </row>
    <row r="38558" spans="3:4" hidden="1" outlineLevel="1" x14ac:dyDescent="0.2">
      <c r="C38558" s="554"/>
      <c r="D38558" s="554"/>
    </row>
    <row r="38559" spans="3:4" hidden="1" outlineLevel="1" x14ac:dyDescent="0.2">
      <c r="C38559" s="554"/>
      <c r="D38559" s="554"/>
    </row>
    <row r="38560" spans="3:4" hidden="1" outlineLevel="1" x14ac:dyDescent="0.2">
      <c r="C38560" s="554"/>
      <c r="D38560" s="554"/>
    </row>
    <row r="38561" spans="3:4" hidden="1" outlineLevel="1" x14ac:dyDescent="0.2">
      <c r="C38561" s="554"/>
      <c r="D38561" s="554"/>
    </row>
    <row r="38562" spans="3:4" hidden="1" outlineLevel="1" x14ac:dyDescent="0.2">
      <c r="C38562" s="554"/>
      <c r="D38562" s="554"/>
    </row>
    <row r="38563" spans="3:4" hidden="1" outlineLevel="1" x14ac:dyDescent="0.2">
      <c r="C38563" s="554"/>
      <c r="D38563" s="554"/>
    </row>
    <row r="38564" spans="3:4" hidden="1" outlineLevel="1" x14ac:dyDescent="0.2">
      <c r="C38564" s="554"/>
      <c r="D38564" s="554"/>
    </row>
    <row r="38565" spans="3:4" hidden="1" outlineLevel="1" x14ac:dyDescent="0.2">
      <c r="C38565" s="554"/>
      <c r="D38565" s="554"/>
    </row>
    <row r="38566" spans="3:4" hidden="1" outlineLevel="1" x14ac:dyDescent="0.2">
      <c r="C38566" s="554"/>
      <c r="D38566" s="554"/>
    </row>
    <row r="38567" spans="3:4" hidden="1" outlineLevel="1" x14ac:dyDescent="0.2">
      <c r="C38567" s="554"/>
      <c r="D38567" s="554"/>
    </row>
    <row r="38568" spans="3:4" hidden="1" outlineLevel="1" x14ac:dyDescent="0.2">
      <c r="C38568" s="554"/>
      <c r="D38568" s="554"/>
    </row>
    <row r="38569" spans="3:4" hidden="1" outlineLevel="1" x14ac:dyDescent="0.2">
      <c r="C38569" s="554"/>
      <c r="D38569" s="554"/>
    </row>
    <row r="38570" spans="3:4" hidden="1" outlineLevel="1" x14ac:dyDescent="0.2">
      <c r="C38570" s="554"/>
      <c r="D38570" s="554"/>
    </row>
    <row r="38571" spans="3:4" hidden="1" outlineLevel="1" x14ac:dyDescent="0.2">
      <c r="C38571" s="554"/>
      <c r="D38571" s="554"/>
    </row>
    <row r="38572" spans="3:4" hidden="1" outlineLevel="1" x14ac:dyDescent="0.2">
      <c r="C38572" s="554"/>
      <c r="D38572" s="554"/>
    </row>
    <row r="38573" spans="3:4" hidden="1" outlineLevel="1" x14ac:dyDescent="0.2">
      <c r="C38573" s="554"/>
      <c r="D38573" s="554"/>
    </row>
    <row r="38574" spans="3:4" hidden="1" outlineLevel="1" x14ac:dyDescent="0.2">
      <c r="C38574" s="554"/>
      <c r="D38574" s="554"/>
    </row>
    <row r="38575" spans="3:4" hidden="1" outlineLevel="1" x14ac:dyDescent="0.2">
      <c r="C38575" s="554"/>
      <c r="D38575" s="554"/>
    </row>
    <row r="38576" spans="3:4" hidden="1" outlineLevel="1" x14ac:dyDescent="0.2">
      <c r="C38576" s="554"/>
      <c r="D38576" s="554"/>
    </row>
    <row r="38577" spans="3:4" hidden="1" outlineLevel="1" x14ac:dyDescent="0.2">
      <c r="C38577" s="554"/>
      <c r="D38577" s="554"/>
    </row>
    <row r="38578" spans="3:4" hidden="1" outlineLevel="1" x14ac:dyDescent="0.2">
      <c r="C38578" s="554"/>
      <c r="D38578" s="554"/>
    </row>
    <row r="38579" spans="3:4" hidden="1" outlineLevel="1" x14ac:dyDescent="0.2">
      <c r="C38579" s="554"/>
      <c r="D38579" s="554"/>
    </row>
    <row r="38580" spans="3:4" hidden="1" outlineLevel="1" x14ac:dyDescent="0.2">
      <c r="C38580" s="554"/>
      <c r="D38580" s="554"/>
    </row>
    <row r="38581" spans="3:4" hidden="1" outlineLevel="1" x14ac:dyDescent="0.2">
      <c r="C38581" s="554"/>
      <c r="D38581" s="554"/>
    </row>
    <row r="38582" spans="3:4" hidden="1" outlineLevel="1" x14ac:dyDescent="0.2">
      <c r="C38582" s="554"/>
      <c r="D38582" s="554"/>
    </row>
    <row r="38583" spans="3:4" hidden="1" outlineLevel="1" x14ac:dyDescent="0.2">
      <c r="C38583" s="554"/>
      <c r="D38583" s="554"/>
    </row>
    <row r="38584" spans="3:4" hidden="1" outlineLevel="1" x14ac:dyDescent="0.2">
      <c r="C38584" s="554"/>
      <c r="D38584" s="554"/>
    </row>
    <row r="38585" spans="3:4" hidden="1" outlineLevel="1" x14ac:dyDescent="0.2">
      <c r="C38585" s="554"/>
      <c r="D38585" s="554"/>
    </row>
    <row r="38586" spans="3:4" hidden="1" outlineLevel="1" x14ac:dyDescent="0.2">
      <c r="C38586" s="554"/>
      <c r="D38586" s="554"/>
    </row>
    <row r="38587" spans="3:4" hidden="1" outlineLevel="1" x14ac:dyDescent="0.2">
      <c r="C38587" s="554"/>
      <c r="D38587" s="554"/>
    </row>
    <row r="38588" spans="3:4" hidden="1" outlineLevel="1" x14ac:dyDescent="0.2">
      <c r="C38588" s="554"/>
      <c r="D38588" s="554"/>
    </row>
    <row r="38589" spans="3:4" hidden="1" outlineLevel="1" x14ac:dyDescent="0.2">
      <c r="C38589" s="554"/>
      <c r="D38589" s="554"/>
    </row>
    <row r="38590" spans="3:4" hidden="1" outlineLevel="1" x14ac:dyDescent="0.2">
      <c r="C38590" s="554"/>
      <c r="D38590" s="554"/>
    </row>
    <row r="38591" spans="3:4" hidden="1" outlineLevel="1" x14ac:dyDescent="0.2">
      <c r="C38591" s="554"/>
      <c r="D38591" s="554"/>
    </row>
    <row r="38592" spans="3:4" hidden="1" outlineLevel="1" x14ac:dyDescent="0.2">
      <c r="C38592" s="554"/>
      <c r="D38592" s="554"/>
    </row>
    <row r="38593" spans="3:4" hidden="1" outlineLevel="1" x14ac:dyDescent="0.2">
      <c r="C38593" s="554"/>
      <c r="D38593" s="554"/>
    </row>
    <row r="38594" spans="3:4" hidden="1" outlineLevel="1" x14ac:dyDescent="0.2">
      <c r="C38594" s="554"/>
      <c r="D38594" s="554"/>
    </row>
    <row r="38595" spans="3:4" hidden="1" outlineLevel="1" x14ac:dyDescent="0.2">
      <c r="C38595" s="554"/>
      <c r="D38595" s="554"/>
    </row>
    <row r="38596" spans="3:4" hidden="1" outlineLevel="1" x14ac:dyDescent="0.2">
      <c r="C38596" s="554"/>
      <c r="D38596" s="554"/>
    </row>
    <row r="38597" spans="3:4" hidden="1" outlineLevel="1" x14ac:dyDescent="0.2">
      <c r="C38597" s="554"/>
      <c r="D38597" s="554"/>
    </row>
    <row r="38598" spans="3:4" hidden="1" outlineLevel="1" x14ac:dyDescent="0.2">
      <c r="C38598" s="554"/>
      <c r="D38598" s="554"/>
    </row>
    <row r="38599" spans="3:4" hidden="1" outlineLevel="1" x14ac:dyDescent="0.2">
      <c r="C38599" s="554"/>
      <c r="D38599" s="554"/>
    </row>
    <row r="38600" spans="3:4" hidden="1" outlineLevel="1" x14ac:dyDescent="0.2">
      <c r="C38600" s="554"/>
      <c r="D38600" s="554"/>
    </row>
    <row r="38601" spans="3:4" hidden="1" outlineLevel="1" x14ac:dyDescent="0.2">
      <c r="C38601" s="554"/>
      <c r="D38601" s="554"/>
    </row>
    <row r="38602" spans="3:4" hidden="1" outlineLevel="1" x14ac:dyDescent="0.2">
      <c r="C38602" s="554"/>
      <c r="D38602" s="554"/>
    </row>
    <row r="38603" spans="3:4" hidden="1" outlineLevel="1" x14ac:dyDescent="0.2">
      <c r="C38603" s="554"/>
      <c r="D38603" s="554"/>
    </row>
    <row r="38604" spans="3:4" hidden="1" outlineLevel="1" x14ac:dyDescent="0.2">
      <c r="C38604" s="554"/>
      <c r="D38604" s="554"/>
    </row>
    <row r="38605" spans="3:4" hidden="1" outlineLevel="1" x14ac:dyDescent="0.2">
      <c r="C38605" s="554"/>
      <c r="D38605" s="554"/>
    </row>
    <row r="38606" spans="3:4" hidden="1" outlineLevel="1" x14ac:dyDescent="0.2">
      <c r="C38606" s="554"/>
      <c r="D38606" s="554"/>
    </row>
    <row r="38607" spans="3:4" hidden="1" outlineLevel="1" x14ac:dyDescent="0.2">
      <c r="C38607" s="554"/>
      <c r="D38607" s="554"/>
    </row>
    <row r="38608" spans="3:4" hidden="1" outlineLevel="1" x14ac:dyDescent="0.2">
      <c r="C38608" s="554"/>
      <c r="D38608" s="554"/>
    </row>
    <row r="38609" spans="3:4" hidden="1" outlineLevel="1" x14ac:dyDescent="0.2">
      <c r="C38609" s="554"/>
      <c r="D38609" s="554"/>
    </row>
    <row r="38610" spans="3:4" hidden="1" outlineLevel="1" x14ac:dyDescent="0.2">
      <c r="C38610" s="554"/>
      <c r="D38610" s="554"/>
    </row>
    <row r="38611" spans="3:4" hidden="1" outlineLevel="1" x14ac:dyDescent="0.2">
      <c r="C38611" s="554"/>
      <c r="D38611" s="554"/>
    </row>
    <row r="38612" spans="3:4" hidden="1" outlineLevel="1" x14ac:dyDescent="0.2">
      <c r="C38612" s="554"/>
      <c r="D38612" s="554"/>
    </row>
    <row r="38613" spans="3:4" hidden="1" outlineLevel="1" x14ac:dyDescent="0.2">
      <c r="C38613" s="554"/>
      <c r="D38613" s="554"/>
    </row>
    <row r="38614" spans="3:4" hidden="1" outlineLevel="1" x14ac:dyDescent="0.2">
      <c r="C38614" s="554"/>
      <c r="D38614" s="554"/>
    </row>
    <row r="38615" spans="3:4" hidden="1" outlineLevel="1" x14ac:dyDescent="0.2">
      <c r="C38615" s="554"/>
      <c r="D38615" s="554"/>
    </row>
    <row r="38616" spans="3:4" hidden="1" outlineLevel="1" x14ac:dyDescent="0.2">
      <c r="C38616" s="554"/>
      <c r="D38616" s="554"/>
    </row>
    <row r="38617" spans="3:4" hidden="1" outlineLevel="1" x14ac:dyDescent="0.2">
      <c r="C38617" s="554"/>
      <c r="D38617" s="554"/>
    </row>
    <row r="38618" spans="3:4" hidden="1" outlineLevel="1" x14ac:dyDescent="0.2">
      <c r="C38618" s="554"/>
      <c r="D38618" s="554"/>
    </row>
    <row r="38619" spans="3:4" hidden="1" outlineLevel="1" x14ac:dyDescent="0.2">
      <c r="C38619" s="554"/>
      <c r="D38619" s="554"/>
    </row>
    <row r="38620" spans="3:4" hidden="1" outlineLevel="1" x14ac:dyDescent="0.2">
      <c r="C38620" s="554"/>
      <c r="D38620" s="554"/>
    </row>
    <row r="38621" spans="3:4" hidden="1" outlineLevel="1" x14ac:dyDescent="0.2">
      <c r="C38621" s="554"/>
      <c r="D38621" s="554"/>
    </row>
    <row r="38622" spans="3:4" hidden="1" outlineLevel="1" x14ac:dyDescent="0.2">
      <c r="C38622" s="554"/>
      <c r="D38622" s="554"/>
    </row>
    <row r="38623" spans="3:4" hidden="1" outlineLevel="1" x14ac:dyDescent="0.2">
      <c r="C38623" s="554"/>
      <c r="D38623" s="554"/>
    </row>
    <row r="38624" spans="3:4" hidden="1" outlineLevel="1" x14ac:dyDescent="0.2">
      <c r="C38624" s="554"/>
      <c r="D38624" s="554"/>
    </row>
    <row r="38625" spans="3:4" hidden="1" outlineLevel="1" x14ac:dyDescent="0.2">
      <c r="C38625" s="554"/>
      <c r="D38625" s="554"/>
    </row>
    <row r="38626" spans="3:4" hidden="1" outlineLevel="1" x14ac:dyDescent="0.2">
      <c r="C38626" s="554"/>
      <c r="D38626" s="554"/>
    </row>
    <row r="38627" spans="3:4" hidden="1" outlineLevel="1" x14ac:dyDescent="0.2">
      <c r="C38627" s="554"/>
      <c r="D38627" s="554"/>
    </row>
    <row r="38628" spans="3:4" hidden="1" outlineLevel="1" x14ac:dyDescent="0.2">
      <c r="C38628" s="554"/>
      <c r="D38628" s="554"/>
    </row>
    <row r="38629" spans="3:4" hidden="1" outlineLevel="1" x14ac:dyDescent="0.2">
      <c r="C38629" s="554"/>
      <c r="D38629" s="554"/>
    </row>
    <row r="38630" spans="3:4" hidden="1" outlineLevel="1" x14ac:dyDescent="0.2">
      <c r="C38630" s="554"/>
      <c r="D38630" s="554"/>
    </row>
    <row r="38631" spans="3:4" hidden="1" outlineLevel="1" x14ac:dyDescent="0.2">
      <c r="C38631" s="554"/>
      <c r="D38631" s="554"/>
    </row>
    <row r="38632" spans="3:4" hidden="1" outlineLevel="1" x14ac:dyDescent="0.2">
      <c r="C38632" s="554"/>
      <c r="D38632" s="554"/>
    </row>
    <row r="38633" spans="3:4" hidden="1" outlineLevel="1" x14ac:dyDescent="0.2">
      <c r="C38633" s="554"/>
      <c r="D38633" s="554"/>
    </row>
    <row r="38634" spans="3:4" hidden="1" outlineLevel="1" x14ac:dyDescent="0.2">
      <c r="C38634" s="554"/>
      <c r="D38634" s="554"/>
    </row>
    <row r="38635" spans="3:4" hidden="1" outlineLevel="1" x14ac:dyDescent="0.2">
      <c r="C38635" s="554"/>
      <c r="D38635" s="554"/>
    </row>
    <row r="38636" spans="3:4" hidden="1" outlineLevel="1" x14ac:dyDescent="0.2">
      <c r="C38636" s="554"/>
      <c r="D38636" s="554"/>
    </row>
    <row r="38637" spans="3:4" hidden="1" outlineLevel="1" x14ac:dyDescent="0.2">
      <c r="C38637" s="554"/>
      <c r="D38637" s="554"/>
    </row>
    <row r="38638" spans="3:4" hidden="1" outlineLevel="1" x14ac:dyDescent="0.2">
      <c r="C38638" s="554"/>
      <c r="D38638" s="554"/>
    </row>
    <row r="38639" spans="3:4" hidden="1" outlineLevel="1" x14ac:dyDescent="0.2">
      <c r="C38639" s="554"/>
      <c r="D38639" s="554"/>
    </row>
    <row r="38640" spans="3:4" hidden="1" outlineLevel="1" x14ac:dyDescent="0.2">
      <c r="C38640" s="554"/>
      <c r="D38640" s="554"/>
    </row>
    <row r="38641" spans="3:4" hidden="1" outlineLevel="1" x14ac:dyDescent="0.2">
      <c r="C38641" s="554"/>
      <c r="D38641" s="554"/>
    </row>
    <row r="38642" spans="3:4" hidden="1" outlineLevel="1" x14ac:dyDescent="0.2">
      <c r="C38642" s="554"/>
      <c r="D38642" s="554"/>
    </row>
    <row r="38643" spans="3:4" hidden="1" outlineLevel="1" x14ac:dyDescent="0.2">
      <c r="C38643" s="554"/>
      <c r="D38643" s="554"/>
    </row>
    <row r="38644" spans="3:4" hidden="1" outlineLevel="1" x14ac:dyDescent="0.2">
      <c r="C38644" s="554"/>
      <c r="D38644" s="554"/>
    </row>
    <row r="38645" spans="3:4" hidden="1" outlineLevel="1" x14ac:dyDescent="0.2">
      <c r="C38645" s="554"/>
      <c r="D38645" s="554"/>
    </row>
    <row r="38646" spans="3:4" hidden="1" outlineLevel="1" x14ac:dyDescent="0.2">
      <c r="C38646" s="554"/>
      <c r="D38646" s="554"/>
    </row>
    <row r="38647" spans="3:4" hidden="1" outlineLevel="1" x14ac:dyDescent="0.2">
      <c r="C38647" s="554"/>
      <c r="D38647" s="554"/>
    </row>
    <row r="38648" spans="3:4" hidden="1" outlineLevel="1" x14ac:dyDescent="0.2">
      <c r="C38648" s="554"/>
      <c r="D38648" s="554"/>
    </row>
    <row r="38649" spans="3:4" hidden="1" outlineLevel="1" x14ac:dyDescent="0.2">
      <c r="C38649" s="554"/>
      <c r="D38649" s="554"/>
    </row>
    <row r="38650" spans="3:4" hidden="1" outlineLevel="1" x14ac:dyDescent="0.2">
      <c r="C38650" s="554"/>
      <c r="D38650" s="554"/>
    </row>
    <row r="38651" spans="3:4" hidden="1" outlineLevel="1" x14ac:dyDescent="0.2">
      <c r="C38651" s="554"/>
      <c r="D38651" s="554"/>
    </row>
    <row r="38652" spans="3:4" hidden="1" outlineLevel="1" x14ac:dyDescent="0.2">
      <c r="C38652" s="554"/>
      <c r="D38652" s="554"/>
    </row>
    <row r="38653" spans="3:4" hidden="1" outlineLevel="1" x14ac:dyDescent="0.2">
      <c r="C38653" s="554"/>
      <c r="D38653" s="554"/>
    </row>
    <row r="38654" spans="3:4" hidden="1" outlineLevel="1" x14ac:dyDescent="0.2">
      <c r="C38654" s="554"/>
      <c r="D38654" s="554"/>
    </row>
    <row r="38655" spans="3:4" hidden="1" outlineLevel="1" x14ac:dyDescent="0.2">
      <c r="C38655" s="554"/>
      <c r="D38655" s="554"/>
    </row>
    <row r="38656" spans="3:4" hidden="1" outlineLevel="1" x14ac:dyDescent="0.2">
      <c r="C38656" s="554"/>
      <c r="D38656" s="554"/>
    </row>
    <row r="38657" spans="3:4" hidden="1" outlineLevel="1" x14ac:dyDescent="0.2">
      <c r="C38657" s="554"/>
      <c r="D38657" s="554"/>
    </row>
    <row r="38658" spans="3:4" hidden="1" outlineLevel="1" x14ac:dyDescent="0.2">
      <c r="C38658" s="554"/>
      <c r="D38658" s="554"/>
    </row>
    <row r="38659" spans="3:4" hidden="1" outlineLevel="1" x14ac:dyDescent="0.2">
      <c r="C38659" s="554"/>
      <c r="D38659" s="554"/>
    </row>
    <row r="38660" spans="3:4" hidden="1" outlineLevel="1" x14ac:dyDescent="0.2">
      <c r="C38660" s="554"/>
      <c r="D38660" s="554"/>
    </row>
    <row r="38661" spans="3:4" hidden="1" outlineLevel="1" x14ac:dyDescent="0.2">
      <c r="C38661" s="554"/>
      <c r="D38661" s="554"/>
    </row>
    <row r="38662" spans="3:4" hidden="1" outlineLevel="1" x14ac:dyDescent="0.2">
      <c r="C38662" s="554"/>
      <c r="D38662" s="554"/>
    </row>
    <row r="38663" spans="3:4" hidden="1" outlineLevel="1" x14ac:dyDescent="0.2">
      <c r="C38663" s="554"/>
      <c r="D38663" s="554"/>
    </row>
    <row r="38664" spans="3:4" hidden="1" outlineLevel="1" x14ac:dyDescent="0.2">
      <c r="C38664" s="554"/>
      <c r="D38664" s="554"/>
    </row>
    <row r="38665" spans="3:4" hidden="1" outlineLevel="1" x14ac:dyDescent="0.2">
      <c r="C38665" s="554"/>
      <c r="D38665" s="554"/>
    </row>
    <row r="38666" spans="3:4" hidden="1" outlineLevel="1" x14ac:dyDescent="0.2">
      <c r="C38666" s="554"/>
      <c r="D38666" s="554"/>
    </row>
    <row r="38667" spans="3:4" hidden="1" outlineLevel="1" x14ac:dyDescent="0.2">
      <c r="C38667" s="554"/>
      <c r="D38667" s="554"/>
    </row>
    <row r="38668" spans="3:4" hidden="1" outlineLevel="1" x14ac:dyDescent="0.2">
      <c r="C38668" s="554"/>
      <c r="D38668" s="554"/>
    </row>
    <row r="38669" spans="3:4" hidden="1" outlineLevel="1" x14ac:dyDescent="0.2">
      <c r="C38669" s="554"/>
      <c r="D38669" s="554"/>
    </row>
    <row r="38670" spans="3:4" hidden="1" outlineLevel="1" x14ac:dyDescent="0.2">
      <c r="C38670" s="554"/>
      <c r="D38670" s="554"/>
    </row>
    <row r="38671" spans="3:4" hidden="1" outlineLevel="1" x14ac:dyDescent="0.2">
      <c r="C38671" s="554"/>
      <c r="D38671" s="554"/>
    </row>
    <row r="38672" spans="3:4" hidden="1" outlineLevel="1" x14ac:dyDescent="0.2">
      <c r="C38672" s="554"/>
      <c r="D38672" s="554"/>
    </row>
    <row r="38673" spans="3:4" hidden="1" outlineLevel="1" x14ac:dyDescent="0.2">
      <c r="C38673" s="554"/>
      <c r="D38673" s="554"/>
    </row>
    <row r="38674" spans="3:4" hidden="1" outlineLevel="1" x14ac:dyDescent="0.2">
      <c r="C38674" s="554"/>
      <c r="D38674" s="554"/>
    </row>
    <row r="38675" spans="3:4" hidden="1" outlineLevel="1" x14ac:dyDescent="0.2">
      <c r="C38675" s="554"/>
      <c r="D38675" s="554"/>
    </row>
    <row r="38676" spans="3:4" hidden="1" outlineLevel="1" x14ac:dyDescent="0.2">
      <c r="C38676" s="554"/>
      <c r="D38676" s="554"/>
    </row>
    <row r="38677" spans="3:4" hidden="1" outlineLevel="1" x14ac:dyDescent="0.2">
      <c r="C38677" s="554"/>
      <c r="D38677" s="554"/>
    </row>
    <row r="38678" spans="3:4" hidden="1" outlineLevel="1" x14ac:dyDescent="0.2">
      <c r="C38678" s="554"/>
      <c r="D38678" s="554"/>
    </row>
    <row r="38679" spans="3:4" hidden="1" outlineLevel="1" x14ac:dyDescent="0.2">
      <c r="C38679" s="554"/>
      <c r="D38679" s="554"/>
    </row>
    <row r="38680" spans="3:4" hidden="1" outlineLevel="1" x14ac:dyDescent="0.2">
      <c r="C38680" s="554"/>
      <c r="D38680" s="554"/>
    </row>
    <row r="38681" spans="3:4" hidden="1" outlineLevel="1" x14ac:dyDescent="0.2">
      <c r="C38681" s="554"/>
      <c r="D38681" s="554"/>
    </row>
    <row r="38682" spans="3:4" hidden="1" outlineLevel="1" x14ac:dyDescent="0.2">
      <c r="C38682" s="554"/>
      <c r="D38682" s="554"/>
    </row>
    <row r="38683" spans="3:4" hidden="1" outlineLevel="1" x14ac:dyDescent="0.2">
      <c r="C38683" s="554"/>
      <c r="D38683" s="554"/>
    </row>
    <row r="38684" spans="3:4" hidden="1" outlineLevel="1" x14ac:dyDescent="0.2">
      <c r="C38684" s="554"/>
      <c r="D38684" s="554"/>
    </row>
    <row r="38685" spans="3:4" hidden="1" outlineLevel="1" x14ac:dyDescent="0.2">
      <c r="C38685" s="554"/>
      <c r="D38685" s="554"/>
    </row>
    <row r="38686" spans="3:4" hidden="1" outlineLevel="1" x14ac:dyDescent="0.2">
      <c r="C38686" s="554"/>
      <c r="D38686" s="554"/>
    </row>
    <row r="38687" spans="3:4" hidden="1" outlineLevel="1" x14ac:dyDescent="0.2">
      <c r="C38687" s="554"/>
      <c r="D38687" s="554"/>
    </row>
    <row r="38688" spans="3:4" hidden="1" outlineLevel="1" x14ac:dyDescent="0.2">
      <c r="C38688" s="554"/>
      <c r="D38688" s="554"/>
    </row>
    <row r="38689" spans="3:4" hidden="1" outlineLevel="1" x14ac:dyDescent="0.2">
      <c r="C38689" s="554"/>
      <c r="D38689" s="554"/>
    </row>
    <row r="38690" spans="3:4" hidden="1" outlineLevel="1" x14ac:dyDescent="0.2">
      <c r="C38690" s="554"/>
      <c r="D38690" s="554"/>
    </row>
    <row r="38691" spans="3:4" hidden="1" outlineLevel="1" x14ac:dyDescent="0.2">
      <c r="C38691" s="554"/>
      <c r="D38691" s="554"/>
    </row>
    <row r="38692" spans="3:4" hidden="1" outlineLevel="1" x14ac:dyDescent="0.2">
      <c r="C38692" s="554"/>
      <c r="D38692" s="554"/>
    </row>
    <row r="38693" spans="3:4" hidden="1" outlineLevel="1" x14ac:dyDescent="0.2">
      <c r="C38693" s="554"/>
      <c r="D38693" s="554"/>
    </row>
    <row r="38694" spans="3:4" hidden="1" outlineLevel="1" x14ac:dyDescent="0.2">
      <c r="C38694" s="554"/>
      <c r="D38694" s="554"/>
    </row>
    <row r="38695" spans="3:4" hidden="1" outlineLevel="1" x14ac:dyDescent="0.2">
      <c r="C38695" s="554"/>
      <c r="D38695" s="554"/>
    </row>
    <row r="38696" spans="3:4" hidden="1" outlineLevel="1" x14ac:dyDescent="0.2">
      <c r="C38696" s="554"/>
      <c r="D38696" s="554"/>
    </row>
    <row r="38697" spans="3:4" hidden="1" outlineLevel="1" x14ac:dyDescent="0.2">
      <c r="C38697" s="554"/>
      <c r="D38697" s="554"/>
    </row>
    <row r="38698" spans="3:4" hidden="1" outlineLevel="1" x14ac:dyDescent="0.2">
      <c r="C38698" s="554"/>
      <c r="D38698" s="554"/>
    </row>
    <row r="38699" spans="3:4" hidden="1" outlineLevel="1" x14ac:dyDescent="0.2">
      <c r="C38699" s="554"/>
      <c r="D38699" s="554"/>
    </row>
    <row r="38700" spans="3:4" hidden="1" outlineLevel="1" x14ac:dyDescent="0.2">
      <c r="C38700" s="554"/>
      <c r="D38700" s="554"/>
    </row>
    <row r="38701" spans="3:4" hidden="1" outlineLevel="1" x14ac:dyDescent="0.2">
      <c r="C38701" s="554"/>
      <c r="D38701" s="554"/>
    </row>
    <row r="38702" spans="3:4" hidden="1" outlineLevel="1" x14ac:dyDescent="0.2">
      <c r="C38702" s="554"/>
      <c r="D38702" s="554"/>
    </row>
    <row r="38703" spans="3:4" hidden="1" outlineLevel="1" x14ac:dyDescent="0.2">
      <c r="C38703" s="554"/>
      <c r="D38703" s="554"/>
    </row>
    <row r="38704" spans="3:4" hidden="1" outlineLevel="1" x14ac:dyDescent="0.2">
      <c r="C38704" s="554"/>
      <c r="D38704" s="554"/>
    </row>
    <row r="38705" spans="3:4" hidden="1" outlineLevel="1" x14ac:dyDescent="0.2">
      <c r="C38705" s="554"/>
      <c r="D38705" s="554"/>
    </row>
    <row r="38706" spans="3:4" hidden="1" outlineLevel="1" x14ac:dyDescent="0.2">
      <c r="C38706" s="554"/>
      <c r="D38706" s="554"/>
    </row>
    <row r="38707" spans="3:4" hidden="1" outlineLevel="1" x14ac:dyDescent="0.2">
      <c r="C38707" s="554"/>
      <c r="D38707" s="554"/>
    </row>
    <row r="38708" spans="3:4" hidden="1" outlineLevel="1" x14ac:dyDescent="0.2">
      <c r="C38708" s="554"/>
      <c r="D38708" s="554"/>
    </row>
    <row r="38709" spans="3:4" hidden="1" outlineLevel="1" x14ac:dyDescent="0.2">
      <c r="C38709" s="554"/>
      <c r="D38709" s="554"/>
    </row>
    <row r="38710" spans="3:4" hidden="1" outlineLevel="1" x14ac:dyDescent="0.2">
      <c r="C38710" s="554"/>
      <c r="D38710" s="554"/>
    </row>
    <row r="38711" spans="3:4" hidden="1" outlineLevel="1" x14ac:dyDescent="0.2">
      <c r="C38711" s="554"/>
      <c r="D38711" s="554"/>
    </row>
    <row r="38712" spans="3:4" hidden="1" outlineLevel="1" x14ac:dyDescent="0.2">
      <c r="C38712" s="554"/>
      <c r="D38712" s="554"/>
    </row>
    <row r="38713" spans="3:4" hidden="1" outlineLevel="1" x14ac:dyDescent="0.2">
      <c r="C38713" s="554"/>
      <c r="D38713" s="554"/>
    </row>
    <row r="38714" spans="3:4" hidden="1" outlineLevel="1" x14ac:dyDescent="0.2">
      <c r="C38714" s="554"/>
      <c r="D38714" s="554"/>
    </row>
    <row r="38715" spans="3:4" hidden="1" outlineLevel="1" x14ac:dyDescent="0.2">
      <c r="C38715" s="554"/>
      <c r="D38715" s="554"/>
    </row>
    <row r="38716" spans="3:4" hidden="1" outlineLevel="1" x14ac:dyDescent="0.2">
      <c r="C38716" s="554"/>
      <c r="D38716" s="554"/>
    </row>
    <row r="38717" spans="3:4" hidden="1" outlineLevel="1" x14ac:dyDescent="0.2">
      <c r="C38717" s="554"/>
      <c r="D38717" s="554"/>
    </row>
    <row r="38718" spans="3:4" hidden="1" outlineLevel="1" x14ac:dyDescent="0.2">
      <c r="C38718" s="554"/>
      <c r="D38718" s="554"/>
    </row>
    <row r="38719" spans="3:4" hidden="1" outlineLevel="1" x14ac:dyDescent="0.2">
      <c r="C38719" s="554"/>
      <c r="D38719" s="554"/>
    </row>
    <row r="38720" spans="3:4" hidden="1" outlineLevel="1" x14ac:dyDescent="0.2">
      <c r="C38720" s="554"/>
      <c r="D38720" s="554"/>
    </row>
    <row r="38721" spans="3:4" hidden="1" outlineLevel="1" x14ac:dyDescent="0.2">
      <c r="C38721" s="554"/>
      <c r="D38721" s="554"/>
    </row>
    <row r="38722" spans="3:4" hidden="1" outlineLevel="1" x14ac:dyDescent="0.2">
      <c r="C38722" s="554"/>
      <c r="D38722" s="554"/>
    </row>
    <row r="38723" spans="3:4" hidden="1" outlineLevel="1" x14ac:dyDescent="0.2">
      <c r="C38723" s="554"/>
      <c r="D38723" s="554"/>
    </row>
    <row r="38724" spans="3:4" hidden="1" outlineLevel="1" x14ac:dyDescent="0.2">
      <c r="C38724" s="554"/>
      <c r="D38724" s="554"/>
    </row>
    <row r="38725" spans="3:4" hidden="1" outlineLevel="1" x14ac:dyDescent="0.2">
      <c r="C38725" s="554"/>
      <c r="D38725" s="554"/>
    </row>
    <row r="38726" spans="3:4" hidden="1" outlineLevel="1" x14ac:dyDescent="0.2">
      <c r="C38726" s="554"/>
      <c r="D38726" s="554"/>
    </row>
    <row r="38727" spans="3:4" hidden="1" outlineLevel="1" x14ac:dyDescent="0.2">
      <c r="C38727" s="554"/>
      <c r="D38727" s="554"/>
    </row>
    <row r="38728" spans="3:4" hidden="1" outlineLevel="1" x14ac:dyDescent="0.2">
      <c r="C38728" s="554"/>
      <c r="D38728" s="554"/>
    </row>
    <row r="38729" spans="3:4" hidden="1" outlineLevel="1" x14ac:dyDescent="0.2">
      <c r="C38729" s="554"/>
      <c r="D38729" s="554"/>
    </row>
    <row r="38730" spans="3:4" hidden="1" outlineLevel="1" x14ac:dyDescent="0.2">
      <c r="C38730" s="554"/>
      <c r="D38730" s="554"/>
    </row>
    <row r="38731" spans="3:4" hidden="1" outlineLevel="1" x14ac:dyDescent="0.2">
      <c r="C38731" s="554"/>
      <c r="D38731" s="554"/>
    </row>
    <row r="38732" spans="3:4" hidden="1" outlineLevel="1" x14ac:dyDescent="0.2">
      <c r="C38732" s="554"/>
      <c r="D38732" s="554"/>
    </row>
    <row r="38733" spans="3:4" hidden="1" outlineLevel="1" x14ac:dyDescent="0.2">
      <c r="C38733" s="554"/>
      <c r="D38733" s="554"/>
    </row>
    <row r="38734" spans="3:4" hidden="1" outlineLevel="1" x14ac:dyDescent="0.2">
      <c r="C38734" s="554"/>
      <c r="D38734" s="554"/>
    </row>
    <row r="38735" spans="3:4" hidden="1" outlineLevel="1" x14ac:dyDescent="0.2">
      <c r="C38735" s="554"/>
      <c r="D38735" s="554"/>
    </row>
    <row r="38736" spans="3:4" hidden="1" outlineLevel="1" x14ac:dyDescent="0.2">
      <c r="C38736" s="554"/>
      <c r="D38736" s="554"/>
    </row>
    <row r="38737" spans="3:4" hidden="1" outlineLevel="1" x14ac:dyDescent="0.2">
      <c r="C38737" s="554"/>
      <c r="D38737" s="554"/>
    </row>
    <row r="38738" spans="3:4" hidden="1" outlineLevel="1" x14ac:dyDescent="0.2">
      <c r="C38738" s="554"/>
      <c r="D38738" s="554"/>
    </row>
    <row r="38739" spans="3:4" hidden="1" outlineLevel="1" x14ac:dyDescent="0.2">
      <c r="C38739" s="554"/>
      <c r="D38739" s="554"/>
    </row>
    <row r="38740" spans="3:4" hidden="1" outlineLevel="1" x14ac:dyDescent="0.2">
      <c r="C38740" s="554"/>
      <c r="D38740" s="554"/>
    </row>
    <row r="38741" spans="3:4" hidden="1" outlineLevel="1" x14ac:dyDescent="0.2">
      <c r="C38741" s="554"/>
      <c r="D38741" s="554"/>
    </row>
    <row r="38742" spans="3:4" hidden="1" outlineLevel="1" x14ac:dyDescent="0.2">
      <c r="C38742" s="554"/>
      <c r="D38742" s="554"/>
    </row>
    <row r="38743" spans="3:4" hidden="1" outlineLevel="1" x14ac:dyDescent="0.2">
      <c r="C38743" s="554"/>
      <c r="D38743" s="554"/>
    </row>
    <row r="38744" spans="3:4" hidden="1" outlineLevel="1" x14ac:dyDescent="0.2">
      <c r="C38744" s="554"/>
      <c r="D38744" s="554"/>
    </row>
    <row r="38745" spans="3:4" hidden="1" outlineLevel="1" x14ac:dyDescent="0.2">
      <c r="C38745" s="554"/>
      <c r="D38745" s="554"/>
    </row>
    <row r="38746" spans="3:4" hidden="1" outlineLevel="1" x14ac:dyDescent="0.2">
      <c r="C38746" s="554"/>
      <c r="D38746" s="554"/>
    </row>
    <row r="38747" spans="3:4" hidden="1" outlineLevel="1" x14ac:dyDescent="0.2">
      <c r="C38747" s="554"/>
      <c r="D38747" s="554"/>
    </row>
    <row r="38748" spans="3:4" hidden="1" outlineLevel="1" x14ac:dyDescent="0.2">
      <c r="C38748" s="554"/>
      <c r="D38748" s="554"/>
    </row>
    <row r="38749" spans="3:4" hidden="1" outlineLevel="1" x14ac:dyDescent="0.2">
      <c r="C38749" s="554"/>
      <c r="D38749" s="554"/>
    </row>
    <row r="38750" spans="3:4" hidden="1" outlineLevel="1" x14ac:dyDescent="0.2">
      <c r="C38750" s="554"/>
      <c r="D38750" s="554"/>
    </row>
    <row r="38751" spans="3:4" hidden="1" outlineLevel="1" x14ac:dyDescent="0.2">
      <c r="C38751" s="554"/>
      <c r="D38751" s="554"/>
    </row>
    <row r="38752" spans="3:4" hidden="1" outlineLevel="1" x14ac:dyDescent="0.2">
      <c r="C38752" s="554"/>
      <c r="D38752" s="554"/>
    </row>
    <row r="38753" spans="3:4" hidden="1" outlineLevel="1" x14ac:dyDescent="0.2">
      <c r="C38753" s="554"/>
      <c r="D38753" s="554"/>
    </row>
    <row r="38754" spans="3:4" hidden="1" outlineLevel="1" x14ac:dyDescent="0.2">
      <c r="C38754" s="554"/>
      <c r="D38754" s="554"/>
    </row>
    <row r="38755" spans="3:4" hidden="1" outlineLevel="1" x14ac:dyDescent="0.2">
      <c r="C38755" s="554"/>
      <c r="D38755" s="554"/>
    </row>
    <row r="38756" spans="3:4" hidden="1" outlineLevel="1" x14ac:dyDescent="0.2">
      <c r="C38756" s="554"/>
      <c r="D38756" s="554"/>
    </row>
    <row r="38757" spans="3:4" hidden="1" outlineLevel="1" x14ac:dyDescent="0.2">
      <c r="C38757" s="554"/>
      <c r="D38757" s="554"/>
    </row>
    <row r="38758" spans="3:4" hidden="1" outlineLevel="1" x14ac:dyDescent="0.2">
      <c r="C38758" s="554"/>
      <c r="D38758" s="554"/>
    </row>
    <row r="38759" spans="3:4" hidden="1" outlineLevel="1" x14ac:dyDescent="0.2">
      <c r="C38759" s="554"/>
      <c r="D38759" s="554"/>
    </row>
    <row r="38760" spans="3:4" hidden="1" outlineLevel="1" x14ac:dyDescent="0.2">
      <c r="C38760" s="554"/>
      <c r="D38760" s="554"/>
    </row>
    <row r="38761" spans="3:4" hidden="1" outlineLevel="1" x14ac:dyDescent="0.2">
      <c r="C38761" s="554"/>
      <c r="D38761" s="554"/>
    </row>
    <row r="38762" spans="3:4" hidden="1" outlineLevel="1" x14ac:dyDescent="0.2">
      <c r="C38762" s="554"/>
      <c r="D38762" s="554"/>
    </row>
    <row r="38763" spans="3:4" hidden="1" outlineLevel="1" x14ac:dyDescent="0.2">
      <c r="C38763" s="554"/>
      <c r="D38763" s="554"/>
    </row>
    <row r="38764" spans="3:4" hidden="1" outlineLevel="1" x14ac:dyDescent="0.2">
      <c r="C38764" s="554"/>
      <c r="D38764" s="554"/>
    </row>
    <row r="38765" spans="3:4" hidden="1" outlineLevel="1" x14ac:dyDescent="0.2">
      <c r="C38765" s="554"/>
      <c r="D38765" s="554"/>
    </row>
    <row r="38766" spans="3:4" hidden="1" outlineLevel="1" x14ac:dyDescent="0.2">
      <c r="C38766" s="554"/>
      <c r="D38766" s="554"/>
    </row>
    <row r="38767" spans="3:4" hidden="1" outlineLevel="1" x14ac:dyDescent="0.2">
      <c r="C38767" s="554"/>
      <c r="D38767" s="554"/>
    </row>
    <row r="38768" spans="3:4" hidden="1" outlineLevel="1" x14ac:dyDescent="0.2">
      <c r="C38768" s="554"/>
      <c r="D38768" s="554"/>
    </row>
    <row r="38769" spans="3:4" hidden="1" outlineLevel="1" x14ac:dyDescent="0.2">
      <c r="C38769" s="554"/>
      <c r="D38769" s="554"/>
    </row>
    <row r="38770" spans="3:4" hidden="1" outlineLevel="1" x14ac:dyDescent="0.2">
      <c r="C38770" s="554"/>
      <c r="D38770" s="554"/>
    </row>
    <row r="38771" spans="3:4" hidden="1" outlineLevel="1" x14ac:dyDescent="0.2">
      <c r="C38771" s="554"/>
      <c r="D38771" s="554"/>
    </row>
    <row r="38772" spans="3:4" hidden="1" outlineLevel="1" x14ac:dyDescent="0.2">
      <c r="C38772" s="554"/>
      <c r="D38772" s="554"/>
    </row>
    <row r="38773" spans="3:4" hidden="1" outlineLevel="1" x14ac:dyDescent="0.2">
      <c r="C38773" s="554"/>
      <c r="D38773" s="554"/>
    </row>
    <row r="38774" spans="3:4" hidden="1" outlineLevel="1" x14ac:dyDescent="0.2">
      <c r="C38774" s="554"/>
      <c r="D38774" s="554"/>
    </row>
    <row r="38775" spans="3:4" hidden="1" outlineLevel="1" x14ac:dyDescent="0.2">
      <c r="C38775" s="554"/>
      <c r="D38775" s="554"/>
    </row>
    <row r="38776" spans="3:4" hidden="1" outlineLevel="1" x14ac:dyDescent="0.2">
      <c r="C38776" s="554"/>
      <c r="D38776" s="554"/>
    </row>
    <row r="38777" spans="3:4" hidden="1" outlineLevel="1" x14ac:dyDescent="0.2">
      <c r="C38777" s="554"/>
      <c r="D38777" s="554"/>
    </row>
    <row r="38778" spans="3:4" hidden="1" outlineLevel="1" x14ac:dyDescent="0.2">
      <c r="C38778" s="554"/>
      <c r="D38778" s="554"/>
    </row>
    <row r="38779" spans="3:4" hidden="1" outlineLevel="1" x14ac:dyDescent="0.2">
      <c r="C38779" s="554"/>
      <c r="D38779" s="554"/>
    </row>
    <row r="38780" spans="3:4" hidden="1" outlineLevel="1" x14ac:dyDescent="0.2">
      <c r="C38780" s="554"/>
      <c r="D38780" s="554"/>
    </row>
    <row r="38781" spans="3:4" hidden="1" outlineLevel="1" x14ac:dyDescent="0.2">
      <c r="C38781" s="554"/>
      <c r="D38781" s="554"/>
    </row>
    <row r="38782" spans="3:4" hidden="1" outlineLevel="1" x14ac:dyDescent="0.2">
      <c r="C38782" s="554"/>
      <c r="D38782" s="554"/>
    </row>
    <row r="38783" spans="3:4" hidden="1" outlineLevel="1" x14ac:dyDescent="0.2">
      <c r="C38783" s="554"/>
      <c r="D38783" s="554"/>
    </row>
    <row r="38784" spans="3:4" hidden="1" outlineLevel="1" x14ac:dyDescent="0.2">
      <c r="C38784" s="554"/>
      <c r="D38784" s="554"/>
    </row>
    <row r="38785" spans="3:4" hidden="1" outlineLevel="1" x14ac:dyDescent="0.2">
      <c r="C38785" s="554"/>
      <c r="D38785" s="554"/>
    </row>
    <row r="38786" spans="3:4" hidden="1" outlineLevel="1" x14ac:dyDescent="0.2">
      <c r="C38786" s="554"/>
      <c r="D38786" s="554"/>
    </row>
    <row r="38787" spans="3:4" hidden="1" outlineLevel="1" x14ac:dyDescent="0.2">
      <c r="C38787" s="554"/>
      <c r="D38787" s="554"/>
    </row>
    <row r="38788" spans="3:4" hidden="1" outlineLevel="1" x14ac:dyDescent="0.2">
      <c r="C38788" s="554"/>
      <c r="D38788" s="554"/>
    </row>
    <row r="38789" spans="3:4" hidden="1" outlineLevel="1" x14ac:dyDescent="0.2">
      <c r="C38789" s="554"/>
      <c r="D38789" s="554"/>
    </row>
    <row r="38790" spans="3:4" hidden="1" outlineLevel="1" x14ac:dyDescent="0.2">
      <c r="C38790" s="554"/>
      <c r="D38790" s="554"/>
    </row>
    <row r="38791" spans="3:4" hidden="1" outlineLevel="1" x14ac:dyDescent="0.2">
      <c r="C38791" s="554"/>
      <c r="D38791" s="554"/>
    </row>
    <row r="38792" spans="3:4" hidden="1" outlineLevel="1" x14ac:dyDescent="0.2">
      <c r="C38792" s="554"/>
      <c r="D38792" s="554"/>
    </row>
    <row r="38793" spans="3:4" hidden="1" outlineLevel="1" x14ac:dyDescent="0.2">
      <c r="C38793" s="554"/>
      <c r="D38793" s="554"/>
    </row>
    <row r="38794" spans="3:4" hidden="1" outlineLevel="1" x14ac:dyDescent="0.2">
      <c r="C38794" s="554"/>
      <c r="D38794" s="554"/>
    </row>
    <row r="38795" spans="3:4" hidden="1" outlineLevel="1" x14ac:dyDescent="0.2">
      <c r="C38795" s="554"/>
      <c r="D38795" s="554"/>
    </row>
    <row r="38796" spans="3:4" hidden="1" outlineLevel="1" x14ac:dyDescent="0.2">
      <c r="C38796" s="554"/>
      <c r="D38796" s="554"/>
    </row>
    <row r="38797" spans="3:4" hidden="1" outlineLevel="1" x14ac:dyDescent="0.2">
      <c r="C38797" s="554"/>
      <c r="D38797" s="554"/>
    </row>
    <row r="38798" spans="3:4" hidden="1" outlineLevel="1" x14ac:dyDescent="0.2">
      <c r="C38798" s="554"/>
      <c r="D38798" s="554"/>
    </row>
    <row r="38799" spans="3:4" hidden="1" outlineLevel="1" x14ac:dyDescent="0.2">
      <c r="C38799" s="554"/>
      <c r="D38799" s="554"/>
    </row>
    <row r="38800" spans="3:4" hidden="1" outlineLevel="1" x14ac:dyDescent="0.2">
      <c r="C38800" s="554"/>
      <c r="D38800" s="554"/>
    </row>
    <row r="38801" spans="3:4" hidden="1" outlineLevel="1" x14ac:dyDescent="0.2">
      <c r="C38801" s="554"/>
      <c r="D38801" s="554"/>
    </row>
    <row r="38802" spans="3:4" hidden="1" outlineLevel="1" x14ac:dyDescent="0.2">
      <c r="C38802" s="554"/>
      <c r="D38802" s="554"/>
    </row>
    <row r="38803" spans="3:4" hidden="1" outlineLevel="1" x14ac:dyDescent="0.2">
      <c r="C38803" s="554"/>
      <c r="D38803" s="554"/>
    </row>
    <row r="38804" spans="3:4" hidden="1" outlineLevel="1" x14ac:dyDescent="0.2">
      <c r="C38804" s="554"/>
      <c r="D38804" s="554"/>
    </row>
    <row r="38805" spans="3:4" hidden="1" outlineLevel="1" x14ac:dyDescent="0.2">
      <c r="C38805" s="554"/>
      <c r="D38805" s="554"/>
    </row>
    <row r="38806" spans="3:4" hidden="1" outlineLevel="1" x14ac:dyDescent="0.2">
      <c r="C38806" s="554"/>
      <c r="D38806" s="554"/>
    </row>
    <row r="38807" spans="3:4" hidden="1" outlineLevel="1" x14ac:dyDescent="0.2">
      <c r="C38807" s="554"/>
      <c r="D38807" s="554"/>
    </row>
    <row r="38808" spans="3:4" hidden="1" outlineLevel="1" x14ac:dyDescent="0.2">
      <c r="C38808" s="554"/>
      <c r="D38808" s="554"/>
    </row>
    <row r="38809" spans="3:4" hidden="1" outlineLevel="1" x14ac:dyDescent="0.2">
      <c r="C38809" s="554"/>
      <c r="D38809" s="554"/>
    </row>
    <row r="38810" spans="3:4" hidden="1" outlineLevel="1" x14ac:dyDescent="0.2">
      <c r="C38810" s="554"/>
      <c r="D38810" s="554"/>
    </row>
    <row r="38811" spans="3:4" hidden="1" outlineLevel="1" x14ac:dyDescent="0.2">
      <c r="C38811" s="554"/>
      <c r="D38811" s="554"/>
    </row>
    <row r="38812" spans="3:4" hidden="1" outlineLevel="1" x14ac:dyDescent="0.2">
      <c r="C38812" s="554"/>
      <c r="D38812" s="554"/>
    </row>
    <row r="38813" spans="3:4" hidden="1" outlineLevel="1" x14ac:dyDescent="0.2">
      <c r="C38813" s="554"/>
      <c r="D38813" s="554"/>
    </row>
    <row r="38814" spans="3:4" hidden="1" outlineLevel="1" x14ac:dyDescent="0.2">
      <c r="C38814" s="554"/>
      <c r="D38814" s="554"/>
    </row>
    <row r="38815" spans="3:4" hidden="1" outlineLevel="1" x14ac:dyDescent="0.2">
      <c r="C38815" s="554"/>
      <c r="D38815" s="554"/>
    </row>
    <row r="38816" spans="3:4" hidden="1" outlineLevel="1" x14ac:dyDescent="0.2">
      <c r="C38816" s="554"/>
      <c r="D38816" s="554"/>
    </row>
    <row r="38817" spans="3:4" hidden="1" outlineLevel="1" x14ac:dyDescent="0.2">
      <c r="C38817" s="554"/>
      <c r="D38817" s="554"/>
    </row>
    <row r="38818" spans="3:4" hidden="1" outlineLevel="1" x14ac:dyDescent="0.2">
      <c r="C38818" s="554"/>
      <c r="D38818" s="554"/>
    </row>
    <row r="38819" spans="3:4" hidden="1" outlineLevel="1" x14ac:dyDescent="0.2">
      <c r="C38819" s="554"/>
      <c r="D38819" s="554"/>
    </row>
    <row r="38820" spans="3:4" hidden="1" outlineLevel="1" x14ac:dyDescent="0.2">
      <c r="C38820" s="554"/>
      <c r="D38820" s="554"/>
    </row>
    <row r="38821" spans="3:4" hidden="1" outlineLevel="1" x14ac:dyDescent="0.2">
      <c r="C38821" s="554"/>
      <c r="D38821" s="554"/>
    </row>
    <row r="38822" spans="3:4" hidden="1" outlineLevel="1" x14ac:dyDescent="0.2">
      <c r="C38822" s="554"/>
      <c r="D38822" s="554"/>
    </row>
    <row r="38823" spans="3:4" hidden="1" outlineLevel="1" x14ac:dyDescent="0.2">
      <c r="C38823" s="554"/>
      <c r="D38823" s="554"/>
    </row>
    <row r="38824" spans="3:4" hidden="1" outlineLevel="1" x14ac:dyDescent="0.2">
      <c r="C38824" s="554"/>
      <c r="D38824" s="554"/>
    </row>
    <row r="38825" spans="3:4" hidden="1" outlineLevel="1" x14ac:dyDescent="0.2">
      <c r="C38825" s="554"/>
      <c r="D38825" s="554"/>
    </row>
    <row r="38826" spans="3:4" hidden="1" outlineLevel="1" x14ac:dyDescent="0.2">
      <c r="C38826" s="554"/>
      <c r="D38826" s="554"/>
    </row>
    <row r="38827" spans="3:4" hidden="1" outlineLevel="1" x14ac:dyDescent="0.2">
      <c r="C38827" s="554"/>
      <c r="D38827" s="554"/>
    </row>
    <row r="38828" spans="3:4" hidden="1" outlineLevel="1" x14ac:dyDescent="0.2">
      <c r="C38828" s="554"/>
      <c r="D38828" s="554"/>
    </row>
    <row r="38829" spans="3:4" hidden="1" outlineLevel="1" x14ac:dyDescent="0.2">
      <c r="C38829" s="554"/>
      <c r="D38829" s="554"/>
    </row>
    <row r="38830" spans="3:4" hidden="1" outlineLevel="1" x14ac:dyDescent="0.2">
      <c r="C38830" s="554"/>
      <c r="D38830" s="554"/>
    </row>
    <row r="38831" spans="3:4" hidden="1" outlineLevel="1" x14ac:dyDescent="0.2">
      <c r="C38831" s="554"/>
      <c r="D38831" s="554"/>
    </row>
    <row r="38832" spans="3:4" hidden="1" outlineLevel="1" x14ac:dyDescent="0.2">
      <c r="C38832" s="554"/>
      <c r="D38832" s="554"/>
    </row>
    <row r="38833" spans="3:4" hidden="1" outlineLevel="1" x14ac:dyDescent="0.2">
      <c r="C38833" s="554"/>
      <c r="D38833" s="554"/>
    </row>
    <row r="38834" spans="3:4" hidden="1" outlineLevel="1" x14ac:dyDescent="0.2">
      <c r="C38834" s="554"/>
      <c r="D38834" s="554"/>
    </row>
    <row r="38835" spans="3:4" hidden="1" outlineLevel="1" x14ac:dyDescent="0.2">
      <c r="C38835" s="554"/>
      <c r="D38835" s="554"/>
    </row>
    <row r="38836" spans="3:4" hidden="1" outlineLevel="1" x14ac:dyDescent="0.2">
      <c r="C38836" s="554"/>
      <c r="D38836" s="554"/>
    </row>
    <row r="38837" spans="3:4" hidden="1" outlineLevel="1" x14ac:dyDescent="0.2">
      <c r="C38837" s="554"/>
      <c r="D38837" s="554"/>
    </row>
    <row r="38838" spans="3:4" hidden="1" outlineLevel="1" x14ac:dyDescent="0.2">
      <c r="C38838" s="554"/>
      <c r="D38838" s="554"/>
    </row>
    <row r="38839" spans="3:4" hidden="1" outlineLevel="1" x14ac:dyDescent="0.2">
      <c r="C38839" s="554"/>
      <c r="D38839" s="554"/>
    </row>
    <row r="38840" spans="3:4" hidden="1" outlineLevel="1" x14ac:dyDescent="0.2">
      <c r="C38840" s="554"/>
      <c r="D38840" s="554"/>
    </row>
    <row r="38841" spans="3:4" hidden="1" outlineLevel="1" x14ac:dyDescent="0.2">
      <c r="C38841" s="554"/>
      <c r="D38841" s="554"/>
    </row>
    <row r="38842" spans="3:4" hidden="1" outlineLevel="1" x14ac:dyDescent="0.2">
      <c r="C38842" s="554"/>
      <c r="D38842" s="554"/>
    </row>
    <row r="38843" spans="3:4" hidden="1" outlineLevel="1" x14ac:dyDescent="0.2">
      <c r="C38843" s="554"/>
      <c r="D38843" s="554"/>
    </row>
    <row r="38844" spans="3:4" hidden="1" outlineLevel="1" x14ac:dyDescent="0.2">
      <c r="C38844" s="554"/>
      <c r="D38844" s="554"/>
    </row>
    <row r="38845" spans="3:4" hidden="1" outlineLevel="1" x14ac:dyDescent="0.2">
      <c r="C38845" s="554"/>
      <c r="D38845" s="554"/>
    </row>
    <row r="38846" spans="3:4" hidden="1" outlineLevel="1" x14ac:dyDescent="0.2">
      <c r="C38846" s="554"/>
      <c r="D38846" s="554"/>
    </row>
    <row r="38847" spans="3:4" hidden="1" outlineLevel="1" x14ac:dyDescent="0.2">
      <c r="C38847" s="554"/>
      <c r="D38847" s="554"/>
    </row>
    <row r="38848" spans="3:4" hidden="1" outlineLevel="1" x14ac:dyDescent="0.2">
      <c r="C38848" s="554"/>
      <c r="D38848" s="554"/>
    </row>
    <row r="38849" spans="3:4" hidden="1" outlineLevel="1" x14ac:dyDescent="0.2">
      <c r="C38849" s="554"/>
      <c r="D38849" s="554"/>
    </row>
    <row r="38850" spans="3:4" hidden="1" outlineLevel="1" x14ac:dyDescent="0.2">
      <c r="C38850" s="554"/>
      <c r="D38850" s="554"/>
    </row>
    <row r="38851" spans="3:4" hidden="1" outlineLevel="1" x14ac:dyDescent="0.2">
      <c r="C38851" s="554"/>
      <c r="D38851" s="554"/>
    </row>
    <row r="38852" spans="3:4" hidden="1" outlineLevel="1" x14ac:dyDescent="0.2">
      <c r="C38852" s="554"/>
      <c r="D38852" s="554"/>
    </row>
    <row r="38853" spans="3:4" hidden="1" outlineLevel="1" x14ac:dyDescent="0.2">
      <c r="C38853" s="554"/>
      <c r="D38853" s="554"/>
    </row>
    <row r="38854" spans="3:4" hidden="1" outlineLevel="1" x14ac:dyDescent="0.2">
      <c r="C38854" s="554"/>
      <c r="D38854" s="554"/>
    </row>
    <row r="38855" spans="3:4" hidden="1" outlineLevel="1" x14ac:dyDescent="0.2">
      <c r="C38855" s="554"/>
      <c r="D38855" s="554"/>
    </row>
    <row r="38856" spans="3:4" hidden="1" outlineLevel="1" x14ac:dyDescent="0.2">
      <c r="C38856" s="554"/>
      <c r="D38856" s="554"/>
    </row>
    <row r="38857" spans="3:4" hidden="1" outlineLevel="1" x14ac:dyDescent="0.2">
      <c r="C38857" s="554"/>
      <c r="D38857" s="554"/>
    </row>
    <row r="38858" spans="3:4" hidden="1" outlineLevel="1" x14ac:dyDescent="0.2">
      <c r="C38858" s="554"/>
      <c r="D38858" s="554"/>
    </row>
    <row r="38859" spans="3:4" hidden="1" outlineLevel="1" x14ac:dyDescent="0.2">
      <c r="C38859" s="554"/>
      <c r="D38859" s="554"/>
    </row>
    <row r="38860" spans="3:4" hidden="1" outlineLevel="1" x14ac:dyDescent="0.2">
      <c r="C38860" s="554"/>
      <c r="D38860" s="554"/>
    </row>
    <row r="38861" spans="3:4" hidden="1" outlineLevel="1" x14ac:dyDescent="0.2">
      <c r="C38861" s="554"/>
      <c r="D38861" s="554"/>
    </row>
    <row r="38862" spans="3:4" hidden="1" outlineLevel="1" x14ac:dyDescent="0.2">
      <c r="C38862" s="554"/>
      <c r="D38862" s="554"/>
    </row>
    <row r="38863" spans="3:4" hidden="1" outlineLevel="1" x14ac:dyDescent="0.2">
      <c r="C38863" s="554"/>
      <c r="D38863" s="554"/>
    </row>
    <row r="38864" spans="3:4" hidden="1" outlineLevel="1" x14ac:dyDescent="0.2">
      <c r="C38864" s="554"/>
      <c r="D38864" s="554"/>
    </row>
    <row r="38865" spans="3:4" hidden="1" outlineLevel="1" x14ac:dyDescent="0.2">
      <c r="C38865" s="554"/>
      <c r="D38865" s="554"/>
    </row>
    <row r="38866" spans="3:4" hidden="1" outlineLevel="1" x14ac:dyDescent="0.2">
      <c r="C38866" s="554"/>
      <c r="D38866" s="554"/>
    </row>
    <row r="38867" spans="3:4" hidden="1" outlineLevel="1" x14ac:dyDescent="0.2">
      <c r="C38867" s="554"/>
      <c r="D38867" s="554"/>
    </row>
    <row r="38868" spans="3:4" hidden="1" outlineLevel="1" x14ac:dyDescent="0.2">
      <c r="C38868" s="554"/>
      <c r="D38868" s="554"/>
    </row>
    <row r="38869" spans="3:4" hidden="1" outlineLevel="1" x14ac:dyDescent="0.2">
      <c r="C38869" s="554"/>
      <c r="D38869" s="554"/>
    </row>
    <row r="38870" spans="3:4" hidden="1" outlineLevel="1" x14ac:dyDescent="0.2">
      <c r="C38870" s="554"/>
      <c r="D38870" s="554"/>
    </row>
    <row r="38871" spans="3:4" hidden="1" outlineLevel="1" x14ac:dyDescent="0.2">
      <c r="C38871" s="554"/>
      <c r="D38871" s="554"/>
    </row>
    <row r="38872" spans="3:4" hidden="1" outlineLevel="1" x14ac:dyDescent="0.2">
      <c r="C38872" s="554"/>
      <c r="D38872" s="554"/>
    </row>
    <row r="38873" spans="3:4" hidden="1" outlineLevel="1" x14ac:dyDescent="0.2">
      <c r="C38873" s="554"/>
      <c r="D38873" s="554"/>
    </row>
    <row r="38874" spans="3:4" hidden="1" outlineLevel="1" x14ac:dyDescent="0.2">
      <c r="C38874" s="554"/>
      <c r="D38874" s="554"/>
    </row>
    <row r="38875" spans="3:4" hidden="1" outlineLevel="1" x14ac:dyDescent="0.2">
      <c r="C38875" s="554"/>
      <c r="D38875" s="554"/>
    </row>
    <row r="38876" spans="3:4" hidden="1" outlineLevel="1" x14ac:dyDescent="0.2">
      <c r="C38876" s="554"/>
      <c r="D38876" s="554"/>
    </row>
    <row r="38877" spans="3:4" hidden="1" outlineLevel="1" x14ac:dyDescent="0.2">
      <c r="C38877" s="554"/>
      <c r="D38877" s="554"/>
    </row>
    <row r="38878" spans="3:4" hidden="1" outlineLevel="1" x14ac:dyDescent="0.2">
      <c r="C38878" s="554"/>
      <c r="D38878" s="554"/>
    </row>
    <row r="38879" spans="3:4" hidden="1" outlineLevel="1" x14ac:dyDescent="0.2">
      <c r="C38879" s="554"/>
      <c r="D38879" s="554"/>
    </row>
    <row r="38880" spans="3:4" hidden="1" outlineLevel="1" x14ac:dyDescent="0.2">
      <c r="C38880" s="554"/>
      <c r="D38880" s="554"/>
    </row>
    <row r="38881" spans="3:4" hidden="1" outlineLevel="1" x14ac:dyDescent="0.2">
      <c r="C38881" s="554"/>
      <c r="D38881" s="554"/>
    </row>
    <row r="38882" spans="3:4" hidden="1" outlineLevel="1" x14ac:dyDescent="0.2">
      <c r="C38882" s="554"/>
      <c r="D38882" s="554"/>
    </row>
    <row r="38883" spans="3:4" hidden="1" outlineLevel="1" x14ac:dyDescent="0.2">
      <c r="C38883" s="554"/>
      <c r="D38883" s="554"/>
    </row>
    <row r="38884" spans="3:4" hidden="1" outlineLevel="1" x14ac:dyDescent="0.2">
      <c r="C38884" s="554"/>
      <c r="D38884" s="554"/>
    </row>
    <row r="38885" spans="3:4" hidden="1" outlineLevel="1" x14ac:dyDescent="0.2">
      <c r="C38885" s="554"/>
      <c r="D38885" s="554"/>
    </row>
    <row r="38886" spans="3:4" hidden="1" outlineLevel="1" x14ac:dyDescent="0.2">
      <c r="C38886" s="554"/>
      <c r="D38886" s="554"/>
    </row>
    <row r="38887" spans="3:4" hidden="1" outlineLevel="1" x14ac:dyDescent="0.2">
      <c r="C38887" s="554"/>
      <c r="D38887" s="554"/>
    </row>
    <row r="38888" spans="3:4" hidden="1" outlineLevel="1" x14ac:dyDescent="0.2">
      <c r="C38888" s="554"/>
      <c r="D38888" s="554"/>
    </row>
    <row r="38889" spans="3:4" hidden="1" outlineLevel="1" x14ac:dyDescent="0.2">
      <c r="C38889" s="554"/>
      <c r="D38889" s="554"/>
    </row>
    <row r="38890" spans="3:4" hidden="1" outlineLevel="1" x14ac:dyDescent="0.2">
      <c r="C38890" s="554"/>
      <c r="D38890" s="554"/>
    </row>
    <row r="38891" spans="3:4" hidden="1" outlineLevel="1" x14ac:dyDescent="0.2">
      <c r="C38891" s="554"/>
      <c r="D38891" s="554"/>
    </row>
    <row r="38892" spans="3:4" hidden="1" outlineLevel="1" x14ac:dyDescent="0.2">
      <c r="C38892" s="554"/>
      <c r="D38892" s="554"/>
    </row>
    <row r="38893" spans="3:4" hidden="1" outlineLevel="1" x14ac:dyDescent="0.2">
      <c r="C38893" s="554"/>
      <c r="D38893" s="554"/>
    </row>
    <row r="38894" spans="3:4" hidden="1" outlineLevel="1" x14ac:dyDescent="0.2">
      <c r="C38894" s="554"/>
      <c r="D38894" s="554"/>
    </row>
    <row r="38895" spans="3:4" hidden="1" outlineLevel="1" x14ac:dyDescent="0.2">
      <c r="C38895" s="554"/>
      <c r="D38895" s="554"/>
    </row>
    <row r="38896" spans="3:4" hidden="1" outlineLevel="1" x14ac:dyDescent="0.2">
      <c r="C38896" s="554"/>
      <c r="D38896" s="554"/>
    </row>
    <row r="38897" spans="3:4" hidden="1" outlineLevel="1" x14ac:dyDescent="0.2">
      <c r="C38897" s="554"/>
      <c r="D38897" s="554"/>
    </row>
    <row r="38898" spans="3:4" hidden="1" outlineLevel="1" x14ac:dyDescent="0.2">
      <c r="C38898" s="554"/>
      <c r="D38898" s="554"/>
    </row>
    <row r="38899" spans="3:4" hidden="1" outlineLevel="1" x14ac:dyDescent="0.2">
      <c r="C38899" s="554"/>
      <c r="D38899" s="554"/>
    </row>
    <row r="38900" spans="3:4" hidden="1" outlineLevel="1" x14ac:dyDescent="0.2">
      <c r="C38900" s="554"/>
      <c r="D38900" s="554"/>
    </row>
    <row r="38901" spans="3:4" hidden="1" outlineLevel="1" x14ac:dyDescent="0.2">
      <c r="C38901" s="554"/>
      <c r="D38901" s="554"/>
    </row>
    <row r="38902" spans="3:4" hidden="1" outlineLevel="1" x14ac:dyDescent="0.2">
      <c r="C38902" s="554"/>
      <c r="D38902" s="554"/>
    </row>
    <row r="38903" spans="3:4" hidden="1" outlineLevel="1" x14ac:dyDescent="0.2">
      <c r="C38903" s="554"/>
      <c r="D38903" s="554"/>
    </row>
    <row r="38904" spans="3:4" hidden="1" outlineLevel="1" x14ac:dyDescent="0.2">
      <c r="C38904" s="554"/>
      <c r="D38904" s="554"/>
    </row>
    <row r="38905" spans="3:4" hidden="1" outlineLevel="1" x14ac:dyDescent="0.2">
      <c r="C38905" s="554"/>
      <c r="D38905" s="554"/>
    </row>
    <row r="38906" spans="3:4" hidden="1" outlineLevel="1" x14ac:dyDescent="0.2">
      <c r="C38906" s="554"/>
      <c r="D38906" s="554"/>
    </row>
    <row r="38907" spans="3:4" hidden="1" outlineLevel="1" x14ac:dyDescent="0.2">
      <c r="C38907" s="554"/>
      <c r="D38907" s="554"/>
    </row>
    <row r="38908" spans="3:4" hidden="1" outlineLevel="1" x14ac:dyDescent="0.2">
      <c r="C38908" s="554"/>
      <c r="D38908" s="554"/>
    </row>
    <row r="38909" spans="3:4" hidden="1" outlineLevel="1" x14ac:dyDescent="0.2">
      <c r="C38909" s="554"/>
      <c r="D38909" s="554"/>
    </row>
    <row r="38910" spans="3:4" hidden="1" outlineLevel="1" x14ac:dyDescent="0.2">
      <c r="C38910" s="554"/>
      <c r="D38910" s="554"/>
    </row>
    <row r="38911" spans="3:4" hidden="1" outlineLevel="1" x14ac:dyDescent="0.2">
      <c r="C38911" s="554"/>
      <c r="D38911" s="554"/>
    </row>
    <row r="38912" spans="3:4" hidden="1" outlineLevel="1" x14ac:dyDescent="0.2">
      <c r="C38912" s="554"/>
      <c r="D38912" s="554"/>
    </row>
    <row r="38913" spans="3:4" hidden="1" outlineLevel="1" x14ac:dyDescent="0.2">
      <c r="C38913" s="554"/>
      <c r="D38913" s="554"/>
    </row>
    <row r="38914" spans="3:4" hidden="1" outlineLevel="1" x14ac:dyDescent="0.2">
      <c r="C38914" s="554"/>
      <c r="D38914" s="554"/>
    </row>
    <row r="38915" spans="3:4" hidden="1" outlineLevel="1" x14ac:dyDescent="0.2">
      <c r="C38915" s="554"/>
      <c r="D38915" s="554"/>
    </row>
    <row r="38916" spans="3:4" hidden="1" outlineLevel="1" x14ac:dyDescent="0.2">
      <c r="C38916" s="554"/>
      <c r="D38916" s="554"/>
    </row>
    <row r="38917" spans="3:4" hidden="1" outlineLevel="1" x14ac:dyDescent="0.2">
      <c r="C38917" s="554"/>
      <c r="D38917" s="554"/>
    </row>
    <row r="38918" spans="3:4" hidden="1" outlineLevel="1" x14ac:dyDescent="0.2">
      <c r="C38918" s="554"/>
      <c r="D38918" s="554"/>
    </row>
    <row r="38919" spans="3:4" hidden="1" outlineLevel="1" x14ac:dyDescent="0.2">
      <c r="C38919" s="554"/>
      <c r="D38919" s="554"/>
    </row>
    <row r="38920" spans="3:4" hidden="1" outlineLevel="1" x14ac:dyDescent="0.2">
      <c r="C38920" s="554"/>
      <c r="D38920" s="554"/>
    </row>
    <row r="38921" spans="3:4" hidden="1" outlineLevel="1" x14ac:dyDescent="0.2">
      <c r="C38921" s="554"/>
      <c r="D38921" s="554"/>
    </row>
    <row r="38922" spans="3:4" hidden="1" outlineLevel="1" x14ac:dyDescent="0.2">
      <c r="C38922" s="554"/>
      <c r="D38922" s="554"/>
    </row>
    <row r="38923" spans="3:4" hidden="1" outlineLevel="1" x14ac:dyDescent="0.2">
      <c r="C38923" s="554"/>
      <c r="D38923" s="554"/>
    </row>
    <row r="38924" spans="3:4" hidden="1" outlineLevel="1" x14ac:dyDescent="0.2">
      <c r="C38924" s="554"/>
      <c r="D38924" s="554"/>
    </row>
    <row r="38925" spans="3:4" hidden="1" outlineLevel="1" x14ac:dyDescent="0.2">
      <c r="C38925" s="554"/>
      <c r="D38925" s="554"/>
    </row>
    <row r="38926" spans="3:4" hidden="1" outlineLevel="1" x14ac:dyDescent="0.2">
      <c r="C38926" s="554"/>
      <c r="D38926" s="554"/>
    </row>
    <row r="38927" spans="3:4" hidden="1" outlineLevel="1" x14ac:dyDescent="0.2">
      <c r="C38927" s="554"/>
      <c r="D38927" s="554"/>
    </row>
    <row r="38928" spans="3:4" hidden="1" outlineLevel="1" x14ac:dyDescent="0.2">
      <c r="C38928" s="554"/>
      <c r="D38928" s="554"/>
    </row>
    <row r="38929" spans="3:4" hidden="1" outlineLevel="1" x14ac:dyDescent="0.2">
      <c r="C38929" s="554"/>
      <c r="D38929" s="554"/>
    </row>
    <row r="38930" spans="3:4" hidden="1" outlineLevel="1" x14ac:dyDescent="0.2">
      <c r="C38930" s="554"/>
      <c r="D38930" s="554"/>
    </row>
    <row r="38931" spans="3:4" hidden="1" outlineLevel="1" x14ac:dyDescent="0.2">
      <c r="C38931" s="554"/>
      <c r="D38931" s="554"/>
    </row>
    <row r="38932" spans="3:4" hidden="1" outlineLevel="1" x14ac:dyDescent="0.2">
      <c r="C38932" s="554"/>
      <c r="D38932" s="554"/>
    </row>
    <row r="38933" spans="3:4" hidden="1" outlineLevel="1" x14ac:dyDescent="0.2">
      <c r="C38933" s="554"/>
      <c r="D38933" s="554"/>
    </row>
    <row r="38934" spans="3:4" hidden="1" outlineLevel="1" x14ac:dyDescent="0.2">
      <c r="C38934" s="554"/>
      <c r="D38934" s="554"/>
    </row>
    <row r="38935" spans="3:4" hidden="1" outlineLevel="1" x14ac:dyDescent="0.2">
      <c r="C38935" s="554"/>
      <c r="D38935" s="554"/>
    </row>
    <row r="38936" spans="3:4" hidden="1" outlineLevel="1" x14ac:dyDescent="0.2">
      <c r="C38936" s="554"/>
      <c r="D38936" s="554"/>
    </row>
    <row r="38937" spans="3:4" hidden="1" outlineLevel="1" x14ac:dyDescent="0.2">
      <c r="C38937" s="554"/>
      <c r="D38937" s="554"/>
    </row>
    <row r="38938" spans="3:4" hidden="1" outlineLevel="1" x14ac:dyDescent="0.2">
      <c r="C38938" s="554"/>
      <c r="D38938" s="554"/>
    </row>
    <row r="38939" spans="3:4" hidden="1" outlineLevel="1" x14ac:dyDescent="0.2">
      <c r="C38939" s="554"/>
      <c r="D38939" s="554"/>
    </row>
    <row r="38940" spans="3:4" hidden="1" outlineLevel="1" x14ac:dyDescent="0.2">
      <c r="C38940" s="554"/>
      <c r="D38940" s="554"/>
    </row>
    <row r="38941" spans="3:4" hidden="1" outlineLevel="1" x14ac:dyDescent="0.2">
      <c r="C38941" s="554"/>
      <c r="D38941" s="554"/>
    </row>
    <row r="38942" spans="3:4" hidden="1" outlineLevel="1" x14ac:dyDescent="0.2">
      <c r="C38942" s="554"/>
      <c r="D38942" s="554"/>
    </row>
    <row r="38943" spans="3:4" hidden="1" outlineLevel="1" x14ac:dyDescent="0.2">
      <c r="C38943" s="554"/>
      <c r="D38943" s="554"/>
    </row>
    <row r="38944" spans="3:4" hidden="1" outlineLevel="1" x14ac:dyDescent="0.2">
      <c r="C38944" s="554"/>
      <c r="D38944" s="554"/>
    </row>
    <row r="38945" spans="3:4" hidden="1" outlineLevel="1" x14ac:dyDescent="0.2">
      <c r="C38945" s="554"/>
      <c r="D38945" s="554"/>
    </row>
    <row r="38946" spans="3:4" hidden="1" outlineLevel="1" x14ac:dyDescent="0.2">
      <c r="C38946" s="554"/>
      <c r="D38946" s="554"/>
    </row>
    <row r="38947" spans="3:4" hidden="1" outlineLevel="1" x14ac:dyDescent="0.2">
      <c r="C38947" s="554"/>
      <c r="D38947" s="554"/>
    </row>
    <row r="38948" spans="3:4" hidden="1" outlineLevel="1" x14ac:dyDescent="0.2">
      <c r="C38948" s="554"/>
      <c r="D38948" s="554"/>
    </row>
    <row r="38949" spans="3:4" hidden="1" outlineLevel="1" x14ac:dyDescent="0.2">
      <c r="C38949" s="554"/>
      <c r="D38949" s="554"/>
    </row>
    <row r="38950" spans="3:4" hidden="1" outlineLevel="1" x14ac:dyDescent="0.2">
      <c r="C38950" s="554"/>
      <c r="D38950" s="554"/>
    </row>
    <row r="38951" spans="3:4" hidden="1" outlineLevel="1" x14ac:dyDescent="0.2">
      <c r="C38951" s="554"/>
      <c r="D38951" s="554"/>
    </row>
    <row r="38952" spans="3:4" hidden="1" outlineLevel="1" x14ac:dyDescent="0.2">
      <c r="C38952" s="554"/>
      <c r="D38952" s="554"/>
    </row>
    <row r="38953" spans="3:4" hidden="1" outlineLevel="1" x14ac:dyDescent="0.2">
      <c r="C38953" s="554"/>
      <c r="D38953" s="554"/>
    </row>
    <row r="38954" spans="3:4" hidden="1" outlineLevel="1" x14ac:dyDescent="0.2">
      <c r="C38954" s="554"/>
      <c r="D38954" s="554"/>
    </row>
    <row r="38955" spans="3:4" hidden="1" outlineLevel="1" x14ac:dyDescent="0.2">
      <c r="C38955" s="554"/>
      <c r="D38955" s="554"/>
    </row>
    <row r="38956" spans="3:4" hidden="1" outlineLevel="1" x14ac:dyDescent="0.2">
      <c r="C38956" s="554"/>
      <c r="D38956" s="554"/>
    </row>
    <row r="38957" spans="3:4" hidden="1" outlineLevel="1" x14ac:dyDescent="0.2">
      <c r="C38957" s="554"/>
      <c r="D38957" s="554"/>
    </row>
    <row r="38958" spans="3:4" hidden="1" outlineLevel="1" x14ac:dyDescent="0.2">
      <c r="C38958" s="554"/>
      <c r="D38958" s="554"/>
    </row>
    <row r="38959" spans="3:4" hidden="1" outlineLevel="1" x14ac:dyDescent="0.2">
      <c r="C38959" s="554"/>
      <c r="D38959" s="554"/>
    </row>
    <row r="38960" spans="3:4" hidden="1" outlineLevel="1" x14ac:dyDescent="0.2">
      <c r="C38960" s="554"/>
      <c r="D38960" s="554"/>
    </row>
    <row r="38961" spans="3:4" hidden="1" outlineLevel="1" x14ac:dyDescent="0.2">
      <c r="C38961" s="554"/>
      <c r="D38961" s="554"/>
    </row>
    <row r="38962" spans="3:4" hidden="1" outlineLevel="1" x14ac:dyDescent="0.2">
      <c r="C38962" s="554"/>
      <c r="D38962" s="554"/>
    </row>
    <row r="38963" spans="3:4" hidden="1" outlineLevel="1" x14ac:dyDescent="0.2">
      <c r="C38963" s="554"/>
      <c r="D38963" s="554"/>
    </row>
    <row r="38964" spans="3:4" hidden="1" outlineLevel="1" x14ac:dyDescent="0.2">
      <c r="C38964" s="554"/>
      <c r="D38964" s="554"/>
    </row>
    <row r="38965" spans="3:4" hidden="1" outlineLevel="1" x14ac:dyDescent="0.2">
      <c r="C38965" s="554"/>
      <c r="D38965" s="554"/>
    </row>
    <row r="38966" spans="3:4" hidden="1" outlineLevel="1" x14ac:dyDescent="0.2">
      <c r="C38966" s="554"/>
      <c r="D38966" s="554"/>
    </row>
    <row r="38967" spans="3:4" hidden="1" outlineLevel="1" x14ac:dyDescent="0.2">
      <c r="C38967" s="554"/>
      <c r="D38967" s="554"/>
    </row>
    <row r="38968" spans="3:4" hidden="1" outlineLevel="1" x14ac:dyDescent="0.2">
      <c r="C38968" s="554"/>
      <c r="D38968" s="554"/>
    </row>
    <row r="38969" spans="3:4" hidden="1" outlineLevel="1" x14ac:dyDescent="0.2">
      <c r="C38969" s="554"/>
      <c r="D38969" s="554"/>
    </row>
    <row r="38970" spans="3:4" hidden="1" outlineLevel="1" x14ac:dyDescent="0.2">
      <c r="C38970" s="554"/>
      <c r="D38970" s="554"/>
    </row>
    <row r="38971" spans="3:4" hidden="1" outlineLevel="1" x14ac:dyDescent="0.2">
      <c r="C38971" s="554"/>
      <c r="D38971" s="554"/>
    </row>
    <row r="38972" spans="3:4" hidden="1" outlineLevel="1" x14ac:dyDescent="0.2">
      <c r="C38972" s="554"/>
      <c r="D38972" s="554"/>
    </row>
    <row r="38973" spans="3:4" hidden="1" outlineLevel="1" x14ac:dyDescent="0.2">
      <c r="C38973" s="554"/>
      <c r="D38973" s="554"/>
    </row>
    <row r="38974" spans="3:4" hidden="1" outlineLevel="1" x14ac:dyDescent="0.2">
      <c r="C38974" s="554"/>
      <c r="D38974" s="554"/>
    </row>
    <row r="38975" spans="3:4" hidden="1" outlineLevel="1" x14ac:dyDescent="0.2">
      <c r="C38975" s="554"/>
      <c r="D38975" s="554"/>
    </row>
    <row r="38976" spans="3:4" hidden="1" outlineLevel="1" x14ac:dyDescent="0.2">
      <c r="C38976" s="554"/>
      <c r="D38976" s="554"/>
    </row>
    <row r="38977" spans="3:4" hidden="1" outlineLevel="1" x14ac:dyDescent="0.2">
      <c r="C38977" s="554"/>
      <c r="D38977" s="554"/>
    </row>
    <row r="38978" spans="3:4" hidden="1" outlineLevel="1" x14ac:dyDescent="0.2">
      <c r="C38978" s="554"/>
      <c r="D38978" s="554"/>
    </row>
    <row r="38979" spans="3:4" hidden="1" outlineLevel="1" x14ac:dyDescent="0.2">
      <c r="C38979" s="554"/>
      <c r="D38979" s="554"/>
    </row>
    <row r="38980" spans="3:4" hidden="1" outlineLevel="1" x14ac:dyDescent="0.2">
      <c r="C38980" s="554"/>
      <c r="D38980" s="554"/>
    </row>
    <row r="38981" spans="3:4" hidden="1" outlineLevel="1" x14ac:dyDescent="0.2">
      <c r="C38981" s="554"/>
      <c r="D38981" s="554"/>
    </row>
    <row r="38982" spans="3:4" hidden="1" outlineLevel="1" x14ac:dyDescent="0.2">
      <c r="C38982" s="554"/>
      <c r="D38982" s="554"/>
    </row>
    <row r="38983" spans="3:4" hidden="1" outlineLevel="1" x14ac:dyDescent="0.2">
      <c r="C38983" s="554"/>
      <c r="D38983" s="554"/>
    </row>
    <row r="38984" spans="3:4" hidden="1" outlineLevel="1" x14ac:dyDescent="0.2">
      <c r="C38984" s="554"/>
      <c r="D38984" s="554"/>
    </row>
    <row r="38985" spans="3:4" hidden="1" outlineLevel="1" x14ac:dyDescent="0.2">
      <c r="C38985" s="554"/>
      <c r="D38985" s="554"/>
    </row>
    <row r="38986" spans="3:4" hidden="1" outlineLevel="1" x14ac:dyDescent="0.2">
      <c r="C38986" s="554"/>
      <c r="D38986" s="554"/>
    </row>
    <row r="38987" spans="3:4" hidden="1" outlineLevel="1" x14ac:dyDescent="0.2">
      <c r="C38987" s="554"/>
      <c r="D38987" s="554"/>
    </row>
    <row r="38988" spans="3:4" hidden="1" outlineLevel="1" x14ac:dyDescent="0.2">
      <c r="C38988" s="554"/>
      <c r="D38988" s="554"/>
    </row>
    <row r="38989" spans="3:4" hidden="1" outlineLevel="1" x14ac:dyDescent="0.2">
      <c r="C38989" s="554"/>
      <c r="D38989" s="554"/>
    </row>
    <row r="38990" spans="3:4" hidden="1" outlineLevel="1" x14ac:dyDescent="0.2">
      <c r="C38990" s="554"/>
      <c r="D38990" s="554"/>
    </row>
    <row r="38991" spans="3:4" hidden="1" outlineLevel="1" x14ac:dyDescent="0.2">
      <c r="C38991" s="554"/>
      <c r="D38991" s="554"/>
    </row>
    <row r="38992" spans="3:4" hidden="1" outlineLevel="1" x14ac:dyDescent="0.2">
      <c r="C38992" s="554"/>
      <c r="D38992" s="554"/>
    </row>
    <row r="38993" spans="3:4" hidden="1" outlineLevel="1" x14ac:dyDescent="0.2">
      <c r="C38993" s="554"/>
      <c r="D38993" s="554"/>
    </row>
    <row r="38994" spans="3:4" hidden="1" outlineLevel="1" x14ac:dyDescent="0.2">
      <c r="C38994" s="554"/>
      <c r="D38994" s="554"/>
    </row>
    <row r="38995" spans="3:4" hidden="1" outlineLevel="1" x14ac:dyDescent="0.2">
      <c r="C38995" s="554"/>
      <c r="D38995" s="554"/>
    </row>
    <row r="38996" spans="3:4" hidden="1" outlineLevel="1" x14ac:dyDescent="0.2">
      <c r="C38996" s="554"/>
      <c r="D38996" s="554"/>
    </row>
    <row r="38997" spans="3:4" hidden="1" outlineLevel="1" x14ac:dyDescent="0.2">
      <c r="C38997" s="554"/>
      <c r="D38997" s="554"/>
    </row>
    <row r="38998" spans="3:4" hidden="1" outlineLevel="1" x14ac:dyDescent="0.2">
      <c r="C38998" s="554"/>
      <c r="D38998" s="554"/>
    </row>
    <row r="38999" spans="3:4" hidden="1" outlineLevel="1" x14ac:dyDescent="0.2">
      <c r="C38999" s="554"/>
      <c r="D38999" s="554"/>
    </row>
    <row r="39000" spans="3:4" hidden="1" outlineLevel="1" x14ac:dyDescent="0.2">
      <c r="C39000" s="554"/>
      <c r="D39000" s="554"/>
    </row>
    <row r="39001" spans="3:4" hidden="1" outlineLevel="1" x14ac:dyDescent="0.2">
      <c r="C39001" s="554"/>
      <c r="D39001" s="554"/>
    </row>
    <row r="39002" spans="3:4" hidden="1" outlineLevel="1" x14ac:dyDescent="0.2">
      <c r="C39002" s="554"/>
      <c r="D39002" s="554"/>
    </row>
    <row r="39003" spans="3:4" hidden="1" outlineLevel="1" x14ac:dyDescent="0.2">
      <c r="C39003" s="554"/>
      <c r="D39003" s="554"/>
    </row>
    <row r="39004" spans="3:4" hidden="1" outlineLevel="1" x14ac:dyDescent="0.2">
      <c r="C39004" s="554"/>
      <c r="D39004" s="554"/>
    </row>
    <row r="39005" spans="3:4" hidden="1" outlineLevel="1" x14ac:dyDescent="0.2">
      <c r="C39005" s="554"/>
      <c r="D39005" s="554"/>
    </row>
    <row r="39006" spans="3:4" hidden="1" outlineLevel="1" x14ac:dyDescent="0.2">
      <c r="C39006" s="554"/>
      <c r="D39006" s="554"/>
    </row>
    <row r="39007" spans="3:4" hidden="1" outlineLevel="1" x14ac:dyDescent="0.2">
      <c r="C39007" s="554"/>
      <c r="D39007" s="554"/>
    </row>
    <row r="39008" spans="3:4" hidden="1" outlineLevel="1" x14ac:dyDescent="0.2">
      <c r="C39008" s="554"/>
      <c r="D39008" s="554"/>
    </row>
    <row r="39009" spans="3:4" hidden="1" outlineLevel="1" x14ac:dyDescent="0.2">
      <c r="C39009" s="554"/>
      <c r="D39009" s="554"/>
    </row>
    <row r="39010" spans="3:4" hidden="1" outlineLevel="1" x14ac:dyDescent="0.2">
      <c r="C39010" s="554"/>
      <c r="D39010" s="554"/>
    </row>
    <row r="39011" spans="3:4" hidden="1" outlineLevel="1" x14ac:dyDescent="0.2">
      <c r="C39011" s="554"/>
      <c r="D39011" s="554"/>
    </row>
    <row r="39012" spans="3:4" hidden="1" outlineLevel="1" x14ac:dyDescent="0.2">
      <c r="C39012" s="554"/>
      <c r="D39012" s="554"/>
    </row>
    <row r="39013" spans="3:4" hidden="1" outlineLevel="1" x14ac:dyDescent="0.2">
      <c r="C39013" s="554"/>
      <c r="D39013" s="554"/>
    </row>
    <row r="39014" spans="3:4" hidden="1" outlineLevel="1" x14ac:dyDescent="0.2">
      <c r="C39014" s="554"/>
      <c r="D39014" s="554"/>
    </row>
    <row r="39015" spans="3:4" hidden="1" outlineLevel="1" x14ac:dyDescent="0.2">
      <c r="C39015" s="554"/>
      <c r="D39015" s="554"/>
    </row>
    <row r="39016" spans="3:4" hidden="1" outlineLevel="1" x14ac:dyDescent="0.2">
      <c r="C39016" s="554"/>
      <c r="D39016" s="554"/>
    </row>
    <row r="39017" spans="3:4" hidden="1" outlineLevel="1" x14ac:dyDescent="0.2">
      <c r="C39017" s="554"/>
      <c r="D39017" s="554"/>
    </row>
    <row r="39018" spans="3:4" hidden="1" outlineLevel="1" x14ac:dyDescent="0.2">
      <c r="C39018" s="554"/>
      <c r="D39018" s="554"/>
    </row>
    <row r="39019" spans="3:4" hidden="1" outlineLevel="1" x14ac:dyDescent="0.2">
      <c r="C39019" s="554"/>
      <c r="D39019" s="554"/>
    </row>
    <row r="39020" spans="3:4" hidden="1" outlineLevel="1" x14ac:dyDescent="0.2">
      <c r="C39020" s="554"/>
      <c r="D39020" s="554"/>
    </row>
    <row r="39021" spans="3:4" hidden="1" outlineLevel="1" x14ac:dyDescent="0.2">
      <c r="C39021" s="554"/>
      <c r="D39021" s="554"/>
    </row>
    <row r="39022" spans="3:4" hidden="1" outlineLevel="1" x14ac:dyDescent="0.2">
      <c r="C39022" s="554"/>
      <c r="D39022" s="554"/>
    </row>
    <row r="39023" spans="3:4" hidden="1" outlineLevel="1" x14ac:dyDescent="0.2">
      <c r="C39023" s="554"/>
      <c r="D39023" s="554"/>
    </row>
    <row r="39024" spans="3:4" hidden="1" outlineLevel="1" x14ac:dyDescent="0.2">
      <c r="C39024" s="554"/>
      <c r="D39024" s="554"/>
    </row>
    <row r="39025" spans="3:4" hidden="1" outlineLevel="1" x14ac:dyDescent="0.2">
      <c r="C39025" s="554"/>
      <c r="D39025" s="554"/>
    </row>
    <row r="39026" spans="3:4" hidden="1" outlineLevel="1" x14ac:dyDescent="0.2">
      <c r="C39026" s="554"/>
      <c r="D39026" s="554"/>
    </row>
    <row r="39027" spans="3:4" hidden="1" outlineLevel="1" x14ac:dyDescent="0.2">
      <c r="C39027" s="554"/>
      <c r="D39027" s="554"/>
    </row>
    <row r="39028" spans="3:4" hidden="1" outlineLevel="1" x14ac:dyDescent="0.2">
      <c r="C39028" s="554"/>
      <c r="D39028" s="554"/>
    </row>
    <row r="39029" spans="3:4" hidden="1" outlineLevel="1" x14ac:dyDescent="0.2">
      <c r="C39029" s="554"/>
      <c r="D39029" s="554"/>
    </row>
    <row r="39030" spans="3:4" hidden="1" outlineLevel="1" x14ac:dyDescent="0.2">
      <c r="C39030" s="554"/>
      <c r="D39030" s="554"/>
    </row>
    <row r="39031" spans="3:4" hidden="1" outlineLevel="1" x14ac:dyDescent="0.2">
      <c r="C39031" s="554"/>
      <c r="D39031" s="554"/>
    </row>
    <row r="39032" spans="3:4" hidden="1" outlineLevel="1" x14ac:dyDescent="0.2">
      <c r="C39032" s="554"/>
      <c r="D39032" s="554"/>
    </row>
    <row r="39033" spans="3:4" hidden="1" outlineLevel="1" x14ac:dyDescent="0.2">
      <c r="C39033" s="554"/>
      <c r="D39033" s="554"/>
    </row>
    <row r="39034" spans="3:4" hidden="1" outlineLevel="1" x14ac:dyDescent="0.2">
      <c r="C39034" s="554"/>
      <c r="D39034" s="554"/>
    </row>
    <row r="39035" spans="3:4" hidden="1" outlineLevel="1" x14ac:dyDescent="0.2">
      <c r="C39035" s="554"/>
      <c r="D39035" s="554"/>
    </row>
    <row r="39036" spans="3:4" hidden="1" outlineLevel="1" x14ac:dyDescent="0.2">
      <c r="C39036" s="554"/>
      <c r="D39036" s="554"/>
    </row>
    <row r="39037" spans="3:4" hidden="1" outlineLevel="1" x14ac:dyDescent="0.2">
      <c r="C39037" s="554"/>
      <c r="D39037" s="554"/>
    </row>
    <row r="39038" spans="3:4" hidden="1" outlineLevel="1" x14ac:dyDescent="0.2">
      <c r="C39038" s="554"/>
      <c r="D39038" s="554"/>
    </row>
    <row r="39039" spans="3:4" hidden="1" outlineLevel="1" x14ac:dyDescent="0.2">
      <c r="C39039" s="554"/>
      <c r="D39039" s="554"/>
    </row>
    <row r="39040" spans="3:4" hidden="1" outlineLevel="1" x14ac:dyDescent="0.2">
      <c r="C39040" s="554"/>
      <c r="D39040" s="554"/>
    </row>
    <row r="39041" spans="3:4" hidden="1" outlineLevel="1" x14ac:dyDescent="0.2">
      <c r="C39041" s="554"/>
      <c r="D39041" s="554"/>
    </row>
    <row r="39042" spans="3:4" hidden="1" outlineLevel="1" x14ac:dyDescent="0.2">
      <c r="C39042" s="554"/>
      <c r="D39042" s="554"/>
    </row>
    <row r="39043" spans="3:4" hidden="1" outlineLevel="1" x14ac:dyDescent="0.2">
      <c r="C39043" s="554"/>
      <c r="D39043" s="554"/>
    </row>
    <row r="39044" spans="3:4" hidden="1" outlineLevel="1" x14ac:dyDescent="0.2">
      <c r="C39044" s="554"/>
      <c r="D39044" s="554"/>
    </row>
    <row r="39045" spans="3:4" hidden="1" outlineLevel="1" x14ac:dyDescent="0.2">
      <c r="C39045" s="554"/>
      <c r="D39045" s="554"/>
    </row>
    <row r="39046" spans="3:4" hidden="1" outlineLevel="1" x14ac:dyDescent="0.2">
      <c r="C39046" s="554"/>
      <c r="D39046" s="554"/>
    </row>
    <row r="39047" spans="3:4" hidden="1" outlineLevel="1" x14ac:dyDescent="0.2">
      <c r="C39047" s="554"/>
      <c r="D39047" s="554"/>
    </row>
    <row r="39048" spans="3:4" hidden="1" outlineLevel="1" x14ac:dyDescent="0.2">
      <c r="C39048" s="554"/>
      <c r="D39048" s="554"/>
    </row>
    <row r="39049" spans="3:4" hidden="1" outlineLevel="1" x14ac:dyDescent="0.2">
      <c r="C39049" s="554"/>
      <c r="D39049" s="554"/>
    </row>
    <row r="39050" spans="3:4" hidden="1" outlineLevel="1" x14ac:dyDescent="0.2">
      <c r="C39050" s="554"/>
      <c r="D39050" s="554"/>
    </row>
    <row r="39051" spans="3:4" hidden="1" outlineLevel="1" x14ac:dyDescent="0.2">
      <c r="C39051" s="554"/>
      <c r="D39051" s="554"/>
    </row>
    <row r="39052" spans="3:4" hidden="1" outlineLevel="1" x14ac:dyDescent="0.2">
      <c r="C39052" s="554"/>
      <c r="D39052" s="554"/>
    </row>
    <row r="39053" spans="3:4" hidden="1" outlineLevel="1" x14ac:dyDescent="0.2">
      <c r="C39053" s="554"/>
      <c r="D39053" s="554"/>
    </row>
    <row r="39054" spans="3:4" hidden="1" outlineLevel="1" x14ac:dyDescent="0.2">
      <c r="C39054" s="554"/>
      <c r="D39054" s="554"/>
    </row>
    <row r="39055" spans="3:4" hidden="1" outlineLevel="1" x14ac:dyDescent="0.2">
      <c r="C39055" s="554"/>
      <c r="D39055" s="554"/>
    </row>
    <row r="39056" spans="3:4" hidden="1" outlineLevel="1" x14ac:dyDescent="0.2">
      <c r="C39056" s="554"/>
      <c r="D39056" s="554"/>
    </row>
    <row r="39057" spans="3:4" hidden="1" outlineLevel="1" x14ac:dyDescent="0.2">
      <c r="C39057" s="554"/>
      <c r="D39057" s="554"/>
    </row>
    <row r="39058" spans="3:4" hidden="1" outlineLevel="1" x14ac:dyDescent="0.2">
      <c r="C39058" s="554"/>
      <c r="D39058" s="554"/>
    </row>
    <row r="39059" spans="3:4" hidden="1" outlineLevel="1" x14ac:dyDescent="0.2">
      <c r="C39059" s="554"/>
      <c r="D39059" s="554"/>
    </row>
    <row r="39060" spans="3:4" hidden="1" outlineLevel="1" x14ac:dyDescent="0.2">
      <c r="C39060" s="554"/>
      <c r="D39060" s="554"/>
    </row>
    <row r="39061" spans="3:4" hidden="1" outlineLevel="1" x14ac:dyDescent="0.2">
      <c r="C39061" s="554"/>
      <c r="D39061" s="554"/>
    </row>
    <row r="39062" spans="3:4" hidden="1" outlineLevel="1" x14ac:dyDescent="0.2">
      <c r="C39062" s="554"/>
      <c r="D39062" s="554"/>
    </row>
    <row r="39063" spans="3:4" hidden="1" outlineLevel="1" x14ac:dyDescent="0.2">
      <c r="C39063" s="554"/>
      <c r="D39063" s="554"/>
    </row>
    <row r="39064" spans="3:4" hidden="1" outlineLevel="1" x14ac:dyDescent="0.2">
      <c r="C39064" s="554"/>
      <c r="D39064" s="554"/>
    </row>
    <row r="39065" spans="3:4" hidden="1" outlineLevel="1" x14ac:dyDescent="0.2">
      <c r="C39065" s="554"/>
      <c r="D39065" s="554"/>
    </row>
    <row r="39066" spans="3:4" hidden="1" outlineLevel="1" x14ac:dyDescent="0.2">
      <c r="C39066" s="554"/>
      <c r="D39066" s="554"/>
    </row>
    <row r="39067" spans="3:4" hidden="1" outlineLevel="1" x14ac:dyDescent="0.2">
      <c r="C39067" s="554"/>
      <c r="D39067" s="554"/>
    </row>
    <row r="39068" spans="3:4" hidden="1" outlineLevel="1" x14ac:dyDescent="0.2">
      <c r="C39068" s="554"/>
      <c r="D39068" s="554"/>
    </row>
    <row r="39069" spans="3:4" hidden="1" outlineLevel="1" x14ac:dyDescent="0.2">
      <c r="C39069" s="554"/>
      <c r="D39069" s="554"/>
    </row>
    <row r="39070" spans="3:4" hidden="1" outlineLevel="1" x14ac:dyDescent="0.2">
      <c r="C39070" s="554"/>
      <c r="D39070" s="554"/>
    </row>
    <row r="39071" spans="3:4" hidden="1" outlineLevel="1" x14ac:dyDescent="0.2">
      <c r="C39071" s="554"/>
      <c r="D39071" s="554"/>
    </row>
    <row r="39072" spans="3:4" hidden="1" outlineLevel="1" x14ac:dyDescent="0.2">
      <c r="C39072" s="554"/>
      <c r="D39072" s="554"/>
    </row>
    <row r="39073" spans="3:4" hidden="1" outlineLevel="1" x14ac:dyDescent="0.2">
      <c r="C39073" s="554"/>
      <c r="D39073" s="554"/>
    </row>
    <row r="39074" spans="3:4" hidden="1" outlineLevel="1" x14ac:dyDescent="0.2">
      <c r="C39074" s="554"/>
      <c r="D39074" s="554"/>
    </row>
    <row r="39075" spans="3:4" hidden="1" outlineLevel="1" x14ac:dyDescent="0.2">
      <c r="C39075" s="554"/>
      <c r="D39075" s="554"/>
    </row>
    <row r="39076" spans="3:4" hidden="1" outlineLevel="1" x14ac:dyDescent="0.2">
      <c r="C39076" s="554"/>
      <c r="D39076" s="554"/>
    </row>
    <row r="39077" spans="3:4" hidden="1" outlineLevel="1" x14ac:dyDescent="0.2">
      <c r="C39077" s="554"/>
      <c r="D39077" s="554"/>
    </row>
    <row r="39078" spans="3:4" hidden="1" outlineLevel="1" x14ac:dyDescent="0.2">
      <c r="C39078" s="554"/>
      <c r="D39078" s="554"/>
    </row>
    <row r="39079" spans="3:4" hidden="1" outlineLevel="1" x14ac:dyDescent="0.2">
      <c r="C39079" s="554"/>
      <c r="D39079" s="554"/>
    </row>
    <row r="39080" spans="3:4" hidden="1" outlineLevel="1" x14ac:dyDescent="0.2">
      <c r="C39080" s="554"/>
      <c r="D39080" s="554"/>
    </row>
    <row r="39081" spans="3:4" hidden="1" outlineLevel="1" x14ac:dyDescent="0.2">
      <c r="C39081" s="554"/>
      <c r="D39081" s="554"/>
    </row>
    <row r="39082" spans="3:4" hidden="1" outlineLevel="1" x14ac:dyDescent="0.2">
      <c r="C39082" s="554"/>
      <c r="D39082" s="554"/>
    </row>
    <row r="39083" spans="3:4" hidden="1" outlineLevel="1" x14ac:dyDescent="0.2">
      <c r="C39083" s="554"/>
      <c r="D39083" s="554"/>
    </row>
    <row r="39084" spans="3:4" hidden="1" outlineLevel="1" x14ac:dyDescent="0.2">
      <c r="C39084" s="554"/>
      <c r="D39084" s="554"/>
    </row>
    <row r="39085" spans="3:4" hidden="1" outlineLevel="1" x14ac:dyDescent="0.2">
      <c r="C39085" s="554"/>
      <c r="D39085" s="554"/>
    </row>
    <row r="39086" spans="3:4" hidden="1" outlineLevel="1" x14ac:dyDescent="0.2">
      <c r="C39086" s="554"/>
      <c r="D39086" s="554"/>
    </row>
    <row r="39087" spans="3:4" hidden="1" outlineLevel="1" x14ac:dyDescent="0.2">
      <c r="C39087" s="554"/>
      <c r="D39087" s="554"/>
    </row>
    <row r="39088" spans="3:4" hidden="1" outlineLevel="1" x14ac:dyDescent="0.2">
      <c r="C39088" s="554"/>
      <c r="D39088" s="554"/>
    </row>
    <row r="39089" spans="3:4" hidden="1" outlineLevel="1" x14ac:dyDescent="0.2">
      <c r="C39089" s="554"/>
      <c r="D39089" s="554"/>
    </row>
    <row r="39090" spans="3:4" hidden="1" outlineLevel="1" x14ac:dyDescent="0.2">
      <c r="C39090" s="554"/>
      <c r="D39090" s="554"/>
    </row>
    <row r="39091" spans="3:4" hidden="1" outlineLevel="1" x14ac:dyDescent="0.2">
      <c r="C39091" s="554"/>
      <c r="D39091" s="554"/>
    </row>
    <row r="39092" spans="3:4" hidden="1" outlineLevel="1" x14ac:dyDescent="0.2">
      <c r="C39092" s="554"/>
      <c r="D39092" s="554"/>
    </row>
    <row r="39093" spans="3:4" hidden="1" outlineLevel="1" x14ac:dyDescent="0.2">
      <c r="C39093" s="554"/>
      <c r="D39093" s="554"/>
    </row>
    <row r="39094" spans="3:4" hidden="1" outlineLevel="1" x14ac:dyDescent="0.2">
      <c r="C39094" s="554"/>
      <c r="D39094" s="554"/>
    </row>
    <row r="39095" spans="3:4" hidden="1" outlineLevel="1" x14ac:dyDescent="0.2">
      <c r="C39095" s="554"/>
      <c r="D39095" s="554"/>
    </row>
    <row r="39096" spans="3:4" hidden="1" outlineLevel="1" x14ac:dyDescent="0.2">
      <c r="C39096" s="554"/>
      <c r="D39096" s="554"/>
    </row>
    <row r="39097" spans="3:4" hidden="1" outlineLevel="1" x14ac:dyDescent="0.2">
      <c r="C39097" s="554"/>
      <c r="D39097" s="554"/>
    </row>
    <row r="39098" spans="3:4" hidden="1" outlineLevel="1" x14ac:dyDescent="0.2">
      <c r="C39098" s="554"/>
      <c r="D39098" s="554"/>
    </row>
    <row r="39099" spans="3:4" hidden="1" outlineLevel="1" x14ac:dyDescent="0.2">
      <c r="C39099" s="554"/>
      <c r="D39099" s="554"/>
    </row>
    <row r="39100" spans="3:4" hidden="1" outlineLevel="1" x14ac:dyDescent="0.2">
      <c r="C39100" s="554"/>
      <c r="D39100" s="554"/>
    </row>
    <row r="39101" spans="3:4" hidden="1" outlineLevel="1" x14ac:dyDescent="0.2">
      <c r="C39101" s="554"/>
      <c r="D39101" s="554"/>
    </row>
    <row r="39102" spans="3:4" hidden="1" outlineLevel="1" x14ac:dyDescent="0.2">
      <c r="C39102" s="554"/>
      <c r="D39102" s="554"/>
    </row>
    <row r="39103" spans="3:4" hidden="1" outlineLevel="1" x14ac:dyDescent="0.2">
      <c r="C39103" s="554"/>
      <c r="D39103" s="554"/>
    </row>
    <row r="39104" spans="3:4" hidden="1" outlineLevel="1" x14ac:dyDescent="0.2">
      <c r="C39104" s="554"/>
      <c r="D39104" s="554"/>
    </row>
    <row r="39105" spans="3:4" hidden="1" outlineLevel="1" x14ac:dyDescent="0.2">
      <c r="C39105" s="554"/>
      <c r="D39105" s="554"/>
    </row>
    <row r="39106" spans="3:4" hidden="1" outlineLevel="1" x14ac:dyDescent="0.2">
      <c r="C39106" s="554"/>
      <c r="D39106" s="554"/>
    </row>
    <row r="39107" spans="3:4" hidden="1" outlineLevel="1" x14ac:dyDescent="0.2">
      <c r="C39107" s="554"/>
      <c r="D39107" s="554"/>
    </row>
    <row r="39108" spans="3:4" hidden="1" outlineLevel="1" x14ac:dyDescent="0.2">
      <c r="C39108" s="554"/>
      <c r="D39108" s="554"/>
    </row>
    <row r="39109" spans="3:4" hidden="1" outlineLevel="1" x14ac:dyDescent="0.2">
      <c r="C39109" s="554"/>
      <c r="D39109" s="554"/>
    </row>
    <row r="39110" spans="3:4" hidden="1" outlineLevel="1" x14ac:dyDescent="0.2">
      <c r="C39110" s="554"/>
      <c r="D39110" s="554"/>
    </row>
    <row r="39111" spans="3:4" hidden="1" outlineLevel="1" x14ac:dyDescent="0.2">
      <c r="C39111" s="554"/>
      <c r="D39111" s="554"/>
    </row>
    <row r="39112" spans="3:4" hidden="1" outlineLevel="1" x14ac:dyDescent="0.2">
      <c r="C39112" s="554"/>
      <c r="D39112" s="554"/>
    </row>
    <row r="39113" spans="3:4" hidden="1" outlineLevel="1" x14ac:dyDescent="0.2">
      <c r="C39113" s="554"/>
      <c r="D39113" s="554"/>
    </row>
    <row r="39114" spans="3:4" hidden="1" outlineLevel="1" x14ac:dyDescent="0.2">
      <c r="C39114" s="554"/>
      <c r="D39114" s="554"/>
    </row>
    <row r="39115" spans="3:4" hidden="1" outlineLevel="1" x14ac:dyDescent="0.2">
      <c r="C39115" s="554"/>
      <c r="D39115" s="554"/>
    </row>
    <row r="39116" spans="3:4" hidden="1" outlineLevel="1" x14ac:dyDescent="0.2">
      <c r="C39116" s="554"/>
      <c r="D39116" s="554"/>
    </row>
    <row r="39117" spans="3:4" hidden="1" outlineLevel="1" x14ac:dyDescent="0.2">
      <c r="C39117" s="554"/>
      <c r="D39117" s="554"/>
    </row>
    <row r="39118" spans="3:4" hidden="1" outlineLevel="1" x14ac:dyDescent="0.2">
      <c r="C39118" s="554"/>
      <c r="D39118" s="554"/>
    </row>
    <row r="39119" spans="3:4" hidden="1" outlineLevel="1" x14ac:dyDescent="0.2">
      <c r="C39119" s="554"/>
      <c r="D39119" s="554"/>
    </row>
    <row r="39120" spans="3:4" hidden="1" outlineLevel="1" x14ac:dyDescent="0.2">
      <c r="C39120" s="554"/>
      <c r="D39120" s="554"/>
    </row>
    <row r="39121" spans="3:4" hidden="1" outlineLevel="1" x14ac:dyDescent="0.2">
      <c r="C39121" s="554"/>
      <c r="D39121" s="554"/>
    </row>
    <row r="39122" spans="3:4" hidden="1" outlineLevel="1" x14ac:dyDescent="0.2">
      <c r="C39122" s="554"/>
      <c r="D39122" s="554"/>
    </row>
    <row r="39123" spans="3:4" hidden="1" outlineLevel="1" x14ac:dyDescent="0.2">
      <c r="C39123" s="554"/>
      <c r="D39123" s="554"/>
    </row>
    <row r="39124" spans="3:4" hidden="1" outlineLevel="1" x14ac:dyDescent="0.2">
      <c r="C39124" s="554"/>
      <c r="D39124" s="554"/>
    </row>
    <row r="39125" spans="3:4" hidden="1" outlineLevel="1" x14ac:dyDescent="0.2">
      <c r="C39125" s="554"/>
      <c r="D39125" s="554"/>
    </row>
    <row r="39126" spans="3:4" hidden="1" outlineLevel="1" x14ac:dyDescent="0.2">
      <c r="C39126" s="554"/>
      <c r="D39126" s="554"/>
    </row>
    <row r="39127" spans="3:4" hidden="1" outlineLevel="1" x14ac:dyDescent="0.2">
      <c r="C39127" s="554"/>
      <c r="D39127" s="554"/>
    </row>
    <row r="39128" spans="3:4" hidden="1" outlineLevel="1" x14ac:dyDescent="0.2">
      <c r="C39128" s="554"/>
      <c r="D39128" s="554"/>
    </row>
    <row r="39129" spans="3:4" hidden="1" outlineLevel="1" x14ac:dyDescent="0.2">
      <c r="C39129" s="554"/>
      <c r="D39129" s="554"/>
    </row>
    <row r="39130" spans="3:4" hidden="1" outlineLevel="1" x14ac:dyDescent="0.2">
      <c r="C39130" s="554"/>
      <c r="D39130" s="554"/>
    </row>
    <row r="39131" spans="3:4" hidden="1" outlineLevel="1" x14ac:dyDescent="0.2">
      <c r="C39131" s="554"/>
      <c r="D39131" s="554"/>
    </row>
    <row r="39132" spans="3:4" hidden="1" outlineLevel="1" x14ac:dyDescent="0.2">
      <c r="C39132" s="554"/>
      <c r="D39132" s="554"/>
    </row>
    <row r="39133" spans="3:4" hidden="1" outlineLevel="1" x14ac:dyDescent="0.2">
      <c r="C39133" s="554"/>
      <c r="D39133" s="554"/>
    </row>
    <row r="39134" spans="3:4" hidden="1" outlineLevel="1" x14ac:dyDescent="0.2">
      <c r="C39134" s="554"/>
      <c r="D39134" s="554"/>
    </row>
    <row r="39135" spans="3:4" hidden="1" outlineLevel="1" x14ac:dyDescent="0.2">
      <c r="C39135" s="554"/>
      <c r="D39135" s="554"/>
    </row>
    <row r="39136" spans="3:4" hidden="1" outlineLevel="1" x14ac:dyDescent="0.2">
      <c r="C39136" s="554"/>
      <c r="D39136" s="554"/>
    </row>
    <row r="39137" spans="3:4" hidden="1" outlineLevel="1" x14ac:dyDescent="0.2">
      <c r="C39137" s="554"/>
      <c r="D39137" s="554"/>
    </row>
    <row r="39138" spans="3:4" hidden="1" outlineLevel="1" x14ac:dyDescent="0.2">
      <c r="C39138" s="554"/>
      <c r="D39138" s="554"/>
    </row>
    <row r="39139" spans="3:4" hidden="1" outlineLevel="1" x14ac:dyDescent="0.2">
      <c r="C39139" s="554"/>
      <c r="D39139" s="554"/>
    </row>
    <row r="39140" spans="3:4" hidden="1" outlineLevel="1" x14ac:dyDescent="0.2">
      <c r="C39140" s="554"/>
      <c r="D39140" s="554"/>
    </row>
    <row r="39141" spans="3:4" hidden="1" outlineLevel="1" x14ac:dyDescent="0.2">
      <c r="C39141" s="554"/>
      <c r="D39141" s="554"/>
    </row>
    <row r="39142" spans="3:4" hidden="1" outlineLevel="1" x14ac:dyDescent="0.2">
      <c r="C39142" s="554"/>
      <c r="D39142" s="554"/>
    </row>
    <row r="39143" spans="3:4" hidden="1" outlineLevel="1" x14ac:dyDescent="0.2">
      <c r="C39143" s="554"/>
      <c r="D39143" s="554"/>
    </row>
    <row r="39144" spans="3:4" hidden="1" outlineLevel="1" x14ac:dyDescent="0.2">
      <c r="C39144" s="554"/>
      <c r="D39144" s="554"/>
    </row>
    <row r="39145" spans="3:4" hidden="1" outlineLevel="1" x14ac:dyDescent="0.2">
      <c r="C39145" s="554"/>
      <c r="D39145" s="554"/>
    </row>
    <row r="39146" spans="3:4" hidden="1" outlineLevel="1" x14ac:dyDescent="0.2">
      <c r="C39146" s="554"/>
      <c r="D39146" s="554"/>
    </row>
    <row r="39147" spans="3:4" hidden="1" outlineLevel="1" x14ac:dyDescent="0.2">
      <c r="C39147" s="554"/>
      <c r="D39147" s="554"/>
    </row>
    <row r="39148" spans="3:4" hidden="1" outlineLevel="1" x14ac:dyDescent="0.2">
      <c r="C39148" s="554"/>
      <c r="D39148" s="554"/>
    </row>
    <row r="39149" spans="3:4" hidden="1" outlineLevel="1" x14ac:dyDescent="0.2">
      <c r="C39149" s="554"/>
      <c r="D39149" s="554"/>
    </row>
    <row r="39150" spans="3:4" hidden="1" outlineLevel="1" x14ac:dyDescent="0.2">
      <c r="C39150" s="554"/>
      <c r="D39150" s="554"/>
    </row>
    <row r="39151" spans="3:4" hidden="1" outlineLevel="1" x14ac:dyDescent="0.2">
      <c r="C39151" s="554"/>
      <c r="D39151" s="554"/>
    </row>
    <row r="39152" spans="3:4" hidden="1" outlineLevel="1" x14ac:dyDescent="0.2">
      <c r="C39152" s="554"/>
      <c r="D39152" s="554"/>
    </row>
    <row r="39153" spans="3:4" hidden="1" outlineLevel="1" x14ac:dyDescent="0.2">
      <c r="C39153" s="554"/>
      <c r="D39153" s="554"/>
    </row>
    <row r="39154" spans="3:4" hidden="1" outlineLevel="1" x14ac:dyDescent="0.2">
      <c r="C39154" s="554"/>
      <c r="D39154" s="554"/>
    </row>
    <row r="39155" spans="3:4" hidden="1" outlineLevel="1" x14ac:dyDescent="0.2">
      <c r="C39155" s="554"/>
      <c r="D39155" s="554"/>
    </row>
    <row r="39156" spans="3:4" hidden="1" outlineLevel="1" x14ac:dyDescent="0.2">
      <c r="C39156" s="554"/>
      <c r="D39156" s="554"/>
    </row>
    <row r="39157" spans="3:4" hidden="1" outlineLevel="1" x14ac:dyDescent="0.2">
      <c r="C39157" s="554"/>
      <c r="D39157" s="554"/>
    </row>
    <row r="39158" spans="3:4" hidden="1" outlineLevel="1" x14ac:dyDescent="0.2">
      <c r="C39158" s="554"/>
      <c r="D39158" s="554"/>
    </row>
    <row r="39159" spans="3:4" hidden="1" outlineLevel="1" x14ac:dyDescent="0.2">
      <c r="C39159" s="554"/>
      <c r="D39159" s="554"/>
    </row>
    <row r="39160" spans="3:4" hidden="1" outlineLevel="1" x14ac:dyDescent="0.2">
      <c r="C39160" s="554"/>
      <c r="D39160" s="554"/>
    </row>
    <row r="39161" spans="3:4" hidden="1" outlineLevel="1" x14ac:dyDescent="0.2">
      <c r="C39161" s="554"/>
      <c r="D39161" s="554"/>
    </row>
    <row r="39162" spans="3:4" hidden="1" outlineLevel="1" x14ac:dyDescent="0.2">
      <c r="C39162" s="554"/>
      <c r="D39162" s="554"/>
    </row>
    <row r="39163" spans="3:4" hidden="1" outlineLevel="1" x14ac:dyDescent="0.2">
      <c r="C39163" s="554"/>
      <c r="D39163" s="554"/>
    </row>
    <row r="39164" spans="3:4" hidden="1" outlineLevel="1" x14ac:dyDescent="0.2">
      <c r="C39164" s="554"/>
      <c r="D39164" s="554"/>
    </row>
    <row r="39165" spans="3:4" hidden="1" outlineLevel="1" x14ac:dyDescent="0.2">
      <c r="C39165" s="554"/>
      <c r="D39165" s="554"/>
    </row>
    <row r="39166" spans="3:4" hidden="1" outlineLevel="1" x14ac:dyDescent="0.2">
      <c r="C39166" s="554"/>
      <c r="D39166" s="554"/>
    </row>
    <row r="39167" spans="3:4" hidden="1" outlineLevel="1" x14ac:dyDescent="0.2">
      <c r="C39167" s="554"/>
      <c r="D39167" s="554"/>
    </row>
    <row r="39168" spans="3:4" hidden="1" outlineLevel="1" x14ac:dyDescent="0.2">
      <c r="C39168" s="554"/>
      <c r="D39168" s="554"/>
    </row>
    <row r="39169" spans="3:4" hidden="1" outlineLevel="1" x14ac:dyDescent="0.2">
      <c r="C39169" s="554"/>
      <c r="D39169" s="554"/>
    </row>
    <row r="39170" spans="3:4" hidden="1" outlineLevel="1" x14ac:dyDescent="0.2">
      <c r="C39170" s="554"/>
      <c r="D39170" s="554"/>
    </row>
    <row r="39171" spans="3:4" hidden="1" outlineLevel="1" x14ac:dyDescent="0.2">
      <c r="C39171" s="554"/>
      <c r="D39171" s="554"/>
    </row>
    <row r="39172" spans="3:4" hidden="1" outlineLevel="1" x14ac:dyDescent="0.2">
      <c r="C39172" s="554"/>
      <c r="D39172" s="554"/>
    </row>
    <row r="39173" spans="3:4" hidden="1" outlineLevel="1" x14ac:dyDescent="0.2">
      <c r="C39173" s="554"/>
      <c r="D39173" s="554"/>
    </row>
    <row r="39174" spans="3:4" hidden="1" outlineLevel="1" x14ac:dyDescent="0.2">
      <c r="C39174" s="554"/>
      <c r="D39174" s="554"/>
    </row>
    <row r="39175" spans="3:4" hidden="1" outlineLevel="1" x14ac:dyDescent="0.2">
      <c r="C39175" s="554"/>
      <c r="D39175" s="554"/>
    </row>
    <row r="39176" spans="3:4" hidden="1" outlineLevel="1" x14ac:dyDescent="0.2">
      <c r="C39176" s="554"/>
      <c r="D39176" s="554"/>
    </row>
    <row r="39177" spans="3:4" hidden="1" outlineLevel="1" x14ac:dyDescent="0.2">
      <c r="C39177" s="554"/>
      <c r="D39177" s="554"/>
    </row>
    <row r="39178" spans="3:4" hidden="1" outlineLevel="1" x14ac:dyDescent="0.2">
      <c r="C39178" s="554"/>
      <c r="D39178" s="554"/>
    </row>
    <row r="39179" spans="3:4" hidden="1" outlineLevel="1" x14ac:dyDescent="0.2">
      <c r="C39179" s="554"/>
      <c r="D39179" s="554"/>
    </row>
    <row r="39180" spans="3:4" hidden="1" outlineLevel="1" x14ac:dyDescent="0.2">
      <c r="C39180" s="554"/>
      <c r="D39180" s="554"/>
    </row>
    <row r="39181" spans="3:4" hidden="1" outlineLevel="1" x14ac:dyDescent="0.2">
      <c r="C39181" s="554"/>
      <c r="D39181" s="554"/>
    </row>
    <row r="39182" spans="3:4" hidden="1" outlineLevel="1" x14ac:dyDescent="0.2">
      <c r="C39182" s="554"/>
      <c r="D39182" s="554"/>
    </row>
    <row r="39183" spans="3:4" hidden="1" outlineLevel="1" x14ac:dyDescent="0.2">
      <c r="C39183" s="554"/>
      <c r="D39183" s="554"/>
    </row>
    <row r="39184" spans="3:4" hidden="1" outlineLevel="1" x14ac:dyDescent="0.2">
      <c r="C39184" s="554"/>
      <c r="D39184" s="554"/>
    </row>
    <row r="39185" spans="3:4" hidden="1" outlineLevel="1" x14ac:dyDescent="0.2">
      <c r="C39185" s="554"/>
      <c r="D39185" s="554"/>
    </row>
    <row r="39186" spans="3:4" hidden="1" outlineLevel="1" x14ac:dyDescent="0.2">
      <c r="C39186" s="554"/>
      <c r="D39186" s="554"/>
    </row>
    <row r="39187" spans="3:4" hidden="1" outlineLevel="1" x14ac:dyDescent="0.2">
      <c r="C39187" s="554"/>
      <c r="D39187" s="554"/>
    </row>
    <row r="39188" spans="3:4" hidden="1" outlineLevel="1" x14ac:dyDescent="0.2">
      <c r="C39188" s="554"/>
      <c r="D39188" s="554"/>
    </row>
    <row r="39189" spans="3:4" hidden="1" outlineLevel="1" x14ac:dyDescent="0.2">
      <c r="C39189" s="554"/>
      <c r="D39189" s="554"/>
    </row>
    <row r="39190" spans="3:4" hidden="1" outlineLevel="1" x14ac:dyDescent="0.2">
      <c r="C39190" s="554"/>
      <c r="D39190" s="554"/>
    </row>
    <row r="39191" spans="3:4" hidden="1" outlineLevel="1" x14ac:dyDescent="0.2">
      <c r="C39191" s="554"/>
      <c r="D39191" s="554"/>
    </row>
    <row r="39192" spans="3:4" hidden="1" outlineLevel="1" x14ac:dyDescent="0.2">
      <c r="C39192" s="554"/>
      <c r="D39192" s="554"/>
    </row>
    <row r="39193" spans="3:4" hidden="1" outlineLevel="1" x14ac:dyDescent="0.2">
      <c r="C39193" s="554"/>
      <c r="D39193" s="554"/>
    </row>
    <row r="39194" spans="3:4" hidden="1" outlineLevel="1" x14ac:dyDescent="0.2">
      <c r="C39194" s="554"/>
      <c r="D39194" s="554"/>
    </row>
    <row r="39195" spans="3:4" hidden="1" outlineLevel="1" x14ac:dyDescent="0.2">
      <c r="C39195" s="554"/>
      <c r="D39195" s="554"/>
    </row>
    <row r="39196" spans="3:4" hidden="1" outlineLevel="1" x14ac:dyDescent="0.2">
      <c r="C39196" s="554"/>
      <c r="D39196" s="554"/>
    </row>
    <row r="39197" spans="3:4" hidden="1" outlineLevel="1" x14ac:dyDescent="0.2">
      <c r="C39197" s="554"/>
      <c r="D39197" s="554"/>
    </row>
    <row r="39198" spans="3:4" hidden="1" outlineLevel="1" x14ac:dyDescent="0.2">
      <c r="C39198" s="554"/>
      <c r="D39198" s="554"/>
    </row>
    <row r="39199" spans="3:4" hidden="1" outlineLevel="1" x14ac:dyDescent="0.2">
      <c r="C39199" s="554"/>
      <c r="D39199" s="554"/>
    </row>
    <row r="39200" spans="3:4" hidden="1" outlineLevel="1" x14ac:dyDescent="0.2">
      <c r="C39200" s="554"/>
      <c r="D39200" s="554"/>
    </row>
    <row r="39201" spans="3:4" hidden="1" outlineLevel="1" x14ac:dyDescent="0.2">
      <c r="C39201" s="554"/>
      <c r="D39201" s="554"/>
    </row>
    <row r="39202" spans="3:4" hidden="1" outlineLevel="1" x14ac:dyDescent="0.2">
      <c r="C39202" s="554"/>
      <c r="D39202" s="554"/>
    </row>
    <row r="39203" spans="3:4" hidden="1" outlineLevel="1" x14ac:dyDescent="0.2">
      <c r="C39203" s="554"/>
      <c r="D39203" s="554"/>
    </row>
    <row r="39204" spans="3:4" hidden="1" outlineLevel="1" x14ac:dyDescent="0.2">
      <c r="C39204" s="554"/>
      <c r="D39204" s="554"/>
    </row>
    <row r="39205" spans="3:4" hidden="1" outlineLevel="1" x14ac:dyDescent="0.2">
      <c r="C39205" s="554"/>
      <c r="D39205" s="554"/>
    </row>
    <row r="39206" spans="3:4" hidden="1" outlineLevel="1" x14ac:dyDescent="0.2">
      <c r="C39206" s="554"/>
      <c r="D39206" s="554"/>
    </row>
    <row r="39207" spans="3:4" hidden="1" outlineLevel="1" x14ac:dyDescent="0.2">
      <c r="C39207" s="554"/>
      <c r="D39207" s="554"/>
    </row>
    <row r="39208" spans="3:4" hidden="1" outlineLevel="1" x14ac:dyDescent="0.2">
      <c r="C39208" s="554"/>
      <c r="D39208" s="554"/>
    </row>
    <row r="39209" spans="3:4" hidden="1" outlineLevel="1" x14ac:dyDescent="0.2">
      <c r="C39209" s="554"/>
      <c r="D39209" s="554"/>
    </row>
    <row r="39210" spans="3:4" hidden="1" outlineLevel="1" x14ac:dyDescent="0.2">
      <c r="C39210" s="554"/>
      <c r="D39210" s="554"/>
    </row>
    <row r="39211" spans="3:4" hidden="1" outlineLevel="1" x14ac:dyDescent="0.2">
      <c r="C39211" s="554"/>
      <c r="D39211" s="554"/>
    </row>
    <row r="39212" spans="3:4" hidden="1" outlineLevel="1" x14ac:dyDescent="0.2">
      <c r="C39212" s="554"/>
      <c r="D39212" s="554"/>
    </row>
    <row r="39213" spans="3:4" hidden="1" outlineLevel="1" x14ac:dyDescent="0.2">
      <c r="C39213" s="554"/>
      <c r="D39213" s="554"/>
    </row>
    <row r="39214" spans="3:4" hidden="1" outlineLevel="1" x14ac:dyDescent="0.2">
      <c r="C39214" s="554"/>
      <c r="D39214" s="554"/>
    </row>
    <row r="39215" spans="3:4" hidden="1" outlineLevel="1" x14ac:dyDescent="0.2">
      <c r="C39215" s="554"/>
      <c r="D39215" s="554"/>
    </row>
    <row r="39216" spans="3:4" hidden="1" outlineLevel="1" x14ac:dyDescent="0.2">
      <c r="C39216" s="554"/>
      <c r="D39216" s="554"/>
    </row>
    <row r="39217" spans="3:4" hidden="1" outlineLevel="1" x14ac:dyDescent="0.2">
      <c r="C39217" s="554"/>
      <c r="D39217" s="554"/>
    </row>
    <row r="39218" spans="3:4" hidden="1" outlineLevel="1" x14ac:dyDescent="0.2">
      <c r="C39218" s="554"/>
      <c r="D39218" s="554"/>
    </row>
    <row r="39219" spans="3:4" hidden="1" outlineLevel="1" x14ac:dyDescent="0.2">
      <c r="C39219" s="554"/>
      <c r="D39219" s="554"/>
    </row>
    <row r="39220" spans="3:4" hidden="1" outlineLevel="1" x14ac:dyDescent="0.2">
      <c r="C39220" s="554"/>
      <c r="D39220" s="554"/>
    </row>
    <row r="39221" spans="3:4" hidden="1" outlineLevel="1" x14ac:dyDescent="0.2">
      <c r="C39221" s="554"/>
      <c r="D39221" s="554"/>
    </row>
    <row r="39222" spans="3:4" hidden="1" outlineLevel="1" x14ac:dyDescent="0.2">
      <c r="C39222" s="554"/>
      <c r="D39222" s="554"/>
    </row>
    <row r="39223" spans="3:4" hidden="1" outlineLevel="1" x14ac:dyDescent="0.2">
      <c r="C39223" s="554"/>
      <c r="D39223" s="554"/>
    </row>
    <row r="39224" spans="3:4" hidden="1" outlineLevel="1" x14ac:dyDescent="0.2">
      <c r="C39224" s="554"/>
      <c r="D39224" s="554"/>
    </row>
    <row r="39225" spans="3:4" hidden="1" outlineLevel="1" x14ac:dyDescent="0.2">
      <c r="C39225" s="554"/>
      <c r="D39225" s="554"/>
    </row>
    <row r="39226" spans="3:4" hidden="1" outlineLevel="1" x14ac:dyDescent="0.2">
      <c r="C39226" s="554"/>
      <c r="D39226" s="554"/>
    </row>
    <row r="39227" spans="3:4" hidden="1" outlineLevel="1" x14ac:dyDescent="0.2">
      <c r="C39227" s="554"/>
      <c r="D39227" s="554"/>
    </row>
    <row r="39228" spans="3:4" hidden="1" outlineLevel="1" x14ac:dyDescent="0.2">
      <c r="C39228" s="554"/>
      <c r="D39228" s="554"/>
    </row>
    <row r="39229" spans="3:4" hidden="1" outlineLevel="1" x14ac:dyDescent="0.2">
      <c r="C39229" s="554"/>
      <c r="D39229" s="554"/>
    </row>
    <row r="39230" spans="3:4" hidden="1" outlineLevel="1" x14ac:dyDescent="0.2">
      <c r="C39230" s="554"/>
      <c r="D39230" s="554"/>
    </row>
    <row r="39231" spans="3:4" hidden="1" outlineLevel="1" x14ac:dyDescent="0.2">
      <c r="C39231" s="554"/>
      <c r="D39231" s="554"/>
    </row>
    <row r="39232" spans="3:4" hidden="1" outlineLevel="1" x14ac:dyDescent="0.2">
      <c r="C39232" s="554"/>
      <c r="D39232" s="554"/>
    </row>
    <row r="39233" spans="3:4" hidden="1" outlineLevel="1" x14ac:dyDescent="0.2">
      <c r="C39233" s="554"/>
      <c r="D39233" s="554"/>
    </row>
    <row r="39234" spans="3:4" hidden="1" outlineLevel="1" x14ac:dyDescent="0.2">
      <c r="C39234" s="554"/>
      <c r="D39234" s="554"/>
    </row>
    <row r="39235" spans="3:4" hidden="1" outlineLevel="1" x14ac:dyDescent="0.2">
      <c r="C39235" s="554"/>
      <c r="D39235" s="554"/>
    </row>
    <row r="39236" spans="3:4" hidden="1" outlineLevel="1" x14ac:dyDescent="0.2">
      <c r="C39236" s="554"/>
      <c r="D39236" s="554"/>
    </row>
    <row r="39237" spans="3:4" hidden="1" outlineLevel="1" x14ac:dyDescent="0.2">
      <c r="C39237" s="554"/>
      <c r="D39237" s="554"/>
    </row>
    <row r="39238" spans="3:4" hidden="1" outlineLevel="1" x14ac:dyDescent="0.2">
      <c r="C39238" s="554"/>
      <c r="D39238" s="554"/>
    </row>
    <row r="39239" spans="3:4" hidden="1" outlineLevel="1" x14ac:dyDescent="0.2">
      <c r="C39239" s="554"/>
      <c r="D39239" s="554"/>
    </row>
    <row r="39240" spans="3:4" hidden="1" outlineLevel="1" x14ac:dyDescent="0.2">
      <c r="C39240" s="554"/>
      <c r="D39240" s="554"/>
    </row>
    <row r="39241" spans="3:4" hidden="1" outlineLevel="1" x14ac:dyDescent="0.2">
      <c r="C39241" s="554"/>
      <c r="D39241" s="554"/>
    </row>
    <row r="39242" spans="3:4" hidden="1" outlineLevel="1" x14ac:dyDescent="0.2">
      <c r="C39242" s="554"/>
      <c r="D39242" s="554"/>
    </row>
    <row r="39243" spans="3:4" hidden="1" outlineLevel="1" x14ac:dyDescent="0.2">
      <c r="C39243" s="554"/>
      <c r="D39243" s="554"/>
    </row>
    <row r="39244" spans="3:4" hidden="1" outlineLevel="1" x14ac:dyDescent="0.2">
      <c r="C39244" s="554"/>
      <c r="D39244" s="554"/>
    </row>
    <row r="39245" spans="3:4" hidden="1" outlineLevel="1" x14ac:dyDescent="0.2">
      <c r="C39245" s="554"/>
      <c r="D39245" s="554"/>
    </row>
    <row r="39246" spans="3:4" hidden="1" outlineLevel="1" x14ac:dyDescent="0.2">
      <c r="C39246" s="554"/>
      <c r="D39246" s="554"/>
    </row>
    <row r="39247" spans="3:4" hidden="1" outlineLevel="1" x14ac:dyDescent="0.2">
      <c r="C39247" s="554"/>
      <c r="D39247" s="554"/>
    </row>
    <row r="39248" spans="3:4" hidden="1" outlineLevel="1" x14ac:dyDescent="0.2">
      <c r="C39248" s="554"/>
      <c r="D39248" s="554"/>
    </row>
    <row r="39249" spans="3:4" hidden="1" outlineLevel="1" x14ac:dyDescent="0.2">
      <c r="C39249" s="554"/>
      <c r="D39249" s="554"/>
    </row>
    <row r="39250" spans="3:4" hidden="1" outlineLevel="1" x14ac:dyDescent="0.2">
      <c r="C39250" s="554"/>
      <c r="D39250" s="554"/>
    </row>
    <row r="39251" spans="3:4" hidden="1" outlineLevel="1" x14ac:dyDescent="0.2">
      <c r="C39251" s="554"/>
      <c r="D39251" s="554"/>
    </row>
    <row r="39252" spans="3:4" hidden="1" outlineLevel="1" x14ac:dyDescent="0.2">
      <c r="C39252" s="554"/>
      <c r="D39252" s="554"/>
    </row>
    <row r="39253" spans="3:4" hidden="1" outlineLevel="1" x14ac:dyDescent="0.2">
      <c r="C39253" s="554"/>
      <c r="D39253" s="554"/>
    </row>
    <row r="39254" spans="3:4" hidden="1" outlineLevel="1" x14ac:dyDescent="0.2">
      <c r="C39254" s="554"/>
      <c r="D39254" s="554"/>
    </row>
    <row r="39255" spans="3:4" hidden="1" outlineLevel="1" x14ac:dyDescent="0.2">
      <c r="C39255" s="554"/>
      <c r="D39255" s="554"/>
    </row>
    <row r="39256" spans="3:4" hidden="1" outlineLevel="1" x14ac:dyDescent="0.2">
      <c r="C39256" s="554"/>
      <c r="D39256" s="554"/>
    </row>
    <row r="39257" spans="3:4" hidden="1" outlineLevel="1" x14ac:dyDescent="0.2">
      <c r="C39257" s="554"/>
      <c r="D39257" s="554"/>
    </row>
    <row r="39258" spans="3:4" hidden="1" outlineLevel="1" x14ac:dyDescent="0.2">
      <c r="C39258" s="554"/>
      <c r="D39258" s="554"/>
    </row>
    <row r="39259" spans="3:4" hidden="1" outlineLevel="1" x14ac:dyDescent="0.2">
      <c r="C39259" s="554"/>
      <c r="D39259" s="554"/>
    </row>
    <row r="39260" spans="3:4" hidden="1" outlineLevel="1" x14ac:dyDescent="0.2">
      <c r="C39260" s="554"/>
      <c r="D39260" s="554"/>
    </row>
    <row r="39261" spans="3:4" hidden="1" outlineLevel="1" x14ac:dyDescent="0.2">
      <c r="C39261" s="554"/>
      <c r="D39261" s="554"/>
    </row>
    <row r="39262" spans="3:4" hidden="1" outlineLevel="1" x14ac:dyDescent="0.2">
      <c r="C39262" s="554"/>
      <c r="D39262" s="554"/>
    </row>
    <row r="39263" spans="3:4" hidden="1" outlineLevel="1" x14ac:dyDescent="0.2">
      <c r="C39263" s="554"/>
      <c r="D39263" s="554"/>
    </row>
    <row r="39264" spans="3:4" hidden="1" outlineLevel="1" x14ac:dyDescent="0.2">
      <c r="C39264" s="554"/>
      <c r="D39264" s="554"/>
    </row>
    <row r="39265" spans="3:4" hidden="1" outlineLevel="1" x14ac:dyDescent="0.2">
      <c r="C39265" s="554"/>
      <c r="D39265" s="554"/>
    </row>
    <row r="39266" spans="3:4" hidden="1" outlineLevel="1" x14ac:dyDescent="0.2">
      <c r="C39266" s="554"/>
      <c r="D39266" s="554"/>
    </row>
    <row r="39267" spans="3:4" hidden="1" outlineLevel="1" x14ac:dyDescent="0.2">
      <c r="C39267" s="554"/>
      <c r="D39267" s="554"/>
    </row>
    <row r="39268" spans="3:4" hidden="1" outlineLevel="1" x14ac:dyDescent="0.2">
      <c r="C39268" s="554"/>
      <c r="D39268" s="554"/>
    </row>
    <row r="39269" spans="3:4" hidden="1" outlineLevel="1" x14ac:dyDescent="0.2">
      <c r="C39269" s="554"/>
      <c r="D39269" s="554"/>
    </row>
    <row r="39270" spans="3:4" hidden="1" outlineLevel="1" x14ac:dyDescent="0.2">
      <c r="C39270" s="554"/>
      <c r="D39270" s="554"/>
    </row>
    <row r="39271" spans="3:4" hidden="1" outlineLevel="1" x14ac:dyDescent="0.2">
      <c r="C39271" s="554"/>
      <c r="D39271" s="554"/>
    </row>
    <row r="39272" spans="3:4" hidden="1" outlineLevel="1" x14ac:dyDescent="0.2">
      <c r="C39272" s="554"/>
      <c r="D39272" s="554"/>
    </row>
    <row r="39273" spans="3:4" hidden="1" outlineLevel="1" x14ac:dyDescent="0.2">
      <c r="C39273" s="554"/>
      <c r="D39273" s="554"/>
    </row>
    <row r="39274" spans="3:4" hidden="1" outlineLevel="1" x14ac:dyDescent="0.2">
      <c r="C39274" s="554"/>
      <c r="D39274" s="554"/>
    </row>
    <row r="39275" spans="3:4" hidden="1" outlineLevel="1" x14ac:dyDescent="0.2">
      <c r="C39275" s="554"/>
      <c r="D39275" s="554"/>
    </row>
    <row r="39276" spans="3:4" hidden="1" outlineLevel="1" x14ac:dyDescent="0.2">
      <c r="C39276" s="554"/>
      <c r="D39276" s="554"/>
    </row>
    <row r="39277" spans="3:4" hidden="1" outlineLevel="1" x14ac:dyDescent="0.2">
      <c r="C39277" s="554"/>
      <c r="D39277" s="554"/>
    </row>
    <row r="39278" spans="3:4" hidden="1" outlineLevel="1" x14ac:dyDescent="0.2">
      <c r="C39278" s="554"/>
      <c r="D39278" s="554"/>
    </row>
    <row r="39279" spans="3:4" hidden="1" outlineLevel="1" x14ac:dyDescent="0.2">
      <c r="C39279" s="554"/>
      <c r="D39279" s="554"/>
    </row>
    <row r="39280" spans="3:4" hidden="1" outlineLevel="1" x14ac:dyDescent="0.2">
      <c r="C39280" s="554"/>
      <c r="D39280" s="554"/>
    </row>
    <row r="39281" spans="3:4" hidden="1" outlineLevel="1" x14ac:dyDescent="0.2">
      <c r="C39281" s="554"/>
      <c r="D39281" s="554"/>
    </row>
    <row r="39282" spans="3:4" hidden="1" outlineLevel="1" x14ac:dyDescent="0.2">
      <c r="C39282" s="554"/>
      <c r="D39282" s="554"/>
    </row>
    <row r="39283" spans="3:4" hidden="1" outlineLevel="1" x14ac:dyDescent="0.2">
      <c r="C39283" s="554"/>
      <c r="D39283" s="554"/>
    </row>
    <row r="39284" spans="3:4" hidden="1" outlineLevel="1" x14ac:dyDescent="0.2">
      <c r="C39284" s="554"/>
      <c r="D39284" s="554"/>
    </row>
    <row r="39285" spans="3:4" hidden="1" outlineLevel="1" x14ac:dyDescent="0.2">
      <c r="C39285" s="554"/>
      <c r="D39285" s="554"/>
    </row>
    <row r="39286" spans="3:4" hidden="1" outlineLevel="1" x14ac:dyDescent="0.2">
      <c r="C39286" s="554"/>
      <c r="D39286" s="554"/>
    </row>
    <row r="39287" spans="3:4" hidden="1" outlineLevel="1" x14ac:dyDescent="0.2">
      <c r="C39287" s="554"/>
      <c r="D39287" s="554"/>
    </row>
    <row r="39288" spans="3:4" hidden="1" outlineLevel="1" x14ac:dyDescent="0.2">
      <c r="C39288" s="554"/>
      <c r="D39288" s="554"/>
    </row>
    <row r="39289" spans="3:4" hidden="1" outlineLevel="1" x14ac:dyDescent="0.2">
      <c r="C39289" s="554"/>
      <c r="D39289" s="554"/>
    </row>
    <row r="39290" spans="3:4" hidden="1" outlineLevel="1" x14ac:dyDescent="0.2">
      <c r="C39290" s="554"/>
      <c r="D39290" s="554"/>
    </row>
    <row r="39291" spans="3:4" hidden="1" outlineLevel="1" x14ac:dyDescent="0.2">
      <c r="C39291" s="554"/>
      <c r="D39291" s="554"/>
    </row>
    <row r="39292" spans="3:4" hidden="1" outlineLevel="1" x14ac:dyDescent="0.2">
      <c r="C39292" s="554"/>
      <c r="D39292" s="554"/>
    </row>
    <row r="39293" spans="3:4" hidden="1" outlineLevel="1" x14ac:dyDescent="0.2">
      <c r="C39293" s="554"/>
      <c r="D39293" s="554"/>
    </row>
    <row r="39294" spans="3:4" hidden="1" outlineLevel="1" x14ac:dyDescent="0.2">
      <c r="C39294" s="554"/>
      <c r="D39294" s="554"/>
    </row>
    <row r="39295" spans="3:4" hidden="1" outlineLevel="1" x14ac:dyDescent="0.2">
      <c r="C39295" s="554"/>
      <c r="D39295" s="554"/>
    </row>
    <row r="39296" spans="3:4" hidden="1" outlineLevel="1" x14ac:dyDescent="0.2">
      <c r="C39296" s="554"/>
      <c r="D39296" s="554"/>
    </row>
    <row r="39297" spans="3:4" hidden="1" outlineLevel="1" x14ac:dyDescent="0.2">
      <c r="C39297" s="554"/>
      <c r="D39297" s="554"/>
    </row>
    <row r="39298" spans="3:4" hidden="1" outlineLevel="1" x14ac:dyDescent="0.2">
      <c r="C39298" s="554"/>
      <c r="D39298" s="554"/>
    </row>
    <row r="39299" spans="3:4" hidden="1" outlineLevel="1" x14ac:dyDescent="0.2">
      <c r="C39299" s="554"/>
      <c r="D39299" s="554"/>
    </row>
    <row r="39300" spans="3:4" hidden="1" outlineLevel="1" x14ac:dyDescent="0.2">
      <c r="C39300" s="554"/>
      <c r="D39300" s="554"/>
    </row>
    <row r="39301" spans="3:4" hidden="1" outlineLevel="1" x14ac:dyDescent="0.2">
      <c r="C39301" s="554"/>
      <c r="D39301" s="554"/>
    </row>
    <row r="39302" spans="3:4" hidden="1" outlineLevel="1" x14ac:dyDescent="0.2">
      <c r="C39302" s="554"/>
      <c r="D39302" s="554"/>
    </row>
    <row r="39303" spans="3:4" hidden="1" outlineLevel="1" x14ac:dyDescent="0.2">
      <c r="C39303" s="554"/>
      <c r="D39303" s="554"/>
    </row>
    <row r="39304" spans="3:4" hidden="1" outlineLevel="1" x14ac:dyDescent="0.2">
      <c r="C39304" s="554"/>
      <c r="D39304" s="554"/>
    </row>
    <row r="39305" spans="3:4" hidden="1" outlineLevel="1" x14ac:dyDescent="0.2">
      <c r="C39305" s="554"/>
      <c r="D39305" s="554"/>
    </row>
    <row r="39306" spans="3:4" hidden="1" outlineLevel="1" x14ac:dyDescent="0.2">
      <c r="C39306" s="554"/>
      <c r="D39306" s="554"/>
    </row>
    <row r="39307" spans="3:4" hidden="1" outlineLevel="1" x14ac:dyDescent="0.2">
      <c r="C39307" s="554"/>
      <c r="D39307" s="554"/>
    </row>
    <row r="39308" spans="3:4" hidden="1" outlineLevel="1" x14ac:dyDescent="0.2">
      <c r="C39308" s="554"/>
      <c r="D39308" s="554"/>
    </row>
    <row r="39309" spans="3:4" hidden="1" outlineLevel="1" x14ac:dyDescent="0.2">
      <c r="C39309" s="554"/>
      <c r="D39309" s="554"/>
    </row>
    <row r="39310" spans="3:4" hidden="1" outlineLevel="1" x14ac:dyDescent="0.2">
      <c r="C39310" s="554"/>
      <c r="D39310" s="554"/>
    </row>
    <row r="39311" spans="3:4" hidden="1" outlineLevel="1" x14ac:dyDescent="0.2">
      <c r="C39311" s="554"/>
      <c r="D39311" s="554"/>
    </row>
    <row r="39312" spans="3:4" hidden="1" outlineLevel="1" x14ac:dyDescent="0.2">
      <c r="C39312" s="554"/>
      <c r="D39312" s="554"/>
    </row>
    <row r="39313" spans="3:4" hidden="1" outlineLevel="1" x14ac:dyDescent="0.2">
      <c r="C39313" s="554"/>
      <c r="D39313" s="554"/>
    </row>
    <row r="39314" spans="3:4" hidden="1" outlineLevel="1" x14ac:dyDescent="0.2">
      <c r="C39314" s="554"/>
      <c r="D39314" s="554"/>
    </row>
    <row r="39315" spans="3:4" hidden="1" outlineLevel="1" x14ac:dyDescent="0.2">
      <c r="C39315" s="554"/>
      <c r="D39315" s="554"/>
    </row>
    <row r="39316" spans="3:4" hidden="1" outlineLevel="1" x14ac:dyDescent="0.2">
      <c r="C39316" s="554"/>
      <c r="D39316" s="554"/>
    </row>
    <row r="39317" spans="3:4" hidden="1" outlineLevel="1" x14ac:dyDescent="0.2">
      <c r="C39317" s="554"/>
      <c r="D39317" s="554"/>
    </row>
    <row r="39318" spans="3:4" hidden="1" outlineLevel="1" x14ac:dyDescent="0.2">
      <c r="C39318" s="554"/>
      <c r="D39318" s="554"/>
    </row>
    <row r="39319" spans="3:4" hidden="1" outlineLevel="1" x14ac:dyDescent="0.2">
      <c r="C39319" s="554"/>
      <c r="D39319" s="554"/>
    </row>
    <row r="39320" spans="3:4" hidden="1" outlineLevel="1" x14ac:dyDescent="0.2">
      <c r="C39320" s="554"/>
      <c r="D39320" s="554"/>
    </row>
    <row r="39321" spans="3:4" hidden="1" outlineLevel="1" x14ac:dyDescent="0.2">
      <c r="C39321" s="554"/>
      <c r="D39321" s="554"/>
    </row>
    <row r="39322" spans="3:4" hidden="1" outlineLevel="1" x14ac:dyDescent="0.2">
      <c r="C39322" s="554"/>
      <c r="D39322" s="554"/>
    </row>
    <row r="39323" spans="3:4" hidden="1" outlineLevel="1" x14ac:dyDescent="0.2">
      <c r="C39323" s="554"/>
      <c r="D39323" s="554"/>
    </row>
    <row r="39324" spans="3:4" hidden="1" outlineLevel="1" x14ac:dyDescent="0.2">
      <c r="C39324" s="554"/>
      <c r="D39324" s="554"/>
    </row>
    <row r="39325" spans="3:4" hidden="1" outlineLevel="1" x14ac:dyDescent="0.2">
      <c r="C39325" s="554"/>
      <c r="D39325" s="554"/>
    </row>
    <row r="39326" spans="3:4" hidden="1" outlineLevel="1" x14ac:dyDescent="0.2">
      <c r="C39326" s="554"/>
      <c r="D39326" s="554"/>
    </row>
    <row r="39327" spans="3:4" hidden="1" outlineLevel="1" x14ac:dyDescent="0.2">
      <c r="C39327" s="554"/>
      <c r="D39327" s="554"/>
    </row>
    <row r="39328" spans="3:4" hidden="1" outlineLevel="1" x14ac:dyDescent="0.2">
      <c r="C39328" s="554"/>
      <c r="D39328" s="554"/>
    </row>
    <row r="39329" spans="3:4" hidden="1" outlineLevel="1" x14ac:dyDescent="0.2">
      <c r="C39329" s="554"/>
      <c r="D39329" s="554"/>
    </row>
    <row r="39330" spans="3:4" hidden="1" outlineLevel="1" x14ac:dyDescent="0.2">
      <c r="C39330" s="554"/>
      <c r="D39330" s="554"/>
    </row>
    <row r="39331" spans="3:4" hidden="1" outlineLevel="1" x14ac:dyDescent="0.2">
      <c r="C39331" s="554"/>
      <c r="D39331" s="554"/>
    </row>
    <row r="39332" spans="3:4" hidden="1" outlineLevel="1" x14ac:dyDescent="0.2">
      <c r="C39332" s="554"/>
      <c r="D39332" s="554"/>
    </row>
    <row r="39333" spans="3:4" hidden="1" outlineLevel="1" x14ac:dyDescent="0.2">
      <c r="C39333" s="554"/>
      <c r="D39333" s="554"/>
    </row>
    <row r="39334" spans="3:4" hidden="1" outlineLevel="1" x14ac:dyDescent="0.2">
      <c r="C39334" s="554"/>
      <c r="D39334" s="554"/>
    </row>
    <row r="39335" spans="3:4" hidden="1" outlineLevel="1" x14ac:dyDescent="0.2">
      <c r="C39335" s="554"/>
      <c r="D39335" s="554"/>
    </row>
    <row r="39336" spans="3:4" hidden="1" outlineLevel="1" x14ac:dyDescent="0.2">
      <c r="C39336" s="554"/>
      <c r="D39336" s="554"/>
    </row>
    <row r="39337" spans="3:4" hidden="1" outlineLevel="1" x14ac:dyDescent="0.2">
      <c r="C39337" s="554"/>
      <c r="D39337" s="554"/>
    </row>
    <row r="39338" spans="3:4" hidden="1" outlineLevel="1" x14ac:dyDescent="0.2">
      <c r="C39338" s="554"/>
      <c r="D39338" s="554"/>
    </row>
    <row r="39339" spans="3:4" hidden="1" outlineLevel="1" x14ac:dyDescent="0.2">
      <c r="C39339" s="554"/>
      <c r="D39339" s="554"/>
    </row>
    <row r="39340" spans="3:4" hidden="1" outlineLevel="1" x14ac:dyDescent="0.2">
      <c r="C39340" s="554"/>
      <c r="D39340" s="554"/>
    </row>
    <row r="39341" spans="3:4" hidden="1" outlineLevel="1" x14ac:dyDescent="0.2">
      <c r="C39341" s="554"/>
      <c r="D39341" s="554"/>
    </row>
    <row r="39342" spans="3:4" hidden="1" outlineLevel="1" x14ac:dyDescent="0.2">
      <c r="C39342" s="554"/>
      <c r="D39342" s="554"/>
    </row>
    <row r="39343" spans="3:4" hidden="1" outlineLevel="1" x14ac:dyDescent="0.2">
      <c r="C39343" s="554"/>
      <c r="D39343" s="554"/>
    </row>
    <row r="39344" spans="3:4" hidden="1" outlineLevel="1" x14ac:dyDescent="0.2">
      <c r="C39344" s="554"/>
      <c r="D39344" s="554"/>
    </row>
    <row r="39345" spans="3:4" hidden="1" outlineLevel="1" x14ac:dyDescent="0.2">
      <c r="C39345" s="554"/>
      <c r="D39345" s="554"/>
    </row>
    <row r="39346" spans="3:4" hidden="1" outlineLevel="1" x14ac:dyDescent="0.2">
      <c r="C39346" s="554"/>
      <c r="D39346" s="554"/>
    </row>
    <row r="39347" spans="3:4" hidden="1" outlineLevel="1" x14ac:dyDescent="0.2">
      <c r="C39347" s="554"/>
      <c r="D39347" s="554"/>
    </row>
    <row r="39348" spans="3:4" hidden="1" outlineLevel="1" x14ac:dyDescent="0.2">
      <c r="C39348" s="554"/>
      <c r="D39348" s="554"/>
    </row>
    <row r="39349" spans="3:4" hidden="1" outlineLevel="1" x14ac:dyDescent="0.2">
      <c r="C39349" s="554"/>
      <c r="D39349" s="554"/>
    </row>
    <row r="39350" spans="3:4" hidden="1" outlineLevel="1" x14ac:dyDescent="0.2">
      <c r="C39350" s="554"/>
      <c r="D39350" s="554"/>
    </row>
    <row r="39351" spans="3:4" hidden="1" outlineLevel="1" x14ac:dyDescent="0.2">
      <c r="C39351" s="554"/>
      <c r="D39351" s="554"/>
    </row>
    <row r="39352" spans="3:4" hidden="1" outlineLevel="1" x14ac:dyDescent="0.2">
      <c r="C39352" s="554"/>
      <c r="D39352" s="554"/>
    </row>
    <row r="39353" spans="3:4" hidden="1" outlineLevel="1" x14ac:dyDescent="0.2">
      <c r="C39353" s="554"/>
      <c r="D39353" s="554"/>
    </row>
    <row r="39354" spans="3:4" hidden="1" outlineLevel="1" x14ac:dyDescent="0.2">
      <c r="C39354" s="554"/>
      <c r="D39354" s="554"/>
    </row>
    <row r="39355" spans="3:4" hidden="1" outlineLevel="1" x14ac:dyDescent="0.2">
      <c r="C39355" s="554"/>
      <c r="D39355" s="554"/>
    </row>
    <row r="39356" spans="3:4" hidden="1" outlineLevel="1" x14ac:dyDescent="0.2">
      <c r="C39356" s="554"/>
      <c r="D39356" s="554"/>
    </row>
    <row r="39357" spans="3:4" hidden="1" outlineLevel="1" x14ac:dyDescent="0.2">
      <c r="C39357" s="554"/>
      <c r="D39357" s="554"/>
    </row>
    <row r="39358" spans="3:4" hidden="1" outlineLevel="1" x14ac:dyDescent="0.2">
      <c r="C39358" s="554"/>
      <c r="D39358" s="554"/>
    </row>
    <row r="39359" spans="3:4" hidden="1" outlineLevel="1" x14ac:dyDescent="0.2">
      <c r="C39359" s="554"/>
      <c r="D39359" s="554"/>
    </row>
    <row r="39360" spans="3:4" hidden="1" outlineLevel="1" x14ac:dyDescent="0.2">
      <c r="C39360" s="554"/>
      <c r="D39360" s="554"/>
    </row>
    <row r="39361" spans="3:4" hidden="1" outlineLevel="1" x14ac:dyDescent="0.2">
      <c r="C39361" s="554"/>
      <c r="D39361" s="554"/>
    </row>
    <row r="39362" spans="3:4" hidden="1" outlineLevel="1" x14ac:dyDescent="0.2">
      <c r="C39362" s="554"/>
      <c r="D39362" s="554"/>
    </row>
    <row r="39363" spans="3:4" hidden="1" outlineLevel="1" x14ac:dyDescent="0.2">
      <c r="C39363" s="554"/>
      <c r="D39363" s="554"/>
    </row>
    <row r="39364" spans="3:4" hidden="1" outlineLevel="1" x14ac:dyDescent="0.2">
      <c r="C39364" s="554"/>
      <c r="D39364" s="554"/>
    </row>
    <row r="39365" spans="3:4" hidden="1" outlineLevel="1" x14ac:dyDescent="0.2">
      <c r="C39365" s="554"/>
      <c r="D39365" s="554"/>
    </row>
    <row r="39366" spans="3:4" hidden="1" outlineLevel="1" x14ac:dyDescent="0.2">
      <c r="C39366" s="554"/>
      <c r="D39366" s="554"/>
    </row>
    <row r="39367" spans="3:4" hidden="1" outlineLevel="1" x14ac:dyDescent="0.2">
      <c r="C39367" s="554"/>
      <c r="D39367" s="554"/>
    </row>
    <row r="39368" spans="3:4" hidden="1" outlineLevel="1" x14ac:dyDescent="0.2">
      <c r="C39368" s="554"/>
      <c r="D39368" s="554"/>
    </row>
    <row r="39369" spans="3:4" hidden="1" outlineLevel="1" x14ac:dyDescent="0.2">
      <c r="C39369" s="554"/>
      <c r="D39369" s="554"/>
    </row>
    <row r="39370" spans="3:4" hidden="1" outlineLevel="1" x14ac:dyDescent="0.2">
      <c r="C39370" s="554"/>
      <c r="D39370" s="554"/>
    </row>
    <row r="39371" spans="3:4" hidden="1" outlineLevel="1" x14ac:dyDescent="0.2">
      <c r="C39371" s="554"/>
      <c r="D39371" s="554"/>
    </row>
    <row r="39372" spans="3:4" hidden="1" outlineLevel="1" x14ac:dyDescent="0.2">
      <c r="C39372" s="554"/>
      <c r="D39372" s="554"/>
    </row>
    <row r="39373" spans="3:4" hidden="1" outlineLevel="1" x14ac:dyDescent="0.2">
      <c r="C39373" s="554"/>
      <c r="D39373" s="554"/>
    </row>
    <row r="39374" spans="3:4" hidden="1" outlineLevel="1" x14ac:dyDescent="0.2">
      <c r="C39374" s="554"/>
      <c r="D39374" s="554"/>
    </row>
    <row r="39375" spans="3:4" hidden="1" outlineLevel="1" x14ac:dyDescent="0.2">
      <c r="C39375" s="554"/>
      <c r="D39375" s="554"/>
    </row>
    <row r="39376" spans="3:4" hidden="1" outlineLevel="1" x14ac:dyDescent="0.2">
      <c r="C39376" s="554"/>
      <c r="D39376" s="554"/>
    </row>
    <row r="39377" spans="3:4" hidden="1" outlineLevel="1" x14ac:dyDescent="0.2">
      <c r="C39377" s="554"/>
      <c r="D39377" s="554"/>
    </row>
    <row r="39378" spans="3:4" hidden="1" outlineLevel="1" x14ac:dyDescent="0.2">
      <c r="C39378" s="554"/>
      <c r="D39378" s="554"/>
    </row>
    <row r="39379" spans="3:4" hidden="1" outlineLevel="1" x14ac:dyDescent="0.2">
      <c r="C39379" s="554"/>
      <c r="D39379" s="554"/>
    </row>
    <row r="39380" spans="3:4" hidden="1" outlineLevel="1" x14ac:dyDescent="0.2">
      <c r="C39380" s="554"/>
      <c r="D39380" s="554"/>
    </row>
    <row r="39381" spans="3:4" hidden="1" outlineLevel="1" x14ac:dyDescent="0.2">
      <c r="C39381" s="554"/>
      <c r="D39381" s="554"/>
    </row>
    <row r="39382" spans="3:4" hidden="1" outlineLevel="1" x14ac:dyDescent="0.2">
      <c r="C39382" s="554"/>
      <c r="D39382" s="554"/>
    </row>
    <row r="39383" spans="3:4" hidden="1" outlineLevel="1" x14ac:dyDescent="0.2">
      <c r="C39383" s="554"/>
      <c r="D39383" s="554"/>
    </row>
    <row r="39384" spans="3:4" hidden="1" outlineLevel="1" x14ac:dyDescent="0.2">
      <c r="C39384" s="554"/>
      <c r="D39384" s="554"/>
    </row>
    <row r="39385" spans="3:4" hidden="1" outlineLevel="1" x14ac:dyDescent="0.2">
      <c r="C39385" s="554"/>
      <c r="D39385" s="554"/>
    </row>
    <row r="39386" spans="3:4" hidden="1" outlineLevel="1" x14ac:dyDescent="0.2">
      <c r="C39386" s="554"/>
      <c r="D39386" s="554"/>
    </row>
    <row r="39387" spans="3:4" hidden="1" outlineLevel="1" x14ac:dyDescent="0.2">
      <c r="C39387" s="554"/>
      <c r="D39387" s="554"/>
    </row>
    <row r="39388" spans="3:4" hidden="1" outlineLevel="1" x14ac:dyDescent="0.2">
      <c r="C39388" s="554"/>
      <c r="D39388" s="554"/>
    </row>
    <row r="39389" spans="3:4" hidden="1" outlineLevel="1" x14ac:dyDescent="0.2">
      <c r="C39389" s="554"/>
      <c r="D39389" s="554"/>
    </row>
    <row r="39390" spans="3:4" hidden="1" outlineLevel="1" x14ac:dyDescent="0.2">
      <c r="C39390" s="554"/>
      <c r="D39390" s="554"/>
    </row>
    <row r="39391" spans="3:4" hidden="1" outlineLevel="1" x14ac:dyDescent="0.2">
      <c r="C39391" s="554"/>
      <c r="D39391" s="554"/>
    </row>
    <row r="39392" spans="3:4" hidden="1" outlineLevel="1" x14ac:dyDescent="0.2">
      <c r="C39392" s="554"/>
      <c r="D39392" s="554"/>
    </row>
    <row r="39393" spans="3:4" hidden="1" outlineLevel="1" x14ac:dyDescent="0.2">
      <c r="C39393" s="554"/>
      <c r="D39393" s="554"/>
    </row>
    <row r="39394" spans="3:4" hidden="1" outlineLevel="1" x14ac:dyDescent="0.2">
      <c r="C39394" s="554"/>
      <c r="D39394" s="554"/>
    </row>
    <row r="39395" spans="3:4" hidden="1" outlineLevel="1" x14ac:dyDescent="0.2">
      <c r="C39395" s="554"/>
      <c r="D39395" s="554"/>
    </row>
    <row r="39396" spans="3:4" hidden="1" outlineLevel="1" x14ac:dyDescent="0.2">
      <c r="C39396" s="554"/>
      <c r="D39396" s="554"/>
    </row>
    <row r="39397" spans="3:4" hidden="1" outlineLevel="1" x14ac:dyDescent="0.2">
      <c r="C39397" s="554"/>
      <c r="D39397" s="554"/>
    </row>
    <row r="39398" spans="3:4" hidden="1" outlineLevel="1" x14ac:dyDescent="0.2">
      <c r="C39398" s="554"/>
      <c r="D39398" s="554"/>
    </row>
    <row r="39399" spans="3:4" hidden="1" outlineLevel="1" x14ac:dyDescent="0.2">
      <c r="C39399" s="554"/>
      <c r="D39399" s="554"/>
    </row>
    <row r="39400" spans="3:4" hidden="1" outlineLevel="1" x14ac:dyDescent="0.2">
      <c r="C39400" s="554"/>
      <c r="D39400" s="554"/>
    </row>
    <row r="39401" spans="3:4" hidden="1" outlineLevel="1" x14ac:dyDescent="0.2">
      <c r="C39401" s="554"/>
      <c r="D39401" s="554"/>
    </row>
    <row r="39402" spans="3:4" hidden="1" outlineLevel="1" x14ac:dyDescent="0.2">
      <c r="C39402" s="554"/>
      <c r="D39402" s="554"/>
    </row>
    <row r="39403" spans="3:4" hidden="1" outlineLevel="1" x14ac:dyDescent="0.2">
      <c r="C39403" s="554"/>
      <c r="D39403" s="554"/>
    </row>
    <row r="39404" spans="3:4" hidden="1" outlineLevel="1" x14ac:dyDescent="0.2">
      <c r="C39404" s="554"/>
      <c r="D39404" s="554"/>
    </row>
    <row r="39405" spans="3:4" hidden="1" outlineLevel="1" x14ac:dyDescent="0.2">
      <c r="C39405" s="554"/>
      <c r="D39405" s="554"/>
    </row>
    <row r="39406" spans="3:4" hidden="1" outlineLevel="1" x14ac:dyDescent="0.2">
      <c r="C39406" s="554"/>
      <c r="D39406" s="554"/>
    </row>
    <row r="39407" spans="3:4" hidden="1" outlineLevel="1" x14ac:dyDescent="0.2">
      <c r="C39407" s="554"/>
      <c r="D39407" s="554"/>
    </row>
    <row r="39408" spans="3:4" hidden="1" outlineLevel="1" x14ac:dyDescent="0.2">
      <c r="C39408" s="554"/>
      <c r="D39408" s="554"/>
    </row>
    <row r="39409" spans="3:4" hidden="1" outlineLevel="1" x14ac:dyDescent="0.2">
      <c r="C39409" s="554"/>
      <c r="D39409" s="554"/>
    </row>
    <row r="39410" spans="3:4" hidden="1" outlineLevel="1" x14ac:dyDescent="0.2">
      <c r="C39410" s="554"/>
      <c r="D39410" s="554"/>
    </row>
    <row r="39411" spans="3:4" hidden="1" outlineLevel="1" x14ac:dyDescent="0.2">
      <c r="C39411" s="554"/>
      <c r="D39411" s="554"/>
    </row>
    <row r="39412" spans="3:4" hidden="1" outlineLevel="1" x14ac:dyDescent="0.2">
      <c r="C39412" s="554"/>
      <c r="D39412" s="554"/>
    </row>
    <row r="39413" spans="3:4" hidden="1" outlineLevel="1" x14ac:dyDescent="0.2">
      <c r="C39413" s="554"/>
      <c r="D39413" s="554"/>
    </row>
    <row r="39414" spans="3:4" hidden="1" outlineLevel="1" x14ac:dyDescent="0.2">
      <c r="C39414" s="554"/>
      <c r="D39414" s="554"/>
    </row>
    <row r="39415" spans="3:4" hidden="1" outlineLevel="1" x14ac:dyDescent="0.2">
      <c r="C39415" s="554"/>
      <c r="D39415" s="554"/>
    </row>
    <row r="39416" spans="3:4" hidden="1" outlineLevel="1" x14ac:dyDescent="0.2">
      <c r="C39416" s="554"/>
      <c r="D39416" s="554"/>
    </row>
    <row r="39417" spans="3:4" hidden="1" outlineLevel="1" x14ac:dyDescent="0.2">
      <c r="C39417" s="554"/>
      <c r="D39417" s="554"/>
    </row>
    <row r="39418" spans="3:4" hidden="1" outlineLevel="1" x14ac:dyDescent="0.2">
      <c r="C39418" s="554"/>
      <c r="D39418" s="554"/>
    </row>
    <row r="39419" spans="3:4" hidden="1" outlineLevel="1" x14ac:dyDescent="0.2">
      <c r="C39419" s="554"/>
      <c r="D39419" s="554"/>
    </row>
    <row r="39420" spans="3:4" hidden="1" outlineLevel="1" x14ac:dyDescent="0.2">
      <c r="C39420" s="554"/>
      <c r="D39420" s="554"/>
    </row>
    <row r="39421" spans="3:4" hidden="1" outlineLevel="1" x14ac:dyDescent="0.2">
      <c r="C39421" s="554"/>
      <c r="D39421" s="554"/>
    </row>
    <row r="39422" spans="3:4" hidden="1" outlineLevel="1" x14ac:dyDescent="0.2">
      <c r="C39422" s="554"/>
      <c r="D39422" s="554"/>
    </row>
    <row r="39423" spans="3:4" hidden="1" outlineLevel="1" x14ac:dyDescent="0.2">
      <c r="C39423" s="554"/>
      <c r="D39423" s="554"/>
    </row>
    <row r="39424" spans="3:4" hidden="1" outlineLevel="1" x14ac:dyDescent="0.2">
      <c r="C39424" s="554"/>
      <c r="D39424" s="554"/>
    </row>
    <row r="39425" spans="3:4" hidden="1" outlineLevel="1" x14ac:dyDescent="0.2">
      <c r="C39425" s="554"/>
      <c r="D39425" s="554"/>
    </row>
    <row r="39426" spans="3:4" hidden="1" outlineLevel="1" x14ac:dyDescent="0.2">
      <c r="C39426" s="554"/>
      <c r="D39426" s="554"/>
    </row>
    <row r="39427" spans="3:4" hidden="1" outlineLevel="1" x14ac:dyDescent="0.2">
      <c r="C39427" s="554"/>
      <c r="D39427" s="554"/>
    </row>
    <row r="39428" spans="3:4" hidden="1" outlineLevel="1" x14ac:dyDescent="0.2">
      <c r="C39428" s="554"/>
      <c r="D39428" s="554"/>
    </row>
    <row r="39429" spans="3:4" hidden="1" outlineLevel="1" x14ac:dyDescent="0.2">
      <c r="C39429" s="554"/>
      <c r="D39429" s="554"/>
    </row>
    <row r="39430" spans="3:4" hidden="1" outlineLevel="1" x14ac:dyDescent="0.2">
      <c r="C39430" s="554"/>
      <c r="D39430" s="554"/>
    </row>
    <row r="39431" spans="3:4" hidden="1" outlineLevel="1" x14ac:dyDescent="0.2">
      <c r="C39431" s="554"/>
      <c r="D39431" s="554"/>
    </row>
    <row r="39432" spans="3:4" hidden="1" outlineLevel="1" x14ac:dyDescent="0.2">
      <c r="C39432" s="554"/>
      <c r="D39432" s="554"/>
    </row>
    <row r="39433" spans="3:4" hidden="1" outlineLevel="1" x14ac:dyDescent="0.2">
      <c r="C39433" s="554"/>
      <c r="D39433" s="554"/>
    </row>
    <row r="39434" spans="3:4" hidden="1" outlineLevel="1" x14ac:dyDescent="0.2">
      <c r="C39434" s="554"/>
      <c r="D39434" s="554"/>
    </row>
    <row r="39435" spans="3:4" hidden="1" outlineLevel="1" x14ac:dyDescent="0.2">
      <c r="C39435" s="554"/>
      <c r="D39435" s="554"/>
    </row>
    <row r="39436" spans="3:4" hidden="1" outlineLevel="1" x14ac:dyDescent="0.2">
      <c r="C39436" s="554"/>
      <c r="D39436" s="554"/>
    </row>
    <row r="39437" spans="3:4" hidden="1" outlineLevel="1" x14ac:dyDescent="0.2">
      <c r="C39437" s="554"/>
      <c r="D39437" s="554"/>
    </row>
    <row r="39438" spans="3:4" hidden="1" outlineLevel="1" x14ac:dyDescent="0.2">
      <c r="C39438" s="554"/>
      <c r="D39438" s="554"/>
    </row>
    <row r="39439" spans="3:4" hidden="1" outlineLevel="1" x14ac:dyDescent="0.2">
      <c r="C39439" s="554"/>
      <c r="D39439" s="554"/>
    </row>
    <row r="39440" spans="3:4" hidden="1" outlineLevel="1" x14ac:dyDescent="0.2">
      <c r="C39440" s="554"/>
      <c r="D39440" s="554"/>
    </row>
    <row r="39441" spans="3:4" hidden="1" outlineLevel="1" x14ac:dyDescent="0.2">
      <c r="C39441" s="554"/>
      <c r="D39441" s="554"/>
    </row>
    <row r="39442" spans="3:4" hidden="1" outlineLevel="1" x14ac:dyDescent="0.2">
      <c r="C39442" s="554"/>
      <c r="D39442" s="554"/>
    </row>
    <row r="39443" spans="3:4" hidden="1" outlineLevel="1" x14ac:dyDescent="0.2">
      <c r="C39443" s="554"/>
      <c r="D39443" s="554"/>
    </row>
    <row r="39444" spans="3:4" hidden="1" outlineLevel="1" x14ac:dyDescent="0.2">
      <c r="C39444" s="554"/>
      <c r="D39444" s="554"/>
    </row>
    <row r="39445" spans="3:4" hidden="1" outlineLevel="1" x14ac:dyDescent="0.2">
      <c r="C39445" s="554"/>
      <c r="D39445" s="554"/>
    </row>
    <row r="39446" spans="3:4" hidden="1" outlineLevel="1" x14ac:dyDescent="0.2">
      <c r="C39446" s="554"/>
      <c r="D39446" s="554"/>
    </row>
    <row r="39447" spans="3:4" hidden="1" outlineLevel="1" x14ac:dyDescent="0.2">
      <c r="C39447" s="554"/>
      <c r="D39447" s="554"/>
    </row>
    <row r="39448" spans="3:4" hidden="1" outlineLevel="1" x14ac:dyDescent="0.2">
      <c r="C39448" s="554"/>
      <c r="D39448" s="554"/>
    </row>
    <row r="39449" spans="3:4" hidden="1" outlineLevel="1" x14ac:dyDescent="0.2">
      <c r="C39449" s="554"/>
      <c r="D39449" s="554"/>
    </row>
    <row r="39450" spans="3:4" hidden="1" outlineLevel="1" x14ac:dyDescent="0.2">
      <c r="C39450" s="554"/>
      <c r="D39450" s="554"/>
    </row>
    <row r="39451" spans="3:4" hidden="1" outlineLevel="1" x14ac:dyDescent="0.2">
      <c r="C39451" s="554"/>
      <c r="D39451" s="554"/>
    </row>
    <row r="39452" spans="3:4" hidden="1" outlineLevel="1" x14ac:dyDescent="0.2">
      <c r="C39452" s="554"/>
      <c r="D39452" s="554"/>
    </row>
    <row r="39453" spans="3:4" hidden="1" outlineLevel="1" x14ac:dyDescent="0.2">
      <c r="C39453" s="554"/>
      <c r="D39453" s="554"/>
    </row>
    <row r="39454" spans="3:4" hidden="1" outlineLevel="1" x14ac:dyDescent="0.2">
      <c r="C39454" s="554"/>
      <c r="D39454" s="554"/>
    </row>
    <row r="39455" spans="3:4" hidden="1" outlineLevel="1" x14ac:dyDescent="0.2">
      <c r="C39455" s="554"/>
      <c r="D39455" s="554"/>
    </row>
    <row r="39456" spans="3:4" hidden="1" outlineLevel="1" x14ac:dyDescent="0.2">
      <c r="C39456" s="554"/>
      <c r="D39456" s="554"/>
    </row>
    <row r="39457" spans="3:4" hidden="1" outlineLevel="1" x14ac:dyDescent="0.2">
      <c r="C39457" s="554"/>
      <c r="D39457" s="554"/>
    </row>
    <row r="39458" spans="3:4" hidden="1" outlineLevel="1" x14ac:dyDescent="0.2">
      <c r="C39458" s="554"/>
      <c r="D39458" s="554"/>
    </row>
    <row r="39459" spans="3:4" hidden="1" outlineLevel="1" x14ac:dyDescent="0.2">
      <c r="C39459" s="554"/>
      <c r="D39459" s="554"/>
    </row>
    <row r="39460" spans="3:4" hidden="1" outlineLevel="1" x14ac:dyDescent="0.2">
      <c r="C39460" s="554"/>
      <c r="D39460" s="554"/>
    </row>
    <row r="39461" spans="3:4" hidden="1" outlineLevel="1" x14ac:dyDescent="0.2">
      <c r="C39461" s="554"/>
      <c r="D39461" s="554"/>
    </row>
    <row r="39462" spans="3:4" hidden="1" outlineLevel="1" x14ac:dyDescent="0.2">
      <c r="C39462" s="554"/>
      <c r="D39462" s="554"/>
    </row>
    <row r="39463" spans="3:4" hidden="1" outlineLevel="1" x14ac:dyDescent="0.2">
      <c r="C39463" s="554"/>
      <c r="D39463" s="554"/>
    </row>
    <row r="39464" spans="3:4" hidden="1" outlineLevel="1" x14ac:dyDescent="0.2">
      <c r="C39464" s="554"/>
      <c r="D39464" s="554"/>
    </row>
    <row r="39465" spans="3:4" hidden="1" outlineLevel="1" x14ac:dyDescent="0.2">
      <c r="C39465" s="554"/>
      <c r="D39465" s="554"/>
    </row>
    <row r="39466" spans="3:4" hidden="1" outlineLevel="1" x14ac:dyDescent="0.2">
      <c r="C39466" s="554"/>
      <c r="D39466" s="554"/>
    </row>
    <row r="39467" spans="3:4" hidden="1" outlineLevel="1" x14ac:dyDescent="0.2">
      <c r="C39467" s="554"/>
      <c r="D39467" s="554"/>
    </row>
    <row r="39468" spans="3:4" hidden="1" outlineLevel="1" x14ac:dyDescent="0.2">
      <c r="C39468" s="554"/>
      <c r="D39468" s="554"/>
    </row>
    <row r="39469" spans="3:4" hidden="1" outlineLevel="1" x14ac:dyDescent="0.2">
      <c r="C39469" s="554"/>
      <c r="D39469" s="554"/>
    </row>
    <row r="39470" spans="3:4" hidden="1" outlineLevel="1" x14ac:dyDescent="0.2">
      <c r="C39470" s="554"/>
      <c r="D39470" s="554"/>
    </row>
    <row r="39471" spans="3:4" hidden="1" outlineLevel="1" x14ac:dyDescent="0.2">
      <c r="C39471" s="554"/>
      <c r="D39471" s="554"/>
    </row>
    <row r="39472" spans="3:4" hidden="1" outlineLevel="1" x14ac:dyDescent="0.2">
      <c r="C39472" s="554"/>
      <c r="D39472" s="554"/>
    </row>
    <row r="39473" spans="3:4" hidden="1" outlineLevel="1" x14ac:dyDescent="0.2">
      <c r="C39473" s="554"/>
      <c r="D39473" s="554"/>
    </row>
    <row r="39474" spans="3:4" hidden="1" outlineLevel="1" x14ac:dyDescent="0.2">
      <c r="C39474" s="554"/>
      <c r="D39474" s="554"/>
    </row>
    <row r="39475" spans="3:4" hidden="1" outlineLevel="1" x14ac:dyDescent="0.2">
      <c r="C39475" s="554"/>
      <c r="D39475" s="554"/>
    </row>
    <row r="39476" spans="3:4" hidden="1" outlineLevel="1" x14ac:dyDescent="0.2">
      <c r="C39476" s="554"/>
      <c r="D39476" s="554"/>
    </row>
    <row r="39477" spans="3:4" hidden="1" outlineLevel="1" x14ac:dyDescent="0.2">
      <c r="C39477" s="554"/>
      <c r="D39477" s="554"/>
    </row>
    <row r="39478" spans="3:4" hidden="1" outlineLevel="1" x14ac:dyDescent="0.2">
      <c r="C39478" s="554"/>
      <c r="D39478" s="554"/>
    </row>
    <row r="39479" spans="3:4" hidden="1" outlineLevel="1" x14ac:dyDescent="0.2">
      <c r="C39479" s="554"/>
      <c r="D39479" s="554"/>
    </row>
    <row r="39480" spans="3:4" hidden="1" outlineLevel="1" x14ac:dyDescent="0.2">
      <c r="C39480" s="554"/>
      <c r="D39480" s="554"/>
    </row>
    <row r="39481" spans="3:4" hidden="1" outlineLevel="1" x14ac:dyDescent="0.2">
      <c r="C39481" s="554"/>
      <c r="D39481" s="554"/>
    </row>
    <row r="39482" spans="3:4" hidden="1" outlineLevel="1" x14ac:dyDescent="0.2">
      <c r="C39482" s="554"/>
      <c r="D39482" s="554"/>
    </row>
    <row r="39483" spans="3:4" hidden="1" outlineLevel="1" x14ac:dyDescent="0.2">
      <c r="C39483" s="554"/>
      <c r="D39483" s="554"/>
    </row>
    <row r="39484" spans="3:4" hidden="1" outlineLevel="1" x14ac:dyDescent="0.2">
      <c r="C39484" s="554"/>
      <c r="D39484" s="554"/>
    </row>
    <row r="39485" spans="3:4" hidden="1" outlineLevel="1" x14ac:dyDescent="0.2">
      <c r="C39485" s="554"/>
      <c r="D39485" s="554"/>
    </row>
    <row r="39486" spans="3:4" hidden="1" outlineLevel="1" x14ac:dyDescent="0.2">
      <c r="C39486" s="554"/>
      <c r="D39486" s="554"/>
    </row>
    <row r="39487" spans="3:4" hidden="1" outlineLevel="1" x14ac:dyDescent="0.2">
      <c r="C39487" s="554"/>
      <c r="D39487" s="554"/>
    </row>
    <row r="39488" spans="3:4" hidden="1" outlineLevel="1" x14ac:dyDescent="0.2">
      <c r="C39488" s="554"/>
      <c r="D39488" s="554"/>
    </row>
    <row r="39489" spans="3:4" hidden="1" outlineLevel="1" x14ac:dyDescent="0.2">
      <c r="C39489" s="554"/>
      <c r="D39489" s="554"/>
    </row>
    <row r="39490" spans="3:4" hidden="1" outlineLevel="1" x14ac:dyDescent="0.2">
      <c r="C39490" s="554"/>
      <c r="D39490" s="554"/>
    </row>
    <row r="39491" spans="3:4" hidden="1" outlineLevel="1" x14ac:dyDescent="0.2">
      <c r="C39491" s="554"/>
      <c r="D39491" s="554"/>
    </row>
    <row r="39492" spans="3:4" hidden="1" outlineLevel="1" x14ac:dyDescent="0.2">
      <c r="C39492" s="554"/>
      <c r="D39492" s="554"/>
    </row>
    <row r="39493" spans="3:4" hidden="1" outlineLevel="1" x14ac:dyDescent="0.2">
      <c r="C39493" s="554"/>
      <c r="D39493" s="554"/>
    </row>
    <row r="39494" spans="3:4" hidden="1" outlineLevel="1" x14ac:dyDescent="0.2">
      <c r="C39494" s="554"/>
      <c r="D39494" s="554"/>
    </row>
    <row r="39495" spans="3:4" hidden="1" outlineLevel="1" x14ac:dyDescent="0.2">
      <c r="C39495" s="554"/>
      <c r="D39495" s="554"/>
    </row>
    <row r="39496" spans="3:4" hidden="1" outlineLevel="1" x14ac:dyDescent="0.2">
      <c r="C39496" s="554"/>
      <c r="D39496" s="554"/>
    </row>
    <row r="39497" spans="3:4" hidden="1" outlineLevel="1" x14ac:dyDescent="0.2">
      <c r="C39497" s="554"/>
      <c r="D39497" s="554"/>
    </row>
    <row r="39498" spans="3:4" hidden="1" outlineLevel="1" x14ac:dyDescent="0.2">
      <c r="C39498" s="554"/>
      <c r="D39498" s="554"/>
    </row>
    <row r="39499" spans="3:4" hidden="1" outlineLevel="1" x14ac:dyDescent="0.2">
      <c r="C39499" s="554"/>
      <c r="D39499" s="554"/>
    </row>
    <row r="39500" spans="3:4" hidden="1" outlineLevel="1" x14ac:dyDescent="0.2">
      <c r="C39500" s="554"/>
      <c r="D39500" s="554"/>
    </row>
    <row r="39501" spans="3:4" hidden="1" outlineLevel="1" x14ac:dyDescent="0.2">
      <c r="C39501" s="554"/>
      <c r="D39501" s="554"/>
    </row>
    <row r="39502" spans="3:4" hidden="1" outlineLevel="1" x14ac:dyDescent="0.2">
      <c r="C39502" s="554"/>
      <c r="D39502" s="554"/>
    </row>
    <row r="39503" spans="3:4" hidden="1" outlineLevel="1" x14ac:dyDescent="0.2">
      <c r="C39503" s="554"/>
      <c r="D39503" s="554"/>
    </row>
    <row r="39504" spans="3:4" hidden="1" outlineLevel="1" x14ac:dyDescent="0.2">
      <c r="C39504" s="554"/>
      <c r="D39504" s="554"/>
    </row>
    <row r="39505" spans="3:4" hidden="1" outlineLevel="1" x14ac:dyDescent="0.2">
      <c r="C39505" s="554"/>
      <c r="D39505" s="554"/>
    </row>
    <row r="39506" spans="3:4" hidden="1" outlineLevel="1" x14ac:dyDescent="0.2">
      <c r="C39506" s="554"/>
      <c r="D39506" s="554"/>
    </row>
    <row r="39507" spans="3:4" hidden="1" outlineLevel="1" x14ac:dyDescent="0.2">
      <c r="C39507" s="554"/>
      <c r="D39507" s="554"/>
    </row>
    <row r="39508" spans="3:4" hidden="1" outlineLevel="1" x14ac:dyDescent="0.2">
      <c r="C39508" s="554"/>
      <c r="D39508" s="554"/>
    </row>
    <row r="39509" spans="3:4" hidden="1" outlineLevel="1" x14ac:dyDescent="0.2">
      <c r="C39509" s="554"/>
      <c r="D39509" s="554"/>
    </row>
    <row r="39510" spans="3:4" hidden="1" outlineLevel="1" x14ac:dyDescent="0.2">
      <c r="C39510" s="554"/>
      <c r="D39510" s="554"/>
    </row>
    <row r="39511" spans="3:4" hidden="1" outlineLevel="1" x14ac:dyDescent="0.2">
      <c r="C39511" s="554"/>
      <c r="D39511" s="554"/>
    </row>
    <row r="39512" spans="3:4" hidden="1" outlineLevel="1" x14ac:dyDescent="0.2">
      <c r="C39512" s="554"/>
      <c r="D39512" s="554"/>
    </row>
    <row r="39513" spans="3:4" hidden="1" outlineLevel="1" x14ac:dyDescent="0.2">
      <c r="C39513" s="554"/>
      <c r="D39513" s="554"/>
    </row>
    <row r="39514" spans="3:4" hidden="1" outlineLevel="1" x14ac:dyDescent="0.2">
      <c r="C39514" s="554"/>
      <c r="D39514" s="554"/>
    </row>
    <row r="39515" spans="3:4" hidden="1" outlineLevel="1" x14ac:dyDescent="0.2">
      <c r="C39515" s="554"/>
      <c r="D39515" s="554"/>
    </row>
    <row r="39516" spans="3:4" hidden="1" outlineLevel="1" x14ac:dyDescent="0.2">
      <c r="C39516" s="554"/>
      <c r="D39516" s="554"/>
    </row>
    <row r="39517" spans="3:4" hidden="1" outlineLevel="1" x14ac:dyDescent="0.2">
      <c r="C39517" s="554"/>
      <c r="D39517" s="554"/>
    </row>
    <row r="39518" spans="3:4" hidden="1" outlineLevel="1" x14ac:dyDescent="0.2">
      <c r="C39518" s="554"/>
      <c r="D39518" s="554"/>
    </row>
    <row r="39519" spans="3:4" hidden="1" outlineLevel="1" x14ac:dyDescent="0.2">
      <c r="C39519" s="554"/>
      <c r="D39519" s="554"/>
    </row>
    <row r="39520" spans="3:4" hidden="1" outlineLevel="1" x14ac:dyDescent="0.2">
      <c r="C39520" s="554"/>
      <c r="D39520" s="554"/>
    </row>
    <row r="39521" spans="3:4" hidden="1" outlineLevel="1" x14ac:dyDescent="0.2">
      <c r="C39521" s="554"/>
      <c r="D39521" s="554"/>
    </row>
    <row r="39522" spans="3:4" hidden="1" outlineLevel="1" x14ac:dyDescent="0.2">
      <c r="C39522" s="554"/>
      <c r="D39522" s="554"/>
    </row>
    <row r="39523" spans="3:4" hidden="1" outlineLevel="1" x14ac:dyDescent="0.2">
      <c r="C39523" s="554"/>
      <c r="D39523" s="554"/>
    </row>
    <row r="39524" spans="3:4" hidden="1" outlineLevel="1" x14ac:dyDescent="0.2">
      <c r="C39524" s="554"/>
      <c r="D39524" s="554"/>
    </row>
    <row r="39525" spans="3:4" hidden="1" outlineLevel="1" x14ac:dyDescent="0.2">
      <c r="C39525" s="554"/>
      <c r="D39525" s="554"/>
    </row>
    <row r="39526" spans="3:4" hidden="1" outlineLevel="1" x14ac:dyDescent="0.2">
      <c r="C39526" s="554"/>
      <c r="D39526" s="554"/>
    </row>
    <row r="39527" spans="3:4" hidden="1" outlineLevel="1" x14ac:dyDescent="0.2">
      <c r="C39527" s="554"/>
      <c r="D39527" s="554"/>
    </row>
    <row r="39528" spans="3:4" hidden="1" outlineLevel="1" x14ac:dyDescent="0.2">
      <c r="C39528" s="554"/>
      <c r="D39528" s="554"/>
    </row>
    <row r="39529" spans="3:4" hidden="1" outlineLevel="1" x14ac:dyDescent="0.2">
      <c r="C39529" s="554"/>
      <c r="D39529" s="554"/>
    </row>
    <row r="39530" spans="3:4" hidden="1" outlineLevel="1" x14ac:dyDescent="0.2">
      <c r="C39530" s="554"/>
      <c r="D39530" s="554"/>
    </row>
    <row r="39531" spans="3:4" hidden="1" outlineLevel="1" x14ac:dyDescent="0.2">
      <c r="C39531" s="554"/>
      <c r="D39531" s="554"/>
    </row>
    <row r="39532" spans="3:4" hidden="1" outlineLevel="1" x14ac:dyDescent="0.2">
      <c r="C39532" s="554"/>
      <c r="D39532" s="554"/>
    </row>
    <row r="39533" spans="3:4" hidden="1" outlineLevel="1" x14ac:dyDescent="0.2">
      <c r="C39533" s="554"/>
      <c r="D39533" s="554"/>
    </row>
    <row r="39534" spans="3:4" hidden="1" outlineLevel="1" x14ac:dyDescent="0.2">
      <c r="C39534" s="554"/>
      <c r="D39534" s="554"/>
    </row>
    <row r="39535" spans="3:4" hidden="1" outlineLevel="1" x14ac:dyDescent="0.2">
      <c r="C39535" s="554"/>
      <c r="D39535" s="554"/>
    </row>
    <row r="39536" spans="3:4" hidden="1" outlineLevel="1" x14ac:dyDescent="0.2">
      <c r="C39536" s="554"/>
      <c r="D39536" s="554"/>
    </row>
    <row r="39537" spans="3:4" hidden="1" outlineLevel="1" x14ac:dyDescent="0.2">
      <c r="C39537" s="554"/>
      <c r="D39537" s="554"/>
    </row>
    <row r="39538" spans="3:4" hidden="1" outlineLevel="1" x14ac:dyDescent="0.2">
      <c r="C39538" s="554"/>
      <c r="D39538" s="554"/>
    </row>
    <row r="39539" spans="3:4" hidden="1" outlineLevel="1" x14ac:dyDescent="0.2">
      <c r="C39539" s="554"/>
      <c r="D39539" s="554"/>
    </row>
    <row r="39540" spans="3:4" hidden="1" outlineLevel="1" x14ac:dyDescent="0.2">
      <c r="C39540" s="554"/>
      <c r="D39540" s="554"/>
    </row>
    <row r="39541" spans="3:4" hidden="1" outlineLevel="1" x14ac:dyDescent="0.2">
      <c r="C39541" s="554"/>
      <c r="D39541" s="554"/>
    </row>
    <row r="39542" spans="3:4" hidden="1" outlineLevel="1" x14ac:dyDescent="0.2">
      <c r="C39542" s="554"/>
      <c r="D39542" s="554"/>
    </row>
    <row r="39543" spans="3:4" hidden="1" outlineLevel="1" x14ac:dyDescent="0.2">
      <c r="C39543" s="554"/>
      <c r="D39543" s="554"/>
    </row>
    <row r="39544" spans="3:4" hidden="1" outlineLevel="1" x14ac:dyDescent="0.2">
      <c r="C39544" s="554"/>
      <c r="D39544" s="554"/>
    </row>
    <row r="39545" spans="3:4" hidden="1" outlineLevel="1" x14ac:dyDescent="0.2">
      <c r="C39545" s="554"/>
      <c r="D39545" s="554"/>
    </row>
    <row r="39546" spans="3:4" hidden="1" outlineLevel="1" x14ac:dyDescent="0.2">
      <c r="C39546" s="554"/>
      <c r="D39546" s="554"/>
    </row>
    <row r="39547" spans="3:4" hidden="1" outlineLevel="1" x14ac:dyDescent="0.2">
      <c r="C39547" s="554"/>
      <c r="D39547" s="554"/>
    </row>
    <row r="39548" spans="3:4" hidden="1" outlineLevel="1" x14ac:dyDescent="0.2">
      <c r="C39548" s="554"/>
      <c r="D39548" s="554"/>
    </row>
    <row r="39549" spans="3:4" hidden="1" outlineLevel="1" x14ac:dyDescent="0.2">
      <c r="C39549" s="554"/>
      <c r="D39549" s="554"/>
    </row>
    <row r="39550" spans="3:4" hidden="1" outlineLevel="1" x14ac:dyDescent="0.2">
      <c r="C39550" s="554"/>
      <c r="D39550" s="554"/>
    </row>
    <row r="39551" spans="3:4" hidden="1" outlineLevel="1" x14ac:dyDescent="0.2">
      <c r="C39551" s="554"/>
      <c r="D39551" s="554"/>
    </row>
    <row r="39552" spans="3:4" hidden="1" outlineLevel="1" x14ac:dyDescent="0.2">
      <c r="C39552" s="554"/>
      <c r="D39552" s="554"/>
    </row>
    <row r="39553" spans="3:4" hidden="1" outlineLevel="1" x14ac:dyDescent="0.2">
      <c r="C39553" s="554"/>
      <c r="D39553" s="554"/>
    </row>
    <row r="39554" spans="3:4" hidden="1" outlineLevel="1" x14ac:dyDescent="0.2">
      <c r="C39554" s="554"/>
      <c r="D39554" s="554"/>
    </row>
    <row r="39555" spans="3:4" hidden="1" outlineLevel="1" x14ac:dyDescent="0.2">
      <c r="C39555" s="554"/>
      <c r="D39555" s="554"/>
    </row>
    <row r="39556" spans="3:4" hidden="1" outlineLevel="1" x14ac:dyDescent="0.2">
      <c r="C39556" s="554"/>
      <c r="D39556" s="554"/>
    </row>
    <row r="39557" spans="3:4" hidden="1" outlineLevel="1" x14ac:dyDescent="0.2">
      <c r="C39557" s="554"/>
      <c r="D39557" s="554"/>
    </row>
    <row r="39558" spans="3:4" hidden="1" outlineLevel="1" x14ac:dyDescent="0.2">
      <c r="C39558" s="554"/>
      <c r="D39558" s="554"/>
    </row>
    <row r="39559" spans="3:4" hidden="1" outlineLevel="1" x14ac:dyDescent="0.2">
      <c r="C39559" s="554"/>
      <c r="D39559" s="554"/>
    </row>
    <row r="39560" spans="3:4" hidden="1" outlineLevel="1" x14ac:dyDescent="0.2">
      <c r="C39560" s="554"/>
      <c r="D39560" s="554"/>
    </row>
    <row r="39561" spans="3:4" hidden="1" outlineLevel="1" x14ac:dyDescent="0.2">
      <c r="C39561" s="554"/>
      <c r="D39561" s="554"/>
    </row>
    <row r="39562" spans="3:4" hidden="1" outlineLevel="1" x14ac:dyDescent="0.2">
      <c r="C39562" s="554"/>
      <c r="D39562" s="554"/>
    </row>
    <row r="39563" spans="3:4" hidden="1" outlineLevel="1" x14ac:dyDescent="0.2">
      <c r="C39563" s="554"/>
      <c r="D39563" s="554"/>
    </row>
    <row r="39564" spans="3:4" hidden="1" outlineLevel="1" x14ac:dyDescent="0.2">
      <c r="C39564" s="554"/>
      <c r="D39564" s="554"/>
    </row>
    <row r="39565" spans="3:4" hidden="1" outlineLevel="1" x14ac:dyDescent="0.2">
      <c r="C39565" s="554"/>
      <c r="D39565" s="554"/>
    </row>
    <row r="39566" spans="3:4" hidden="1" outlineLevel="1" x14ac:dyDescent="0.2">
      <c r="C39566" s="554"/>
      <c r="D39566" s="554"/>
    </row>
    <row r="39567" spans="3:4" hidden="1" outlineLevel="1" x14ac:dyDescent="0.2">
      <c r="C39567" s="554"/>
      <c r="D39567" s="554"/>
    </row>
    <row r="39568" spans="3:4" hidden="1" outlineLevel="1" x14ac:dyDescent="0.2">
      <c r="C39568" s="554"/>
      <c r="D39568" s="554"/>
    </row>
    <row r="39569" spans="3:4" hidden="1" outlineLevel="1" x14ac:dyDescent="0.2">
      <c r="C39569" s="554"/>
      <c r="D39569" s="554"/>
    </row>
    <row r="39570" spans="3:4" hidden="1" outlineLevel="1" x14ac:dyDescent="0.2">
      <c r="C39570" s="554"/>
      <c r="D39570" s="554"/>
    </row>
    <row r="39571" spans="3:4" hidden="1" outlineLevel="1" x14ac:dyDescent="0.2">
      <c r="C39571" s="554"/>
      <c r="D39571" s="554"/>
    </row>
    <row r="39572" spans="3:4" hidden="1" outlineLevel="1" x14ac:dyDescent="0.2">
      <c r="C39572" s="554"/>
      <c r="D39572" s="554"/>
    </row>
    <row r="39573" spans="3:4" hidden="1" outlineLevel="1" x14ac:dyDescent="0.2">
      <c r="C39573" s="554"/>
      <c r="D39573" s="554"/>
    </row>
    <row r="39574" spans="3:4" hidden="1" outlineLevel="1" x14ac:dyDescent="0.2">
      <c r="C39574" s="554"/>
      <c r="D39574" s="554"/>
    </row>
    <row r="39575" spans="3:4" hidden="1" outlineLevel="1" x14ac:dyDescent="0.2">
      <c r="C39575" s="554"/>
      <c r="D39575" s="554"/>
    </row>
    <row r="39576" spans="3:4" hidden="1" outlineLevel="1" x14ac:dyDescent="0.2">
      <c r="C39576" s="554"/>
      <c r="D39576" s="554"/>
    </row>
    <row r="39577" spans="3:4" hidden="1" outlineLevel="1" x14ac:dyDescent="0.2">
      <c r="C39577" s="554"/>
      <c r="D39577" s="554"/>
    </row>
    <row r="39578" spans="3:4" hidden="1" outlineLevel="1" x14ac:dyDescent="0.2">
      <c r="C39578" s="554"/>
      <c r="D39578" s="554"/>
    </row>
    <row r="39579" spans="3:4" hidden="1" outlineLevel="1" x14ac:dyDescent="0.2">
      <c r="C39579" s="554"/>
      <c r="D39579" s="554"/>
    </row>
    <row r="39580" spans="3:4" hidden="1" outlineLevel="1" x14ac:dyDescent="0.2">
      <c r="C39580" s="554"/>
      <c r="D39580" s="554"/>
    </row>
    <row r="39581" spans="3:4" hidden="1" outlineLevel="1" x14ac:dyDescent="0.2">
      <c r="C39581" s="554"/>
      <c r="D39581" s="554"/>
    </row>
    <row r="39582" spans="3:4" hidden="1" outlineLevel="1" x14ac:dyDescent="0.2">
      <c r="C39582" s="554"/>
      <c r="D39582" s="554"/>
    </row>
    <row r="39583" spans="3:4" hidden="1" outlineLevel="1" x14ac:dyDescent="0.2">
      <c r="C39583" s="554"/>
      <c r="D39583" s="554"/>
    </row>
    <row r="39584" spans="3:4" hidden="1" outlineLevel="1" x14ac:dyDescent="0.2">
      <c r="C39584" s="554"/>
      <c r="D39584" s="554"/>
    </row>
    <row r="39585" spans="3:4" hidden="1" outlineLevel="1" x14ac:dyDescent="0.2">
      <c r="C39585" s="554"/>
      <c r="D39585" s="554"/>
    </row>
    <row r="39586" spans="3:4" hidden="1" outlineLevel="1" x14ac:dyDescent="0.2">
      <c r="C39586" s="554"/>
      <c r="D39586" s="554"/>
    </row>
    <row r="39587" spans="3:4" hidden="1" outlineLevel="1" x14ac:dyDescent="0.2">
      <c r="C39587" s="554"/>
      <c r="D39587" s="554"/>
    </row>
    <row r="39588" spans="3:4" hidden="1" outlineLevel="1" x14ac:dyDescent="0.2">
      <c r="C39588" s="554"/>
      <c r="D39588" s="554"/>
    </row>
    <row r="39589" spans="3:4" hidden="1" outlineLevel="1" x14ac:dyDescent="0.2">
      <c r="C39589" s="554"/>
      <c r="D39589" s="554"/>
    </row>
    <row r="39590" spans="3:4" hidden="1" outlineLevel="1" x14ac:dyDescent="0.2">
      <c r="C39590" s="554"/>
      <c r="D39590" s="554"/>
    </row>
    <row r="39591" spans="3:4" hidden="1" outlineLevel="1" x14ac:dyDescent="0.2">
      <c r="C39591" s="554"/>
      <c r="D39591" s="554"/>
    </row>
    <row r="39592" spans="3:4" hidden="1" outlineLevel="1" x14ac:dyDescent="0.2">
      <c r="C39592" s="554"/>
      <c r="D39592" s="554"/>
    </row>
    <row r="39593" spans="3:4" hidden="1" outlineLevel="1" x14ac:dyDescent="0.2">
      <c r="C39593" s="554"/>
      <c r="D39593" s="554"/>
    </row>
    <row r="39594" spans="3:4" hidden="1" outlineLevel="1" x14ac:dyDescent="0.2">
      <c r="C39594" s="554"/>
      <c r="D39594" s="554"/>
    </row>
    <row r="39595" spans="3:4" hidden="1" outlineLevel="1" x14ac:dyDescent="0.2">
      <c r="C39595" s="554"/>
      <c r="D39595" s="554"/>
    </row>
    <row r="39596" spans="3:4" hidden="1" outlineLevel="1" x14ac:dyDescent="0.2">
      <c r="C39596" s="554"/>
      <c r="D39596" s="554"/>
    </row>
    <row r="39597" spans="3:4" hidden="1" outlineLevel="1" x14ac:dyDescent="0.2">
      <c r="C39597" s="554"/>
      <c r="D39597" s="554"/>
    </row>
    <row r="39598" spans="3:4" hidden="1" outlineLevel="1" x14ac:dyDescent="0.2">
      <c r="C39598" s="554"/>
      <c r="D39598" s="554"/>
    </row>
    <row r="39599" spans="3:4" hidden="1" outlineLevel="1" x14ac:dyDescent="0.2">
      <c r="C39599" s="554"/>
      <c r="D39599" s="554"/>
    </row>
    <row r="39600" spans="3:4" hidden="1" outlineLevel="1" x14ac:dyDescent="0.2">
      <c r="C39600" s="554"/>
      <c r="D39600" s="554"/>
    </row>
    <row r="39601" spans="3:4" hidden="1" outlineLevel="1" x14ac:dyDescent="0.2">
      <c r="C39601" s="554"/>
      <c r="D39601" s="554"/>
    </row>
    <row r="39602" spans="3:4" hidden="1" outlineLevel="1" x14ac:dyDescent="0.2">
      <c r="C39602" s="554"/>
      <c r="D39602" s="554"/>
    </row>
    <row r="39603" spans="3:4" hidden="1" outlineLevel="1" x14ac:dyDescent="0.2">
      <c r="C39603" s="554"/>
      <c r="D39603" s="554"/>
    </row>
    <row r="39604" spans="3:4" hidden="1" outlineLevel="1" x14ac:dyDescent="0.2">
      <c r="C39604" s="554"/>
      <c r="D39604" s="554"/>
    </row>
    <row r="39605" spans="3:4" hidden="1" outlineLevel="1" x14ac:dyDescent="0.2">
      <c r="C39605" s="554"/>
      <c r="D39605" s="554"/>
    </row>
    <row r="39606" spans="3:4" hidden="1" outlineLevel="1" x14ac:dyDescent="0.2">
      <c r="C39606" s="554"/>
      <c r="D39606" s="554"/>
    </row>
    <row r="39607" spans="3:4" hidden="1" outlineLevel="1" x14ac:dyDescent="0.2">
      <c r="C39607" s="554"/>
      <c r="D39607" s="554"/>
    </row>
    <row r="39608" spans="3:4" hidden="1" outlineLevel="1" x14ac:dyDescent="0.2">
      <c r="C39608" s="554"/>
      <c r="D39608" s="554"/>
    </row>
    <row r="39609" spans="3:4" hidden="1" outlineLevel="1" x14ac:dyDescent="0.2">
      <c r="C39609" s="554"/>
      <c r="D39609" s="554"/>
    </row>
    <row r="39610" spans="3:4" hidden="1" outlineLevel="1" x14ac:dyDescent="0.2">
      <c r="C39610" s="554"/>
      <c r="D39610" s="554"/>
    </row>
    <row r="39611" spans="3:4" hidden="1" outlineLevel="1" x14ac:dyDescent="0.2">
      <c r="C39611" s="554"/>
      <c r="D39611" s="554"/>
    </row>
    <row r="39612" spans="3:4" hidden="1" outlineLevel="1" x14ac:dyDescent="0.2">
      <c r="C39612" s="554"/>
      <c r="D39612" s="554"/>
    </row>
    <row r="39613" spans="3:4" hidden="1" outlineLevel="1" x14ac:dyDescent="0.2">
      <c r="C39613" s="554"/>
      <c r="D39613" s="554"/>
    </row>
    <row r="39614" spans="3:4" hidden="1" outlineLevel="1" x14ac:dyDescent="0.2">
      <c r="C39614" s="554"/>
      <c r="D39614" s="554"/>
    </row>
    <row r="39615" spans="3:4" hidden="1" outlineLevel="1" x14ac:dyDescent="0.2">
      <c r="C39615" s="554"/>
      <c r="D39615" s="554"/>
    </row>
    <row r="39616" spans="3:4" hidden="1" outlineLevel="1" x14ac:dyDescent="0.2">
      <c r="C39616" s="554"/>
      <c r="D39616" s="554"/>
    </row>
    <row r="39617" spans="3:4" hidden="1" outlineLevel="1" x14ac:dyDescent="0.2">
      <c r="C39617" s="554"/>
      <c r="D39617" s="554"/>
    </row>
    <row r="39618" spans="3:4" hidden="1" outlineLevel="1" x14ac:dyDescent="0.2">
      <c r="C39618" s="554"/>
      <c r="D39618" s="554"/>
    </row>
    <row r="39619" spans="3:4" hidden="1" outlineLevel="1" x14ac:dyDescent="0.2">
      <c r="C39619" s="554"/>
      <c r="D39619" s="554"/>
    </row>
    <row r="39620" spans="3:4" hidden="1" outlineLevel="1" x14ac:dyDescent="0.2">
      <c r="C39620" s="554"/>
      <c r="D39620" s="554"/>
    </row>
    <row r="39621" spans="3:4" hidden="1" outlineLevel="1" x14ac:dyDescent="0.2">
      <c r="C39621" s="554"/>
      <c r="D39621" s="554"/>
    </row>
    <row r="39622" spans="3:4" hidden="1" outlineLevel="1" x14ac:dyDescent="0.2">
      <c r="C39622" s="554"/>
      <c r="D39622" s="554"/>
    </row>
    <row r="39623" spans="3:4" hidden="1" outlineLevel="1" x14ac:dyDescent="0.2">
      <c r="C39623" s="554"/>
      <c r="D39623" s="554"/>
    </row>
    <row r="39624" spans="3:4" hidden="1" outlineLevel="1" x14ac:dyDescent="0.2">
      <c r="C39624" s="554"/>
      <c r="D39624" s="554"/>
    </row>
    <row r="39625" spans="3:4" hidden="1" outlineLevel="1" x14ac:dyDescent="0.2">
      <c r="C39625" s="554"/>
      <c r="D39625" s="554"/>
    </row>
    <row r="39626" spans="3:4" hidden="1" outlineLevel="1" x14ac:dyDescent="0.2">
      <c r="C39626" s="554"/>
      <c r="D39626" s="554"/>
    </row>
    <row r="39627" spans="3:4" hidden="1" outlineLevel="1" x14ac:dyDescent="0.2">
      <c r="C39627" s="554"/>
      <c r="D39627" s="554"/>
    </row>
    <row r="39628" spans="3:4" hidden="1" outlineLevel="1" x14ac:dyDescent="0.2">
      <c r="C39628" s="554"/>
      <c r="D39628" s="554"/>
    </row>
    <row r="39629" spans="3:4" hidden="1" outlineLevel="1" x14ac:dyDescent="0.2">
      <c r="C39629" s="554"/>
      <c r="D39629" s="554"/>
    </row>
    <row r="39630" spans="3:4" hidden="1" outlineLevel="1" x14ac:dyDescent="0.2">
      <c r="C39630" s="554"/>
      <c r="D39630" s="554"/>
    </row>
    <row r="39631" spans="3:4" hidden="1" outlineLevel="1" x14ac:dyDescent="0.2">
      <c r="C39631" s="554"/>
      <c r="D39631" s="554"/>
    </row>
    <row r="39632" spans="3:4" hidden="1" outlineLevel="1" x14ac:dyDescent="0.2">
      <c r="C39632" s="554"/>
      <c r="D39632" s="554"/>
    </row>
    <row r="39633" spans="3:4" hidden="1" outlineLevel="1" x14ac:dyDescent="0.2">
      <c r="C39633" s="554"/>
      <c r="D39633" s="554"/>
    </row>
    <row r="39634" spans="3:4" hidden="1" outlineLevel="1" x14ac:dyDescent="0.2">
      <c r="C39634" s="554"/>
      <c r="D39634" s="554"/>
    </row>
    <row r="39635" spans="3:4" hidden="1" outlineLevel="1" x14ac:dyDescent="0.2">
      <c r="C39635" s="554"/>
      <c r="D39635" s="554"/>
    </row>
    <row r="39636" spans="3:4" hidden="1" outlineLevel="1" x14ac:dyDescent="0.2">
      <c r="C39636" s="554"/>
      <c r="D39636" s="554"/>
    </row>
    <row r="39637" spans="3:4" hidden="1" outlineLevel="1" x14ac:dyDescent="0.2">
      <c r="C39637" s="554"/>
      <c r="D39637" s="554"/>
    </row>
    <row r="39638" spans="3:4" hidden="1" outlineLevel="1" x14ac:dyDescent="0.2">
      <c r="C39638" s="554"/>
      <c r="D39638" s="554"/>
    </row>
    <row r="39639" spans="3:4" hidden="1" outlineLevel="1" x14ac:dyDescent="0.2">
      <c r="C39639" s="554"/>
      <c r="D39639" s="554"/>
    </row>
    <row r="39640" spans="3:4" hidden="1" outlineLevel="1" x14ac:dyDescent="0.2">
      <c r="C39640" s="554"/>
      <c r="D39640" s="554"/>
    </row>
    <row r="39641" spans="3:4" hidden="1" outlineLevel="1" x14ac:dyDescent="0.2">
      <c r="C39641" s="554"/>
      <c r="D39641" s="554"/>
    </row>
    <row r="39642" spans="3:4" hidden="1" outlineLevel="1" x14ac:dyDescent="0.2">
      <c r="C39642" s="554"/>
      <c r="D39642" s="554"/>
    </row>
    <row r="39643" spans="3:4" hidden="1" outlineLevel="1" x14ac:dyDescent="0.2">
      <c r="C39643" s="554"/>
      <c r="D39643" s="554"/>
    </row>
    <row r="39644" spans="3:4" hidden="1" outlineLevel="1" x14ac:dyDescent="0.2">
      <c r="C39644" s="554"/>
      <c r="D39644" s="554"/>
    </row>
    <row r="39645" spans="3:4" hidden="1" outlineLevel="1" x14ac:dyDescent="0.2">
      <c r="C39645" s="554"/>
      <c r="D39645" s="554"/>
    </row>
    <row r="39646" spans="3:4" hidden="1" outlineLevel="1" x14ac:dyDescent="0.2">
      <c r="C39646" s="554"/>
      <c r="D39646" s="554"/>
    </row>
    <row r="39647" spans="3:4" hidden="1" outlineLevel="1" x14ac:dyDescent="0.2">
      <c r="C39647" s="554"/>
      <c r="D39647" s="554"/>
    </row>
    <row r="39648" spans="3:4" hidden="1" outlineLevel="1" x14ac:dyDescent="0.2">
      <c r="C39648" s="554"/>
      <c r="D39648" s="554"/>
    </row>
    <row r="39649" spans="3:4" hidden="1" outlineLevel="1" x14ac:dyDescent="0.2">
      <c r="C39649" s="554"/>
      <c r="D39649" s="554"/>
    </row>
    <row r="39650" spans="3:4" hidden="1" outlineLevel="1" x14ac:dyDescent="0.2">
      <c r="C39650" s="554"/>
      <c r="D39650" s="554"/>
    </row>
    <row r="39651" spans="3:4" hidden="1" outlineLevel="1" x14ac:dyDescent="0.2">
      <c r="C39651" s="554"/>
      <c r="D39651" s="554"/>
    </row>
    <row r="39652" spans="3:4" hidden="1" outlineLevel="1" x14ac:dyDescent="0.2">
      <c r="C39652" s="554"/>
      <c r="D39652" s="554"/>
    </row>
    <row r="39653" spans="3:4" hidden="1" outlineLevel="1" x14ac:dyDescent="0.2">
      <c r="C39653" s="554"/>
      <c r="D39653" s="554"/>
    </row>
    <row r="39654" spans="3:4" hidden="1" outlineLevel="1" x14ac:dyDescent="0.2">
      <c r="C39654" s="554"/>
      <c r="D39654" s="554"/>
    </row>
    <row r="39655" spans="3:4" hidden="1" outlineLevel="1" x14ac:dyDescent="0.2">
      <c r="C39655" s="554"/>
      <c r="D39655" s="554"/>
    </row>
    <row r="39656" spans="3:4" hidden="1" outlineLevel="1" x14ac:dyDescent="0.2">
      <c r="C39656" s="554"/>
      <c r="D39656" s="554"/>
    </row>
    <row r="39657" spans="3:4" hidden="1" outlineLevel="1" x14ac:dyDescent="0.2">
      <c r="C39657" s="554"/>
      <c r="D39657" s="554"/>
    </row>
    <row r="39658" spans="3:4" hidden="1" outlineLevel="1" x14ac:dyDescent="0.2">
      <c r="C39658" s="554"/>
      <c r="D39658" s="554"/>
    </row>
    <row r="39659" spans="3:4" hidden="1" outlineLevel="1" x14ac:dyDescent="0.2">
      <c r="C39659" s="554"/>
      <c r="D39659" s="554"/>
    </row>
    <row r="39660" spans="3:4" hidden="1" outlineLevel="1" x14ac:dyDescent="0.2">
      <c r="C39660" s="554"/>
      <c r="D39660" s="554"/>
    </row>
    <row r="39661" spans="3:4" hidden="1" outlineLevel="1" x14ac:dyDescent="0.2">
      <c r="C39661" s="554"/>
      <c r="D39661" s="554"/>
    </row>
    <row r="39662" spans="3:4" hidden="1" outlineLevel="1" x14ac:dyDescent="0.2">
      <c r="C39662" s="554"/>
      <c r="D39662" s="554"/>
    </row>
    <row r="39663" spans="3:4" hidden="1" outlineLevel="1" x14ac:dyDescent="0.2">
      <c r="C39663" s="554"/>
      <c r="D39663" s="554"/>
    </row>
    <row r="39664" spans="3:4" hidden="1" outlineLevel="1" x14ac:dyDescent="0.2">
      <c r="C39664" s="554"/>
      <c r="D39664" s="554"/>
    </row>
    <row r="39665" spans="3:4" hidden="1" outlineLevel="1" x14ac:dyDescent="0.2">
      <c r="C39665" s="554"/>
      <c r="D39665" s="554"/>
    </row>
    <row r="39666" spans="3:4" hidden="1" outlineLevel="1" x14ac:dyDescent="0.2">
      <c r="C39666" s="554"/>
      <c r="D39666" s="554"/>
    </row>
    <row r="39667" spans="3:4" hidden="1" outlineLevel="1" x14ac:dyDescent="0.2">
      <c r="C39667" s="554"/>
      <c r="D39667" s="554"/>
    </row>
    <row r="39668" spans="3:4" hidden="1" outlineLevel="1" x14ac:dyDescent="0.2">
      <c r="C39668" s="554"/>
      <c r="D39668" s="554"/>
    </row>
    <row r="39669" spans="3:4" hidden="1" outlineLevel="1" x14ac:dyDescent="0.2">
      <c r="C39669" s="554"/>
      <c r="D39669" s="554"/>
    </row>
    <row r="39670" spans="3:4" hidden="1" outlineLevel="1" x14ac:dyDescent="0.2">
      <c r="C39670" s="554"/>
      <c r="D39670" s="554"/>
    </row>
    <row r="39671" spans="3:4" hidden="1" outlineLevel="1" x14ac:dyDescent="0.2">
      <c r="C39671" s="554"/>
      <c r="D39671" s="554"/>
    </row>
    <row r="39672" spans="3:4" hidden="1" outlineLevel="1" x14ac:dyDescent="0.2">
      <c r="C39672" s="554"/>
      <c r="D39672" s="554"/>
    </row>
    <row r="39673" spans="3:4" hidden="1" outlineLevel="1" x14ac:dyDescent="0.2">
      <c r="C39673" s="554"/>
      <c r="D39673" s="554"/>
    </row>
    <row r="39674" spans="3:4" hidden="1" outlineLevel="1" x14ac:dyDescent="0.2">
      <c r="C39674" s="554"/>
      <c r="D39674" s="554"/>
    </row>
    <row r="39675" spans="3:4" hidden="1" outlineLevel="1" x14ac:dyDescent="0.2">
      <c r="C39675" s="554"/>
      <c r="D39675" s="554"/>
    </row>
    <row r="39676" spans="3:4" hidden="1" outlineLevel="1" x14ac:dyDescent="0.2">
      <c r="C39676" s="554"/>
      <c r="D39676" s="554"/>
    </row>
    <row r="39677" spans="3:4" hidden="1" outlineLevel="1" x14ac:dyDescent="0.2">
      <c r="C39677" s="554"/>
      <c r="D39677" s="554"/>
    </row>
    <row r="39678" spans="3:4" hidden="1" outlineLevel="1" x14ac:dyDescent="0.2">
      <c r="C39678" s="554"/>
      <c r="D39678" s="554"/>
    </row>
    <row r="39679" spans="3:4" hidden="1" outlineLevel="1" x14ac:dyDescent="0.2">
      <c r="C39679" s="554"/>
      <c r="D39679" s="554"/>
    </row>
    <row r="39680" spans="3:4" hidden="1" outlineLevel="1" x14ac:dyDescent="0.2">
      <c r="C39680" s="554"/>
      <c r="D39680" s="554"/>
    </row>
    <row r="39681" spans="3:4" hidden="1" outlineLevel="1" x14ac:dyDescent="0.2">
      <c r="C39681" s="554"/>
      <c r="D39681" s="554"/>
    </row>
    <row r="39682" spans="3:4" hidden="1" outlineLevel="1" x14ac:dyDescent="0.2">
      <c r="C39682" s="554"/>
      <c r="D39682" s="554"/>
    </row>
    <row r="39683" spans="3:4" hidden="1" outlineLevel="1" x14ac:dyDescent="0.2">
      <c r="C39683" s="554"/>
      <c r="D39683" s="554"/>
    </row>
    <row r="39684" spans="3:4" hidden="1" outlineLevel="1" x14ac:dyDescent="0.2">
      <c r="C39684" s="554"/>
      <c r="D39684" s="554"/>
    </row>
    <row r="39685" spans="3:4" hidden="1" outlineLevel="1" x14ac:dyDescent="0.2">
      <c r="C39685" s="554"/>
      <c r="D39685" s="554"/>
    </row>
    <row r="39686" spans="3:4" hidden="1" outlineLevel="1" x14ac:dyDescent="0.2">
      <c r="C39686" s="554"/>
      <c r="D39686" s="554"/>
    </row>
    <row r="39687" spans="3:4" hidden="1" outlineLevel="1" x14ac:dyDescent="0.2">
      <c r="C39687" s="554"/>
      <c r="D39687" s="554"/>
    </row>
    <row r="39688" spans="3:4" hidden="1" outlineLevel="1" x14ac:dyDescent="0.2">
      <c r="C39688" s="554"/>
      <c r="D39688" s="554"/>
    </row>
    <row r="39689" spans="3:4" hidden="1" outlineLevel="1" x14ac:dyDescent="0.2">
      <c r="C39689" s="554"/>
      <c r="D39689" s="554"/>
    </row>
    <row r="39690" spans="3:4" hidden="1" outlineLevel="1" x14ac:dyDescent="0.2">
      <c r="C39690" s="554"/>
      <c r="D39690" s="554"/>
    </row>
    <row r="39691" spans="3:4" hidden="1" outlineLevel="1" x14ac:dyDescent="0.2">
      <c r="C39691" s="554"/>
      <c r="D39691" s="554"/>
    </row>
    <row r="39692" spans="3:4" hidden="1" outlineLevel="1" x14ac:dyDescent="0.2">
      <c r="C39692" s="554"/>
      <c r="D39692" s="554"/>
    </row>
    <row r="39693" spans="3:4" hidden="1" outlineLevel="1" x14ac:dyDescent="0.2">
      <c r="C39693" s="554"/>
      <c r="D39693" s="554"/>
    </row>
    <row r="39694" spans="3:4" hidden="1" outlineLevel="1" x14ac:dyDescent="0.2">
      <c r="C39694" s="554"/>
      <c r="D39694" s="554"/>
    </row>
    <row r="39695" spans="3:4" hidden="1" outlineLevel="1" x14ac:dyDescent="0.2">
      <c r="C39695" s="554"/>
      <c r="D39695" s="554"/>
    </row>
    <row r="39696" spans="3:4" hidden="1" outlineLevel="1" x14ac:dyDescent="0.2">
      <c r="C39696" s="554"/>
      <c r="D39696" s="554"/>
    </row>
    <row r="39697" spans="3:4" hidden="1" outlineLevel="1" x14ac:dyDescent="0.2">
      <c r="C39697" s="554"/>
      <c r="D39697" s="554"/>
    </row>
    <row r="39698" spans="3:4" hidden="1" outlineLevel="1" x14ac:dyDescent="0.2">
      <c r="C39698" s="554"/>
      <c r="D39698" s="554"/>
    </row>
    <row r="39699" spans="3:4" hidden="1" outlineLevel="1" x14ac:dyDescent="0.2">
      <c r="C39699" s="554"/>
      <c r="D39699" s="554"/>
    </row>
    <row r="39700" spans="3:4" hidden="1" outlineLevel="1" x14ac:dyDescent="0.2">
      <c r="C39700" s="554"/>
      <c r="D39700" s="554"/>
    </row>
    <row r="39701" spans="3:4" hidden="1" outlineLevel="1" x14ac:dyDescent="0.2">
      <c r="C39701" s="554"/>
      <c r="D39701" s="554"/>
    </row>
    <row r="39702" spans="3:4" hidden="1" outlineLevel="1" x14ac:dyDescent="0.2">
      <c r="C39702" s="554"/>
      <c r="D39702" s="554"/>
    </row>
    <row r="39703" spans="3:4" hidden="1" outlineLevel="1" x14ac:dyDescent="0.2">
      <c r="C39703" s="554"/>
      <c r="D39703" s="554"/>
    </row>
    <row r="39704" spans="3:4" hidden="1" outlineLevel="1" x14ac:dyDescent="0.2">
      <c r="C39704" s="554"/>
      <c r="D39704" s="554"/>
    </row>
    <row r="39705" spans="3:4" hidden="1" outlineLevel="1" x14ac:dyDescent="0.2">
      <c r="C39705" s="554"/>
      <c r="D39705" s="554"/>
    </row>
    <row r="39706" spans="3:4" hidden="1" outlineLevel="1" x14ac:dyDescent="0.2">
      <c r="C39706" s="554"/>
      <c r="D39706" s="554"/>
    </row>
    <row r="39707" spans="3:4" hidden="1" outlineLevel="1" x14ac:dyDescent="0.2">
      <c r="C39707" s="554"/>
      <c r="D39707" s="554"/>
    </row>
    <row r="39708" spans="3:4" hidden="1" outlineLevel="1" x14ac:dyDescent="0.2">
      <c r="C39708" s="554"/>
      <c r="D39708" s="554"/>
    </row>
    <row r="39709" spans="3:4" hidden="1" outlineLevel="1" x14ac:dyDescent="0.2">
      <c r="C39709" s="554"/>
      <c r="D39709" s="554"/>
    </row>
    <row r="39710" spans="3:4" hidden="1" outlineLevel="1" x14ac:dyDescent="0.2">
      <c r="C39710" s="554"/>
      <c r="D39710" s="554"/>
    </row>
    <row r="39711" spans="3:4" hidden="1" outlineLevel="1" x14ac:dyDescent="0.2">
      <c r="C39711" s="554"/>
      <c r="D39711" s="554"/>
    </row>
    <row r="39712" spans="3:4" hidden="1" outlineLevel="1" x14ac:dyDescent="0.2">
      <c r="C39712" s="554"/>
      <c r="D39712" s="554"/>
    </row>
    <row r="39713" spans="3:4" hidden="1" outlineLevel="1" x14ac:dyDescent="0.2">
      <c r="C39713" s="554"/>
      <c r="D39713" s="554"/>
    </row>
    <row r="39714" spans="3:4" hidden="1" outlineLevel="1" x14ac:dyDescent="0.2">
      <c r="C39714" s="554"/>
      <c r="D39714" s="554"/>
    </row>
    <row r="39715" spans="3:4" hidden="1" outlineLevel="1" x14ac:dyDescent="0.2">
      <c r="C39715" s="554"/>
      <c r="D39715" s="554"/>
    </row>
    <row r="39716" spans="3:4" hidden="1" outlineLevel="1" x14ac:dyDescent="0.2">
      <c r="C39716" s="554"/>
      <c r="D39716" s="554"/>
    </row>
    <row r="39717" spans="3:4" hidden="1" outlineLevel="1" x14ac:dyDescent="0.2">
      <c r="C39717" s="554"/>
      <c r="D39717" s="554"/>
    </row>
    <row r="39718" spans="3:4" hidden="1" outlineLevel="1" x14ac:dyDescent="0.2">
      <c r="C39718" s="554"/>
      <c r="D39718" s="554"/>
    </row>
    <row r="39719" spans="3:4" hidden="1" outlineLevel="1" x14ac:dyDescent="0.2">
      <c r="C39719" s="554"/>
      <c r="D39719" s="554"/>
    </row>
    <row r="39720" spans="3:4" hidden="1" outlineLevel="1" x14ac:dyDescent="0.2">
      <c r="C39720" s="554"/>
      <c r="D39720" s="554"/>
    </row>
    <row r="39721" spans="3:4" hidden="1" outlineLevel="1" x14ac:dyDescent="0.2">
      <c r="C39721" s="554"/>
      <c r="D39721" s="554"/>
    </row>
    <row r="39722" spans="3:4" hidden="1" outlineLevel="1" x14ac:dyDescent="0.2">
      <c r="C39722" s="554"/>
      <c r="D39722" s="554"/>
    </row>
    <row r="39723" spans="3:4" hidden="1" outlineLevel="1" x14ac:dyDescent="0.2">
      <c r="C39723" s="554"/>
      <c r="D39723" s="554"/>
    </row>
    <row r="39724" spans="3:4" hidden="1" outlineLevel="1" x14ac:dyDescent="0.2">
      <c r="C39724" s="554"/>
      <c r="D39724" s="554"/>
    </row>
    <row r="39725" spans="3:4" hidden="1" outlineLevel="1" x14ac:dyDescent="0.2">
      <c r="C39725" s="554"/>
      <c r="D39725" s="554"/>
    </row>
    <row r="39726" spans="3:4" hidden="1" outlineLevel="1" x14ac:dyDescent="0.2">
      <c r="C39726" s="554"/>
      <c r="D39726" s="554"/>
    </row>
    <row r="39727" spans="3:4" hidden="1" outlineLevel="1" x14ac:dyDescent="0.2">
      <c r="C39727" s="554"/>
      <c r="D39727" s="554"/>
    </row>
    <row r="39728" spans="3:4" hidden="1" outlineLevel="1" x14ac:dyDescent="0.2">
      <c r="C39728" s="554"/>
      <c r="D39728" s="554"/>
    </row>
    <row r="39729" spans="3:4" hidden="1" outlineLevel="1" x14ac:dyDescent="0.2">
      <c r="C39729" s="554"/>
      <c r="D39729" s="554"/>
    </row>
    <row r="39730" spans="3:4" hidden="1" outlineLevel="1" x14ac:dyDescent="0.2">
      <c r="C39730" s="554"/>
      <c r="D39730" s="554"/>
    </row>
    <row r="39731" spans="3:4" hidden="1" outlineLevel="1" x14ac:dyDescent="0.2">
      <c r="C39731" s="554"/>
      <c r="D39731" s="554"/>
    </row>
    <row r="39732" spans="3:4" hidden="1" outlineLevel="1" x14ac:dyDescent="0.2">
      <c r="C39732" s="554"/>
      <c r="D39732" s="554"/>
    </row>
    <row r="39733" spans="3:4" hidden="1" outlineLevel="1" x14ac:dyDescent="0.2">
      <c r="C39733" s="554"/>
      <c r="D39733" s="554"/>
    </row>
    <row r="39734" spans="3:4" hidden="1" outlineLevel="1" x14ac:dyDescent="0.2">
      <c r="C39734" s="554"/>
      <c r="D39734" s="554"/>
    </row>
    <row r="39735" spans="3:4" hidden="1" outlineLevel="1" x14ac:dyDescent="0.2">
      <c r="C39735" s="554"/>
      <c r="D39735" s="554"/>
    </row>
    <row r="39736" spans="3:4" hidden="1" outlineLevel="1" x14ac:dyDescent="0.2">
      <c r="C39736" s="554"/>
      <c r="D39736" s="554"/>
    </row>
    <row r="39737" spans="3:4" hidden="1" outlineLevel="1" x14ac:dyDescent="0.2">
      <c r="C39737" s="554"/>
      <c r="D39737" s="554"/>
    </row>
    <row r="39738" spans="3:4" hidden="1" outlineLevel="1" x14ac:dyDescent="0.2">
      <c r="C39738" s="554"/>
      <c r="D39738" s="554"/>
    </row>
    <row r="39739" spans="3:4" hidden="1" outlineLevel="1" x14ac:dyDescent="0.2">
      <c r="C39739" s="554"/>
      <c r="D39739" s="554"/>
    </row>
    <row r="39740" spans="3:4" hidden="1" outlineLevel="1" x14ac:dyDescent="0.2">
      <c r="C39740" s="554"/>
      <c r="D39740" s="554"/>
    </row>
    <row r="39741" spans="3:4" hidden="1" outlineLevel="1" x14ac:dyDescent="0.2">
      <c r="C39741" s="554"/>
      <c r="D39741" s="554"/>
    </row>
    <row r="39742" spans="3:4" hidden="1" outlineLevel="1" x14ac:dyDescent="0.2">
      <c r="C39742" s="554"/>
      <c r="D39742" s="554"/>
    </row>
    <row r="39743" spans="3:4" hidden="1" outlineLevel="1" x14ac:dyDescent="0.2">
      <c r="C39743" s="554"/>
      <c r="D39743" s="554"/>
    </row>
    <row r="39744" spans="3:4" hidden="1" outlineLevel="1" x14ac:dyDescent="0.2">
      <c r="C39744" s="554"/>
      <c r="D39744" s="554"/>
    </row>
    <row r="39745" spans="3:4" hidden="1" outlineLevel="1" x14ac:dyDescent="0.2">
      <c r="C39745" s="554"/>
      <c r="D39745" s="554"/>
    </row>
    <row r="39746" spans="3:4" hidden="1" outlineLevel="1" x14ac:dyDescent="0.2">
      <c r="C39746" s="554"/>
      <c r="D39746" s="554"/>
    </row>
    <row r="39747" spans="3:4" hidden="1" outlineLevel="1" x14ac:dyDescent="0.2">
      <c r="C39747" s="554"/>
      <c r="D39747" s="554"/>
    </row>
    <row r="39748" spans="3:4" hidden="1" outlineLevel="1" x14ac:dyDescent="0.2">
      <c r="C39748" s="554"/>
      <c r="D39748" s="554"/>
    </row>
    <row r="39749" spans="3:4" hidden="1" outlineLevel="1" x14ac:dyDescent="0.2">
      <c r="C39749" s="554"/>
      <c r="D39749" s="554"/>
    </row>
    <row r="39750" spans="3:4" hidden="1" outlineLevel="1" x14ac:dyDescent="0.2">
      <c r="C39750" s="554"/>
      <c r="D39750" s="554"/>
    </row>
    <row r="39751" spans="3:4" hidden="1" outlineLevel="1" x14ac:dyDescent="0.2">
      <c r="C39751" s="554"/>
      <c r="D39751" s="554"/>
    </row>
    <row r="39752" spans="3:4" hidden="1" outlineLevel="1" x14ac:dyDescent="0.2">
      <c r="C39752" s="554"/>
      <c r="D39752" s="554"/>
    </row>
    <row r="39753" spans="3:4" hidden="1" outlineLevel="1" x14ac:dyDescent="0.2">
      <c r="C39753" s="554"/>
      <c r="D39753" s="554"/>
    </row>
    <row r="39754" spans="3:4" hidden="1" outlineLevel="1" x14ac:dyDescent="0.2">
      <c r="C39754" s="554"/>
      <c r="D39754" s="554"/>
    </row>
    <row r="39755" spans="3:4" hidden="1" outlineLevel="1" x14ac:dyDescent="0.2">
      <c r="C39755" s="554"/>
      <c r="D39755" s="554"/>
    </row>
    <row r="39756" spans="3:4" hidden="1" outlineLevel="1" x14ac:dyDescent="0.2">
      <c r="C39756" s="554"/>
      <c r="D39756" s="554"/>
    </row>
    <row r="39757" spans="3:4" hidden="1" outlineLevel="1" x14ac:dyDescent="0.2">
      <c r="C39757" s="554"/>
      <c r="D39757" s="554"/>
    </row>
    <row r="39758" spans="3:4" hidden="1" outlineLevel="1" x14ac:dyDescent="0.2">
      <c r="C39758" s="554"/>
      <c r="D39758" s="554"/>
    </row>
    <row r="39759" spans="3:4" hidden="1" outlineLevel="1" x14ac:dyDescent="0.2">
      <c r="C39759" s="554"/>
      <c r="D39759" s="554"/>
    </row>
    <row r="39760" spans="3:4" hidden="1" outlineLevel="1" x14ac:dyDescent="0.2">
      <c r="C39760" s="554"/>
      <c r="D39760" s="554"/>
    </row>
    <row r="39761" spans="3:4" hidden="1" outlineLevel="1" x14ac:dyDescent="0.2">
      <c r="C39761" s="554"/>
      <c r="D39761" s="554"/>
    </row>
    <row r="39762" spans="3:4" hidden="1" outlineLevel="1" x14ac:dyDescent="0.2">
      <c r="C39762" s="554"/>
      <c r="D39762" s="554"/>
    </row>
    <row r="39763" spans="3:4" hidden="1" outlineLevel="1" x14ac:dyDescent="0.2">
      <c r="C39763" s="554"/>
      <c r="D39763" s="554"/>
    </row>
    <row r="39764" spans="3:4" hidden="1" outlineLevel="1" x14ac:dyDescent="0.2">
      <c r="C39764" s="554"/>
      <c r="D39764" s="554"/>
    </row>
    <row r="39765" spans="3:4" hidden="1" outlineLevel="1" x14ac:dyDescent="0.2">
      <c r="C39765" s="554"/>
      <c r="D39765" s="554"/>
    </row>
    <row r="39766" spans="3:4" hidden="1" outlineLevel="1" x14ac:dyDescent="0.2">
      <c r="C39766" s="554"/>
      <c r="D39766" s="554"/>
    </row>
    <row r="39767" spans="3:4" hidden="1" outlineLevel="1" x14ac:dyDescent="0.2">
      <c r="C39767" s="554"/>
      <c r="D39767" s="554"/>
    </row>
    <row r="39768" spans="3:4" hidden="1" outlineLevel="1" x14ac:dyDescent="0.2">
      <c r="C39768" s="554"/>
      <c r="D39768" s="554"/>
    </row>
    <row r="39769" spans="3:4" hidden="1" outlineLevel="1" x14ac:dyDescent="0.2">
      <c r="C39769" s="554"/>
      <c r="D39769" s="554"/>
    </row>
    <row r="39770" spans="3:4" hidden="1" outlineLevel="1" x14ac:dyDescent="0.2">
      <c r="C39770" s="554"/>
      <c r="D39770" s="554"/>
    </row>
    <row r="39771" spans="3:4" hidden="1" outlineLevel="1" x14ac:dyDescent="0.2">
      <c r="C39771" s="554"/>
      <c r="D39771" s="554"/>
    </row>
    <row r="39772" spans="3:4" hidden="1" outlineLevel="1" x14ac:dyDescent="0.2">
      <c r="C39772" s="554"/>
      <c r="D39772" s="554"/>
    </row>
    <row r="39773" spans="3:4" hidden="1" outlineLevel="1" x14ac:dyDescent="0.2">
      <c r="C39773" s="554"/>
      <c r="D39773" s="554"/>
    </row>
    <row r="39774" spans="3:4" hidden="1" outlineLevel="1" x14ac:dyDescent="0.2">
      <c r="C39774" s="554"/>
      <c r="D39774" s="554"/>
    </row>
    <row r="39775" spans="3:4" hidden="1" outlineLevel="1" x14ac:dyDescent="0.2">
      <c r="C39775" s="554"/>
      <c r="D39775" s="554"/>
    </row>
    <row r="39776" spans="3:4" hidden="1" outlineLevel="1" x14ac:dyDescent="0.2">
      <c r="C39776" s="554"/>
      <c r="D39776" s="554"/>
    </row>
    <row r="39777" spans="3:4" hidden="1" outlineLevel="1" x14ac:dyDescent="0.2">
      <c r="C39777" s="554"/>
      <c r="D39777" s="554"/>
    </row>
    <row r="39778" spans="3:4" hidden="1" outlineLevel="1" x14ac:dyDescent="0.2">
      <c r="C39778" s="554"/>
      <c r="D39778" s="554"/>
    </row>
    <row r="39779" spans="3:4" hidden="1" outlineLevel="1" x14ac:dyDescent="0.2">
      <c r="C39779" s="554"/>
      <c r="D39779" s="554"/>
    </row>
    <row r="39780" spans="3:4" hidden="1" outlineLevel="1" x14ac:dyDescent="0.2">
      <c r="C39780" s="554"/>
      <c r="D39780" s="554"/>
    </row>
    <row r="39781" spans="3:4" hidden="1" outlineLevel="1" x14ac:dyDescent="0.2">
      <c r="C39781" s="554"/>
      <c r="D39781" s="554"/>
    </row>
    <row r="39782" spans="3:4" hidden="1" outlineLevel="1" x14ac:dyDescent="0.2">
      <c r="C39782" s="554"/>
      <c r="D39782" s="554"/>
    </row>
    <row r="39783" spans="3:4" hidden="1" outlineLevel="1" x14ac:dyDescent="0.2">
      <c r="C39783" s="554"/>
      <c r="D39783" s="554"/>
    </row>
    <row r="39784" spans="3:4" hidden="1" outlineLevel="1" x14ac:dyDescent="0.2">
      <c r="C39784" s="554"/>
      <c r="D39784" s="554"/>
    </row>
    <row r="39785" spans="3:4" hidden="1" outlineLevel="1" x14ac:dyDescent="0.2">
      <c r="C39785" s="554"/>
      <c r="D39785" s="554"/>
    </row>
    <row r="39786" spans="3:4" hidden="1" outlineLevel="1" x14ac:dyDescent="0.2">
      <c r="C39786" s="554"/>
      <c r="D39786" s="554"/>
    </row>
    <row r="39787" spans="3:4" hidden="1" outlineLevel="1" x14ac:dyDescent="0.2">
      <c r="C39787" s="554"/>
      <c r="D39787" s="554"/>
    </row>
    <row r="39788" spans="3:4" hidden="1" outlineLevel="1" x14ac:dyDescent="0.2">
      <c r="C39788" s="554"/>
      <c r="D39788" s="554"/>
    </row>
    <row r="39789" spans="3:4" hidden="1" outlineLevel="1" x14ac:dyDescent="0.2">
      <c r="C39789" s="554"/>
      <c r="D39789" s="554"/>
    </row>
    <row r="39790" spans="3:4" hidden="1" outlineLevel="1" x14ac:dyDescent="0.2">
      <c r="C39790" s="554"/>
      <c r="D39790" s="554"/>
    </row>
    <row r="39791" spans="3:4" hidden="1" outlineLevel="1" x14ac:dyDescent="0.2">
      <c r="C39791" s="554"/>
      <c r="D39791" s="554"/>
    </row>
    <row r="39792" spans="3:4" hidden="1" outlineLevel="1" x14ac:dyDescent="0.2">
      <c r="C39792" s="554"/>
      <c r="D39792" s="554"/>
    </row>
    <row r="39793" spans="3:4" hidden="1" outlineLevel="1" x14ac:dyDescent="0.2">
      <c r="C39793" s="554"/>
      <c r="D39793" s="554"/>
    </row>
    <row r="39794" spans="3:4" hidden="1" outlineLevel="1" x14ac:dyDescent="0.2">
      <c r="C39794" s="554"/>
      <c r="D39794" s="554"/>
    </row>
    <row r="39795" spans="3:4" hidden="1" outlineLevel="1" x14ac:dyDescent="0.2">
      <c r="C39795" s="554"/>
      <c r="D39795" s="554"/>
    </row>
    <row r="39796" spans="3:4" hidden="1" outlineLevel="1" x14ac:dyDescent="0.2">
      <c r="C39796" s="554"/>
      <c r="D39796" s="554"/>
    </row>
    <row r="39797" spans="3:4" hidden="1" outlineLevel="1" x14ac:dyDescent="0.2">
      <c r="C39797" s="554"/>
      <c r="D39797" s="554"/>
    </row>
    <row r="39798" spans="3:4" hidden="1" outlineLevel="1" x14ac:dyDescent="0.2">
      <c r="C39798" s="554"/>
      <c r="D39798" s="554"/>
    </row>
    <row r="39799" spans="3:4" hidden="1" outlineLevel="1" x14ac:dyDescent="0.2">
      <c r="C39799" s="554"/>
      <c r="D39799" s="554"/>
    </row>
    <row r="39800" spans="3:4" hidden="1" outlineLevel="1" x14ac:dyDescent="0.2">
      <c r="C39800" s="554"/>
      <c r="D39800" s="554"/>
    </row>
    <row r="39801" spans="3:4" hidden="1" outlineLevel="1" x14ac:dyDescent="0.2">
      <c r="C39801" s="554"/>
      <c r="D39801" s="554"/>
    </row>
    <row r="39802" spans="3:4" hidden="1" outlineLevel="1" x14ac:dyDescent="0.2">
      <c r="C39802" s="554"/>
      <c r="D39802" s="554"/>
    </row>
    <row r="39803" spans="3:4" hidden="1" outlineLevel="1" x14ac:dyDescent="0.2">
      <c r="C39803" s="554"/>
      <c r="D39803" s="554"/>
    </row>
    <row r="39804" spans="3:4" hidden="1" outlineLevel="1" x14ac:dyDescent="0.2">
      <c r="C39804" s="554"/>
      <c r="D39804" s="554"/>
    </row>
    <row r="39805" spans="3:4" hidden="1" outlineLevel="1" x14ac:dyDescent="0.2">
      <c r="C39805" s="554"/>
      <c r="D39805" s="554"/>
    </row>
    <row r="39806" spans="3:4" hidden="1" outlineLevel="1" x14ac:dyDescent="0.2">
      <c r="C39806" s="554"/>
      <c r="D39806" s="554"/>
    </row>
    <row r="39807" spans="3:4" hidden="1" outlineLevel="1" x14ac:dyDescent="0.2">
      <c r="C39807" s="554"/>
      <c r="D39807" s="554"/>
    </row>
    <row r="39808" spans="3:4" hidden="1" outlineLevel="1" x14ac:dyDescent="0.2">
      <c r="C39808" s="554"/>
      <c r="D39808" s="554"/>
    </row>
    <row r="39809" spans="3:4" hidden="1" outlineLevel="1" x14ac:dyDescent="0.2">
      <c r="C39809" s="554"/>
      <c r="D39809" s="554"/>
    </row>
    <row r="39810" spans="3:4" hidden="1" outlineLevel="1" x14ac:dyDescent="0.2">
      <c r="C39810" s="554"/>
      <c r="D39810" s="554"/>
    </row>
    <row r="39811" spans="3:4" hidden="1" outlineLevel="1" x14ac:dyDescent="0.2">
      <c r="C39811" s="554"/>
      <c r="D39811" s="554"/>
    </row>
    <row r="39812" spans="3:4" hidden="1" outlineLevel="1" x14ac:dyDescent="0.2">
      <c r="C39812" s="554"/>
      <c r="D39812" s="554"/>
    </row>
    <row r="39813" spans="3:4" hidden="1" outlineLevel="1" x14ac:dyDescent="0.2">
      <c r="C39813" s="554"/>
      <c r="D39813" s="554"/>
    </row>
    <row r="39814" spans="3:4" hidden="1" outlineLevel="1" x14ac:dyDescent="0.2">
      <c r="C39814" s="554"/>
      <c r="D39814" s="554"/>
    </row>
    <row r="39815" spans="3:4" hidden="1" outlineLevel="1" x14ac:dyDescent="0.2">
      <c r="C39815" s="554"/>
      <c r="D39815" s="554"/>
    </row>
    <row r="39816" spans="3:4" hidden="1" outlineLevel="1" x14ac:dyDescent="0.2">
      <c r="C39816" s="554"/>
      <c r="D39816" s="554"/>
    </row>
    <row r="39817" spans="3:4" hidden="1" outlineLevel="1" x14ac:dyDescent="0.2">
      <c r="C39817" s="554"/>
      <c r="D39817" s="554"/>
    </row>
    <row r="39818" spans="3:4" hidden="1" outlineLevel="1" x14ac:dyDescent="0.2">
      <c r="C39818" s="554"/>
      <c r="D39818" s="554"/>
    </row>
    <row r="39819" spans="3:4" hidden="1" outlineLevel="1" x14ac:dyDescent="0.2">
      <c r="C39819" s="554"/>
      <c r="D39819" s="554"/>
    </row>
    <row r="39820" spans="3:4" hidden="1" outlineLevel="1" x14ac:dyDescent="0.2">
      <c r="C39820" s="554"/>
      <c r="D39820" s="554"/>
    </row>
    <row r="39821" spans="3:4" hidden="1" outlineLevel="1" x14ac:dyDescent="0.2">
      <c r="C39821" s="554"/>
      <c r="D39821" s="554"/>
    </row>
    <row r="39822" spans="3:4" hidden="1" outlineLevel="1" x14ac:dyDescent="0.2">
      <c r="C39822" s="554"/>
      <c r="D39822" s="554"/>
    </row>
    <row r="39823" spans="3:4" hidden="1" outlineLevel="1" x14ac:dyDescent="0.2">
      <c r="C39823" s="554"/>
      <c r="D39823" s="554"/>
    </row>
    <row r="39824" spans="3:4" hidden="1" outlineLevel="1" x14ac:dyDescent="0.2">
      <c r="C39824" s="554"/>
      <c r="D39824" s="554"/>
    </row>
    <row r="39825" spans="3:4" hidden="1" outlineLevel="1" x14ac:dyDescent="0.2">
      <c r="C39825" s="554"/>
      <c r="D39825" s="554"/>
    </row>
    <row r="39826" spans="3:4" hidden="1" outlineLevel="1" x14ac:dyDescent="0.2">
      <c r="C39826" s="554"/>
      <c r="D39826" s="554"/>
    </row>
    <row r="39827" spans="3:4" hidden="1" outlineLevel="1" x14ac:dyDescent="0.2">
      <c r="C39827" s="554"/>
      <c r="D39827" s="554"/>
    </row>
    <row r="39828" spans="3:4" hidden="1" outlineLevel="1" x14ac:dyDescent="0.2">
      <c r="C39828" s="554"/>
      <c r="D39828" s="554"/>
    </row>
    <row r="39829" spans="3:4" hidden="1" outlineLevel="1" x14ac:dyDescent="0.2">
      <c r="C39829" s="554"/>
      <c r="D39829" s="554"/>
    </row>
    <row r="39830" spans="3:4" hidden="1" outlineLevel="1" x14ac:dyDescent="0.2">
      <c r="C39830" s="554"/>
      <c r="D39830" s="554"/>
    </row>
    <row r="39831" spans="3:4" hidden="1" outlineLevel="1" x14ac:dyDescent="0.2">
      <c r="C39831" s="554"/>
      <c r="D39831" s="554"/>
    </row>
    <row r="39832" spans="3:4" hidden="1" outlineLevel="1" x14ac:dyDescent="0.2">
      <c r="C39832" s="554"/>
      <c r="D39832" s="554"/>
    </row>
    <row r="39833" spans="3:4" hidden="1" outlineLevel="1" x14ac:dyDescent="0.2">
      <c r="C39833" s="554"/>
      <c r="D39833" s="554"/>
    </row>
    <row r="39834" spans="3:4" hidden="1" outlineLevel="1" x14ac:dyDescent="0.2">
      <c r="C39834" s="554"/>
      <c r="D39834" s="554"/>
    </row>
    <row r="39835" spans="3:4" hidden="1" outlineLevel="1" x14ac:dyDescent="0.2">
      <c r="C39835" s="554"/>
      <c r="D39835" s="554"/>
    </row>
    <row r="39836" spans="3:4" hidden="1" outlineLevel="1" x14ac:dyDescent="0.2">
      <c r="C39836" s="554"/>
      <c r="D39836" s="554"/>
    </row>
    <row r="39837" spans="3:4" hidden="1" outlineLevel="1" x14ac:dyDescent="0.2">
      <c r="C39837" s="554"/>
      <c r="D39837" s="554"/>
    </row>
    <row r="39838" spans="3:4" hidden="1" outlineLevel="1" x14ac:dyDescent="0.2">
      <c r="C39838" s="554"/>
      <c r="D39838" s="554"/>
    </row>
    <row r="39839" spans="3:4" hidden="1" outlineLevel="1" x14ac:dyDescent="0.2">
      <c r="C39839" s="554"/>
      <c r="D39839" s="554"/>
    </row>
    <row r="39840" spans="3:4" hidden="1" outlineLevel="1" x14ac:dyDescent="0.2">
      <c r="C39840" s="554"/>
      <c r="D39840" s="554"/>
    </row>
    <row r="39841" spans="3:4" hidden="1" outlineLevel="1" x14ac:dyDescent="0.2">
      <c r="C39841" s="554"/>
      <c r="D39841" s="554"/>
    </row>
    <row r="39842" spans="3:4" hidden="1" outlineLevel="1" x14ac:dyDescent="0.2">
      <c r="C39842" s="554"/>
      <c r="D39842" s="554"/>
    </row>
    <row r="39843" spans="3:4" hidden="1" outlineLevel="1" x14ac:dyDescent="0.2">
      <c r="C39843" s="554"/>
      <c r="D39843" s="554"/>
    </row>
    <row r="39844" spans="3:4" hidden="1" outlineLevel="1" x14ac:dyDescent="0.2">
      <c r="C39844" s="554"/>
      <c r="D39844" s="554"/>
    </row>
    <row r="39845" spans="3:4" hidden="1" outlineLevel="1" x14ac:dyDescent="0.2">
      <c r="C39845" s="554"/>
      <c r="D39845" s="554"/>
    </row>
    <row r="39846" spans="3:4" hidden="1" outlineLevel="1" x14ac:dyDescent="0.2">
      <c r="C39846" s="554"/>
      <c r="D39846" s="554"/>
    </row>
    <row r="39847" spans="3:4" hidden="1" outlineLevel="1" x14ac:dyDescent="0.2">
      <c r="C39847" s="554"/>
      <c r="D39847" s="554"/>
    </row>
    <row r="39848" spans="3:4" hidden="1" outlineLevel="1" x14ac:dyDescent="0.2">
      <c r="C39848" s="554"/>
      <c r="D39848" s="554"/>
    </row>
    <row r="39849" spans="3:4" hidden="1" outlineLevel="1" x14ac:dyDescent="0.2">
      <c r="C39849" s="554"/>
      <c r="D39849" s="554"/>
    </row>
    <row r="39850" spans="3:4" hidden="1" outlineLevel="1" x14ac:dyDescent="0.2">
      <c r="C39850" s="554"/>
      <c r="D39850" s="554"/>
    </row>
    <row r="39851" spans="3:4" hidden="1" outlineLevel="1" x14ac:dyDescent="0.2">
      <c r="C39851" s="554"/>
      <c r="D39851" s="554"/>
    </row>
    <row r="39852" spans="3:4" hidden="1" outlineLevel="1" x14ac:dyDescent="0.2">
      <c r="C39852" s="554"/>
      <c r="D39852" s="554"/>
    </row>
    <row r="39853" spans="3:4" hidden="1" outlineLevel="1" x14ac:dyDescent="0.2">
      <c r="C39853" s="554"/>
      <c r="D39853" s="554"/>
    </row>
    <row r="39854" spans="3:4" hidden="1" outlineLevel="1" x14ac:dyDescent="0.2">
      <c r="C39854" s="554"/>
      <c r="D39854" s="554"/>
    </row>
    <row r="39855" spans="3:4" hidden="1" outlineLevel="1" x14ac:dyDescent="0.2">
      <c r="C39855" s="554"/>
      <c r="D39855" s="554"/>
    </row>
    <row r="39856" spans="3:4" hidden="1" outlineLevel="1" x14ac:dyDescent="0.2">
      <c r="C39856" s="554"/>
      <c r="D39856" s="554"/>
    </row>
    <row r="39857" spans="3:4" hidden="1" outlineLevel="1" x14ac:dyDescent="0.2">
      <c r="C39857" s="554"/>
      <c r="D39857" s="554"/>
    </row>
    <row r="39858" spans="3:4" hidden="1" outlineLevel="1" x14ac:dyDescent="0.2">
      <c r="C39858" s="554"/>
      <c r="D39858" s="554"/>
    </row>
    <row r="39859" spans="3:4" hidden="1" outlineLevel="1" x14ac:dyDescent="0.2">
      <c r="C39859" s="554"/>
      <c r="D39859" s="554"/>
    </row>
    <row r="39860" spans="3:4" hidden="1" outlineLevel="1" x14ac:dyDescent="0.2">
      <c r="C39860" s="554"/>
      <c r="D39860" s="554"/>
    </row>
    <row r="39861" spans="3:4" hidden="1" outlineLevel="1" x14ac:dyDescent="0.2">
      <c r="C39861" s="554"/>
      <c r="D39861" s="554"/>
    </row>
    <row r="39862" spans="3:4" hidden="1" outlineLevel="1" x14ac:dyDescent="0.2">
      <c r="C39862" s="554"/>
      <c r="D39862" s="554"/>
    </row>
    <row r="39863" spans="3:4" hidden="1" outlineLevel="1" x14ac:dyDescent="0.2">
      <c r="C39863" s="554"/>
      <c r="D39863" s="554"/>
    </row>
    <row r="39864" spans="3:4" hidden="1" outlineLevel="1" x14ac:dyDescent="0.2">
      <c r="C39864" s="554"/>
      <c r="D39864" s="554"/>
    </row>
    <row r="39865" spans="3:4" hidden="1" outlineLevel="1" x14ac:dyDescent="0.2">
      <c r="C39865" s="554"/>
      <c r="D39865" s="554"/>
    </row>
    <row r="39866" spans="3:4" hidden="1" outlineLevel="1" x14ac:dyDescent="0.2">
      <c r="C39866" s="554"/>
      <c r="D39866" s="554"/>
    </row>
    <row r="39867" spans="3:4" hidden="1" outlineLevel="1" x14ac:dyDescent="0.2">
      <c r="C39867" s="554"/>
      <c r="D39867" s="554"/>
    </row>
    <row r="39868" spans="3:4" hidden="1" outlineLevel="1" x14ac:dyDescent="0.2">
      <c r="C39868" s="554"/>
      <c r="D39868" s="554"/>
    </row>
    <row r="39869" spans="3:4" hidden="1" outlineLevel="1" x14ac:dyDescent="0.2">
      <c r="C39869" s="554"/>
      <c r="D39869" s="554"/>
    </row>
    <row r="39870" spans="3:4" hidden="1" outlineLevel="1" x14ac:dyDescent="0.2">
      <c r="C39870" s="554"/>
      <c r="D39870" s="554"/>
    </row>
    <row r="39871" spans="3:4" hidden="1" outlineLevel="1" x14ac:dyDescent="0.2">
      <c r="C39871" s="554"/>
      <c r="D39871" s="554"/>
    </row>
    <row r="39872" spans="3:4" hidden="1" outlineLevel="1" x14ac:dyDescent="0.2">
      <c r="C39872" s="554"/>
      <c r="D39872" s="554"/>
    </row>
    <row r="39873" spans="3:4" hidden="1" outlineLevel="1" x14ac:dyDescent="0.2">
      <c r="C39873" s="554"/>
      <c r="D39873" s="554"/>
    </row>
    <row r="39874" spans="3:4" hidden="1" outlineLevel="1" x14ac:dyDescent="0.2">
      <c r="C39874" s="554"/>
      <c r="D39874" s="554"/>
    </row>
    <row r="39875" spans="3:4" hidden="1" outlineLevel="1" x14ac:dyDescent="0.2">
      <c r="C39875" s="554"/>
      <c r="D39875" s="554"/>
    </row>
    <row r="39876" spans="3:4" hidden="1" outlineLevel="1" x14ac:dyDescent="0.2">
      <c r="C39876" s="554"/>
      <c r="D39876" s="554"/>
    </row>
    <row r="39877" spans="3:4" hidden="1" outlineLevel="1" x14ac:dyDescent="0.2">
      <c r="C39877" s="554"/>
      <c r="D39877" s="554"/>
    </row>
    <row r="39878" spans="3:4" hidden="1" outlineLevel="1" x14ac:dyDescent="0.2">
      <c r="C39878" s="554"/>
      <c r="D39878" s="554"/>
    </row>
    <row r="39879" spans="3:4" hidden="1" outlineLevel="1" x14ac:dyDescent="0.2">
      <c r="C39879" s="554"/>
      <c r="D39879" s="554"/>
    </row>
    <row r="39880" spans="3:4" hidden="1" outlineLevel="1" x14ac:dyDescent="0.2">
      <c r="C39880" s="554"/>
      <c r="D39880" s="554"/>
    </row>
    <row r="39881" spans="3:4" hidden="1" outlineLevel="1" x14ac:dyDescent="0.2">
      <c r="C39881" s="554"/>
      <c r="D39881" s="554"/>
    </row>
    <row r="39882" spans="3:4" hidden="1" outlineLevel="1" x14ac:dyDescent="0.2">
      <c r="C39882" s="554"/>
      <c r="D39882" s="554"/>
    </row>
    <row r="39883" spans="3:4" hidden="1" outlineLevel="1" x14ac:dyDescent="0.2">
      <c r="C39883" s="554"/>
      <c r="D39883" s="554"/>
    </row>
    <row r="39884" spans="3:4" hidden="1" outlineLevel="1" x14ac:dyDescent="0.2">
      <c r="C39884" s="554"/>
      <c r="D39884" s="554"/>
    </row>
    <row r="39885" spans="3:4" hidden="1" outlineLevel="1" x14ac:dyDescent="0.2">
      <c r="C39885" s="554"/>
      <c r="D39885" s="554"/>
    </row>
    <row r="39886" spans="3:4" hidden="1" outlineLevel="1" x14ac:dyDescent="0.2">
      <c r="C39886" s="554"/>
      <c r="D39886" s="554"/>
    </row>
    <row r="39887" spans="3:4" hidden="1" outlineLevel="1" x14ac:dyDescent="0.2">
      <c r="C39887" s="554"/>
      <c r="D39887" s="554"/>
    </row>
    <row r="39888" spans="3:4" hidden="1" outlineLevel="1" x14ac:dyDescent="0.2">
      <c r="C39888" s="554"/>
      <c r="D39888" s="554"/>
    </row>
    <row r="39889" spans="3:4" hidden="1" outlineLevel="1" x14ac:dyDescent="0.2">
      <c r="C39889" s="554"/>
      <c r="D39889" s="554"/>
    </row>
    <row r="39890" spans="3:4" hidden="1" outlineLevel="1" x14ac:dyDescent="0.2">
      <c r="C39890" s="554"/>
      <c r="D39890" s="554"/>
    </row>
    <row r="39891" spans="3:4" hidden="1" outlineLevel="1" x14ac:dyDescent="0.2">
      <c r="C39891" s="554"/>
      <c r="D39891" s="554"/>
    </row>
    <row r="39892" spans="3:4" hidden="1" outlineLevel="1" x14ac:dyDescent="0.2">
      <c r="C39892" s="554"/>
      <c r="D39892" s="554"/>
    </row>
    <row r="39893" spans="3:4" hidden="1" outlineLevel="1" x14ac:dyDescent="0.2">
      <c r="C39893" s="554"/>
      <c r="D39893" s="554"/>
    </row>
    <row r="39894" spans="3:4" hidden="1" outlineLevel="1" x14ac:dyDescent="0.2">
      <c r="C39894" s="554"/>
      <c r="D39894" s="554"/>
    </row>
    <row r="39895" spans="3:4" hidden="1" outlineLevel="1" x14ac:dyDescent="0.2">
      <c r="C39895" s="554"/>
      <c r="D39895" s="554"/>
    </row>
    <row r="39896" spans="3:4" hidden="1" outlineLevel="1" x14ac:dyDescent="0.2">
      <c r="C39896" s="554"/>
      <c r="D39896" s="554"/>
    </row>
    <row r="39897" spans="3:4" hidden="1" outlineLevel="1" x14ac:dyDescent="0.2">
      <c r="C39897" s="554"/>
      <c r="D39897" s="554"/>
    </row>
    <row r="39898" spans="3:4" hidden="1" outlineLevel="1" x14ac:dyDescent="0.2">
      <c r="C39898" s="554"/>
      <c r="D39898" s="554"/>
    </row>
    <row r="39899" spans="3:4" hidden="1" outlineLevel="1" x14ac:dyDescent="0.2">
      <c r="C39899" s="554"/>
      <c r="D39899" s="554"/>
    </row>
    <row r="39900" spans="3:4" hidden="1" outlineLevel="1" x14ac:dyDescent="0.2">
      <c r="C39900" s="554"/>
      <c r="D39900" s="554"/>
    </row>
    <row r="39901" spans="3:4" hidden="1" outlineLevel="1" x14ac:dyDescent="0.2">
      <c r="C39901" s="554"/>
      <c r="D39901" s="554"/>
    </row>
    <row r="39902" spans="3:4" hidden="1" outlineLevel="1" x14ac:dyDescent="0.2">
      <c r="C39902" s="554"/>
      <c r="D39902" s="554"/>
    </row>
    <row r="39903" spans="3:4" hidden="1" outlineLevel="1" x14ac:dyDescent="0.2">
      <c r="C39903" s="554"/>
      <c r="D39903" s="554"/>
    </row>
    <row r="39904" spans="3:4" hidden="1" outlineLevel="1" x14ac:dyDescent="0.2">
      <c r="C39904" s="554"/>
      <c r="D39904" s="554"/>
    </row>
    <row r="39905" spans="3:4" hidden="1" outlineLevel="1" x14ac:dyDescent="0.2">
      <c r="C39905" s="554"/>
      <c r="D39905" s="554"/>
    </row>
    <row r="39906" spans="3:4" hidden="1" outlineLevel="1" x14ac:dyDescent="0.2">
      <c r="C39906" s="554"/>
      <c r="D39906" s="554"/>
    </row>
    <row r="39907" spans="3:4" hidden="1" outlineLevel="1" x14ac:dyDescent="0.2">
      <c r="C39907" s="554"/>
      <c r="D39907" s="554"/>
    </row>
    <row r="39908" spans="3:4" hidden="1" outlineLevel="1" x14ac:dyDescent="0.2">
      <c r="C39908" s="554"/>
      <c r="D39908" s="554"/>
    </row>
    <row r="39909" spans="3:4" hidden="1" outlineLevel="1" x14ac:dyDescent="0.2">
      <c r="C39909" s="554"/>
      <c r="D39909" s="554"/>
    </row>
    <row r="39910" spans="3:4" hidden="1" outlineLevel="1" x14ac:dyDescent="0.2">
      <c r="C39910" s="554"/>
      <c r="D39910" s="554"/>
    </row>
    <row r="39911" spans="3:4" hidden="1" outlineLevel="1" x14ac:dyDescent="0.2">
      <c r="C39911" s="554"/>
      <c r="D39911" s="554"/>
    </row>
    <row r="39912" spans="3:4" hidden="1" outlineLevel="1" x14ac:dyDescent="0.2">
      <c r="C39912" s="554"/>
      <c r="D39912" s="554"/>
    </row>
    <row r="39913" spans="3:4" hidden="1" outlineLevel="1" x14ac:dyDescent="0.2">
      <c r="C39913" s="554"/>
      <c r="D39913" s="554"/>
    </row>
    <row r="39914" spans="3:4" hidden="1" outlineLevel="1" x14ac:dyDescent="0.2">
      <c r="C39914" s="554"/>
      <c r="D39914" s="554"/>
    </row>
    <row r="39915" spans="3:4" hidden="1" outlineLevel="1" x14ac:dyDescent="0.2">
      <c r="C39915" s="554"/>
      <c r="D39915" s="554"/>
    </row>
    <row r="39916" spans="3:4" hidden="1" outlineLevel="1" x14ac:dyDescent="0.2">
      <c r="C39916" s="554"/>
      <c r="D39916" s="554"/>
    </row>
    <row r="39917" spans="3:4" hidden="1" outlineLevel="1" x14ac:dyDescent="0.2">
      <c r="C39917" s="554"/>
      <c r="D39917" s="554"/>
    </row>
    <row r="39918" spans="3:4" hidden="1" outlineLevel="1" x14ac:dyDescent="0.2">
      <c r="C39918" s="554"/>
      <c r="D39918" s="554"/>
    </row>
    <row r="39919" spans="3:4" hidden="1" outlineLevel="1" x14ac:dyDescent="0.2">
      <c r="C39919" s="554"/>
      <c r="D39919" s="554"/>
    </row>
    <row r="39920" spans="3:4" hidden="1" outlineLevel="1" x14ac:dyDescent="0.2">
      <c r="C39920" s="554"/>
      <c r="D39920" s="554"/>
    </row>
    <row r="39921" spans="3:4" hidden="1" outlineLevel="1" x14ac:dyDescent="0.2">
      <c r="C39921" s="554"/>
      <c r="D39921" s="554"/>
    </row>
    <row r="39922" spans="3:4" hidden="1" outlineLevel="1" x14ac:dyDescent="0.2">
      <c r="C39922" s="554"/>
      <c r="D39922" s="554"/>
    </row>
    <row r="39923" spans="3:4" hidden="1" outlineLevel="1" x14ac:dyDescent="0.2">
      <c r="C39923" s="554"/>
      <c r="D39923" s="554"/>
    </row>
    <row r="39924" spans="3:4" hidden="1" outlineLevel="1" x14ac:dyDescent="0.2">
      <c r="C39924" s="554"/>
      <c r="D39924" s="554"/>
    </row>
    <row r="39925" spans="3:4" hidden="1" outlineLevel="1" x14ac:dyDescent="0.2">
      <c r="C39925" s="554"/>
      <c r="D39925" s="554"/>
    </row>
    <row r="39926" spans="3:4" hidden="1" outlineLevel="1" x14ac:dyDescent="0.2">
      <c r="C39926" s="554"/>
      <c r="D39926" s="554"/>
    </row>
    <row r="39927" spans="3:4" hidden="1" outlineLevel="1" x14ac:dyDescent="0.2">
      <c r="C39927" s="554"/>
      <c r="D39927" s="554"/>
    </row>
    <row r="39928" spans="3:4" hidden="1" outlineLevel="1" x14ac:dyDescent="0.2">
      <c r="C39928" s="554"/>
      <c r="D39928" s="554"/>
    </row>
    <row r="39929" spans="3:4" hidden="1" outlineLevel="1" x14ac:dyDescent="0.2">
      <c r="C39929" s="554"/>
      <c r="D39929" s="554"/>
    </row>
    <row r="39930" spans="3:4" hidden="1" outlineLevel="1" x14ac:dyDescent="0.2">
      <c r="C39930" s="554"/>
      <c r="D39930" s="554"/>
    </row>
    <row r="39931" spans="3:4" hidden="1" outlineLevel="1" x14ac:dyDescent="0.2">
      <c r="C39931" s="554"/>
      <c r="D39931" s="554"/>
    </row>
    <row r="39932" spans="3:4" hidden="1" outlineLevel="1" x14ac:dyDescent="0.2">
      <c r="C39932" s="554"/>
      <c r="D39932" s="554"/>
    </row>
    <row r="39933" spans="3:4" hidden="1" outlineLevel="1" x14ac:dyDescent="0.2">
      <c r="C39933" s="554"/>
      <c r="D39933" s="554"/>
    </row>
    <row r="39934" spans="3:4" hidden="1" outlineLevel="1" x14ac:dyDescent="0.2">
      <c r="C39934" s="554"/>
      <c r="D39934" s="554"/>
    </row>
    <row r="39935" spans="3:4" hidden="1" outlineLevel="1" x14ac:dyDescent="0.2">
      <c r="C39935" s="554"/>
      <c r="D39935" s="554"/>
    </row>
    <row r="39936" spans="3:4" hidden="1" outlineLevel="1" x14ac:dyDescent="0.2">
      <c r="C39936" s="554"/>
      <c r="D39936" s="554"/>
    </row>
    <row r="39937" spans="3:4" hidden="1" outlineLevel="1" x14ac:dyDescent="0.2">
      <c r="C39937" s="554"/>
      <c r="D39937" s="554"/>
    </row>
    <row r="39938" spans="3:4" hidden="1" outlineLevel="1" x14ac:dyDescent="0.2">
      <c r="C39938" s="554"/>
      <c r="D39938" s="554"/>
    </row>
    <row r="39939" spans="3:4" hidden="1" outlineLevel="1" x14ac:dyDescent="0.2">
      <c r="C39939" s="554"/>
      <c r="D39939" s="554"/>
    </row>
    <row r="39940" spans="3:4" hidden="1" outlineLevel="1" x14ac:dyDescent="0.2">
      <c r="C39940" s="554"/>
      <c r="D39940" s="554"/>
    </row>
    <row r="39941" spans="3:4" hidden="1" outlineLevel="1" x14ac:dyDescent="0.2">
      <c r="C39941" s="554"/>
      <c r="D39941" s="554"/>
    </row>
    <row r="39942" spans="3:4" hidden="1" outlineLevel="1" x14ac:dyDescent="0.2">
      <c r="C39942" s="554"/>
      <c r="D39942" s="554"/>
    </row>
    <row r="39943" spans="3:4" hidden="1" outlineLevel="1" x14ac:dyDescent="0.2">
      <c r="C39943" s="554"/>
      <c r="D39943" s="554"/>
    </row>
    <row r="39944" spans="3:4" hidden="1" outlineLevel="1" x14ac:dyDescent="0.2">
      <c r="C39944" s="554"/>
      <c r="D39944" s="554"/>
    </row>
    <row r="39945" spans="3:4" hidden="1" outlineLevel="1" x14ac:dyDescent="0.2">
      <c r="C39945" s="554"/>
      <c r="D39945" s="554"/>
    </row>
    <row r="39946" spans="3:4" hidden="1" outlineLevel="1" x14ac:dyDescent="0.2">
      <c r="C39946" s="554"/>
      <c r="D39946" s="554"/>
    </row>
    <row r="39947" spans="3:4" hidden="1" outlineLevel="1" x14ac:dyDescent="0.2">
      <c r="C39947" s="554"/>
      <c r="D39947" s="554"/>
    </row>
    <row r="39948" spans="3:4" hidden="1" outlineLevel="1" x14ac:dyDescent="0.2">
      <c r="C39948" s="554"/>
      <c r="D39948" s="554"/>
    </row>
    <row r="39949" spans="3:4" hidden="1" outlineLevel="1" x14ac:dyDescent="0.2">
      <c r="C39949" s="554"/>
      <c r="D39949" s="554"/>
    </row>
    <row r="39950" spans="3:4" hidden="1" outlineLevel="1" x14ac:dyDescent="0.2">
      <c r="C39950" s="554"/>
      <c r="D39950" s="554"/>
    </row>
    <row r="39951" spans="3:4" hidden="1" outlineLevel="1" x14ac:dyDescent="0.2">
      <c r="C39951" s="554"/>
      <c r="D39951" s="554"/>
    </row>
    <row r="39952" spans="3:4" hidden="1" outlineLevel="1" x14ac:dyDescent="0.2">
      <c r="C39952" s="554"/>
      <c r="D39952" s="554"/>
    </row>
    <row r="39953" spans="3:4" hidden="1" outlineLevel="1" x14ac:dyDescent="0.2">
      <c r="C39953" s="554"/>
      <c r="D39953" s="554"/>
    </row>
    <row r="39954" spans="3:4" hidden="1" outlineLevel="1" x14ac:dyDescent="0.2">
      <c r="C39954" s="554"/>
      <c r="D39954" s="554"/>
    </row>
    <row r="39955" spans="3:4" hidden="1" outlineLevel="1" x14ac:dyDescent="0.2">
      <c r="C39955" s="554"/>
      <c r="D39955" s="554"/>
    </row>
    <row r="39956" spans="3:4" hidden="1" outlineLevel="1" x14ac:dyDescent="0.2">
      <c r="C39956" s="554"/>
      <c r="D39956" s="554"/>
    </row>
    <row r="39957" spans="3:4" hidden="1" outlineLevel="1" x14ac:dyDescent="0.2">
      <c r="C39957" s="554"/>
      <c r="D39957" s="554"/>
    </row>
    <row r="39958" spans="3:4" hidden="1" outlineLevel="1" x14ac:dyDescent="0.2">
      <c r="C39958" s="554"/>
      <c r="D39958" s="554"/>
    </row>
    <row r="39959" spans="3:4" hidden="1" outlineLevel="1" x14ac:dyDescent="0.2">
      <c r="C39959" s="554"/>
      <c r="D39959" s="554"/>
    </row>
    <row r="39960" spans="3:4" hidden="1" outlineLevel="1" x14ac:dyDescent="0.2">
      <c r="C39960" s="554"/>
      <c r="D39960" s="554"/>
    </row>
    <row r="39961" spans="3:4" hidden="1" outlineLevel="1" x14ac:dyDescent="0.2">
      <c r="C39961" s="554"/>
      <c r="D39961" s="554"/>
    </row>
    <row r="39962" spans="3:4" hidden="1" outlineLevel="1" x14ac:dyDescent="0.2">
      <c r="C39962" s="554"/>
      <c r="D39962" s="554"/>
    </row>
    <row r="39963" spans="3:4" hidden="1" outlineLevel="1" x14ac:dyDescent="0.2">
      <c r="C39963" s="554"/>
      <c r="D39963" s="554"/>
    </row>
    <row r="39964" spans="3:4" hidden="1" outlineLevel="1" x14ac:dyDescent="0.2">
      <c r="C39964" s="554"/>
      <c r="D39964" s="554"/>
    </row>
    <row r="39965" spans="3:4" hidden="1" outlineLevel="1" x14ac:dyDescent="0.2">
      <c r="C39965" s="554"/>
      <c r="D39965" s="554"/>
    </row>
    <row r="39966" spans="3:4" hidden="1" outlineLevel="1" x14ac:dyDescent="0.2">
      <c r="C39966" s="554"/>
      <c r="D39966" s="554"/>
    </row>
    <row r="39967" spans="3:4" hidden="1" outlineLevel="1" x14ac:dyDescent="0.2">
      <c r="C39967" s="554"/>
      <c r="D39967" s="554"/>
    </row>
    <row r="39968" spans="3:4" hidden="1" outlineLevel="1" x14ac:dyDescent="0.2">
      <c r="C39968" s="554"/>
      <c r="D39968" s="554"/>
    </row>
    <row r="39969" spans="3:4" hidden="1" outlineLevel="1" x14ac:dyDescent="0.2">
      <c r="C39969" s="554"/>
      <c r="D39969" s="554"/>
    </row>
    <row r="39970" spans="3:4" hidden="1" outlineLevel="1" x14ac:dyDescent="0.2">
      <c r="C39970" s="554"/>
      <c r="D39970" s="554"/>
    </row>
    <row r="39971" spans="3:4" hidden="1" outlineLevel="1" x14ac:dyDescent="0.2">
      <c r="C39971" s="554"/>
      <c r="D39971" s="554"/>
    </row>
    <row r="39972" spans="3:4" hidden="1" outlineLevel="1" x14ac:dyDescent="0.2">
      <c r="C39972" s="554"/>
      <c r="D39972" s="554"/>
    </row>
    <row r="39973" spans="3:4" hidden="1" outlineLevel="1" x14ac:dyDescent="0.2">
      <c r="C39973" s="554"/>
      <c r="D39973" s="554"/>
    </row>
    <row r="39974" spans="3:4" hidden="1" outlineLevel="1" x14ac:dyDescent="0.2">
      <c r="C39974" s="554"/>
      <c r="D39974" s="554"/>
    </row>
    <row r="39975" spans="3:4" hidden="1" outlineLevel="1" x14ac:dyDescent="0.2">
      <c r="C39975" s="554"/>
      <c r="D39975" s="554"/>
    </row>
    <row r="39976" spans="3:4" hidden="1" outlineLevel="1" x14ac:dyDescent="0.2">
      <c r="C39976" s="554"/>
      <c r="D39976" s="554"/>
    </row>
    <row r="39977" spans="3:4" hidden="1" outlineLevel="1" x14ac:dyDescent="0.2">
      <c r="C39977" s="554"/>
      <c r="D39977" s="554"/>
    </row>
    <row r="39978" spans="3:4" hidden="1" outlineLevel="1" x14ac:dyDescent="0.2">
      <c r="C39978" s="554"/>
      <c r="D39978" s="554"/>
    </row>
    <row r="39979" spans="3:4" hidden="1" outlineLevel="1" x14ac:dyDescent="0.2">
      <c r="C39979" s="554"/>
      <c r="D39979" s="554"/>
    </row>
    <row r="39980" spans="3:4" hidden="1" outlineLevel="1" x14ac:dyDescent="0.2">
      <c r="C39980" s="554"/>
      <c r="D39980" s="554"/>
    </row>
    <row r="39981" spans="3:4" hidden="1" outlineLevel="1" x14ac:dyDescent="0.2">
      <c r="C39981" s="554"/>
      <c r="D39981" s="554"/>
    </row>
    <row r="39982" spans="3:4" hidden="1" outlineLevel="1" x14ac:dyDescent="0.2">
      <c r="C39982" s="554"/>
      <c r="D39982" s="554"/>
    </row>
    <row r="39983" spans="3:4" hidden="1" outlineLevel="1" x14ac:dyDescent="0.2">
      <c r="C39983" s="554"/>
      <c r="D39983" s="554"/>
    </row>
    <row r="39984" spans="3:4" hidden="1" outlineLevel="1" x14ac:dyDescent="0.2">
      <c r="C39984" s="554"/>
      <c r="D39984" s="554"/>
    </row>
    <row r="39985" spans="3:4" hidden="1" outlineLevel="1" x14ac:dyDescent="0.2">
      <c r="C39985" s="554"/>
      <c r="D39985" s="554"/>
    </row>
    <row r="39986" spans="3:4" hidden="1" outlineLevel="1" x14ac:dyDescent="0.2">
      <c r="C39986" s="554"/>
      <c r="D39986" s="554"/>
    </row>
    <row r="39987" spans="3:4" hidden="1" outlineLevel="1" x14ac:dyDescent="0.2">
      <c r="C39987" s="554"/>
      <c r="D39987" s="554"/>
    </row>
    <row r="39988" spans="3:4" hidden="1" outlineLevel="1" x14ac:dyDescent="0.2">
      <c r="C39988" s="554"/>
      <c r="D39988" s="554"/>
    </row>
    <row r="39989" spans="3:4" hidden="1" outlineLevel="1" x14ac:dyDescent="0.2">
      <c r="C39989" s="554"/>
      <c r="D39989" s="554"/>
    </row>
    <row r="39990" spans="3:4" hidden="1" outlineLevel="1" x14ac:dyDescent="0.2">
      <c r="C39990" s="554"/>
      <c r="D39990" s="554"/>
    </row>
    <row r="39991" spans="3:4" hidden="1" outlineLevel="1" x14ac:dyDescent="0.2">
      <c r="C39991" s="554"/>
      <c r="D39991" s="554"/>
    </row>
    <row r="39992" spans="3:4" hidden="1" outlineLevel="1" x14ac:dyDescent="0.2">
      <c r="C39992" s="554"/>
      <c r="D39992" s="554"/>
    </row>
    <row r="39993" spans="3:4" hidden="1" outlineLevel="1" x14ac:dyDescent="0.2">
      <c r="C39993" s="554"/>
      <c r="D39993" s="554"/>
    </row>
    <row r="39994" spans="3:4" hidden="1" outlineLevel="1" x14ac:dyDescent="0.2">
      <c r="C39994" s="554"/>
      <c r="D39994" s="554"/>
    </row>
    <row r="39995" spans="3:4" hidden="1" outlineLevel="1" x14ac:dyDescent="0.2">
      <c r="C39995" s="554"/>
      <c r="D39995" s="554"/>
    </row>
    <row r="39996" spans="3:4" hidden="1" outlineLevel="1" x14ac:dyDescent="0.2">
      <c r="C39996" s="554"/>
      <c r="D39996" s="554"/>
    </row>
    <row r="39997" spans="3:4" hidden="1" outlineLevel="1" x14ac:dyDescent="0.2">
      <c r="C39997" s="554"/>
      <c r="D39997" s="554"/>
    </row>
    <row r="39998" spans="3:4" hidden="1" outlineLevel="1" x14ac:dyDescent="0.2">
      <c r="C39998" s="554"/>
      <c r="D39998" s="554"/>
    </row>
    <row r="39999" spans="3:4" hidden="1" outlineLevel="1" x14ac:dyDescent="0.2">
      <c r="C39999" s="554"/>
      <c r="D39999" s="554"/>
    </row>
    <row r="40000" spans="3:4" hidden="1" outlineLevel="1" x14ac:dyDescent="0.2"/>
    <row r="40001" collapsed="1" x14ac:dyDescent="0.2"/>
  </sheetData>
  <mergeCells count="1">
    <mergeCell ref="J1:K1"/>
  </mergeCells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6600"/>
  </sheetPr>
  <dimension ref="B2:J46"/>
  <sheetViews>
    <sheetView workbookViewId="0">
      <selection activeCell="B2" sqref="B2"/>
    </sheetView>
  </sheetViews>
  <sheetFormatPr defaultColWidth="10.85546875" defaultRowHeight="15" x14ac:dyDescent="0.2"/>
  <cols>
    <col min="1" max="1" width="5.140625" style="305" customWidth="1"/>
    <col min="2" max="2" width="30.42578125" style="305" customWidth="1"/>
    <col min="3" max="3" width="17.28515625" style="563" customWidth="1"/>
    <col min="4" max="4" width="12.42578125" style="558" customWidth="1"/>
    <col min="5" max="8" width="10.85546875" style="305"/>
    <col min="9" max="9" width="15" style="565" customWidth="1"/>
    <col min="10" max="10" width="10.85546875" style="565"/>
    <col min="11" max="16384" width="10.85546875" style="305"/>
  </cols>
  <sheetData>
    <row r="2" spans="2:10" ht="47.25" x14ac:dyDescent="0.25">
      <c r="B2" s="534" t="s">
        <v>470</v>
      </c>
      <c r="C2" s="534" t="s">
        <v>471</v>
      </c>
      <c r="D2" s="534" t="s">
        <v>473</v>
      </c>
      <c r="E2" s="534" t="s">
        <v>477</v>
      </c>
      <c r="I2" s="564" t="s">
        <v>481</v>
      </c>
      <c r="J2" s="564" t="s">
        <v>474</v>
      </c>
    </row>
    <row r="4" spans="2:10" ht="15.75" x14ac:dyDescent="0.25">
      <c r="B4" s="428" t="s">
        <v>437</v>
      </c>
      <c r="C4" s="557"/>
      <c r="E4" s="559"/>
    </row>
    <row r="5" spans="2:10" ht="15.75" x14ac:dyDescent="0.25">
      <c r="B5" s="323" t="s">
        <v>438</v>
      </c>
      <c r="C5" s="570"/>
      <c r="D5" s="546" t="str">
        <f>IF(C5="","",IFERROR(E5*'Enter Data'!$C$56/100,0))</f>
        <v/>
      </c>
      <c r="E5" s="568">
        <v>1.9</v>
      </c>
      <c r="I5" s="566" t="e">
        <f t="shared" ref="I5:I24" si="0">IF(C5="",NA(),C5)</f>
        <v>#N/A</v>
      </c>
      <c r="J5" s="565" t="e">
        <f t="shared" ref="J5:J24" si="1">D5*I5</f>
        <v>#VALUE!</v>
      </c>
    </row>
    <row r="6" spans="2:10" ht="15.75" x14ac:dyDescent="0.25">
      <c r="B6" s="323" t="s">
        <v>439</v>
      </c>
      <c r="C6" s="570"/>
      <c r="D6" s="546" t="str">
        <f>IF(C6="","",IFERROR(E6*'Enter Data'!$C$56/100,0))</f>
        <v/>
      </c>
      <c r="E6" s="568">
        <v>1.9</v>
      </c>
      <c r="I6" s="566" t="e">
        <f t="shared" si="0"/>
        <v>#N/A</v>
      </c>
      <c r="J6" s="565" t="e">
        <f t="shared" si="1"/>
        <v>#VALUE!</v>
      </c>
    </row>
    <row r="7" spans="2:10" ht="15.75" x14ac:dyDescent="0.25">
      <c r="B7" s="323" t="s">
        <v>440</v>
      </c>
      <c r="C7" s="570"/>
      <c r="D7" s="546" t="str">
        <f>IF(C7="","",IFERROR(E7*'Enter Data'!$C$56/100,0))</f>
        <v/>
      </c>
      <c r="E7" s="568">
        <v>1.9</v>
      </c>
      <c r="I7" s="566" t="e">
        <f t="shared" si="0"/>
        <v>#N/A</v>
      </c>
      <c r="J7" s="565" t="e">
        <f t="shared" si="1"/>
        <v>#VALUE!</v>
      </c>
    </row>
    <row r="8" spans="2:10" ht="15.75" x14ac:dyDescent="0.25">
      <c r="B8" s="323" t="s">
        <v>441</v>
      </c>
      <c r="C8" s="570"/>
      <c r="D8" s="546" t="str">
        <f>IF(C8="","",IFERROR(E8*'Enter Data'!$C$56/100,0))</f>
        <v/>
      </c>
      <c r="E8" s="568">
        <v>1.7</v>
      </c>
      <c r="I8" s="566" t="e">
        <f t="shared" si="0"/>
        <v>#N/A</v>
      </c>
      <c r="J8" s="565" t="e">
        <f t="shared" si="1"/>
        <v>#VALUE!</v>
      </c>
    </row>
    <row r="9" spans="2:10" ht="15.75" x14ac:dyDescent="0.25">
      <c r="B9" s="323" t="s">
        <v>442</v>
      </c>
      <c r="C9" s="570"/>
      <c r="D9" s="546" t="str">
        <f>IF(C9="","",IFERROR(E9*'Enter Data'!$C$56/100,0))</f>
        <v/>
      </c>
      <c r="E9" s="568">
        <v>0.95</v>
      </c>
      <c r="I9" s="566" t="e">
        <f t="shared" si="0"/>
        <v>#N/A</v>
      </c>
      <c r="J9" s="565" t="e">
        <f t="shared" si="1"/>
        <v>#VALUE!</v>
      </c>
    </row>
    <row r="10" spans="2:10" ht="15.75" x14ac:dyDescent="0.25">
      <c r="B10" s="323" t="s">
        <v>443</v>
      </c>
      <c r="C10" s="570"/>
      <c r="D10" s="546" t="str">
        <f>IF(C10="","",IFERROR(E10*'Enter Data'!$C$56/100,0))</f>
        <v/>
      </c>
      <c r="E10" s="568">
        <v>0.7</v>
      </c>
      <c r="I10" s="566" t="e">
        <f t="shared" si="0"/>
        <v>#N/A</v>
      </c>
      <c r="J10" s="565" t="e">
        <f t="shared" si="1"/>
        <v>#VALUE!</v>
      </c>
    </row>
    <row r="11" spans="2:10" ht="15.75" x14ac:dyDescent="0.25">
      <c r="B11" s="323" t="s">
        <v>444</v>
      </c>
      <c r="C11" s="570"/>
      <c r="D11" s="546" t="str">
        <f>IF(C11="","",IFERROR(E11*'Enter Data'!$C$56/100,0))</f>
        <v/>
      </c>
      <c r="E11" s="568">
        <v>0.6</v>
      </c>
      <c r="I11" s="566" t="e">
        <f t="shared" si="0"/>
        <v>#N/A</v>
      </c>
      <c r="J11" s="565" t="e">
        <f t="shared" si="1"/>
        <v>#VALUE!</v>
      </c>
    </row>
    <row r="12" spans="2:10" ht="31.5" x14ac:dyDescent="0.25">
      <c r="B12" s="323" t="s">
        <v>445</v>
      </c>
      <c r="C12" s="570"/>
      <c r="D12" s="546" t="str">
        <f>IF(C12="","",IFERROR(E12*'Enter Data'!$C$56/100,0))</f>
        <v/>
      </c>
      <c r="E12" s="568">
        <v>0.4</v>
      </c>
      <c r="I12" s="566" t="e">
        <f t="shared" si="0"/>
        <v>#N/A</v>
      </c>
      <c r="J12" s="565" t="e">
        <f t="shared" si="1"/>
        <v>#VALUE!</v>
      </c>
    </row>
    <row r="13" spans="2:10" ht="15.75" x14ac:dyDescent="0.25">
      <c r="B13" s="323" t="s">
        <v>446</v>
      </c>
      <c r="C13" s="570"/>
      <c r="D13" s="546" t="str">
        <f>IF(C13="","",IFERROR(E13*'Enter Data'!$C$56/100,0))</f>
        <v/>
      </c>
      <c r="E13" s="568">
        <v>0.3</v>
      </c>
      <c r="I13" s="566" t="e">
        <f t="shared" si="0"/>
        <v>#N/A</v>
      </c>
      <c r="J13" s="565" t="e">
        <f t="shared" si="1"/>
        <v>#VALUE!</v>
      </c>
    </row>
    <row r="14" spans="2:10" ht="31.5" x14ac:dyDescent="0.25">
      <c r="B14" s="323" t="s">
        <v>447</v>
      </c>
      <c r="C14" s="570"/>
      <c r="D14" s="546" t="str">
        <f>IF(C14="","",IFERROR(E14*'Enter Data'!$C$56/100,0))</f>
        <v/>
      </c>
      <c r="E14" s="568">
        <v>0.1</v>
      </c>
      <c r="I14" s="566" t="e">
        <f t="shared" si="0"/>
        <v>#N/A</v>
      </c>
      <c r="J14" s="565" t="e">
        <f t="shared" si="1"/>
        <v>#VALUE!</v>
      </c>
    </row>
    <row r="15" spans="2:10" ht="15.75" x14ac:dyDescent="0.25">
      <c r="B15" s="323" t="s">
        <v>448</v>
      </c>
      <c r="C15" s="570"/>
      <c r="D15" s="546" t="str">
        <f>IF(C15="","",IFERROR(E15*'Enter Data'!$C$56/100,0))</f>
        <v/>
      </c>
      <c r="E15" s="568">
        <v>1</v>
      </c>
      <c r="I15" s="566" t="e">
        <f t="shared" si="0"/>
        <v>#N/A</v>
      </c>
      <c r="J15" s="565" t="e">
        <f t="shared" si="1"/>
        <v>#VALUE!</v>
      </c>
    </row>
    <row r="16" spans="2:10" ht="31.5" x14ac:dyDescent="0.25">
      <c r="B16" s="323" t="s">
        <v>449</v>
      </c>
      <c r="C16" s="570"/>
      <c r="D16" s="546" t="str">
        <f>IF(C16="","",IFERROR(E16*'Enter Data'!$C$56/100,0))</f>
        <v/>
      </c>
      <c r="E16" s="568">
        <v>0.8</v>
      </c>
      <c r="I16" s="566" t="e">
        <f t="shared" si="0"/>
        <v>#N/A</v>
      </c>
      <c r="J16" s="565" t="e">
        <f t="shared" si="1"/>
        <v>#VALUE!</v>
      </c>
    </row>
    <row r="17" spans="2:10" ht="15.75" x14ac:dyDescent="0.25">
      <c r="B17" s="323" t="s">
        <v>450</v>
      </c>
      <c r="C17" s="570"/>
      <c r="D17" s="546" t="str">
        <f>IF(C17="","",IFERROR(E17*'Enter Data'!$C$56/100,0))</f>
        <v/>
      </c>
      <c r="E17" s="568">
        <v>0.5</v>
      </c>
      <c r="I17" s="566" t="e">
        <f t="shared" si="0"/>
        <v>#N/A</v>
      </c>
      <c r="J17" s="565" t="e">
        <f t="shared" si="1"/>
        <v>#VALUE!</v>
      </c>
    </row>
    <row r="18" spans="2:10" ht="15.75" x14ac:dyDescent="0.25">
      <c r="B18" s="323" t="s">
        <v>451</v>
      </c>
      <c r="C18" s="570"/>
      <c r="D18" s="546" t="str">
        <f>IF(C18="","",IFERROR(E18*'Enter Data'!$C$56/100,0))</f>
        <v/>
      </c>
      <c r="E18" s="568">
        <v>0.5</v>
      </c>
      <c r="I18" s="566" t="e">
        <f t="shared" si="0"/>
        <v>#N/A</v>
      </c>
      <c r="J18" s="565" t="e">
        <f t="shared" si="1"/>
        <v>#VALUE!</v>
      </c>
    </row>
    <row r="19" spans="2:10" ht="15.75" x14ac:dyDescent="0.25">
      <c r="B19" s="323" t="s">
        <v>452</v>
      </c>
      <c r="C19" s="570"/>
      <c r="D19" s="546" t="str">
        <f>IF(C19="","",IFERROR(E19*'Enter Data'!$C$56/100,0))</f>
        <v/>
      </c>
      <c r="E19" s="568">
        <v>0.2</v>
      </c>
      <c r="I19" s="566" t="e">
        <f t="shared" si="0"/>
        <v>#N/A</v>
      </c>
      <c r="J19" s="565" t="e">
        <f t="shared" si="1"/>
        <v>#VALUE!</v>
      </c>
    </row>
    <row r="20" spans="2:10" ht="15.75" x14ac:dyDescent="0.25">
      <c r="B20" s="323" t="s">
        <v>453</v>
      </c>
      <c r="C20" s="570"/>
      <c r="D20" s="546" t="str">
        <f>IF(C20="","",IFERROR(E20*'Enter Data'!$C$56/100,0))</f>
        <v/>
      </c>
      <c r="E20" s="568">
        <v>0.2</v>
      </c>
      <c r="I20" s="566" t="e">
        <f t="shared" si="0"/>
        <v>#N/A</v>
      </c>
      <c r="J20" s="565" t="e">
        <f t="shared" si="1"/>
        <v>#VALUE!</v>
      </c>
    </row>
    <row r="21" spans="2:10" ht="15.75" x14ac:dyDescent="0.25">
      <c r="B21" s="323" t="s">
        <v>454</v>
      </c>
      <c r="C21" s="570"/>
      <c r="D21" s="546" t="str">
        <f>IF(C21="","",IFERROR(E21*'Enter Data'!$C$56/100,0))</f>
        <v/>
      </c>
      <c r="E21" s="568">
        <v>0.1</v>
      </c>
      <c r="I21" s="566" t="e">
        <f t="shared" si="0"/>
        <v>#N/A</v>
      </c>
      <c r="J21" s="565" t="e">
        <f t="shared" si="1"/>
        <v>#VALUE!</v>
      </c>
    </row>
    <row r="22" spans="2:10" ht="15.75" x14ac:dyDescent="0.25">
      <c r="B22" s="323" t="s">
        <v>455</v>
      </c>
      <c r="C22" s="570"/>
      <c r="D22" s="546" t="str">
        <f>IF(C22="","",IFERROR(E22*'Enter Data'!$C$56/100,0))</f>
        <v/>
      </c>
      <c r="E22" s="568">
        <v>0.1</v>
      </c>
      <c r="I22" s="566" t="e">
        <f t="shared" si="0"/>
        <v>#N/A</v>
      </c>
      <c r="J22" s="565" t="e">
        <f t="shared" si="1"/>
        <v>#VALUE!</v>
      </c>
    </row>
    <row r="23" spans="2:10" ht="15.75" x14ac:dyDescent="0.25">
      <c r="B23" s="323" t="s">
        <v>456</v>
      </c>
      <c r="C23" s="570"/>
      <c r="D23" s="546" t="str">
        <f>IF(C23="","",IFERROR(E23*'Enter Data'!$C$56/100,0))</f>
        <v/>
      </c>
      <c r="E23" s="568">
        <v>0.1</v>
      </c>
      <c r="I23" s="566" t="e">
        <f t="shared" si="0"/>
        <v>#N/A</v>
      </c>
      <c r="J23" s="565" t="e">
        <f t="shared" si="1"/>
        <v>#VALUE!</v>
      </c>
    </row>
    <row r="24" spans="2:10" ht="15.75" x14ac:dyDescent="0.25">
      <c r="B24" s="361" t="s">
        <v>469</v>
      </c>
      <c r="C24" s="570"/>
      <c r="D24" s="546" t="str">
        <f>IF(C24="","",IFERROR(E24*'Enter Data'!$C$56/100,0))</f>
        <v/>
      </c>
      <c r="E24" s="568">
        <v>0</v>
      </c>
      <c r="I24" s="566" t="e">
        <f t="shared" si="0"/>
        <v>#N/A</v>
      </c>
      <c r="J24" s="565" t="e">
        <f t="shared" si="1"/>
        <v>#VALUE!</v>
      </c>
    </row>
    <row r="25" spans="2:10" x14ac:dyDescent="0.2">
      <c r="B25" s="559"/>
      <c r="C25" s="560"/>
      <c r="E25" s="559"/>
    </row>
    <row r="26" spans="2:10" ht="15.75" x14ac:dyDescent="0.25">
      <c r="B26" s="428" t="s">
        <v>187</v>
      </c>
      <c r="C26" s="557"/>
      <c r="E26" s="559"/>
    </row>
    <row r="27" spans="2:10" ht="15.75" x14ac:dyDescent="0.25">
      <c r="B27" s="323" t="s">
        <v>461</v>
      </c>
      <c r="C27" s="570"/>
      <c r="D27" s="546" t="str">
        <f>IF(C27="","",IFERROR(E27*'Enter Data'!$C$56/100,0))</f>
        <v/>
      </c>
      <c r="E27" s="568">
        <v>1.9</v>
      </c>
      <c r="I27" s="566" t="e">
        <f t="shared" ref="I27:I34" si="2">IF(C27="",NA(),C27)</f>
        <v>#N/A</v>
      </c>
      <c r="J27" s="565" t="e">
        <f t="shared" ref="J27:J34" si="3">D27*I27</f>
        <v>#VALUE!</v>
      </c>
    </row>
    <row r="28" spans="2:10" ht="15.75" x14ac:dyDescent="0.25">
      <c r="B28" s="323" t="s">
        <v>462</v>
      </c>
      <c r="C28" s="570"/>
      <c r="D28" s="546" t="str">
        <f>IF(C28="","",IFERROR(E28*'Enter Data'!$C$56/100,0))</f>
        <v/>
      </c>
      <c r="E28" s="568">
        <v>1.9</v>
      </c>
      <c r="I28" s="566" t="e">
        <f t="shared" si="2"/>
        <v>#N/A</v>
      </c>
      <c r="J28" s="565" t="e">
        <f t="shared" si="3"/>
        <v>#VALUE!</v>
      </c>
    </row>
    <row r="29" spans="2:10" ht="15.75" x14ac:dyDescent="0.25">
      <c r="B29" s="323" t="s">
        <v>463</v>
      </c>
      <c r="C29" s="570"/>
      <c r="D29" s="546" t="str">
        <f>IF(C29="","",IFERROR(E29*'Enter Data'!$C$56/100,0))</f>
        <v/>
      </c>
      <c r="E29" s="568">
        <v>1.9</v>
      </c>
      <c r="I29" s="566" t="e">
        <f t="shared" si="2"/>
        <v>#N/A</v>
      </c>
      <c r="J29" s="565" t="e">
        <f t="shared" si="3"/>
        <v>#VALUE!</v>
      </c>
    </row>
    <row r="30" spans="2:10" ht="15.75" x14ac:dyDescent="0.25">
      <c r="B30" s="323" t="s">
        <v>464</v>
      </c>
      <c r="C30" s="570"/>
      <c r="D30" s="546" t="str">
        <f>IF(C30="","",IFERROR(E30*'Enter Data'!$C$56/100,0))</f>
        <v/>
      </c>
      <c r="E30" s="568">
        <v>1.9</v>
      </c>
      <c r="I30" s="566" t="e">
        <f t="shared" si="2"/>
        <v>#N/A</v>
      </c>
      <c r="J30" s="565" t="e">
        <f t="shared" si="3"/>
        <v>#VALUE!</v>
      </c>
    </row>
    <row r="31" spans="2:10" ht="15.75" x14ac:dyDescent="0.25">
      <c r="B31" s="323" t="s">
        <v>465</v>
      </c>
      <c r="C31" s="570"/>
      <c r="D31" s="546" t="str">
        <f>IF(C31="","",IFERROR(E31*'Enter Data'!$C$56/100,0))</f>
        <v/>
      </c>
      <c r="E31" s="568">
        <v>1.9</v>
      </c>
      <c r="I31" s="566" t="e">
        <f t="shared" si="2"/>
        <v>#N/A</v>
      </c>
      <c r="J31" s="565" t="e">
        <f t="shared" si="3"/>
        <v>#VALUE!</v>
      </c>
    </row>
    <row r="32" spans="2:10" ht="15.75" x14ac:dyDescent="0.25">
      <c r="B32" s="323" t="s">
        <v>466</v>
      </c>
      <c r="C32" s="570"/>
      <c r="D32" s="546" t="str">
        <f>IF(C32="","",IFERROR(E32*'Enter Data'!$C$56/100,0))</f>
        <v/>
      </c>
      <c r="E32" s="568">
        <v>0.2</v>
      </c>
      <c r="I32" s="566" t="e">
        <f t="shared" si="2"/>
        <v>#N/A</v>
      </c>
      <c r="J32" s="565" t="e">
        <f t="shared" si="3"/>
        <v>#VALUE!</v>
      </c>
    </row>
    <row r="33" spans="2:10" ht="31.5" x14ac:dyDescent="0.25">
      <c r="B33" s="323" t="s">
        <v>467</v>
      </c>
      <c r="C33" s="570"/>
      <c r="D33" s="546" t="str">
        <f>IF(C33="","",IFERROR(E33*'Enter Data'!$C$56/100,0))</f>
        <v/>
      </c>
      <c r="E33" s="568">
        <v>0.3</v>
      </c>
      <c r="I33" s="566" t="e">
        <f t="shared" si="2"/>
        <v>#N/A</v>
      </c>
      <c r="J33" s="565" t="e">
        <f t="shared" si="3"/>
        <v>#VALUE!</v>
      </c>
    </row>
    <row r="34" spans="2:10" ht="15.75" x14ac:dyDescent="0.25">
      <c r="B34" s="361" t="s">
        <v>468</v>
      </c>
      <c r="C34" s="570"/>
      <c r="D34" s="546" t="str">
        <f>IF(C34="","",IFERROR(E34*'Enter Data'!$C$56/100,0))</f>
        <v/>
      </c>
      <c r="E34" s="568">
        <v>0.3</v>
      </c>
      <c r="I34" s="566" t="e">
        <f t="shared" si="2"/>
        <v>#N/A</v>
      </c>
      <c r="J34" s="565" t="e">
        <f t="shared" si="3"/>
        <v>#VALUE!</v>
      </c>
    </row>
    <row r="35" spans="2:10" x14ac:dyDescent="0.2">
      <c r="B35" s="559"/>
      <c r="C35" s="560"/>
      <c r="E35" s="559"/>
    </row>
    <row r="36" spans="2:10" ht="15.75" x14ac:dyDescent="0.25">
      <c r="B36" s="428" t="s">
        <v>89</v>
      </c>
      <c r="C36" s="557"/>
      <c r="E36" s="559"/>
    </row>
    <row r="37" spans="2:10" ht="31.5" x14ac:dyDescent="0.25">
      <c r="B37" s="323" t="s">
        <v>457</v>
      </c>
      <c r="C37" s="570"/>
      <c r="D37" s="546" t="str">
        <f>IF(C37="","",IFERROR(E37*'Enter Data'!$C$56/100,0))</f>
        <v/>
      </c>
      <c r="E37" s="568">
        <v>0.2</v>
      </c>
      <c r="I37" s="566" t="e">
        <f t="shared" ref="I37:I43" si="4">IF(C37="",NA(),C37)</f>
        <v>#N/A</v>
      </c>
      <c r="J37" s="565" t="e">
        <f t="shared" ref="J37:J43" si="5">D37*I37</f>
        <v>#VALUE!</v>
      </c>
    </row>
    <row r="38" spans="2:10" ht="31.5" x14ac:dyDescent="0.25">
      <c r="B38" s="323" t="s">
        <v>458</v>
      </c>
      <c r="C38" s="570"/>
      <c r="D38" s="546" t="str">
        <f>IF(C38="","",IFERROR(E38*'Enter Data'!$C$56/100,0))</f>
        <v/>
      </c>
      <c r="E38" s="568">
        <v>0.04</v>
      </c>
      <c r="I38" s="566" t="e">
        <f t="shared" si="4"/>
        <v>#N/A</v>
      </c>
      <c r="J38" s="565" t="e">
        <f t="shared" si="5"/>
        <v>#VALUE!</v>
      </c>
    </row>
    <row r="39" spans="2:10" ht="31.5" x14ac:dyDescent="0.25">
      <c r="B39" s="323" t="s">
        <v>475</v>
      </c>
      <c r="C39" s="570"/>
      <c r="D39" s="546" t="str">
        <f>IF(C39="","",IFERROR(E39*'Enter Data'!$C$56/100,0))</f>
        <v/>
      </c>
      <c r="E39" s="568">
        <v>0.04</v>
      </c>
      <c r="I39" s="566" t="e">
        <f t="shared" si="4"/>
        <v>#N/A</v>
      </c>
      <c r="J39" s="565" t="e">
        <f t="shared" si="5"/>
        <v>#VALUE!</v>
      </c>
    </row>
    <row r="40" spans="2:10" ht="31.5" x14ac:dyDescent="0.25">
      <c r="B40" s="323" t="s">
        <v>476</v>
      </c>
      <c r="C40" s="570"/>
      <c r="D40" s="546" t="str">
        <f>IF(C40="","",IFERROR(E40*'Enter Data'!$C$56/100,0))</f>
        <v/>
      </c>
      <c r="E40" s="568">
        <v>1.9</v>
      </c>
      <c r="I40" s="566" t="e">
        <f t="shared" si="4"/>
        <v>#N/A</v>
      </c>
      <c r="J40" s="565" t="e">
        <f t="shared" si="5"/>
        <v>#VALUE!</v>
      </c>
    </row>
    <row r="41" spans="2:10" ht="15.75" x14ac:dyDescent="0.25">
      <c r="B41" s="323" t="s">
        <v>459</v>
      </c>
      <c r="C41" s="570"/>
      <c r="D41" s="546" t="str">
        <f>IF(C41="","",IFERROR(E41*'Enter Data'!$C$56/100,0))</f>
        <v/>
      </c>
      <c r="E41" s="568">
        <v>0.04</v>
      </c>
      <c r="I41" s="566" t="e">
        <f t="shared" si="4"/>
        <v>#N/A</v>
      </c>
      <c r="J41" s="565" t="e">
        <f t="shared" si="5"/>
        <v>#VALUE!</v>
      </c>
    </row>
    <row r="42" spans="2:10" ht="15.75" x14ac:dyDescent="0.25">
      <c r="B42" s="323" t="s">
        <v>460</v>
      </c>
      <c r="C42" s="570"/>
      <c r="D42" s="546" t="str">
        <f>IF(C42="","",IFERROR(E42*'Enter Data'!$C$56/100,0))</f>
        <v/>
      </c>
      <c r="E42" s="568">
        <v>0.04</v>
      </c>
      <c r="I42" s="566" t="e">
        <f t="shared" si="4"/>
        <v>#N/A</v>
      </c>
      <c r="J42" s="565" t="e">
        <f t="shared" si="5"/>
        <v>#VALUE!</v>
      </c>
    </row>
    <row r="43" spans="2:10" ht="15.75" x14ac:dyDescent="0.25">
      <c r="B43" s="361" t="s">
        <v>480</v>
      </c>
      <c r="C43" s="570"/>
      <c r="D43" s="546" t="str">
        <f>IF(C43="","",IFERROR(E43*'Enter Data'!$C$56/100,0))</f>
        <v/>
      </c>
      <c r="E43" s="568">
        <v>0.1</v>
      </c>
      <c r="I43" s="566" t="e">
        <f t="shared" si="4"/>
        <v>#N/A</v>
      </c>
      <c r="J43" s="565" t="e">
        <f t="shared" si="5"/>
        <v>#VALUE!</v>
      </c>
    </row>
    <row r="44" spans="2:10" x14ac:dyDescent="0.2">
      <c r="B44" s="561"/>
      <c r="C44" s="562"/>
      <c r="D44" s="531"/>
      <c r="E44" s="561"/>
      <c r="I44" s="567"/>
    </row>
    <row r="45" spans="2:10" ht="15.75" x14ac:dyDescent="0.25">
      <c r="B45" s="323" t="s">
        <v>471</v>
      </c>
      <c r="C45" s="310">
        <f>SUMIF(I5:I43,"&lt;&gt;#N/A")</f>
        <v>0</v>
      </c>
    </row>
    <row r="46" spans="2:10" ht="15.75" x14ac:dyDescent="0.25">
      <c r="B46" s="361" t="s">
        <v>472</v>
      </c>
      <c r="C46" s="569">
        <f>IFERROR(SUMIF(J5:J43,"&lt;&gt;#N/A"),0)</f>
        <v>0</v>
      </c>
    </row>
  </sheetData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6600"/>
  </sheetPr>
  <dimension ref="A1:EB627"/>
  <sheetViews>
    <sheetView tabSelected="1" topLeftCell="A4" zoomScale="80" zoomScaleNormal="80" workbookViewId="0">
      <pane xSplit="1" ySplit="3" topLeftCell="BS7" activePane="bottomRight" state="frozen"/>
      <selection activeCell="A4" sqref="A4"/>
      <selection pane="topRight" activeCell="B4" sqref="B4"/>
      <selection pane="bottomLeft" activeCell="A7" sqref="A7"/>
      <selection pane="bottomRight" activeCell="BZ5" sqref="BZ5"/>
    </sheetView>
  </sheetViews>
  <sheetFormatPr defaultColWidth="10.85546875" defaultRowHeight="15" x14ac:dyDescent="0.2"/>
  <cols>
    <col min="1" max="1" width="4.5703125" style="3" customWidth="1"/>
    <col min="2" max="2" width="19.7109375" style="3" customWidth="1"/>
    <col min="3" max="3" width="19" style="3" customWidth="1"/>
    <col min="4" max="4" width="35.85546875" style="3" customWidth="1"/>
    <col min="5" max="5" width="9.7109375" style="3" customWidth="1"/>
    <col min="6" max="6" width="11.42578125" style="3" customWidth="1"/>
    <col min="7" max="7" width="20" style="3" customWidth="1"/>
    <col min="8" max="8" width="11.140625" style="3" customWidth="1"/>
    <col min="9" max="9" width="17" style="21" customWidth="1"/>
    <col min="10" max="10" width="7.28515625" style="3" customWidth="1"/>
    <col min="11" max="11" width="10.28515625" style="3" customWidth="1"/>
    <col min="12" max="12" width="11.28515625" style="3" customWidth="1"/>
    <col min="13" max="13" width="10.28515625" style="3" customWidth="1"/>
    <col min="14" max="14" width="20.140625" style="3" customWidth="1"/>
    <col min="15" max="15" width="29.28515625" style="3" customWidth="1"/>
    <col min="16" max="16" width="24.140625" style="3" customWidth="1"/>
    <col min="17" max="17" width="13.85546875" style="3" customWidth="1"/>
    <col min="18" max="18" width="11.42578125" style="3" customWidth="1"/>
    <col min="19" max="19" width="9.42578125" style="3" customWidth="1"/>
    <col min="20" max="20" width="9.42578125" style="21" customWidth="1"/>
    <col min="21" max="21" width="12.85546875" style="606" customWidth="1"/>
    <col min="22" max="22" width="11.28515625" style="600" customWidth="1"/>
    <col min="23" max="23" width="13.28515625" style="606" customWidth="1"/>
    <col min="24" max="24" width="13.7109375" style="600" customWidth="1"/>
    <col min="25" max="26" width="12.28515625" style="84" customWidth="1"/>
    <col min="27" max="27" width="13.42578125" style="84" customWidth="1"/>
    <col min="28" max="28" width="12.28515625" style="141" customWidth="1"/>
    <col min="29" max="32" width="15.85546875" style="141" customWidth="1"/>
    <col min="33" max="37" width="15.85546875" style="21" customWidth="1"/>
    <col min="38" max="45" width="15.85546875" style="141" customWidth="1"/>
    <col min="46" max="46" width="11.42578125" style="141" customWidth="1"/>
    <col min="47" max="47" width="12.85546875" style="141" customWidth="1"/>
    <col min="48" max="48" width="13.85546875" style="141" customWidth="1"/>
    <col min="49" max="49" width="10.85546875" style="141"/>
    <col min="50" max="50" width="12.85546875" style="141" bestFit="1" customWidth="1"/>
    <col min="51" max="51" width="10.85546875" style="141"/>
    <col min="52" max="52" width="12.140625" style="141" bestFit="1" customWidth="1"/>
    <col min="53" max="54" width="10.85546875" style="141"/>
    <col min="55" max="55" width="10.85546875" style="141" customWidth="1"/>
    <col min="56" max="58" width="10.85546875" style="141"/>
    <col min="59" max="59" width="11.140625" style="141" bestFit="1" customWidth="1"/>
    <col min="60" max="62" width="10.85546875" style="141"/>
    <col min="63" max="66" width="11.7109375" style="141" customWidth="1"/>
    <col min="67" max="68" width="10.85546875" style="84"/>
    <col min="69" max="70" width="10.85546875" style="613"/>
    <col min="71" max="76" width="10.85546875" style="141"/>
    <col min="77" max="78" width="10.85546875" style="305"/>
    <col min="79" max="79" width="13.85546875" style="305" customWidth="1"/>
    <col min="80" max="132" width="10.85546875" style="305"/>
    <col min="133" max="16384" width="10.85546875" style="3"/>
  </cols>
  <sheetData>
    <row r="1" spans="1:132" s="305" customFormat="1" x14ac:dyDescent="0.2">
      <c r="I1" s="574"/>
      <c r="T1" s="574"/>
      <c r="U1" s="602"/>
      <c r="V1" s="597"/>
      <c r="W1" s="602"/>
      <c r="X1" s="597"/>
      <c r="Y1" s="575"/>
      <c r="Z1" s="575"/>
      <c r="AA1" s="575"/>
      <c r="AB1" s="586"/>
      <c r="AC1" s="586"/>
      <c r="AD1" s="586"/>
      <c r="AE1" s="586"/>
      <c r="AF1" s="586"/>
      <c r="AG1" s="574"/>
      <c r="AH1" s="574"/>
      <c r="AI1" s="574"/>
      <c r="AJ1" s="574"/>
      <c r="AK1" s="574"/>
      <c r="AL1" s="586"/>
      <c r="AM1" s="586"/>
      <c r="AN1" s="586"/>
      <c r="AO1" s="586"/>
      <c r="AP1" s="586"/>
      <c r="AQ1" s="586"/>
      <c r="AR1" s="586"/>
      <c r="AS1" s="586"/>
      <c r="AT1" s="586"/>
      <c r="AU1" s="586"/>
      <c r="AV1" s="586"/>
      <c r="AW1" s="586"/>
      <c r="AX1" s="586"/>
      <c r="AY1" s="586"/>
      <c r="AZ1" s="586"/>
      <c r="BA1" s="586"/>
      <c r="BB1" s="586"/>
      <c r="BC1" s="586"/>
      <c r="BD1" s="586"/>
      <c r="BE1" s="586"/>
      <c r="BF1" s="586"/>
      <c r="BG1" s="586"/>
      <c r="BH1" s="586"/>
      <c r="BI1" s="586"/>
      <c r="BJ1" s="586"/>
      <c r="BK1" s="586"/>
      <c r="BL1" s="586"/>
      <c r="BM1" s="586"/>
      <c r="BN1" s="586"/>
      <c r="BO1" s="575"/>
      <c r="BP1" s="575"/>
      <c r="BQ1" s="610"/>
      <c r="BR1" s="610"/>
      <c r="BS1" s="586"/>
      <c r="BT1" s="586"/>
      <c r="BU1" s="586"/>
      <c r="BV1" s="586"/>
      <c r="BW1" s="586"/>
      <c r="BX1" s="586"/>
    </row>
    <row r="2" spans="1:132" ht="63" x14ac:dyDescent="0.25">
      <c r="A2" s="305"/>
      <c r="B2" s="534" t="s">
        <v>498</v>
      </c>
      <c r="C2" s="585">
        <f>IFERROR('Enter Data'!$F$29/100,0)</f>
        <v>0</v>
      </c>
      <c r="D2" s="305"/>
      <c r="E2" s="534" t="s">
        <v>948</v>
      </c>
      <c r="F2" s="310">
        <f>'Enter Data'!C357</f>
        <v>0.25</v>
      </c>
      <c r="G2" s="305"/>
      <c r="H2" s="534" t="s">
        <v>949</v>
      </c>
      <c r="I2" s="310">
        <f>'Enter Data'!C357</f>
        <v>0.25</v>
      </c>
      <c r="J2" s="305"/>
      <c r="K2" s="538" t="s">
        <v>490</v>
      </c>
      <c r="L2" s="63">
        <v>5</v>
      </c>
      <c r="M2" s="580"/>
      <c r="N2" s="534" t="s">
        <v>491</v>
      </c>
      <c r="O2" s="63">
        <v>10</v>
      </c>
      <c r="P2" s="575"/>
      <c r="Q2" s="534" t="s">
        <v>492</v>
      </c>
      <c r="R2" s="63">
        <v>0</v>
      </c>
      <c r="S2" s="575"/>
      <c r="T2" s="534" t="s">
        <v>529</v>
      </c>
      <c r="U2" s="603">
        <v>80</v>
      </c>
      <c r="V2" s="597"/>
      <c r="W2" s="607" t="s">
        <v>1394</v>
      </c>
      <c r="X2" s="64">
        <v>0.3</v>
      </c>
      <c r="Y2" s="575"/>
      <c r="Z2" s="575"/>
      <c r="AA2" s="575"/>
      <c r="AB2" s="586"/>
      <c r="AC2" s="586"/>
      <c r="AD2" s="586"/>
      <c r="AE2" s="586"/>
      <c r="AF2" s="586"/>
      <c r="AG2" s="574"/>
      <c r="AH2" s="574"/>
      <c r="AI2" s="574"/>
      <c r="AJ2" s="574"/>
      <c r="AK2" s="574"/>
      <c r="AL2" s="586"/>
      <c r="AM2" s="586"/>
      <c r="AN2" s="586"/>
      <c r="AO2" s="586"/>
      <c r="AP2" s="586"/>
      <c r="AQ2" s="586"/>
      <c r="AR2" s="586"/>
      <c r="AS2" s="586"/>
      <c r="AT2" s="586"/>
      <c r="AU2" s="586"/>
      <c r="AV2" s="586"/>
      <c r="AW2" s="586"/>
      <c r="AX2" s="586"/>
      <c r="AY2" s="586"/>
      <c r="AZ2" s="586"/>
      <c r="BA2" s="586"/>
      <c r="BB2" s="586"/>
      <c r="BC2" s="586"/>
      <c r="BD2" s="586"/>
      <c r="BE2" s="586"/>
      <c r="BF2" s="586"/>
      <c r="BG2" s="586"/>
      <c r="BH2" s="586"/>
      <c r="BI2" s="586"/>
      <c r="BJ2" s="586"/>
      <c r="BK2" s="586"/>
      <c r="BL2" s="586"/>
      <c r="BM2" s="586"/>
      <c r="BN2" s="586"/>
      <c r="BO2" s="305"/>
      <c r="BP2" s="305"/>
      <c r="BQ2" s="610"/>
      <c r="BR2" s="610"/>
      <c r="BS2" s="586"/>
      <c r="BT2" s="586"/>
      <c r="BU2" s="586"/>
      <c r="BV2" s="586"/>
      <c r="BW2" s="586"/>
      <c r="BX2" s="586"/>
      <c r="CA2" s="305" t="s">
        <v>1448</v>
      </c>
    </row>
    <row r="3" spans="1:132" s="305" customFormat="1" ht="15.75" thickBot="1" x14ac:dyDescent="0.25">
      <c r="F3" s="306"/>
      <c r="G3" s="313"/>
      <c r="H3" s="531"/>
      <c r="I3" s="306"/>
      <c r="J3" s="531"/>
      <c r="L3" s="306"/>
      <c r="M3" s="306"/>
      <c r="N3" s="306"/>
      <c r="O3" s="306"/>
      <c r="P3" s="579"/>
      <c r="Q3" s="580"/>
      <c r="R3" s="580"/>
      <c r="U3" s="602"/>
      <c r="V3" s="314"/>
      <c r="W3" s="608"/>
      <c r="X3" s="601"/>
      <c r="Y3" s="579"/>
      <c r="Z3" s="575"/>
      <c r="AA3" s="581"/>
      <c r="AB3" s="595"/>
      <c r="AC3" s="586"/>
      <c r="AD3" s="586"/>
      <c r="AE3" s="586"/>
      <c r="AF3" s="586"/>
      <c r="AG3" s="574"/>
      <c r="AH3" s="574"/>
      <c r="AI3" s="574"/>
      <c r="AJ3" s="574"/>
      <c r="AK3" s="574"/>
      <c r="AL3" s="586"/>
      <c r="AM3" s="586"/>
      <c r="AN3" s="586"/>
      <c r="AO3" s="586"/>
      <c r="AP3" s="586"/>
      <c r="AQ3" s="586"/>
      <c r="AR3" s="586"/>
      <c r="AS3" s="586"/>
      <c r="AT3" s="586"/>
      <c r="AU3" s="586"/>
      <c r="AV3" s="586"/>
      <c r="AW3" s="586"/>
      <c r="AX3" s="586"/>
      <c r="AY3" s="586"/>
      <c r="AZ3" s="586"/>
      <c r="BA3" s="586"/>
      <c r="BB3" s="586"/>
      <c r="BC3" s="586"/>
      <c r="BD3" s="586"/>
      <c r="BE3" s="586"/>
      <c r="BF3" s="586"/>
      <c r="BG3" s="586"/>
      <c r="BH3" s="586"/>
      <c r="BI3" s="586"/>
      <c r="BJ3" s="586"/>
      <c r="BK3" s="586"/>
      <c r="BL3" s="586"/>
      <c r="BM3" s="586"/>
      <c r="BN3" s="586"/>
      <c r="BQ3" s="610"/>
      <c r="BR3" s="610"/>
      <c r="BS3" s="586"/>
      <c r="BT3" s="586"/>
      <c r="BU3" s="586"/>
      <c r="BV3" s="586"/>
      <c r="BW3" s="586"/>
      <c r="BX3" s="586"/>
    </row>
    <row r="4" spans="1:132" s="9" customFormat="1" ht="15.95" customHeight="1" x14ac:dyDescent="0.25">
      <c r="A4" s="713" t="s">
        <v>1442</v>
      </c>
      <c r="B4" s="714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4"/>
      <c r="S4" s="714"/>
      <c r="T4" s="715"/>
      <c r="U4" s="731" t="s">
        <v>501</v>
      </c>
      <c r="V4" s="732"/>
      <c r="W4" s="732"/>
      <c r="X4" s="732"/>
      <c r="Y4" s="732"/>
      <c r="Z4" s="732"/>
      <c r="AA4" s="732"/>
      <c r="AB4" s="732"/>
      <c r="AC4" s="732"/>
      <c r="AD4" s="732"/>
      <c r="AE4" s="732"/>
      <c r="AF4" s="732"/>
      <c r="AG4" s="732"/>
      <c r="AH4" s="732"/>
      <c r="AI4" s="732"/>
      <c r="AJ4" s="732"/>
      <c r="AK4" s="732"/>
      <c r="AL4" s="732"/>
      <c r="AM4" s="732"/>
      <c r="AN4" s="732"/>
      <c r="AO4" s="732"/>
      <c r="AP4" s="732"/>
      <c r="AQ4" s="733"/>
      <c r="AR4" s="725" t="s">
        <v>946</v>
      </c>
      <c r="AS4" s="726"/>
      <c r="AT4" s="726"/>
      <c r="AU4" s="726"/>
      <c r="AV4" s="727"/>
      <c r="AW4" s="722" t="s">
        <v>1162</v>
      </c>
      <c r="AX4" s="723"/>
      <c r="AY4" s="723"/>
      <c r="AZ4" s="724"/>
      <c r="BA4" s="728" t="s">
        <v>952</v>
      </c>
      <c r="BB4" s="729"/>
      <c r="BC4" s="729"/>
      <c r="BD4" s="729"/>
      <c r="BE4" s="730"/>
      <c r="BF4" s="719" t="s">
        <v>953</v>
      </c>
      <c r="BG4" s="720"/>
      <c r="BH4" s="720"/>
      <c r="BI4" s="720"/>
      <c r="BJ4" s="721"/>
      <c r="BK4" s="734" t="s">
        <v>1396</v>
      </c>
      <c r="BL4" s="735"/>
      <c r="BM4" s="735"/>
      <c r="BN4" s="736"/>
      <c r="BO4" s="716" t="s">
        <v>1135</v>
      </c>
      <c r="BP4" s="717"/>
      <c r="BQ4" s="717"/>
      <c r="BR4" s="717"/>
      <c r="BS4" s="717"/>
      <c r="BT4" s="717"/>
      <c r="BU4" s="717"/>
      <c r="BV4" s="717"/>
      <c r="BW4" s="717"/>
      <c r="BX4" s="718"/>
      <c r="BY4" s="312"/>
      <c r="BZ4" s="312"/>
      <c r="CA4" s="312" t="s">
        <v>1453</v>
      </c>
      <c r="CB4" s="312" t="s">
        <v>1454</v>
      </c>
      <c r="CC4" s="312" t="s">
        <v>1455</v>
      </c>
      <c r="CD4" s="674" t="s">
        <v>1456</v>
      </c>
      <c r="CE4" s="312"/>
      <c r="CF4" s="312"/>
      <c r="CG4" s="312"/>
      <c r="CH4" s="312"/>
      <c r="CI4" s="312"/>
      <c r="CJ4" s="312"/>
      <c r="CK4" s="312"/>
      <c r="CL4" s="312"/>
      <c r="CM4" s="312"/>
      <c r="CN4" s="312"/>
      <c r="CO4" s="312"/>
      <c r="CP4" s="312"/>
      <c r="CQ4" s="312"/>
      <c r="CR4" s="312"/>
      <c r="CS4" s="312"/>
      <c r="CT4" s="312"/>
      <c r="CU4" s="312"/>
      <c r="CV4" s="312"/>
      <c r="CW4" s="312"/>
      <c r="CX4" s="312"/>
      <c r="CY4" s="312"/>
      <c r="CZ4" s="312"/>
      <c r="DA4" s="312"/>
      <c r="DB4" s="312"/>
      <c r="DC4" s="312"/>
      <c r="DD4" s="312"/>
      <c r="DE4" s="312"/>
      <c r="DF4" s="312"/>
      <c r="DG4" s="312"/>
      <c r="DH4" s="312"/>
      <c r="DI4" s="312"/>
      <c r="DJ4" s="312"/>
      <c r="DK4" s="312"/>
      <c r="DL4" s="312"/>
      <c r="DM4" s="312"/>
      <c r="DN4" s="312"/>
      <c r="DO4" s="312"/>
      <c r="DP4" s="312"/>
      <c r="DQ4" s="312"/>
      <c r="DR4" s="312"/>
      <c r="DS4" s="312"/>
      <c r="DT4" s="312"/>
      <c r="DU4" s="312"/>
      <c r="DV4" s="312"/>
      <c r="DW4" s="312"/>
      <c r="DX4" s="312"/>
      <c r="DY4" s="312"/>
      <c r="DZ4" s="312"/>
      <c r="EA4" s="312"/>
      <c r="EB4" s="312"/>
    </row>
    <row r="5" spans="1:132" ht="94.5" x14ac:dyDescent="0.25">
      <c r="A5" s="655" t="s">
        <v>505</v>
      </c>
      <c r="B5" s="534" t="s">
        <v>1018</v>
      </c>
      <c r="C5" s="534" t="s">
        <v>1019</v>
      </c>
      <c r="D5" s="534" t="s">
        <v>484</v>
      </c>
      <c r="E5" s="534" t="s">
        <v>485</v>
      </c>
      <c r="F5" s="534" t="s">
        <v>500</v>
      </c>
      <c r="G5" s="534" t="s">
        <v>423</v>
      </c>
      <c r="H5" s="534" t="s">
        <v>960</v>
      </c>
      <c r="I5" s="534" t="s">
        <v>978</v>
      </c>
      <c r="J5" s="534" t="s">
        <v>1136</v>
      </c>
      <c r="K5" s="534" t="s">
        <v>979</v>
      </c>
      <c r="L5" s="534" t="s">
        <v>1395</v>
      </c>
      <c r="M5" s="534" t="s">
        <v>1276</v>
      </c>
      <c r="N5" s="534" t="s">
        <v>1275</v>
      </c>
      <c r="O5" s="534" t="s">
        <v>488</v>
      </c>
      <c r="P5" s="534" t="s">
        <v>487</v>
      </c>
      <c r="Q5" s="534" t="s">
        <v>493</v>
      </c>
      <c r="R5" s="534" t="s">
        <v>915</v>
      </c>
      <c r="S5" s="534" t="s">
        <v>961</v>
      </c>
      <c r="T5" s="656" t="s">
        <v>1134</v>
      </c>
      <c r="U5" s="647" t="s">
        <v>982</v>
      </c>
      <c r="V5" s="598" t="s">
        <v>983</v>
      </c>
      <c r="W5" s="604" t="s">
        <v>984</v>
      </c>
      <c r="X5" s="598" t="s">
        <v>1004</v>
      </c>
      <c r="Y5" s="99" t="s">
        <v>954</v>
      </c>
      <c r="Z5" s="99" t="s">
        <v>955</v>
      </c>
      <c r="AA5" s="99" t="s">
        <v>956</v>
      </c>
      <c r="AB5" s="594" t="s">
        <v>494</v>
      </c>
      <c r="AC5" s="594" t="s">
        <v>1006</v>
      </c>
      <c r="AD5" s="594" t="s">
        <v>958</v>
      </c>
      <c r="AE5" s="594" t="s">
        <v>502</v>
      </c>
      <c r="AF5" s="594" t="s">
        <v>972</v>
      </c>
      <c r="AG5" s="152" t="s">
        <v>1166</v>
      </c>
      <c r="AH5" s="152" t="s">
        <v>1167</v>
      </c>
      <c r="AI5" s="152" t="s">
        <v>1180</v>
      </c>
      <c r="AJ5" s="152" t="s">
        <v>1181</v>
      </c>
      <c r="AK5" s="152" t="s">
        <v>1182</v>
      </c>
      <c r="AL5" s="594" t="s">
        <v>1183</v>
      </c>
      <c r="AM5" s="594" t="s">
        <v>1184</v>
      </c>
      <c r="AN5" s="594" t="s">
        <v>1185</v>
      </c>
      <c r="AO5" s="594" t="s">
        <v>995</v>
      </c>
      <c r="AP5" s="594" t="s">
        <v>985</v>
      </c>
      <c r="AQ5" s="648" t="s">
        <v>506</v>
      </c>
      <c r="AR5" s="622" t="s">
        <v>941</v>
      </c>
      <c r="AS5" s="593" t="s">
        <v>942</v>
      </c>
      <c r="AT5" s="593" t="s">
        <v>489</v>
      </c>
      <c r="AU5" s="593" t="s">
        <v>987</v>
      </c>
      <c r="AV5" s="623" t="s">
        <v>986</v>
      </c>
      <c r="AW5" s="631" t="s">
        <v>943</v>
      </c>
      <c r="AX5" s="592" t="s">
        <v>1005</v>
      </c>
      <c r="AY5" s="592" t="s">
        <v>944</v>
      </c>
      <c r="AZ5" s="632" t="s">
        <v>945</v>
      </c>
      <c r="BA5" s="633" t="s">
        <v>497</v>
      </c>
      <c r="BB5" s="591" t="s">
        <v>496</v>
      </c>
      <c r="BC5" s="591" t="s">
        <v>917</v>
      </c>
      <c r="BD5" s="591" t="s">
        <v>957</v>
      </c>
      <c r="BE5" s="634" t="s">
        <v>1165</v>
      </c>
      <c r="BF5" s="635" t="s">
        <v>947</v>
      </c>
      <c r="BG5" s="589" t="s">
        <v>988</v>
      </c>
      <c r="BH5" s="589" t="s">
        <v>989</v>
      </c>
      <c r="BI5" s="589" t="s">
        <v>950</v>
      </c>
      <c r="BJ5" s="636" t="s">
        <v>951</v>
      </c>
      <c r="BK5" s="637" t="s">
        <v>1397</v>
      </c>
      <c r="BL5" s="590" t="s">
        <v>1398</v>
      </c>
      <c r="BM5" s="590" t="s">
        <v>1399</v>
      </c>
      <c r="BN5" s="638" t="s">
        <v>1291</v>
      </c>
      <c r="BO5" s="639" t="s">
        <v>980</v>
      </c>
      <c r="BP5" s="153" t="s">
        <v>973</v>
      </c>
      <c r="BQ5" s="611" t="s">
        <v>997</v>
      </c>
      <c r="BR5" s="611" t="s">
        <v>977</v>
      </c>
      <c r="BS5" s="587" t="s">
        <v>998</v>
      </c>
      <c r="BT5" s="587" t="s">
        <v>1001</v>
      </c>
      <c r="BU5" s="587" t="s">
        <v>999</v>
      </c>
      <c r="BV5" s="587" t="s">
        <v>1000</v>
      </c>
      <c r="BW5" s="587" t="s">
        <v>1002</v>
      </c>
      <c r="BX5" s="640" t="s">
        <v>1003</v>
      </c>
      <c r="CA5" s="667"/>
      <c r="CB5" s="667"/>
      <c r="CC5" s="667"/>
      <c r="CD5" s="667" t="s">
        <v>515</v>
      </c>
      <c r="CE5" s="667" t="s">
        <v>511</v>
      </c>
      <c r="CF5" s="667" t="s">
        <v>990</v>
      </c>
      <c r="CG5" s="673" t="s">
        <v>1292</v>
      </c>
      <c r="CH5" s="673" t="s">
        <v>859</v>
      </c>
      <c r="CI5" s="673" t="s">
        <v>1111</v>
      </c>
      <c r="CJ5" s="673" t="s">
        <v>1449</v>
      </c>
      <c r="CK5" s="673" t="s">
        <v>1450</v>
      </c>
      <c r="CL5" s="673" t="s">
        <v>1451</v>
      </c>
      <c r="CM5" s="673" t="s">
        <v>1452</v>
      </c>
      <c r="CN5" s="667"/>
    </row>
    <row r="6" spans="1:132" s="615" customFormat="1" ht="15.75" x14ac:dyDescent="0.25">
      <c r="A6" s="710" t="s">
        <v>1443</v>
      </c>
      <c r="B6" s="711"/>
      <c r="C6" s="712"/>
      <c r="D6" s="616"/>
      <c r="E6" s="616"/>
      <c r="F6" s="616">
        <f>F77</f>
        <v>72</v>
      </c>
      <c r="G6" s="616"/>
      <c r="H6" s="616" t="str">
        <f t="shared" ref="H6:BP6" si="0">H77</f>
        <v/>
      </c>
      <c r="I6" s="616" t="str">
        <f t="shared" si="0"/>
        <v/>
      </c>
      <c r="J6" s="616">
        <f t="shared" si="0"/>
        <v>0</v>
      </c>
      <c r="K6" s="616"/>
      <c r="L6" s="616"/>
      <c r="M6" s="616">
        <f t="shared" si="0"/>
        <v>48</v>
      </c>
      <c r="N6" s="616"/>
      <c r="O6" s="616"/>
      <c r="P6" s="616"/>
      <c r="Q6" s="616"/>
      <c r="R6" s="616">
        <f t="shared" si="0"/>
        <v>72</v>
      </c>
      <c r="S6" s="616"/>
      <c r="T6" s="657"/>
      <c r="U6" s="649">
        <f t="shared" si="0"/>
        <v>0</v>
      </c>
      <c r="V6" s="618">
        <f t="shared" si="0"/>
        <v>0</v>
      </c>
      <c r="W6" s="617">
        <f t="shared" si="0"/>
        <v>0</v>
      </c>
      <c r="X6" s="618">
        <f t="shared" si="0"/>
        <v>0</v>
      </c>
      <c r="Y6" s="616"/>
      <c r="Z6" s="616"/>
      <c r="AA6" s="616"/>
      <c r="AB6" s="619">
        <f t="shared" si="0"/>
        <v>13704</v>
      </c>
      <c r="AC6" s="619">
        <f t="shared" si="0"/>
        <v>18152</v>
      </c>
      <c r="AD6" s="619">
        <f t="shared" si="0"/>
        <v>4447.9999999999955</v>
      </c>
      <c r="AE6" s="619">
        <f t="shared" si="0"/>
        <v>1818</v>
      </c>
      <c r="AF6" s="619">
        <f t="shared" si="0"/>
        <v>16334.000000000004</v>
      </c>
      <c r="AG6" s="620">
        <f t="shared" si="0"/>
        <v>12.419999999999995</v>
      </c>
      <c r="AH6" s="620">
        <f t="shared" si="0"/>
        <v>0</v>
      </c>
      <c r="AI6" s="620">
        <f t="shared" si="0"/>
        <v>12.419999999999995</v>
      </c>
      <c r="AJ6" s="620">
        <f t="shared" si="0"/>
        <v>3.7259999999999991</v>
      </c>
      <c r="AK6" s="620">
        <f t="shared" si="0"/>
        <v>16.146000000000001</v>
      </c>
      <c r="AL6" s="619">
        <f t="shared" si="0"/>
        <v>0</v>
      </c>
      <c r="AM6" s="619">
        <f t="shared" si="0"/>
        <v>0</v>
      </c>
      <c r="AN6" s="619">
        <f t="shared" si="0"/>
        <v>0</v>
      </c>
      <c r="AO6" s="619">
        <f t="shared" si="0"/>
        <v>0</v>
      </c>
      <c r="AP6" s="619">
        <f t="shared" si="0"/>
        <v>0</v>
      </c>
      <c r="AQ6" s="625">
        <f t="shared" si="0"/>
        <v>360</v>
      </c>
      <c r="AR6" s="624"/>
      <c r="AS6" s="619">
        <f t="shared" si="0"/>
        <v>0</v>
      </c>
      <c r="AT6" s="619"/>
      <c r="AU6" s="619"/>
      <c r="AV6" s="625">
        <f t="shared" si="0"/>
        <v>0</v>
      </c>
      <c r="AW6" s="624"/>
      <c r="AX6" s="619">
        <f t="shared" si="0"/>
        <v>0</v>
      </c>
      <c r="AY6" s="619"/>
      <c r="AZ6" s="625">
        <f t="shared" si="0"/>
        <v>0</v>
      </c>
      <c r="BA6" s="624"/>
      <c r="BB6" s="619"/>
      <c r="BC6" s="619"/>
      <c r="BD6" s="619"/>
      <c r="BE6" s="625">
        <f t="shared" si="0"/>
        <v>0</v>
      </c>
      <c r="BF6" s="624"/>
      <c r="BG6" s="619">
        <f t="shared" si="0"/>
        <v>960</v>
      </c>
      <c r="BH6" s="619">
        <f t="shared" si="0"/>
        <v>720</v>
      </c>
      <c r="BI6" s="619">
        <f t="shared" si="0"/>
        <v>0</v>
      </c>
      <c r="BJ6" s="625">
        <f t="shared" si="0"/>
        <v>240.00000000000003</v>
      </c>
      <c r="BK6" s="624">
        <f t="shared" si="0"/>
        <v>7200</v>
      </c>
      <c r="BL6" s="619">
        <f t="shared" si="0"/>
        <v>9600</v>
      </c>
      <c r="BM6" s="619">
        <f t="shared" si="0"/>
        <v>5424</v>
      </c>
      <c r="BN6" s="625">
        <f t="shared" si="0"/>
        <v>7231.9999999999973</v>
      </c>
      <c r="BO6" s="641">
        <f t="shared" si="0"/>
        <v>0</v>
      </c>
      <c r="BP6" s="616">
        <f t="shared" si="0"/>
        <v>0</v>
      </c>
      <c r="BQ6" s="621"/>
      <c r="BR6" s="621"/>
      <c r="BS6" s="619"/>
      <c r="BT6" s="619">
        <f t="shared" ref="BT6:BX6" si="1">BT77</f>
        <v>0</v>
      </c>
      <c r="BU6" s="619"/>
      <c r="BV6" s="619">
        <f t="shared" si="1"/>
        <v>0</v>
      </c>
      <c r="BW6" s="619"/>
      <c r="BX6" s="642">
        <f t="shared" si="1"/>
        <v>0</v>
      </c>
      <c r="BY6" s="614"/>
      <c r="BZ6" s="614"/>
      <c r="CA6" s="668"/>
      <c r="CB6" s="668"/>
      <c r="CC6" s="668"/>
      <c r="CD6" s="668"/>
      <c r="CE6" s="668"/>
      <c r="CF6" s="668"/>
      <c r="CG6" s="673"/>
      <c r="CH6" s="673"/>
      <c r="CI6" s="673"/>
      <c r="CJ6" s="673"/>
      <c r="CK6" s="673"/>
      <c r="CL6" s="673"/>
      <c r="CM6" s="673"/>
      <c r="CN6" s="668"/>
      <c r="CO6" s="614"/>
      <c r="CP6" s="614"/>
      <c r="CQ6" s="614"/>
      <c r="CR6" s="614"/>
      <c r="CS6" s="614"/>
      <c r="CT6" s="614"/>
      <c r="CU6" s="614"/>
      <c r="CV6" s="614"/>
      <c r="CW6" s="614"/>
      <c r="CX6" s="614"/>
      <c r="CY6" s="614"/>
      <c r="CZ6" s="614"/>
      <c r="DA6" s="614"/>
      <c r="DB6" s="614"/>
      <c r="DC6" s="614"/>
      <c r="DD6" s="614"/>
      <c r="DE6" s="614"/>
      <c r="DF6" s="614"/>
      <c r="DG6" s="614"/>
      <c r="DH6" s="614"/>
      <c r="DI6" s="614"/>
      <c r="DJ6" s="614"/>
      <c r="DK6" s="614"/>
      <c r="DL6" s="614"/>
      <c r="DM6" s="614"/>
      <c r="DN6" s="614"/>
      <c r="DO6" s="614"/>
      <c r="DP6" s="614"/>
      <c r="DQ6" s="614"/>
      <c r="DR6" s="614"/>
      <c r="DS6" s="614"/>
      <c r="DT6" s="614"/>
      <c r="DU6" s="614"/>
      <c r="DV6" s="614"/>
      <c r="DW6" s="614"/>
      <c r="DX6" s="614"/>
      <c r="DY6" s="614"/>
      <c r="DZ6" s="614"/>
      <c r="EA6" s="614"/>
      <c r="EB6" s="614"/>
    </row>
    <row r="7" spans="1:132" x14ac:dyDescent="0.2">
      <c r="A7" s="658">
        <v>1</v>
      </c>
      <c r="B7" s="123"/>
      <c r="C7" s="123"/>
      <c r="D7" s="123" t="s">
        <v>686</v>
      </c>
      <c r="E7" s="123"/>
      <c r="F7" s="123">
        <v>3</v>
      </c>
      <c r="G7" s="28"/>
      <c r="H7" s="538">
        <f>IF($D7="Select","",IFERROR(VLOOKUP($D7,'Light Options'!$B:$E,4,0),""))</f>
        <v>90</v>
      </c>
      <c r="I7" s="538">
        <f>IF($D7="Select","",IFERROR(VLOOKUP($D7,'Light Options'!$B:$D,3,0),""))</f>
        <v>6800</v>
      </c>
      <c r="J7" s="123" t="s">
        <v>1447</v>
      </c>
      <c r="K7" s="123">
        <v>2</v>
      </c>
      <c r="L7" s="123" t="s">
        <v>1287</v>
      </c>
      <c r="M7" s="123">
        <v>2</v>
      </c>
      <c r="N7" s="123" t="s">
        <v>428</v>
      </c>
      <c r="O7" s="571" t="str">
        <f>IF(OR($D7="",$D7="Select"),"",IFERROR(IF(VLOOKUP(D7&amp;N7,'Light Options'!$A:$H,8,0)=0,"",VLOOKUP(D7&amp;N7,'Light Options'!$A:$H,8,0)),""))</f>
        <v/>
      </c>
      <c r="P7" s="538" t="str">
        <f>IF(OR($D7="",$D7="Select"),"",IFERROR(IF(VLOOKUP(D7&amp;N7,'Light Options'!$A:$L,12,0)=0,"",VLOOKUP(D7&amp;N7,'Light Options'!$A:$L,12,0)),""))</f>
        <v/>
      </c>
      <c r="Q7" s="538" t="str">
        <f>IF(OR($D7="",$D7="Select"),"",IFERROR(IF(VLOOKUP(D7&amp;N7,'Light Options'!$A:$I,9,0)=0,"",VLOOKUP(D7&amp;N7,'Light Options'!$A:$I,9,0)),""))</f>
        <v/>
      </c>
      <c r="R7" s="538">
        <f t="shared" ref="R7:R76" si="2">IF(F7="","",F7)</f>
        <v>3</v>
      </c>
      <c r="S7" s="572">
        <f>IF(OR($D7="",$D7="Select"),"",IFERROR(VLOOKUP(D7&amp;CD$5,'Light Options'!$A:$J,10,0),0)*CD7+IFERROR(VLOOKUP(D7&amp;CE$5,'Light Options'!$A:$J,10,0),0)*CE7+IFERROR(VLOOKUP(D7&amp;CF$5,'Light Options'!$A:$J,10,0),0)*CF7)</f>
        <v>0</v>
      </c>
      <c r="T7" s="659">
        <f>IF(OR($D7="",$D7="Select"),"",IFERROR(VLOOKUP(D7&amp;CD$5,'Light Options'!$A:$K,11,0),0)*CD7+IFERROR(VLOOKUP(D7&amp;CE$5,'Light Options'!$A:$K,11,0),0)*CE7+IFERROR(VLOOKUP(D7&amp;CF$5,'Light Options'!$A:$K,11,0),0)*CF7)</f>
        <v>0</v>
      </c>
      <c r="U7" s="650">
        <f>IF(OR($D7="",$D7="Select"),"",IFERROR(1/V7,0))</f>
        <v>0</v>
      </c>
      <c r="V7" s="550">
        <f>IF(OR($D7="",$D7="Select"),"",IFERROR(AF7/AN7,0))</f>
        <v>0</v>
      </c>
      <c r="W7" s="582">
        <f>IF(OR($D7="",$D7="Select"),"",IFERROR(1/X7,0))</f>
        <v>0</v>
      </c>
      <c r="X7" s="550">
        <f t="shared" ref="X7:X45" si="3">IF(OR($D7="",$D7="Select"),"",IFERROR(AF7/AP7,0))</f>
        <v>0</v>
      </c>
      <c r="Y7" s="583">
        <f t="shared" ref="Y7:Y45" si="4">IF(OR($D7="",$D7="Select"),"",AU7+BD7)</f>
        <v>10</v>
      </c>
      <c r="Z7" s="583">
        <f t="shared" ref="Z7:Z45" si="5">IF(OR($D7="",$D7="Select"),"",AW7+BF7)</f>
        <v>13.333333333333334</v>
      </c>
      <c r="AA7" s="583">
        <f>IF(OR($D7="",$D7="Select"),"",Z7-Y7)</f>
        <v>3.3333333333333339</v>
      </c>
      <c r="AB7" s="309">
        <f>IF(OR($D7="",$D7="Select"),"",AV7+BH7+AQ7+BK7+BM7)</f>
        <v>571</v>
      </c>
      <c r="AC7" s="309">
        <f>IF(OR($D7="",$D7="Select"),"",AX7+BG7+AQ7+BL7+BN7)</f>
        <v>756.33333333333326</v>
      </c>
      <c r="AD7" s="309">
        <f>IF(OR($D7="",$D7="Select"),"",AC7-AB7)</f>
        <v>185.33333333333326</v>
      </c>
      <c r="AE7" s="596">
        <v>876</v>
      </c>
      <c r="AF7" s="596">
        <f>IF(OR($D7="",$D7="Select"),"",AC7-AE7)</f>
        <v>-119.66666666666674</v>
      </c>
      <c r="AG7" s="584">
        <f>IF(OR(D7="",D7="Select"),"",IFERROR(F7*H7*K7/1000,0))</f>
        <v>0.54</v>
      </c>
      <c r="AH7" s="584">
        <f>IF(OR(D7="",D7="Select"),"",IFERROR(K7*R7*S7/1000,0))</f>
        <v>0</v>
      </c>
      <c r="AI7" s="308">
        <f>IF(OR($D7="",$D7="Select"),"",((F7*H7/1000)-(R7*S7/1000))*K7)</f>
        <v>0.54</v>
      </c>
      <c r="AJ7" s="308">
        <f>IF(NOT(OR(L7="",L7="None")),AI7*$X$2,"")</f>
        <v>0.16200000000000001</v>
      </c>
      <c r="AK7" s="308">
        <f>IFERROR(AI7+AJ7,IF(AI7&lt;&gt;"",AI7,IF(AJ7&lt;&gt;"",AJ7,"")))</f>
        <v>0.70200000000000007</v>
      </c>
      <c r="AL7" s="309">
        <f t="shared" ref="AL7:AM45" si="6">IF(OR($D7="",$D7="Select"),"",IFERROR(AI7*$C$2,0))</f>
        <v>0</v>
      </c>
      <c r="AM7" s="309">
        <f t="shared" si="6"/>
        <v>0</v>
      </c>
      <c r="AN7" s="309">
        <f>IFERROR(AM7+AL7,"")</f>
        <v>0</v>
      </c>
      <c r="AO7" s="309">
        <f>IF(OR($D7="",$D7="Select"),"",BX7)</f>
        <v>0</v>
      </c>
      <c r="AP7" s="309">
        <f>IF(OR($D7="",$D7="Select"),"",AO7+AN7)</f>
        <v>0</v>
      </c>
      <c r="AQ7" s="627">
        <f t="shared" ref="AQ7:AQ45" si="7">IF(OR($D7="",$D7="Select"),"",$L$2*$R7)</f>
        <v>15</v>
      </c>
      <c r="AR7" s="626">
        <f>IF(OR($D7="",$D7="Select"),"",IFERROR(VLOOKUP($D7&amp;CD$5,'Light Options'!$A:$O,13,0),0)*CD7+IFERROR(VLOOKUP($D7&amp;CE$5,'Light Options'!$A:$O,13,0),0)*CE7+IFERROR(VLOOKUP($D7&amp;CF$5,'Light Options'!$A:$O,13,0),0)*CF7)</f>
        <v>0</v>
      </c>
      <c r="AS7" s="309">
        <f t="shared" ref="AS7:AS45" si="8">IF(OR($D7="",$D7="Select"),"",AR7*R7)</f>
        <v>0</v>
      </c>
      <c r="AT7" s="309">
        <f t="shared" ref="AT7:AT38" si="9">IF(OR($D7="",$D7="Select"),"",$R$2)</f>
        <v>0</v>
      </c>
      <c r="AU7" s="309">
        <f>IF(OR($D7="",$D7="Select"),"",AT7+AR7)</f>
        <v>0</v>
      </c>
      <c r="AV7" s="627">
        <f t="shared" ref="AV7:AV45" si="10">IF(OR($D7="",$D7="Select"),"",AU7*R7)</f>
        <v>0</v>
      </c>
      <c r="AW7" s="626">
        <f t="shared" ref="AW7:AW45" si="11">IF(OR($D7="",$D7="Select"),"",AU7/(1-$F$2))</f>
        <v>0</v>
      </c>
      <c r="AX7" s="309">
        <f t="shared" ref="AX7:AX45" si="12">IF(OR($D7="",$D7="Select"),"",AW7*R7)</f>
        <v>0</v>
      </c>
      <c r="AY7" s="309">
        <f>IF(OR($D7="",$D7="Select"),"",AW7-AU7)</f>
        <v>0</v>
      </c>
      <c r="AZ7" s="627">
        <f t="shared" ref="AZ7:AZ45" si="13">IF(OR($D7="",$D7="Select"),"",AY7*R7)</f>
        <v>0</v>
      </c>
      <c r="BA7" s="626">
        <f>IF(OR($D7="",$D7="Select"),"",IFERROR(VLOOKUP(D7&amp;CD$5,'Light Options'!$A:$O,15,0),0)*CD7+IFERROR(VLOOKUP(D7&amp;CE$5,'Light Options'!$A:$O,15,0),0)*CE7+IFERROR(VLOOKUP(D7&amp;CF$5,'Light Options'!$A:$O,15,0),0)*CF7)</f>
        <v>0</v>
      </c>
      <c r="BB7" s="309"/>
      <c r="BC7" s="309">
        <f t="shared" ref="BC7:BC38" si="14">IF(OR($D7="",$D7="Select"),"",$O$2)</f>
        <v>10</v>
      </c>
      <c r="BD7" s="309">
        <f>IF(OR($D7="",$D7="Select"),"",BC7+BB7+BA7)</f>
        <v>10</v>
      </c>
      <c r="BE7" s="627">
        <f t="shared" ref="BE7:BE45" si="15">IF(OR($D7="",$D7="Select"),"",IFERROR((BB7+BA7)*R7,0))</f>
        <v>0</v>
      </c>
      <c r="BF7" s="626">
        <f t="shared" ref="BF7:BF45" si="16">IF(OR($D7="",$D7="Select"),"",BD7/(1-$I$2))</f>
        <v>13.333333333333334</v>
      </c>
      <c r="BG7" s="309">
        <f t="shared" ref="BG7:BG45" si="17">IF(OR($D7="",$D7="Select"),"",BF7*F7)</f>
        <v>40</v>
      </c>
      <c r="BH7" s="309">
        <f t="shared" ref="BH7:BH45" si="18">IF(OR($D7="",$D7="Select"),"",BD7*F7)</f>
        <v>30</v>
      </c>
      <c r="BI7" s="309">
        <f>IF(OR($D7="",$D7="Select"),"",BF7-BD7)</f>
        <v>3.3333333333333339</v>
      </c>
      <c r="BJ7" s="627">
        <f t="shared" ref="BJ7:BJ45" si="19">IF(OR($D7="",$D7="Select"),"",BI7*F7)</f>
        <v>10.000000000000002</v>
      </c>
      <c r="BK7" s="626">
        <f>IF(OR($D7="",$D7="Select"),"",IFERROR($M7*VLOOKUP($L7,'Light Options'!$A$503:$C$508,3,0),0))</f>
        <v>300</v>
      </c>
      <c r="BL7" s="309">
        <f>IF(OR($D7="",$D7="Select"),"",IFERROR($BK7/(1-$F$2),0))</f>
        <v>400</v>
      </c>
      <c r="BM7" s="309">
        <f>IF(OR($D7="",$D7="Select"),"",IFERROR($M7*VLOOKUP($L7,'Light Options'!$A$503:$D$508,4,0),0))</f>
        <v>226</v>
      </c>
      <c r="BN7" s="627">
        <f>IF(OR($D7="",$D7="Select"),"",IFERROR($BM7/(1-$F$2),0))</f>
        <v>301.33333333333331</v>
      </c>
      <c r="BO7" s="643">
        <f t="shared" ref="BO7:BO45" si="20">IF(OR($D7="",$D7="Select"),"",IFERROR(I7/K7,0))</f>
        <v>3400</v>
      </c>
      <c r="BP7" s="308">
        <f t="shared" ref="BP7:BP45" si="21">IF(OR($D7="",$D7="Select"),"",IFERROR(F7/BO7,0))</f>
        <v>8.8235294117647062E-4</v>
      </c>
      <c r="BQ7" s="548">
        <f>IF(OR($D7="",$D7="Select"),"",IFERROR(VLOOKUP(D7&amp;CD$5,'Light Options'!$A:$P,16,0),0)*CD7+IFERROR(VLOOKUP(D7&amp;CE$5,'Light Options'!$A:$P,16,0),0)*CE7+IFERROR(VLOOKUP(D7&amp;CF$5,'Light Options'!$A:$P,16,0),0)*CF7)</f>
        <v>0</v>
      </c>
      <c r="BR7" s="548">
        <f>IF(OR($D7="",$D7="Select"),"",IFERROR(VLOOKUP(D7&amp;CD$5,'Light Options'!$A:$Q,17,0),0)*CD7+IFERROR(VLOOKUP(D7&amp;CE$5,'Light Options'!$A:$Q,17,0),0)*CE7+IFERROR(VLOOKUP(D7&amp;CF$5,'Light Options'!$A:$Q,17,0),0)*CF7)</f>
        <v>0</v>
      </c>
      <c r="BS7" s="309">
        <f t="shared" ref="BS7:BS38" si="22">IF(OR($D7="",$D7="Select"),"",(BQ7/60)*BR7*$U$2)</f>
        <v>0</v>
      </c>
      <c r="BT7" s="309">
        <f>IF(OR($D7="",$D7="Select"),"",BS7*BP7)</f>
        <v>0</v>
      </c>
      <c r="BU7" s="309">
        <f>IF(OR($D7="",$D7="Select"),"",IFERROR(VLOOKUP(D7&amp;CD$5,'Light Options'!$A:$E,5,0),0)*CD7+IFERROR(VLOOKUP(D7&amp;CE$5,'Light Options'!$A:$E,5,0),0)*CE7+IFERROR(VLOOKUP(D7&amp;CF$5,'Light Options'!$A:$E,5,0),0)*CF7)</f>
        <v>0</v>
      </c>
      <c r="BV7" s="309">
        <f>IF(OR($D7="",$D7="Select"),"",BU7*BP7)</f>
        <v>0</v>
      </c>
      <c r="BW7" s="309">
        <f>IF(OR($D7="",$D7="Select"),"",BU7+BS7)</f>
        <v>0</v>
      </c>
      <c r="BX7" s="627">
        <f>IF(OR($D7="",$D7="Select"),"",BW7*BP7)</f>
        <v>0</v>
      </c>
      <c r="CA7" s="667"/>
      <c r="CB7" s="667">
        <f>SUM(CD7:CF7)</f>
        <v>0</v>
      </c>
      <c r="CC7" s="667">
        <f>A7</f>
        <v>1</v>
      </c>
      <c r="CD7" s="667">
        <v>0</v>
      </c>
      <c r="CE7" s="667">
        <v>0</v>
      </c>
      <c r="CF7" s="667">
        <v>0</v>
      </c>
      <c r="CG7" s="673">
        <v>0</v>
      </c>
      <c r="CH7" s="673">
        <v>0</v>
      </c>
      <c r="CI7" s="673">
        <v>0</v>
      </c>
      <c r="CJ7" s="673">
        <v>0</v>
      </c>
      <c r="CK7" s="673">
        <v>0</v>
      </c>
      <c r="CL7" s="673">
        <v>0</v>
      </c>
      <c r="CM7" s="673">
        <v>0</v>
      </c>
      <c r="CN7" s="667"/>
    </row>
    <row r="8" spans="1:132" x14ac:dyDescent="0.2">
      <c r="A8" s="658">
        <v>2</v>
      </c>
      <c r="B8" s="123"/>
      <c r="C8" s="123"/>
      <c r="D8" s="123" t="s">
        <v>687</v>
      </c>
      <c r="E8" s="123"/>
      <c r="F8" s="123">
        <v>3</v>
      </c>
      <c r="G8" s="28"/>
      <c r="H8" s="538">
        <f>IF($D8="Select","",IFERROR(VLOOKUP($D8,'Light Options'!$B:$E,4,0),""))</f>
        <v>45</v>
      </c>
      <c r="I8" s="538">
        <f>IF($D8="Select","",IFERROR(VLOOKUP($D8,'Light Options'!$B:$D,3,0),""))</f>
        <v>6800</v>
      </c>
      <c r="J8" s="123" t="s">
        <v>1447</v>
      </c>
      <c r="K8" s="123">
        <v>2</v>
      </c>
      <c r="L8" s="123" t="s">
        <v>1287</v>
      </c>
      <c r="M8" s="123">
        <v>2</v>
      </c>
      <c r="N8" s="123" t="s">
        <v>428</v>
      </c>
      <c r="O8" s="571" t="str">
        <f>IF(OR($D8="",$D8="Select"),"",IFERROR(IF(VLOOKUP(D8&amp;N8,'Light Options'!$A:$H,8,0)=0,"",VLOOKUP(D8&amp;N8,'Light Options'!$A:$H,8,0)),""))</f>
        <v/>
      </c>
      <c r="P8" s="538" t="str">
        <f>IF(OR($D8="",$D8="Select"),"",IFERROR(IF(VLOOKUP(D8&amp;N8,'Light Options'!$A:$L,12,0)=0,"",VLOOKUP(D8&amp;N8,'Light Options'!$A:$L,12,0)),""))</f>
        <v/>
      </c>
      <c r="Q8" s="538" t="str">
        <f>IF(OR($D8="",$D8="Select"),"",IFERROR(IF(VLOOKUP(D8&amp;N8,'Light Options'!$A:$I,9,0)=0,"",VLOOKUP(D8&amp;N8,'Light Options'!$A:$I,9,0)),""))</f>
        <v/>
      </c>
      <c r="R8" s="538">
        <f t="shared" ref="R8:R20" si="23">IF(F8="","",F8)</f>
        <v>3</v>
      </c>
      <c r="S8" s="572">
        <f>IF(OR($D8="",$D8="Select"),"",IFERROR(VLOOKUP(D8&amp;CD$5,'Light Options'!$A:$J,10,0),0)*CD8+IFERROR(VLOOKUP(D8&amp;CE$5,'Light Options'!$A:$J,10,0),0)*CE8+IFERROR(VLOOKUP(D8&amp;CF$5,'Light Options'!$A:$J,10,0),0)*CF8)</f>
        <v>0</v>
      </c>
      <c r="T8" s="659">
        <f>IF(OR($D8="",$D8="Select"),"",IFERROR(VLOOKUP(D8&amp;CD$5,'Light Options'!$A:$K,11,0),0)*CD8+IFERROR(VLOOKUP(D8&amp;CE$5,'Light Options'!$A:$K,11,0),0)*CE8+IFERROR(VLOOKUP(D8&amp;CF$5,'Light Options'!$A:$K,11,0),0)*CF8)</f>
        <v>0</v>
      </c>
      <c r="U8" s="650">
        <f t="shared" ref="U8:U30" si="24">IF(OR($D8="",$D8="Select"),"",IFERROR(1/V8,0))</f>
        <v>0</v>
      </c>
      <c r="V8" s="550">
        <f t="shared" ref="V8:V20" si="25">IF(OR($D8="",$D8="Select"),"",IFERROR(AF8/AN8,0))</f>
        <v>0</v>
      </c>
      <c r="W8" s="582">
        <f t="shared" ref="W8:W30" si="26">IF(OR($D8="",$D8="Select"),"",IFERROR(1/X8,0))</f>
        <v>0</v>
      </c>
      <c r="X8" s="550">
        <f t="shared" ref="X8:X20" si="27">IF(OR($D8="",$D8="Select"),"",IFERROR(AF8/AP8,0))</f>
        <v>0</v>
      </c>
      <c r="Y8" s="583">
        <f t="shared" ref="Y8:Y20" si="28">IF(OR($D8="",$D8="Select"),"",AU8+BD8)</f>
        <v>10</v>
      </c>
      <c r="Z8" s="583">
        <f t="shared" ref="Z8:Z20" si="29">IF(OR($D8="",$D8="Select"),"",AW8+BF8)</f>
        <v>13.333333333333334</v>
      </c>
      <c r="AA8" s="583">
        <f t="shared" ref="AA8:AA20" si="30">IF(OR($D8="",$D8="Select"),"",Z8-Y8)</f>
        <v>3.3333333333333339</v>
      </c>
      <c r="AB8" s="309">
        <f t="shared" ref="AB8:AB20" si="31">IF(OR($D8="",$D8="Select"),"",AV8+BH8+AQ8+BK8+BM8)</f>
        <v>571</v>
      </c>
      <c r="AC8" s="309">
        <f t="shared" ref="AC8:AC20" si="32">IF(OR($D8="",$D8="Select"),"",AX8+BG8+AQ8+BL8+BN8)</f>
        <v>756.33333333333326</v>
      </c>
      <c r="AD8" s="309">
        <f t="shared" ref="AD8:AD20" si="33">IF(OR($D8="",$D8="Select"),"",AC8-AB8)</f>
        <v>185.33333333333326</v>
      </c>
      <c r="AE8" s="596">
        <v>87</v>
      </c>
      <c r="AF8" s="596">
        <f t="shared" ref="AF8:AF20" si="34">IF(OR($D8="",$D8="Select"),"",AC8-AE8)</f>
        <v>669.33333333333326</v>
      </c>
      <c r="AG8" s="584">
        <f t="shared" ref="AG8:AG20" si="35">IF(OR(D8="",D8="Select"),"",IFERROR(F8*H8*K8/1000,0))</f>
        <v>0.27</v>
      </c>
      <c r="AH8" s="584">
        <f t="shared" ref="AH8:AH20" si="36">IF(OR(D8="",D8="Select"),"",IFERROR(K8*R8*S8/1000,0))</f>
        <v>0</v>
      </c>
      <c r="AI8" s="308">
        <f t="shared" ref="AI8:AI20" si="37">IF(OR($D8="",$D8="Select"),"",((F8*H8/1000)-(R8*S8/1000))*K8)</f>
        <v>0.27</v>
      </c>
      <c r="AJ8" s="308">
        <f t="shared" ref="AJ8:AJ20" si="38">IF(NOT(OR(L8="",L8="None")),AI8*$X$2,"")</f>
        <v>8.1000000000000003E-2</v>
      </c>
      <c r="AK8" s="308">
        <f t="shared" ref="AK8:AK20" si="39">IFERROR(AI8+AJ8,IF(AI8&lt;&gt;"",AI8,IF(AJ8&lt;&gt;"",AJ8,"")))</f>
        <v>0.35100000000000003</v>
      </c>
      <c r="AL8" s="309">
        <f t="shared" ref="AL8:AL20" si="40">IF(OR($D8="",$D8="Select"),"",IFERROR(AI8*$C$2,0))</f>
        <v>0</v>
      </c>
      <c r="AM8" s="309">
        <f t="shared" ref="AM8:AM20" si="41">IF(OR($D8="",$D8="Select"),"",IFERROR(AJ8*$C$2,0))</f>
        <v>0</v>
      </c>
      <c r="AN8" s="309">
        <f t="shared" ref="AN8:AN20" si="42">IFERROR(AM8+AL8,"")</f>
        <v>0</v>
      </c>
      <c r="AO8" s="309">
        <f t="shared" ref="AO8:AO20" si="43">IF(OR($D8="",$D8="Select"),"",BX8)</f>
        <v>0</v>
      </c>
      <c r="AP8" s="309">
        <f t="shared" ref="AP8:AP20" si="44">IF(OR($D8="",$D8="Select"),"",AO8+AN8)</f>
        <v>0</v>
      </c>
      <c r="AQ8" s="627">
        <f t="shared" si="7"/>
        <v>15</v>
      </c>
      <c r="AR8" s="626">
        <f>IF(OR($D8="",$D8="Select"),"",IFERROR(VLOOKUP($D8&amp;CD$5,'Light Options'!$A:$O,13,0),0)*CD8+IFERROR(VLOOKUP($D8&amp;CE$5,'Light Options'!$A:$O,13,0),0)*CE8+IFERROR(VLOOKUP($D8&amp;CF$5,'Light Options'!$A:$O,13,0),0)*CF8)</f>
        <v>0</v>
      </c>
      <c r="AS8" s="309">
        <f t="shared" ref="AS8:AS20" si="45">IF(OR($D8="",$D8="Select"),"",AR8*R8)</f>
        <v>0</v>
      </c>
      <c r="AT8" s="309">
        <f t="shared" si="9"/>
        <v>0</v>
      </c>
      <c r="AU8" s="309">
        <f t="shared" ref="AU8:AU20" si="46">IF(OR($D8="",$D8="Select"),"",AT8+AR8)</f>
        <v>0</v>
      </c>
      <c r="AV8" s="627">
        <f t="shared" ref="AV8:AV20" si="47">IF(OR($D8="",$D8="Select"),"",AU8*R8)</f>
        <v>0</v>
      </c>
      <c r="AW8" s="626">
        <f t="shared" ref="AW8:AW20" si="48">IF(OR($D8="",$D8="Select"),"",AU8/(1-$F$2))</f>
        <v>0</v>
      </c>
      <c r="AX8" s="309">
        <f t="shared" ref="AX8:AX20" si="49">IF(OR($D8="",$D8="Select"),"",AW8*R8)</f>
        <v>0</v>
      </c>
      <c r="AY8" s="309">
        <f t="shared" ref="AY8:AY20" si="50">IF(OR($D8="",$D8="Select"),"",AW8-AU8)</f>
        <v>0</v>
      </c>
      <c r="AZ8" s="627">
        <f t="shared" ref="AZ8:AZ20" si="51">IF(OR($D8="",$D8="Select"),"",AY8*R8)</f>
        <v>0</v>
      </c>
      <c r="BA8" s="626">
        <f>IF(OR($D8="",$D8="Select"),"",IFERROR(VLOOKUP(D8&amp;CD$5,'Light Options'!$A:$O,15,0),0)*CD8+IFERROR(VLOOKUP(D8&amp;CE$5,'Light Options'!$A:$O,15,0),0)*CE8+IFERROR(VLOOKUP(D8&amp;CF$5,'Light Options'!$A:$O,15,0),0)*CF8)</f>
        <v>0</v>
      </c>
      <c r="BB8" s="309"/>
      <c r="BC8" s="309">
        <f t="shared" si="14"/>
        <v>10</v>
      </c>
      <c r="BD8" s="309">
        <f t="shared" ref="BD8:BD20" si="52">IF(OR($D8="",$D8="Select"),"",BC8+BB8+BA8)</f>
        <v>10</v>
      </c>
      <c r="BE8" s="627">
        <f t="shared" ref="BE8:BE20" si="53">IF(OR($D8="",$D8="Select"),"",IFERROR((BB8+BA8)*R8,0))</f>
        <v>0</v>
      </c>
      <c r="BF8" s="626">
        <f t="shared" ref="BF8:BF20" si="54">IF(OR($D8="",$D8="Select"),"",BD8/(1-$I$2))</f>
        <v>13.333333333333334</v>
      </c>
      <c r="BG8" s="309">
        <f t="shared" ref="BG8:BG20" si="55">IF(OR($D8="",$D8="Select"),"",BF8*F8)</f>
        <v>40</v>
      </c>
      <c r="BH8" s="309">
        <f t="shared" ref="BH8:BH20" si="56">IF(OR($D8="",$D8="Select"),"",BD8*F8)</f>
        <v>30</v>
      </c>
      <c r="BI8" s="309">
        <f t="shared" ref="BI8:BI20" si="57">IF(OR($D8="",$D8="Select"),"",BF8-BD8)</f>
        <v>3.3333333333333339</v>
      </c>
      <c r="BJ8" s="627">
        <f t="shared" ref="BJ8:BJ20" si="58">IF(OR($D8="",$D8="Select"),"",BI8*F8)</f>
        <v>10.000000000000002</v>
      </c>
      <c r="BK8" s="626">
        <f>IF(OR($D8="",$D8="Select"),"",IFERROR($M8*VLOOKUP($L8,'Light Options'!$A$503:$C$508,3,0),0))</f>
        <v>300</v>
      </c>
      <c r="BL8" s="309">
        <f t="shared" ref="BL8:BL30" si="59">IF(OR($D8="",$D8="Select"),"",IFERROR($BK8/(1-$F$2),0))</f>
        <v>400</v>
      </c>
      <c r="BM8" s="309">
        <f>IF(OR($D8="",$D8="Select"),"",IFERROR($M8*VLOOKUP($L8,'Light Options'!$A$503:$D$508,4,0),0))</f>
        <v>226</v>
      </c>
      <c r="BN8" s="627">
        <f t="shared" ref="BN8:BN30" si="60">IF(OR($D8="",$D8="Select"),"",IFERROR($BM8/(1-$F$2),0))</f>
        <v>301.33333333333331</v>
      </c>
      <c r="BO8" s="643">
        <f t="shared" ref="BO8:BO20" si="61">IF(OR($D8="",$D8="Select"),"",IFERROR(I8/K8,0))</f>
        <v>3400</v>
      </c>
      <c r="BP8" s="308">
        <f t="shared" ref="BP8:BP20" si="62">IF(OR($D8="",$D8="Select"),"",IFERROR(F8/BO8,0))</f>
        <v>8.8235294117647062E-4</v>
      </c>
      <c r="BQ8" s="548">
        <f>IF(OR($D8="",$D8="Select"),"",IFERROR(VLOOKUP(D8&amp;CD$5,'Light Options'!$A:$P,16,0),0)*CD8+IFERROR(VLOOKUP(D8&amp;CE$5,'Light Options'!$A:$P,16,0),0)*CE8+IFERROR(VLOOKUP(D8&amp;CF$5,'Light Options'!$A:$P,16,0),0)*CF8)</f>
        <v>0</v>
      </c>
      <c r="BR8" s="548">
        <f>IF(OR($D8="",$D8="Select"),"",IFERROR(VLOOKUP(D8&amp;CD$5,'Light Options'!$A:$Q,17,0),0)*CD8+IFERROR(VLOOKUP(D8&amp;CE$5,'Light Options'!$A:$Q,17,0),0)*CE8+IFERROR(VLOOKUP(D8&amp;CF$5,'Light Options'!$A:$Q,17,0),0)*CF8)</f>
        <v>0</v>
      </c>
      <c r="BS8" s="309">
        <f t="shared" ref="BS8:BS20" si="63">IF(OR($D8="",$D8="Select"),"",(BQ8/60)*BR8*$U$2)</f>
        <v>0</v>
      </c>
      <c r="BT8" s="309">
        <f t="shared" ref="BT8:BT20" si="64">IF(OR($D8="",$D8="Select"),"",BS8*BP8)</f>
        <v>0</v>
      </c>
      <c r="BU8" s="309">
        <f>IF(OR($D8="",$D8="Select"),"",IFERROR(VLOOKUP(D8&amp;CD$5,'Light Options'!$A:$E,5,0),0)*CD8+IFERROR(VLOOKUP(D8&amp;CE$5,'Light Options'!$A:$E,5,0),0)*CE8+IFERROR(VLOOKUP(D8&amp;CF$5,'Light Options'!$A:$E,5,0),0)*CF8)</f>
        <v>0</v>
      </c>
      <c r="BV8" s="309">
        <f t="shared" ref="BV8:BV20" si="65">IF(OR($D8="",$D8="Select"),"",BU8*BP8)</f>
        <v>0</v>
      </c>
      <c r="BW8" s="309">
        <f t="shared" ref="BW8:BW20" si="66">IF(OR($D8="",$D8="Select"),"",BU8+BS8)</f>
        <v>0</v>
      </c>
      <c r="BX8" s="627">
        <f t="shared" ref="BX8:BX20" si="67">IF(OR($D8="",$D8="Select"),"",BW8*BP8)</f>
        <v>0</v>
      </c>
      <c r="BY8" s="575"/>
      <c r="BZ8" s="575"/>
      <c r="CA8" s="667"/>
      <c r="CB8" s="667">
        <f t="shared" ref="CB8:CB71" si="68">SUM(CD8:CF8)</f>
        <v>0</v>
      </c>
      <c r="CC8" s="667">
        <f t="shared" ref="CC8:CC71" si="69">A8</f>
        <v>2</v>
      </c>
      <c r="CD8" s="667">
        <v>0</v>
      </c>
      <c r="CE8" s="667">
        <v>0</v>
      </c>
      <c r="CF8" s="667">
        <v>0</v>
      </c>
      <c r="CG8" s="673">
        <v>0</v>
      </c>
      <c r="CH8" s="673">
        <v>0</v>
      </c>
      <c r="CI8" s="673">
        <v>0</v>
      </c>
      <c r="CJ8" s="673">
        <v>0</v>
      </c>
      <c r="CK8" s="673">
        <v>0</v>
      </c>
      <c r="CL8" s="673">
        <v>0</v>
      </c>
      <c r="CM8" s="673">
        <v>0</v>
      </c>
      <c r="CN8" s="667"/>
    </row>
    <row r="9" spans="1:132" x14ac:dyDescent="0.2">
      <c r="A9" s="658">
        <v>3</v>
      </c>
      <c r="B9" s="123"/>
      <c r="C9" s="123"/>
      <c r="D9" s="123" t="s">
        <v>687</v>
      </c>
      <c r="E9" s="123"/>
      <c r="F9" s="123">
        <v>3</v>
      </c>
      <c r="G9" s="28"/>
      <c r="H9" s="538">
        <f>IF($D9="Select","",IFERROR(VLOOKUP($D9,'Light Options'!$B:$E,4,0),""))</f>
        <v>45</v>
      </c>
      <c r="I9" s="538">
        <f>IF($D9="Select","",IFERROR(VLOOKUP($D9,'Light Options'!$B:$D,3,0),""))</f>
        <v>6800</v>
      </c>
      <c r="J9" s="123" t="s">
        <v>1447</v>
      </c>
      <c r="K9" s="123">
        <v>2</v>
      </c>
      <c r="L9" s="123" t="s">
        <v>1287</v>
      </c>
      <c r="M9" s="123">
        <v>2</v>
      </c>
      <c r="N9" s="123" t="s">
        <v>428</v>
      </c>
      <c r="O9" s="571" t="str">
        <f>IF(OR($D9="",$D9="Select"),"",IFERROR(IF(VLOOKUP(D9&amp;N9,'Light Options'!$A:$H,8,0)=0,"",VLOOKUP(D9&amp;N9,'Light Options'!$A:$H,8,0)),""))</f>
        <v/>
      </c>
      <c r="P9" s="538" t="str">
        <f>IF(OR($D9="",$D9="Select"),"",IFERROR(IF(VLOOKUP(D9&amp;N9,'Light Options'!$A:$L,12,0)=0,"",VLOOKUP(D9&amp;N9,'Light Options'!$A:$L,12,0)),""))</f>
        <v/>
      </c>
      <c r="Q9" s="538" t="str">
        <f>IF(OR($D9="",$D9="Select"),"",IFERROR(IF(VLOOKUP(D9&amp;N9,'Light Options'!$A:$I,9,0)=0,"",VLOOKUP(D9&amp;N9,'Light Options'!$A:$I,9,0)),""))</f>
        <v/>
      </c>
      <c r="R9" s="538">
        <f t="shared" si="23"/>
        <v>3</v>
      </c>
      <c r="S9" s="572">
        <f>IF(OR($D9="",$D9="Select"),"",IFERROR(VLOOKUP(D9&amp;CD$5,'Light Options'!$A:$J,10,0),0)*CD9+IFERROR(VLOOKUP(D9&amp;CE$5,'Light Options'!$A:$J,10,0),0)*CE9+IFERROR(VLOOKUP(D9&amp;CF$5,'Light Options'!$A:$J,10,0),0)*CF9)</f>
        <v>0</v>
      </c>
      <c r="T9" s="659">
        <f>IF(OR($D9="",$D9="Select"),"",IFERROR(VLOOKUP(D9&amp;CD$5,'Light Options'!$A:$K,11,0),0)*CD9+IFERROR(VLOOKUP(D9&amp;CE$5,'Light Options'!$A:$K,11,0),0)*CE9+IFERROR(VLOOKUP(D9&amp;CF$5,'Light Options'!$A:$K,11,0),0)*CF9)</f>
        <v>0</v>
      </c>
      <c r="U9" s="650">
        <f t="shared" si="24"/>
        <v>0</v>
      </c>
      <c r="V9" s="550">
        <f t="shared" si="25"/>
        <v>0</v>
      </c>
      <c r="W9" s="582">
        <f t="shared" si="26"/>
        <v>0</v>
      </c>
      <c r="X9" s="550">
        <f t="shared" si="27"/>
        <v>0</v>
      </c>
      <c r="Y9" s="583">
        <f t="shared" si="28"/>
        <v>10</v>
      </c>
      <c r="Z9" s="583">
        <f t="shared" si="29"/>
        <v>13.333333333333334</v>
      </c>
      <c r="AA9" s="583">
        <f t="shared" si="30"/>
        <v>3.3333333333333339</v>
      </c>
      <c r="AB9" s="309">
        <f t="shared" si="31"/>
        <v>571</v>
      </c>
      <c r="AC9" s="309">
        <f t="shared" si="32"/>
        <v>756.33333333333326</v>
      </c>
      <c r="AD9" s="309">
        <f t="shared" si="33"/>
        <v>185.33333333333326</v>
      </c>
      <c r="AE9" s="596">
        <v>8</v>
      </c>
      <c r="AF9" s="596">
        <f t="shared" si="34"/>
        <v>748.33333333333326</v>
      </c>
      <c r="AG9" s="584">
        <f t="shared" si="35"/>
        <v>0.27</v>
      </c>
      <c r="AH9" s="584">
        <f t="shared" si="36"/>
        <v>0</v>
      </c>
      <c r="AI9" s="308">
        <f t="shared" si="37"/>
        <v>0.27</v>
      </c>
      <c r="AJ9" s="308">
        <f t="shared" si="38"/>
        <v>8.1000000000000003E-2</v>
      </c>
      <c r="AK9" s="308">
        <f t="shared" si="39"/>
        <v>0.35100000000000003</v>
      </c>
      <c r="AL9" s="309">
        <f t="shared" si="40"/>
        <v>0</v>
      </c>
      <c r="AM9" s="309">
        <f t="shared" si="41"/>
        <v>0</v>
      </c>
      <c r="AN9" s="309">
        <f t="shared" si="42"/>
        <v>0</v>
      </c>
      <c r="AO9" s="309">
        <f t="shared" si="43"/>
        <v>0</v>
      </c>
      <c r="AP9" s="309">
        <f t="shared" si="44"/>
        <v>0</v>
      </c>
      <c r="AQ9" s="627">
        <f t="shared" si="7"/>
        <v>15</v>
      </c>
      <c r="AR9" s="626">
        <f>IF(OR($D9="",$D9="Select"),"",IFERROR(VLOOKUP($D9&amp;CD$5,'Light Options'!$A:$O,13,0),0)*CD9+IFERROR(VLOOKUP($D9&amp;CE$5,'Light Options'!$A:$O,13,0),0)*CE9+IFERROR(VLOOKUP($D9&amp;CF$5,'Light Options'!$A:$O,13,0),0)*CF9)</f>
        <v>0</v>
      </c>
      <c r="AS9" s="309">
        <f t="shared" si="45"/>
        <v>0</v>
      </c>
      <c r="AT9" s="309">
        <f t="shared" si="9"/>
        <v>0</v>
      </c>
      <c r="AU9" s="309">
        <f t="shared" si="46"/>
        <v>0</v>
      </c>
      <c r="AV9" s="627">
        <f t="shared" si="47"/>
        <v>0</v>
      </c>
      <c r="AW9" s="626">
        <f t="shared" si="48"/>
        <v>0</v>
      </c>
      <c r="AX9" s="309">
        <f t="shared" si="49"/>
        <v>0</v>
      </c>
      <c r="AY9" s="309">
        <f t="shared" si="50"/>
        <v>0</v>
      </c>
      <c r="AZ9" s="627">
        <f t="shared" si="51"/>
        <v>0</v>
      </c>
      <c r="BA9" s="626">
        <f>IF(OR($D9="",$D9="Select"),"",IFERROR(VLOOKUP(D9&amp;CD$5,'Light Options'!$A:$O,15,0),0)*CD9+IFERROR(VLOOKUP(D9&amp;CE$5,'Light Options'!$A:$O,15,0),0)*CE9+IFERROR(VLOOKUP(D9&amp;CF$5,'Light Options'!$A:$O,15,0),0)*CF9)</f>
        <v>0</v>
      </c>
      <c r="BB9" s="309"/>
      <c r="BC9" s="309">
        <f t="shared" si="14"/>
        <v>10</v>
      </c>
      <c r="BD9" s="309">
        <f t="shared" si="52"/>
        <v>10</v>
      </c>
      <c r="BE9" s="627">
        <f t="shared" si="53"/>
        <v>0</v>
      </c>
      <c r="BF9" s="626">
        <f t="shared" si="54"/>
        <v>13.333333333333334</v>
      </c>
      <c r="BG9" s="309">
        <f t="shared" si="55"/>
        <v>40</v>
      </c>
      <c r="BH9" s="309">
        <f t="shared" si="56"/>
        <v>30</v>
      </c>
      <c r="BI9" s="309">
        <f t="shared" si="57"/>
        <v>3.3333333333333339</v>
      </c>
      <c r="BJ9" s="627">
        <f t="shared" si="58"/>
        <v>10.000000000000002</v>
      </c>
      <c r="BK9" s="626">
        <f>IF(OR($D9="",$D9="Select"),"",IFERROR($M9*VLOOKUP($L9,'Light Options'!$A$503:$C$508,3,0),0))</f>
        <v>300</v>
      </c>
      <c r="BL9" s="309">
        <f t="shared" si="59"/>
        <v>400</v>
      </c>
      <c r="BM9" s="309">
        <f>IF(OR($D9="",$D9="Select"),"",IFERROR($M9*VLOOKUP($L9,'Light Options'!$A$503:$D$508,4,0),0))</f>
        <v>226</v>
      </c>
      <c r="BN9" s="627">
        <f t="shared" si="60"/>
        <v>301.33333333333331</v>
      </c>
      <c r="BO9" s="643">
        <f t="shared" si="61"/>
        <v>3400</v>
      </c>
      <c r="BP9" s="308">
        <f t="shared" si="62"/>
        <v>8.8235294117647062E-4</v>
      </c>
      <c r="BQ9" s="548">
        <f>IF(OR($D9="",$D9="Select"),"",IFERROR(VLOOKUP(D9&amp;CD$5,'Light Options'!$A:$P,16,0),0)*CD9+IFERROR(VLOOKUP(D9&amp;CE$5,'Light Options'!$A:$P,16,0),0)*CE9+IFERROR(VLOOKUP(D9&amp;CF$5,'Light Options'!$A:$P,16,0),0)*CF9)</f>
        <v>0</v>
      </c>
      <c r="BR9" s="548">
        <f>IF(OR($D9="",$D9="Select"),"",IFERROR(VLOOKUP(D9&amp;CD$5,'Light Options'!$A:$Q,17,0),0)*CD9+IFERROR(VLOOKUP(D9&amp;CE$5,'Light Options'!$A:$Q,17,0),0)*CE9+IFERROR(VLOOKUP(D9&amp;CF$5,'Light Options'!$A:$Q,17,0),0)*CF9)</f>
        <v>0</v>
      </c>
      <c r="BS9" s="309">
        <f t="shared" si="63"/>
        <v>0</v>
      </c>
      <c r="BT9" s="309">
        <f t="shared" si="64"/>
        <v>0</v>
      </c>
      <c r="BU9" s="309">
        <f>IF(OR($D9="",$D9="Select"),"",IFERROR(VLOOKUP(D9&amp;CD$5,'Light Options'!$A:$E,5,0),0)*CD9+IFERROR(VLOOKUP(D9&amp;CE$5,'Light Options'!$A:$E,5,0),0)*CE9+IFERROR(VLOOKUP(D9&amp;CF$5,'Light Options'!$A:$E,5,0),0)*CF9)</f>
        <v>0</v>
      </c>
      <c r="BV9" s="309">
        <f t="shared" si="65"/>
        <v>0</v>
      </c>
      <c r="BW9" s="309">
        <f t="shared" si="66"/>
        <v>0</v>
      </c>
      <c r="BX9" s="627">
        <f t="shared" si="67"/>
        <v>0</v>
      </c>
      <c r="BY9" s="575"/>
      <c r="BZ9" s="575"/>
      <c r="CA9" s="667"/>
      <c r="CB9" s="667">
        <f t="shared" si="68"/>
        <v>0</v>
      </c>
      <c r="CC9" s="667">
        <f t="shared" si="69"/>
        <v>3</v>
      </c>
      <c r="CD9" s="667">
        <v>0</v>
      </c>
      <c r="CE9" s="667">
        <v>0</v>
      </c>
      <c r="CF9" s="667">
        <v>0</v>
      </c>
      <c r="CG9" s="673">
        <v>0</v>
      </c>
      <c r="CH9" s="673">
        <v>0</v>
      </c>
      <c r="CI9" s="673">
        <v>0</v>
      </c>
      <c r="CJ9" s="673">
        <v>0</v>
      </c>
      <c r="CK9" s="673">
        <v>0</v>
      </c>
      <c r="CL9" s="673">
        <v>0</v>
      </c>
      <c r="CM9" s="673">
        <v>0</v>
      </c>
      <c r="CN9" s="667"/>
    </row>
    <row r="10" spans="1:132" x14ac:dyDescent="0.2">
      <c r="A10" s="658">
        <v>4</v>
      </c>
      <c r="B10" s="123"/>
      <c r="C10" s="123"/>
      <c r="D10" s="123" t="s">
        <v>686</v>
      </c>
      <c r="E10" s="123"/>
      <c r="F10" s="123">
        <v>3</v>
      </c>
      <c r="G10" s="28"/>
      <c r="H10" s="538">
        <f>IF($D10="Select","",IFERROR(VLOOKUP($D10,'Light Options'!$B:$E,4,0),""))</f>
        <v>90</v>
      </c>
      <c r="I10" s="538">
        <f>IF($D10="Select","",IFERROR(VLOOKUP($D10,'Light Options'!$B:$D,3,0),""))</f>
        <v>6800</v>
      </c>
      <c r="J10" s="123" t="s">
        <v>1447</v>
      </c>
      <c r="K10" s="123">
        <v>2</v>
      </c>
      <c r="L10" s="123" t="s">
        <v>1287</v>
      </c>
      <c r="M10" s="123">
        <v>2</v>
      </c>
      <c r="N10" s="123" t="s">
        <v>428</v>
      </c>
      <c r="O10" s="571" t="str">
        <f>IF(OR($D10="",$D10="Select"),"",IFERROR(IF(VLOOKUP(D10&amp;N10,'Light Options'!$A:$H,8,0)=0,"",VLOOKUP(D10&amp;N10,'Light Options'!$A:$H,8,0)),""))</f>
        <v/>
      </c>
      <c r="P10" s="538" t="str">
        <f>IF(OR($D10="",$D10="Select"),"",IFERROR(IF(VLOOKUP(D10&amp;N10,'Light Options'!$A:$L,12,0)=0,"",VLOOKUP(D10&amp;N10,'Light Options'!$A:$L,12,0)),""))</f>
        <v/>
      </c>
      <c r="Q10" s="538" t="str">
        <f>IF(OR($D10="",$D10="Select"),"",IFERROR(IF(VLOOKUP(D10&amp;N10,'Light Options'!$A:$I,9,0)=0,"",VLOOKUP(D10&amp;N10,'Light Options'!$A:$I,9,0)),""))</f>
        <v/>
      </c>
      <c r="R10" s="538">
        <f t="shared" si="23"/>
        <v>3</v>
      </c>
      <c r="S10" s="572">
        <f>IF(OR($D10="",$D10="Select"),"",IFERROR(VLOOKUP(D10&amp;CD$5,'Light Options'!$A:$J,10,0),0)*CD10+IFERROR(VLOOKUP(D10&amp;CE$5,'Light Options'!$A:$J,10,0),0)*CE10+IFERROR(VLOOKUP(D10&amp;CF$5,'Light Options'!$A:$J,10,0),0)*CF10)</f>
        <v>0</v>
      </c>
      <c r="T10" s="659">
        <f>IF(OR($D10="",$D10="Select"),"",IFERROR(VLOOKUP(D10&amp;CD$5,'Light Options'!$A:$K,11,0),0)*CD10+IFERROR(VLOOKUP(D10&amp;CE$5,'Light Options'!$A:$K,11,0),0)*CE10+IFERROR(VLOOKUP(D10&amp;CF$5,'Light Options'!$A:$K,11,0),0)*CF10)</f>
        <v>0</v>
      </c>
      <c r="U10" s="650">
        <f t="shared" si="24"/>
        <v>0</v>
      </c>
      <c r="V10" s="550">
        <f t="shared" si="25"/>
        <v>0</v>
      </c>
      <c r="W10" s="582">
        <f t="shared" si="26"/>
        <v>0</v>
      </c>
      <c r="X10" s="550">
        <f t="shared" si="27"/>
        <v>0</v>
      </c>
      <c r="Y10" s="583">
        <f t="shared" si="28"/>
        <v>10</v>
      </c>
      <c r="Z10" s="583">
        <f t="shared" si="29"/>
        <v>13.333333333333334</v>
      </c>
      <c r="AA10" s="583">
        <f t="shared" si="30"/>
        <v>3.3333333333333339</v>
      </c>
      <c r="AB10" s="309">
        <f t="shared" si="31"/>
        <v>571</v>
      </c>
      <c r="AC10" s="309">
        <f t="shared" si="32"/>
        <v>756.33333333333326</v>
      </c>
      <c r="AD10" s="309">
        <f t="shared" si="33"/>
        <v>185.33333333333326</v>
      </c>
      <c r="AE10" s="596">
        <v>768</v>
      </c>
      <c r="AF10" s="596">
        <f t="shared" si="34"/>
        <v>-11.666666666666742</v>
      </c>
      <c r="AG10" s="584">
        <f t="shared" si="35"/>
        <v>0.54</v>
      </c>
      <c r="AH10" s="584">
        <f t="shared" si="36"/>
        <v>0</v>
      </c>
      <c r="AI10" s="308">
        <f t="shared" si="37"/>
        <v>0.54</v>
      </c>
      <c r="AJ10" s="308">
        <f t="shared" si="38"/>
        <v>0.16200000000000001</v>
      </c>
      <c r="AK10" s="308">
        <f t="shared" si="39"/>
        <v>0.70200000000000007</v>
      </c>
      <c r="AL10" s="309">
        <f t="shared" si="40"/>
        <v>0</v>
      </c>
      <c r="AM10" s="309">
        <f t="shared" si="41"/>
        <v>0</v>
      </c>
      <c r="AN10" s="309">
        <f t="shared" si="42"/>
        <v>0</v>
      </c>
      <c r="AO10" s="309">
        <f t="shared" si="43"/>
        <v>0</v>
      </c>
      <c r="AP10" s="309">
        <f t="shared" si="44"/>
        <v>0</v>
      </c>
      <c r="AQ10" s="627">
        <f t="shared" si="7"/>
        <v>15</v>
      </c>
      <c r="AR10" s="626">
        <f>IF(OR($D10="",$D10="Select"),"",IFERROR(VLOOKUP($D10&amp;CD$5,'Light Options'!$A:$O,13,0),0)*CD10+IFERROR(VLOOKUP($D10&amp;CE$5,'Light Options'!$A:$O,13,0),0)*CE10+IFERROR(VLOOKUP($D10&amp;CF$5,'Light Options'!$A:$O,13,0),0)*CF10)</f>
        <v>0</v>
      </c>
      <c r="AS10" s="309">
        <f t="shared" si="45"/>
        <v>0</v>
      </c>
      <c r="AT10" s="309">
        <f t="shared" si="9"/>
        <v>0</v>
      </c>
      <c r="AU10" s="309">
        <f t="shared" si="46"/>
        <v>0</v>
      </c>
      <c r="AV10" s="627">
        <f t="shared" si="47"/>
        <v>0</v>
      </c>
      <c r="AW10" s="626">
        <f t="shared" si="48"/>
        <v>0</v>
      </c>
      <c r="AX10" s="309">
        <f t="shared" si="49"/>
        <v>0</v>
      </c>
      <c r="AY10" s="309">
        <f t="shared" si="50"/>
        <v>0</v>
      </c>
      <c r="AZ10" s="627">
        <f t="shared" si="51"/>
        <v>0</v>
      </c>
      <c r="BA10" s="626">
        <f>IF(OR($D10="",$D10="Select"),"",IFERROR(VLOOKUP(D10&amp;CD$5,'Light Options'!$A:$O,15,0),0)*CD10+IFERROR(VLOOKUP(D10&amp;CE$5,'Light Options'!$A:$O,15,0),0)*CE10+IFERROR(VLOOKUP(D10&amp;CF$5,'Light Options'!$A:$O,15,0),0)*CF10)</f>
        <v>0</v>
      </c>
      <c r="BB10" s="309"/>
      <c r="BC10" s="309">
        <f t="shared" si="14"/>
        <v>10</v>
      </c>
      <c r="BD10" s="309">
        <f t="shared" si="52"/>
        <v>10</v>
      </c>
      <c r="BE10" s="627">
        <f t="shared" si="53"/>
        <v>0</v>
      </c>
      <c r="BF10" s="626">
        <f t="shared" si="54"/>
        <v>13.333333333333334</v>
      </c>
      <c r="BG10" s="309">
        <f t="shared" si="55"/>
        <v>40</v>
      </c>
      <c r="BH10" s="309">
        <f t="shared" si="56"/>
        <v>30</v>
      </c>
      <c r="BI10" s="309">
        <f t="shared" si="57"/>
        <v>3.3333333333333339</v>
      </c>
      <c r="BJ10" s="627">
        <f t="shared" si="58"/>
        <v>10.000000000000002</v>
      </c>
      <c r="BK10" s="626">
        <f>IF(OR($D10="",$D10="Select"),"",IFERROR($M10*VLOOKUP($L10,'Light Options'!$A$503:$C$508,3,0),0))</f>
        <v>300</v>
      </c>
      <c r="BL10" s="309">
        <f t="shared" si="59"/>
        <v>400</v>
      </c>
      <c r="BM10" s="309">
        <f>IF(OR($D10="",$D10="Select"),"",IFERROR($M10*VLOOKUP($L10,'Light Options'!$A$503:$D$508,4,0),0))</f>
        <v>226</v>
      </c>
      <c r="BN10" s="627">
        <f t="shared" si="60"/>
        <v>301.33333333333331</v>
      </c>
      <c r="BO10" s="643">
        <f t="shared" si="61"/>
        <v>3400</v>
      </c>
      <c r="BP10" s="308">
        <f t="shared" si="62"/>
        <v>8.8235294117647062E-4</v>
      </c>
      <c r="BQ10" s="548">
        <f>IF(OR($D10="",$D10="Select"),"",IFERROR(VLOOKUP(D10&amp;CD$5,'Light Options'!$A:$P,16,0),0)*CD10+IFERROR(VLOOKUP(D10&amp;CE$5,'Light Options'!$A:$P,16,0),0)*CE10+IFERROR(VLOOKUP(D10&amp;CF$5,'Light Options'!$A:$P,16,0),0)*CF10)</f>
        <v>0</v>
      </c>
      <c r="BR10" s="548">
        <f>IF(OR($D10="",$D10="Select"),"",IFERROR(VLOOKUP(D10&amp;CD$5,'Light Options'!$A:$Q,17,0),0)*CD10+IFERROR(VLOOKUP(D10&amp;CE$5,'Light Options'!$A:$Q,17,0),0)*CE10+IFERROR(VLOOKUP(D10&amp;CF$5,'Light Options'!$A:$Q,17,0),0)*CF10)</f>
        <v>0</v>
      </c>
      <c r="BS10" s="309">
        <f t="shared" si="63"/>
        <v>0</v>
      </c>
      <c r="BT10" s="309">
        <f t="shared" si="64"/>
        <v>0</v>
      </c>
      <c r="BU10" s="309">
        <f>IF(OR($D10="",$D10="Select"),"",IFERROR(VLOOKUP(D10&amp;CD$5,'Light Options'!$A:$E,5,0),0)*CD10+IFERROR(VLOOKUP(D10&amp;CE$5,'Light Options'!$A:$E,5,0),0)*CE10+IFERROR(VLOOKUP(D10&amp;CF$5,'Light Options'!$A:$E,5,0),0)*CF10)</f>
        <v>0</v>
      </c>
      <c r="BV10" s="309">
        <f t="shared" si="65"/>
        <v>0</v>
      </c>
      <c r="BW10" s="309">
        <f t="shared" si="66"/>
        <v>0</v>
      </c>
      <c r="BX10" s="627">
        <f t="shared" si="67"/>
        <v>0</v>
      </c>
      <c r="BY10" s="575"/>
      <c r="BZ10" s="575"/>
      <c r="CA10" s="667"/>
      <c r="CB10" s="667">
        <f t="shared" si="68"/>
        <v>0</v>
      </c>
      <c r="CC10" s="667">
        <f t="shared" si="69"/>
        <v>4</v>
      </c>
      <c r="CD10" s="667">
        <v>0</v>
      </c>
      <c r="CE10" s="667">
        <v>0</v>
      </c>
      <c r="CF10" s="667">
        <v>0</v>
      </c>
      <c r="CG10" s="673">
        <v>0</v>
      </c>
      <c r="CH10" s="673">
        <v>0</v>
      </c>
      <c r="CI10" s="673">
        <v>0</v>
      </c>
      <c r="CJ10" s="673">
        <v>0</v>
      </c>
      <c r="CK10" s="673">
        <v>0</v>
      </c>
      <c r="CL10" s="673">
        <v>0</v>
      </c>
      <c r="CM10" s="673">
        <v>0</v>
      </c>
      <c r="CN10" s="667"/>
    </row>
    <row r="11" spans="1:132" x14ac:dyDescent="0.2">
      <c r="A11" s="658">
        <v>5</v>
      </c>
      <c r="B11" s="123"/>
      <c r="C11" s="123"/>
      <c r="D11" s="123" t="s">
        <v>686</v>
      </c>
      <c r="E11" s="123"/>
      <c r="F11" s="123">
        <v>3</v>
      </c>
      <c r="G11" s="28"/>
      <c r="H11" s="538">
        <f>IF($D11="Select","",IFERROR(VLOOKUP($D11,'Light Options'!$B:$E,4,0),""))</f>
        <v>90</v>
      </c>
      <c r="I11" s="538">
        <f>IF($D11="Select","",IFERROR(VLOOKUP($D11,'Light Options'!$B:$D,3,0),""))</f>
        <v>6800</v>
      </c>
      <c r="J11" s="123" t="s">
        <v>1447</v>
      </c>
      <c r="K11" s="123">
        <v>2</v>
      </c>
      <c r="L11" s="123" t="s">
        <v>1287</v>
      </c>
      <c r="M11" s="123">
        <v>2</v>
      </c>
      <c r="N11" s="123" t="s">
        <v>428</v>
      </c>
      <c r="O11" s="571" t="str">
        <f>IF(OR($D11="",$D11="Select"),"",IFERROR(IF(VLOOKUP(D11&amp;N11,'Light Options'!$A:$H,8,0)=0,"",VLOOKUP(D11&amp;N11,'Light Options'!$A:$H,8,0)),""))</f>
        <v/>
      </c>
      <c r="P11" s="538" t="str">
        <f>IF(OR($D11="",$D11="Select"),"",IFERROR(IF(VLOOKUP(D11&amp;N11,'Light Options'!$A:$L,12,0)=0,"",VLOOKUP(D11&amp;N11,'Light Options'!$A:$L,12,0)),""))</f>
        <v/>
      </c>
      <c r="Q11" s="538" t="str">
        <f>IF(OR($D11="",$D11="Select"),"",IFERROR(IF(VLOOKUP(D11&amp;N11,'Light Options'!$A:$I,9,0)=0,"",VLOOKUP(D11&amp;N11,'Light Options'!$A:$I,9,0)),""))</f>
        <v/>
      </c>
      <c r="R11" s="538">
        <f t="shared" si="23"/>
        <v>3</v>
      </c>
      <c r="S11" s="572">
        <f>IF(OR($D11="",$D11="Select"),"",IFERROR(VLOOKUP(D11&amp;CD$5,'Light Options'!$A:$J,10,0),0)*CD11+IFERROR(VLOOKUP(D11&amp;CE$5,'Light Options'!$A:$J,10,0),0)*CE11+IFERROR(VLOOKUP(D11&amp;CF$5,'Light Options'!$A:$J,10,0),0)*CF11)</f>
        <v>0</v>
      </c>
      <c r="T11" s="659">
        <f>IF(OR($D11="",$D11="Select"),"",IFERROR(VLOOKUP(D11&amp;CD$5,'Light Options'!$A:$K,11,0),0)*CD11+IFERROR(VLOOKUP(D11&amp;CE$5,'Light Options'!$A:$K,11,0),0)*CE11+IFERROR(VLOOKUP(D11&amp;CF$5,'Light Options'!$A:$K,11,0),0)*CF11)</f>
        <v>0</v>
      </c>
      <c r="U11" s="650">
        <f t="shared" si="24"/>
        <v>0</v>
      </c>
      <c r="V11" s="550">
        <f t="shared" si="25"/>
        <v>0</v>
      </c>
      <c r="W11" s="582">
        <f t="shared" si="26"/>
        <v>0</v>
      </c>
      <c r="X11" s="550">
        <f t="shared" si="27"/>
        <v>0</v>
      </c>
      <c r="Y11" s="583">
        <f t="shared" si="28"/>
        <v>10</v>
      </c>
      <c r="Z11" s="583">
        <f t="shared" si="29"/>
        <v>13.333333333333334</v>
      </c>
      <c r="AA11" s="583">
        <f t="shared" si="30"/>
        <v>3.3333333333333339</v>
      </c>
      <c r="AB11" s="309">
        <f t="shared" si="31"/>
        <v>571</v>
      </c>
      <c r="AC11" s="309">
        <f t="shared" si="32"/>
        <v>756.33333333333326</v>
      </c>
      <c r="AD11" s="309">
        <f t="shared" si="33"/>
        <v>185.33333333333326</v>
      </c>
      <c r="AE11" s="596">
        <v>79</v>
      </c>
      <c r="AF11" s="596">
        <f t="shared" si="34"/>
        <v>677.33333333333326</v>
      </c>
      <c r="AG11" s="584">
        <f t="shared" si="35"/>
        <v>0.54</v>
      </c>
      <c r="AH11" s="584">
        <f t="shared" si="36"/>
        <v>0</v>
      </c>
      <c r="AI11" s="308">
        <f t="shared" si="37"/>
        <v>0.54</v>
      </c>
      <c r="AJ11" s="308">
        <f t="shared" si="38"/>
        <v>0.16200000000000001</v>
      </c>
      <c r="AK11" s="308">
        <f t="shared" si="39"/>
        <v>0.70200000000000007</v>
      </c>
      <c r="AL11" s="309">
        <f t="shared" si="40"/>
        <v>0</v>
      </c>
      <c r="AM11" s="309">
        <f t="shared" si="41"/>
        <v>0</v>
      </c>
      <c r="AN11" s="309">
        <f t="shared" si="42"/>
        <v>0</v>
      </c>
      <c r="AO11" s="309">
        <f t="shared" si="43"/>
        <v>0</v>
      </c>
      <c r="AP11" s="309">
        <f t="shared" si="44"/>
        <v>0</v>
      </c>
      <c r="AQ11" s="627">
        <f t="shared" si="7"/>
        <v>15</v>
      </c>
      <c r="AR11" s="626">
        <f>IF(OR($D11="",$D11="Select"),"",IFERROR(VLOOKUP($D11&amp;CD$5,'Light Options'!$A:$O,13,0),0)*CD11+IFERROR(VLOOKUP($D11&amp;CE$5,'Light Options'!$A:$O,13,0),0)*CE11+IFERROR(VLOOKUP($D11&amp;CF$5,'Light Options'!$A:$O,13,0),0)*CF11)</f>
        <v>0</v>
      </c>
      <c r="AS11" s="309">
        <f t="shared" si="45"/>
        <v>0</v>
      </c>
      <c r="AT11" s="309">
        <f t="shared" si="9"/>
        <v>0</v>
      </c>
      <c r="AU11" s="309">
        <f t="shared" si="46"/>
        <v>0</v>
      </c>
      <c r="AV11" s="627">
        <f t="shared" si="47"/>
        <v>0</v>
      </c>
      <c r="AW11" s="626">
        <f t="shared" si="48"/>
        <v>0</v>
      </c>
      <c r="AX11" s="309">
        <f t="shared" si="49"/>
        <v>0</v>
      </c>
      <c r="AY11" s="309">
        <f t="shared" si="50"/>
        <v>0</v>
      </c>
      <c r="AZ11" s="627">
        <f t="shared" si="51"/>
        <v>0</v>
      </c>
      <c r="BA11" s="626">
        <f>IF(OR($D11="",$D11="Select"),"",IFERROR(VLOOKUP(D11&amp;CD$5,'Light Options'!$A:$O,15,0),0)*CD11+IFERROR(VLOOKUP(D11&amp;CE$5,'Light Options'!$A:$O,15,0),0)*CE11+IFERROR(VLOOKUP(D11&amp;CF$5,'Light Options'!$A:$O,15,0),0)*CF11)</f>
        <v>0</v>
      </c>
      <c r="BB11" s="309"/>
      <c r="BC11" s="309">
        <f t="shared" si="14"/>
        <v>10</v>
      </c>
      <c r="BD11" s="309">
        <f t="shared" si="52"/>
        <v>10</v>
      </c>
      <c r="BE11" s="627">
        <f t="shared" si="53"/>
        <v>0</v>
      </c>
      <c r="BF11" s="626">
        <f t="shared" si="54"/>
        <v>13.333333333333334</v>
      </c>
      <c r="BG11" s="309">
        <f t="shared" si="55"/>
        <v>40</v>
      </c>
      <c r="BH11" s="309">
        <f t="shared" si="56"/>
        <v>30</v>
      </c>
      <c r="BI11" s="309">
        <f t="shared" si="57"/>
        <v>3.3333333333333339</v>
      </c>
      <c r="BJ11" s="627">
        <f t="shared" si="58"/>
        <v>10.000000000000002</v>
      </c>
      <c r="BK11" s="626">
        <f>IF(OR($D11="",$D11="Select"),"",IFERROR($M11*VLOOKUP($L11,'Light Options'!$A$503:$C$508,3,0),0))</f>
        <v>300</v>
      </c>
      <c r="BL11" s="309">
        <f t="shared" si="59"/>
        <v>400</v>
      </c>
      <c r="BM11" s="309">
        <f>IF(OR($D11="",$D11="Select"),"",IFERROR($M11*VLOOKUP($L11,'Light Options'!$A$503:$D$508,4,0),0))</f>
        <v>226</v>
      </c>
      <c r="BN11" s="627">
        <f t="shared" si="60"/>
        <v>301.33333333333331</v>
      </c>
      <c r="BO11" s="643">
        <f t="shared" si="61"/>
        <v>3400</v>
      </c>
      <c r="BP11" s="308">
        <f t="shared" si="62"/>
        <v>8.8235294117647062E-4</v>
      </c>
      <c r="BQ11" s="548">
        <f>IF(OR($D11="",$D11="Select"),"",IFERROR(VLOOKUP(D11&amp;CD$5,'Light Options'!$A:$P,16,0),0)*CD11+IFERROR(VLOOKUP(D11&amp;CE$5,'Light Options'!$A:$P,16,0),0)*CE11+IFERROR(VLOOKUP(D11&amp;CF$5,'Light Options'!$A:$P,16,0),0)*CF11)</f>
        <v>0</v>
      </c>
      <c r="BR11" s="548">
        <f>IF(OR($D11="",$D11="Select"),"",IFERROR(VLOOKUP(D11&amp;CD$5,'Light Options'!$A:$Q,17,0),0)*CD11+IFERROR(VLOOKUP(D11&amp;CE$5,'Light Options'!$A:$Q,17,0),0)*CE11+IFERROR(VLOOKUP(D11&amp;CF$5,'Light Options'!$A:$Q,17,0),0)*CF11)</f>
        <v>0</v>
      </c>
      <c r="BS11" s="309">
        <f t="shared" si="63"/>
        <v>0</v>
      </c>
      <c r="BT11" s="309">
        <f t="shared" si="64"/>
        <v>0</v>
      </c>
      <c r="BU11" s="309">
        <f>IF(OR($D11="",$D11="Select"),"",IFERROR(VLOOKUP(D11&amp;CD$5,'Light Options'!$A:$E,5,0),0)*CD11+IFERROR(VLOOKUP(D11&amp;CE$5,'Light Options'!$A:$E,5,0),0)*CE11+IFERROR(VLOOKUP(D11&amp;CF$5,'Light Options'!$A:$E,5,0),0)*CF11)</f>
        <v>0</v>
      </c>
      <c r="BV11" s="309">
        <f t="shared" si="65"/>
        <v>0</v>
      </c>
      <c r="BW11" s="309">
        <f t="shared" si="66"/>
        <v>0</v>
      </c>
      <c r="BX11" s="627">
        <f t="shared" si="67"/>
        <v>0</v>
      </c>
      <c r="BY11" s="575"/>
      <c r="BZ11" s="575"/>
      <c r="CA11" s="667"/>
      <c r="CB11" s="667">
        <f t="shared" si="68"/>
        <v>0</v>
      </c>
      <c r="CC11" s="667">
        <f t="shared" si="69"/>
        <v>5</v>
      </c>
      <c r="CD11" s="667">
        <v>0</v>
      </c>
      <c r="CE11" s="667">
        <v>0</v>
      </c>
      <c r="CF11" s="667">
        <v>0</v>
      </c>
      <c r="CG11" s="673">
        <v>0</v>
      </c>
      <c r="CH11" s="673">
        <v>0</v>
      </c>
      <c r="CI11" s="673">
        <v>0</v>
      </c>
      <c r="CJ11" s="673">
        <v>0</v>
      </c>
      <c r="CK11" s="673">
        <v>0</v>
      </c>
      <c r="CL11" s="673">
        <v>0</v>
      </c>
      <c r="CM11" s="673">
        <v>0</v>
      </c>
      <c r="CN11" s="667"/>
    </row>
    <row r="12" spans="1:132" x14ac:dyDescent="0.2">
      <c r="A12" s="658">
        <v>6</v>
      </c>
      <c r="B12" s="123"/>
      <c r="C12" s="123"/>
      <c r="D12" s="123" t="s">
        <v>686</v>
      </c>
      <c r="E12" s="123"/>
      <c r="F12" s="123">
        <v>3</v>
      </c>
      <c r="G12" s="28"/>
      <c r="H12" s="538">
        <f>IF($D12="Select","",IFERROR(VLOOKUP($D12,'Light Options'!$B:$E,4,0),""))</f>
        <v>90</v>
      </c>
      <c r="I12" s="538">
        <f>IF($D12="Select","",IFERROR(VLOOKUP($D12,'Light Options'!$B:$D,3,0),""))</f>
        <v>6800</v>
      </c>
      <c r="J12" s="123" t="s">
        <v>1447</v>
      </c>
      <c r="K12" s="123">
        <v>2</v>
      </c>
      <c r="L12" s="123" t="s">
        <v>1287</v>
      </c>
      <c r="M12" s="123">
        <v>2</v>
      </c>
      <c r="N12" s="123" t="s">
        <v>428</v>
      </c>
      <c r="O12" s="571" t="str">
        <f>IF(OR($D12="",$D12="Select"),"",IFERROR(IF(VLOOKUP(D12&amp;N12,'Light Options'!$A:$H,8,0)=0,"",VLOOKUP(D12&amp;N12,'Light Options'!$A:$H,8,0)),""))</f>
        <v/>
      </c>
      <c r="P12" s="538" t="str">
        <f>IF(OR($D12="",$D12="Select"),"",IFERROR(IF(VLOOKUP(D12&amp;N12,'Light Options'!$A:$L,12,0)=0,"",VLOOKUP(D12&amp;N12,'Light Options'!$A:$L,12,0)),""))</f>
        <v/>
      </c>
      <c r="Q12" s="538" t="str">
        <f>IF(OR($D12="",$D12="Select"),"",IFERROR(IF(VLOOKUP(D12&amp;N12,'Light Options'!$A:$I,9,0)=0,"",VLOOKUP(D12&amp;N12,'Light Options'!$A:$I,9,0)),""))</f>
        <v/>
      </c>
      <c r="R12" s="538">
        <f t="shared" si="23"/>
        <v>3</v>
      </c>
      <c r="S12" s="572">
        <f>IF(OR($D12="",$D12="Select"),"",IFERROR(VLOOKUP(D12&amp;CD$5,'Light Options'!$A:$J,10,0),0)*CD12+IFERROR(VLOOKUP(D12&amp;CE$5,'Light Options'!$A:$J,10,0),0)*CE12+IFERROR(VLOOKUP(D12&amp;CF$5,'Light Options'!$A:$J,10,0),0)*CF12)</f>
        <v>0</v>
      </c>
      <c r="T12" s="659">
        <f>IF(OR($D12="",$D12="Select"),"",IFERROR(VLOOKUP(D12&amp;CD$5,'Light Options'!$A:$K,11,0),0)*CD12+IFERROR(VLOOKUP(D12&amp;CE$5,'Light Options'!$A:$K,11,0),0)*CE12+IFERROR(VLOOKUP(D12&amp;CF$5,'Light Options'!$A:$K,11,0),0)*CF12)</f>
        <v>0</v>
      </c>
      <c r="U12" s="650">
        <f t="shared" si="24"/>
        <v>0</v>
      </c>
      <c r="V12" s="550">
        <f t="shared" si="25"/>
        <v>0</v>
      </c>
      <c r="W12" s="582">
        <f t="shared" si="26"/>
        <v>0</v>
      </c>
      <c r="X12" s="550">
        <f t="shared" si="27"/>
        <v>0</v>
      </c>
      <c r="Y12" s="583">
        <f t="shared" si="28"/>
        <v>10</v>
      </c>
      <c r="Z12" s="583">
        <f t="shared" si="29"/>
        <v>13.333333333333334</v>
      </c>
      <c r="AA12" s="583">
        <f t="shared" si="30"/>
        <v>3.3333333333333339</v>
      </c>
      <c r="AB12" s="309">
        <f t="shared" si="31"/>
        <v>571</v>
      </c>
      <c r="AC12" s="309">
        <f t="shared" si="32"/>
        <v>756.33333333333326</v>
      </c>
      <c r="AD12" s="309">
        <f t="shared" si="33"/>
        <v>185.33333333333326</v>
      </c>
      <c r="AE12" s="596"/>
      <c r="AF12" s="596">
        <f t="shared" si="34"/>
        <v>756.33333333333326</v>
      </c>
      <c r="AG12" s="584">
        <f t="shared" si="35"/>
        <v>0.54</v>
      </c>
      <c r="AH12" s="584">
        <f t="shared" si="36"/>
        <v>0</v>
      </c>
      <c r="AI12" s="308">
        <f t="shared" si="37"/>
        <v>0.54</v>
      </c>
      <c r="AJ12" s="308">
        <f t="shared" si="38"/>
        <v>0.16200000000000001</v>
      </c>
      <c r="AK12" s="308">
        <f t="shared" si="39"/>
        <v>0.70200000000000007</v>
      </c>
      <c r="AL12" s="309">
        <f t="shared" si="40"/>
        <v>0</v>
      </c>
      <c r="AM12" s="309">
        <f t="shared" si="41"/>
        <v>0</v>
      </c>
      <c r="AN12" s="309">
        <f t="shared" si="42"/>
        <v>0</v>
      </c>
      <c r="AO12" s="309">
        <f t="shared" si="43"/>
        <v>0</v>
      </c>
      <c r="AP12" s="309">
        <f t="shared" si="44"/>
        <v>0</v>
      </c>
      <c r="AQ12" s="627">
        <f t="shared" si="7"/>
        <v>15</v>
      </c>
      <c r="AR12" s="626">
        <f>IF(OR($D12="",$D12="Select"),"",IFERROR(VLOOKUP($D12&amp;CD$5,'Light Options'!$A:$O,13,0),0)*CD12+IFERROR(VLOOKUP($D12&amp;CE$5,'Light Options'!$A:$O,13,0),0)*CE12+IFERROR(VLOOKUP($D12&amp;CF$5,'Light Options'!$A:$O,13,0),0)*CF12)</f>
        <v>0</v>
      </c>
      <c r="AS12" s="309">
        <f t="shared" si="45"/>
        <v>0</v>
      </c>
      <c r="AT12" s="309">
        <f t="shared" si="9"/>
        <v>0</v>
      </c>
      <c r="AU12" s="309">
        <f t="shared" si="46"/>
        <v>0</v>
      </c>
      <c r="AV12" s="627">
        <f t="shared" si="47"/>
        <v>0</v>
      </c>
      <c r="AW12" s="626">
        <f t="shared" si="48"/>
        <v>0</v>
      </c>
      <c r="AX12" s="309">
        <f t="shared" si="49"/>
        <v>0</v>
      </c>
      <c r="AY12" s="309">
        <f t="shared" si="50"/>
        <v>0</v>
      </c>
      <c r="AZ12" s="627">
        <f t="shared" si="51"/>
        <v>0</v>
      </c>
      <c r="BA12" s="626">
        <f>IF(OR($D12="",$D12="Select"),"",IFERROR(VLOOKUP(D12&amp;CD$5,'Light Options'!$A:$O,15,0),0)*CD12+IFERROR(VLOOKUP(D12&amp;CE$5,'Light Options'!$A:$O,15,0),0)*CE12+IFERROR(VLOOKUP(D12&amp;CF$5,'Light Options'!$A:$O,15,0),0)*CF12)</f>
        <v>0</v>
      </c>
      <c r="BB12" s="309"/>
      <c r="BC12" s="309">
        <f t="shared" si="14"/>
        <v>10</v>
      </c>
      <c r="BD12" s="309">
        <f t="shared" si="52"/>
        <v>10</v>
      </c>
      <c r="BE12" s="627">
        <f t="shared" si="53"/>
        <v>0</v>
      </c>
      <c r="BF12" s="626">
        <f t="shared" si="54"/>
        <v>13.333333333333334</v>
      </c>
      <c r="BG12" s="309">
        <f t="shared" si="55"/>
        <v>40</v>
      </c>
      <c r="BH12" s="309">
        <f t="shared" si="56"/>
        <v>30</v>
      </c>
      <c r="BI12" s="309">
        <f t="shared" si="57"/>
        <v>3.3333333333333339</v>
      </c>
      <c r="BJ12" s="627">
        <f t="shared" si="58"/>
        <v>10.000000000000002</v>
      </c>
      <c r="BK12" s="626">
        <f>IF(OR($D12="",$D12="Select"),"",IFERROR($M12*VLOOKUP($L12,'Light Options'!$A$503:$C$508,3,0),0))</f>
        <v>300</v>
      </c>
      <c r="BL12" s="309">
        <f t="shared" si="59"/>
        <v>400</v>
      </c>
      <c r="BM12" s="309">
        <f>IF(OR($D12="",$D12="Select"),"",IFERROR($M12*VLOOKUP($L12,'Light Options'!$A$503:$D$508,4,0),0))</f>
        <v>226</v>
      </c>
      <c r="BN12" s="627">
        <f t="shared" si="60"/>
        <v>301.33333333333331</v>
      </c>
      <c r="BO12" s="643">
        <f t="shared" si="61"/>
        <v>3400</v>
      </c>
      <c r="BP12" s="308">
        <f t="shared" si="62"/>
        <v>8.8235294117647062E-4</v>
      </c>
      <c r="BQ12" s="548">
        <f>IF(OR($D12="",$D12="Select"),"",IFERROR(VLOOKUP(D12&amp;CD$5,'Light Options'!$A:$P,16,0),0)*CD12+IFERROR(VLOOKUP(D12&amp;CE$5,'Light Options'!$A:$P,16,0),0)*CE12+IFERROR(VLOOKUP(D12&amp;CF$5,'Light Options'!$A:$P,16,0),0)*CF12)</f>
        <v>0</v>
      </c>
      <c r="BR12" s="548">
        <f>IF(OR($D12="",$D12="Select"),"",IFERROR(VLOOKUP(D12&amp;CD$5,'Light Options'!$A:$Q,17,0),0)*CD12+IFERROR(VLOOKUP(D12&amp;CE$5,'Light Options'!$A:$Q,17,0),0)*CE12+IFERROR(VLOOKUP(D12&amp;CF$5,'Light Options'!$A:$Q,17,0),0)*CF12)</f>
        <v>0</v>
      </c>
      <c r="BS12" s="309">
        <f t="shared" si="63"/>
        <v>0</v>
      </c>
      <c r="BT12" s="309">
        <f t="shared" si="64"/>
        <v>0</v>
      </c>
      <c r="BU12" s="309">
        <f>IF(OR($D12="",$D12="Select"),"",IFERROR(VLOOKUP(D12&amp;CD$5,'Light Options'!$A:$E,5,0),0)*CD12+IFERROR(VLOOKUP(D12&amp;CE$5,'Light Options'!$A:$E,5,0),0)*CE12+IFERROR(VLOOKUP(D12&amp;CF$5,'Light Options'!$A:$E,5,0),0)*CF12)</f>
        <v>0</v>
      </c>
      <c r="BV12" s="309">
        <f t="shared" si="65"/>
        <v>0</v>
      </c>
      <c r="BW12" s="309">
        <f t="shared" si="66"/>
        <v>0</v>
      </c>
      <c r="BX12" s="627">
        <f t="shared" si="67"/>
        <v>0</v>
      </c>
      <c r="BY12" s="575"/>
      <c r="BZ12" s="575"/>
      <c r="CA12" s="667"/>
      <c r="CB12" s="667">
        <f t="shared" si="68"/>
        <v>0</v>
      </c>
      <c r="CC12" s="667">
        <f t="shared" si="69"/>
        <v>6</v>
      </c>
      <c r="CD12" s="667">
        <v>0</v>
      </c>
      <c r="CE12" s="667">
        <v>0</v>
      </c>
      <c r="CF12" s="667">
        <v>0</v>
      </c>
      <c r="CG12" s="673">
        <v>0</v>
      </c>
      <c r="CH12" s="673">
        <v>0</v>
      </c>
      <c r="CI12" s="673">
        <v>0</v>
      </c>
      <c r="CJ12" s="673">
        <v>0</v>
      </c>
      <c r="CK12" s="673">
        <v>0</v>
      </c>
      <c r="CL12" s="673">
        <v>0</v>
      </c>
      <c r="CM12" s="673">
        <v>0</v>
      </c>
      <c r="CN12" s="667"/>
    </row>
    <row r="13" spans="1:132" x14ac:dyDescent="0.2">
      <c r="A13" s="658">
        <v>7</v>
      </c>
      <c r="B13" s="123"/>
      <c r="C13" s="123"/>
      <c r="D13" s="123" t="s">
        <v>686</v>
      </c>
      <c r="E13" s="123"/>
      <c r="F13" s="123">
        <v>3</v>
      </c>
      <c r="G13" s="28"/>
      <c r="H13" s="538">
        <f>IF($D13="Select","",IFERROR(VLOOKUP($D13,'Light Options'!$B:$E,4,0),""))</f>
        <v>90</v>
      </c>
      <c r="I13" s="538">
        <f>IF($D13="Select","",IFERROR(VLOOKUP($D13,'Light Options'!$B:$D,3,0),""))</f>
        <v>6800</v>
      </c>
      <c r="J13" s="123" t="s">
        <v>1447</v>
      </c>
      <c r="K13" s="123">
        <v>2</v>
      </c>
      <c r="L13" s="123" t="s">
        <v>1287</v>
      </c>
      <c r="M13" s="123">
        <v>2</v>
      </c>
      <c r="N13" s="123" t="s">
        <v>428</v>
      </c>
      <c r="O13" s="571" t="str">
        <f>IF(OR($D13="",$D13="Select"),"",IFERROR(IF(VLOOKUP(D13&amp;N13,'Light Options'!$A:$H,8,0)=0,"",VLOOKUP(D13&amp;N13,'Light Options'!$A:$H,8,0)),""))</f>
        <v/>
      </c>
      <c r="P13" s="538" t="str">
        <f>IF(OR($D13="",$D13="Select"),"",IFERROR(IF(VLOOKUP(D13&amp;N13,'Light Options'!$A:$L,12,0)=0,"",VLOOKUP(D13&amp;N13,'Light Options'!$A:$L,12,0)),""))</f>
        <v/>
      </c>
      <c r="Q13" s="538" t="str">
        <f>IF(OR($D13="",$D13="Select"),"",IFERROR(IF(VLOOKUP(D13&amp;N13,'Light Options'!$A:$I,9,0)=0,"",VLOOKUP(D13&amp;N13,'Light Options'!$A:$I,9,0)),""))</f>
        <v/>
      </c>
      <c r="R13" s="538">
        <f t="shared" si="23"/>
        <v>3</v>
      </c>
      <c r="S13" s="572">
        <f>IF(OR($D13="",$D13="Select"),"",IFERROR(VLOOKUP(D13&amp;CD$5,'Light Options'!$A:$J,10,0),0)*CD13+IFERROR(VLOOKUP(D13&amp;CE$5,'Light Options'!$A:$J,10,0),0)*CE13+IFERROR(VLOOKUP(D13&amp;CF$5,'Light Options'!$A:$J,10,0),0)*CF13)</f>
        <v>0</v>
      </c>
      <c r="T13" s="659">
        <f>IF(OR($D13="",$D13="Select"),"",IFERROR(VLOOKUP(D13&amp;CD$5,'Light Options'!$A:$K,11,0),0)*CD13+IFERROR(VLOOKUP(D13&amp;CE$5,'Light Options'!$A:$K,11,0),0)*CE13+IFERROR(VLOOKUP(D13&amp;CF$5,'Light Options'!$A:$K,11,0),0)*CF13)</f>
        <v>0</v>
      </c>
      <c r="U13" s="650">
        <f t="shared" si="24"/>
        <v>0</v>
      </c>
      <c r="V13" s="550">
        <f t="shared" si="25"/>
        <v>0</v>
      </c>
      <c r="W13" s="582">
        <f t="shared" si="26"/>
        <v>0</v>
      </c>
      <c r="X13" s="550">
        <f t="shared" si="27"/>
        <v>0</v>
      </c>
      <c r="Y13" s="583">
        <f t="shared" si="28"/>
        <v>10</v>
      </c>
      <c r="Z13" s="583">
        <f t="shared" si="29"/>
        <v>13.333333333333334</v>
      </c>
      <c r="AA13" s="583">
        <f t="shared" si="30"/>
        <v>3.3333333333333339</v>
      </c>
      <c r="AB13" s="309">
        <f t="shared" si="31"/>
        <v>571</v>
      </c>
      <c r="AC13" s="309">
        <f t="shared" si="32"/>
        <v>756.33333333333326</v>
      </c>
      <c r="AD13" s="309">
        <f t="shared" si="33"/>
        <v>185.33333333333326</v>
      </c>
      <c r="AE13" s="596"/>
      <c r="AF13" s="596">
        <f t="shared" si="34"/>
        <v>756.33333333333326</v>
      </c>
      <c r="AG13" s="584">
        <f t="shared" si="35"/>
        <v>0.54</v>
      </c>
      <c r="AH13" s="584">
        <f t="shared" si="36"/>
        <v>0</v>
      </c>
      <c r="AI13" s="308">
        <f t="shared" si="37"/>
        <v>0.54</v>
      </c>
      <c r="AJ13" s="308">
        <f t="shared" si="38"/>
        <v>0.16200000000000001</v>
      </c>
      <c r="AK13" s="308">
        <f t="shared" si="39"/>
        <v>0.70200000000000007</v>
      </c>
      <c r="AL13" s="309">
        <f t="shared" si="40"/>
        <v>0</v>
      </c>
      <c r="AM13" s="309">
        <f t="shared" si="41"/>
        <v>0</v>
      </c>
      <c r="AN13" s="309">
        <f t="shared" si="42"/>
        <v>0</v>
      </c>
      <c r="AO13" s="309">
        <f t="shared" si="43"/>
        <v>0</v>
      </c>
      <c r="AP13" s="309">
        <f t="shared" si="44"/>
        <v>0</v>
      </c>
      <c r="AQ13" s="627">
        <f t="shared" si="7"/>
        <v>15</v>
      </c>
      <c r="AR13" s="626">
        <f>IF(OR($D13="",$D13="Select"),"",IFERROR(VLOOKUP($D13&amp;CD$5,'Light Options'!$A:$O,13,0),0)*CD13+IFERROR(VLOOKUP($D13&amp;CE$5,'Light Options'!$A:$O,13,0),0)*CE13+IFERROR(VLOOKUP($D13&amp;CF$5,'Light Options'!$A:$O,13,0),0)*CF13)</f>
        <v>0</v>
      </c>
      <c r="AS13" s="309">
        <f t="shared" si="45"/>
        <v>0</v>
      </c>
      <c r="AT13" s="309">
        <f t="shared" si="9"/>
        <v>0</v>
      </c>
      <c r="AU13" s="309">
        <f t="shared" si="46"/>
        <v>0</v>
      </c>
      <c r="AV13" s="627">
        <f t="shared" si="47"/>
        <v>0</v>
      </c>
      <c r="AW13" s="626">
        <f t="shared" si="48"/>
        <v>0</v>
      </c>
      <c r="AX13" s="309">
        <f t="shared" si="49"/>
        <v>0</v>
      </c>
      <c r="AY13" s="309">
        <f t="shared" si="50"/>
        <v>0</v>
      </c>
      <c r="AZ13" s="627">
        <f t="shared" si="51"/>
        <v>0</v>
      </c>
      <c r="BA13" s="626">
        <f>IF(OR($D13="",$D13="Select"),"",IFERROR(VLOOKUP(D13&amp;CD$5,'Light Options'!$A:$O,15,0),0)*CD13+IFERROR(VLOOKUP(D13&amp;CE$5,'Light Options'!$A:$O,15,0),0)*CE13+IFERROR(VLOOKUP(D13&amp;CF$5,'Light Options'!$A:$O,15,0),0)*CF13)</f>
        <v>0</v>
      </c>
      <c r="BB13" s="309"/>
      <c r="BC13" s="309">
        <f t="shared" si="14"/>
        <v>10</v>
      </c>
      <c r="BD13" s="309">
        <f t="shared" si="52"/>
        <v>10</v>
      </c>
      <c r="BE13" s="627">
        <f t="shared" si="53"/>
        <v>0</v>
      </c>
      <c r="BF13" s="626">
        <f t="shared" si="54"/>
        <v>13.333333333333334</v>
      </c>
      <c r="BG13" s="309">
        <f t="shared" si="55"/>
        <v>40</v>
      </c>
      <c r="BH13" s="309">
        <f t="shared" si="56"/>
        <v>30</v>
      </c>
      <c r="BI13" s="309">
        <f t="shared" si="57"/>
        <v>3.3333333333333339</v>
      </c>
      <c r="BJ13" s="627">
        <f t="shared" si="58"/>
        <v>10.000000000000002</v>
      </c>
      <c r="BK13" s="626">
        <f>IF(OR($D13="",$D13="Select"),"",IFERROR($M13*VLOOKUP($L13,'Light Options'!$A$503:$C$508,3,0),0))</f>
        <v>300</v>
      </c>
      <c r="BL13" s="309">
        <f t="shared" si="59"/>
        <v>400</v>
      </c>
      <c r="BM13" s="309">
        <f>IF(OR($D13="",$D13="Select"),"",IFERROR($M13*VLOOKUP($L13,'Light Options'!$A$503:$D$508,4,0),0))</f>
        <v>226</v>
      </c>
      <c r="BN13" s="627">
        <f t="shared" si="60"/>
        <v>301.33333333333331</v>
      </c>
      <c r="BO13" s="643">
        <f t="shared" si="61"/>
        <v>3400</v>
      </c>
      <c r="BP13" s="308">
        <f t="shared" si="62"/>
        <v>8.8235294117647062E-4</v>
      </c>
      <c r="BQ13" s="548">
        <f>IF(OR($D13="",$D13="Select"),"",IFERROR(VLOOKUP(D13&amp;CD$5,'Light Options'!$A:$P,16,0),0)*CD13+IFERROR(VLOOKUP(D13&amp;CE$5,'Light Options'!$A:$P,16,0),0)*CE13+IFERROR(VLOOKUP(D13&amp;CF$5,'Light Options'!$A:$P,16,0),0)*CF13)</f>
        <v>0</v>
      </c>
      <c r="BR13" s="548">
        <f>IF(OR($D13="",$D13="Select"),"",IFERROR(VLOOKUP(D13&amp;CD$5,'Light Options'!$A:$Q,17,0),0)*CD13+IFERROR(VLOOKUP(D13&amp;CE$5,'Light Options'!$A:$Q,17,0),0)*CE13+IFERROR(VLOOKUP(D13&amp;CF$5,'Light Options'!$A:$Q,17,0),0)*CF13)</f>
        <v>0</v>
      </c>
      <c r="BS13" s="309">
        <f t="shared" si="63"/>
        <v>0</v>
      </c>
      <c r="BT13" s="309">
        <f t="shared" si="64"/>
        <v>0</v>
      </c>
      <c r="BU13" s="309">
        <f>IF(OR($D13="",$D13="Select"),"",IFERROR(VLOOKUP(D13&amp;CD$5,'Light Options'!$A:$E,5,0),0)*CD13+IFERROR(VLOOKUP(D13&amp;CE$5,'Light Options'!$A:$E,5,0),0)*CE13+IFERROR(VLOOKUP(D13&amp;CF$5,'Light Options'!$A:$E,5,0),0)*CF13)</f>
        <v>0</v>
      </c>
      <c r="BV13" s="309">
        <f t="shared" si="65"/>
        <v>0</v>
      </c>
      <c r="BW13" s="309">
        <f t="shared" si="66"/>
        <v>0</v>
      </c>
      <c r="BX13" s="627">
        <f t="shared" si="67"/>
        <v>0</v>
      </c>
      <c r="BY13" s="575"/>
      <c r="BZ13" s="575"/>
      <c r="CA13" s="667"/>
      <c r="CB13" s="667">
        <f t="shared" si="68"/>
        <v>0</v>
      </c>
      <c r="CC13" s="667">
        <f t="shared" si="69"/>
        <v>7</v>
      </c>
      <c r="CD13" s="667">
        <v>0</v>
      </c>
      <c r="CE13" s="667">
        <v>0</v>
      </c>
      <c r="CF13" s="667">
        <v>0</v>
      </c>
      <c r="CG13" s="673">
        <v>0</v>
      </c>
      <c r="CH13" s="673">
        <v>0</v>
      </c>
      <c r="CI13" s="673">
        <v>0</v>
      </c>
      <c r="CJ13" s="673">
        <v>0</v>
      </c>
      <c r="CK13" s="673">
        <v>0</v>
      </c>
      <c r="CL13" s="673">
        <v>0</v>
      </c>
      <c r="CM13" s="673">
        <v>0</v>
      </c>
      <c r="CN13" s="667"/>
    </row>
    <row r="14" spans="1:132" x14ac:dyDescent="0.2">
      <c r="A14" s="658">
        <v>8</v>
      </c>
      <c r="B14" s="123"/>
      <c r="C14" s="123"/>
      <c r="D14" s="123" t="s">
        <v>686</v>
      </c>
      <c r="E14" s="123"/>
      <c r="F14" s="123">
        <v>3</v>
      </c>
      <c r="G14" s="28"/>
      <c r="H14" s="538">
        <f>IF($D14="Select","",IFERROR(VLOOKUP($D14,'Light Options'!$B:$E,4,0),""))</f>
        <v>90</v>
      </c>
      <c r="I14" s="538">
        <f>IF($D14="Select","",IFERROR(VLOOKUP($D14,'Light Options'!$B:$D,3,0),""))</f>
        <v>6800</v>
      </c>
      <c r="J14" s="123" t="s">
        <v>1447</v>
      </c>
      <c r="K14" s="123">
        <v>2</v>
      </c>
      <c r="L14" s="123" t="s">
        <v>1287</v>
      </c>
      <c r="M14" s="123">
        <v>2</v>
      </c>
      <c r="N14" s="123" t="s">
        <v>428</v>
      </c>
      <c r="O14" s="571" t="str">
        <f>IF(OR($D14="",$D14="Select"),"",IFERROR(IF(VLOOKUP(D14&amp;N14,'Light Options'!$A:$H,8,0)=0,"",VLOOKUP(D14&amp;N14,'Light Options'!$A:$H,8,0)),""))</f>
        <v/>
      </c>
      <c r="P14" s="538" t="str">
        <f>IF(OR($D14="",$D14="Select"),"",IFERROR(IF(VLOOKUP(D14&amp;N14,'Light Options'!$A:$L,12,0)=0,"",VLOOKUP(D14&amp;N14,'Light Options'!$A:$L,12,0)),""))</f>
        <v/>
      </c>
      <c r="Q14" s="538" t="str">
        <f>IF(OR($D14="",$D14="Select"),"",IFERROR(IF(VLOOKUP(D14&amp;N14,'Light Options'!$A:$I,9,0)=0,"",VLOOKUP(D14&amp;N14,'Light Options'!$A:$I,9,0)),""))</f>
        <v/>
      </c>
      <c r="R14" s="538">
        <f t="shared" si="23"/>
        <v>3</v>
      </c>
      <c r="S14" s="572">
        <f>IF(OR($D14="",$D14="Select"),"",IFERROR(VLOOKUP(D14&amp;CD$5,'Light Options'!$A:$J,10,0),0)*CD14+IFERROR(VLOOKUP(D14&amp;CE$5,'Light Options'!$A:$J,10,0),0)*CE14+IFERROR(VLOOKUP(D14&amp;CF$5,'Light Options'!$A:$J,10,0),0)*CF14)</f>
        <v>0</v>
      </c>
      <c r="T14" s="659">
        <f>IF(OR($D14="",$D14="Select"),"",IFERROR(VLOOKUP(D14&amp;CD$5,'Light Options'!$A:$K,11,0),0)*CD14+IFERROR(VLOOKUP(D14&amp;CE$5,'Light Options'!$A:$K,11,0),0)*CE14+IFERROR(VLOOKUP(D14&amp;CF$5,'Light Options'!$A:$K,11,0),0)*CF14)</f>
        <v>0</v>
      </c>
      <c r="U14" s="650">
        <f t="shared" si="24"/>
        <v>0</v>
      </c>
      <c r="V14" s="550">
        <f t="shared" si="25"/>
        <v>0</v>
      </c>
      <c r="W14" s="582">
        <f t="shared" si="26"/>
        <v>0</v>
      </c>
      <c r="X14" s="550">
        <f t="shared" si="27"/>
        <v>0</v>
      </c>
      <c r="Y14" s="583">
        <f t="shared" si="28"/>
        <v>10</v>
      </c>
      <c r="Z14" s="583">
        <f t="shared" si="29"/>
        <v>13.333333333333334</v>
      </c>
      <c r="AA14" s="583">
        <f t="shared" si="30"/>
        <v>3.3333333333333339</v>
      </c>
      <c r="AB14" s="309">
        <f t="shared" si="31"/>
        <v>571</v>
      </c>
      <c r="AC14" s="309">
        <f t="shared" si="32"/>
        <v>756.33333333333326</v>
      </c>
      <c r="AD14" s="309">
        <f t="shared" si="33"/>
        <v>185.33333333333326</v>
      </c>
      <c r="AE14" s="596"/>
      <c r="AF14" s="596">
        <f t="shared" si="34"/>
        <v>756.33333333333326</v>
      </c>
      <c r="AG14" s="584">
        <f t="shared" si="35"/>
        <v>0.54</v>
      </c>
      <c r="AH14" s="584">
        <f t="shared" si="36"/>
        <v>0</v>
      </c>
      <c r="AI14" s="308">
        <f t="shared" si="37"/>
        <v>0.54</v>
      </c>
      <c r="AJ14" s="308">
        <f t="shared" si="38"/>
        <v>0.16200000000000001</v>
      </c>
      <c r="AK14" s="308">
        <f t="shared" si="39"/>
        <v>0.70200000000000007</v>
      </c>
      <c r="AL14" s="309">
        <f t="shared" si="40"/>
        <v>0</v>
      </c>
      <c r="AM14" s="309">
        <f t="shared" si="41"/>
        <v>0</v>
      </c>
      <c r="AN14" s="309">
        <f t="shared" si="42"/>
        <v>0</v>
      </c>
      <c r="AO14" s="309">
        <f t="shared" si="43"/>
        <v>0</v>
      </c>
      <c r="AP14" s="309">
        <f t="shared" si="44"/>
        <v>0</v>
      </c>
      <c r="AQ14" s="627">
        <f t="shared" si="7"/>
        <v>15</v>
      </c>
      <c r="AR14" s="626">
        <f>IF(OR($D14="",$D14="Select"),"",IFERROR(VLOOKUP($D14&amp;CD$5,'Light Options'!$A:$O,13,0),0)*CD14+IFERROR(VLOOKUP($D14&amp;CE$5,'Light Options'!$A:$O,13,0),0)*CE14+IFERROR(VLOOKUP($D14&amp;CF$5,'Light Options'!$A:$O,13,0),0)*CF14)</f>
        <v>0</v>
      </c>
      <c r="AS14" s="309">
        <f t="shared" si="45"/>
        <v>0</v>
      </c>
      <c r="AT14" s="309">
        <f t="shared" si="9"/>
        <v>0</v>
      </c>
      <c r="AU14" s="309">
        <f t="shared" si="46"/>
        <v>0</v>
      </c>
      <c r="AV14" s="627">
        <f t="shared" si="47"/>
        <v>0</v>
      </c>
      <c r="AW14" s="626">
        <f t="shared" si="48"/>
        <v>0</v>
      </c>
      <c r="AX14" s="309">
        <f t="shared" si="49"/>
        <v>0</v>
      </c>
      <c r="AY14" s="309">
        <f t="shared" si="50"/>
        <v>0</v>
      </c>
      <c r="AZ14" s="627">
        <f t="shared" si="51"/>
        <v>0</v>
      </c>
      <c r="BA14" s="626">
        <f>IF(OR($D14="",$D14="Select"),"",IFERROR(VLOOKUP(D14&amp;CD$5,'Light Options'!$A:$O,15,0),0)*CD14+IFERROR(VLOOKUP(D14&amp;CE$5,'Light Options'!$A:$O,15,0),0)*CE14+IFERROR(VLOOKUP(D14&amp;CF$5,'Light Options'!$A:$O,15,0),0)*CF14)</f>
        <v>0</v>
      </c>
      <c r="BB14" s="309"/>
      <c r="BC14" s="309">
        <f t="shared" si="14"/>
        <v>10</v>
      </c>
      <c r="BD14" s="309">
        <f t="shared" si="52"/>
        <v>10</v>
      </c>
      <c r="BE14" s="627">
        <f t="shared" si="53"/>
        <v>0</v>
      </c>
      <c r="BF14" s="626">
        <f t="shared" si="54"/>
        <v>13.333333333333334</v>
      </c>
      <c r="BG14" s="309">
        <f t="shared" si="55"/>
        <v>40</v>
      </c>
      <c r="BH14" s="309">
        <f t="shared" si="56"/>
        <v>30</v>
      </c>
      <c r="BI14" s="309">
        <f t="shared" si="57"/>
        <v>3.3333333333333339</v>
      </c>
      <c r="BJ14" s="627">
        <f t="shared" si="58"/>
        <v>10.000000000000002</v>
      </c>
      <c r="BK14" s="626">
        <f>IF(OR($D14="",$D14="Select"),"",IFERROR($M14*VLOOKUP($L14,'Light Options'!$A$503:$C$508,3,0),0))</f>
        <v>300</v>
      </c>
      <c r="BL14" s="309">
        <f t="shared" si="59"/>
        <v>400</v>
      </c>
      <c r="BM14" s="309">
        <f>IF(OR($D14="",$D14="Select"),"",IFERROR($M14*VLOOKUP($L14,'Light Options'!$A$503:$D$508,4,0),0))</f>
        <v>226</v>
      </c>
      <c r="BN14" s="627">
        <f t="shared" si="60"/>
        <v>301.33333333333331</v>
      </c>
      <c r="BO14" s="643">
        <f t="shared" si="61"/>
        <v>3400</v>
      </c>
      <c r="BP14" s="308">
        <f t="shared" si="62"/>
        <v>8.8235294117647062E-4</v>
      </c>
      <c r="BQ14" s="548">
        <f>IF(OR($D14="",$D14="Select"),"",IFERROR(VLOOKUP(D14&amp;CD$5,'Light Options'!$A:$P,16,0),0)*CD14+IFERROR(VLOOKUP(D14&amp;CE$5,'Light Options'!$A:$P,16,0),0)*CE14+IFERROR(VLOOKUP(D14&amp;CF$5,'Light Options'!$A:$P,16,0),0)*CF14)</f>
        <v>0</v>
      </c>
      <c r="BR14" s="548">
        <f>IF(OR($D14="",$D14="Select"),"",IFERROR(VLOOKUP(D14&amp;CD$5,'Light Options'!$A:$Q,17,0),0)*CD14+IFERROR(VLOOKUP(D14&amp;CE$5,'Light Options'!$A:$Q,17,0),0)*CE14+IFERROR(VLOOKUP(D14&amp;CF$5,'Light Options'!$A:$Q,17,0),0)*CF14)</f>
        <v>0</v>
      </c>
      <c r="BS14" s="309">
        <f t="shared" si="63"/>
        <v>0</v>
      </c>
      <c r="BT14" s="309">
        <f t="shared" si="64"/>
        <v>0</v>
      </c>
      <c r="BU14" s="309">
        <f>IF(OR($D14="",$D14="Select"),"",IFERROR(VLOOKUP(D14&amp;CD$5,'Light Options'!$A:$E,5,0),0)*CD14+IFERROR(VLOOKUP(D14&amp;CE$5,'Light Options'!$A:$E,5,0),0)*CE14+IFERROR(VLOOKUP(D14&amp;CF$5,'Light Options'!$A:$E,5,0),0)*CF14)</f>
        <v>0</v>
      </c>
      <c r="BV14" s="309">
        <f t="shared" si="65"/>
        <v>0</v>
      </c>
      <c r="BW14" s="309">
        <f t="shared" si="66"/>
        <v>0</v>
      </c>
      <c r="BX14" s="627">
        <f t="shared" si="67"/>
        <v>0</v>
      </c>
      <c r="BY14" s="575"/>
      <c r="BZ14" s="575"/>
      <c r="CA14" s="667"/>
      <c r="CB14" s="667">
        <f t="shared" si="68"/>
        <v>0</v>
      </c>
      <c r="CC14" s="667">
        <f t="shared" si="69"/>
        <v>8</v>
      </c>
      <c r="CD14" s="667">
        <v>0</v>
      </c>
      <c r="CE14" s="667">
        <v>0</v>
      </c>
      <c r="CF14" s="667">
        <v>0</v>
      </c>
      <c r="CG14" s="673">
        <v>0</v>
      </c>
      <c r="CH14" s="673">
        <v>0</v>
      </c>
      <c r="CI14" s="673">
        <v>0</v>
      </c>
      <c r="CJ14" s="673">
        <v>0</v>
      </c>
      <c r="CK14" s="673">
        <v>0</v>
      </c>
      <c r="CL14" s="673">
        <v>0</v>
      </c>
      <c r="CM14" s="673">
        <v>0</v>
      </c>
      <c r="CN14" s="667"/>
    </row>
    <row r="15" spans="1:132" x14ac:dyDescent="0.2">
      <c r="A15" s="658">
        <v>9</v>
      </c>
      <c r="B15" s="123"/>
      <c r="C15" s="123"/>
      <c r="D15" s="123" t="s">
        <v>686</v>
      </c>
      <c r="E15" s="123"/>
      <c r="F15" s="123">
        <v>3</v>
      </c>
      <c r="G15" s="28"/>
      <c r="H15" s="538">
        <f>IF($D15="Select","",IFERROR(VLOOKUP($D15,'Light Options'!$B:$E,4,0),""))</f>
        <v>90</v>
      </c>
      <c r="I15" s="538">
        <f>IF($D15="Select","",IFERROR(VLOOKUP($D15,'Light Options'!$B:$D,3,0),""))</f>
        <v>6800</v>
      </c>
      <c r="J15" s="123" t="s">
        <v>1447</v>
      </c>
      <c r="K15" s="123">
        <v>2</v>
      </c>
      <c r="L15" s="123" t="s">
        <v>1287</v>
      </c>
      <c r="M15" s="123">
        <v>2</v>
      </c>
      <c r="N15" s="123" t="s">
        <v>428</v>
      </c>
      <c r="O15" s="571" t="str">
        <f>IF(OR($D15="",$D15="Select"),"",IFERROR(IF(VLOOKUP(D15&amp;N15,'Light Options'!$A:$H,8,0)=0,"",VLOOKUP(D15&amp;N15,'Light Options'!$A:$H,8,0)),""))</f>
        <v/>
      </c>
      <c r="P15" s="538" t="str">
        <f>IF(OR($D15="",$D15="Select"),"",IFERROR(IF(VLOOKUP(D15&amp;N15,'Light Options'!$A:$L,12,0)=0,"",VLOOKUP(D15&amp;N15,'Light Options'!$A:$L,12,0)),""))</f>
        <v/>
      </c>
      <c r="Q15" s="538" t="str">
        <f>IF(OR($D15="",$D15="Select"),"",IFERROR(IF(VLOOKUP(D15&amp;N15,'Light Options'!$A:$I,9,0)=0,"",VLOOKUP(D15&amp;N15,'Light Options'!$A:$I,9,0)),""))</f>
        <v/>
      </c>
      <c r="R15" s="538">
        <f t="shared" si="23"/>
        <v>3</v>
      </c>
      <c r="S15" s="572">
        <f>IF(OR($D15="",$D15="Select"),"",IFERROR(VLOOKUP(D15&amp;CD$5,'Light Options'!$A:$J,10,0),0)*CD15+IFERROR(VLOOKUP(D15&amp;CE$5,'Light Options'!$A:$J,10,0),0)*CE15+IFERROR(VLOOKUP(D15&amp;CF$5,'Light Options'!$A:$J,10,0),0)*CF15)</f>
        <v>0</v>
      </c>
      <c r="T15" s="659">
        <f>IF(OR($D15="",$D15="Select"),"",IFERROR(VLOOKUP(D15&amp;CD$5,'Light Options'!$A:$K,11,0),0)*CD15+IFERROR(VLOOKUP(D15&amp;CE$5,'Light Options'!$A:$K,11,0),0)*CE15+IFERROR(VLOOKUP(D15&amp;CF$5,'Light Options'!$A:$K,11,0),0)*CF15)</f>
        <v>0</v>
      </c>
      <c r="U15" s="650">
        <f t="shared" si="24"/>
        <v>0</v>
      </c>
      <c r="V15" s="550">
        <f t="shared" si="25"/>
        <v>0</v>
      </c>
      <c r="W15" s="582">
        <f t="shared" si="26"/>
        <v>0</v>
      </c>
      <c r="X15" s="550">
        <f t="shared" si="27"/>
        <v>0</v>
      </c>
      <c r="Y15" s="583">
        <f t="shared" si="28"/>
        <v>10</v>
      </c>
      <c r="Z15" s="583">
        <f t="shared" si="29"/>
        <v>13.333333333333334</v>
      </c>
      <c r="AA15" s="583">
        <f t="shared" si="30"/>
        <v>3.3333333333333339</v>
      </c>
      <c r="AB15" s="309">
        <f t="shared" si="31"/>
        <v>571</v>
      </c>
      <c r="AC15" s="309">
        <f t="shared" si="32"/>
        <v>756.33333333333326</v>
      </c>
      <c r="AD15" s="309">
        <f t="shared" si="33"/>
        <v>185.33333333333326</v>
      </c>
      <c r="AE15" s="596"/>
      <c r="AF15" s="596">
        <f t="shared" si="34"/>
        <v>756.33333333333326</v>
      </c>
      <c r="AG15" s="584">
        <f t="shared" si="35"/>
        <v>0.54</v>
      </c>
      <c r="AH15" s="584">
        <f t="shared" si="36"/>
        <v>0</v>
      </c>
      <c r="AI15" s="308">
        <f t="shared" si="37"/>
        <v>0.54</v>
      </c>
      <c r="AJ15" s="308">
        <f t="shared" si="38"/>
        <v>0.16200000000000001</v>
      </c>
      <c r="AK15" s="308">
        <f t="shared" si="39"/>
        <v>0.70200000000000007</v>
      </c>
      <c r="AL15" s="309">
        <f t="shared" si="40"/>
        <v>0</v>
      </c>
      <c r="AM15" s="309">
        <f t="shared" si="41"/>
        <v>0</v>
      </c>
      <c r="AN15" s="309">
        <f t="shared" si="42"/>
        <v>0</v>
      </c>
      <c r="AO15" s="309">
        <f t="shared" si="43"/>
        <v>0</v>
      </c>
      <c r="AP15" s="309">
        <f t="shared" si="44"/>
        <v>0</v>
      </c>
      <c r="AQ15" s="627">
        <f t="shared" si="7"/>
        <v>15</v>
      </c>
      <c r="AR15" s="626">
        <f>IF(OR($D15="",$D15="Select"),"",IFERROR(VLOOKUP($D15&amp;CD$5,'Light Options'!$A:$O,13,0),0)*CD15+IFERROR(VLOOKUP($D15&amp;CE$5,'Light Options'!$A:$O,13,0),0)*CE15+IFERROR(VLOOKUP($D15&amp;CF$5,'Light Options'!$A:$O,13,0),0)*CF15)</f>
        <v>0</v>
      </c>
      <c r="AS15" s="309">
        <f t="shared" si="45"/>
        <v>0</v>
      </c>
      <c r="AT15" s="309">
        <f t="shared" si="9"/>
        <v>0</v>
      </c>
      <c r="AU15" s="309">
        <f t="shared" si="46"/>
        <v>0</v>
      </c>
      <c r="AV15" s="627">
        <f t="shared" si="47"/>
        <v>0</v>
      </c>
      <c r="AW15" s="626">
        <f t="shared" si="48"/>
        <v>0</v>
      </c>
      <c r="AX15" s="309">
        <f t="shared" si="49"/>
        <v>0</v>
      </c>
      <c r="AY15" s="309">
        <f t="shared" si="50"/>
        <v>0</v>
      </c>
      <c r="AZ15" s="627">
        <f t="shared" si="51"/>
        <v>0</v>
      </c>
      <c r="BA15" s="626">
        <f>IF(OR($D15="",$D15="Select"),"",IFERROR(VLOOKUP(D15&amp;CD$5,'Light Options'!$A:$O,15,0),0)*CD15+IFERROR(VLOOKUP(D15&amp;CE$5,'Light Options'!$A:$O,15,0),0)*CE15+IFERROR(VLOOKUP(D15&amp;CF$5,'Light Options'!$A:$O,15,0),0)*CF15)</f>
        <v>0</v>
      </c>
      <c r="BB15" s="309"/>
      <c r="BC15" s="309">
        <f t="shared" si="14"/>
        <v>10</v>
      </c>
      <c r="BD15" s="309">
        <f t="shared" si="52"/>
        <v>10</v>
      </c>
      <c r="BE15" s="627">
        <f t="shared" si="53"/>
        <v>0</v>
      </c>
      <c r="BF15" s="626">
        <f t="shared" si="54"/>
        <v>13.333333333333334</v>
      </c>
      <c r="BG15" s="309">
        <f t="shared" si="55"/>
        <v>40</v>
      </c>
      <c r="BH15" s="309">
        <f t="shared" si="56"/>
        <v>30</v>
      </c>
      <c r="BI15" s="309">
        <f t="shared" si="57"/>
        <v>3.3333333333333339</v>
      </c>
      <c r="BJ15" s="627">
        <f t="shared" si="58"/>
        <v>10.000000000000002</v>
      </c>
      <c r="BK15" s="626">
        <f>IF(OR($D15="",$D15="Select"),"",IFERROR($M15*VLOOKUP($L15,'Light Options'!$A$503:$C$508,3,0),0))</f>
        <v>300</v>
      </c>
      <c r="BL15" s="309">
        <f t="shared" si="59"/>
        <v>400</v>
      </c>
      <c r="BM15" s="309">
        <f>IF(OR($D15="",$D15="Select"),"",IFERROR($M15*VLOOKUP($L15,'Light Options'!$A$503:$D$508,4,0),0))</f>
        <v>226</v>
      </c>
      <c r="BN15" s="627">
        <f t="shared" si="60"/>
        <v>301.33333333333331</v>
      </c>
      <c r="BO15" s="643">
        <f t="shared" si="61"/>
        <v>3400</v>
      </c>
      <c r="BP15" s="308">
        <f t="shared" si="62"/>
        <v>8.8235294117647062E-4</v>
      </c>
      <c r="BQ15" s="548">
        <f>IF(OR($D15="",$D15="Select"),"",IFERROR(VLOOKUP(D15&amp;CD$5,'Light Options'!$A:$P,16,0),0)*CD15+IFERROR(VLOOKUP(D15&amp;CE$5,'Light Options'!$A:$P,16,0),0)*CE15+IFERROR(VLOOKUP(D15&amp;CF$5,'Light Options'!$A:$P,16,0),0)*CF15)</f>
        <v>0</v>
      </c>
      <c r="BR15" s="548">
        <f>IF(OR($D15="",$D15="Select"),"",IFERROR(VLOOKUP(D15&amp;CD$5,'Light Options'!$A:$Q,17,0),0)*CD15+IFERROR(VLOOKUP(D15&amp;CE$5,'Light Options'!$A:$Q,17,0),0)*CE15+IFERROR(VLOOKUP(D15&amp;CF$5,'Light Options'!$A:$Q,17,0),0)*CF15)</f>
        <v>0</v>
      </c>
      <c r="BS15" s="309">
        <f t="shared" si="63"/>
        <v>0</v>
      </c>
      <c r="BT15" s="309">
        <f t="shared" si="64"/>
        <v>0</v>
      </c>
      <c r="BU15" s="309">
        <f>IF(OR($D15="",$D15="Select"),"",IFERROR(VLOOKUP(D15&amp;CD$5,'Light Options'!$A:$E,5,0),0)*CD15+IFERROR(VLOOKUP(D15&amp;CE$5,'Light Options'!$A:$E,5,0),0)*CE15+IFERROR(VLOOKUP(D15&amp;CF$5,'Light Options'!$A:$E,5,0),0)*CF15)</f>
        <v>0</v>
      </c>
      <c r="BV15" s="309">
        <f t="shared" si="65"/>
        <v>0</v>
      </c>
      <c r="BW15" s="309">
        <f t="shared" si="66"/>
        <v>0</v>
      </c>
      <c r="BX15" s="627">
        <f t="shared" si="67"/>
        <v>0</v>
      </c>
      <c r="BY15" s="575"/>
      <c r="BZ15" s="575"/>
      <c r="CA15" s="667"/>
      <c r="CB15" s="667">
        <f t="shared" si="68"/>
        <v>0</v>
      </c>
      <c r="CC15" s="667">
        <f t="shared" si="69"/>
        <v>9</v>
      </c>
      <c r="CD15" s="667">
        <v>0</v>
      </c>
      <c r="CE15" s="667">
        <v>0</v>
      </c>
      <c r="CF15" s="667">
        <v>0</v>
      </c>
      <c r="CG15" s="673">
        <v>0</v>
      </c>
      <c r="CH15" s="673">
        <v>0</v>
      </c>
      <c r="CI15" s="673">
        <v>0</v>
      </c>
      <c r="CJ15" s="673">
        <v>0</v>
      </c>
      <c r="CK15" s="673">
        <v>0</v>
      </c>
      <c r="CL15" s="673">
        <v>0</v>
      </c>
      <c r="CM15" s="673">
        <v>0</v>
      </c>
      <c r="CN15" s="667"/>
    </row>
    <row r="16" spans="1:132" x14ac:dyDescent="0.2">
      <c r="A16" s="658">
        <v>10</v>
      </c>
      <c r="B16" s="123"/>
      <c r="C16" s="123"/>
      <c r="D16" s="123" t="s">
        <v>686</v>
      </c>
      <c r="E16" s="123"/>
      <c r="F16" s="123">
        <v>3</v>
      </c>
      <c r="G16" s="28"/>
      <c r="H16" s="538">
        <f>IF($D16="Select","",IFERROR(VLOOKUP($D16,'Light Options'!$B:$E,4,0),""))</f>
        <v>90</v>
      </c>
      <c r="I16" s="538">
        <f>IF($D16="Select","",IFERROR(VLOOKUP($D16,'Light Options'!$B:$D,3,0),""))</f>
        <v>6800</v>
      </c>
      <c r="J16" s="123" t="s">
        <v>1447</v>
      </c>
      <c r="K16" s="123">
        <v>2</v>
      </c>
      <c r="L16" s="123" t="s">
        <v>1287</v>
      </c>
      <c r="M16" s="123">
        <v>2</v>
      </c>
      <c r="N16" s="123" t="s">
        <v>428</v>
      </c>
      <c r="O16" s="571" t="str">
        <f>IF(OR($D16="",$D16="Select"),"",IFERROR(IF(VLOOKUP(D16&amp;N16,'Light Options'!$A:$H,8,0)=0,"",VLOOKUP(D16&amp;N16,'Light Options'!$A:$H,8,0)),""))</f>
        <v/>
      </c>
      <c r="P16" s="538" t="str">
        <f>IF(OR($D16="",$D16="Select"),"",IFERROR(IF(VLOOKUP(D16&amp;N16,'Light Options'!$A:$L,12,0)=0,"",VLOOKUP(D16&amp;N16,'Light Options'!$A:$L,12,0)),""))</f>
        <v/>
      </c>
      <c r="Q16" s="538" t="str">
        <f>IF(OR($D16="",$D16="Select"),"",IFERROR(IF(VLOOKUP(D16&amp;N16,'Light Options'!$A:$I,9,0)=0,"",VLOOKUP(D16&amp;N16,'Light Options'!$A:$I,9,0)),""))</f>
        <v/>
      </c>
      <c r="R16" s="538">
        <f t="shared" si="23"/>
        <v>3</v>
      </c>
      <c r="S16" s="572">
        <f>IF(OR($D16="",$D16="Select"),"",IFERROR(VLOOKUP(D16&amp;CD$5,'Light Options'!$A:$J,10,0),0)*CD16+IFERROR(VLOOKUP(D16&amp;CE$5,'Light Options'!$A:$J,10,0),0)*CE16+IFERROR(VLOOKUP(D16&amp;CF$5,'Light Options'!$A:$J,10,0),0)*CF16)</f>
        <v>0</v>
      </c>
      <c r="T16" s="659">
        <f>IF(OR($D16="",$D16="Select"),"",IFERROR(VLOOKUP(D16&amp;CD$5,'Light Options'!$A:$K,11,0),0)*CD16+IFERROR(VLOOKUP(D16&amp;CE$5,'Light Options'!$A:$K,11,0),0)*CE16+IFERROR(VLOOKUP(D16&amp;CF$5,'Light Options'!$A:$K,11,0),0)*CF16)</f>
        <v>0</v>
      </c>
      <c r="U16" s="650">
        <f t="shared" si="24"/>
        <v>0</v>
      </c>
      <c r="V16" s="550">
        <f t="shared" si="25"/>
        <v>0</v>
      </c>
      <c r="W16" s="582">
        <f t="shared" si="26"/>
        <v>0</v>
      </c>
      <c r="X16" s="550">
        <f t="shared" si="27"/>
        <v>0</v>
      </c>
      <c r="Y16" s="583">
        <f t="shared" si="28"/>
        <v>10</v>
      </c>
      <c r="Z16" s="583">
        <f t="shared" si="29"/>
        <v>13.333333333333334</v>
      </c>
      <c r="AA16" s="583">
        <f t="shared" si="30"/>
        <v>3.3333333333333339</v>
      </c>
      <c r="AB16" s="309">
        <f t="shared" si="31"/>
        <v>571</v>
      </c>
      <c r="AC16" s="309">
        <f t="shared" si="32"/>
        <v>756.33333333333326</v>
      </c>
      <c r="AD16" s="309">
        <f t="shared" si="33"/>
        <v>185.33333333333326</v>
      </c>
      <c r="AE16" s="596"/>
      <c r="AF16" s="596">
        <f t="shared" si="34"/>
        <v>756.33333333333326</v>
      </c>
      <c r="AG16" s="584">
        <f t="shared" si="35"/>
        <v>0.54</v>
      </c>
      <c r="AH16" s="584">
        <f t="shared" si="36"/>
        <v>0</v>
      </c>
      <c r="AI16" s="308">
        <f t="shared" si="37"/>
        <v>0.54</v>
      </c>
      <c r="AJ16" s="308">
        <f t="shared" si="38"/>
        <v>0.16200000000000001</v>
      </c>
      <c r="AK16" s="308">
        <f t="shared" si="39"/>
        <v>0.70200000000000007</v>
      </c>
      <c r="AL16" s="309">
        <f t="shared" si="40"/>
        <v>0</v>
      </c>
      <c r="AM16" s="309">
        <f t="shared" si="41"/>
        <v>0</v>
      </c>
      <c r="AN16" s="309">
        <f t="shared" si="42"/>
        <v>0</v>
      </c>
      <c r="AO16" s="309">
        <f t="shared" si="43"/>
        <v>0</v>
      </c>
      <c r="AP16" s="309">
        <f t="shared" si="44"/>
        <v>0</v>
      </c>
      <c r="AQ16" s="627">
        <f t="shared" si="7"/>
        <v>15</v>
      </c>
      <c r="AR16" s="626">
        <f>IF(OR($D16="",$D16="Select"),"",IFERROR(VLOOKUP($D16&amp;CD$5,'Light Options'!$A:$O,13,0),0)*CD16+IFERROR(VLOOKUP($D16&amp;CE$5,'Light Options'!$A:$O,13,0),0)*CE16+IFERROR(VLOOKUP($D16&amp;CF$5,'Light Options'!$A:$O,13,0),0)*CF16)</f>
        <v>0</v>
      </c>
      <c r="AS16" s="309">
        <f t="shared" si="45"/>
        <v>0</v>
      </c>
      <c r="AT16" s="309">
        <f t="shared" si="9"/>
        <v>0</v>
      </c>
      <c r="AU16" s="309">
        <f t="shared" si="46"/>
        <v>0</v>
      </c>
      <c r="AV16" s="627">
        <f t="shared" si="47"/>
        <v>0</v>
      </c>
      <c r="AW16" s="626">
        <f t="shared" si="48"/>
        <v>0</v>
      </c>
      <c r="AX16" s="309">
        <f t="shared" si="49"/>
        <v>0</v>
      </c>
      <c r="AY16" s="309">
        <f t="shared" si="50"/>
        <v>0</v>
      </c>
      <c r="AZ16" s="627">
        <f t="shared" si="51"/>
        <v>0</v>
      </c>
      <c r="BA16" s="626">
        <f>IF(OR($D16="",$D16="Select"),"",IFERROR(VLOOKUP(D16&amp;CD$5,'Light Options'!$A:$O,15,0),0)*CD16+IFERROR(VLOOKUP(D16&amp;CE$5,'Light Options'!$A:$O,15,0),0)*CE16+IFERROR(VLOOKUP(D16&amp;CF$5,'Light Options'!$A:$O,15,0),0)*CF16)</f>
        <v>0</v>
      </c>
      <c r="BB16" s="309"/>
      <c r="BC16" s="309">
        <f t="shared" si="14"/>
        <v>10</v>
      </c>
      <c r="BD16" s="309">
        <f t="shared" si="52"/>
        <v>10</v>
      </c>
      <c r="BE16" s="627">
        <f t="shared" si="53"/>
        <v>0</v>
      </c>
      <c r="BF16" s="626">
        <f t="shared" si="54"/>
        <v>13.333333333333334</v>
      </c>
      <c r="BG16" s="309">
        <f t="shared" si="55"/>
        <v>40</v>
      </c>
      <c r="BH16" s="309">
        <f t="shared" si="56"/>
        <v>30</v>
      </c>
      <c r="BI16" s="309">
        <f t="shared" si="57"/>
        <v>3.3333333333333339</v>
      </c>
      <c r="BJ16" s="627">
        <f t="shared" si="58"/>
        <v>10.000000000000002</v>
      </c>
      <c r="BK16" s="626">
        <f>IF(OR($D16="",$D16="Select"),"",IFERROR($M16*VLOOKUP($L16,'Light Options'!$A$503:$C$508,3,0),0))</f>
        <v>300</v>
      </c>
      <c r="BL16" s="309">
        <f t="shared" si="59"/>
        <v>400</v>
      </c>
      <c r="BM16" s="309">
        <f>IF(OR($D16="",$D16="Select"),"",IFERROR($M16*VLOOKUP($L16,'Light Options'!$A$503:$D$508,4,0),0))</f>
        <v>226</v>
      </c>
      <c r="BN16" s="627">
        <f t="shared" si="60"/>
        <v>301.33333333333331</v>
      </c>
      <c r="BO16" s="643">
        <f t="shared" si="61"/>
        <v>3400</v>
      </c>
      <c r="BP16" s="308">
        <f t="shared" si="62"/>
        <v>8.8235294117647062E-4</v>
      </c>
      <c r="BQ16" s="548">
        <f>IF(OR($D16="",$D16="Select"),"",IFERROR(VLOOKUP(D16&amp;CD$5,'Light Options'!$A:$P,16,0),0)*CD16+IFERROR(VLOOKUP(D16&amp;CE$5,'Light Options'!$A:$P,16,0),0)*CE16+IFERROR(VLOOKUP(D16&amp;CF$5,'Light Options'!$A:$P,16,0),0)*CF16)</f>
        <v>0</v>
      </c>
      <c r="BR16" s="548">
        <f>IF(OR($D16="",$D16="Select"),"",IFERROR(VLOOKUP(D16&amp;CD$5,'Light Options'!$A:$Q,17,0),0)*CD16+IFERROR(VLOOKUP(D16&amp;CE$5,'Light Options'!$A:$Q,17,0),0)*CE16+IFERROR(VLOOKUP(D16&amp;CF$5,'Light Options'!$A:$Q,17,0),0)*CF16)</f>
        <v>0</v>
      </c>
      <c r="BS16" s="309">
        <f t="shared" si="63"/>
        <v>0</v>
      </c>
      <c r="BT16" s="309">
        <f t="shared" si="64"/>
        <v>0</v>
      </c>
      <c r="BU16" s="309">
        <f>IF(OR($D16="",$D16="Select"),"",IFERROR(VLOOKUP(D16&amp;CD$5,'Light Options'!$A:$E,5,0),0)*CD16+IFERROR(VLOOKUP(D16&amp;CE$5,'Light Options'!$A:$E,5,0),0)*CE16+IFERROR(VLOOKUP(D16&amp;CF$5,'Light Options'!$A:$E,5,0),0)*CF16)</f>
        <v>0</v>
      </c>
      <c r="BV16" s="309">
        <f t="shared" si="65"/>
        <v>0</v>
      </c>
      <c r="BW16" s="309">
        <f t="shared" si="66"/>
        <v>0</v>
      </c>
      <c r="BX16" s="627">
        <f t="shared" si="67"/>
        <v>0</v>
      </c>
      <c r="BY16" s="575"/>
      <c r="BZ16" s="575"/>
      <c r="CA16" s="667"/>
      <c r="CB16" s="667">
        <f t="shared" si="68"/>
        <v>0</v>
      </c>
      <c r="CC16" s="667">
        <f t="shared" si="69"/>
        <v>10</v>
      </c>
      <c r="CD16" s="667">
        <v>0</v>
      </c>
      <c r="CE16" s="667">
        <v>0</v>
      </c>
      <c r="CF16" s="667">
        <v>0</v>
      </c>
      <c r="CG16" s="673">
        <v>0</v>
      </c>
      <c r="CH16" s="673">
        <v>0</v>
      </c>
      <c r="CI16" s="673">
        <v>0</v>
      </c>
      <c r="CJ16" s="673">
        <v>0</v>
      </c>
      <c r="CK16" s="673">
        <v>0</v>
      </c>
      <c r="CL16" s="673">
        <v>0</v>
      </c>
      <c r="CM16" s="673">
        <v>0</v>
      </c>
      <c r="CN16" s="667"/>
    </row>
    <row r="17" spans="1:92" x14ac:dyDescent="0.2">
      <c r="A17" s="658">
        <v>11</v>
      </c>
      <c r="B17" s="123"/>
      <c r="C17" s="123"/>
      <c r="D17" s="123" t="s">
        <v>686</v>
      </c>
      <c r="E17" s="123"/>
      <c r="F17" s="123">
        <v>3</v>
      </c>
      <c r="G17" s="28"/>
      <c r="H17" s="538">
        <f>IF($D17="Select","",IFERROR(VLOOKUP($D17,'Light Options'!$B:$E,4,0),""))</f>
        <v>90</v>
      </c>
      <c r="I17" s="538">
        <f>IF($D17="Select","",IFERROR(VLOOKUP($D17,'Light Options'!$B:$D,3,0),""))</f>
        <v>6800</v>
      </c>
      <c r="J17" s="123" t="s">
        <v>1447</v>
      </c>
      <c r="K17" s="123">
        <v>2</v>
      </c>
      <c r="L17" s="123" t="s">
        <v>1287</v>
      </c>
      <c r="M17" s="123">
        <v>2</v>
      </c>
      <c r="N17" s="123" t="s">
        <v>428</v>
      </c>
      <c r="O17" s="571" t="str">
        <f>IF(OR($D17="",$D17="Select"),"",IFERROR(IF(VLOOKUP(D17&amp;N17,'Light Options'!$A:$H,8,0)=0,"",VLOOKUP(D17&amp;N17,'Light Options'!$A:$H,8,0)),""))</f>
        <v/>
      </c>
      <c r="P17" s="538" t="str">
        <f>IF(OR($D17="",$D17="Select"),"",IFERROR(IF(VLOOKUP(D17&amp;N17,'Light Options'!$A:$L,12,0)=0,"",VLOOKUP(D17&amp;N17,'Light Options'!$A:$L,12,0)),""))</f>
        <v/>
      </c>
      <c r="Q17" s="538" t="str">
        <f>IF(OR($D17="",$D17="Select"),"",IFERROR(IF(VLOOKUP(D17&amp;N17,'Light Options'!$A:$I,9,0)=0,"",VLOOKUP(D17&amp;N17,'Light Options'!$A:$I,9,0)),""))</f>
        <v/>
      </c>
      <c r="R17" s="538">
        <f t="shared" si="23"/>
        <v>3</v>
      </c>
      <c r="S17" s="572">
        <f>IF(OR($D17="",$D17="Select"),"",IFERROR(VLOOKUP(D17&amp;CD$5,'Light Options'!$A:$J,10,0),0)*CD17+IFERROR(VLOOKUP(D17&amp;CE$5,'Light Options'!$A:$J,10,0),0)*CE17+IFERROR(VLOOKUP(D17&amp;CF$5,'Light Options'!$A:$J,10,0),0)*CF17)</f>
        <v>0</v>
      </c>
      <c r="T17" s="659">
        <f>IF(OR($D17="",$D17="Select"),"",IFERROR(VLOOKUP(D17&amp;CD$5,'Light Options'!$A:$K,11,0),0)*CD17+IFERROR(VLOOKUP(D17&amp;CE$5,'Light Options'!$A:$K,11,0),0)*CE17+IFERROR(VLOOKUP(D17&amp;CF$5,'Light Options'!$A:$K,11,0),0)*CF17)</f>
        <v>0</v>
      </c>
      <c r="U17" s="650">
        <f t="shared" si="24"/>
        <v>0</v>
      </c>
      <c r="V17" s="550">
        <f t="shared" si="25"/>
        <v>0</v>
      </c>
      <c r="W17" s="582">
        <f t="shared" si="26"/>
        <v>0</v>
      </c>
      <c r="X17" s="550">
        <f t="shared" si="27"/>
        <v>0</v>
      </c>
      <c r="Y17" s="583">
        <f t="shared" si="28"/>
        <v>10</v>
      </c>
      <c r="Z17" s="583">
        <f t="shared" si="29"/>
        <v>13.333333333333334</v>
      </c>
      <c r="AA17" s="583">
        <f t="shared" si="30"/>
        <v>3.3333333333333339</v>
      </c>
      <c r="AB17" s="309">
        <f t="shared" si="31"/>
        <v>571</v>
      </c>
      <c r="AC17" s="309">
        <f t="shared" si="32"/>
        <v>756.33333333333326</v>
      </c>
      <c r="AD17" s="309">
        <f t="shared" si="33"/>
        <v>185.33333333333326</v>
      </c>
      <c r="AE17" s="596"/>
      <c r="AF17" s="596">
        <f t="shared" si="34"/>
        <v>756.33333333333326</v>
      </c>
      <c r="AG17" s="584">
        <f t="shared" si="35"/>
        <v>0.54</v>
      </c>
      <c r="AH17" s="584">
        <f t="shared" si="36"/>
        <v>0</v>
      </c>
      <c r="AI17" s="308">
        <f t="shared" si="37"/>
        <v>0.54</v>
      </c>
      <c r="AJ17" s="308">
        <f t="shared" si="38"/>
        <v>0.16200000000000001</v>
      </c>
      <c r="AK17" s="308">
        <f t="shared" si="39"/>
        <v>0.70200000000000007</v>
      </c>
      <c r="AL17" s="309">
        <f t="shared" si="40"/>
        <v>0</v>
      </c>
      <c r="AM17" s="309">
        <f t="shared" si="41"/>
        <v>0</v>
      </c>
      <c r="AN17" s="309">
        <f t="shared" si="42"/>
        <v>0</v>
      </c>
      <c r="AO17" s="309">
        <f t="shared" si="43"/>
        <v>0</v>
      </c>
      <c r="AP17" s="309">
        <f t="shared" si="44"/>
        <v>0</v>
      </c>
      <c r="AQ17" s="627">
        <f t="shared" si="7"/>
        <v>15</v>
      </c>
      <c r="AR17" s="626">
        <f>IF(OR($D17="",$D17="Select"),"",IFERROR(VLOOKUP($D17&amp;CD$5,'Light Options'!$A:$O,13,0),0)*CD17+IFERROR(VLOOKUP($D17&amp;CE$5,'Light Options'!$A:$O,13,0),0)*CE17+IFERROR(VLOOKUP($D17&amp;CF$5,'Light Options'!$A:$O,13,0),0)*CF17)</f>
        <v>0</v>
      </c>
      <c r="AS17" s="309">
        <f t="shared" si="45"/>
        <v>0</v>
      </c>
      <c r="AT17" s="309">
        <f t="shared" si="9"/>
        <v>0</v>
      </c>
      <c r="AU17" s="309">
        <f t="shared" si="46"/>
        <v>0</v>
      </c>
      <c r="AV17" s="627">
        <f t="shared" si="47"/>
        <v>0</v>
      </c>
      <c r="AW17" s="626">
        <f t="shared" si="48"/>
        <v>0</v>
      </c>
      <c r="AX17" s="309">
        <f t="shared" si="49"/>
        <v>0</v>
      </c>
      <c r="AY17" s="309">
        <f t="shared" si="50"/>
        <v>0</v>
      </c>
      <c r="AZ17" s="627">
        <f t="shared" si="51"/>
        <v>0</v>
      </c>
      <c r="BA17" s="626">
        <f>IF(OR($D17="",$D17="Select"),"",IFERROR(VLOOKUP(D17&amp;CD$5,'Light Options'!$A:$O,15,0),0)*CD17+IFERROR(VLOOKUP(D17&amp;CE$5,'Light Options'!$A:$O,15,0),0)*CE17+IFERROR(VLOOKUP(D17&amp;CF$5,'Light Options'!$A:$O,15,0),0)*CF17)</f>
        <v>0</v>
      </c>
      <c r="BB17" s="309"/>
      <c r="BC17" s="309">
        <f t="shared" si="14"/>
        <v>10</v>
      </c>
      <c r="BD17" s="309">
        <f t="shared" si="52"/>
        <v>10</v>
      </c>
      <c r="BE17" s="627">
        <f t="shared" si="53"/>
        <v>0</v>
      </c>
      <c r="BF17" s="626">
        <f t="shared" si="54"/>
        <v>13.333333333333334</v>
      </c>
      <c r="BG17" s="309">
        <f t="shared" si="55"/>
        <v>40</v>
      </c>
      <c r="BH17" s="309">
        <f t="shared" si="56"/>
        <v>30</v>
      </c>
      <c r="BI17" s="309">
        <f t="shared" si="57"/>
        <v>3.3333333333333339</v>
      </c>
      <c r="BJ17" s="627">
        <f t="shared" si="58"/>
        <v>10.000000000000002</v>
      </c>
      <c r="BK17" s="626">
        <f>IF(OR($D17="",$D17="Select"),"",IFERROR($M17*VLOOKUP($L17,'Light Options'!$A$503:$C$508,3,0),0))</f>
        <v>300</v>
      </c>
      <c r="BL17" s="309">
        <f t="shared" si="59"/>
        <v>400</v>
      </c>
      <c r="BM17" s="309">
        <f>IF(OR($D17="",$D17="Select"),"",IFERROR($M17*VLOOKUP($L17,'Light Options'!$A$503:$D$508,4,0),0))</f>
        <v>226</v>
      </c>
      <c r="BN17" s="627">
        <f t="shared" si="60"/>
        <v>301.33333333333331</v>
      </c>
      <c r="BO17" s="643">
        <f t="shared" si="61"/>
        <v>3400</v>
      </c>
      <c r="BP17" s="308">
        <f t="shared" si="62"/>
        <v>8.8235294117647062E-4</v>
      </c>
      <c r="BQ17" s="548">
        <f>IF(OR($D17="",$D17="Select"),"",IFERROR(VLOOKUP(D17&amp;CD$5,'Light Options'!$A:$P,16,0),0)*CD17+IFERROR(VLOOKUP(D17&amp;CE$5,'Light Options'!$A:$P,16,0),0)*CE17+IFERROR(VLOOKUP(D17&amp;CF$5,'Light Options'!$A:$P,16,0),0)*CF17)</f>
        <v>0</v>
      </c>
      <c r="BR17" s="548">
        <f>IF(OR($D17="",$D17="Select"),"",IFERROR(VLOOKUP(D17&amp;CD$5,'Light Options'!$A:$Q,17,0),0)*CD17+IFERROR(VLOOKUP(D17&amp;CE$5,'Light Options'!$A:$Q,17,0),0)*CE17+IFERROR(VLOOKUP(D17&amp;CF$5,'Light Options'!$A:$Q,17,0),0)*CF17)</f>
        <v>0</v>
      </c>
      <c r="BS17" s="309">
        <f t="shared" si="63"/>
        <v>0</v>
      </c>
      <c r="BT17" s="309">
        <f t="shared" si="64"/>
        <v>0</v>
      </c>
      <c r="BU17" s="309">
        <f>IF(OR($D17="",$D17="Select"),"",IFERROR(VLOOKUP(D17&amp;CD$5,'Light Options'!$A:$E,5,0),0)*CD17+IFERROR(VLOOKUP(D17&amp;CE$5,'Light Options'!$A:$E,5,0),0)*CE17+IFERROR(VLOOKUP(D17&amp;CF$5,'Light Options'!$A:$E,5,0),0)*CF17)</f>
        <v>0</v>
      </c>
      <c r="BV17" s="309">
        <f t="shared" si="65"/>
        <v>0</v>
      </c>
      <c r="BW17" s="309">
        <f t="shared" si="66"/>
        <v>0</v>
      </c>
      <c r="BX17" s="627">
        <f t="shared" si="67"/>
        <v>0</v>
      </c>
      <c r="BY17" s="575"/>
      <c r="BZ17" s="575"/>
      <c r="CA17" s="667"/>
      <c r="CB17" s="667">
        <f t="shared" si="68"/>
        <v>0</v>
      </c>
      <c r="CC17" s="667">
        <f t="shared" si="69"/>
        <v>11</v>
      </c>
      <c r="CD17" s="667">
        <v>0</v>
      </c>
      <c r="CE17" s="667">
        <v>0</v>
      </c>
      <c r="CF17" s="667">
        <v>0</v>
      </c>
      <c r="CG17" s="673">
        <v>0</v>
      </c>
      <c r="CH17" s="673">
        <v>0</v>
      </c>
      <c r="CI17" s="673">
        <v>0</v>
      </c>
      <c r="CJ17" s="673">
        <v>0</v>
      </c>
      <c r="CK17" s="673">
        <v>0</v>
      </c>
      <c r="CL17" s="673">
        <v>0</v>
      </c>
      <c r="CM17" s="673">
        <v>0</v>
      </c>
      <c r="CN17" s="667"/>
    </row>
    <row r="18" spans="1:92" x14ac:dyDescent="0.2">
      <c r="A18" s="658">
        <v>12</v>
      </c>
      <c r="B18" s="123"/>
      <c r="C18" s="123"/>
      <c r="D18" s="123" t="s">
        <v>686</v>
      </c>
      <c r="E18" s="123"/>
      <c r="F18" s="123">
        <v>3</v>
      </c>
      <c r="G18" s="28"/>
      <c r="H18" s="538">
        <f>IF($D18="Select","",IFERROR(VLOOKUP($D18,'Light Options'!$B:$E,4,0),""))</f>
        <v>90</v>
      </c>
      <c r="I18" s="538">
        <f>IF($D18="Select","",IFERROR(VLOOKUP($D18,'Light Options'!$B:$D,3,0),""))</f>
        <v>6800</v>
      </c>
      <c r="J18" s="123" t="s">
        <v>1447</v>
      </c>
      <c r="K18" s="123">
        <v>2</v>
      </c>
      <c r="L18" s="123" t="s">
        <v>1287</v>
      </c>
      <c r="M18" s="123">
        <v>2</v>
      </c>
      <c r="N18" s="123" t="s">
        <v>428</v>
      </c>
      <c r="O18" s="571" t="str">
        <f>IF(OR($D18="",$D18="Select"),"",IFERROR(IF(VLOOKUP(D18&amp;N18,'Light Options'!$A:$H,8,0)=0,"",VLOOKUP(D18&amp;N18,'Light Options'!$A:$H,8,0)),""))</f>
        <v/>
      </c>
      <c r="P18" s="538" t="str">
        <f>IF(OR($D18="",$D18="Select"),"",IFERROR(IF(VLOOKUP(D18&amp;N18,'Light Options'!$A:$L,12,0)=0,"",VLOOKUP(D18&amp;N18,'Light Options'!$A:$L,12,0)),""))</f>
        <v/>
      </c>
      <c r="Q18" s="538" t="str">
        <f>IF(OR($D18="",$D18="Select"),"",IFERROR(IF(VLOOKUP(D18&amp;N18,'Light Options'!$A:$I,9,0)=0,"",VLOOKUP(D18&amp;N18,'Light Options'!$A:$I,9,0)),""))</f>
        <v/>
      </c>
      <c r="R18" s="538">
        <f t="shared" si="23"/>
        <v>3</v>
      </c>
      <c r="S18" s="572">
        <f>IF(OR($D18="",$D18="Select"),"",IFERROR(VLOOKUP(D18&amp;CD$5,'Light Options'!$A:$J,10,0),0)*CD18+IFERROR(VLOOKUP(D18&amp;CE$5,'Light Options'!$A:$J,10,0),0)*CE18+IFERROR(VLOOKUP(D18&amp;CF$5,'Light Options'!$A:$J,10,0),0)*CF18)</f>
        <v>0</v>
      </c>
      <c r="T18" s="659">
        <f>IF(OR($D18="",$D18="Select"),"",IFERROR(VLOOKUP(D18&amp;CD$5,'Light Options'!$A:$K,11,0),0)*CD18+IFERROR(VLOOKUP(D18&amp;CE$5,'Light Options'!$A:$K,11,0),0)*CE18+IFERROR(VLOOKUP(D18&amp;CF$5,'Light Options'!$A:$K,11,0),0)*CF18)</f>
        <v>0</v>
      </c>
      <c r="U18" s="650">
        <f t="shared" si="24"/>
        <v>0</v>
      </c>
      <c r="V18" s="550">
        <f t="shared" si="25"/>
        <v>0</v>
      </c>
      <c r="W18" s="582">
        <f t="shared" si="26"/>
        <v>0</v>
      </c>
      <c r="X18" s="550">
        <f t="shared" si="27"/>
        <v>0</v>
      </c>
      <c r="Y18" s="583">
        <f t="shared" si="28"/>
        <v>10</v>
      </c>
      <c r="Z18" s="583">
        <f t="shared" si="29"/>
        <v>13.333333333333334</v>
      </c>
      <c r="AA18" s="583">
        <f t="shared" si="30"/>
        <v>3.3333333333333339</v>
      </c>
      <c r="AB18" s="309">
        <f t="shared" si="31"/>
        <v>571</v>
      </c>
      <c r="AC18" s="309">
        <f t="shared" si="32"/>
        <v>756.33333333333326</v>
      </c>
      <c r="AD18" s="309">
        <f t="shared" si="33"/>
        <v>185.33333333333326</v>
      </c>
      <c r="AE18" s="596"/>
      <c r="AF18" s="596">
        <f t="shared" si="34"/>
        <v>756.33333333333326</v>
      </c>
      <c r="AG18" s="584">
        <f t="shared" si="35"/>
        <v>0.54</v>
      </c>
      <c r="AH18" s="584">
        <f t="shared" si="36"/>
        <v>0</v>
      </c>
      <c r="AI18" s="308">
        <f t="shared" si="37"/>
        <v>0.54</v>
      </c>
      <c r="AJ18" s="308">
        <f t="shared" si="38"/>
        <v>0.16200000000000001</v>
      </c>
      <c r="AK18" s="308">
        <f t="shared" si="39"/>
        <v>0.70200000000000007</v>
      </c>
      <c r="AL18" s="309">
        <f t="shared" si="40"/>
        <v>0</v>
      </c>
      <c r="AM18" s="309">
        <f t="shared" si="41"/>
        <v>0</v>
      </c>
      <c r="AN18" s="309">
        <f t="shared" si="42"/>
        <v>0</v>
      </c>
      <c r="AO18" s="309">
        <f t="shared" si="43"/>
        <v>0</v>
      </c>
      <c r="AP18" s="309">
        <f t="shared" si="44"/>
        <v>0</v>
      </c>
      <c r="AQ18" s="627">
        <f t="shared" si="7"/>
        <v>15</v>
      </c>
      <c r="AR18" s="626">
        <f>IF(OR($D18="",$D18="Select"),"",IFERROR(VLOOKUP($D18&amp;CD$5,'Light Options'!$A:$O,13,0),0)*CD18+IFERROR(VLOOKUP($D18&amp;CE$5,'Light Options'!$A:$O,13,0),0)*CE18+IFERROR(VLOOKUP($D18&amp;CF$5,'Light Options'!$A:$O,13,0),0)*CF18)</f>
        <v>0</v>
      </c>
      <c r="AS18" s="309">
        <f t="shared" si="45"/>
        <v>0</v>
      </c>
      <c r="AT18" s="309">
        <f t="shared" si="9"/>
        <v>0</v>
      </c>
      <c r="AU18" s="309">
        <f t="shared" si="46"/>
        <v>0</v>
      </c>
      <c r="AV18" s="627">
        <f t="shared" si="47"/>
        <v>0</v>
      </c>
      <c r="AW18" s="626">
        <f t="shared" si="48"/>
        <v>0</v>
      </c>
      <c r="AX18" s="309">
        <f t="shared" si="49"/>
        <v>0</v>
      </c>
      <c r="AY18" s="309">
        <f t="shared" si="50"/>
        <v>0</v>
      </c>
      <c r="AZ18" s="627">
        <f t="shared" si="51"/>
        <v>0</v>
      </c>
      <c r="BA18" s="626">
        <f>IF(OR($D18="",$D18="Select"),"",IFERROR(VLOOKUP(D18&amp;CD$5,'Light Options'!$A:$O,15,0),0)*CD18+IFERROR(VLOOKUP(D18&amp;CE$5,'Light Options'!$A:$O,15,0),0)*CE18+IFERROR(VLOOKUP(D18&amp;CF$5,'Light Options'!$A:$O,15,0),0)*CF18)</f>
        <v>0</v>
      </c>
      <c r="BB18" s="309"/>
      <c r="BC18" s="309">
        <f t="shared" si="14"/>
        <v>10</v>
      </c>
      <c r="BD18" s="309">
        <f t="shared" si="52"/>
        <v>10</v>
      </c>
      <c r="BE18" s="627">
        <f t="shared" si="53"/>
        <v>0</v>
      </c>
      <c r="BF18" s="626">
        <f t="shared" si="54"/>
        <v>13.333333333333334</v>
      </c>
      <c r="BG18" s="309">
        <f t="shared" si="55"/>
        <v>40</v>
      </c>
      <c r="BH18" s="309">
        <f t="shared" si="56"/>
        <v>30</v>
      </c>
      <c r="BI18" s="309">
        <f t="shared" si="57"/>
        <v>3.3333333333333339</v>
      </c>
      <c r="BJ18" s="627">
        <f t="shared" si="58"/>
        <v>10.000000000000002</v>
      </c>
      <c r="BK18" s="626">
        <f>IF(OR($D18="",$D18="Select"),"",IFERROR($M18*VLOOKUP($L18,'Light Options'!$A$503:$C$508,3,0),0))</f>
        <v>300</v>
      </c>
      <c r="BL18" s="309">
        <f t="shared" si="59"/>
        <v>400</v>
      </c>
      <c r="BM18" s="309">
        <f>IF(OR($D18="",$D18="Select"),"",IFERROR($M18*VLOOKUP($L18,'Light Options'!$A$503:$D$508,4,0),0))</f>
        <v>226</v>
      </c>
      <c r="BN18" s="627">
        <f t="shared" si="60"/>
        <v>301.33333333333331</v>
      </c>
      <c r="BO18" s="643">
        <f t="shared" si="61"/>
        <v>3400</v>
      </c>
      <c r="BP18" s="308">
        <f t="shared" si="62"/>
        <v>8.8235294117647062E-4</v>
      </c>
      <c r="BQ18" s="548">
        <f>IF(OR($D18="",$D18="Select"),"",IFERROR(VLOOKUP(D18&amp;CD$5,'Light Options'!$A:$P,16,0),0)*CD18+IFERROR(VLOOKUP(D18&amp;CE$5,'Light Options'!$A:$P,16,0),0)*CE18+IFERROR(VLOOKUP(D18&amp;CF$5,'Light Options'!$A:$P,16,0),0)*CF18)</f>
        <v>0</v>
      </c>
      <c r="BR18" s="548">
        <f>IF(OR($D18="",$D18="Select"),"",IFERROR(VLOOKUP(D18&amp;CD$5,'Light Options'!$A:$Q,17,0),0)*CD18+IFERROR(VLOOKUP(D18&amp;CE$5,'Light Options'!$A:$Q,17,0),0)*CE18+IFERROR(VLOOKUP(D18&amp;CF$5,'Light Options'!$A:$Q,17,0),0)*CF18)</f>
        <v>0</v>
      </c>
      <c r="BS18" s="309">
        <f t="shared" si="63"/>
        <v>0</v>
      </c>
      <c r="BT18" s="309">
        <f t="shared" si="64"/>
        <v>0</v>
      </c>
      <c r="BU18" s="309">
        <f>IF(OR($D18="",$D18="Select"),"",IFERROR(VLOOKUP(D18&amp;CD$5,'Light Options'!$A:$E,5,0),0)*CD18+IFERROR(VLOOKUP(D18&amp;CE$5,'Light Options'!$A:$E,5,0),0)*CE18+IFERROR(VLOOKUP(D18&amp;CF$5,'Light Options'!$A:$E,5,0),0)*CF18)</f>
        <v>0</v>
      </c>
      <c r="BV18" s="309">
        <f t="shared" si="65"/>
        <v>0</v>
      </c>
      <c r="BW18" s="309">
        <f t="shared" si="66"/>
        <v>0</v>
      </c>
      <c r="BX18" s="627">
        <f t="shared" si="67"/>
        <v>0</v>
      </c>
      <c r="BY18" s="575"/>
      <c r="BZ18" s="575"/>
      <c r="CA18" s="667"/>
      <c r="CB18" s="667">
        <f t="shared" si="68"/>
        <v>0</v>
      </c>
      <c r="CC18" s="667">
        <f t="shared" si="69"/>
        <v>12</v>
      </c>
      <c r="CD18" s="667">
        <v>0</v>
      </c>
      <c r="CE18" s="667">
        <v>0</v>
      </c>
      <c r="CF18" s="667">
        <v>0</v>
      </c>
      <c r="CG18" s="673">
        <v>0</v>
      </c>
      <c r="CH18" s="673">
        <v>0</v>
      </c>
      <c r="CI18" s="673">
        <v>0</v>
      </c>
      <c r="CJ18" s="673">
        <v>0</v>
      </c>
      <c r="CK18" s="673">
        <v>0</v>
      </c>
      <c r="CL18" s="673">
        <v>0</v>
      </c>
      <c r="CM18" s="673">
        <v>0</v>
      </c>
      <c r="CN18" s="667"/>
    </row>
    <row r="19" spans="1:92" x14ac:dyDescent="0.2">
      <c r="A19" s="658">
        <v>13</v>
      </c>
      <c r="B19" s="123"/>
      <c r="C19" s="123"/>
      <c r="D19" s="123" t="s">
        <v>686</v>
      </c>
      <c r="E19" s="123"/>
      <c r="F19" s="123">
        <v>3</v>
      </c>
      <c r="G19" s="28"/>
      <c r="H19" s="538">
        <f>IF($D19="Select","",IFERROR(VLOOKUP($D19,'Light Options'!$B:$E,4,0),""))</f>
        <v>90</v>
      </c>
      <c r="I19" s="538">
        <f>IF($D19="Select","",IFERROR(VLOOKUP($D19,'Light Options'!$B:$D,3,0),""))</f>
        <v>6800</v>
      </c>
      <c r="J19" s="123" t="s">
        <v>1447</v>
      </c>
      <c r="K19" s="123">
        <v>2</v>
      </c>
      <c r="L19" s="123" t="s">
        <v>1287</v>
      </c>
      <c r="M19" s="123">
        <v>2</v>
      </c>
      <c r="N19" s="123" t="s">
        <v>428</v>
      </c>
      <c r="O19" s="571" t="str">
        <f>IF(OR($D19="",$D19="Select"),"",IFERROR(IF(VLOOKUP(D19&amp;N19,'Light Options'!$A:$H,8,0)=0,"",VLOOKUP(D19&amp;N19,'Light Options'!$A:$H,8,0)),""))</f>
        <v/>
      </c>
      <c r="P19" s="538" t="str">
        <f>IF(OR($D19="",$D19="Select"),"",IFERROR(IF(VLOOKUP(D19&amp;N19,'Light Options'!$A:$L,12,0)=0,"",VLOOKUP(D19&amp;N19,'Light Options'!$A:$L,12,0)),""))</f>
        <v/>
      </c>
      <c r="Q19" s="538" t="str">
        <f>IF(OR($D19="",$D19="Select"),"",IFERROR(IF(VLOOKUP(D19&amp;N19,'Light Options'!$A:$I,9,0)=0,"",VLOOKUP(D19&amp;N19,'Light Options'!$A:$I,9,0)),""))</f>
        <v/>
      </c>
      <c r="R19" s="538">
        <f t="shared" si="23"/>
        <v>3</v>
      </c>
      <c r="S19" s="572">
        <f>IF(OR($D19="",$D19="Select"),"",IFERROR(VLOOKUP(D19&amp;CD$5,'Light Options'!$A:$J,10,0),0)*CD19+IFERROR(VLOOKUP(D19&amp;CE$5,'Light Options'!$A:$J,10,0),0)*CE19+IFERROR(VLOOKUP(D19&amp;CF$5,'Light Options'!$A:$J,10,0),0)*CF19)</f>
        <v>0</v>
      </c>
      <c r="T19" s="659">
        <f>IF(OR($D19="",$D19="Select"),"",IFERROR(VLOOKUP(D19&amp;CD$5,'Light Options'!$A:$K,11,0),0)*CD19+IFERROR(VLOOKUP(D19&amp;CE$5,'Light Options'!$A:$K,11,0),0)*CE19+IFERROR(VLOOKUP(D19&amp;CF$5,'Light Options'!$A:$K,11,0),0)*CF19)</f>
        <v>0</v>
      </c>
      <c r="U19" s="650">
        <f t="shared" si="24"/>
        <v>0</v>
      </c>
      <c r="V19" s="550">
        <f t="shared" si="25"/>
        <v>0</v>
      </c>
      <c r="W19" s="582">
        <f t="shared" si="26"/>
        <v>0</v>
      </c>
      <c r="X19" s="550">
        <f t="shared" si="27"/>
        <v>0</v>
      </c>
      <c r="Y19" s="583">
        <f t="shared" si="28"/>
        <v>10</v>
      </c>
      <c r="Z19" s="583">
        <f t="shared" si="29"/>
        <v>13.333333333333334</v>
      </c>
      <c r="AA19" s="583">
        <f t="shared" si="30"/>
        <v>3.3333333333333339</v>
      </c>
      <c r="AB19" s="309">
        <f t="shared" si="31"/>
        <v>571</v>
      </c>
      <c r="AC19" s="309">
        <f t="shared" si="32"/>
        <v>756.33333333333326</v>
      </c>
      <c r="AD19" s="309">
        <f t="shared" si="33"/>
        <v>185.33333333333326</v>
      </c>
      <c r="AE19" s="596"/>
      <c r="AF19" s="596">
        <f t="shared" si="34"/>
        <v>756.33333333333326</v>
      </c>
      <c r="AG19" s="584">
        <f t="shared" si="35"/>
        <v>0.54</v>
      </c>
      <c r="AH19" s="584">
        <f t="shared" si="36"/>
        <v>0</v>
      </c>
      <c r="AI19" s="308">
        <f t="shared" si="37"/>
        <v>0.54</v>
      </c>
      <c r="AJ19" s="308">
        <f t="shared" si="38"/>
        <v>0.16200000000000001</v>
      </c>
      <c r="AK19" s="308">
        <f t="shared" si="39"/>
        <v>0.70200000000000007</v>
      </c>
      <c r="AL19" s="309">
        <f t="shared" si="40"/>
        <v>0</v>
      </c>
      <c r="AM19" s="309">
        <f t="shared" si="41"/>
        <v>0</v>
      </c>
      <c r="AN19" s="309">
        <f t="shared" si="42"/>
        <v>0</v>
      </c>
      <c r="AO19" s="309">
        <f t="shared" si="43"/>
        <v>0</v>
      </c>
      <c r="AP19" s="309">
        <f t="shared" si="44"/>
        <v>0</v>
      </c>
      <c r="AQ19" s="627">
        <f t="shared" si="7"/>
        <v>15</v>
      </c>
      <c r="AR19" s="626">
        <f>IF(OR($D19="",$D19="Select"),"",IFERROR(VLOOKUP($D19&amp;CD$5,'Light Options'!$A:$O,13,0),0)*CD19+IFERROR(VLOOKUP($D19&amp;CE$5,'Light Options'!$A:$O,13,0),0)*CE19+IFERROR(VLOOKUP($D19&amp;CF$5,'Light Options'!$A:$O,13,0),0)*CF19)</f>
        <v>0</v>
      </c>
      <c r="AS19" s="309">
        <f t="shared" si="45"/>
        <v>0</v>
      </c>
      <c r="AT19" s="309">
        <f t="shared" si="9"/>
        <v>0</v>
      </c>
      <c r="AU19" s="309">
        <f t="shared" si="46"/>
        <v>0</v>
      </c>
      <c r="AV19" s="627">
        <f t="shared" si="47"/>
        <v>0</v>
      </c>
      <c r="AW19" s="626">
        <f t="shared" si="48"/>
        <v>0</v>
      </c>
      <c r="AX19" s="309">
        <f t="shared" si="49"/>
        <v>0</v>
      </c>
      <c r="AY19" s="309">
        <f t="shared" si="50"/>
        <v>0</v>
      </c>
      <c r="AZ19" s="627">
        <f t="shared" si="51"/>
        <v>0</v>
      </c>
      <c r="BA19" s="626">
        <f>IF(OR($D19="",$D19="Select"),"",IFERROR(VLOOKUP(D19&amp;CD$5,'Light Options'!$A:$O,15,0),0)*CD19+IFERROR(VLOOKUP(D19&amp;CE$5,'Light Options'!$A:$O,15,0),0)*CE19+IFERROR(VLOOKUP(D19&amp;CF$5,'Light Options'!$A:$O,15,0),0)*CF19)</f>
        <v>0</v>
      </c>
      <c r="BB19" s="309"/>
      <c r="BC19" s="309">
        <f t="shared" si="14"/>
        <v>10</v>
      </c>
      <c r="BD19" s="309">
        <f t="shared" si="52"/>
        <v>10</v>
      </c>
      <c r="BE19" s="627">
        <f t="shared" si="53"/>
        <v>0</v>
      </c>
      <c r="BF19" s="626">
        <f t="shared" si="54"/>
        <v>13.333333333333334</v>
      </c>
      <c r="BG19" s="309">
        <f t="shared" si="55"/>
        <v>40</v>
      </c>
      <c r="BH19" s="309">
        <f t="shared" si="56"/>
        <v>30</v>
      </c>
      <c r="BI19" s="309">
        <f t="shared" si="57"/>
        <v>3.3333333333333339</v>
      </c>
      <c r="BJ19" s="627">
        <f t="shared" si="58"/>
        <v>10.000000000000002</v>
      </c>
      <c r="BK19" s="626">
        <f>IF(OR($D19="",$D19="Select"),"",IFERROR($M19*VLOOKUP($L19,'Light Options'!$A$503:$C$508,3,0),0))</f>
        <v>300</v>
      </c>
      <c r="BL19" s="309">
        <f t="shared" si="59"/>
        <v>400</v>
      </c>
      <c r="BM19" s="309">
        <f>IF(OR($D19="",$D19="Select"),"",IFERROR($M19*VLOOKUP($L19,'Light Options'!$A$503:$D$508,4,0),0))</f>
        <v>226</v>
      </c>
      <c r="BN19" s="627">
        <f t="shared" si="60"/>
        <v>301.33333333333331</v>
      </c>
      <c r="BO19" s="643">
        <f t="shared" si="61"/>
        <v>3400</v>
      </c>
      <c r="BP19" s="308">
        <f t="shared" si="62"/>
        <v>8.8235294117647062E-4</v>
      </c>
      <c r="BQ19" s="548">
        <f>IF(OR($D19="",$D19="Select"),"",IFERROR(VLOOKUP(D19&amp;CD$5,'Light Options'!$A:$P,16,0),0)*CD19+IFERROR(VLOOKUP(D19&amp;CE$5,'Light Options'!$A:$P,16,0),0)*CE19+IFERROR(VLOOKUP(D19&amp;CF$5,'Light Options'!$A:$P,16,0),0)*CF19)</f>
        <v>0</v>
      </c>
      <c r="BR19" s="548">
        <f>IF(OR($D19="",$D19="Select"),"",IFERROR(VLOOKUP(D19&amp;CD$5,'Light Options'!$A:$Q,17,0),0)*CD19+IFERROR(VLOOKUP(D19&amp;CE$5,'Light Options'!$A:$Q,17,0),0)*CE19+IFERROR(VLOOKUP(D19&amp;CF$5,'Light Options'!$A:$Q,17,0),0)*CF19)</f>
        <v>0</v>
      </c>
      <c r="BS19" s="309">
        <f t="shared" si="63"/>
        <v>0</v>
      </c>
      <c r="BT19" s="309">
        <f t="shared" si="64"/>
        <v>0</v>
      </c>
      <c r="BU19" s="309">
        <f>IF(OR($D19="",$D19="Select"),"",IFERROR(VLOOKUP(D19&amp;CD$5,'Light Options'!$A:$E,5,0),0)*CD19+IFERROR(VLOOKUP(D19&amp;CE$5,'Light Options'!$A:$E,5,0),0)*CE19+IFERROR(VLOOKUP(D19&amp;CF$5,'Light Options'!$A:$E,5,0),0)*CF19)</f>
        <v>0</v>
      </c>
      <c r="BV19" s="309">
        <f t="shared" si="65"/>
        <v>0</v>
      </c>
      <c r="BW19" s="309">
        <f t="shared" si="66"/>
        <v>0</v>
      </c>
      <c r="BX19" s="627">
        <f t="shared" si="67"/>
        <v>0</v>
      </c>
      <c r="CA19" s="667"/>
      <c r="CB19" s="667">
        <f t="shared" si="68"/>
        <v>0</v>
      </c>
      <c r="CC19" s="667">
        <f t="shared" si="69"/>
        <v>13</v>
      </c>
      <c r="CD19" s="667">
        <v>0</v>
      </c>
      <c r="CE19" s="667">
        <v>0</v>
      </c>
      <c r="CF19" s="667">
        <v>0</v>
      </c>
      <c r="CG19" s="673">
        <v>0</v>
      </c>
      <c r="CH19" s="673">
        <v>0</v>
      </c>
      <c r="CI19" s="673">
        <v>0</v>
      </c>
      <c r="CJ19" s="673">
        <v>0</v>
      </c>
      <c r="CK19" s="673">
        <v>0</v>
      </c>
      <c r="CL19" s="673">
        <v>0</v>
      </c>
      <c r="CM19" s="673">
        <v>0</v>
      </c>
      <c r="CN19" s="667"/>
    </row>
    <row r="20" spans="1:92" x14ac:dyDescent="0.2">
      <c r="A20" s="658">
        <v>14</v>
      </c>
      <c r="B20" s="123"/>
      <c r="C20" s="123"/>
      <c r="D20" s="123" t="s">
        <v>686</v>
      </c>
      <c r="E20" s="123"/>
      <c r="F20" s="123">
        <v>3</v>
      </c>
      <c r="G20" s="28"/>
      <c r="H20" s="538">
        <f>IF($D20="Select","",IFERROR(VLOOKUP($D20,'Light Options'!$B:$E,4,0),""))</f>
        <v>90</v>
      </c>
      <c r="I20" s="538">
        <f>IF($D20="Select","",IFERROR(VLOOKUP($D20,'Light Options'!$B:$D,3,0),""))</f>
        <v>6800</v>
      </c>
      <c r="J20" s="123" t="s">
        <v>1447</v>
      </c>
      <c r="K20" s="123">
        <v>2</v>
      </c>
      <c r="L20" s="123" t="s">
        <v>1287</v>
      </c>
      <c r="M20" s="123">
        <v>2</v>
      </c>
      <c r="N20" s="123" t="s">
        <v>428</v>
      </c>
      <c r="O20" s="571" t="str">
        <f>IF(OR($D20="",$D20="Select"),"",IFERROR(IF(VLOOKUP(D20&amp;N20,'Light Options'!$A:$H,8,0)=0,"",VLOOKUP(D20&amp;N20,'Light Options'!$A:$H,8,0)),""))</f>
        <v/>
      </c>
      <c r="P20" s="538" t="str">
        <f>IF(OR($D20="",$D20="Select"),"",IFERROR(IF(VLOOKUP(D20&amp;N20,'Light Options'!$A:$L,12,0)=0,"",VLOOKUP(D20&amp;N20,'Light Options'!$A:$L,12,0)),""))</f>
        <v/>
      </c>
      <c r="Q20" s="538" t="str">
        <f>IF(OR($D20="",$D20="Select"),"",IFERROR(IF(VLOOKUP(D20&amp;N20,'Light Options'!$A:$I,9,0)=0,"",VLOOKUP(D20&amp;N20,'Light Options'!$A:$I,9,0)),""))</f>
        <v/>
      </c>
      <c r="R20" s="538">
        <f t="shared" si="23"/>
        <v>3</v>
      </c>
      <c r="S20" s="572">
        <f>IF(OR($D20="",$D20="Select"),"",IFERROR(VLOOKUP(D20&amp;CD$5,'Light Options'!$A:$J,10,0),0)*CD20+IFERROR(VLOOKUP(D20&amp;CE$5,'Light Options'!$A:$J,10,0),0)*CE20+IFERROR(VLOOKUP(D20&amp;CF$5,'Light Options'!$A:$J,10,0),0)*CF20)</f>
        <v>0</v>
      </c>
      <c r="T20" s="659">
        <f>IF(OR($D20="",$D20="Select"),"",IFERROR(VLOOKUP(D20&amp;CD$5,'Light Options'!$A:$K,11,0),0)*CD20+IFERROR(VLOOKUP(D20&amp;CE$5,'Light Options'!$A:$K,11,0),0)*CE20+IFERROR(VLOOKUP(D20&amp;CF$5,'Light Options'!$A:$K,11,0),0)*CF20)</f>
        <v>0</v>
      </c>
      <c r="U20" s="650">
        <f t="shared" si="24"/>
        <v>0</v>
      </c>
      <c r="V20" s="550">
        <f t="shared" si="25"/>
        <v>0</v>
      </c>
      <c r="W20" s="582">
        <f t="shared" si="26"/>
        <v>0</v>
      </c>
      <c r="X20" s="550">
        <f t="shared" si="27"/>
        <v>0</v>
      </c>
      <c r="Y20" s="583">
        <f t="shared" si="28"/>
        <v>10</v>
      </c>
      <c r="Z20" s="583">
        <f t="shared" si="29"/>
        <v>13.333333333333334</v>
      </c>
      <c r="AA20" s="583">
        <f t="shared" si="30"/>
        <v>3.3333333333333339</v>
      </c>
      <c r="AB20" s="309">
        <f t="shared" si="31"/>
        <v>571</v>
      </c>
      <c r="AC20" s="309">
        <f t="shared" si="32"/>
        <v>756.33333333333326</v>
      </c>
      <c r="AD20" s="309">
        <f t="shared" si="33"/>
        <v>185.33333333333326</v>
      </c>
      <c r="AE20" s="596"/>
      <c r="AF20" s="596">
        <f t="shared" si="34"/>
        <v>756.33333333333326</v>
      </c>
      <c r="AG20" s="584">
        <f t="shared" si="35"/>
        <v>0.54</v>
      </c>
      <c r="AH20" s="584">
        <f t="shared" si="36"/>
        <v>0</v>
      </c>
      <c r="AI20" s="308">
        <f t="shared" si="37"/>
        <v>0.54</v>
      </c>
      <c r="AJ20" s="308">
        <f t="shared" si="38"/>
        <v>0.16200000000000001</v>
      </c>
      <c r="AK20" s="308">
        <f t="shared" si="39"/>
        <v>0.70200000000000007</v>
      </c>
      <c r="AL20" s="309">
        <f t="shared" si="40"/>
        <v>0</v>
      </c>
      <c r="AM20" s="309">
        <f t="shared" si="41"/>
        <v>0</v>
      </c>
      <c r="AN20" s="309">
        <f t="shared" si="42"/>
        <v>0</v>
      </c>
      <c r="AO20" s="309">
        <f t="shared" si="43"/>
        <v>0</v>
      </c>
      <c r="AP20" s="309">
        <f t="shared" si="44"/>
        <v>0</v>
      </c>
      <c r="AQ20" s="627">
        <f t="shared" si="7"/>
        <v>15</v>
      </c>
      <c r="AR20" s="626">
        <f>IF(OR($D20="",$D20="Select"),"",IFERROR(VLOOKUP($D20&amp;CD$5,'Light Options'!$A:$O,13,0),0)*CD20+IFERROR(VLOOKUP($D20&amp;CE$5,'Light Options'!$A:$O,13,0),0)*CE20+IFERROR(VLOOKUP($D20&amp;CF$5,'Light Options'!$A:$O,13,0),0)*CF20)</f>
        <v>0</v>
      </c>
      <c r="AS20" s="309">
        <f t="shared" si="45"/>
        <v>0</v>
      </c>
      <c r="AT20" s="309">
        <f t="shared" si="9"/>
        <v>0</v>
      </c>
      <c r="AU20" s="309">
        <f t="shared" si="46"/>
        <v>0</v>
      </c>
      <c r="AV20" s="627">
        <f t="shared" si="47"/>
        <v>0</v>
      </c>
      <c r="AW20" s="626">
        <f t="shared" si="48"/>
        <v>0</v>
      </c>
      <c r="AX20" s="309">
        <f t="shared" si="49"/>
        <v>0</v>
      </c>
      <c r="AY20" s="309">
        <f t="shared" si="50"/>
        <v>0</v>
      </c>
      <c r="AZ20" s="627">
        <f t="shared" si="51"/>
        <v>0</v>
      </c>
      <c r="BA20" s="626">
        <f>IF(OR($D20="",$D20="Select"),"",IFERROR(VLOOKUP(D20&amp;CD$5,'Light Options'!$A:$O,15,0),0)*CD20+IFERROR(VLOOKUP(D20&amp;CE$5,'Light Options'!$A:$O,15,0),0)*CE20+IFERROR(VLOOKUP(D20&amp;CF$5,'Light Options'!$A:$O,15,0),0)*CF20)</f>
        <v>0</v>
      </c>
      <c r="BB20" s="309"/>
      <c r="BC20" s="309">
        <f t="shared" si="14"/>
        <v>10</v>
      </c>
      <c r="BD20" s="309">
        <f t="shared" si="52"/>
        <v>10</v>
      </c>
      <c r="BE20" s="627">
        <f t="shared" si="53"/>
        <v>0</v>
      </c>
      <c r="BF20" s="626">
        <f t="shared" si="54"/>
        <v>13.333333333333334</v>
      </c>
      <c r="BG20" s="309">
        <f t="shared" si="55"/>
        <v>40</v>
      </c>
      <c r="BH20" s="309">
        <f t="shared" si="56"/>
        <v>30</v>
      </c>
      <c r="BI20" s="309">
        <f t="shared" si="57"/>
        <v>3.3333333333333339</v>
      </c>
      <c r="BJ20" s="627">
        <f t="shared" si="58"/>
        <v>10.000000000000002</v>
      </c>
      <c r="BK20" s="626">
        <f>IF(OR($D20="",$D20="Select"),"",IFERROR($M20*VLOOKUP($L20,'Light Options'!$A$503:$C$508,3,0),0))</f>
        <v>300</v>
      </c>
      <c r="BL20" s="309">
        <f t="shared" si="59"/>
        <v>400</v>
      </c>
      <c r="BM20" s="309">
        <f>IF(OR($D20="",$D20="Select"),"",IFERROR($M20*VLOOKUP($L20,'Light Options'!$A$503:$D$508,4,0),0))</f>
        <v>226</v>
      </c>
      <c r="BN20" s="627">
        <f t="shared" si="60"/>
        <v>301.33333333333331</v>
      </c>
      <c r="BO20" s="643">
        <f t="shared" si="61"/>
        <v>3400</v>
      </c>
      <c r="BP20" s="308">
        <f t="shared" si="62"/>
        <v>8.8235294117647062E-4</v>
      </c>
      <c r="BQ20" s="548">
        <f>IF(OR($D20="",$D20="Select"),"",IFERROR(VLOOKUP(D20&amp;CD$5,'Light Options'!$A:$P,16,0),0)*CD20+IFERROR(VLOOKUP(D20&amp;CE$5,'Light Options'!$A:$P,16,0),0)*CE20+IFERROR(VLOOKUP(D20&amp;CF$5,'Light Options'!$A:$P,16,0),0)*CF20)</f>
        <v>0</v>
      </c>
      <c r="BR20" s="548">
        <f>IF(OR($D20="",$D20="Select"),"",IFERROR(VLOOKUP(D20&amp;CD$5,'Light Options'!$A:$Q,17,0),0)*CD20+IFERROR(VLOOKUP(D20&amp;CE$5,'Light Options'!$A:$Q,17,0),0)*CE20+IFERROR(VLOOKUP(D20&amp;CF$5,'Light Options'!$A:$Q,17,0),0)*CF20)</f>
        <v>0</v>
      </c>
      <c r="BS20" s="309">
        <f t="shared" si="63"/>
        <v>0</v>
      </c>
      <c r="BT20" s="309">
        <f t="shared" si="64"/>
        <v>0</v>
      </c>
      <c r="BU20" s="309">
        <f>IF(OR($D20="",$D20="Select"),"",IFERROR(VLOOKUP(D20&amp;CD$5,'Light Options'!$A:$E,5,0),0)*CD20+IFERROR(VLOOKUP(D20&amp;CE$5,'Light Options'!$A:$E,5,0),0)*CE20+IFERROR(VLOOKUP(D20&amp;CF$5,'Light Options'!$A:$E,5,0),0)*CF20)</f>
        <v>0</v>
      </c>
      <c r="BV20" s="309">
        <f t="shared" si="65"/>
        <v>0</v>
      </c>
      <c r="BW20" s="309">
        <f t="shared" si="66"/>
        <v>0</v>
      </c>
      <c r="BX20" s="627">
        <f t="shared" si="67"/>
        <v>0</v>
      </c>
      <c r="CA20" s="667"/>
      <c r="CB20" s="667">
        <f t="shared" si="68"/>
        <v>0</v>
      </c>
      <c r="CC20" s="667">
        <f t="shared" si="69"/>
        <v>14</v>
      </c>
      <c r="CD20" s="667">
        <v>0</v>
      </c>
      <c r="CE20" s="667">
        <v>0</v>
      </c>
      <c r="CF20" s="667">
        <v>0</v>
      </c>
      <c r="CG20" s="673">
        <v>0</v>
      </c>
      <c r="CH20" s="673">
        <v>0</v>
      </c>
      <c r="CI20" s="673">
        <v>0</v>
      </c>
      <c r="CJ20" s="673">
        <v>0</v>
      </c>
      <c r="CK20" s="673">
        <v>0</v>
      </c>
      <c r="CL20" s="673">
        <v>0</v>
      </c>
      <c r="CM20" s="673">
        <v>0</v>
      </c>
      <c r="CN20" s="667"/>
    </row>
    <row r="21" spans="1:92" x14ac:dyDescent="0.2">
      <c r="A21" s="658">
        <v>15</v>
      </c>
      <c r="B21" s="123"/>
      <c r="C21" s="123"/>
      <c r="D21" s="123" t="s">
        <v>686</v>
      </c>
      <c r="E21" s="123"/>
      <c r="F21" s="123">
        <v>3</v>
      </c>
      <c r="G21" s="28"/>
      <c r="H21" s="538">
        <f>IF($D21="Select","",IFERROR(VLOOKUP($D21,'Light Options'!$B:$E,4,0),""))</f>
        <v>90</v>
      </c>
      <c r="I21" s="538">
        <f>IF($D21="Select","",IFERROR(VLOOKUP($D21,'Light Options'!$B:$D,3,0),""))</f>
        <v>6800</v>
      </c>
      <c r="J21" s="123" t="s">
        <v>1447</v>
      </c>
      <c r="K21" s="123">
        <v>2</v>
      </c>
      <c r="L21" s="123" t="s">
        <v>1287</v>
      </c>
      <c r="M21" s="123">
        <v>2</v>
      </c>
      <c r="N21" s="123" t="s">
        <v>428</v>
      </c>
      <c r="O21" s="571" t="str">
        <f>IF(OR($D21="",$D21="Select"),"",IFERROR(IF(VLOOKUP(D21&amp;N21,'Light Options'!$A:$H,8,0)=0,"",VLOOKUP(D21&amp;N21,'Light Options'!$A:$H,8,0)),""))</f>
        <v/>
      </c>
      <c r="P21" s="538" t="str">
        <f>IF(OR($D21="",$D21="Select"),"",IFERROR(IF(VLOOKUP(D21&amp;N21,'Light Options'!$A:$L,12,0)=0,"",VLOOKUP(D21&amp;N21,'Light Options'!$A:$L,12,0)),""))</f>
        <v/>
      </c>
      <c r="Q21" s="538" t="str">
        <f>IF(OR($D21="",$D21="Select"),"",IFERROR(IF(VLOOKUP(D21&amp;N21,'Light Options'!$A:$I,9,0)=0,"",VLOOKUP(D21&amp;N21,'Light Options'!$A:$I,9,0)),""))</f>
        <v/>
      </c>
      <c r="R21" s="538">
        <f t="shared" ref="R21:R28" si="70">IF(F21="","",F21)</f>
        <v>3</v>
      </c>
      <c r="S21" s="572">
        <f>IF(OR($D21="",$D21="Select"),"",IFERROR(VLOOKUP(D21&amp;CD$5,'Light Options'!$A:$J,10,0),0)*CD21+IFERROR(VLOOKUP(D21&amp;CE$5,'Light Options'!$A:$J,10,0),0)*CE21+IFERROR(VLOOKUP(D21&amp;CF$5,'Light Options'!$A:$J,10,0),0)*CF21)</f>
        <v>0</v>
      </c>
      <c r="T21" s="659">
        <f>IF(OR($D21="",$D21="Select"),"",IFERROR(VLOOKUP(D21&amp;CD$5,'Light Options'!$A:$K,11,0),0)*CD21+IFERROR(VLOOKUP(D21&amp;CE$5,'Light Options'!$A:$K,11,0),0)*CE21+IFERROR(VLOOKUP(D21&amp;CF$5,'Light Options'!$A:$K,11,0),0)*CF21)</f>
        <v>0</v>
      </c>
      <c r="U21" s="650">
        <f t="shared" si="24"/>
        <v>0</v>
      </c>
      <c r="V21" s="550">
        <f t="shared" ref="V21:V28" si="71">IF(OR($D21="",$D21="Select"),"",IFERROR(AF21/AN21,0))</f>
        <v>0</v>
      </c>
      <c r="W21" s="582">
        <f t="shared" si="26"/>
        <v>0</v>
      </c>
      <c r="X21" s="550">
        <f t="shared" ref="X21:X28" si="72">IF(OR($D21="",$D21="Select"),"",IFERROR(AF21/AP21,0))</f>
        <v>0</v>
      </c>
      <c r="Y21" s="583">
        <f t="shared" ref="Y21:Y28" si="73">IF(OR($D21="",$D21="Select"),"",AU21+BD21)</f>
        <v>10</v>
      </c>
      <c r="Z21" s="583">
        <f t="shared" ref="Z21:Z28" si="74">IF(OR($D21="",$D21="Select"),"",AW21+BF21)</f>
        <v>13.333333333333334</v>
      </c>
      <c r="AA21" s="583">
        <f t="shared" ref="AA21:AA28" si="75">IF(OR($D21="",$D21="Select"),"",Z21-Y21)</f>
        <v>3.3333333333333339</v>
      </c>
      <c r="AB21" s="309">
        <f t="shared" ref="AB21:AB28" si="76">IF(OR($D21="",$D21="Select"),"",AV21+BH21+AQ21+BK21+BM21)</f>
        <v>571</v>
      </c>
      <c r="AC21" s="309">
        <f t="shared" ref="AC21:AC28" si="77">IF(OR($D21="",$D21="Select"),"",AX21+BG21+AQ21+BL21+BN21)</f>
        <v>756.33333333333326</v>
      </c>
      <c r="AD21" s="309">
        <f t="shared" ref="AD21:AD28" si="78">IF(OR($D21="",$D21="Select"),"",AC21-AB21)</f>
        <v>185.33333333333326</v>
      </c>
      <c r="AE21" s="596"/>
      <c r="AF21" s="596">
        <f t="shared" ref="AF21:AF28" si="79">IF(OR($D21="",$D21="Select"),"",AC21-AE21)</f>
        <v>756.33333333333326</v>
      </c>
      <c r="AG21" s="584">
        <f t="shared" ref="AG21:AG28" si="80">IF(OR(D21="",D21="Select"),"",IFERROR(F21*H21*K21/1000,0))</f>
        <v>0.54</v>
      </c>
      <c r="AH21" s="584">
        <f t="shared" ref="AH21:AH28" si="81">IF(OR(D21="",D21="Select"),"",IFERROR(K21*R21*S21/1000,0))</f>
        <v>0</v>
      </c>
      <c r="AI21" s="308">
        <f t="shared" ref="AI21:AI28" si="82">IF(OR($D21="",$D21="Select"),"",((F21*H21/1000)-(R21*S21/1000))*K21)</f>
        <v>0.54</v>
      </c>
      <c r="AJ21" s="308">
        <f t="shared" ref="AJ21:AJ28" si="83">IF(NOT(OR(L21="",L21="None")),AI21*$X$2,"")</f>
        <v>0.16200000000000001</v>
      </c>
      <c r="AK21" s="308">
        <f t="shared" ref="AK21:AK28" si="84">IFERROR(AI21+AJ21,IF(AI21&lt;&gt;"",AI21,IF(AJ21&lt;&gt;"",AJ21,"")))</f>
        <v>0.70200000000000007</v>
      </c>
      <c r="AL21" s="309">
        <f t="shared" ref="AL21:AL28" si="85">IF(OR($D21="",$D21="Select"),"",IFERROR(AI21*$C$2,0))</f>
        <v>0</v>
      </c>
      <c r="AM21" s="309">
        <f t="shared" ref="AM21:AM28" si="86">IF(OR($D21="",$D21="Select"),"",IFERROR(AJ21*$C$2,0))</f>
        <v>0</v>
      </c>
      <c r="AN21" s="309">
        <f t="shared" ref="AN21:AN28" si="87">IFERROR(AM21+AL21,"")</f>
        <v>0</v>
      </c>
      <c r="AO21" s="309">
        <f t="shared" ref="AO21:AO28" si="88">IF(OR($D21="",$D21="Select"),"",BX21)</f>
        <v>0</v>
      </c>
      <c r="AP21" s="309">
        <f t="shared" ref="AP21:AP28" si="89">IF(OR($D21="",$D21="Select"),"",AO21+AN21)</f>
        <v>0</v>
      </c>
      <c r="AQ21" s="627">
        <f t="shared" si="7"/>
        <v>15</v>
      </c>
      <c r="AR21" s="626">
        <f>IF(OR($D21="",$D21="Select"),"",IFERROR(VLOOKUP($D21&amp;CD$5,'Light Options'!$A:$O,13,0),0)*CD21+IFERROR(VLOOKUP($D21&amp;CE$5,'Light Options'!$A:$O,13,0),0)*CE21+IFERROR(VLOOKUP($D21&amp;CF$5,'Light Options'!$A:$O,13,0),0)*CF21)</f>
        <v>0</v>
      </c>
      <c r="AS21" s="309">
        <f t="shared" ref="AS21:AS28" si="90">IF(OR($D21="",$D21="Select"),"",AR21*R21)</f>
        <v>0</v>
      </c>
      <c r="AT21" s="309">
        <f t="shared" si="9"/>
        <v>0</v>
      </c>
      <c r="AU21" s="309">
        <f t="shared" ref="AU21:AU28" si="91">IF(OR($D21="",$D21="Select"),"",AT21+AR21)</f>
        <v>0</v>
      </c>
      <c r="AV21" s="627">
        <f t="shared" ref="AV21:AV28" si="92">IF(OR($D21="",$D21="Select"),"",AU21*R21)</f>
        <v>0</v>
      </c>
      <c r="AW21" s="626">
        <f t="shared" ref="AW21:AW28" si="93">IF(OR($D21="",$D21="Select"),"",AU21/(1-$F$2))</f>
        <v>0</v>
      </c>
      <c r="AX21" s="309">
        <f t="shared" ref="AX21:AX28" si="94">IF(OR($D21="",$D21="Select"),"",AW21*R21)</f>
        <v>0</v>
      </c>
      <c r="AY21" s="309">
        <f t="shared" ref="AY21:AY28" si="95">IF(OR($D21="",$D21="Select"),"",AW21-AU21)</f>
        <v>0</v>
      </c>
      <c r="AZ21" s="627">
        <f t="shared" ref="AZ21:AZ28" si="96">IF(OR($D21="",$D21="Select"),"",AY21*R21)</f>
        <v>0</v>
      </c>
      <c r="BA21" s="626">
        <f>IF(OR($D21="",$D21="Select"),"",IFERROR(VLOOKUP(D21&amp;CD$5,'Light Options'!$A:$O,15,0),0)*CD21+IFERROR(VLOOKUP(D21&amp;CE$5,'Light Options'!$A:$O,15,0),0)*CE21+IFERROR(VLOOKUP(D21&amp;CF$5,'Light Options'!$A:$O,15,0),0)*CF21)</f>
        <v>0</v>
      </c>
      <c r="BB21" s="309"/>
      <c r="BC21" s="309">
        <f t="shared" si="14"/>
        <v>10</v>
      </c>
      <c r="BD21" s="309">
        <f t="shared" ref="BD21:BD28" si="97">IF(OR($D21="",$D21="Select"),"",BC21+BB21+BA21)</f>
        <v>10</v>
      </c>
      <c r="BE21" s="627">
        <f t="shared" ref="BE21:BE28" si="98">IF(OR($D21="",$D21="Select"),"",IFERROR((BB21+BA21)*R21,0))</f>
        <v>0</v>
      </c>
      <c r="BF21" s="626">
        <f t="shared" ref="BF21:BF28" si="99">IF(OR($D21="",$D21="Select"),"",BD21/(1-$I$2))</f>
        <v>13.333333333333334</v>
      </c>
      <c r="BG21" s="309">
        <f t="shared" ref="BG21:BG28" si="100">IF(OR($D21="",$D21="Select"),"",BF21*F21)</f>
        <v>40</v>
      </c>
      <c r="BH21" s="309">
        <f t="shared" ref="BH21:BH28" si="101">IF(OR($D21="",$D21="Select"),"",BD21*F21)</f>
        <v>30</v>
      </c>
      <c r="BI21" s="309">
        <f t="shared" ref="BI21:BI28" si="102">IF(OR($D21="",$D21="Select"),"",BF21-BD21)</f>
        <v>3.3333333333333339</v>
      </c>
      <c r="BJ21" s="627">
        <f t="shared" ref="BJ21:BJ28" si="103">IF(OR($D21="",$D21="Select"),"",BI21*F21)</f>
        <v>10.000000000000002</v>
      </c>
      <c r="BK21" s="626">
        <f>IF(OR($D21="",$D21="Select"),"",IFERROR($M21*VLOOKUP($L21,'Light Options'!$A$503:$C$508,3,0),0))</f>
        <v>300</v>
      </c>
      <c r="BL21" s="309">
        <f t="shared" si="59"/>
        <v>400</v>
      </c>
      <c r="BM21" s="309">
        <f>IF(OR($D21="",$D21="Select"),"",IFERROR($M21*VLOOKUP($L21,'Light Options'!$A$503:$D$508,4,0),0))</f>
        <v>226</v>
      </c>
      <c r="BN21" s="627">
        <f t="shared" si="60"/>
        <v>301.33333333333331</v>
      </c>
      <c r="BO21" s="643">
        <f t="shared" ref="BO21:BO28" si="104">IF(OR($D21="",$D21="Select"),"",IFERROR(I21/K21,0))</f>
        <v>3400</v>
      </c>
      <c r="BP21" s="308">
        <f t="shared" ref="BP21:BP28" si="105">IF(OR($D21="",$D21="Select"),"",IFERROR(F21/BO21,0))</f>
        <v>8.8235294117647062E-4</v>
      </c>
      <c r="BQ21" s="548">
        <f>IF(OR($D21="",$D21="Select"),"",IFERROR(VLOOKUP(D21&amp;CD$5,'Light Options'!$A:$P,16,0),0)*CD21+IFERROR(VLOOKUP(D21&amp;CE$5,'Light Options'!$A:$P,16,0),0)*CE21+IFERROR(VLOOKUP(D21&amp;CF$5,'Light Options'!$A:$P,16,0),0)*CF21)</f>
        <v>0</v>
      </c>
      <c r="BR21" s="548">
        <f>IF(OR($D21="",$D21="Select"),"",IFERROR(VLOOKUP(D21&amp;CD$5,'Light Options'!$A:$Q,17,0),0)*CD21+IFERROR(VLOOKUP(D21&amp;CE$5,'Light Options'!$A:$Q,17,0),0)*CE21+IFERROR(VLOOKUP(D21&amp;CF$5,'Light Options'!$A:$Q,17,0),0)*CF21)</f>
        <v>0</v>
      </c>
      <c r="BS21" s="309">
        <f t="shared" ref="BS21:BS28" si="106">IF(OR($D21="",$D21="Select"),"",(BQ21/60)*BR21*$U$2)</f>
        <v>0</v>
      </c>
      <c r="BT21" s="309">
        <f t="shared" ref="BT21:BT28" si="107">IF(OR($D21="",$D21="Select"),"",BS21*BP21)</f>
        <v>0</v>
      </c>
      <c r="BU21" s="309">
        <f>IF(OR($D21="",$D21="Select"),"",IFERROR(VLOOKUP(D21&amp;CD$5,'Light Options'!$A:$E,5,0),0)*CD21+IFERROR(VLOOKUP(D21&amp;CE$5,'Light Options'!$A:$E,5,0),0)*CE21+IFERROR(VLOOKUP(D21&amp;CF$5,'Light Options'!$A:$E,5,0),0)*CF21)</f>
        <v>0</v>
      </c>
      <c r="BV21" s="309">
        <f t="shared" ref="BV21:BV28" si="108">IF(OR($D21="",$D21="Select"),"",BU21*BP21)</f>
        <v>0</v>
      </c>
      <c r="BW21" s="309">
        <f t="shared" ref="BW21:BW28" si="109">IF(OR($D21="",$D21="Select"),"",BU21+BS21)</f>
        <v>0</v>
      </c>
      <c r="BX21" s="627">
        <f t="shared" ref="BX21:BX28" si="110">IF(OR($D21="",$D21="Select"),"",BW21*BP21)</f>
        <v>0</v>
      </c>
      <c r="BY21" s="575"/>
      <c r="BZ21" s="575"/>
      <c r="CA21" s="667"/>
      <c r="CB21" s="667">
        <f t="shared" si="68"/>
        <v>0</v>
      </c>
      <c r="CC21" s="667">
        <f t="shared" si="69"/>
        <v>15</v>
      </c>
      <c r="CD21" s="667">
        <v>0</v>
      </c>
      <c r="CE21" s="667">
        <v>0</v>
      </c>
      <c r="CF21" s="667">
        <v>0</v>
      </c>
      <c r="CG21" s="673">
        <v>0</v>
      </c>
      <c r="CH21" s="673">
        <v>0</v>
      </c>
      <c r="CI21" s="673">
        <v>0</v>
      </c>
      <c r="CJ21" s="673">
        <v>0</v>
      </c>
      <c r="CK21" s="673">
        <v>0</v>
      </c>
      <c r="CL21" s="673">
        <v>0</v>
      </c>
      <c r="CM21" s="673">
        <v>0</v>
      </c>
      <c r="CN21" s="667"/>
    </row>
    <row r="22" spans="1:92" x14ac:dyDescent="0.2">
      <c r="A22" s="658">
        <v>16</v>
      </c>
      <c r="B22" s="123"/>
      <c r="C22" s="123"/>
      <c r="D22" s="123" t="s">
        <v>686</v>
      </c>
      <c r="E22" s="123"/>
      <c r="F22" s="123">
        <v>3</v>
      </c>
      <c r="G22" s="28"/>
      <c r="H22" s="538">
        <f>IF($D22="Select","",IFERROR(VLOOKUP($D22,'Light Options'!$B:$E,4,0),""))</f>
        <v>90</v>
      </c>
      <c r="I22" s="538">
        <f>IF($D22="Select","",IFERROR(VLOOKUP($D22,'Light Options'!$B:$D,3,0),""))</f>
        <v>6800</v>
      </c>
      <c r="J22" s="123" t="s">
        <v>1447</v>
      </c>
      <c r="K22" s="123">
        <v>2</v>
      </c>
      <c r="L22" s="123" t="s">
        <v>1287</v>
      </c>
      <c r="M22" s="123">
        <v>2</v>
      </c>
      <c r="N22" s="123" t="s">
        <v>428</v>
      </c>
      <c r="O22" s="571" t="str">
        <f>IF(OR($D22="",$D22="Select"),"",IFERROR(IF(VLOOKUP(D22&amp;N22,'Light Options'!$A:$H,8,0)=0,"",VLOOKUP(D22&amp;N22,'Light Options'!$A:$H,8,0)),""))</f>
        <v/>
      </c>
      <c r="P22" s="538" t="str">
        <f>IF(OR($D22="",$D22="Select"),"",IFERROR(IF(VLOOKUP(D22&amp;N22,'Light Options'!$A:$L,12,0)=0,"",VLOOKUP(D22&amp;N22,'Light Options'!$A:$L,12,0)),""))</f>
        <v/>
      </c>
      <c r="Q22" s="538" t="str">
        <f>IF(OR($D22="",$D22="Select"),"",IFERROR(IF(VLOOKUP(D22&amp;N22,'Light Options'!$A:$I,9,0)=0,"",VLOOKUP(D22&amp;N22,'Light Options'!$A:$I,9,0)),""))</f>
        <v/>
      </c>
      <c r="R22" s="538">
        <f t="shared" si="70"/>
        <v>3</v>
      </c>
      <c r="S22" s="572">
        <f>IF(OR($D22="",$D22="Select"),"",IFERROR(VLOOKUP(D22&amp;CD$5,'Light Options'!$A:$J,10,0),0)*CD22+IFERROR(VLOOKUP(D22&amp;CE$5,'Light Options'!$A:$J,10,0),0)*CE22+IFERROR(VLOOKUP(D22&amp;CF$5,'Light Options'!$A:$J,10,0),0)*CF22)</f>
        <v>0</v>
      </c>
      <c r="T22" s="659">
        <f>IF(OR($D22="",$D22="Select"),"",IFERROR(VLOOKUP(D22&amp;CD$5,'Light Options'!$A:$K,11,0),0)*CD22+IFERROR(VLOOKUP(D22&amp;CE$5,'Light Options'!$A:$K,11,0),0)*CE22+IFERROR(VLOOKUP(D22&amp;CF$5,'Light Options'!$A:$K,11,0),0)*CF22)</f>
        <v>0</v>
      </c>
      <c r="U22" s="650">
        <f t="shared" si="24"/>
        <v>0</v>
      </c>
      <c r="V22" s="550">
        <f t="shared" si="71"/>
        <v>0</v>
      </c>
      <c r="W22" s="582">
        <f t="shared" si="26"/>
        <v>0</v>
      </c>
      <c r="X22" s="550">
        <f t="shared" si="72"/>
        <v>0</v>
      </c>
      <c r="Y22" s="583">
        <f t="shared" si="73"/>
        <v>10</v>
      </c>
      <c r="Z22" s="583">
        <f t="shared" si="74"/>
        <v>13.333333333333334</v>
      </c>
      <c r="AA22" s="583">
        <f t="shared" si="75"/>
        <v>3.3333333333333339</v>
      </c>
      <c r="AB22" s="309">
        <f t="shared" si="76"/>
        <v>571</v>
      </c>
      <c r="AC22" s="309">
        <f t="shared" si="77"/>
        <v>756.33333333333326</v>
      </c>
      <c r="AD22" s="309">
        <f t="shared" si="78"/>
        <v>185.33333333333326</v>
      </c>
      <c r="AE22" s="596"/>
      <c r="AF22" s="596">
        <f t="shared" si="79"/>
        <v>756.33333333333326</v>
      </c>
      <c r="AG22" s="584">
        <f t="shared" si="80"/>
        <v>0.54</v>
      </c>
      <c r="AH22" s="584">
        <f t="shared" si="81"/>
        <v>0</v>
      </c>
      <c r="AI22" s="308">
        <f t="shared" si="82"/>
        <v>0.54</v>
      </c>
      <c r="AJ22" s="308">
        <f t="shared" si="83"/>
        <v>0.16200000000000001</v>
      </c>
      <c r="AK22" s="308">
        <f t="shared" si="84"/>
        <v>0.70200000000000007</v>
      </c>
      <c r="AL22" s="309">
        <f t="shared" si="85"/>
        <v>0</v>
      </c>
      <c r="AM22" s="309">
        <f t="shared" si="86"/>
        <v>0</v>
      </c>
      <c r="AN22" s="309">
        <f t="shared" si="87"/>
        <v>0</v>
      </c>
      <c r="AO22" s="309">
        <f t="shared" si="88"/>
        <v>0</v>
      </c>
      <c r="AP22" s="309">
        <f t="shared" si="89"/>
        <v>0</v>
      </c>
      <c r="AQ22" s="627">
        <f t="shared" si="7"/>
        <v>15</v>
      </c>
      <c r="AR22" s="626">
        <f>IF(OR($D22="",$D22="Select"),"",IFERROR(VLOOKUP($D22&amp;CD$5,'Light Options'!$A:$O,13,0),0)*CD22+IFERROR(VLOOKUP($D22&amp;CE$5,'Light Options'!$A:$O,13,0),0)*CE22+IFERROR(VLOOKUP($D22&amp;CF$5,'Light Options'!$A:$O,13,0),0)*CF22)</f>
        <v>0</v>
      </c>
      <c r="AS22" s="309">
        <f t="shared" si="90"/>
        <v>0</v>
      </c>
      <c r="AT22" s="309">
        <f t="shared" si="9"/>
        <v>0</v>
      </c>
      <c r="AU22" s="309">
        <f t="shared" si="91"/>
        <v>0</v>
      </c>
      <c r="AV22" s="627">
        <f t="shared" si="92"/>
        <v>0</v>
      </c>
      <c r="AW22" s="626">
        <f t="shared" si="93"/>
        <v>0</v>
      </c>
      <c r="AX22" s="309">
        <f t="shared" si="94"/>
        <v>0</v>
      </c>
      <c r="AY22" s="309">
        <f t="shared" si="95"/>
        <v>0</v>
      </c>
      <c r="AZ22" s="627">
        <f t="shared" si="96"/>
        <v>0</v>
      </c>
      <c r="BA22" s="626">
        <f>IF(OR($D22="",$D22="Select"),"",IFERROR(VLOOKUP(D22&amp;CD$5,'Light Options'!$A:$O,15,0),0)*CD22+IFERROR(VLOOKUP(D22&amp;CE$5,'Light Options'!$A:$O,15,0),0)*CE22+IFERROR(VLOOKUP(D22&amp;CF$5,'Light Options'!$A:$O,15,0),0)*CF22)</f>
        <v>0</v>
      </c>
      <c r="BB22" s="309"/>
      <c r="BC22" s="309">
        <f t="shared" si="14"/>
        <v>10</v>
      </c>
      <c r="BD22" s="309">
        <f t="shared" si="97"/>
        <v>10</v>
      </c>
      <c r="BE22" s="627">
        <f t="shared" si="98"/>
        <v>0</v>
      </c>
      <c r="BF22" s="626">
        <f t="shared" si="99"/>
        <v>13.333333333333334</v>
      </c>
      <c r="BG22" s="309">
        <f t="shared" si="100"/>
        <v>40</v>
      </c>
      <c r="BH22" s="309">
        <f t="shared" si="101"/>
        <v>30</v>
      </c>
      <c r="BI22" s="309">
        <f t="shared" si="102"/>
        <v>3.3333333333333339</v>
      </c>
      <c r="BJ22" s="627">
        <f t="shared" si="103"/>
        <v>10.000000000000002</v>
      </c>
      <c r="BK22" s="626">
        <f>IF(OR($D22="",$D22="Select"),"",IFERROR($M22*VLOOKUP($L22,'Light Options'!$A$503:$C$508,3,0),0))</f>
        <v>300</v>
      </c>
      <c r="BL22" s="309">
        <f t="shared" si="59"/>
        <v>400</v>
      </c>
      <c r="BM22" s="309">
        <f>IF(OR($D22="",$D22="Select"),"",IFERROR($M22*VLOOKUP($L22,'Light Options'!$A$503:$D$508,4,0),0))</f>
        <v>226</v>
      </c>
      <c r="BN22" s="627">
        <f t="shared" si="60"/>
        <v>301.33333333333331</v>
      </c>
      <c r="BO22" s="643">
        <f t="shared" si="104"/>
        <v>3400</v>
      </c>
      <c r="BP22" s="308">
        <f t="shared" si="105"/>
        <v>8.8235294117647062E-4</v>
      </c>
      <c r="BQ22" s="548">
        <f>IF(OR($D22="",$D22="Select"),"",IFERROR(VLOOKUP(D22&amp;CD$5,'Light Options'!$A:$P,16,0),0)*CD22+IFERROR(VLOOKUP(D22&amp;CE$5,'Light Options'!$A:$P,16,0),0)*CE22+IFERROR(VLOOKUP(D22&amp;CF$5,'Light Options'!$A:$P,16,0),0)*CF22)</f>
        <v>0</v>
      </c>
      <c r="BR22" s="548">
        <f>IF(OR($D22="",$D22="Select"),"",IFERROR(VLOOKUP(D22&amp;CD$5,'Light Options'!$A:$Q,17,0),0)*CD22+IFERROR(VLOOKUP(D22&amp;CE$5,'Light Options'!$A:$Q,17,0),0)*CE22+IFERROR(VLOOKUP(D22&amp;CF$5,'Light Options'!$A:$Q,17,0),0)*CF22)</f>
        <v>0</v>
      </c>
      <c r="BS22" s="309">
        <f t="shared" si="106"/>
        <v>0</v>
      </c>
      <c r="BT22" s="309">
        <f t="shared" si="107"/>
        <v>0</v>
      </c>
      <c r="BU22" s="309">
        <f>IF(OR($D22="",$D22="Select"),"",IFERROR(VLOOKUP(D22&amp;CD$5,'Light Options'!$A:$E,5,0),0)*CD22+IFERROR(VLOOKUP(D22&amp;CE$5,'Light Options'!$A:$E,5,0),0)*CE22+IFERROR(VLOOKUP(D22&amp;CF$5,'Light Options'!$A:$E,5,0),0)*CF22)</f>
        <v>0</v>
      </c>
      <c r="BV22" s="309">
        <f t="shared" si="108"/>
        <v>0</v>
      </c>
      <c r="BW22" s="309">
        <f t="shared" si="109"/>
        <v>0</v>
      </c>
      <c r="BX22" s="627">
        <f t="shared" si="110"/>
        <v>0</v>
      </c>
      <c r="CA22" s="667"/>
      <c r="CB22" s="667">
        <f t="shared" si="68"/>
        <v>0</v>
      </c>
      <c r="CC22" s="667">
        <f t="shared" si="69"/>
        <v>16</v>
      </c>
      <c r="CD22" s="667">
        <v>0</v>
      </c>
      <c r="CE22" s="667">
        <v>0</v>
      </c>
      <c r="CF22" s="667">
        <v>0</v>
      </c>
      <c r="CG22" s="673">
        <v>0</v>
      </c>
      <c r="CH22" s="673">
        <v>0</v>
      </c>
      <c r="CI22" s="673">
        <v>0</v>
      </c>
      <c r="CJ22" s="673">
        <v>0</v>
      </c>
      <c r="CK22" s="673">
        <v>0</v>
      </c>
      <c r="CL22" s="673">
        <v>0</v>
      </c>
      <c r="CM22" s="673">
        <v>0</v>
      </c>
      <c r="CN22" s="667"/>
    </row>
    <row r="23" spans="1:92" x14ac:dyDescent="0.2">
      <c r="A23" s="658">
        <v>17</v>
      </c>
      <c r="B23" s="123"/>
      <c r="C23" s="123"/>
      <c r="D23" s="123" t="s">
        <v>686</v>
      </c>
      <c r="E23" s="123"/>
      <c r="F23" s="123">
        <v>3</v>
      </c>
      <c r="G23" s="28"/>
      <c r="H23" s="538">
        <f>IF($D23="Select","",IFERROR(VLOOKUP($D23,'Light Options'!$B:$E,4,0),""))</f>
        <v>90</v>
      </c>
      <c r="I23" s="538">
        <f>IF($D23="Select","",IFERROR(VLOOKUP($D23,'Light Options'!$B:$D,3,0),""))</f>
        <v>6800</v>
      </c>
      <c r="J23" s="123" t="s">
        <v>1447</v>
      </c>
      <c r="K23" s="123">
        <v>2</v>
      </c>
      <c r="L23" s="123" t="s">
        <v>1287</v>
      </c>
      <c r="M23" s="123">
        <v>2</v>
      </c>
      <c r="N23" s="123" t="s">
        <v>428</v>
      </c>
      <c r="O23" s="571" t="str">
        <f>IF(OR($D23="",$D23="Select"),"",IFERROR(IF(VLOOKUP(D23&amp;N23,'Light Options'!$A:$H,8,0)=0,"",VLOOKUP(D23&amp;N23,'Light Options'!$A:$H,8,0)),""))</f>
        <v/>
      </c>
      <c r="P23" s="538" t="str">
        <f>IF(OR($D23="",$D23="Select"),"",IFERROR(IF(VLOOKUP(D23&amp;N23,'Light Options'!$A:$L,12,0)=0,"",VLOOKUP(D23&amp;N23,'Light Options'!$A:$L,12,0)),""))</f>
        <v/>
      </c>
      <c r="Q23" s="538" t="str">
        <f>IF(OR($D23="",$D23="Select"),"",IFERROR(IF(VLOOKUP(D23&amp;N23,'Light Options'!$A:$I,9,0)=0,"",VLOOKUP(D23&amp;N23,'Light Options'!$A:$I,9,0)),""))</f>
        <v/>
      </c>
      <c r="R23" s="538">
        <f t="shared" si="70"/>
        <v>3</v>
      </c>
      <c r="S23" s="572">
        <f>IF(OR($D23="",$D23="Select"),"",IFERROR(VLOOKUP(D23&amp;CD$5,'Light Options'!$A:$J,10,0),0)*CD23+IFERROR(VLOOKUP(D23&amp;CE$5,'Light Options'!$A:$J,10,0),0)*CE23+IFERROR(VLOOKUP(D23&amp;CF$5,'Light Options'!$A:$J,10,0),0)*CF23)</f>
        <v>0</v>
      </c>
      <c r="T23" s="659">
        <f>IF(OR($D23="",$D23="Select"),"",IFERROR(VLOOKUP(D23&amp;CD$5,'Light Options'!$A:$K,11,0),0)*CD23+IFERROR(VLOOKUP(D23&amp;CE$5,'Light Options'!$A:$K,11,0),0)*CE23+IFERROR(VLOOKUP(D23&amp;CF$5,'Light Options'!$A:$K,11,0),0)*CF23)</f>
        <v>0</v>
      </c>
      <c r="U23" s="650">
        <f t="shared" si="24"/>
        <v>0</v>
      </c>
      <c r="V23" s="550">
        <f t="shared" si="71"/>
        <v>0</v>
      </c>
      <c r="W23" s="582">
        <f t="shared" si="26"/>
        <v>0</v>
      </c>
      <c r="X23" s="550">
        <f t="shared" si="72"/>
        <v>0</v>
      </c>
      <c r="Y23" s="583">
        <f t="shared" si="73"/>
        <v>10</v>
      </c>
      <c r="Z23" s="583">
        <f t="shared" si="74"/>
        <v>13.333333333333334</v>
      </c>
      <c r="AA23" s="583">
        <f t="shared" si="75"/>
        <v>3.3333333333333339</v>
      </c>
      <c r="AB23" s="309">
        <f t="shared" si="76"/>
        <v>571</v>
      </c>
      <c r="AC23" s="309">
        <f t="shared" si="77"/>
        <v>756.33333333333326</v>
      </c>
      <c r="AD23" s="309">
        <f t="shared" si="78"/>
        <v>185.33333333333326</v>
      </c>
      <c r="AE23" s="596"/>
      <c r="AF23" s="596">
        <f t="shared" si="79"/>
        <v>756.33333333333326</v>
      </c>
      <c r="AG23" s="584">
        <f t="shared" si="80"/>
        <v>0.54</v>
      </c>
      <c r="AH23" s="584">
        <f t="shared" si="81"/>
        <v>0</v>
      </c>
      <c r="AI23" s="308">
        <f t="shared" si="82"/>
        <v>0.54</v>
      </c>
      <c r="AJ23" s="308">
        <f t="shared" si="83"/>
        <v>0.16200000000000001</v>
      </c>
      <c r="AK23" s="308">
        <f t="shared" si="84"/>
        <v>0.70200000000000007</v>
      </c>
      <c r="AL23" s="309">
        <f t="shared" si="85"/>
        <v>0</v>
      </c>
      <c r="AM23" s="309">
        <f t="shared" si="86"/>
        <v>0</v>
      </c>
      <c r="AN23" s="309">
        <f t="shared" si="87"/>
        <v>0</v>
      </c>
      <c r="AO23" s="309">
        <f t="shared" si="88"/>
        <v>0</v>
      </c>
      <c r="AP23" s="309">
        <f t="shared" si="89"/>
        <v>0</v>
      </c>
      <c r="AQ23" s="627">
        <f t="shared" si="7"/>
        <v>15</v>
      </c>
      <c r="AR23" s="626">
        <f>IF(OR($D23="",$D23="Select"),"",IFERROR(VLOOKUP($D23&amp;CD$5,'Light Options'!$A:$O,13,0),0)*CD23+IFERROR(VLOOKUP($D23&amp;CE$5,'Light Options'!$A:$O,13,0),0)*CE23+IFERROR(VLOOKUP($D23&amp;CF$5,'Light Options'!$A:$O,13,0),0)*CF23)</f>
        <v>0</v>
      </c>
      <c r="AS23" s="309">
        <f t="shared" si="90"/>
        <v>0</v>
      </c>
      <c r="AT23" s="309">
        <f t="shared" si="9"/>
        <v>0</v>
      </c>
      <c r="AU23" s="309">
        <f t="shared" si="91"/>
        <v>0</v>
      </c>
      <c r="AV23" s="627">
        <f t="shared" si="92"/>
        <v>0</v>
      </c>
      <c r="AW23" s="626">
        <f t="shared" si="93"/>
        <v>0</v>
      </c>
      <c r="AX23" s="309">
        <f t="shared" si="94"/>
        <v>0</v>
      </c>
      <c r="AY23" s="309">
        <f t="shared" si="95"/>
        <v>0</v>
      </c>
      <c r="AZ23" s="627">
        <f t="shared" si="96"/>
        <v>0</v>
      </c>
      <c r="BA23" s="626">
        <f>IF(OR($D23="",$D23="Select"),"",IFERROR(VLOOKUP(D23&amp;CD$5,'Light Options'!$A:$O,15,0),0)*CD23+IFERROR(VLOOKUP(D23&amp;CE$5,'Light Options'!$A:$O,15,0),0)*CE23+IFERROR(VLOOKUP(D23&amp;CF$5,'Light Options'!$A:$O,15,0),0)*CF23)</f>
        <v>0</v>
      </c>
      <c r="BB23" s="309"/>
      <c r="BC23" s="309">
        <f t="shared" si="14"/>
        <v>10</v>
      </c>
      <c r="BD23" s="309">
        <f t="shared" si="97"/>
        <v>10</v>
      </c>
      <c r="BE23" s="627">
        <f t="shared" si="98"/>
        <v>0</v>
      </c>
      <c r="BF23" s="626">
        <f t="shared" si="99"/>
        <v>13.333333333333334</v>
      </c>
      <c r="BG23" s="309">
        <f t="shared" si="100"/>
        <v>40</v>
      </c>
      <c r="BH23" s="309">
        <f t="shared" si="101"/>
        <v>30</v>
      </c>
      <c r="BI23" s="309">
        <f t="shared" si="102"/>
        <v>3.3333333333333339</v>
      </c>
      <c r="BJ23" s="627">
        <f t="shared" si="103"/>
        <v>10.000000000000002</v>
      </c>
      <c r="BK23" s="626">
        <f>IF(OR($D23="",$D23="Select"),"",IFERROR($M23*VLOOKUP($L23,'Light Options'!$A$503:$C$508,3,0),0))</f>
        <v>300</v>
      </c>
      <c r="BL23" s="309">
        <f t="shared" si="59"/>
        <v>400</v>
      </c>
      <c r="BM23" s="309">
        <f>IF(OR($D23="",$D23="Select"),"",IFERROR($M23*VLOOKUP($L23,'Light Options'!$A$503:$D$508,4,0),0))</f>
        <v>226</v>
      </c>
      <c r="BN23" s="627">
        <f t="shared" si="60"/>
        <v>301.33333333333331</v>
      </c>
      <c r="BO23" s="643">
        <f t="shared" si="104"/>
        <v>3400</v>
      </c>
      <c r="BP23" s="308">
        <f t="shared" si="105"/>
        <v>8.8235294117647062E-4</v>
      </c>
      <c r="BQ23" s="548">
        <f>IF(OR($D23="",$D23="Select"),"",IFERROR(VLOOKUP(D23&amp;CD$5,'Light Options'!$A:$P,16,0),0)*CD23+IFERROR(VLOOKUP(D23&amp;CE$5,'Light Options'!$A:$P,16,0),0)*CE23+IFERROR(VLOOKUP(D23&amp;CF$5,'Light Options'!$A:$P,16,0),0)*CF23)</f>
        <v>0</v>
      </c>
      <c r="BR23" s="548">
        <f>IF(OR($D23="",$D23="Select"),"",IFERROR(VLOOKUP(D23&amp;CD$5,'Light Options'!$A:$Q,17,0),0)*CD23+IFERROR(VLOOKUP(D23&amp;CE$5,'Light Options'!$A:$Q,17,0),0)*CE23+IFERROR(VLOOKUP(D23&amp;CF$5,'Light Options'!$A:$Q,17,0),0)*CF23)</f>
        <v>0</v>
      </c>
      <c r="BS23" s="309">
        <f t="shared" si="106"/>
        <v>0</v>
      </c>
      <c r="BT23" s="309">
        <f t="shared" si="107"/>
        <v>0</v>
      </c>
      <c r="BU23" s="309">
        <f>IF(OR($D23="",$D23="Select"),"",IFERROR(VLOOKUP(D23&amp;CD$5,'Light Options'!$A:$E,5,0),0)*CD23+IFERROR(VLOOKUP(D23&amp;CE$5,'Light Options'!$A:$E,5,0),0)*CE23+IFERROR(VLOOKUP(D23&amp;CF$5,'Light Options'!$A:$E,5,0),0)*CF23)</f>
        <v>0</v>
      </c>
      <c r="BV23" s="309">
        <f t="shared" si="108"/>
        <v>0</v>
      </c>
      <c r="BW23" s="309">
        <f t="shared" si="109"/>
        <v>0</v>
      </c>
      <c r="BX23" s="627">
        <f t="shared" si="110"/>
        <v>0</v>
      </c>
      <c r="BY23" s="575"/>
      <c r="BZ23" s="575"/>
      <c r="CA23" s="667"/>
      <c r="CB23" s="667">
        <f t="shared" si="68"/>
        <v>0</v>
      </c>
      <c r="CC23" s="667">
        <f t="shared" si="69"/>
        <v>17</v>
      </c>
      <c r="CD23" s="667">
        <v>0</v>
      </c>
      <c r="CE23" s="667">
        <v>0</v>
      </c>
      <c r="CF23" s="667">
        <v>0</v>
      </c>
      <c r="CG23" s="673">
        <v>0</v>
      </c>
      <c r="CH23" s="673">
        <v>0</v>
      </c>
      <c r="CI23" s="673">
        <v>0</v>
      </c>
      <c r="CJ23" s="673">
        <v>0</v>
      </c>
      <c r="CK23" s="673">
        <v>0</v>
      </c>
      <c r="CL23" s="673">
        <v>0</v>
      </c>
      <c r="CM23" s="673">
        <v>0</v>
      </c>
      <c r="CN23" s="667"/>
    </row>
    <row r="24" spans="1:92" x14ac:dyDescent="0.2">
      <c r="A24" s="658">
        <v>18</v>
      </c>
      <c r="B24" s="123"/>
      <c r="C24" s="123"/>
      <c r="D24" s="123" t="s">
        <v>686</v>
      </c>
      <c r="E24" s="123"/>
      <c r="F24" s="123">
        <v>3</v>
      </c>
      <c r="G24" s="28"/>
      <c r="H24" s="538">
        <f>IF($D24="Select","",IFERROR(VLOOKUP($D24,'Light Options'!$B:$E,4,0),""))</f>
        <v>90</v>
      </c>
      <c r="I24" s="538">
        <f>IF($D24="Select","",IFERROR(VLOOKUP($D24,'Light Options'!$B:$D,3,0),""))</f>
        <v>6800</v>
      </c>
      <c r="J24" s="123" t="s">
        <v>1447</v>
      </c>
      <c r="K24" s="123">
        <v>2</v>
      </c>
      <c r="L24" s="123" t="s">
        <v>1287</v>
      </c>
      <c r="M24" s="123">
        <v>2</v>
      </c>
      <c r="N24" s="123" t="s">
        <v>428</v>
      </c>
      <c r="O24" s="571" t="str">
        <f>IF(OR($D24="",$D24="Select"),"",IFERROR(IF(VLOOKUP(D24&amp;N24,'Light Options'!$A:$H,8,0)=0,"",VLOOKUP(D24&amp;N24,'Light Options'!$A:$H,8,0)),""))</f>
        <v/>
      </c>
      <c r="P24" s="538" t="str">
        <f>IF(OR($D24="",$D24="Select"),"",IFERROR(IF(VLOOKUP(D24&amp;N24,'Light Options'!$A:$L,12,0)=0,"",VLOOKUP(D24&amp;N24,'Light Options'!$A:$L,12,0)),""))</f>
        <v/>
      </c>
      <c r="Q24" s="538" t="str">
        <f>IF(OR($D24="",$D24="Select"),"",IFERROR(IF(VLOOKUP(D24&amp;N24,'Light Options'!$A:$I,9,0)=0,"",VLOOKUP(D24&amp;N24,'Light Options'!$A:$I,9,0)),""))</f>
        <v/>
      </c>
      <c r="R24" s="538">
        <f t="shared" si="70"/>
        <v>3</v>
      </c>
      <c r="S24" s="572">
        <f>IF(OR($D24="",$D24="Select"),"",IFERROR(VLOOKUP(D24&amp;CD$5,'Light Options'!$A:$J,10,0),0)*CD24+IFERROR(VLOOKUP(D24&amp;CE$5,'Light Options'!$A:$J,10,0),0)*CE24+IFERROR(VLOOKUP(D24&amp;CF$5,'Light Options'!$A:$J,10,0),0)*CF24)</f>
        <v>0</v>
      </c>
      <c r="T24" s="659">
        <f>IF(OR($D24="",$D24="Select"),"",IFERROR(VLOOKUP(D24&amp;CD$5,'Light Options'!$A:$K,11,0),0)*CD24+IFERROR(VLOOKUP(D24&amp;CE$5,'Light Options'!$A:$K,11,0),0)*CE24+IFERROR(VLOOKUP(D24&amp;CF$5,'Light Options'!$A:$K,11,0),0)*CF24)</f>
        <v>0</v>
      </c>
      <c r="U24" s="650">
        <f t="shared" si="24"/>
        <v>0</v>
      </c>
      <c r="V24" s="550">
        <f t="shared" si="71"/>
        <v>0</v>
      </c>
      <c r="W24" s="582">
        <f t="shared" si="26"/>
        <v>0</v>
      </c>
      <c r="X24" s="550">
        <f t="shared" si="72"/>
        <v>0</v>
      </c>
      <c r="Y24" s="583">
        <f t="shared" si="73"/>
        <v>10</v>
      </c>
      <c r="Z24" s="583">
        <f t="shared" si="74"/>
        <v>13.333333333333334</v>
      </c>
      <c r="AA24" s="583">
        <f t="shared" si="75"/>
        <v>3.3333333333333339</v>
      </c>
      <c r="AB24" s="309">
        <f t="shared" si="76"/>
        <v>571</v>
      </c>
      <c r="AC24" s="309">
        <f t="shared" si="77"/>
        <v>756.33333333333326</v>
      </c>
      <c r="AD24" s="309">
        <f t="shared" si="78"/>
        <v>185.33333333333326</v>
      </c>
      <c r="AE24" s="596"/>
      <c r="AF24" s="596">
        <f t="shared" si="79"/>
        <v>756.33333333333326</v>
      </c>
      <c r="AG24" s="584">
        <f t="shared" si="80"/>
        <v>0.54</v>
      </c>
      <c r="AH24" s="584">
        <f t="shared" si="81"/>
        <v>0</v>
      </c>
      <c r="AI24" s="308">
        <f t="shared" si="82"/>
        <v>0.54</v>
      </c>
      <c r="AJ24" s="308">
        <f t="shared" si="83"/>
        <v>0.16200000000000001</v>
      </c>
      <c r="AK24" s="308">
        <f t="shared" si="84"/>
        <v>0.70200000000000007</v>
      </c>
      <c r="AL24" s="309">
        <f t="shared" si="85"/>
        <v>0</v>
      </c>
      <c r="AM24" s="309">
        <f t="shared" si="86"/>
        <v>0</v>
      </c>
      <c r="AN24" s="309">
        <f t="shared" si="87"/>
        <v>0</v>
      </c>
      <c r="AO24" s="309">
        <f t="shared" si="88"/>
        <v>0</v>
      </c>
      <c r="AP24" s="309">
        <f t="shared" si="89"/>
        <v>0</v>
      </c>
      <c r="AQ24" s="627">
        <f t="shared" si="7"/>
        <v>15</v>
      </c>
      <c r="AR24" s="626">
        <f>IF(OR($D24="",$D24="Select"),"",IFERROR(VLOOKUP($D24&amp;CD$5,'Light Options'!$A:$O,13,0),0)*CD24+IFERROR(VLOOKUP($D24&amp;CE$5,'Light Options'!$A:$O,13,0),0)*CE24+IFERROR(VLOOKUP($D24&amp;CF$5,'Light Options'!$A:$O,13,0),0)*CF24)</f>
        <v>0</v>
      </c>
      <c r="AS24" s="309">
        <f t="shared" si="90"/>
        <v>0</v>
      </c>
      <c r="AT24" s="309">
        <f t="shared" si="9"/>
        <v>0</v>
      </c>
      <c r="AU24" s="309">
        <f t="shared" si="91"/>
        <v>0</v>
      </c>
      <c r="AV24" s="627">
        <f t="shared" si="92"/>
        <v>0</v>
      </c>
      <c r="AW24" s="626">
        <f t="shared" si="93"/>
        <v>0</v>
      </c>
      <c r="AX24" s="309">
        <f t="shared" si="94"/>
        <v>0</v>
      </c>
      <c r="AY24" s="309">
        <f t="shared" si="95"/>
        <v>0</v>
      </c>
      <c r="AZ24" s="627">
        <f t="shared" si="96"/>
        <v>0</v>
      </c>
      <c r="BA24" s="626">
        <f>IF(OR($D24="",$D24="Select"),"",IFERROR(VLOOKUP(D24&amp;CD$5,'Light Options'!$A:$O,15,0),0)*CD24+IFERROR(VLOOKUP(D24&amp;CE$5,'Light Options'!$A:$O,15,0),0)*CE24+IFERROR(VLOOKUP(D24&amp;CF$5,'Light Options'!$A:$O,15,0),0)*CF24)</f>
        <v>0</v>
      </c>
      <c r="BB24" s="309"/>
      <c r="BC24" s="309">
        <f t="shared" si="14"/>
        <v>10</v>
      </c>
      <c r="BD24" s="309">
        <f t="shared" si="97"/>
        <v>10</v>
      </c>
      <c r="BE24" s="627">
        <f t="shared" si="98"/>
        <v>0</v>
      </c>
      <c r="BF24" s="626">
        <f t="shared" si="99"/>
        <v>13.333333333333334</v>
      </c>
      <c r="BG24" s="309">
        <f t="shared" si="100"/>
        <v>40</v>
      </c>
      <c r="BH24" s="309">
        <f t="shared" si="101"/>
        <v>30</v>
      </c>
      <c r="BI24" s="309">
        <f t="shared" si="102"/>
        <v>3.3333333333333339</v>
      </c>
      <c r="BJ24" s="627">
        <f t="shared" si="103"/>
        <v>10.000000000000002</v>
      </c>
      <c r="BK24" s="626">
        <f>IF(OR($D24="",$D24="Select"),"",IFERROR($M24*VLOOKUP($L24,'Light Options'!$A$503:$C$508,3,0),0))</f>
        <v>300</v>
      </c>
      <c r="BL24" s="309">
        <f t="shared" si="59"/>
        <v>400</v>
      </c>
      <c r="BM24" s="309">
        <f>IF(OR($D24="",$D24="Select"),"",IFERROR($M24*VLOOKUP($L24,'Light Options'!$A$503:$D$508,4,0),0))</f>
        <v>226</v>
      </c>
      <c r="BN24" s="627">
        <f t="shared" si="60"/>
        <v>301.33333333333331</v>
      </c>
      <c r="BO24" s="643">
        <f t="shared" si="104"/>
        <v>3400</v>
      </c>
      <c r="BP24" s="308">
        <f t="shared" si="105"/>
        <v>8.8235294117647062E-4</v>
      </c>
      <c r="BQ24" s="548">
        <f>IF(OR($D24="",$D24="Select"),"",IFERROR(VLOOKUP(D24&amp;CD$5,'Light Options'!$A:$P,16,0),0)*CD24+IFERROR(VLOOKUP(D24&amp;CE$5,'Light Options'!$A:$P,16,0),0)*CE24+IFERROR(VLOOKUP(D24&amp;CF$5,'Light Options'!$A:$P,16,0),0)*CF24)</f>
        <v>0</v>
      </c>
      <c r="BR24" s="548">
        <f>IF(OR($D24="",$D24="Select"),"",IFERROR(VLOOKUP(D24&amp;CD$5,'Light Options'!$A:$Q,17,0),0)*CD24+IFERROR(VLOOKUP(D24&amp;CE$5,'Light Options'!$A:$Q,17,0),0)*CE24+IFERROR(VLOOKUP(D24&amp;CF$5,'Light Options'!$A:$Q,17,0),0)*CF24)</f>
        <v>0</v>
      </c>
      <c r="BS24" s="309">
        <f t="shared" si="106"/>
        <v>0</v>
      </c>
      <c r="BT24" s="309">
        <f t="shared" si="107"/>
        <v>0</v>
      </c>
      <c r="BU24" s="309">
        <f>IF(OR($D24="",$D24="Select"),"",IFERROR(VLOOKUP(D24&amp;CD$5,'Light Options'!$A:$E,5,0),0)*CD24+IFERROR(VLOOKUP(D24&amp;CE$5,'Light Options'!$A:$E,5,0),0)*CE24+IFERROR(VLOOKUP(D24&amp;CF$5,'Light Options'!$A:$E,5,0),0)*CF24)</f>
        <v>0</v>
      </c>
      <c r="BV24" s="309">
        <f t="shared" si="108"/>
        <v>0</v>
      </c>
      <c r="BW24" s="309">
        <f t="shared" si="109"/>
        <v>0</v>
      </c>
      <c r="BX24" s="627">
        <f t="shared" si="110"/>
        <v>0</v>
      </c>
      <c r="BY24" s="575"/>
      <c r="BZ24" s="575"/>
      <c r="CA24" s="667"/>
      <c r="CB24" s="667">
        <f t="shared" si="68"/>
        <v>0</v>
      </c>
      <c r="CC24" s="667">
        <f t="shared" si="69"/>
        <v>18</v>
      </c>
      <c r="CD24" s="667">
        <v>0</v>
      </c>
      <c r="CE24" s="667">
        <v>0</v>
      </c>
      <c r="CF24" s="667">
        <v>0</v>
      </c>
      <c r="CG24" s="673">
        <v>0</v>
      </c>
      <c r="CH24" s="673">
        <v>0</v>
      </c>
      <c r="CI24" s="673">
        <v>0</v>
      </c>
      <c r="CJ24" s="673">
        <v>0</v>
      </c>
      <c r="CK24" s="673">
        <v>0</v>
      </c>
      <c r="CL24" s="673">
        <v>0</v>
      </c>
      <c r="CM24" s="673">
        <v>0</v>
      </c>
      <c r="CN24" s="667"/>
    </row>
    <row r="25" spans="1:92" x14ac:dyDescent="0.2">
      <c r="A25" s="658">
        <v>19</v>
      </c>
      <c r="B25" s="123"/>
      <c r="C25" s="123"/>
      <c r="D25" s="123" t="s">
        <v>686</v>
      </c>
      <c r="E25" s="123"/>
      <c r="F25" s="123">
        <v>3</v>
      </c>
      <c r="G25" s="28"/>
      <c r="H25" s="538">
        <f>IF($D25="Select","",IFERROR(VLOOKUP($D25,'Light Options'!$B:$E,4,0),""))</f>
        <v>90</v>
      </c>
      <c r="I25" s="538">
        <f>IF($D25="Select","",IFERROR(VLOOKUP($D25,'Light Options'!$B:$D,3,0),""))</f>
        <v>6800</v>
      </c>
      <c r="J25" s="123" t="s">
        <v>1447</v>
      </c>
      <c r="K25" s="123">
        <v>2</v>
      </c>
      <c r="L25" s="123" t="s">
        <v>1287</v>
      </c>
      <c r="M25" s="123">
        <v>2</v>
      </c>
      <c r="N25" s="123" t="s">
        <v>428</v>
      </c>
      <c r="O25" s="571" t="str">
        <f>IF(OR($D25="",$D25="Select"),"",IFERROR(IF(VLOOKUP(D25&amp;N25,'Light Options'!$A:$H,8,0)=0,"",VLOOKUP(D25&amp;N25,'Light Options'!$A:$H,8,0)),""))</f>
        <v/>
      </c>
      <c r="P25" s="538" t="str">
        <f>IF(OR($D25="",$D25="Select"),"",IFERROR(IF(VLOOKUP(D25&amp;N25,'Light Options'!$A:$L,12,0)=0,"",VLOOKUP(D25&amp;N25,'Light Options'!$A:$L,12,0)),""))</f>
        <v/>
      </c>
      <c r="Q25" s="538" t="str">
        <f>IF(OR($D25="",$D25="Select"),"",IFERROR(IF(VLOOKUP(D25&amp;N25,'Light Options'!$A:$I,9,0)=0,"",VLOOKUP(D25&amp;N25,'Light Options'!$A:$I,9,0)),""))</f>
        <v/>
      </c>
      <c r="R25" s="538">
        <f t="shared" si="70"/>
        <v>3</v>
      </c>
      <c r="S25" s="572">
        <f>IF(OR($D25="",$D25="Select"),"",IFERROR(VLOOKUP(D25&amp;CD$5,'Light Options'!$A:$J,10,0),0)*CD25+IFERROR(VLOOKUP(D25&amp;CE$5,'Light Options'!$A:$J,10,0),0)*CE25+IFERROR(VLOOKUP(D25&amp;CF$5,'Light Options'!$A:$J,10,0),0)*CF25)</f>
        <v>0</v>
      </c>
      <c r="T25" s="659">
        <f>IF(OR($D25="",$D25="Select"),"",IFERROR(VLOOKUP(D25&amp;CD$5,'Light Options'!$A:$K,11,0),0)*CD25+IFERROR(VLOOKUP(D25&amp;CE$5,'Light Options'!$A:$K,11,0),0)*CE25+IFERROR(VLOOKUP(D25&amp;CF$5,'Light Options'!$A:$K,11,0),0)*CF25)</f>
        <v>0</v>
      </c>
      <c r="U25" s="650">
        <f t="shared" si="24"/>
        <v>0</v>
      </c>
      <c r="V25" s="550">
        <f t="shared" si="71"/>
        <v>0</v>
      </c>
      <c r="W25" s="582">
        <f t="shared" si="26"/>
        <v>0</v>
      </c>
      <c r="X25" s="550">
        <f t="shared" si="72"/>
        <v>0</v>
      </c>
      <c r="Y25" s="583">
        <f t="shared" si="73"/>
        <v>10</v>
      </c>
      <c r="Z25" s="583">
        <f t="shared" si="74"/>
        <v>13.333333333333334</v>
      </c>
      <c r="AA25" s="583">
        <f t="shared" si="75"/>
        <v>3.3333333333333339</v>
      </c>
      <c r="AB25" s="309">
        <f t="shared" si="76"/>
        <v>571</v>
      </c>
      <c r="AC25" s="309">
        <f t="shared" si="77"/>
        <v>756.33333333333326</v>
      </c>
      <c r="AD25" s="309">
        <f t="shared" si="78"/>
        <v>185.33333333333326</v>
      </c>
      <c r="AE25" s="596"/>
      <c r="AF25" s="596">
        <f t="shared" si="79"/>
        <v>756.33333333333326</v>
      </c>
      <c r="AG25" s="584">
        <f t="shared" si="80"/>
        <v>0.54</v>
      </c>
      <c r="AH25" s="584">
        <f t="shared" si="81"/>
        <v>0</v>
      </c>
      <c r="AI25" s="308">
        <f t="shared" si="82"/>
        <v>0.54</v>
      </c>
      <c r="AJ25" s="308">
        <f t="shared" si="83"/>
        <v>0.16200000000000001</v>
      </c>
      <c r="AK25" s="308">
        <f t="shared" si="84"/>
        <v>0.70200000000000007</v>
      </c>
      <c r="AL25" s="309">
        <f t="shared" si="85"/>
        <v>0</v>
      </c>
      <c r="AM25" s="309">
        <f t="shared" si="86"/>
        <v>0</v>
      </c>
      <c r="AN25" s="309">
        <f t="shared" si="87"/>
        <v>0</v>
      </c>
      <c r="AO25" s="309">
        <f t="shared" si="88"/>
        <v>0</v>
      </c>
      <c r="AP25" s="309">
        <f t="shared" si="89"/>
        <v>0</v>
      </c>
      <c r="AQ25" s="627">
        <f t="shared" si="7"/>
        <v>15</v>
      </c>
      <c r="AR25" s="626">
        <f>IF(OR($D25="",$D25="Select"),"",IFERROR(VLOOKUP($D25&amp;CD$5,'Light Options'!$A:$O,13,0),0)*CD25+IFERROR(VLOOKUP($D25&amp;CE$5,'Light Options'!$A:$O,13,0),0)*CE25+IFERROR(VLOOKUP($D25&amp;CF$5,'Light Options'!$A:$O,13,0),0)*CF25)</f>
        <v>0</v>
      </c>
      <c r="AS25" s="309">
        <f t="shared" si="90"/>
        <v>0</v>
      </c>
      <c r="AT25" s="309">
        <f t="shared" si="9"/>
        <v>0</v>
      </c>
      <c r="AU25" s="309">
        <f t="shared" si="91"/>
        <v>0</v>
      </c>
      <c r="AV25" s="627">
        <f t="shared" si="92"/>
        <v>0</v>
      </c>
      <c r="AW25" s="626">
        <f t="shared" si="93"/>
        <v>0</v>
      </c>
      <c r="AX25" s="309">
        <f t="shared" si="94"/>
        <v>0</v>
      </c>
      <c r="AY25" s="309">
        <f t="shared" si="95"/>
        <v>0</v>
      </c>
      <c r="AZ25" s="627">
        <f t="shared" si="96"/>
        <v>0</v>
      </c>
      <c r="BA25" s="626">
        <f>IF(OR($D25="",$D25="Select"),"",IFERROR(VLOOKUP(D25&amp;CD$5,'Light Options'!$A:$O,15,0),0)*CD25+IFERROR(VLOOKUP(D25&amp;CE$5,'Light Options'!$A:$O,15,0),0)*CE25+IFERROR(VLOOKUP(D25&amp;CF$5,'Light Options'!$A:$O,15,0),0)*CF25)</f>
        <v>0</v>
      </c>
      <c r="BB25" s="309"/>
      <c r="BC25" s="309">
        <f t="shared" si="14"/>
        <v>10</v>
      </c>
      <c r="BD25" s="309">
        <f t="shared" si="97"/>
        <v>10</v>
      </c>
      <c r="BE25" s="627">
        <f t="shared" si="98"/>
        <v>0</v>
      </c>
      <c r="BF25" s="626">
        <f t="shared" si="99"/>
        <v>13.333333333333334</v>
      </c>
      <c r="BG25" s="309">
        <f t="shared" si="100"/>
        <v>40</v>
      </c>
      <c r="BH25" s="309">
        <f t="shared" si="101"/>
        <v>30</v>
      </c>
      <c r="BI25" s="309">
        <f t="shared" si="102"/>
        <v>3.3333333333333339</v>
      </c>
      <c r="BJ25" s="627">
        <f t="shared" si="103"/>
        <v>10.000000000000002</v>
      </c>
      <c r="BK25" s="626">
        <f>IF(OR($D25="",$D25="Select"),"",IFERROR($M25*VLOOKUP($L25,'Light Options'!$A$503:$C$508,3,0),0))</f>
        <v>300</v>
      </c>
      <c r="BL25" s="309">
        <f t="shared" si="59"/>
        <v>400</v>
      </c>
      <c r="BM25" s="309">
        <f>IF(OR($D25="",$D25="Select"),"",IFERROR($M25*VLOOKUP($L25,'Light Options'!$A$503:$D$508,4,0),0))</f>
        <v>226</v>
      </c>
      <c r="BN25" s="627">
        <f t="shared" si="60"/>
        <v>301.33333333333331</v>
      </c>
      <c r="BO25" s="643">
        <f t="shared" si="104"/>
        <v>3400</v>
      </c>
      <c r="BP25" s="308">
        <f t="shared" si="105"/>
        <v>8.8235294117647062E-4</v>
      </c>
      <c r="BQ25" s="548">
        <f>IF(OR($D25="",$D25="Select"),"",IFERROR(VLOOKUP(D25&amp;CD$5,'Light Options'!$A:$P,16,0),0)*CD25+IFERROR(VLOOKUP(D25&amp;CE$5,'Light Options'!$A:$P,16,0),0)*CE25+IFERROR(VLOOKUP(D25&amp;CF$5,'Light Options'!$A:$P,16,0),0)*CF25)</f>
        <v>0</v>
      </c>
      <c r="BR25" s="548">
        <f>IF(OR($D25="",$D25="Select"),"",IFERROR(VLOOKUP(D25&amp;CD$5,'Light Options'!$A:$Q,17,0),0)*CD25+IFERROR(VLOOKUP(D25&amp;CE$5,'Light Options'!$A:$Q,17,0),0)*CE25+IFERROR(VLOOKUP(D25&amp;CF$5,'Light Options'!$A:$Q,17,0),0)*CF25)</f>
        <v>0</v>
      </c>
      <c r="BS25" s="309">
        <f t="shared" si="106"/>
        <v>0</v>
      </c>
      <c r="BT25" s="309">
        <f t="shared" si="107"/>
        <v>0</v>
      </c>
      <c r="BU25" s="309">
        <f>IF(OR($D25="",$D25="Select"),"",IFERROR(VLOOKUP(D25&amp;CD$5,'Light Options'!$A:$E,5,0),0)*CD25+IFERROR(VLOOKUP(D25&amp;CE$5,'Light Options'!$A:$E,5,0),0)*CE25+IFERROR(VLOOKUP(D25&amp;CF$5,'Light Options'!$A:$E,5,0),0)*CF25)</f>
        <v>0</v>
      </c>
      <c r="BV25" s="309">
        <f t="shared" si="108"/>
        <v>0</v>
      </c>
      <c r="BW25" s="309">
        <f t="shared" si="109"/>
        <v>0</v>
      </c>
      <c r="BX25" s="627">
        <f t="shared" si="110"/>
        <v>0</v>
      </c>
      <c r="BY25" s="575"/>
      <c r="BZ25" s="575"/>
      <c r="CA25" s="667"/>
      <c r="CB25" s="667">
        <f t="shared" si="68"/>
        <v>0</v>
      </c>
      <c r="CC25" s="667">
        <f t="shared" si="69"/>
        <v>19</v>
      </c>
      <c r="CD25" s="667">
        <v>0</v>
      </c>
      <c r="CE25" s="667">
        <v>0</v>
      </c>
      <c r="CF25" s="667">
        <v>0</v>
      </c>
      <c r="CG25" s="673">
        <v>0</v>
      </c>
      <c r="CH25" s="673">
        <v>0</v>
      </c>
      <c r="CI25" s="673">
        <v>0</v>
      </c>
      <c r="CJ25" s="673">
        <v>0</v>
      </c>
      <c r="CK25" s="673">
        <v>0</v>
      </c>
      <c r="CL25" s="673">
        <v>0</v>
      </c>
      <c r="CM25" s="673">
        <v>0</v>
      </c>
      <c r="CN25" s="667"/>
    </row>
    <row r="26" spans="1:92" x14ac:dyDescent="0.2">
      <c r="A26" s="658">
        <v>20</v>
      </c>
      <c r="B26" s="123"/>
      <c r="C26" s="123"/>
      <c r="D26" s="123" t="s">
        <v>686</v>
      </c>
      <c r="E26" s="123"/>
      <c r="F26" s="123">
        <v>3</v>
      </c>
      <c r="G26" s="28"/>
      <c r="H26" s="538">
        <f>IF($D26="Select","",IFERROR(VLOOKUP($D26,'Light Options'!$B:$E,4,0),""))</f>
        <v>90</v>
      </c>
      <c r="I26" s="538">
        <f>IF($D26="Select","",IFERROR(VLOOKUP($D26,'Light Options'!$B:$D,3,0),""))</f>
        <v>6800</v>
      </c>
      <c r="J26" s="123" t="s">
        <v>1447</v>
      </c>
      <c r="K26" s="123">
        <v>2</v>
      </c>
      <c r="L26" s="123" t="s">
        <v>1287</v>
      </c>
      <c r="M26" s="123">
        <v>2</v>
      </c>
      <c r="N26" s="123" t="s">
        <v>428</v>
      </c>
      <c r="O26" s="571" t="str">
        <f>IF(OR($D26="",$D26="Select"),"",IFERROR(IF(VLOOKUP(D26&amp;N26,'Light Options'!$A:$H,8,0)=0,"",VLOOKUP(D26&amp;N26,'Light Options'!$A:$H,8,0)),""))</f>
        <v/>
      </c>
      <c r="P26" s="538" t="str">
        <f>IF(OR($D26="",$D26="Select"),"",IFERROR(IF(VLOOKUP(D26&amp;N26,'Light Options'!$A:$L,12,0)=0,"",VLOOKUP(D26&amp;N26,'Light Options'!$A:$L,12,0)),""))</f>
        <v/>
      </c>
      <c r="Q26" s="538" t="str">
        <f>IF(OR($D26="",$D26="Select"),"",IFERROR(IF(VLOOKUP(D26&amp;N26,'Light Options'!$A:$I,9,0)=0,"",VLOOKUP(D26&amp;N26,'Light Options'!$A:$I,9,0)),""))</f>
        <v/>
      </c>
      <c r="R26" s="538">
        <f t="shared" si="70"/>
        <v>3</v>
      </c>
      <c r="S26" s="572">
        <f>IF(OR($D26="",$D26="Select"),"",IFERROR(VLOOKUP(D26&amp;CD$5,'Light Options'!$A:$J,10,0),0)*CD26+IFERROR(VLOOKUP(D26&amp;CE$5,'Light Options'!$A:$J,10,0),0)*CE26+IFERROR(VLOOKUP(D26&amp;CF$5,'Light Options'!$A:$J,10,0),0)*CF26)</f>
        <v>0</v>
      </c>
      <c r="T26" s="659">
        <f>IF(OR($D26="",$D26="Select"),"",IFERROR(VLOOKUP(D26&amp;CD$5,'Light Options'!$A:$K,11,0),0)*CD26+IFERROR(VLOOKUP(D26&amp;CE$5,'Light Options'!$A:$K,11,0),0)*CE26+IFERROR(VLOOKUP(D26&amp;CF$5,'Light Options'!$A:$K,11,0),0)*CF26)</f>
        <v>0</v>
      </c>
      <c r="U26" s="650">
        <f t="shared" si="24"/>
        <v>0</v>
      </c>
      <c r="V26" s="550">
        <f t="shared" si="71"/>
        <v>0</v>
      </c>
      <c r="W26" s="582">
        <f t="shared" si="26"/>
        <v>0</v>
      </c>
      <c r="X26" s="550">
        <f t="shared" si="72"/>
        <v>0</v>
      </c>
      <c r="Y26" s="583">
        <f t="shared" si="73"/>
        <v>10</v>
      </c>
      <c r="Z26" s="583">
        <f t="shared" si="74"/>
        <v>13.333333333333334</v>
      </c>
      <c r="AA26" s="583">
        <f t="shared" si="75"/>
        <v>3.3333333333333339</v>
      </c>
      <c r="AB26" s="309">
        <f t="shared" si="76"/>
        <v>571</v>
      </c>
      <c r="AC26" s="309">
        <f t="shared" si="77"/>
        <v>756.33333333333326</v>
      </c>
      <c r="AD26" s="309">
        <f t="shared" si="78"/>
        <v>185.33333333333326</v>
      </c>
      <c r="AE26" s="596"/>
      <c r="AF26" s="596">
        <f t="shared" si="79"/>
        <v>756.33333333333326</v>
      </c>
      <c r="AG26" s="584">
        <f t="shared" si="80"/>
        <v>0.54</v>
      </c>
      <c r="AH26" s="584">
        <f t="shared" si="81"/>
        <v>0</v>
      </c>
      <c r="AI26" s="308">
        <f t="shared" si="82"/>
        <v>0.54</v>
      </c>
      <c r="AJ26" s="308">
        <f t="shared" si="83"/>
        <v>0.16200000000000001</v>
      </c>
      <c r="AK26" s="308">
        <f t="shared" si="84"/>
        <v>0.70200000000000007</v>
      </c>
      <c r="AL26" s="309">
        <f t="shared" si="85"/>
        <v>0</v>
      </c>
      <c r="AM26" s="309">
        <f t="shared" si="86"/>
        <v>0</v>
      </c>
      <c r="AN26" s="309">
        <f t="shared" si="87"/>
        <v>0</v>
      </c>
      <c r="AO26" s="309">
        <f t="shared" si="88"/>
        <v>0</v>
      </c>
      <c r="AP26" s="309">
        <f t="shared" si="89"/>
        <v>0</v>
      </c>
      <c r="AQ26" s="627">
        <f t="shared" si="7"/>
        <v>15</v>
      </c>
      <c r="AR26" s="626">
        <f>IF(OR($D26="",$D26="Select"),"",IFERROR(VLOOKUP($D26&amp;CD$5,'Light Options'!$A:$O,13,0),0)*CD26+IFERROR(VLOOKUP($D26&amp;CE$5,'Light Options'!$A:$O,13,0),0)*CE26+IFERROR(VLOOKUP($D26&amp;CF$5,'Light Options'!$A:$O,13,0),0)*CF26)</f>
        <v>0</v>
      </c>
      <c r="AS26" s="309">
        <f t="shared" si="90"/>
        <v>0</v>
      </c>
      <c r="AT26" s="309">
        <f t="shared" si="9"/>
        <v>0</v>
      </c>
      <c r="AU26" s="309">
        <f t="shared" si="91"/>
        <v>0</v>
      </c>
      <c r="AV26" s="627">
        <f t="shared" si="92"/>
        <v>0</v>
      </c>
      <c r="AW26" s="626">
        <f t="shared" si="93"/>
        <v>0</v>
      </c>
      <c r="AX26" s="309">
        <f t="shared" si="94"/>
        <v>0</v>
      </c>
      <c r="AY26" s="309">
        <f t="shared" si="95"/>
        <v>0</v>
      </c>
      <c r="AZ26" s="627">
        <f t="shared" si="96"/>
        <v>0</v>
      </c>
      <c r="BA26" s="626">
        <f>IF(OR($D26="",$D26="Select"),"",IFERROR(VLOOKUP(D26&amp;CD$5,'Light Options'!$A:$O,15,0),0)*CD26+IFERROR(VLOOKUP(D26&amp;CE$5,'Light Options'!$A:$O,15,0),0)*CE26+IFERROR(VLOOKUP(D26&amp;CF$5,'Light Options'!$A:$O,15,0),0)*CF26)</f>
        <v>0</v>
      </c>
      <c r="BB26" s="309"/>
      <c r="BC26" s="309">
        <f t="shared" si="14"/>
        <v>10</v>
      </c>
      <c r="BD26" s="309">
        <f t="shared" si="97"/>
        <v>10</v>
      </c>
      <c r="BE26" s="627">
        <f t="shared" si="98"/>
        <v>0</v>
      </c>
      <c r="BF26" s="626">
        <f t="shared" si="99"/>
        <v>13.333333333333334</v>
      </c>
      <c r="BG26" s="309">
        <f t="shared" si="100"/>
        <v>40</v>
      </c>
      <c r="BH26" s="309">
        <f t="shared" si="101"/>
        <v>30</v>
      </c>
      <c r="BI26" s="309">
        <f t="shared" si="102"/>
        <v>3.3333333333333339</v>
      </c>
      <c r="BJ26" s="627">
        <f t="shared" si="103"/>
        <v>10.000000000000002</v>
      </c>
      <c r="BK26" s="626">
        <f>IF(OR($D26="",$D26="Select"),"",IFERROR($M26*VLOOKUP($L26,'Light Options'!$A$503:$C$508,3,0),0))</f>
        <v>300</v>
      </c>
      <c r="BL26" s="309">
        <f t="shared" si="59"/>
        <v>400</v>
      </c>
      <c r="BM26" s="309">
        <f>IF(OR($D26="",$D26="Select"),"",IFERROR($M26*VLOOKUP($L26,'Light Options'!$A$503:$D$508,4,0),0))</f>
        <v>226</v>
      </c>
      <c r="BN26" s="627">
        <f t="shared" si="60"/>
        <v>301.33333333333331</v>
      </c>
      <c r="BO26" s="643">
        <f t="shared" si="104"/>
        <v>3400</v>
      </c>
      <c r="BP26" s="308">
        <f t="shared" si="105"/>
        <v>8.8235294117647062E-4</v>
      </c>
      <c r="BQ26" s="548">
        <f>IF(OR($D26="",$D26="Select"),"",IFERROR(VLOOKUP(D26&amp;CD$5,'Light Options'!$A:$P,16,0),0)*CD26+IFERROR(VLOOKUP(D26&amp;CE$5,'Light Options'!$A:$P,16,0),0)*CE26+IFERROR(VLOOKUP(D26&amp;CF$5,'Light Options'!$A:$P,16,0),0)*CF26)</f>
        <v>0</v>
      </c>
      <c r="BR26" s="548">
        <f>IF(OR($D26="",$D26="Select"),"",IFERROR(VLOOKUP(D26&amp;CD$5,'Light Options'!$A:$Q,17,0),0)*CD26+IFERROR(VLOOKUP(D26&amp;CE$5,'Light Options'!$A:$Q,17,0),0)*CE26+IFERROR(VLOOKUP(D26&amp;CF$5,'Light Options'!$A:$Q,17,0),0)*CF26)</f>
        <v>0</v>
      </c>
      <c r="BS26" s="309">
        <f t="shared" si="106"/>
        <v>0</v>
      </c>
      <c r="BT26" s="309">
        <f t="shared" si="107"/>
        <v>0</v>
      </c>
      <c r="BU26" s="309">
        <f>IF(OR($D26="",$D26="Select"),"",IFERROR(VLOOKUP(D26&amp;CD$5,'Light Options'!$A:$E,5,0),0)*CD26+IFERROR(VLOOKUP(D26&amp;CE$5,'Light Options'!$A:$E,5,0),0)*CE26+IFERROR(VLOOKUP(D26&amp;CF$5,'Light Options'!$A:$E,5,0),0)*CF26)</f>
        <v>0</v>
      </c>
      <c r="BV26" s="309">
        <f t="shared" si="108"/>
        <v>0</v>
      </c>
      <c r="BW26" s="309">
        <f t="shared" si="109"/>
        <v>0</v>
      </c>
      <c r="BX26" s="627">
        <f t="shared" si="110"/>
        <v>0</v>
      </c>
      <c r="BY26" s="575"/>
      <c r="BZ26" s="575"/>
      <c r="CA26" s="667"/>
      <c r="CB26" s="667">
        <f t="shared" si="68"/>
        <v>0</v>
      </c>
      <c r="CC26" s="667">
        <f t="shared" si="69"/>
        <v>20</v>
      </c>
      <c r="CD26" s="667">
        <v>0</v>
      </c>
      <c r="CE26" s="667">
        <v>0</v>
      </c>
      <c r="CF26" s="667">
        <v>0</v>
      </c>
      <c r="CG26" s="673">
        <v>0</v>
      </c>
      <c r="CH26" s="673">
        <v>0</v>
      </c>
      <c r="CI26" s="673">
        <v>0</v>
      </c>
      <c r="CJ26" s="673">
        <v>0</v>
      </c>
      <c r="CK26" s="673">
        <v>0</v>
      </c>
      <c r="CL26" s="673">
        <v>0</v>
      </c>
      <c r="CM26" s="673">
        <v>0</v>
      </c>
      <c r="CN26" s="667"/>
    </row>
    <row r="27" spans="1:92" x14ac:dyDescent="0.2">
      <c r="A27" s="658">
        <v>21</v>
      </c>
      <c r="B27" s="123"/>
      <c r="C27" s="123"/>
      <c r="D27" s="123" t="s">
        <v>686</v>
      </c>
      <c r="E27" s="123"/>
      <c r="F27" s="123">
        <v>3</v>
      </c>
      <c r="G27" s="28"/>
      <c r="H27" s="538">
        <f>IF($D27="Select","",IFERROR(VLOOKUP($D27,'Light Options'!$B:$E,4,0),""))</f>
        <v>90</v>
      </c>
      <c r="I27" s="538">
        <f>IF($D27="Select","",IFERROR(VLOOKUP($D27,'Light Options'!$B:$D,3,0),""))</f>
        <v>6800</v>
      </c>
      <c r="J27" s="123" t="s">
        <v>1447</v>
      </c>
      <c r="K27" s="123">
        <v>2</v>
      </c>
      <c r="L27" s="123" t="s">
        <v>1287</v>
      </c>
      <c r="M27" s="123">
        <v>2</v>
      </c>
      <c r="N27" s="123" t="s">
        <v>428</v>
      </c>
      <c r="O27" s="571" t="str">
        <f>IF(OR($D27="",$D27="Select"),"",IFERROR(IF(VLOOKUP(D27&amp;N27,'Light Options'!$A:$H,8,0)=0,"",VLOOKUP(D27&amp;N27,'Light Options'!$A:$H,8,0)),""))</f>
        <v/>
      </c>
      <c r="P27" s="538" t="str">
        <f>IF(OR($D27="",$D27="Select"),"",IFERROR(IF(VLOOKUP(D27&amp;N27,'Light Options'!$A:$L,12,0)=0,"",VLOOKUP(D27&amp;N27,'Light Options'!$A:$L,12,0)),""))</f>
        <v/>
      </c>
      <c r="Q27" s="538" t="str">
        <f>IF(OR($D27="",$D27="Select"),"",IFERROR(IF(VLOOKUP(D27&amp;N27,'Light Options'!$A:$I,9,0)=0,"",VLOOKUP(D27&amp;N27,'Light Options'!$A:$I,9,0)),""))</f>
        <v/>
      </c>
      <c r="R27" s="538">
        <f t="shared" si="70"/>
        <v>3</v>
      </c>
      <c r="S27" s="572">
        <f>IF(OR($D27="",$D27="Select"),"",IFERROR(VLOOKUP(D27&amp;CD$5,'Light Options'!$A:$J,10,0),0)*CD27+IFERROR(VLOOKUP(D27&amp;CE$5,'Light Options'!$A:$J,10,0),0)*CE27+IFERROR(VLOOKUP(D27&amp;CF$5,'Light Options'!$A:$J,10,0),0)*CF27)</f>
        <v>0</v>
      </c>
      <c r="T27" s="659">
        <f>IF(OR($D27="",$D27="Select"),"",IFERROR(VLOOKUP(D27&amp;CD$5,'Light Options'!$A:$K,11,0),0)*CD27+IFERROR(VLOOKUP(D27&amp;CE$5,'Light Options'!$A:$K,11,0),0)*CE27+IFERROR(VLOOKUP(D27&amp;CF$5,'Light Options'!$A:$K,11,0),0)*CF27)</f>
        <v>0</v>
      </c>
      <c r="U27" s="650">
        <f t="shared" si="24"/>
        <v>0</v>
      </c>
      <c r="V27" s="550">
        <f t="shared" si="71"/>
        <v>0</v>
      </c>
      <c r="W27" s="582">
        <f t="shared" si="26"/>
        <v>0</v>
      </c>
      <c r="X27" s="550">
        <f t="shared" si="72"/>
        <v>0</v>
      </c>
      <c r="Y27" s="583">
        <f t="shared" si="73"/>
        <v>10</v>
      </c>
      <c r="Z27" s="583">
        <f t="shared" si="74"/>
        <v>13.333333333333334</v>
      </c>
      <c r="AA27" s="583">
        <f t="shared" si="75"/>
        <v>3.3333333333333339</v>
      </c>
      <c r="AB27" s="309">
        <f t="shared" si="76"/>
        <v>571</v>
      </c>
      <c r="AC27" s="309">
        <f t="shared" si="77"/>
        <v>756.33333333333326</v>
      </c>
      <c r="AD27" s="309">
        <f t="shared" si="78"/>
        <v>185.33333333333326</v>
      </c>
      <c r="AE27" s="596"/>
      <c r="AF27" s="596">
        <f t="shared" si="79"/>
        <v>756.33333333333326</v>
      </c>
      <c r="AG27" s="584">
        <f t="shared" si="80"/>
        <v>0.54</v>
      </c>
      <c r="AH27" s="584">
        <f t="shared" si="81"/>
        <v>0</v>
      </c>
      <c r="AI27" s="308">
        <f t="shared" si="82"/>
        <v>0.54</v>
      </c>
      <c r="AJ27" s="308">
        <f t="shared" si="83"/>
        <v>0.16200000000000001</v>
      </c>
      <c r="AK27" s="308">
        <f t="shared" si="84"/>
        <v>0.70200000000000007</v>
      </c>
      <c r="AL27" s="309">
        <f t="shared" si="85"/>
        <v>0</v>
      </c>
      <c r="AM27" s="309">
        <f t="shared" si="86"/>
        <v>0</v>
      </c>
      <c r="AN27" s="309">
        <f t="shared" si="87"/>
        <v>0</v>
      </c>
      <c r="AO27" s="309">
        <f t="shared" si="88"/>
        <v>0</v>
      </c>
      <c r="AP27" s="309">
        <f t="shared" si="89"/>
        <v>0</v>
      </c>
      <c r="AQ27" s="627">
        <f t="shared" si="7"/>
        <v>15</v>
      </c>
      <c r="AR27" s="626">
        <f>IF(OR($D27="",$D27="Select"),"",IFERROR(VLOOKUP($D27&amp;CD$5,'Light Options'!$A:$O,13,0),0)*CD27+IFERROR(VLOOKUP($D27&amp;CE$5,'Light Options'!$A:$O,13,0),0)*CE27+IFERROR(VLOOKUP($D27&amp;CF$5,'Light Options'!$A:$O,13,0),0)*CF27)</f>
        <v>0</v>
      </c>
      <c r="AS27" s="309">
        <f t="shared" si="90"/>
        <v>0</v>
      </c>
      <c r="AT27" s="309">
        <f t="shared" si="9"/>
        <v>0</v>
      </c>
      <c r="AU27" s="309">
        <f t="shared" si="91"/>
        <v>0</v>
      </c>
      <c r="AV27" s="627">
        <f t="shared" si="92"/>
        <v>0</v>
      </c>
      <c r="AW27" s="626">
        <f t="shared" si="93"/>
        <v>0</v>
      </c>
      <c r="AX27" s="309">
        <f t="shared" si="94"/>
        <v>0</v>
      </c>
      <c r="AY27" s="309">
        <f t="shared" si="95"/>
        <v>0</v>
      </c>
      <c r="AZ27" s="627">
        <f t="shared" si="96"/>
        <v>0</v>
      </c>
      <c r="BA27" s="626">
        <f>IF(OR($D27="",$D27="Select"),"",IFERROR(VLOOKUP(D27&amp;CD$5,'Light Options'!$A:$O,15,0),0)*CD27+IFERROR(VLOOKUP(D27&amp;CE$5,'Light Options'!$A:$O,15,0),0)*CE27+IFERROR(VLOOKUP(D27&amp;CF$5,'Light Options'!$A:$O,15,0),0)*CF27)</f>
        <v>0</v>
      </c>
      <c r="BB27" s="309"/>
      <c r="BC27" s="309">
        <f t="shared" si="14"/>
        <v>10</v>
      </c>
      <c r="BD27" s="309">
        <f t="shared" si="97"/>
        <v>10</v>
      </c>
      <c r="BE27" s="627">
        <f t="shared" si="98"/>
        <v>0</v>
      </c>
      <c r="BF27" s="626">
        <f t="shared" si="99"/>
        <v>13.333333333333334</v>
      </c>
      <c r="BG27" s="309">
        <f t="shared" si="100"/>
        <v>40</v>
      </c>
      <c r="BH27" s="309">
        <f t="shared" si="101"/>
        <v>30</v>
      </c>
      <c r="BI27" s="309">
        <f t="shared" si="102"/>
        <v>3.3333333333333339</v>
      </c>
      <c r="BJ27" s="627">
        <f t="shared" si="103"/>
        <v>10.000000000000002</v>
      </c>
      <c r="BK27" s="626">
        <f>IF(OR($D27="",$D27="Select"),"",IFERROR($M27*VLOOKUP($L27,'Light Options'!$A$503:$C$508,3,0),0))</f>
        <v>300</v>
      </c>
      <c r="BL27" s="309">
        <f t="shared" si="59"/>
        <v>400</v>
      </c>
      <c r="BM27" s="309">
        <f>IF(OR($D27="",$D27="Select"),"",IFERROR($M27*VLOOKUP($L27,'Light Options'!$A$503:$D$508,4,0),0))</f>
        <v>226</v>
      </c>
      <c r="BN27" s="627">
        <f t="shared" si="60"/>
        <v>301.33333333333331</v>
      </c>
      <c r="BO27" s="643">
        <f t="shared" si="104"/>
        <v>3400</v>
      </c>
      <c r="BP27" s="308">
        <f t="shared" si="105"/>
        <v>8.8235294117647062E-4</v>
      </c>
      <c r="BQ27" s="548">
        <f>IF(OR($D27="",$D27="Select"),"",IFERROR(VLOOKUP(D27&amp;CD$5,'Light Options'!$A:$P,16,0),0)*CD27+IFERROR(VLOOKUP(D27&amp;CE$5,'Light Options'!$A:$P,16,0),0)*CE27+IFERROR(VLOOKUP(D27&amp;CF$5,'Light Options'!$A:$P,16,0),0)*CF27)</f>
        <v>0</v>
      </c>
      <c r="BR27" s="548">
        <f>IF(OR($D27="",$D27="Select"),"",IFERROR(VLOOKUP(D27&amp;CD$5,'Light Options'!$A:$Q,17,0),0)*CD27+IFERROR(VLOOKUP(D27&amp;CE$5,'Light Options'!$A:$Q,17,0),0)*CE27+IFERROR(VLOOKUP(D27&amp;CF$5,'Light Options'!$A:$Q,17,0),0)*CF27)</f>
        <v>0</v>
      </c>
      <c r="BS27" s="309">
        <f t="shared" si="106"/>
        <v>0</v>
      </c>
      <c r="BT27" s="309">
        <f t="shared" si="107"/>
        <v>0</v>
      </c>
      <c r="BU27" s="309">
        <f>IF(OR($D27="",$D27="Select"),"",IFERROR(VLOOKUP(D27&amp;CD$5,'Light Options'!$A:$E,5,0),0)*CD27+IFERROR(VLOOKUP(D27&amp;CE$5,'Light Options'!$A:$E,5,0),0)*CE27+IFERROR(VLOOKUP(D27&amp;CF$5,'Light Options'!$A:$E,5,0),0)*CF27)</f>
        <v>0</v>
      </c>
      <c r="BV27" s="309">
        <f t="shared" si="108"/>
        <v>0</v>
      </c>
      <c r="BW27" s="309">
        <f t="shared" si="109"/>
        <v>0</v>
      </c>
      <c r="BX27" s="627">
        <f t="shared" si="110"/>
        <v>0</v>
      </c>
      <c r="BY27" s="575"/>
      <c r="BZ27" s="575"/>
      <c r="CA27" s="667"/>
      <c r="CB27" s="667">
        <f t="shared" si="68"/>
        <v>0</v>
      </c>
      <c r="CC27" s="667">
        <f t="shared" si="69"/>
        <v>21</v>
      </c>
      <c r="CD27" s="667">
        <v>0</v>
      </c>
      <c r="CE27" s="667">
        <v>0</v>
      </c>
      <c r="CF27" s="667">
        <v>0</v>
      </c>
      <c r="CG27" s="673">
        <v>0</v>
      </c>
      <c r="CH27" s="673">
        <v>0</v>
      </c>
      <c r="CI27" s="673">
        <v>0</v>
      </c>
      <c r="CJ27" s="673">
        <v>0</v>
      </c>
      <c r="CK27" s="673">
        <v>0</v>
      </c>
      <c r="CL27" s="673">
        <v>0</v>
      </c>
      <c r="CM27" s="673">
        <v>0</v>
      </c>
      <c r="CN27" s="667"/>
    </row>
    <row r="28" spans="1:92" x14ac:dyDescent="0.2">
      <c r="A28" s="658">
        <v>22</v>
      </c>
      <c r="B28" s="123"/>
      <c r="C28" s="123"/>
      <c r="D28" s="123" t="s">
        <v>686</v>
      </c>
      <c r="E28" s="123"/>
      <c r="F28" s="123">
        <v>3</v>
      </c>
      <c r="G28" s="28"/>
      <c r="H28" s="538">
        <f>IF($D28="Select","",IFERROR(VLOOKUP($D28,'Light Options'!$B:$E,4,0),""))</f>
        <v>90</v>
      </c>
      <c r="I28" s="538">
        <f>IF($D28="Select","",IFERROR(VLOOKUP($D28,'Light Options'!$B:$D,3,0),""))</f>
        <v>6800</v>
      </c>
      <c r="J28" s="123" t="s">
        <v>1447</v>
      </c>
      <c r="K28" s="123">
        <v>2</v>
      </c>
      <c r="L28" s="123" t="s">
        <v>1287</v>
      </c>
      <c r="M28" s="123">
        <v>2</v>
      </c>
      <c r="N28" s="123" t="s">
        <v>428</v>
      </c>
      <c r="O28" s="571" t="str">
        <f>IF(OR($D28="",$D28="Select"),"",IFERROR(IF(VLOOKUP(D28&amp;N28,'Light Options'!$A:$H,8,0)=0,"",VLOOKUP(D28&amp;N28,'Light Options'!$A:$H,8,0)),""))</f>
        <v/>
      </c>
      <c r="P28" s="538" t="str">
        <f>IF(OR($D28="",$D28="Select"),"",IFERROR(IF(VLOOKUP(D28&amp;N28,'Light Options'!$A:$L,12,0)=0,"",VLOOKUP(D28&amp;N28,'Light Options'!$A:$L,12,0)),""))</f>
        <v/>
      </c>
      <c r="Q28" s="538" t="str">
        <f>IF(OR($D28="",$D28="Select"),"",IFERROR(IF(VLOOKUP(D28&amp;N28,'Light Options'!$A:$I,9,0)=0,"",VLOOKUP(D28&amp;N28,'Light Options'!$A:$I,9,0)),""))</f>
        <v/>
      </c>
      <c r="R28" s="538">
        <f t="shared" si="70"/>
        <v>3</v>
      </c>
      <c r="S28" s="572">
        <f>IF(OR($D28="",$D28="Select"),"",IFERROR(VLOOKUP(D28&amp;CD$5,'Light Options'!$A:$J,10,0),0)*CD28+IFERROR(VLOOKUP(D28&amp;CE$5,'Light Options'!$A:$J,10,0),0)*CE28+IFERROR(VLOOKUP(D28&amp;CF$5,'Light Options'!$A:$J,10,0),0)*CF28)</f>
        <v>0</v>
      </c>
      <c r="T28" s="659">
        <f>IF(OR($D28="",$D28="Select"),"",IFERROR(VLOOKUP(D28&amp;CD$5,'Light Options'!$A:$K,11,0),0)*CD28+IFERROR(VLOOKUP(D28&amp;CE$5,'Light Options'!$A:$K,11,0),0)*CE28+IFERROR(VLOOKUP(D28&amp;CF$5,'Light Options'!$A:$K,11,0),0)*CF28)</f>
        <v>0</v>
      </c>
      <c r="U28" s="650">
        <f t="shared" si="24"/>
        <v>0</v>
      </c>
      <c r="V28" s="550">
        <f t="shared" si="71"/>
        <v>0</v>
      </c>
      <c r="W28" s="582">
        <f t="shared" si="26"/>
        <v>0</v>
      </c>
      <c r="X28" s="550">
        <f t="shared" si="72"/>
        <v>0</v>
      </c>
      <c r="Y28" s="583">
        <f t="shared" si="73"/>
        <v>10</v>
      </c>
      <c r="Z28" s="583">
        <f t="shared" si="74"/>
        <v>13.333333333333334</v>
      </c>
      <c r="AA28" s="583">
        <f t="shared" si="75"/>
        <v>3.3333333333333339</v>
      </c>
      <c r="AB28" s="309">
        <f t="shared" si="76"/>
        <v>571</v>
      </c>
      <c r="AC28" s="309">
        <f t="shared" si="77"/>
        <v>756.33333333333326</v>
      </c>
      <c r="AD28" s="309">
        <f t="shared" si="78"/>
        <v>185.33333333333326</v>
      </c>
      <c r="AE28" s="596"/>
      <c r="AF28" s="596">
        <f t="shared" si="79"/>
        <v>756.33333333333326</v>
      </c>
      <c r="AG28" s="584">
        <f t="shared" si="80"/>
        <v>0.54</v>
      </c>
      <c r="AH28" s="584">
        <f t="shared" si="81"/>
        <v>0</v>
      </c>
      <c r="AI28" s="308">
        <f t="shared" si="82"/>
        <v>0.54</v>
      </c>
      <c r="AJ28" s="308">
        <f t="shared" si="83"/>
        <v>0.16200000000000001</v>
      </c>
      <c r="AK28" s="308">
        <f t="shared" si="84"/>
        <v>0.70200000000000007</v>
      </c>
      <c r="AL28" s="309">
        <f t="shared" si="85"/>
        <v>0</v>
      </c>
      <c r="AM28" s="309">
        <f t="shared" si="86"/>
        <v>0</v>
      </c>
      <c r="AN28" s="309">
        <f t="shared" si="87"/>
        <v>0</v>
      </c>
      <c r="AO28" s="309">
        <f t="shared" si="88"/>
        <v>0</v>
      </c>
      <c r="AP28" s="309">
        <f t="shared" si="89"/>
        <v>0</v>
      </c>
      <c r="AQ28" s="627">
        <f t="shared" si="7"/>
        <v>15</v>
      </c>
      <c r="AR28" s="626">
        <f>IF(OR($D28="",$D28="Select"),"",IFERROR(VLOOKUP($D28&amp;CD$5,'Light Options'!$A:$O,13,0),0)*CD28+IFERROR(VLOOKUP($D28&amp;CE$5,'Light Options'!$A:$O,13,0),0)*CE28+IFERROR(VLOOKUP($D28&amp;CF$5,'Light Options'!$A:$O,13,0),0)*CF28)</f>
        <v>0</v>
      </c>
      <c r="AS28" s="309">
        <f t="shared" si="90"/>
        <v>0</v>
      </c>
      <c r="AT28" s="309">
        <f t="shared" si="9"/>
        <v>0</v>
      </c>
      <c r="AU28" s="309">
        <f t="shared" si="91"/>
        <v>0</v>
      </c>
      <c r="AV28" s="627">
        <f t="shared" si="92"/>
        <v>0</v>
      </c>
      <c r="AW28" s="626">
        <f t="shared" si="93"/>
        <v>0</v>
      </c>
      <c r="AX28" s="309">
        <f t="shared" si="94"/>
        <v>0</v>
      </c>
      <c r="AY28" s="309">
        <f t="shared" si="95"/>
        <v>0</v>
      </c>
      <c r="AZ28" s="627">
        <f t="shared" si="96"/>
        <v>0</v>
      </c>
      <c r="BA28" s="626">
        <f>IF(OR($D28="",$D28="Select"),"",IFERROR(VLOOKUP(D28&amp;CD$5,'Light Options'!$A:$O,15,0),0)*CD28+IFERROR(VLOOKUP(D28&amp;CE$5,'Light Options'!$A:$O,15,0),0)*CE28+IFERROR(VLOOKUP(D28&amp;CF$5,'Light Options'!$A:$O,15,0),0)*CF28)</f>
        <v>0</v>
      </c>
      <c r="BB28" s="309"/>
      <c r="BC28" s="309">
        <f t="shared" si="14"/>
        <v>10</v>
      </c>
      <c r="BD28" s="309">
        <f t="shared" si="97"/>
        <v>10</v>
      </c>
      <c r="BE28" s="627">
        <f t="shared" si="98"/>
        <v>0</v>
      </c>
      <c r="BF28" s="626">
        <f t="shared" si="99"/>
        <v>13.333333333333334</v>
      </c>
      <c r="BG28" s="309">
        <f t="shared" si="100"/>
        <v>40</v>
      </c>
      <c r="BH28" s="309">
        <f t="shared" si="101"/>
        <v>30</v>
      </c>
      <c r="BI28" s="309">
        <f t="shared" si="102"/>
        <v>3.3333333333333339</v>
      </c>
      <c r="BJ28" s="627">
        <f t="shared" si="103"/>
        <v>10.000000000000002</v>
      </c>
      <c r="BK28" s="626">
        <f>IF(OR($D28="",$D28="Select"),"",IFERROR($M28*VLOOKUP($L28,'Light Options'!$A$503:$C$508,3,0),0))</f>
        <v>300</v>
      </c>
      <c r="BL28" s="309">
        <f t="shared" si="59"/>
        <v>400</v>
      </c>
      <c r="BM28" s="309">
        <f>IF(OR($D28="",$D28="Select"),"",IFERROR($M28*VLOOKUP($L28,'Light Options'!$A$503:$D$508,4,0),0))</f>
        <v>226</v>
      </c>
      <c r="BN28" s="627">
        <f t="shared" si="60"/>
        <v>301.33333333333331</v>
      </c>
      <c r="BO28" s="643">
        <f t="shared" si="104"/>
        <v>3400</v>
      </c>
      <c r="BP28" s="308">
        <f t="shared" si="105"/>
        <v>8.8235294117647062E-4</v>
      </c>
      <c r="BQ28" s="548">
        <f>IF(OR($D28="",$D28="Select"),"",IFERROR(VLOOKUP(D28&amp;CD$5,'Light Options'!$A:$P,16,0),0)*CD28+IFERROR(VLOOKUP(D28&amp;CE$5,'Light Options'!$A:$P,16,0),0)*CE28+IFERROR(VLOOKUP(D28&amp;CF$5,'Light Options'!$A:$P,16,0),0)*CF28)</f>
        <v>0</v>
      </c>
      <c r="BR28" s="548">
        <f>IF(OR($D28="",$D28="Select"),"",IFERROR(VLOOKUP(D28&amp;CD$5,'Light Options'!$A:$Q,17,0),0)*CD28+IFERROR(VLOOKUP(D28&amp;CE$5,'Light Options'!$A:$Q,17,0),0)*CE28+IFERROR(VLOOKUP(D28&amp;CF$5,'Light Options'!$A:$Q,17,0),0)*CF28)</f>
        <v>0</v>
      </c>
      <c r="BS28" s="309">
        <f t="shared" si="106"/>
        <v>0</v>
      </c>
      <c r="BT28" s="309">
        <f t="shared" si="107"/>
        <v>0</v>
      </c>
      <c r="BU28" s="309">
        <f>IF(OR($D28="",$D28="Select"),"",IFERROR(VLOOKUP(D28&amp;CD$5,'Light Options'!$A:$E,5,0),0)*CD28+IFERROR(VLOOKUP(D28&amp;CE$5,'Light Options'!$A:$E,5,0),0)*CE28+IFERROR(VLOOKUP(D28&amp;CF$5,'Light Options'!$A:$E,5,0),0)*CF28)</f>
        <v>0</v>
      </c>
      <c r="BV28" s="309">
        <f t="shared" si="108"/>
        <v>0</v>
      </c>
      <c r="BW28" s="309">
        <f t="shared" si="109"/>
        <v>0</v>
      </c>
      <c r="BX28" s="627">
        <f t="shared" si="110"/>
        <v>0</v>
      </c>
      <c r="BY28" s="575"/>
      <c r="BZ28" s="575"/>
      <c r="CA28" s="667"/>
      <c r="CB28" s="667">
        <f t="shared" si="68"/>
        <v>0</v>
      </c>
      <c r="CC28" s="667">
        <f t="shared" si="69"/>
        <v>22</v>
      </c>
      <c r="CD28" s="667">
        <v>0</v>
      </c>
      <c r="CE28" s="667">
        <v>0</v>
      </c>
      <c r="CF28" s="667">
        <v>0</v>
      </c>
      <c r="CG28" s="673">
        <v>0</v>
      </c>
      <c r="CH28" s="673">
        <v>0</v>
      </c>
      <c r="CI28" s="673">
        <v>0</v>
      </c>
      <c r="CJ28" s="673">
        <v>0</v>
      </c>
      <c r="CK28" s="673">
        <v>0</v>
      </c>
      <c r="CL28" s="673">
        <v>0</v>
      </c>
      <c r="CM28" s="673">
        <v>0</v>
      </c>
      <c r="CN28" s="667"/>
    </row>
    <row r="29" spans="1:92" x14ac:dyDescent="0.2">
      <c r="A29" s="658">
        <v>23</v>
      </c>
      <c r="B29" s="123"/>
      <c r="C29" s="123"/>
      <c r="D29" s="123" t="s">
        <v>686</v>
      </c>
      <c r="E29" s="123"/>
      <c r="F29" s="123">
        <v>3</v>
      </c>
      <c r="G29" s="28"/>
      <c r="H29" s="538">
        <f>IF($D29="Select","",IFERROR(VLOOKUP($D29,'Light Options'!$B:$E,4,0),""))</f>
        <v>90</v>
      </c>
      <c r="I29" s="538">
        <f>IF($D29="Select","",IFERROR(VLOOKUP($D29,'Light Options'!$B:$D,3,0),""))</f>
        <v>6800</v>
      </c>
      <c r="J29" s="123" t="s">
        <v>1447</v>
      </c>
      <c r="K29" s="123">
        <v>2</v>
      </c>
      <c r="L29" s="123" t="s">
        <v>1287</v>
      </c>
      <c r="M29" s="123">
        <v>2</v>
      </c>
      <c r="N29" s="123" t="s">
        <v>428</v>
      </c>
      <c r="O29" s="571" t="str">
        <f>IF(OR($D29="",$D29="Select"),"",IFERROR(IF(VLOOKUP(D29&amp;N29,'Light Options'!$A:$H,8,0)=0,"",VLOOKUP(D29&amp;N29,'Light Options'!$A:$H,8,0)),""))</f>
        <v/>
      </c>
      <c r="P29" s="538" t="str">
        <f>IF(OR($D29="",$D29="Select"),"",IFERROR(IF(VLOOKUP(D29&amp;N29,'Light Options'!$A:$L,12,0)=0,"",VLOOKUP(D29&amp;N29,'Light Options'!$A:$L,12,0)),""))</f>
        <v/>
      </c>
      <c r="Q29" s="538" t="str">
        <f>IF(OR($D29="",$D29="Select"),"",IFERROR(IF(VLOOKUP(D29&amp;N29,'Light Options'!$A:$I,9,0)=0,"",VLOOKUP(D29&amp;N29,'Light Options'!$A:$I,9,0)),""))</f>
        <v/>
      </c>
      <c r="R29" s="538">
        <f t="shared" ref="R29:R30" si="111">IF(F29="","",F29)</f>
        <v>3</v>
      </c>
      <c r="S29" s="572">
        <f>IF(OR($D29="",$D29="Select"),"",IFERROR(VLOOKUP(D29&amp;CD$5,'Light Options'!$A:$J,10,0),0)*CD29+IFERROR(VLOOKUP(D29&amp;CE$5,'Light Options'!$A:$J,10,0),0)*CE29+IFERROR(VLOOKUP(D29&amp;CF$5,'Light Options'!$A:$J,10,0),0)*CF29)</f>
        <v>0</v>
      </c>
      <c r="T29" s="659">
        <f>IF(OR($D29="",$D29="Select"),"",IFERROR(VLOOKUP(D29&amp;CD$5,'Light Options'!$A:$K,11,0),0)*CD29+IFERROR(VLOOKUP(D29&amp;CE$5,'Light Options'!$A:$K,11,0),0)*CE29+IFERROR(VLOOKUP(D29&amp;CF$5,'Light Options'!$A:$K,11,0),0)*CF29)</f>
        <v>0</v>
      </c>
      <c r="U29" s="650">
        <f t="shared" si="24"/>
        <v>0</v>
      </c>
      <c r="V29" s="550">
        <f t="shared" ref="V29:V30" si="112">IF(OR($D29="",$D29="Select"),"",IFERROR(AF29/AN29,0))</f>
        <v>0</v>
      </c>
      <c r="W29" s="582">
        <f t="shared" si="26"/>
        <v>0</v>
      </c>
      <c r="X29" s="550">
        <f t="shared" ref="X29:X30" si="113">IF(OR($D29="",$D29="Select"),"",IFERROR(AF29/AP29,0))</f>
        <v>0</v>
      </c>
      <c r="Y29" s="583">
        <f t="shared" ref="Y29:Y30" si="114">IF(OR($D29="",$D29="Select"),"",AU29+BD29)</f>
        <v>10</v>
      </c>
      <c r="Z29" s="583">
        <f t="shared" ref="Z29:Z30" si="115">IF(OR($D29="",$D29="Select"),"",AW29+BF29)</f>
        <v>13.333333333333334</v>
      </c>
      <c r="AA29" s="583">
        <f t="shared" ref="AA29:AA30" si="116">IF(OR($D29="",$D29="Select"),"",Z29-Y29)</f>
        <v>3.3333333333333339</v>
      </c>
      <c r="AB29" s="309">
        <f t="shared" ref="AB29:AB30" si="117">IF(OR($D29="",$D29="Select"),"",AV29+BH29+AQ29+BK29+BM29)</f>
        <v>571</v>
      </c>
      <c r="AC29" s="309">
        <f t="shared" ref="AC29:AC30" si="118">IF(OR($D29="",$D29="Select"),"",AX29+BG29+AQ29+BL29+BN29)</f>
        <v>756.33333333333326</v>
      </c>
      <c r="AD29" s="309">
        <f t="shared" ref="AD29:AD30" si="119">IF(OR($D29="",$D29="Select"),"",AC29-AB29)</f>
        <v>185.33333333333326</v>
      </c>
      <c r="AE29" s="596"/>
      <c r="AF29" s="596">
        <f t="shared" ref="AF29:AF30" si="120">IF(OR($D29="",$D29="Select"),"",AC29-AE29)</f>
        <v>756.33333333333326</v>
      </c>
      <c r="AG29" s="584">
        <f t="shared" ref="AG29:AG30" si="121">IF(OR(D29="",D29="Select"),"",IFERROR(F29*H29*K29/1000,0))</f>
        <v>0.54</v>
      </c>
      <c r="AH29" s="584">
        <f t="shared" ref="AH29:AH30" si="122">IF(OR(D29="",D29="Select"),"",IFERROR(K29*R29*S29/1000,0))</f>
        <v>0</v>
      </c>
      <c r="AI29" s="308">
        <f t="shared" ref="AI29:AI30" si="123">IF(OR($D29="",$D29="Select"),"",((F29*H29/1000)-(R29*S29/1000))*K29)</f>
        <v>0.54</v>
      </c>
      <c r="AJ29" s="308">
        <f t="shared" ref="AJ29:AJ30" si="124">IF(NOT(OR(L29="",L29="None")),AI29*$X$2,"")</f>
        <v>0.16200000000000001</v>
      </c>
      <c r="AK29" s="308">
        <f t="shared" ref="AK29:AK30" si="125">IFERROR(AI29+AJ29,IF(AI29&lt;&gt;"",AI29,IF(AJ29&lt;&gt;"",AJ29,"")))</f>
        <v>0.70200000000000007</v>
      </c>
      <c r="AL29" s="309">
        <f t="shared" ref="AL29:AL30" si="126">IF(OR($D29="",$D29="Select"),"",IFERROR(AI29*$C$2,0))</f>
        <v>0</v>
      </c>
      <c r="AM29" s="309">
        <f t="shared" ref="AM29:AM30" si="127">IF(OR($D29="",$D29="Select"),"",IFERROR(AJ29*$C$2,0))</f>
        <v>0</v>
      </c>
      <c r="AN29" s="309">
        <f t="shared" ref="AN29:AN30" si="128">IFERROR(AM29+AL29,"")</f>
        <v>0</v>
      </c>
      <c r="AO29" s="309">
        <f t="shared" ref="AO29:AO30" si="129">IF(OR($D29="",$D29="Select"),"",BX29)</f>
        <v>0</v>
      </c>
      <c r="AP29" s="309">
        <f t="shared" ref="AP29:AP30" si="130">IF(OR($D29="",$D29="Select"),"",AO29+AN29)</f>
        <v>0</v>
      </c>
      <c r="AQ29" s="627">
        <f t="shared" si="7"/>
        <v>15</v>
      </c>
      <c r="AR29" s="626">
        <f>IF(OR($D29="",$D29="Select"),"",IFERROR(VLOOKUP($D29&amp;CD$5,'Light Options'!$A:$O,13,0),0)*CD29+IFERROR(VLOOKUP($D29&amp;CE$5,'Light Options'!$A:$O,13,0),0)*CE29+IFERROR(VLOOKUP($D29&amp;CF$5,'Light Options'!$A:$O,13,0),0)*CF29)</f>
        <v>0</v>
      </c>
      <c r="AS29" s="309">
        <f t="shared" ref="AS29:AS30" si="131">IF(OR($D29="",$D29="Select"),"",AR29*R29)</f>
        <v>0</v>
      </c>
      <c r="AT29" s="309">
        <f t="shared" si="9"/>
        <v>0</v>
      </c>
      <c r="AU29" s="309">
        <f t="shared" ref="AU29:AU30" si="132">IF(OR($D29="",$D29="Select"),"",AT29+AR29)</f>
        <v>0</v>
      </c>
      <c r="AV29" s="627">
        <f t="shared" ref="AV29:AV30" si="133">IF(OR($D29="",$D29="Select"),"",AU29*R29)</f>
        <v>0</v>
      </c>
      <c r="AW29" s="626">
        <f t="shared" ref="AW29:AW30" si="134">IF(OR($D29="",$D29="Select"),"",AU29/(1-$F$2))</f>
        <v>0</v>
      </c>
      <c r="AX29" s="309">
        <f t="shared" ref="AX29:AX30" si="135">IF(OR($D29="",$D29="Select"),"",AW29*R29)</f>
        <v>0</v>
      </c>
      <c r="AY29" s="309">
        <f t="shared" ref="AY29:AY30" si="136">IF(OR($D29="",$D29="Select"),"",AW29-AU29)</f>
        <v>0</v>
      </c>
      <c r="AZ29" s="627">
        <f t="shared" ref="AZ29:AZ30" si="137">IF(OR($D29="",$D29="Select"),"",AY29*R29)</f>
        <v>0</v>
      </c>
      <c r="BA29" s="626">
        <f>IF(OR($D29="",$D29="Select"),"",IFERROR(VLOOKUP(D29&amp;CD$5,'Light Options'!$A:$O,15,0),0)*CD29+IFERROR(VLOOKUP(D29&amp;CE$5,'Light Options'!$A:$O,15,0),0)*CE29+IFERROR(VLOOKUP(D29&amp;CF$5,'Light Options'!$A:$O,15,0),0)*CF29)</f>
        <v>0</v>
      </c>
      <c r="BB29" s="309"/>
      <c r="BC29" s="309">
        <f t="shared" si="14"/>
        <v>10</v>
      </c>
      <c r="BD29" s="309">
        <f t="shared" ref="BD29:BD30" si="138">IF(OR($D29="",$D29="Select"),"",BC29+BB29+BA29)</f>
        <v>10</v>
      </c>
      <c r="BE29" s="627">
        <f t="shared" ref="BE29:BE30" si="139">IF(OR($D29="",$D29="Select"),"",IFERROR((BB29+BA29)*R29,0))</f>
        <v>0</v>
      </c>
      <c r="BF29" s="626">
        <f t="shared" ref="BF29:BF30" si="140">IF(OR($D29="",$D29="Select"),"",BD29/(1-$I$2))</f>
        <v>13.333333333333334</v>
      </c>
      <c r="BG29" s="309">
        <f t="shared" ref="BG29:BG30" si="141">IF(OR($D29="",$D29="Select"),"",BF29*F29)</f>
        <v>40</v>
      </c>
      <c r="BH29" s="309">
        <f t="shared" ref="BH29:BH30" si="142">IF(OR($D29="",$D29="Select"),"",BD29*F29)</f>
        <v>30</v>
      </c>
      <c r="BI29" s="309">
        <f t="shared" ref="BI29:BI30" si="143">IF(OR($D29="",$D29="Select"),"",BF29-BD29)</f>
        <v>3.3333333333333339</v>
      </c>
      <c r="BJ29" s="627">
        <f t="shared" ref="BJ29:BJ30" si="144">IF(OR($D29="",$D29="Select"),"",BI29*F29)</f>
        <v>10.000000000000002</v>
      </c>
      <c r="BK29" s="626">
        <f>IF(OR($D29="",$D29="Select"),"",IFERROR($M29*VLOOKUP($L29,'Light Options'!$A$503:$C$508,3,0),0))</f>
        <v>300</v>
      </c>
      <c r="BL29" s="309">
        <f t="shared" si="59"/>
        <v>400</v>
      </c>
      <c r="BM29" s="309">
        <f>IF(OR($D29="",$D29="Select"),"",IFERROR($M29*VLOOKUP($L29,'Light Options'!$A$503:$D$508,4,0),0))</f>
        <v>226</v>
      </c>
      <c r="BN29" s="627">
        <f t="shared" si="60"/>
        <v>301.33333333333331</v>
      </c>
      <c r="BO29" s="643">
        <f t="shared" ref="BO29:BO30" si="145">IF(OR($D29="",$D29="Select"),"",IFERROR(I29/K29,0))</f>
        <v>3400</v>
      </c>
      <c r="BP29" s="308">
        <f t="shared" ref="BP29:BP30" si="146">IF(OR($D29="",$D29="Select"),"",IFERROR(F29/BO29,0))</f>
        <v>8.8235294117647062E-4</v>
      </c>
      <c r="BQ29" s="548">
        <f>IF(OR($D29="",$D29="Select"),"",IFERROR(VLOOKUP(D29&amp;CD$5,'Light Options'!$A:$P,16,0),0)*CD29+IFERROR(VLOOKUP(D29&amp;CE$5,'Light Options'!$A:$P,16,0),0)*CE29+IFERROR(VLOOKUP(D29&amp;CF$5,'Light Options'!$A:$P,16,0),0)*CF29)</f>
        <v>0</v>
      </c>
      <c r="BR29" s="548">
        <f>IF(OR($D29="",$D29="Select"),"",IFERROR(VLOOKUP(D29&amp;CD$5,'Light Options'!$A:$Q,17,0),0)*CD29+IFERROR(VLOOKUP(D29&amp;CE$5,'Light Options'!$A:$Q,17,0),0)*CE29+IFERROR(VLOOKUP(D29&amp;CF$5,'Light Options'!$A:$Q,17,0),0)*CF29)</f>
        <v>0</v>
      </c>
      <c r="BS29" s="309">
        <f t="shared" ref="BS29:BS30" si="147">IF(OR($D29="",$D29="Select"),"",(BQ29/60)*BR29*$U$2)</f>
        <v>0</v>
      </c>
      <c r="BT29" s="309">
        <f t="shared" ref="BT29:BT30" si="148">IF(OR($D29="",$D29="Select"),"",BS29*BP29)</f>
        <v>0</v>
      </c>
      <c r="BU29" s="309">
        <f>IF(OR($D29="",$D29="Select"),"",IFERROR(VLOOKUP(D29&amp;CD$5,'Light Options'!$A:$E,5,0),0)*CD29+IFERROR(VLOOKUP(D29&amp;CE$5,'Light Options'!$A:$E,5,0),0)*CE29+IFERROR(VLOOKUP(D29&amp;CF$5,'Light Options'!$A:$E,5,0),0)*CF29)</f>
        <v>0</v>
      </c>
      <c r="BV29" s="309">
        <f t="shared" ref="BV29:BV30" si="149">IF(OR($D29="",$D29="Select"),"",BU29*BP29)</f>
        <v>0</v>
      </c>
      <c r="BW29" s="309">
        <f t="shared" ref="BW29:BW30" si="150">IF(OR($D29="",$D29="Select"),"",BU29+BS29)</f>
        <v>0</v>
      </c>
      <c r="BX29" s="627">
        <f t="shared" ref="BX29:BX30" si="151">IF(OR($D29="",$D29="Select"),"",BW29*BP29)</f>
        <v>0</v>
      </c>
      <c r="BY29" s="575"/>
      <c r="BZ29" s="575"/>
      <c r="CA29" s="667"/>
      <c r="CB29" s="667">
        <f t="shared" si="68"/>
        <v>0</v>
      </c>
      <c r="CC29" s="667">
        <f t="shared" si="69"/>
        <v>23</v>
      </c>
      <c r="CD29" s="667">
        <v>0</v>
      </c>
      <c r="CE29" s="667">
        <v>0</v>
      </c>
      <c r="CF29" s="667">
        <v>0</v>
      </c>
      <c r="CG29" s="673">
        <v>0</v>
      </c>
      <c r="CH29" s="673">
        <v>0</v>
      </c>
      <c r="CI29" s="673">
        <v>0</v>
      </c>
      <c r="CJ29" s="673">
        <v>0</v>
      </c>
      <c r="CK29" s="673">
        <v>0</v>
      </c>
      <c r="CL29" s="673">
        <v>0</v>
      </c>
      <c r="CM29" s="673">
        <v>0</v>
      </c>
      <c r="CN29" s="667"/>
    </row>
    <row r="30" spans="1:92" x14ac:dyDescent="0.2">
      <c r="A30" s="658">
        <v>24</v>
      </c>
      <c r="B30" s="123"/>
      <c r="C30" s="123"/>
      <c r="D30" s="123" t="s">
        <v>686</v>
      </c>
      <c r="E30" s="123"/>
      <c r="F30" s="123">
        <v>3</v>
      </c>
      <c r="G30" s="28"/>
      <c r="H30" s="538">
        <f>IF($D30="Select","",IFERROR(VLOOKUP($D30,'Light Options'!$B:$E,4,0),""))</f>
        <v>90</v>
      </c>
      <c r="I30" s="538">
        <f>IF($D30="Select","",IFERROR(VLOOKUP($D30,'Light Options'!$B:$D,3,0),""))</f>
        <v>6800</v>
      </c>
      <c r="J30" s="123" t="s">
        <v>1447</v>
      </c>
      <c r="K30" s="123">
        <v>2</v>
      </c>
      <c r="L30" s="123" t="s">
        <v>1287</v>
      </c>
      <c r="M30" s="123">
        <v>2</v>
      </c>
      <c r="N30" s="123" t="s">
        <v>428</v>
      </c>
      <c r="O30" s="571" t="str">
        <f>IF(OR($D30="",$D30="Select"),"",IFERROR(IF(VLOOKUP(D30&amp;N30,'Light Options'!$A:$H,8,0)=0,"",VLOOKUP(D30&amp;N30,'Light Options'!$A:$H,8,0)),""))</f>
        <v/>
      </c>
      <c r="P30" s="538" t="str">
        <f>IF(OR($D30="",$D30="Select"),"",IFERROR(IF(VLOOKUP(D30&amp;N30,'Light Options'!$A:$L,12,0)=0,"",VLOOKUP(D30&amp;N30,'Light Options'!$A:$L,12,0)),""))</f>
        <v/>
      </c>
      <c r="Q30" s="538" t="str">
        <f>IF(OR($D30="",$D30="Select"),"",IFERROR(IF(VLOOKUP(D30&amp;N30,'Light Options'!$A:$I,9,0)=0,"",VLOOKUP(D30&amp;N30,'Light Options'!$A:$I,9,0)),""))</f>
        <v/>
      </c>
      <c r="R30" s="538">
        <f t="shared" si="111"/>
        <v>3</v>
      </c>
      <c r="S30" s="572">
        <f>IF(OR($D30="",$D30="Select"),"",IFERROR(VLOOKUP(D30&amp;CD$5,'Light Options'!$A:$J,10,0),0)*CD30+IFERROR(VLOOKUP(D30&amp;CE$5,'Light Options'!$A:$J,10,0),0)*CE30+IFERROR(VLOOKUP(D30&amp;CF$5,'Light Options'!$A:$J,10,0),0)*CF30)</f>
        <v>0</v>
      </c>
      <c r="T30" s="659">
        <f>IF(OR($D30="",$D30="Select"),"",IFERROR(VLOOKUP(D30&amp;CD$5,'Light Options'!$A:$K,11,0),0)*CD30+IFERROR(VLOOKUP(D30&amp;CE$5,'Light Options'!$A:$K,11,0),0)*CE30+IFERROR(VLOOKUP(D30&amp;CF$5,'Light Options'!$A:$K,11,0),0)*CF30)</f>
        <v>0</v>
      </c>
      <c r="U30" s="650">
        <f t="shared" si="24"/>
        <v>0</v>
      </c>
      <c r="V30" s="550">
        <f t="shared" si="112"/>
        <v>0</v>
      </c>
      <c r="W30" s="582">
        <f t="shared" si="26"/>
        <v>0</v>
      </c>
      <c r="X30" s="550">
        <f t="shared" si="113"/>
        <v>0</v>
      </c>
      <c r="Y30" s="583">
        <f t="shared" si="114"/>
        <v>10</v>
      </c>
      <c r="Z30" s="583">
        <f t="shared" si="115"/>
        <v>13.333333333333334</v>
      </c>
      <c r="AA30" s="583">
        <f t="shared" si="116"/>
        <v>3.3333333333333339</v>
      </c>
      <c r="AB30" s="309">
        <f t="shared" si="117"/>
        <v>571</v>
      </c>
      <c r="AC30" s="309">
        <f t="shared" si="118"/>
        <v>756.33333333333326</v>
      </c>
      <c r="AD30" s="309">
        <f t="shared" si="119"/>
        <v>185.33333333333326</v>
      </c>
      <c r="AE30" s="596"/>
      <c r="AF30" s="596">
        <f t="shared" si="120"/>
        <v>756.33333333333326</v>
      </c>
      <c r="AG30" s="584">
        <f t="shared" si="121"/>
        <v>0.54</v>
      </c>
      <c r="AH30" s="584">
        <f t="shared" si="122"/>
        <v>0</v>
      </c>
      <c r="AI30" s="308">
        <f t="shared" si="123"/>
        <v>0.54</v>
      </c>
      <c r="AJ30" s="308">
        <f t="shared" si="124"/>
        <v>0.16200000000000001</v>
      </c>
      <c r="AK30" s="308">
        <f t="shared" si="125"/>
        <v>0.70200000000000007</v>
      </c>
      <c r="AL30" s="309">
        <f t="shared" si="126"/>
        <v>0</v>
      </c>
      <c r="AM30" s="309">
        <f t="shared" si="127"/>
        <v>0</v>
      </c>
      <c r="AN30" s="309">
        <f t="shared" si="128"/>
        <v>0</v>
      </c>
      <c r="AO30" s="309">
        <f t="shared" si="129"/>
        <v>0</v>
      </c>
      <c r="AP30" s="309">
        <f t="shared" si="130"/>
        <v>0</v>
      </c>
      <c r="AQ30" s="627">
        <f t="shared" si="7"/>
        <v>15</v>
      </c>
      <c r="AR30" s="626">
        <f>IF(OR($D30="",$D30="Select"),"",IFERROR(VLOOKUP($D30&amp;CD$5,'Light Options'!$A:$O,13,0),0)*CD30+IFERROR(VLOOKUP($D30&amp;CE$5,'Light Options'!$A:$O,13,0),0)*CE30+IFERROR(VLOOKUP($D30&amp;CF$5,'Light Options'!$A:$O,13,0),0)*CF30)</f>
        <v>0</v>
      </c>
      <c r="AS30" s="309">
        <f t="shared" si="131"/>
        <v>0</v>
      </c>
      <c r="AT30" s="309">
        <f t="shared" si="9"/>
        <v>0</v>
      </c>
      <c r="AU30" s="309">
        <f t="shared" si="132"/>
        <v>0</v>
      </c>
      <c r="AV30" s="627">
        <f t="shared" si="133"/>
        <v>0</v>
      </c>
      <c r="AW30" s="626">
        <f t="shared" si="134"/>
        <v>0</v>
      </c>
      <c r="AX30" s="309">
        <f t="shared" si="135"/>
        <v>0</v>
      </c>
      <c r="AY30" s="309">
        <f t="shared" si="136"/>
        <v>0</v>
      </c>
      <c r="AZ30" s="627">
        <f t="shared" si="137"/>
        <v>0</v>
      </c>
      <c r="BA30" s="626">
        <f>IF(OR($D30="",$D30="Select"),"",IFERROR(VLOOKUP(D30&amp;CD$5,'Light Options'!$A:$O,15,0),0)*CD30+IFERROR(VLOOKUP(D30&amp;CE$5,'Light Options'!$A:$O,15,0),0)*CE30+IFERROR(VLOOKUP(D30&amp;CF$5,'Light Options'!$A:$O,15,0),0)*CF30)</f>
        <v>0</v>
      </c>
      <c r="BB30" s="309"/>
      <c r="BC30" s="309">
        <f t="shared" si="14"/>
        <v>10</v>
      </c>
      <c r="BD30" s="309">
        <f t="shared" si="138"/>
        <v>10</v>
      </c>
      <c r="BE30" s="627">
        <f t="shared" si="139"/>
        <v>0</v>
      </c>
      <c r="BF30" s="626">
        <f t="shared" si="140"/>
        <v>13.333333333333334</v>
      </c>
      <c r="BG30" s="309">
        <f t="shared" si="141"/>
        <v>40</v>
      </c>
      <c r="BH30" s="309">
        <f t="shared" si="142"/>
        <v>30</v>
      </c>
      <c r="BI30" s="309">
        <f t="shared" si="143"/>
        <v>3.3333333333333339</v>
      </c>
      <c r="BJ30" s="627">
        <f t="shared" si="144"/>
        <v>10.000000000000002</v>
      </c>
      <c r="BK30" s="626">
        <f>IF(OR($D30="",$D30="Select"),"",IFERROR($M30*VLOOKUP($L30,'Light Options'!$A$503:$C$508,3,0),0))</f>
        <v>300</v>
      </c>
      <c r="BL30" s="309">
        <f t="shared" si="59"/>
        <v>400</v>
      </c>
      <c r="BM30" s="309">
        <f>IF(OR($D30="",$D30="Select"),"",IFERROR($M30*VLOOKUP($L30,'Light Options'!$A$503:$D$508,4,0),0))</f>
        <v>226</v>
      </c>
      <c r="BN30" s="627">
        <f t="shared" si="60"/>
        <v>301.33333333333331</v>
      </c>
      <c r="BO30" s="643">
        <f t="shared" si="145"/>
        <v>3400</v>
      </c>
      <c r="BP30" s="308">
        <f t="shared" si="146"/>
        <v>8.8235294117647062E-4</v>
      </c>
      <c r="BQ30" s="548">
        <f>IF(OR($D30="",$D30="Select"),"",IFERROR(VLOOKUP(D30&amp;CD$5,'Light Options'!$A:$P,16,0),0)*CD30+IFERROR(VLOOKUP(D30&amp;CE$5,'Light Options'!$A:$P,16,0),0)*CE30+IFERROR(VLOOKUP(D30&amp;CF$5,'Light Options'!$A:$P,16,0),0)*CF30)</f>
        <v>0</v>
      </c>
      <c r="BR30" s="548">
        <f>IF(OR($D30="",$D30="Select"),"",IFERROR(VLOOKUP(D30&amp;CD$5,'Light Options'!$A:$Q,17,0),0)*CD30+IFERROR(VLOOKUP(D30&amp;CE$5,'Light Options'!$A:$Q,17,0),0)*CE30+IFERROR(VLOOKUP(D30&amp;CF$5,'Light Options'!$A:$Q,17,0),0)*CF30)</f>
        <v>0</v>
      </c>
      <c r="BS30" s="309">
        <f t="shared" si="147"/>
        <v>0</v>
      </c>
      <c r="BT30" s="309">
        <f t="shared" si="148"/>
        <v>0</v>
      </c>
      <c r="BU30" s="309">
        <f>IF(OR($D30="",$D30="Select"),"",IFERROR(VLOOKUP(D30&amp;CD$5,'Light Options'!$A:$E,5,0),0)*CD30+IFERROR(VLOOKUP(D30&amp;CE$5,'Light Options'!$A:$E,5,0),0)*CE30+IFERROR(VLOOKUP(D30&amp;CF$5,'Light Options'!$A:$E,5,0),0)*CF30)</f>
        <v>0</v>
      </c>
      <c r="BV30" s="309">
        <f t="shared" si="149"/>
        <v>0</v>
      </c>
      <c r="BW30" s="309">
        <f t="shared" si="150"/>
        <v>0</v>
      </c>
      <c r="BX30" s="627">
        <f t="shared" si="151"/>
        <v>0</v>
      </c>
      <c r="BY30" s="575"/>
      <c r="BZ30" s="575"/>
      <c r="CA30" s="667"/>
      <c r="CB30" s="667">
        <f t="shared" si="68"/>
        <v>0</v>
      </c>
      <c r="CC30" s="667">
        <f t="shared" si="69"/>
        <v>24</v>
      </c>
      <c r="CD30" s="667">
        <v>0</v>
      </c>
      <c r="CE30" s="667">
        <v>0</v>
      </c>
      <c r="CF30" s="667">
        <v>0</v>
      </c>
      <c r="CG30" s="673">
        <v>0</v>
      </c>
      <c r="CH30" s="673">
        <v>0</v>
      </c>
      <c r="CI30" s="673">
        <v>0</v>
      </c>
      <c r="CJ30" s="673">
        <v>0</v>
      </c>
      <c r="CK30" s="673">
        <v>0</v>
      </c>
      <c r="CL30" s="673">
        <v>0</v>
      </c>
      <c r="CM30" s="673">
        <v>0</v>
      </c>
      <c r="CN30" s="667"/>
    </row>
    <row r="31" spans="1:92" hidden="1" x14ac:dyDescent="0.2">
      <c r="A31" s="658">
        <v>25</v>
      </c>
      <c r="B31" s="123"/>
      <c r="C31" s="123"/>
      <c r="D31" s="123" t="str">
        <f>IF(E31="","",VLOOKUP($E31,'Light Options'!A:B,2,0))</f>
        <v/>
      </c>
      <c r="E31" s="123"/>
      <c r="F31" s="123"/>
      <c r="G31" s="28"/>
      <c r="H31" s="538" t="str">
        <f>IF($D31="Select","",IFERROR(VLOOKUP($D31,'Light Options'!$B:$E,4,0),""))</f>
        <v/>
      </c>
      <c r="I31" s="538" t="str">
        <f>IF($D31="Select","",IFERROR(VLOOKUP($D31,'Light Options'!$B:$D,3,0),""))</f>
        <v/>
      </c>
      <c r="J31" s="123"/>
      <c r="K31" s="123"/>
      <c r="L31" s="123"/>
      <c r="M31" s="123"/>
      <c r="N31" s="123" t="s">
        <v>428</v>
      </c>
      <c r="O31" s="571" t="str">
        <f>IF(OR($D31="",$D31="Select"),"",IFERROR(IF(VLOOKUP(D31&amp;N31,'Light Options'!$A:$H,8,0)=0,"",VLOOKUP(D31&amp;N31,'Light Options'!$A:$H,8,0)),""))</f>
        <v/>
      </c>
      <c r="P31" s="538" t="str">
        <f>IF(OR($D31="",$D31="Select"),"",IFERROR(IF(VLOOKUP(D31&amp;N31,'Light Options'!$A:$L,12,0)=0,"",VLOOKUP(D31&amp;N31,'Light Options'!$A:$L,12,0)),""))</f>
        <v/>
      </c>
      <c r="Q31" s="538" t="str">
        <f>IF(OR($D31="",$D31="Select"),"",IFERROR(IF(VLOOKUP(D31&amp;N31,'Light Options'!$A:$I,9,0)=0,"",VLOOKUP(D31&amp;N31,'Light Options'!$A:$I,9,0)),""))</f>
        <v/>
      </c>
      <c r="R31" s="538" t="str">
        <f t="shared" si="2"/>
        <v/>
      </c>
      <c r="S31" s="572" t="str">
        <f>IF(OR($D31="",$D31="Select"),"",IFERROR(VLOOKUP(D31&amp;CD$5,'Light Options'!$A:$J,10,0),0)*CD31+IFERROR(VLOOKUP(D31&amp;CE$5,'Light Options'!$A:$J,10,0),0)*CE31+IFERROR(VLOOKUP(D31&amp;CF$5,'Light Options'!$A:$J,10,0),0)*CF31)</f>
        <v/>
      </c>
      <c r="T31" s="659" t="str">
        <f>IF(OR($D31="",$D31="Select"),"",IFERROR(VLOOKUP(D31&amp;N31,'Light Options'!$A:$K,11,0),0))</f>
        <v/>
      </c>
      <c r="U31" s="650" t="str">
        <f t="shared" ref="U31:U76" si="152">IF(OR($D31="",$D31="Select"),"",IFERROR(1/V31,0))</f>
        <v/>
      </c>
      <c r="V31" s="550" t="str">
        <f t="shared" ref="V31:V76" si="153">IF(OR($D31="",$D31="Select"),"",IFERROR(AF31/AN31,0))</f>
        <v/>
      </c>
      <c r="W31" s="582" t="str">
        <f t="shared" ref="W31:W76" si="154">IF(OR($D31="",$D31="Select"),"",IFERROR(1/X31,0))</f>
        <v/>
      </c>
      <c r="X31" s="550" t="str">
        <f t="shared" si="3"/>
        <v/>
      </c>
      <c r="Y31" s="583" t="str">
        <f t="shared" si="4"/>
        <v/>
      </c>
      <c r="Z31" s="583" t="str">
        <f t="shared" si="5"/>
        <v/>
      </c>
      <c r="AA31" s="583" t="str">
        <f t="shared" ref="AA31:AA76" si="155">IF(OR($D31="",$D31="Select"),"",Z31-Y31)</f>
        <v/>
      </c>
      <c r="AB31" s="309" t="str">
        <f t="shared" ref="AB31:AB71" si="156">IF(OR($D31="",$D31="Select"),"",AV31+BH31+AQ31+BK31+BM31)</f>
        <v/>
      </c>
      <c r="AC31" s="309" t="str">
        <f t="shared" ref="AC31:AC71" si="157">IF(OR($D31="",$D31="Select"),"",AX31+BG31+AQ31+BL31+BN31)</f>
        <v/>
      </c>
      <c r="AD31" s="309" t="str">
        <f t="shared" ref="AD31:AD76" si="158">IF(OR($D31="",$D31="Select"),"",AC31-AB31)</f>
        <v/>
      </c>
      <c r="AE31" s="596"/>
      <c r="AF31" s="596" t="str">
        <f t="shared" ref="AF31:AF76" si="159">IF(OR($D31="",$D31="Select"),"",AC31-AE31)</f>
        <v/>
      </c>
      <c r="AG31" s="584" t="str">
        <f t="shared" ref="AG31:AG76" si="160">IF(OR(D31="",D31="Select"),"",IFERROR(F31*H31*K31/1000,0))</f>
        <v/>
      </c>
      <c r="AH31" s="584" t="str">
        <f t="shared" ref="AH31:AH76" si="161">IF(OR(D31="",D31="Select"),"",IFERROR(K31*R31*S31/1000,0))</f>
        <v/>
      </c>
      <c r="AI31" s="308" t="str">
        <f t="shared" ref="AI31:AI76" si="162">IF(OR($D31="",$D31="Select"),"",((F31*H31/1000)-(R31*S31/1000))*K31)</f>
        <v/>
      </c>
      <c r="AJ31" s="308" t="str">
        <f t="shared" ref="AJ31:AJ71" si="163">IF(NOT(OR(L31="",L31="None")),AI31*$X$2,"")</f>
        <v/>
      </c>
      <c r="AK31" s="308" t="str">
        <f t="shared" ref="AK31:AK71" si="164">IFERROR(AI31+AJ31,IF(AI31&lt;&gt;"",AI31,IF(AJ31&lt;&gt;"",AJ31,"")))</f>
        <v/>
      </c>
      <c r="AL31" s="309" t="str">
        <f t="shared" si="6"/>
        <v/>
      </c>
      <c r="AM31" s="309" t="str">
        <f t="shared" si="6"/>
        <v/>
      </c>
      <c r="AN31" s="309" t="str">
        <f t="shared" ref="AN31:AN76" si="165">IFERROR(AM31+AL31,"")</f>
        <v/>
      </c>
      <c r="AO31" s="309" t="str">
        <f t="shared" ref="AO31:AO76" si="166">IF(OR($D31="",$D31="Select"),"",BX31)</f>
        <v/>
      </c>
      <c r="AP31" s="309" t="str">
        <f t="shared" ref="AP31:AP76" si="167">IF(OR($D31="",$D31="Select"),"",AO31+AN31)</f>
        <v/>
      </c>
      <c r="AQ31" s="627" t="str">
        <f t="shared" si="7"/>
        <v/>
      </c>
      <c r="AR31" s="626" t="str">
        <f>IF(OR($D31="",$D31="Select"),"",IFERROR(VLOOKUP($D31&amp;N31,'Light Options'!$A:$O,13,0),0))</f>
        <v/>
      </c>
      <c r="AS31" s="309" t="str">
        <f t="shared" si="8"/>
        <v/>
      </c>
      <c r="AT31" s="309" t="str">
        <f t="shared" si="9"/>
        <v/>
      </c>
      <c r="AU31" s="309" t="str">
        <f t="shared" ref="AU31:AU76" si="168">IF(OR($D31="",$D31="Select"),"",AT31+AR31)</f>
        <v/>
      </c>
      <c r="AV31" s="627" t="str">
        <f t="shared" si="10"/>
        <v/>
      </c>
      <c r="AW31" s="626" t="str">
        <f t="shared" si="11"/>
        <v/>
      </c>
      <c r="AX31" s="309" t="str">
        <f t="shared" si="12"/>
        <v/>
      </c>
      <c r="AY31" s="309" t="str">
        <f t="shared" ref="AY31:AY76" si="169">IF(OR($D31="",$D31="Select"),"",AW31-AU31)</f>
        <v/>
      </c>
      <c r="AZ31" s="627" t="str">
        <f t="shared" si="13"/>
        <v/>
      </c>
      <c r="BA31" s="626" t="str">
        <f>IF(OR($D31="",$D31="Select"),"",IFERROR(VLOOKUP(D31&amp;N31,'Light Options'!$A:$O,15,0),0))</f>
        <v/>
      </c>
      <c r="BB31" s="309"/>
      <c r="BC31" s="309" t="str">
        <f t="shared" si="14"/>
        <v/>
      </c>
      <c r="BD31" s="309" t="str">
        <f t="shared" ref="BD31:BD76" si="170">IF(OR($D31="",$D31="Select"),"",BC31+BB31+BA31)</f>
        <v/>
      </c>
      <c r="BE31" s="627" t="str">
        <f t="shared" si="15"/>
        <v/>
      </c>
      <c r="BF31" s="626" t="str">
        <f t="shared" si="16"/>
        <v/>
      </c>
      <c r="BG31" s="309" t="str">
        <f t="shared" si="17"/>
        <v/>
      </c>
      <c r="BH31" s="309" t="str">
        <f t="shared" si="18"/>
        <v/>
      </c>
      <c r="BI31" s="309" t="str">
        <f t="shared" ref="BI31:BI76" si="171">IF(OR($D31="",$D31="Select"),"",BF31-BD31)</f>
        <v/>
      </c>
      <c r="BJ31" s="627" t="str">
        <f t="shared" si="19"/>
        <v/>
      </c>
      <c r="BK31" s="626" t="str">
        <f>IF(OR($D31="",$D31="Select"),"",IFERROR($M31*VLOOKUP($L31,'Light Options'!$A$503:$C$508,3,0),0))</f>
        <v/>
      </c>
      <c r="BL31" s="309" t="str">
        <f t="shared" ref="BL31:BL71" si="172">IF(OR($D31="",$D31="Select"),"",IFERROR($BK31/(1-$F$2),0))</f>
        <v/>
      </c>
      <c r="BM31" s="309" t="str">
        <f>IF(OR($D31="",$D31="Select"),"",IFERROR($M31*VLOOKUP($L31,'Light Options'!$A$503:$D$508,4,0),0))</f>
        <v/>
      </c>
      <c r="BN31" s="627" t="str">
        <f t="shared" ref="BN31:BN71" si="173">IF(OR($D31="",$D31="Select"),"",IFERROR($BM31/(1-$F$2),0))</f>
        <v/>
      </c>
      <c r="BO31" s="643" t="str">
        <f t="shared" si="20"/>
        <v/>
      </c>
      <c r="BP31" s="308" t="str">
        <f t="shared" si="21"/>
        <v/>
      </c>
      <c r="BQ31" s="548" t="str">
        <f>IF(OR($D31="",$D31="Select"),"",IFERROR(VLOOKUP(D31&amp;N31,'Light Options'!$A:$P,16,0),0))</f>
        <v/>
      </c>
      <c r="BR31" s="548" t="str">
        <f>IF(OR($D31="",$D31="Select"),"",IFERROR(VLOOKUP(D31&amp;N31,'Light Options'!$A:$Q,17,0),0))</f>
        <v/>
      </c>
      <c r="BS31" s="309" t="str">
        <f t="shared" si="22"/>
        <v/>
      </c>
      <c r="BT31" s="309" t="str">
        <f t="shared" ref="BT31:BT76" si="174">IF(OR($D31="",$D31="Select"),"",BS31*BP31)</f>
        <v/>
      </c>
      <c r="BU31" s="309" t="str">
        <f>IF(OR($D31="",$D31="Select"),"",IFERROR(VLOOKUP(D31&amp;N31,'Light Options'!$A:$E,5,0),0))</f>
        <v/>
      </c>
      <c r="BV31" s="309" t="str">
        <f t="shared" ref="BV31:BV76" si="175">IF(OR($D31="",$D31="Select"),"",BU31*BP31)</f>
        <v/>
      </c>
      <c r="BW31" s="309" t="str">
        <f t="shared" ref="BW31:BW76" si="176">IF(OR($D31="",$D31="Select"),"",BU31+BS31)</f>
        <v/>
      </c>
      <c r="BX31" s="627" t="str">
        <f t="shared" ref="BX31:BX76" si="177">IF(OR($D31="",$D31="Select"),"",BW31*BP31)</f>
        <v/>
      </c>
      <c r="BY31" s="575"/>
      <c r="BZ31" s="575"/>
      <c r="CA31" s="667"/>
      <c r="CB31" s="667">
        <f t="shared" si="68"/>
        <v>0</v>
      </c>
      <c r="CC31" s="667">
        <f t="shared" si="69"/>
        <v>25</v>
      </c>
      <c r="CD31" s="667">
        <v>0</v>
      </c>
      <c r="CE31" s="667">
        <v>0</v>
      </c>
      <c r="CF31" s="667">
        <v>0</v>
      </c>
      <c r="CG31" s="673">
        <v>0</v>
      </c>
      <c r="CH31" s="673">
        <v>0</v>
      </c>
      <c r="CI31" s="673">
        <v>0</v>
      </c>
      <c r="CJ31" s="673">
        <v>0</v>
      </c>
      <c r="CK31" s="673">
        <v>0</v>
      </c>
      <c r="CL31" s="673">
        <v>0</v>
      </c>
      <c r="CM31" s="673">
        <v>0</v>
      </c>
      <c r="CN31" s="667"/>
    </row>
    <row r="32" spans="1:92" hidden="1" x14ac:dyDescent="0.2">
      <c r="A32" s="658">
        <v>26</v>
      </c>
      <c r="B32" s="123"/>
      <c r="C32" s="123"/>
      <c r="D32" s="123" t="str">
        <f>IF(E32="","",VLOOKUP($E32,'Light Options'!A:B,2,0))</f>
        <v/>
      </c>
      <c r="E32" s="123"/>
      <c r="F32" s="123"/>
      <c r="G32" s="28"/>
      <c r="H32" s="538" t="str">
        <f>IF($D32="Select","",IFERROR(VLOOKUP($D32,'Light Options'!$B:$E,4,0),""))</f>
        <v/>
      </c>
      <c r="I32" s="538" t="str">
        <f>IF($D32="Select","",IFERROR(VLOOKUP($D32,'Light Options'!$B:$D,3,0),""))</f>
        <v/>
      </c>
      <c r="J32" s="123"/>
      <c r="K32" s="123"/>
      <c r="L32" s="123"/>
      <c r="M32" s="123"/>
      <c r="N32" s="123" t="s">
        <v>428</v>
      </c>
      <c r="O32" s="571" t="str">
        <f>IF(OR($D32="",$D32="Select"),"",IFERROR(IF(VLOOKUP(D32&amp;N32,'Light Options'!$A:$H,8,0)=0,"",VLOOKUP(D32&amp;N32,'Light Options'!$A:$H,8,0)),""))</f>
        <v/>
      </c>
      <c r="P32" s="538" t="str">
        <f>IF(OR($D32="",$D32="Select"),"",IFERROR(IF(VLOOKUP(D32&amp;N32,'Light Options'!$A:$L,12,0)=0,"",VLOOKUP(D32&amp;N32,'Light Options'!$A:$L,12,0)),""))</f>
        <v/>
      </c>
      <c r="Q32" s="538" t="str">
        <f>IF(OR($D32="",$D32="Select"),"",IFERROR(IF(VLOOKUP(D32&amp;N32,'Light Options'!$A:$I,9,0)=0,"",VLOOKUP(D32&amp;N32,'Light Options'!$A:$I,9,0)),""))</f>
        <v/>
      </c>
      <c r="R32" s="538" t="str">
        <f t="shared" si="2"/>
        <v/>
      </c>
      <c r="S32" s="572" t="str">
        <f>IF(OR($D32="",$D32="Select"),"",IFERROR(VLOOKUP(D32&amp;CD$5,'Light Options'!$A:$J,10,0),0)*CD32+IFERROR(VLOOKUP(D32&amp;CE$5,'Light Options'!$A:$J,10,0),0)*CE32+IFERROR(VLOOKUP(D32&amp;CF$5,'Light Options'!$A:$J,10,0),0)*CF32)</f>
        <v/>
      </c>
      <c r="T32" s="659" t="str">
        <f>IF(OR($D32="",$D32="Select"),"",IFERROR(VLOOKUP(D32&amp;N32,'Light Options'!$A:$K,11,0),0))</f>
        <v/>
      </c>
      <c r="U32" s="650" t="str">
        <f t="shared" si="152"/>
        <v/>
      </c>
      <c r="V32" s="550" t="str">
        <f t="shared" si="153"/>
        <v/>
      </c>
      <c r="W32" s="582" t="str">
        <f t="shared" si="154"/>
        <v/>
      </c>
      <c r="X32" s="550" t="str">
        <f t="shared" si="3"/>
        <v/>
      </c>
      <c r="Y32" s="583" t="str">
        <f t="shared" si="4"/>
        <v/>
      </c>
      <c r="Z32" s="583" t="str">
        <f t="shared" si="5"/>
        <v/>
      </c>
      <c r="AA32" s="583" t="str">
        <f t="shared" si="155"/>
        <v/>
      </c>
      <c r="AB32" s="309" t="str">
        <f t="shared" si="156"/>
        <v/>
      </c>
      <c r="AC32" s="309" t="str">
        <f t="shared" si="157"/>
        <v/>
      </c>
      <c r="AD32" s="309" t="str">
        <f t="shared" si="158"/>
        <v/>
      </c>
      <c r="AE32" s="596"/>
      <c r="AF32" s="596" t="str">
        <f t="shared" si="159"/>
        <v/>
      </c>
      <c r="AG32" s="584" t="str">
        <f t="shared" si="160"/>
        <v/>
      </c>
      <c r="AH32" s="584" t="str">
        <f t="shared" si="161"/>
        <v/>
      </c>
      <c r="AI32" s="308" t="str">
        <f t="shared" si="162"/>
        <v/>
      </c>
      <c r="AJ32" s="308" t="str">
        <f t="shared" si="163"/>
        <v/>
      </c>
      <c r="AK32" s="308" t="str">
        <f t="shared" si="164"/>
        <v/>
      </c>
      <c r="AL32" s="309" t="str">
        <f t="shared" si="6"/>
        <v/>
      </c>
      <c r="AM32" s="309" t="str">
        <f t="shared" si="6"/>
        <v/>
      </c>
      <c r="AN32" s="309" t="str">
        <f t="shared" si="165"/>
        <v/>
      </c>
      <c r="AO32" s="309" t="str">
        <f t="shared" si="166"/>
        <v/>
      </c>
      <c r="AP32" s="309" t="str">
        <f t="shared" si="167"/>
        <v/>
      </c>
      <c r="AQ32" s="627" t="str">
        <f t="shared" si="7"/>
        <v/>
      </c>
      <c r="AR32" s="626" t="str">
        <f>IF(OR($D32="",$D32="Select"),"",IFERROR(VLOOKUP($D32&amp;N32,'Light Options'!$A:$O,13,0),0))</f>
        <v/>
      </c>
      <c r="AS32" s="309" t="str">
        <f t="shared" si="8"/>
        <v/>
      </c>
      <c r="AT32" s="309" t="str">
        <f t="shared" si="9"/>
        <v/>
      </c>
      <c r="AU32" s="309" t="str">
        <f t="shared" si="168"/>
        <v/>
      </c>
      <c r="AV32" s="627" t="str">
        <f t="shared" si="10"/>
        <v/>
      </c>
      <c r="AW32" s="626" t="str">
        <f t="shared" si="11"/>
        <v/>
      </c>
      <c r="AX32" s="309" t="str">
        <f t="shared" si="12"/>
        <v/>
      </c>
      <c r="AY32" s="309" t="str">
        <f t="shared" si="169"/>
        <v/>
      </c>
      <c r="AZ32" s="627" t="str">
        <f t="shared" si="13"/>
        <v/>
      </c>
      <c r="BA32" s="626" t="str">
        <f>IF(OR($D32="",$D32="Select"),"",IFERROR(VLOOKUP(D32&amp;N32,'Light Options'!$A:$O,15,0),0))</f>
        <v/>
      </c>
      <c r="BB32" s="309"/>
      <c r="BC32" s="309" t="str">
        <f t="shared" si="14"/>
        <v/>
      </c>
      <c r="BD32" s="309" t="str">
        <f t="shared" si="170"/>
        <v/>
      </c>
      <c r="BE32" s="627" t="str">
        <f t="shared" si="15"/>
        <v/>
      </c>
      <c r="BF32" s="626" t="str">
        <f t="shared" si="16"/>
        <v/>
      </c>
      <c r="BG32" s="309" t="str">
        <f t="shared" si="17"/>
        <v/>
      </c>
      <c r="BH32" s="309" t="str">
        <f t="shared" si="18"/>
        <v/>
      </c>
      <c r="BI32" s="309" t="str">
        <f t="shared" si="171"/>
        <v/>
      </c>
      <c r="BJ32" s="627" t="str">
        <f t="shared" si="19"/>
        <v/>
      </c>
      <c r="BK32" s="626" t="str">
        <f>IF(OR($D32="",$D32="Select"),"",IFERROR($M32*VLOOKUP($L32,'Light Options'!$A$503:$C$508,3,0),0))</f>
        <v/>
      </c>
      <c r="BL32" s="309" t="str">
        <f t="shared" si="172"/>
        <v/>
      </c>
      <c r="BM32" s="309" t="str">
        <f>IF(OR($D32="",$D32="Select"),"",IFERROR($M32*VLOOKUP($L32,'Light Options'!$A$503:$D$508,4,0),0))</f>
        <v/>
      </c>
      <c r="BN32" s="627" t="str">
        <f t="shared" si="173"/>
        <v/>
      </c>
      <c r="BO32" s="643" t="str">
        <f t="shared" si="20"/>
        <v/>
      </c>
      <c r="BP32" s="308" t="str">
        <f t="shared" si="21"/>
        <v/>
      </c>
      <c r="BQ32" s="548" t="str">
        <f>IF(OR($D32="",$D32="Select"),"",IFERROR(VLOOKUP(D32&amp;N32,'Light Options'!$A:$P,16,0),0))</f>
        <v/>
      </c>
      <c r="BR32" s="548" t="str">
        <f>IF(OR($D32="",$D32="Select"),"",IFERROR(VLOOKUP(D32&amp;N32,'Light Options'!$A:$Q,17,0),0))</f>
        <v/>
      </c>
      <c r="BS32" s="309" t="str">
        <f t="shared" si="22"/>
        <v/>
      </c>
      <c r="BT32" s="309" t="str">
        <f t="shared" si="174"/>
        <v/>
      </c>
      <c r="BU32" s="309" t="str">
        <f>IF(OR($D32="",$D32="Select"),"",IFERROR(VLOOKUP(D32&amp;N32,'Light Options'!$A:$E,5,0),0))</f>
        <v/>
      </c>
      <c r="BV32" s="309" t="str">
        <f t="shared" si="175"/>
        <v/>
      </c>
      <c r="BW32" s="309" t="str">
        <f t="shared" si="176"/>
        <v/>
      </c>
      <c r="BX32" s="627" t="str">
        <f t="shared" si="177"/>
        <v/>
      </c>
      <c r="CA32" s="667"/>
      <c r="CB32" s="667">
        <f t="shared" si="68"/>
        <v>0</v>
      </c>
      <c r="CC32" s="667">
        <f t="shared" si="69"/>
        <v>26</v>
      </c>
      <c r="CD32" s="667">
        <v>0</v>
      </c>
      <c r="CE32" s="667">
        <v>0</v>
      </c>
      <c r="CF32" s="667">
        <v>0</v>
      </c>
      <c r="CG32" s="673">
        <v>0</v>
      </c>
      <c r="CH32" s="673">
        <v>0</v>
      </c>
      <c r="CI32" s="673">
        <v>0</v>
      </c>
      <c r="CJ32" s="673">
        <v>0</v>
      </c>
      <c r="CK32" s="673">
        <v>0</v>
      </c>
      <c r="CL32" s="673">
        <v>0</v>
      </c>
      <c r="CM32" s="673">
        <v>0</v>
      </c>
      <c r="CN32" s="667"/>
    </row>
    <row r="33" spans="1:92" hidden="1" x14ac:dyDescent="0.2">
      <c r="A33" s="658">
        <v>27</v>
      </c>
      <c r="B33" s="123"/>
      <c r="C33" s="123"/>
      <c r="D33" s="123" t="str">
        <f>IF(E33="","",VLOOKUP($E33,'Light Options'!A:B,2,0))</f>
        <v/>
      </c>
      <c r="E33" s="123"/>
      <c r="F33" s="123"/>
      <c r="G33" s="28"/>
      <c r="H33" s="538" t="str">
        <f>IF($D33="Select","",IFERROR(VLOOKUP($D33,'Light Options'!$B:$E,4,0),""))</f>
        <v/>
      </c>
      <c r="I33" s="538" t="str">
        <f>IF($D33="Select","",IFERROR(VLOOKUP($D33,'Light Options'!$B:$D,3,0),""))</f>
        <v/>
      </c>
      <c r="J33" s="123"/>
      <c r="K33" s="123"/>
      <c r="L33" s="123"/>
      <c r="M33" s="123"/>
      <c r="N33" s="123" t="s">
        <v>428</v>
      </c>
      <c r="O33" s="571" t="str">
        <f>IF(OR($D33="",$D33="Select"),"",IFERROR(IF(VLOOKUP(D33&amp;N33,'Light Options'!$A:$H,8,0)=0,"",VLOOKUP(D33&amp;N33,'Light Options'!$A:$H,8,0)),""))</f>
        <v/>
      </c>
      <c r="P33" s="538" t="str">
        <f>IF(OR($D33="",$D33="Select"),"",IFERROR(IF(VLOOKUP(D33&amp;N33,'Light Options'!$A:$L,12,0)=0,"",VLOOKUP(D33&amp;N33,'Light Options'!$A:$L,12,0)),""))</f>
        <v/>
      </c>
      <c r="Q33" s="538" t="str">
        <f>IF(OR($D33="",$D33="Select"),"",IFERROR(IF(VLOOKUP(D33&amp;N33,'Light Options'!$A:$I,9,0)=0,"",VLOOKUP(D33&amp;N33,'Light Options'!$A:$I,9,0)),""))</f>
        <v/>
      </c>
      <c r="R33" s="538" t="str">
        <f t="shared" ref="R33:R44" si="178">IF(F33="","",F33)</f>
        <v/>
      </c>
      <c r="S33" s="572" t="str">
        <f>IF(OR($D33="",$D33="Select"),"",IFERROR(VLOOKUP(D33&amp;CD$5,'Light Options'!$A:$J,10,0),0)*CD33+IFERROR(VLOOKUP(D33&amp;CE$5,'Light Options'!$A:$J,10,0),0)*CE33+IFERROR(VLOOKUP(D33&amp;CF$5,'Light Options'!$A:$J,10,0),0)*CF33)</f>
        <v/>
      </c>
      <c r="T33" s="659" t="str">
        <f>IF(OR($D33="",$D33="Select"),"",IFERROR(VLOOKUP(D33&amp;N33,'Light Options'!$A:$K,11,0),0))</f>
        <v/>
      </c>
      <c r="U33" s="650" t="str">
        <f t="shared" si="152"/>
        <v/>
      </c>
      <c r="V33" s="550" t="str">
        <f t="shared" si="153"/>
        <v/>
      </c>
      <c r="W33" s="582" t="str">
        <f t="shared" si="154"/>
        <v/>
      </c>
      <c r="X33" s="550" t="str">
        <f t="shared" si="3"/>
        <v/>
      </c>
      <c r="Y33" s="583" t="str">
        <f t="shared" si="4"/>
        <v/>
      </c>
      <c r="Z33" s="583" t="str">
        <f t="shared" si="5"/>
        <v/>
      </c>
      <c r="AA33" s="583" t="str">
        <f t="shared" si="155"/>
        <v/>
      </c>
      <c r="AB33" s="309" t="str">
        <f t="shared" si="156"/>
        <v/>
      </c>
      <c r="AC33" s="309" t="str">
        <f t="shared" si="157"/>
        <v/>
      </c>
      <c r="AD33" s="309" t="str">
        <f t="shared" si="158"/>
        <v/>
      </c>
      <c r="AE33" s="596"/>
      <c r="AF33" s="596" t="str">
        <f t="shared" si="159"/>
        <v/>
      </c>
      <c r="AG33" s="584" t="str">
        <f t="shared" si="160"/>
        <v/>
      </c>
      <c r="AH33" s="584" t="str">
        <f t="shared" si="161"/>
        <v/>
      </c>
      <c r="AI33" s="308" t="str">
        <f t="shared" si="162"/>
        <v/>
      </c>
      <c r="AJ33" s="308" t="str">
        <f t="shared" si="163"/>
        <v/>
      </c>
      <c r="AK33" s="308" t="str">
        <f t="shared" si="164"/>
        <v/>
      </c>
      <c r="AL33" s="309" t="str">
        <f t="shared" si="6"/>
        <v/>
      </c>
      <c r="AM33" s="309" t="str">
        <f t="shared" si="6"/>
        <v/>
      </c>
      <c r="AN33" s="309" t="str">
        <f t="shared" si="165"/>
        <v/>
      </c>
      <c r="AO33" s="309" t="str">
        <f t="shared" si="166"/>
        <v/>
      </c>
      <c r="AP33" s="309" t="str">
        <f t="shared" si="167"/>
        <v/>
      </c>
      <c r="AQ33" s="627" t="str">
        <f t="shared" si="7"/>
        <v/>
      </c>
      <c r="AR33" s="626" t="str">
        <f>IF(OR($D33="",$D33="Select"),"",IFERROR(VLOOKUP($D33&amp;N33,'Light Options'!$A:$O,13,0),0))</f>
        <v/>
      </c>
      <c r="AS33" s="309" t="str">
        <f t="shared" si="8"/>
        <v/>
      </c>
      <c r="AT33" s="309" t="str">
        <f t="shared" si="9"/>
        <v/>
      </c>
      <c r="AU33" s="309" t="str">
        <f t="shared" si="168"/>
        <v/>
      </c>
      <c r="AV33" s="627" t="str">
        <f t="shared" si="10"/>
        <v/>
      </c>
      <c r="AW33" s="626" t="str">
        <f t="shared" si="11"/>
        <v/>
      </c>
      <c r="AX33" s="309" t="str">
        <f t="shared" si="12"/>
        <v/>
      </c>
      <c r="AY33" s="309" t="str">
        <f t="shared" si="169"/>
        <v/>
      </c>
      <c r="AZ33" s="627" t="str">
        <f t="shared" si="13"/>
        <v/>
      </c>
      <c r="BA33" s="626" t="str">
        <f>IF(OR($D33="",$D33="Select"),"",IFERROR(VLOOKUP(D33&amp;N33,'Light Options'!$A:$O,15,0),0))</f>
        <v/>
      </c>
      <c r="BB33" s="309"/>
      <c r="BC33" s="309" t="str">
        <f t="shared" si="14"/>
        <v/>
      </c>
      <c r="BD33" s="309" t="str">
        <f t="shared" si="170"/>
        <v/>
      </c>
      <c r="BE33" s="627" t="str">
        <f t="shared" si="15"/>
        <v/>
      </c>
      <c r="BF33" s="626" t="str">
        <f t="shared" si="16"/>
        <v/>
      </c>
      <c r="BG33" s="309" t="str">
        <f t="shared" si="17"/>
        <v/>
      </c>
      <c r="BH33" s="309" t="str">
        <f t="shared" si="18"/>
        <v/>
      </c>
      <c r="BI33" s="309" t="str">
        <f t="shared" si="171"/>
        <v/>
      </c>
      <c r="BJ33" s="627" t="str">
        <f t="shared" si="19"/>
        <v/>
      </c>
      <c r="BK33" s="626" t="str">
        <f>IF(OR($D33="",$D33="Select"),"",IFERROR($M33*VLOOKUP($L33,'Light Options'!$A$503:$C$508,3,0),0))</f>
        <v/>
      </c>
      <c r="BL33" s="309" t="str">
        <f t="shared" si="172"/>
        <v/>
      </c>
      <c r="BM33" s="309" t="str">
        <f>IF(OR($D33="",$D33="Select"),"",IFERROR($M33*VLOOKUP($L33,'Light Options'!$A$503:$D$508,4,0),0))</f>
        <v/>
      </c>
      <c r="BN33" s="627" t="str">
        <f t="shared" si="173"/>
        <v/>
      </c>
      <c r="BO33" s="643" t="str">
        <f t="shared" si="20"/>
        <v/>
      </c>
      <c r="BP33" s="308" t="str">
        <f t="shared" si="21"/>
        <v/>
      </c>
      <c r="BQ33" s="548" t="str">
        <f>IF(OR($D33="",$D33="Select"),"",IFERROR(VLOOKUP(D33&amp;N33,'Light Options'!$A:$P,16,0),0))</f>
        <v/>
      </c>
      <c r="BR33" s="548" t="str">
        <f>IF(OR($D33="",$D33="Select"),"",IFERROR(VLOOKUP(D33&amp;N33,'Light Options'!$A:$Q,17,0),0))</f>
        <v/>
      </c>
      <c r="BS33" s="309" t="str">
        <f t="shared" si="22"/>
        <v/>
      </c>
      <c r="BT33" s="309" t="str">
        <f t="shared" si="174"/>
        <v/>
      </c>
      <c r="BU33" s="309" t="str">
        <f>IF(OR($D33="",$D33="Select"),"",IFERROR(VLOOKUP(D33&amp;N33,'Light Options'!$A:$E,5,0),0))</f>
        <v/>
      </c>
      <c r="BV33" s="309" t="str">
        <f t="shared" si="175"/>
        <v/>
      </c>
      <c r="BW33" s="309" t="str">
        <f t="shared" si="176"/>
        <v/>
      </c>
      <c r="BX33" s="627" t="str">
        <f t="shared" si="177"/>
        <v/>
      </c>
      <c r="CA33" s="667"/>
      <c r="CB33" s="667">
        <f t="shared" si="68"/>
        <v>0</v>
      </c>
      <c r="CC33" s="667">
        <f t="shared" si="69"/>
        <v>27</v>
      </c>
      <c r="CD33" s="667">
        <v>0</v>
      </c>
      <c r="CE33" s="667">
        <v>0</v>
      </c>
      <c r="CF33" s="667">
        <v>0</v>
      </c>
      <c r="CG33" s="673">
        <v>0</v>
      </c>
      <c r="CH33" s="673">
        <v>0</v>
      </c>
      <c r="CI33" s="673">
        <v>0</v>
      </c>
      <c r="CJ33" s="673">
        <v>0</v>
      </c>
      <c r="CK33" s="673">
        <v>0</v>
      </c>
      <c r="CL33" s="673">
        <v>0</v>
      </c>
      <c r="CM33" s="673">
        <v>0</v>
      </c>
      <c r="CN33" s="667"/>
    </row>
    <row r="34" spans="1:92" hidden="1" x14ac:dyDescent="0.2">
      <c r="A34" s="658">
        <v>28</v>
      </c>
      <c r="B34" s="123"/>
      <c r="C34" s="123"/>
      <c r="D34" s="123" t="str">
        <f>IF(E34="","",VLOOKUP($E34,'Light Options'!A:B,2,0))</f>
        <v/>
      </c>
      <c r="E34" s="123"/>
      <c r="F34" s="123"/>
      <c r="G34" s="28"/>
      <c r="H34" s="538" t="str">
        <f>IF($D34="Select","",IFERROR(VLOOKUP($D34,'Light Options'!$B:$E,4,0),""))</f>
        <v/>
      </c>
      <c r="I34" s="538" t="str">
        <f>IF($D34="Select","",IFERROR(VLOOKUP($D34,'Light Options'!$B:$D,3,0),""))</f>
        <v/>
      </c>
      <c r="J34" s="123"/>
      <c r="K34" s="123"/>
      <c r="L34" s="123"/>
      <c r="M34" s="123"/>
      <c r="N34" s="123" t="s">
        <v>428</v>
      </c>
      <c r="O34" s="571" t="str">
        <f>IF(OR($D34="",$D34="Select"),"",IFERROR(IF(VLOOKUP(D34&amp;N34,'Light Options'!$A:$H,8,0)=0,"",VLOOKUP(D34&amp;N34,'Light Options'!$A:$H,8,0)),""))</f>
        <v/>
      </c>
      <c r="P34" s="538" t="str">
        <f>IF(OR($D34="",$D34="Select"),"",IFERROR(IF(VLOOKUP(D34&amp;N34,'Light Options'!$A:$L,12,0)=0,"",VLOOKUP(D34&amp;N34,'Light Options'!$A:$L,12,0)),""))</f>
        <v/>
      </c>
      <c r="Q34" s="538" t="str">
        <f>IF(OR($D34="",$D34="Select"),"",IFERROR(IF(VLOOKUP(D34&amp;N34,'Light Options'!$A:$I,9,0)=0,"",VLOOKUP(D34&amp;N34,'Light Options'!$A:$I,9,0)),""))</f>
        <v/>
      </c>
      <c r="R34" s="538" t="str">
        <f t="shared" si="178"/>
        <v/>
      </c>
      <c r="S34" s="572" t="str">
        <f>IF(OR($D34="",$D34="Select"),"",IFERROR(VLOOKUP(D34&amp;CD$5,'Light Options'!$A:$J,10,0),0)*CD34+IFERROR(VLOOKUP(D34&amp;CE$5,'Light Options'!$A:$J,10,0),0)*CE34+IFERROR(VLOOKUP(D34&amp;CF$5,'Light Options'!$A:$J,10,0),0)*CF34)</f>
        <v/>
      </c>
      <c r="T34" s="659" t="str">
        <f>IF(OR($D34="",$D34="Select"),"",IFERROR(VLOOKUP(D34&amp;N34,'Light Options'!$A:$K,11,0),0))</f>
        <v/>
      </c>
      <c r="U34" s="650" t="str">
        <f>IF(OR($D34="",$D34="Select"),"",IFERROR(1/V34,0))</f>
        <v/>
      </c>
      <c r="V34" s="550" t="str">
        <f t="shared" si="153"/>
        <v/>
      </c>
      <c r="W34" s="582" t="str">
        <f>IF(OR($D34="",$D34="Select"),"",IFERROR(1/X34,0))</f>
        <v/>
      </c>
      <c r="X34" s="550" t="str">
        <f t="shared" si="3"/>
        <v/>
      </c>
      <c r="Y34" s="583" t="str">
        <f t="shared" si="4"/>
        <v/>
      </c>
      <c r="Z34" s="583" t="str">
        <f t="shared" si="5"/>
        <v/>
      </c>
      <c r="AA34" s="583" t="str">
        <f>IF(OR($D34="",$D34="Select"),"",Z34-Y34)</f>
        <v/>
      </c>
      <c r="AB34" s="309" t="str">
        <f t="shared" si="156"/>
        <v/>
      </c>
      <c r="AC34" s="309" t="str">
        <f t="shared" si="157"/>
        <v/>
      </c>
      <c r="AD34" s="309" t="str">
        <f>IF(OR($D34="",$D34="Select"),"",AC34-AB34)</f>
        <v/>
      </c>
      <c r="AE34" s="596"/>
      <c r="AF34" s="596" t="str">
        <f>IF(OR($D34="",$D34="Select"),"",AC34-AE34)</f>
        <v/>
      </c>
      <c r="AG34" s="584" t="str">
        <f>IF(OR(D34="",D34="Select"),"",IFERROR(F34*H34*K34/1000,0))</f>
        <v/>
      </c>
      <c r="AH34" s="584" t="str">
        <f>IF(OR(D34="",D34="Select"),"",IFERROR(K34*R34*S34/1000,0))</f>
        <v/>
      </c>
      <c r="AI34" s="308" t="str">
        <f>IF(OR($D34="",$D34="Select"),"",((F34*H34/1000)-(R34*S34/1000))*K34)</f>
        <v/>
      </c>
      <c r="AJ34" s="308" t="str">
        <f t="shared" si="163"/>
        <v/>
      </c>
      <c r="AK34" s="308" t="str">
        <f t="shared" si="164"/>
        <v/>
      </c>
      <c r="AL34" s="309" t="str">
        <f t="shared" si="6"/>
        <v/>
      </c>
      <c r="AM34" s="309" t="str">
        <f t="shared" si="6"/>
        <v/>
      </c>
      <c r="AN34" s="309" t="str">
        <f t="shared" si="165"/>
        <v/>
      </c>
      <c r="AO34" s="309" t="str">
        <f>IF(OR($D34="",$D34="Select"),"",BX34)</f>
        <v/>
      </c>
      <c r="AP34" s="309" t="str">
        <f t="shared" si="167"/>
        <v/>
      </c>
      <c r="AQ34" s="627" t="str">
        <f t="shared" si="7"/>
        <v/>
      </c>
      <c r="AR34" s="626" t="str">
        <f>IF(OR($D34="",$D34="Select"),"",IFERROR(VLOOKUP($D34&amp;N34,'Light Options'!$A:$O,13,0),0))</f>
        <v/>
      </c>
      <c r="AS34" s="309" t="str">
        <f t="shared" si="8"/>
        <v/>
      </c>
      <c r="AT34" s="309" t="str">
        <f t="shared" si="9"/>
        <v/>
      </c>
      <c r="AU34" s="309" t="str">
        <f>IF(OR($D34="",$D34="Select"),"",AT34+AR34)</f>
        <v/>
      </c>
      <c r="AV34" s="627" t="str">
        <f t="shared" si="10"/>
        <v/>
      </c>
      <c r="AW34" s="626" t="str">
        <f t="shared" si="11"/>
        <v/>
      </c>
      <c r="AX34" s="309" t="str">
        <f t="shared" si="12"/>
        <v/>
      </c>
      <c r="AY34" s="309" t="str">
        <f>IF(OR($D34="",$D34="Select"),"",AW34-AU34)</f>
        <v/>
      </c>
      <c r="AZ34" s="627" t="str">
        <f t="shared" si="13"/>
        <v/>
      </c>
      <c r="BA34" s="626" t="str">
        <f>IF(OR($D34="",$D34="Select"),"",IFERROR(VLOOKUP(D34&amp;N34,'Light Options'!$A:$O,15,0),0))</f>
        <v/>
      </c>
      <c r="BB34" s="309"/>
      <c r="BC34" s="309" t="str">
        <f t="shared" si="14"/>
        <v/>
      </c>
      <c r="BD34" s="309" t="str">
        <f>IF(OR($D34="",$D34="Select"),"",BC34+BB34+BA34)</f>
        <v/>
      </c>
      <c r="BE34" s="627" t="str">
        <f t="shared" si="15"/>
        <v/>
      </c>
      <c r="BF34" s="626" t="str">
        <f t="shared" si="16"/>
        <v/>
      </c>
      <c r="BG34" s="309" t="str">
        <f t="shared" si="17"/>
        <v/>
      </c>
      <c r="BH34" s="309" t="str">
        <f t="shared" si="18"/>
        <v/>
      </c>
      <c r="BI34" s="309" t="str">
        <f>IF(OR($D34="",$D34="Select"),"",BF34-BD34)</f>
        <v/>
      </c>
      <c r="BJ34" s="627" t="str">
        <f t="shared" si="19"/>
        <v/>
      </c>
      <c r="BK34" s="626" t="str">
        <f>IF(OR($D34="",$D34="Select"),"",IFERROR($M34*VLOOKUP($L34,'Light Options'!$A$503:$C$508,3,0),0))</f>
        <v/>
      </c>
      <c r="BL34" s="309" t="str">
        <f t="shared" si="172"/>
        <v/>
      </c>
      <c r="BM34" s="309" t="str">
        <f>IF(OR($D34="",$D34="Select"),"",IFERROR($M34*VLOOKUP($L34,'Light Options'!$A$503:$D$508,4,0),0))</f>
        <v/>
      </c>
      <c r="BN34" s="627" t="str">
        <f t="shared" si="173"/>
        <v/>
      </c>
      <c r="BO34" s="643" t="str">
        <f t="shared" si="20"/>
        <v/>
      </c>
      <c r="BP34" s="308" t="str">
        <f t="shared" si="21"/>
        <v/>
      </c>
      <c r="BQ34" s="548" t="str">
        <f>IF(OR($D34="",$D34="Select"),"",IFERROR(VLOOKUP(D34&amp;N34,'Light Options'!$A:$P,16,0),0))</f>
        <v/>
      </c>
      <c r="BR34" s="548" t="str">
        <f>IF(OR($D34="",$D34="Select"),"",IFERROR(VLOOKUP(D34&amp;N34,'Light Options'!$A:$Q,17,0),0))</f>
        <v/>
      </c>
      <c r="BS34" s="309" t="str">
        <f t="shared" si="22"/>
        <v/>
      </c>
      <c r="BT34" s="309" t="str">
        <f>IF(OR($D34="",$D34="Select"),"",BS34*BP34)</f>
        <v/>
      </c>
      <c r="BU34" s="309" t="str">
        <f>IF(OR($D34="",$D34="Select"),"",IFERROR(VLOOKUP(D34&amp;N34,'Light Options'!$A:$E,5,0),0))</f>
        <v/>
      </c>
      <c r="BV34" s="309" t="str">
        <f>IF(OR($D34="",$D34="Select"),"",BU34*BP34)</f>
        <v/>
      </c>
      <c r="BW34" s="309" t="str">
        <f>IF(OR($D34="",$D34="Select"),"",BU34+BS34)</f>
        <v/>
      </c>
      <c r="BX34" s="627" t="str">
        <f>IF(OR($D34="",$D34="Select"),"",BW34*BP34)</f>
        <v/>
      </c>
      <c r="CA34" s="667"/>
      <c r="CB34" s="667">
        <f t="shared" si="68"/>
        <v>0</v>
      </c>
      <c r="CC34" s="667">
        <f t="shared" si="69"/>
        <v>28</v>
      </c>
      <c r="CD34" s="667">
        <v>0</v>
      </c>
      <c r="CE34" s="667">
        <v>0</v>
      </c>
      <c r="CF34" s="667">
        <v>0</v>
      </c>
      <c r="CG34" s="673">
        <v>0</v>
      </c>
      <c r="CH34" s="673">
        <v>0</v>
      </c>
      <c r="CI34" s="673">
        <v>0</v>
      </c>
      <c r="CJ34" s="673">
        <v>0</v>
      </c>
      <c r="CK34" s="673">
        <v>0</v>
      </c>
      <c r="CL34" s="673">
        <v>0</v>
      </c>
      <c r="CM34" s="673">
        <v>0</v>
      </c>
      <c r="CN34" s="667"/>
    </row>
    <row r="35" spans="1:92" hidden="1" x14ac:dyDescent="0.2">
      <c r="A35" s="658">
        <v>29</v>
      </c>
      <c r="B35" s="123"/>
      <c r="C35" s="123"/>
      <c r="D35" s="123" t="str">
        <f>IF(E35="","",VLOOKUP($E35,'Light Options'!A:B,2,0))</f>
        <v/>
      </c>
      <c r="E35" s="123"/>
      <c r="F35" s="123"/>
      <c r="G35" s="28"/>
      <c r="H35" s="538" t="str">
        <f>IF($D35="Select","",IFERROR(VLOOKUP($D35,'Light Options'!$B:$E,4,0),""))</f>
        <v/>
      </c>
      <c r="I35" s="538" t="str">
        <f>IF($D35="Select","",IFERROR(VLOOKUP($D35,'Light Options'!$B:$D,3,0),""))</f>
        <v/>
      </c>
      <c r="J35" s="123"/>
      <c r="K35" s="123"/>
      <c r="L35" s="123"/>
      <c r="M35" s="123"/>
      <c r="N35" s="123" t="s">
        <v>428</v>
      </c>
      <c r="O35" s="571" t="str">
        <f>IF(OR($D35="",$D35="Select"),"",IFERROR(IF(VLOOKUP(D35&amp;N35,'Light Options'!$A:$H,8,0)=0,"",VLOOKUP(D35&amp;N35,'Light Options'!$A:$H,8,0)),""))</f>
        <v/>
      </c>
      <c r="P35" s="538" t="str">
        <f>IF(OR($D35="",$D35="Select"),"",IFERROR(IF(VLOOKUP(D35&amp;N35,'Light Options'!$A:$L,12,0)=0,"",VLOOKUP(D35&amp;N35,'Light Options'!$A:$L,12,0)),""))</f>
        <v/>
      </c>
      <c r="Q35" s="538" t="str">
        <f>IF(OR($D35="",$D35="Select"),"",IFERROR(IF(VLOOKUP(D35&amp;N35,'Light Options'!$A:$I,9,0)=0,"",VLOOKUP(D35&amp;N35,'Light Options'!$A:$I,9,0)),""))</f>
        <v/>
      </c>
      <c r="R35" s="538" t="str">
        <f>IF(F35="","",F35)</f>
        <v/>
      </c>
      <c r="S35" s="572" t="str">
        <f>IF(OR($D35="",$D35="Select"),"",IFERROR(VLOOKUP(D35&amp;CD$5,'Light Options'!$A:$J,10,0),0)*CD35+IFERROR(VLOOKUP(D35&amp;CE$5,'Light Options'!$A:$J,10,0),0)*CE35+IFERROR(VLOOKUP(D35&amp;CF$5,'Light Options'!$A:$J,10,0),0)*CF35)</f>
        <v/>
      </c>
      <c r="T35" s="659" t="str">
        <f>IF(OR($D35="",$D35="Select"),"",IFERROR(VLOOKUP(D35&amp;N35,'Light Options'!$A:$K,11,0),0))</f>
        <v/>
      </c>
      <c r="U35" s="650" t="str">
        <f t="shared" si="152"/>
        <v/>
      </c>
      <c r="V35" s="550" t="str">
        <f t="shared" si="153"/>
        <v/>
      </c>
      <c r="W35" s="582" t="str">
        <f t="shared" si="154"/>
        <v/>
      </c>
      <c r="X35" s="550" t="str">
        <f t="shared" si="3"/>
        <v/>
      </c>
      <c r="Y35" s="583" t="str">
        <f t="shared" si="4"/>
        <v/>
      </c>
      <c r="Z35" s="583" t="str">
        <f t="shared" si="5"/>
        <v/>
      </c>
      <c r="AA35" s="583" t="str">
        <f t="shared" si="155"/>
        <v/>
      </c>
      <c r="AB35" s="309" t="str">
        <f t="shared" si="156"/>
        <v/>
      </c>
      <c r="AC35" s="309" t="str">
        <f t="shared" si="157"/>
        <v/>
      </c>
      <c r="AD35" s="309" t="str">
        <f t="shared" si="158"/>
        <v/>
      </c>
      <c r="AE35" s="596"/>
      <c r="AF35" s="596" t="str">
        <f t="shared" si="159"/>
        <v/>
      </c>
      <c r="AG35" s="584" t="str">
        <f t="shared" si="160"/>
        <v/>
      </c>
      <c r="AH35" s="584" t="str">
        <f t="shared" si="161"/>
        <v/>
      </c>
      <c r="AI35" s="308" t="str">
        <f t="shared" si="162"/>
        <v/>
      </c>
      <c r="AJ35" s="308" t="str">
        <f t="shared" si="163"/>
        <v/>
      </c>
      <c r="AK35" s="308" t="str">
        <f t="shared" si="164"/>
        <v/>
      </c>
      <c r="AL35" s="309" t="str">
        <f t="shared" si="6"/>
        <v/>
      </c>
      <c r="AM35" s="309" t="str">
        <f t="shared" si="6"/>
        <v/>
      </c>
      <c r="AN35" s="309" t="str">
        <f t="shared" si="165"/>
        <v/>
      </c>
      <c r="AO35" s="309" t="str">
        <f t="shared" si="166"/>
        <v/>
      </c>
      <c r="AP35" s="309" t="str">
        <f t="shared" si="167"/>
        <v/>
      </c>
      <c r="AQ35" s="627" t="str">
        <f t="shared" si="7"/>
        <v/>
      </c>
      <c r="AR35" s="626" t="str">
        <f>IF(OR($D35="",$D35="Select"),"",IFERROR(VLOOKUP($D35&amp;N35,'Light Options'!$A:$O,13,0),0))</f>
        <v/>
      </c>
      <c r="AS35" s="309" t="str">
        <f t="shared" si="8"/>
        <v/>
      </c>
      <c r="AT35" s="309" t="str">
        <f t="shared" si="9"/>
        <v/>
      </c>
      <c r="AU35" s="309" t="str">
        <f t="shared" si="168"/>
        <v/>
      </c>
      <c r="AV35" s="627" t="str">
        <f t="shared" si="10"/>
        <v/>
      </c>
      <c r="AW35" s="626" t="str">
        <f t="shared" si="11"/>
        <v/>
      </c>
      <c r="AX35" s="309" t="str">
        <f t="shared" si="12"/>
        <v/>
      </c>
      <c r="AY35" s="309" t="str">
        <f t="shared" si="169"/>
        <v/>
      </c>
      <c r="AZ35" s="627" t="str">
        <f t="shared" si="13"/>
        <v/>
      </c>
      <c r="BA35" s="626" t="str">
        <f>IF(OR($D35="",$D35="Select"),"",IFERROR(VLOOKUP(D35&amp;N35,'Light Options'!$A:$O,15,0),0))</f>
        <v/>
      </c>
      <c r="BB35" s="309"/>
      <c r="BC35" s="309" t="str">
        <f t="shared" si="14"/>
        <v/>
      </c>
      <c r="BD35" s="309" t="str">
        <f t="shared" si="170"/>
        <v/>
      </c>
      <c r="BE35" s="627" t="str">
        <f t="shared" si="15"/>
        <v/>
      </c>
      <c r="BF35" s="626" t="str">
        <f t="shared" si="16"/>
        <v/>
      </c>
      <c r="BG35" s="309" t="str">
        <f t="shared" si="17"/>
        <v/>
      </c>
      <c r="BH35" s="309" t="str">
        <f t="shared" si="18"/>
        <v/>
      </c>
      <c r="BI35" s="309" t="str">
        <f t="shared" si="171"/>
        <v/>
      </c>
      <c r="BJ35" s="627" t="str">
        <f t="shared" si="19"/>
        <v/>
      </c>
      <c r="BK35" s="626" t="str">
        <f>IF(OR($D35="",$D35="Select"),"",IFERROR($M35*VLOOKUP($L35,'Light Options'!$A$503:$C$508,3,0),0))</f>
        <v/>
      </c>
      <c r="BL35" s="309" t="str">
        <f t="shared" si="172"/>
        <v/>
      </c>
      <c r="BM35" s="309" t="str">
        <f>IF(OR($D35="",$D35="Select"),"",IFERROR($M35*VLOOKUP($L35,'Light Options'!$A$503:$D$508,4,0),0))</f>
        <v/>
      </c>
      <c r="BN35" s="627" t="str">
        <f t="shared" si="173"/>
        <v/>
      </c>
      <c r="BO35" s="643" t="str">
        <f t="shared" si="20"/>
        <v/>
      </c>
      <c r="BP35" s="308" t="str">
        <f t="shared" si="21"/>
        <v/>
      </c>
      <c r="BQ35" s="548" t="str">
        <f>IF(OR($D35="",$D35="Select"),"",IFERROR(VLOOKUP(D35&amp;N35,'Light Options'!$A:$P,16,0),0))</f>
        <v/>
      </c>
      <c r="BR35" s="548" t="str">
        <f>IF(OR($D35="",$D35="Select"),"",IFERROR(VLOOKUP(D35&amp;N35,'Light Options'!$A:$Q,17,0),0))</f>
        <v/>
      </c>
      <c r="BS35" s="309" t="str">
        <f t="shared" si="22"/>
        <v/>
      </c>
      <c r="BT35" s="309" t="str">
        <f t="shared" si="174"/>
        <v/>
      </c>
      <c r="BU35" s="309" t="str">
        <f>IF(OR($D35="",$D35="Select"),"",IFERROR(VLOOKUP(D35&amp;N35,'Light Options'!$A:$E,5,0),0))</f>
        <v/>
      </c>
      <c r="BV35" s="309" t="str">
        <f t="shared" si="175"/>
        <v/>
      </c>
      <c r="BW35" s="309" t="str">
        <f t="shared" si="176"/>
        <v/>
      </c>
      <c r="BX35" s="627" t="str">
        <f t="shared" si="177"/>
        <v/>
      </c>
      <c r="CA35" s="667"/>
      <c r="CB35" s="667">
        <f t="shared" si="68"/>
        <v>0</v>
      </c>
      <c r="CC35" s="667">
        <f t="shared" si="69"/>
        <v>29</v>
      </c>
      <c r="CD35" s="667">
        <v>0</v>
      </c>
      <c r="CE35" s="667">
        <v>0</v>
      </c>
      <c r="CF35" s="667">
        <v>0</v>
      </c>
      <c r="CG35" s="673">
        <v>0</v>
      </c>
      <c r="CH35" s="673">
        <v>0</v>
      </c>
      <c r="CI35" s="673">
        <v>0</v>
      </c>
      <c r="CJ35" s="673">
        <v>0</v>
      </c>
      <c r="CK35" s="673">
        <v>0</v>
      </c>
      <c r="CL35" s="673">
        <v>0</v>
      </c>
      <c r="CM35" s="673">
        <v>0</v>
      </c>
      <c r="CN35" s="667"/>
    </row>
    <row r="36" spans="1:92" hidden="1" x14ac:dyDescent="0.2">
      <c r="A36" s="658">
        <v>30</v>
      </c>
      <c r="B36" s="123"/>
      <c r="C36" s="123"/>
      <c r="D36" s="123" t="str">
        <f>IF(E36="","",VLOOKUP($E36,'Light Options'!A:B,2,0))</f>
        <v/>
      </c>
      <c r="E36" s="123"/>
      <c r="F36" s="123"/>
      <c r="G36" s="28"/>
      <c r="H36" s="538" t="str">
        <f>IF($D36="Select","",IFERROR(VLOOKUP($D36,'Light Options'!$B:$E,4,0),""))</f>
        <v/>
      </c>
      <c r="I36" s="538" t="str">
        <f>IF($D36="Select","",IFERROR(VLOOKUP($D36,'Light Options'!$B:$D,3,0),""))</f>
        <v/>
      </c>
      <c r="J36" s="123"/>
      <c r="K36" s="123"/>
      <c r="L36" s="123"/>
      <c r="M36" s="123"/>
      <c r="N36" s="123" t="s">
        <v>428</v>
      </c>
      <c r="O36" s="571" t="str">
        <f>IF(OR($D36="",$D36="Select"),"",IFERROR(IF(VLOOKUP(D36&amp;N36,'Light Options'!$A:$H,8,0)=0,"",VLOOKUP(D36&amp;N36,'Light Options'!$A:$H,8,0)),""))</f>
        <v/>
      </c>
      <c r="P36" s="538" t="str">
        <f>IF(OR($D36="",$D36="Select"),"",IFERROR(IF(VLOOKUP(D36&amp;N36,'Light Options'!$A:$L,12,0)=0,"",VLOOKUP(D36&amp;N36,'Light Options'!$A:$L,12,0)),""))</f>
        <v/>
      </c>
      <c r="Q36" s="538" t="str">
        <f>IF(OR($D36="",$D36="Select"),"",IFERROR(IF(VLOOKUP(D36&amp;N36,'Light Options'!$A:$I,9,0)=0,"",VLOOKUP(D36&amp;N36,'Light Options'!$A:$I,9,0)),""))</f>
        <v/>
      </c>
      <c r="R36" s="538" t="str">
        <f t="shared" si="178"/>
        <v/>
      </c>
      <c r="S36" s="572" t="str">
        <f>IF(OR($D36="",$D36="Select"),"",IFERROR(VLOOKUP(D36&amp;CD$5,'Light Options'!$A:$J,10,0),0)*CD36+IFERROR(VLOOKUP(D36&amp;CE$5,'Light Options'!$A:$J,10,0),0)*CE36+IFERROR(VLOOKUP(D36&amp;CF$5,'Light Options'!$A:$J,10,0),0)*CF36)</f>
        <v/>
      </c>
      <c r="T36" s="659" t="str">
        <f>IF(OR($D36="",$D36="Select"),"",IFERROR(VLOOKUP(D36&amp;N36,'Light Options'!$A:$K,11,0),0))</f>
        <v/>
      </c>
      <c r="U36" s="650" t="str">
        <f>IF(OR($D36="",$D36="Select"),"",IFERROR(1/V36,0))</f>
        <v/>
      </c>
      <c r="V36" s="550" t="str">
        <f t="shared" si="153"/>
        <v/>
      </c>
      <c r="W36" s="582" t="str">
        <f>IF(OR($D36="",$D36="Select"),"",IFERROR(1/X36,0))</f>
        <v/>
      </c>
      <c r="X36" s="550" t="str">
        <f t="shared" si="3"/>
        <v/>
      </c>
      <c r="Y36" s="583" t="str">
        <f t="shared" si="4"/>
        <v/>
      </c>
      <c r="Z36" s="583" t="str">
        <f t="shared" si="5"/>
        <v/>
      </c>
      <c r="AA36" s="583" t="str">
        <f>IF(OR($D36="",$D36="Select"),"",Z36-Y36)</f>
        <v/>
      </c>
      <c r="AB36" s="309" t="str">
        <f t="shared" si="156"/>
        <v/>
      </c>
      <c r="AC36" s="309" t="str">
        <f t="shared" si="157"/>
        <v/>
      </c>
      <c r="AD36" s="309" t="str">
        <f>IF(OR($D36="",$D36="Select"),"",AC36-AB36)</f>
        <v/>
      </c>
      <c r="AE36" s="596"/>
      <c r="AF36" s="596" t="str">
        <f>IF(OR($D36="",$D36="Select"),"",AC36-AE36)</f>
        <v/>
      </c>
      <c r="AG36" s="584" t="str">
        <f>IF(OR(D36="",D36="Select"),"",IFERROR(F36*H36*K36/1000,0))</f>
        <v/>
      </c>
      <c r="AH36" s="584" t="str">
        <f>IF(OR(D36="",D36="Select"),"",IFERROR(K36*R36*S36/1000,0))</f>
        <v/>
      </c>
      <c r="AI36" s="308" t="str">
        <f>IF(OR($D36="",$D36="Select"),"",((F36*H36/1000)-(R36*S36/1000))*K36)</f>
        <v/>
      </c>
      <c r="AJ36" s="308" t="str">
        <f t="shared" si="163"/>
        <v/>
      </c>
      <c r="AK36" s="308" t="str">
        <f t="shared" si="164"/>
        <v/>
      </c>
      <c r="AL36" s="309" t="str">
        <f t="shared" si="6"/>
        <v/>
      </c>
      <c r="AM36" s="309" t="str">
        <f t="shared" si="6"/>
        <v/>
      </c>
      <c r="AN36" s="309" t="str">
        <f t="shared" si="165"/>
        <v/>
      </c>
      <c r="AO36" s="309" t="str">
        <f>IF(OR($D36="",$D36="Select"),"",BX36)</f>
        <v/>
      </c>
      <c r="AP36" s="309" t="str">
        <f t="shared" si="167"/>
        <v/>
      </c>
      <c r="AQ36" s="627" t="str">
        <f t="shared" si="7"/>
        <v/>
      </c>
      <c r="AR36" s="626" t="str">
        <f>IF(OR($D36="",$D36="Select"),"",IFERROR(VLOOKUP($D36&amp;N36,'Light Options'!$A:$O,13,0),0))</f>
        <v/>
      </c>
      <c r="AS36" s="309" t="str">
        <f t="shared" si="8"/>
        <v/>
      </c>
      <c r="AT36" s="309" t="str">
        <f t="shared" si="9"/>
        <v/>
      </c>
      <c r="AU36" s="309" t="str">
        <f>IF(OR($D36="",$D36="Select"),"",AT36+AR36)</f>
        <v/>
      </c>
      <c r="AV36" s="627" t="str">
        <f t="shared" si="10"/>
        <v/>
      </c>
      <c r="AW36" s="626" t="str">
        <f t="shared" si="11"/>
        <v/>
      </c>
      <c r="AX36" s="309" t="str">
        <f t="shared" si="12"/>
        <v/>
      </c>
      <c r="AY36" s="309" t="str">
        <f>IF(OR($D36="",$D36="Select"),"",AW36-AU36)</f>
        <v/>
      </c>
      <c r="AZ36" s="627" t="str">
        <f t="shared" si="13"/>
        <v/>
      </c>
      <c r="BA36" s="626" t="str">
        <f>IF(OR($D36="",$D36="Select"),"",IFERROR(VLOOKUP(D36&amp;N36,'Light Options'!$A:$O,15,0),0))</f>
        <v/>
      </c>
      <c r="BB36" s="309"/>
      <c r="BC36" s="309" t="str">
        <f t="shared" si="14"/>
        <v/>
      </c>
      <c r="BD36" s="309" t="str">
        <f>IF(OR($D36="",$D36="Select"),"",BC36+BB36+BA36)</f>
        <v/>
      </c>
      <c r="BE36" s="627" t="str">
        <f t="shared" si="15"/>
        <v/>
      </c>
      <c r="BF36" s="626" t="str">
        <f t="shared" si="16"/>
        <v/>
      </c>
      <c r="BG36" s="309" t="str">
        <f t="shared" si="17"/>
        <v/>
      </c>
      <c r="BH36" s="309" t="str">
        <f t="shared" si="18"/>
        <v/>
      </c>
      <c r="BI36" s="309" t="str">
        <f>IF(OR($D36="",$D36="Select"),"",BF36-BD36)</f>
        <v/>
      </c>
      <c r="BJ36" s="627" t="str">
        <f t="shared" si="19"/>
        <v/>
      </c>
      <c r="BK36" s="626" t="str">
        <f>IF(OR($D36="",$D36="Select"),"",IFERROR($M36*VLOOKUP($L36,'Light Options'!$A$503:$C$508,3,0),0))</f>
        <v/>
      </c>
      <c r="BL36" s="309" t="str">
        <f t="shared" si="172"/>
        <v/>
      </c>
      <c r="BM36" s="309" t="str">
        <f>IF(OR($D36="",$D36="Select"),"",IFERROR($M36*VLOOKUP($L36,'Light Options'!$A$503:$D$508,4,0),0))</f>
        <v/>
      </c>
      <c r="BN36" s="627" t="str">
        <f t="shared" si="173"/>
        <v/>
      </c>
      <c r="BO36" s="643" t="str">
        <f t="shared" si="20"/>
        <v/>
      </c>
      <c r="BP36" s="308" t="str">
        <f t="shared" si="21"/>
        <v/>
      </c>
      <c r="BQ36" s="548" t="str">
        <f>IF(OR($D36="",$D36="Select"),"",IFERROR(VLOOKUP(D36&amp;N36,'Light Options'!$A:$P,16,0),0))</f>
        <v/>
      </c>
      <c r="BR36" s="548" t="str">
        <f>IF(OR($D36="",$D36="Select"),"",IFERROR(VLOOKUP(D36&amp;N36,'Light Options'!$A:$Q,17,0),0))</f>
        <v/>
      </c>
      <c r="BS36" s="309" t="str">
        <f t="shared" si="22"/>
        <v/>
      </c>
      <c r="BT36" s="309" t="str">
        <f>IF(OR($D36="",$D36="Select"),"",BS36*BP36)</f>
        <v/>
      </c>
      <c r="BU36" s="309" t="str">
        <f>IF(OR($D36="",$D36="Select"),"",IFERROR(VLOOKUP(D36&amp;N36,'Light Options'!$A:$E,5,0),0))</f>
        <v/>
      </c>
      <c r="BV36" s="309" t="str">
        <f>IF(OR($D36="",$D36="Select"),"",BU36*BP36)</f>
        <v/>
      </c>
      <c r="BW36" s="309" t="str">
        <f>IF(OR($D36="",$D36="Select"),"",BU36+BS36)</f>
        <v/>
      </c>
      <c r="BX36" s="627" t="str">
        <f>IF(OR($D36="",$D36="Select"),"",BW36*BP36)</f>
        <v/>
      </c>
      <c r="CA36" s="667"/>
      <c r="CB36" s="667">
        <f t="shared" si="68"/>
        <v>0</v>
      </c>
      <c r="CC36" s="667">
        <f t="shared" si="69"/>
        <v>30</v>
      </c>
      <c r="CD36" s="667">
        <v>0</v>
      </c>
      <c r="CE36" s="667">
        <v>0</v>
      </c>
      <c r="CF36" s="667">
        <v>0</v>
      </c>
      <c r="CG36" s="673">
        <v>0</v>
      </c>
      <c r="CH36" s="673">
        <v>0</v>
      </c>
      <c r="CI36" s="673">
        <v>0</v>
      </c>
      <c r="CJ36" s="673">
        <v>0</v>
      </c>
      <c r="CK36" s="673">
        <v>0</v>
      </c>
      <c r="CL36" s="673">
        <v>0</v>
      </c>
      <c r="CM36" s="673">
        <v>0</v>
      </c>
      <c r="CN36" s="667"/>
    </row>
    <row r="37" spans="1:92" hidden="1" x14ac:dyDescent="0.2">
      <c r="A37" s="658">
        <v>31</v>
      </c>
      <c r="B37" s="123"/>
      <c r="C37" s="123"/>
      <c r="D37" s="123" t="str">
        <f>IF(E37="","",VLOOKUP($E37,'Light Options'!A:B,2,0))</f>
        <v/>
      </c>
      <c r="E37" s="123"/>
      <c r="F37" s="123"/>
      <c r="G37" s="28"/>
      <c r="H37" s="538" t="str">
        <f>IF($D37="Select","",IFERROR(VLOOKUP($D37,'Light Options'!$B:$E,4,0),""))</f>
        <v/>
      </c>
      <c r="I37" s="538" t="str">
        <f>IF($D37="Select","",IFERROR(VLOOKUP($D37,'Light Options'!$B:$D,3,0),""))</f>
        <v/>
      </c>
      <c r="J37" s="123"/>
      <c r="K37" s="123"/>
      <c r="L37" s="123"/>
      <c r="M37" s="123"/>
      <c r="N37" s="123" t="s">
        <v>428</v>
      </c>
      <c r="O37" s="571" t="str">
        <f>IF(OR($D37="",$D37="Select"),"",IFERROR(IF(VLOOKUP(D37&amp;N37,'Light Options'!$A:$H,8,0)=0,"",VLOOKUP(D37&amp;N37,'Light Options'!$A:$H,8,0)),""))</f>
        <v/>
      </c>
      <c r="P37" s="538" t="str">
        <f>IF(OR($D37="",$D37="Select"),"",IFERROR(IF(VLOOKUP(D37&amp;N37,'Light Options'!$A:$L,12,0)=0,"",VLOOKUP(D37&amp;N37,'Light Options'!$A:$L,12,0)),""))</f>
        <v/>
      </c>
      <c r="Q37" s="538" t="str">
        <f>IF(OR($D37="",$D37="Select"),"",IFERROR(IF(VLOOKUP(D37&amp;N37,'Light Options'!$A:$I,9,0)=0,"",VLOOKUP(D37&amp;N37,'Light Options'!$A:$I,9,0)),""))</f>
        <v/>
      </c>
      <c r="R37" s="538" t="str">
        <f>IF(F37="","",F37)</f>
        <v/>
      </c>
      <c r="S37" s="572" t="str">
        <f>IF(OR($D37="",$D37="Select"),"",IFERROR(VLOOKUP(D37&amp;CD$5,'Light Options'!$A:$J,10,0),0)*CD37+IFERROR(VLOOKUP(D37&amp;CE$5,'Light Options'!$A:$J,10,0),0)*CE37+IFERROR(VLOOKUP(D37&amp;CF$5,'Light Options'!$A:$J,10,0),0)*CF37)</f>
        <v/>
      </c>
      <c r="T37" s="659" t="str">
        <f>IF(OR($D37="",$D37="Select"),"",IFERROR(VLOOKUP(D37&amp;N37,'Light Options'!$A:$K,11,0),0))</f>
        <v/>
      </c>
      <c r="U37" s="650" t="str">
        <f t="shared" si="152"/>
        <v/>
      </c>
      <c r="V37" s="550" t="str">
        <f t="shared" si="153"/>
        <v/>
      </c>
      <c r="W37" s="582" t="str">
        <f t="shared" si="154"/>
        <v/>
      </c>
      <c r="X37" s="550" t="str">
        <f t="shared" si="3"/>
        <v/>
      </c>
      <c r="Y37" s="583" t="str">
        <f t="shared" si="4"/>
        <v/>
      </c>
      <c r="Z37" s="583" t="str">
        <f t="shared" si="5"/>
        <v/>
      </c>
      <c r="AA37" s="583" t="str">
        <f t="shared" si="155"/>
        <v/>
      </c>
      <c r="AB37" s="309" t="str">
        <f t="shared" si="156"/>
        <v/>
      </c>
      <c r="AC37" s="309" t="str">
        <f t="shared" si="157"/>
        <v/>
      </c>
      <c r="AD37" s="309" t="str">
        <f t="shared" si="158"/>
        <v/>
      </c>
      <c r="AE37" s="596"/>
      <c r="AF37" s="596" t="str">
        <f t="shared" si="159"/>
        <v/>
      </c>
      <c r="AG37" s="584" t="str">
        <f t="shared" si="160"/>
        <v/>
      </c>
      <c r="AH37" s="584" t="str">
        <f t="shared" si="161"/>
        <v/>
      </c>
      <c r="AI37" s="308" t="str">
        <f t="shared" si="162"/>
        <v/>
      </c>
      <c r="AJ37" s="308" t="str">
        <f t="shared" si="163"/>
        <v/>
      </c>
      <c r="AK37" s="308" t="str">
        <f t="shared" si="164"/>
        <v/>
      </c>
      <c r="AL37" s="309" t="str">
        <f t="shared" si="6"/>
        <v/>
      </c>
      <c r="AM37" s="309" t="str">
        <f t="shared" si="6"/>
        <v/>
      </c>
      <c r="AN37" s="309" t="str">
        <f t="shared" si="165"/>
        <v/>
      </c>
      <c r="AO37" s="309" t="str">
        <f t="shared" si="166"/>
        <v/>
      </c>
      <c r="AP37" s="309" t="str">
        <f t="shared" si="167"/>
        <v/>
      </c>
      <c r="AQ37" s="627" t="str">
        <f t="shared" si="7"/>
        <v/>
      </c>
      <c r="AR37" s="626" t="str">
        <f>IF(OR($D37="",$D37="Select"),"",IFERROR(VLOOKUP($D37&amp;N37,'Light Options'!$A:$O,13,0),0))</f>
        <v/>
      </c>
      <c r="AS37" s="309" t="str">
        <f t="shared" si="8"/>
        <v/>
      </c>
      <c r="AT37" s="309" t="str">
        <f t="shared" si="9"/>
        <v/>
      </c>
      <c r="AU37" s="309" t="str">
        <f t="shared" si="168"/>
        <v/>
      </c>
      <c r="AV37" s="627" t="str">
        <f t="shared" si="10"/>
        <v/>
      </c>
      <c r="AW37" s="626" t="str">
        <f t="shared" si="11"/>
        <v/>
      </c>
      <c r="AX37" s="309" t="str">
        <f t="shared" si="12"/>
        <v/>
      </c>
      <c r="AY37" s="309" t="str">
        <f t="shared" si="169"/>
        <v/>
      </c>
      <c r="AZ37" s="627" t="str">
        <f t="shared" si="13"/>
        <v/>
      </c>
      <c r="BA37" s="626" t="str">
        <f>IF(OR($D37="",$D37="Select"),"",IFERROR(VLOOKUP(D37&amp;N37,'Light Options'!$A:$O,15,0),0))</f>
        <v/>
      </c>
      <c r="BB37" s="309"/>
      <c r="BC37" s="309" t="str">
        <f t="shared" si="14"/>
        <v/>
      </c>
      <c r="BD37" s="309" t="str">
        <f t="shared" si="170"/>
        <v/>
      </c>
      <c r="BE37" s="627" t="str">
        <f t="shared" si="15"/>
        <v/>
      </c>
      <c r="BF37" s="626" t="str">
        <f t="shared" si="16"/>
        <v/>
      </c>
      <c r="BG37" s="309" t="str">
        <f t="shared" si="17"/>
        <v/>
      </c>
      <c r="BH37" s="309" t="str">
        <f t="shared" si="18"/>
        <v/>
      </c>
      <c r="BI37" s="309" t="str">
        <f t="shared" si="171"/>
        <v/>
      </c>
      <c r="BJ37" s="627" t="str">
        <f t="shared" si="19"/>
        <v/>
      </c>
      <c r="BK37" s="626" t="str">
        <f>IF(OR($D37="",$D37="Select"),"",IFERROR($M37*VLOOKUP($L37,'Light Options'!$A$503:$C$508,3,0),0))</f>
        <v/>
      </c>
      <c r="BL37" s="309" t="str">
        <f t="shared" si="172"/>
        <v/>
      </c>
      <c r="BM37" s="309" t="str">
        <f>IF(OR($D37="",$D37="Select"),"",IFERROR($M37*VLOOKUP($L37,'Light Options'!$A$503:$D$508,4,0),0))</f>
        <v/>
      </c>
      <c r="BN37" s="627" t="str">
        <f t="shared" si="173"/>
        <v/>
      </c>
      <c r="BO37" s="643" t="str">
        <f t="shared" si="20"/>
        <v/>
      </c>
      <c r="BP37" s="308" t="str">
        <f t="shared" si="21"/>
        <v/>
      </c>
      <c r="BQ37" s="548" t="str">
        <f>IF(OR($D37="",$D37="Select"),"",IFERROR(VLOOKUP(D37&amp;N37,'Light Options'!$A:$P,16,0),0))</f>
        <v/>
      </c>
      <c r="BR37" s="548" t="str">
        <f>IF(OR($D37="",$D37="Select"),"",IFERROR(VLOOKUP(D37&amp;N37,'Light Options'!$A:$Q,17,0),0))</f>
        <v/>
      </c>
      <c r="BS37" s="309" t="str">
        <f t="shared" si="22"/>
        <v/>
      </c>
      <c r="BT37" s="309" t="str">
        <f t="shared" si="174"/>
        <v/>
      </c>
      <c r="BU37" s="309" t="str">
        <f>IF(OR($D37="",$D37="Select"),"",IFERROR(VLOOKUP(D37&amp;N37,'Light Options'!$A:$E,5,0),0))</f>
        <v/>
      </c>
      <c r="BV37" s="309" t="str">
        <f t="shared" si="175"/>
        <v/>
      </c>
      <c r="BW37" s="309" t="str">
        <f t="shared" si="176"/>
        <v/>
      </c>
      <c r="BX37" s="627" t="str">
        <f t="shared" si="177"/>
        <v/>
      </c>
      <c r="CA37" s="667"/>
      <c r="CB37" s="667">
        <f t="shared" si="68"/>
        <v>0</v>
      </c>
      <c r="CC37" s="667">
        <f t="shared" si="69"/>
        <v>31</v>
      </c>
      <c r="CD37" s="667">
        <v>0</v>
      </c>
      <c r="CE37" s="667">
        <v>0</v>
      </c>
      <c r="CF37" s="667">
        <v>0</v>
      </c>
      <c r="CG37" s="673">
        <v>0</v>
      </c>
      <c r="CH37" s="673">
        <v>0</v>
      </c>
      <c r="CI37" s="673">
        <v>0</v>
      </c>
      <c r="CJ37" s="673">
        <v>0</v>
      </c>
      <c r="CK37" s="673">
        <v>0</v>
      </c>
      <c r="CL37" s="673">
        <v>0</v>
      </c>
      <c r="CM37" s="673">
        <v>0</v>
      </c>
      <c r="CN37" s="667"/>
    </row>
    <row r="38" spans="1:92" hidden="1" x14ac:dyDescent="0.2">
      <c r="A38" s="658">
        <v>32</v>
      </c>
      <c r="B38" s="123"/>
      <c r="C38" s="123"/>
      <c r="D38" s="123" t="str">
        <f>IF(E38="","",VLOOKUP($E38,'Light Options'!A:B,2,0))</f>
        <v/>
      </c>
      <c r="E38" s="123"/>
      <c r="F38" s="123"/>
      <c r="G38" s="28"/>
      <c r="H38" s="538" t="str">
        <f>IF($D38="Select","",IFERROR(VLOOKUP($D38,'Light Options'!$B:$E,4,0),""))</f>
        <v/>
      </c>
      <c r="I38" s="538" t="str">
        <f>IF($D38="Select","",IFERROR(VLOOKUP($D38,'Light Options'!$B:$D,3,0),""))</f>
        <v/>
      </c>
      <c r="J38" s="123"/>
      <c r="K38" s="123"/>
      <c r="L38" s="123"/>
      <c r="M38" s="123"/>
      <c r="N38" s="123" t="s">
        <v>428</v>
      </c>
      <c r="O38" s="571" t="str">
        <f>IF(OR($D38="",$D38="Select"),"",IFERROR(IF(VLOOKUP(D38&amp;N38,'Light Options'!$A:$H,8,0)=0,"",VLOOKUP(D38&amp;N38,'Light Options'!$A:$H,8,0)),""))</f>
        <v/>
      </c>
      <c r="P38" s="538" t="str">
        <f>IF(OR($D38="",$D38="Select"),"",IFERROR(IF(VLOOKUP(D38&amp;N38,'Light Options'!$A:$L,12,0)=0,"",VLOOKUP(D38&amp;N38,'Light Options'!$A:$L,12,0)),""))</f>
        <v/>
      </c>
      <c r="Q38" s="538" t="str">
        <f>IF(OR($D38="",$D38="Select"),"",IFERROR(IF(VLOOKUP(D38&amp;N38,'Light Options'!$A:$I,9,0)=0,"",VLOOKUP(D38&amp;N38,'Light Options'!$A:$I,9,0)),""))</f>
        <v/>
      </c>
      <c r="R38" s="538" t="str">
        <f t="shared" si="178"/>
        <v/>
      </c>
      <c r="S38" s="572" t="str">
        <f>IF(OR($D38="",$D38="Select"),"",IFERROR(VLOOKUP(D38&amp;CD$5,'Light Options'!$A:$J,10,0),0)*CD38+IFERROR(VLOOKUP(D38&amp;CE$5,'Light Options'!$A:$J,10,0),0)*CE38+IFERROR(VLOOKUP(D38&amp;CF$5,'Light Options'!$A:$J,10,0),0)*CF38)</f>
        <v/>
      </c>
      <c r="T38" s="659" t="str">
        <f>IF(OR($D38="",$D38="Select"),"",IFERROR(VLOOKUP(D38&amp;N38,'Light Options'!$A:$K,11,0),0))</f>
        <v/>
      </c>
      <c r="U38" s="650" t="str">
        <f>IF(OR($D38="",$D38="Select"),"",IFERROR(1/V38,0))</f>
        <v/>
      </c>
      <c r="V38" s="550" t="str">
        <f t="shared" si="153"/>
        <v/>
      </c>
      <c r="W38" s="582" t="str">
        <f>IF(OR($D38="",$D38="Select"),"",IFERROR(1/X38,0))</f>
        <v/>
      </c>
      <c r="X38" s="550" t="str">
        <f t="shared" si="3"/>
        <v/>
      </c>
      <c r="Y38" s="583" t="str">
        <f t="shared" si="4"/>
        <v/>
      </c>
      <c r="Z38" s="583" t="str">
        <f t="shared" si="5"/>
        <v/>
      </c>
      <c r="AA38" s="583" t="str">
        <f>IF(OR($D38="",$D38="Select"),"",Z38-Y38)</f>
        <v/>
      </c>
      <c r="AB38" s="309" t="str">
        <f t="shared" si="156"/>
        <v/>
      </c>
      <c r="AC38" s="309" t="str">
        <f t="shared" si="157"/>
        <v/>
      </c>
      <c r="AD38" s="309" t="str">
        <f>IF(OR($D38="",$D38="Select"),"",AC38-AB38)</f>
        <v/>
      </c>
      <c r="AE38" s="596"/>
      <c r="AF38" s="596" t="str">
        <f>IF(OR($D38="",$D38="Select"),"",AC38-AE38)</f>
        <v/>
      </c>
      <c r="AG38" s="584" t="str">
        <f>IF(OR(D38="",D38="Select"),"",IFERROR(F38*H38*K38/1000,0))</f>
        <v/>
      </c>
      <c r="AH38" s="584" t="str">
        <f>IF(OR(D38="",D38="Select"),"",IFERROR(K38*R38*S38/1000,0))</f>
        <v/>
      </c>
      <c r="AI38" s="308" t="str">
        <f>IF(OR($D38="",$D38="Select"),"",((F38*H38/1000)-(R38*S38/1000))*K38)</f>
        <v/>
      </c>
      <c r="AJ38" s="308" t="str">
        <f t="shared" si="163"/>
        <v/>
      </c>
      <c r="AK38" s="308" t="str">
        <f t="shared" si="164"/>
        <v/>
      </c>
      <c r="AL38" s="309" t="str">
        <f t="shared" si="6"/>
        <v/>
      </c>
      <c r="AM38" s="309" t="str">
        <f t="shared" si="6"/>
        <v/>
      </c>
      <c r="AN38" s="309" t="str">
        <f t="shared" si="165"/>
        <v/>
      </c>
      <c r="AO38" s="309" t="str">
        <f>IF(OR($D38="",$D38="Select"),"",BX38)</f>
        <v/>
      </c>
      <c r="AP38" s="309" t="str">
        <f t="shared" si="167"/>
        <v/>
      </c>
      <c r="AQ38" s="627" t="str">
        <f t="shared" si="7"/>
        <v/>
      </c>
      <c r="AR38" s="626" t="str">
        <f>IF(OR($D38="",$D38="Select"),"",IFERROR(VLOOKUP($D38&amp;N38,'Light Options'!$A:$O,13,0),0))</f>
        <v/>
      </c>
      <c r="AS38" s="309" t="str">
        <f t="shared" si="8"/>
        <v/>
      </c>
      <c r="AT38" s="309" t="str">
        <f t="shared" si="9"/>
        <v/>
      </c>
      <c r="AU38" s="309" t="str">
        <f>IF(OR($D38="",$D38="Select"),"",AT38+AR38)</f>
        <v/>
      </c>
      <c r="AV38" s="627" t="str">
        <f t="shared" si="10"/>
        <v/>
      </c>
      <c r="AW38" s="626" t="str">
        <f t="shared" si="11"/>
        <v/>
      </c>
      <c r="AX38" s="309" t="str">
        <f t="shared" si="12"/>
        <v/>
      </c>
      <c r="AY38" s="309" t="str">
        <f>IF(OR($D38="",$D38="Select"),"",AW38-AU38)</f>
        <v/>
      </c>
      <c r="AZ38" s="627" t="str">
        <f t="shared" si="13"/>
        <v/>
      </c>
      <c r="BA38" s="626" t="str">
        <f>IF(OR($D38="",$D38="Select"),"",IFERROR(VLOOKUP(D38&amp;N38,'Light Options'!$A:$O,15,0),0))</f>
        <v/>
      </c>
      <c r="BB38" s="309"/>
      <c r="BC38" s="309" t="str">
        <f t="shared" si="14"/>
        <v/>
      </c>
      <c r="BD38" s="309" t="str">
        <f>IF(OR($D38="",$D38="Select"),"",BC38+BB38+BA38)</f>
        <v/>
      </c>
      <c r="BE38" s="627" t="str">
        <f t="shared" si="15"/>
        <v/>
      </c>
      <c r="BF38" s="626" t="str">
        <f t="shared" si="16"/>
        <v/>
      </c>
      <c r="BG38" s="309" t="str">
        <f t="shared" si="17"/>
        <v/>
      </c>
      <c r="BH38" s="309" t="str">
        <f t="shared" si="18"/>
        <v/>
      </c>
      <c r="BI38" s="309" t="str">
        <f>IF(OR($D38="",$D38="Select"),"",BF38-BD38)</f>
        <v/>
      </c>
      <c r="BJ38" s="627" t="str">
        <f t="shared" si="19"/>
        <v/>
      </c>
      <c r="BK38" s="626" t="str">
        <f>IF(OR($D38="",$D38="Select"),"",IFERROR($M38*VLOOKUP($L38,'Light Options'!$A$503:$C$508,3,0),0))</f>
        <v/>
      </c>
      <c r="BL38" s="309" t="str">
        <f t="shared" si="172"/>
        <v/>
      </c>
      <c r="BM38" s="309" t="str">
        <f>IF(OR($D38="",$D38="Select"),"",IFERROR($M38*VLOOKUP($L38,'Light Options'!$A$503:$D$508,4,0),0))</f>
        <v/>
      </c>
      <c r="BN38" s="627" t="str">
        <f t="shared" si="173"/>
        <v/>
      </c>
      <c r="BO38" s="643" t="str">
        <f t="shared" si="20"/>
        <v/>
      </c>
      <c r="BP38" s="308" t="str">
        <f t="shared" si="21"/>
        <v/>
      </c>
      <c r="BQ38" s="548" t="str">
        <f>IF(OR($D38="",$D38="Select"),"",IFERROR(VLOOKUP(D38&amp;N38,'Light Options'!$A:$P,16,0),0))</f>
        <v/>
      </c>
      <c r="BR38" s="548" t="str">
        <f>IF(OR($D38="",$D38="Select"),"",IFERROR(VLOOKUP(D38&amp;N38,'Light Options'!$A:$Q,17,0),0))</f>
        <v/>
      </c>
      <c r="BS38" s="309" t="str">
        <f t="shared" si="22"/>
        <v/>
      </c>
      <c r="BT38" s="309" t="str">
        <f>IF(OR($D38="",$D38="Select"),"",BS38*BP38)</f>
        <v/>
      </c>
      <c r="BU38" s="309" t="str">
        <f>IF(OR($D38="",$D38="Select"),"",IFERROR(VLOOKUP(D38&amp;N38,'Light Options'!$A:$E,5,0),0))</f>
        <v/>
      </c>
      <c r="BV38" s="309" t="str">
        <f>IF(OR($D38="",$D38="Select"),"",BU38*BP38)</f>
        <v/>
      </c>
      <c r="BW38" s="309" t="str">
        <f>IF(OR($D38="",$D38="Select"),"",BU38+BS38)</f>
        <v/>
      </c>
      <c r="BX38" s="627" t="str">
        <f>IF(OR($D38="",$D38="Select"),"",BW38*BP38)</f>
        <v/>
      </c>
      <c r="CA38" s="667"/>
      <c r="CB38" s="667">
        <f t="shared" si="68"/>
        <v>0</v>
      </c>
      <c r="CC38" s="667">
        <f t="shared" si="69"/>
        <v>32</v>
      </c>
      <c r="CD38" s="667">
        <v>0</v>
      </c>
      <c r="CE38" s="667">
        <v>0</v>
      </c>
      <c r="CF38" s="667">
        <v>0</v>
      </c>
      <c r="CG38" s="673">
        <v>0</v>
      </c>
      <c r="CH38" s="673">
        <v>0</v>
      </c>
      <c r="CI38" s="673">
        <v>0</v>
      </c>
      <c r="CJ38" s="673">
        <v>0</v>
      </c>
      <c r="CK38" s="673">
        <v>0</v>
      </c>
      <c r="CL38" s="673">
        <v>0</v>
      </c>
      <c r="CM38" s="673">
        <v>0</v>
      </c>
      <c r="CN38" s="667"/>
    </row>
    <row r="39" spans="1:92" hidden="1" x14ac:dyDescent="0.2">
      <c r="A39" s="658">
        <v>33</v>
      </c>
      <c r="B39" s="123"/>
      <c r="C39" s="123"/>
      <c r="D39" s="123" t="str">
        <f>IF(E39="","",VLOOKUP($E39,'Light Options'!A:B,2,0))</f>
        <v/>
      </c>
      <c r="E39" s="123"/>
      <c r="F39" s="123"/>
      <c r="G39" s="28"/>
      <c r="H39" s="538" t="str">
        <f>IF($D39="Select","",IFERROR(VLOOKUP($D39,'Light Options'!$B:$E,4,0),""))</f>
        <v/>
      </c>
      <c r="I39" s="538" t="str">
        <f>IF($D39="Select","",IFERROR(VLOOKUP($D39,'Light Options'!$B:$D,3,0),""))</f>
        <v/>
      </c>
      <c r="J39" s="123"/>
      <c r="K39" s="123"/>
      <c r="L39" s="123"/>
      <c r="M39" s="123"/>
      <c r="N39" s="123" t="s">
        <v>428</v>
      </c>
      <c r="O39" s="571" t="str">
        <f>IF(OR($D39="",$D39="Select"),"",IFERROR(IF(VLOOKUP(D39&amp;N39,'Light Options'!$A:$H,8,0)=0,"",VLOOKUP(D39&amp;N39,'Light Options'!$A:$H,8,0)),""))</f>
        <v/>
      </c>
      <c r="P39" s="538" t="str">
        <f>IF(OR($D39="",$D39="Select"),"",IFERROR(IF(VLOOKUP(D39&amp;N39,'Light Options'!$A:$L,12,0)=0,"",VLOOKUP(D39&amp;N39,'Light Options'!$A:$L,12,0)),""))</f>
        <v/>
      </c>
      <c r="Q39" s="538" t="str">
        <f>IF(OR($D39="",$D39="Select"),"",IFERROR(IF(VLOOKUP(D39&amp;N39,'Light Options'!$A:$I,9,0)=0,"",VLOOKUP(D39&amp;N39,'Light Options'!$A:$I,9,0)),""))</f>
        <v/>
      </c>
      <c r="R39" s="538" t="str">
        <f>IF(F39="","",F39)</f>
        <v/>
      </c>
      <c r="S39" s="572" t="str">
        <f>IF(OR($D39="",$D39="Select"),"",IFERROR(VLOOKUP(D39&amp;CD$5,'Light Options'!$A:$J,10,0),0)*CD39+IFERROR(VLOOKUP(D39&amp;CE$5,'Light Options'!$A:$J,10,0),0)*CE39+IFERROR(VLOOKUP(D39&amp;CF$5,'Light Options'!$A:$J,10,0),0)*CF39)</f>
        <v/>
      </c>
      <c r="T39" s="659" t="str">
        <f>IF(OR($D39="",$D39="Select"),"",IFERROR(VLOOKUP(D39&amp;N39,'Light Options'!$A:$K,11,0),0))</f>
        <v/>
      </c>
      <c r="U39" s="650" t="str">
        <f t="shared" si="152"/>
        <v/>
      </c>
      <c r="V39" s="550" t="str">
        <f t="shared" si="153"/>
        <v/>
      </c>
      <c r="W39" s="582" t="str">
        <f t="shared" si="154"/>
        <v/>
      </c>
      <c r="X39" s="550" t="str">
        <f t="shared" si="3"/>
        <v/>
      </c>
      <c r="Y39" s="583" t="str">
        <f t="shared" si="4"/>
        <v/>
      </c>
      <c r="Z39" s="583" t="str">
        <f t="shared" si="5"/>
        <v/>
      </c>
      <c r="AA39" s="583" t="str">
        <f t="shared" si="155"/>
        <v/>
      </c>
      <c r="AB39" s="309" t="str">
        <f t="shared" si="156"/>
        <v/>
      </c>
      <c r="AC39" s="309" t="str">
        <f t="shared" si="157"/>
        <v/>
      </c>
      <c r="AD39" s="309" t="str">
        <f t="shared" si="158"/>
        <v/>
      </c>
      <c r="AE39" s="596"/>
      <c r="AF39" s="596" t="str">
        <f t="shared" si="159"/>
        <v/>
      </c>
      <c r="AG39" s="584" t="str">
        <f t="shared" si="160"/>
        <v/>
      </c>
      <c r="AH39" s="584" t="str">
        <f t="shared" si="161"/>
        <v/>
      </c>
      <c r="AI39" s="308" t="str">
        <f t="shared" si="162"/>
        <v/>
      </c>
      <c r="AJ39" s="308" t="str">
        <f t="shared" si="163"/>
        <v/>
      </c>
      <c r="AK39" s="308" t="str">
        <f t="shared" si="164"/>
        <v/>
      </c>
      <c r="AL39" s="309" t="str">
        <f t="shared" si="6"/>
        <v/>
      </c>
      <c r="AM39" s="309" t="str">
        <f t="shared" si="6"/>
        <v/>
      </c>
      <c r="AN39" s="309" t="str">
        <f t="shared" si="165"/>
        <v/>
      </c>
      <c r="AO39" s="309" t="str">
        <f t="shared" si="166"/>
        <v/>
      </c>
      <c r="AP39" s="309" t="str">
        <f t="shared" si="167"/>
        <v/>
      </c>
      <c r="AQ39" s="627" t="str">
        <f t="shared" si="7"/>
        <v/>
      </c>
      <c r="AR39" s="626" t="str">
        <f>IF(OR($D39="",$D39="Select"),"",IFERROR(VLOOKUP($D39&amp;N39,'Light Options'!$A:$O,13,0),0))</f>
        <v/>
      </c>
      <c r="AS39" s="309" t="str">
        <f t="shared" si="8"/>
        <v/>
      </c>
      <c r="AT39" s="309" t="str">
        <f t="shared" ref="AT39:AT70" si="179">IF(OR($D39="",$D39="Select"),"",$R$2)</f>
        <v/>
      </c>
      <c r="AU39" s="309" t="str">
        <f t="shared" si="168"/>
        <v/>
      </c>
      <c r="AV39" s="627" t="str">
        <f t="shared" si="10"/>
        <v/>
      </c>
      <c r="AW39" s="626" t="str">
        <f t="shared" si="11"/>
        <v/>
      </c>
      <c r="AX39" s="309" t="str">
        <f t="shared" si="12"/>
        <v/>
      </c>
      <c r="AY39" s="309" t="str">
        <f t="shared" si="169"/>
        <v/>
      </c>
      <c r="AZ39" s="627" t="str">
        <f t="shared" si="13"/>
        <v/>
      </c>
      <c r="BA39" s="626" t="str">
        <f>IF(OR($D39="",$D39="Select"),"",IFERROR(VLOOKUP(D39&amp;N39,'Light Options'!$A:$O,15,0),0))</f>
        <v/>
      </c>
      <c r="BB39" s="309"/>
      <c r="BC39" s="309" t="str">
        <f t="shared" ref="BC39:BC70" si="180">IF(OR($D39="",$D39="Select"),"",$O$2)</f>
        <v/>
      </c>
      <c r="BD39" s="309" t="str">
        <f t="shared" si="170"/>
        <v/>
      </c>
      <c r="BE39" s="627" t="str">
        <f t="shared" si="15"/>
        <v/>
      </c>
      <c r="BF39" s="626" t="str">
        <f t="shared" si="16"/>
        <v/>
      </c>
      <c r="BG39" s="309" t="str">
        <f t="shared" si="17"/>
        <v/>
      </c>
      <c r="BH39" s="309" t="str">
        <f t="shared" si="18"/>
        <v/>
      </c>
      <c r="BI39" s="309" t="str">
        <f t="shared" si="171"/>
        <v/>
      </c>
      <c r="BJ39" s="627" t="str">
        <f t="shared" si="19"/>
        <v/>
      </c>
      <c r="BK39" s="626" t="str">
        <f>IF(OR($D39="",$D39="Select"),"",IFERROR($M39*VLOOKUP($L39,'Light Options'!$A$503:$C$508,3,0),0))</f>
        <v/>
      </c>
      <c r="BL39" s="309" t="str">
        <f t="shared" si="172"/>
        <v/>
      </c>
      <c r="BM39" s="309" t="str">
        <f>IF(OR($D39="",$D39="Select"),"",IFERROR($M39*VLOOKUP($L39,'Light Options'!$A$503:$D$508,4,0),0))</f>
        <v/>
      </c>
      <c r="BN39" s="627" t="str">
        <f t="shared" si="173"/>
        <v/>
      </c>
      <c r="BO39" s="643" t="str">
        <f t="shared" si="20"/>
        <v/>
      </c>
      <c r="BP39" s="308" t="str">
        <f t="shared" si="21"/>
        <v/>
      </c>
      <c r="BQ39" s="548" t="str">
        <f>IF(OR($D39="",$D39="Select"),"",IFERROR(VLOOKUP(D39&amp;N39,'Light Options'!$A:$P,16,0),0))</f>
        <v/>
      </c>
      <c r="BR39" s="548" t="str">
        <f>IF(OR($D39="",$D39="Select"),"",IFERROR(VLOOKUP(D39&amp;N39,'Light Options'!$A:$Q,17,0),0))</f>
        <v/>
      </c>
      <c r="BS39" s="309" t="str">
        <f t="shared" ref="BS39:BS70" si="181">IF(OR($D39="",$D39="Select"),"",(BQ39/60)*BR39*$U$2)</f>
        <v/>
      </c>
      <c r="BT39" s="309" t="str">
        <f t="shared" si="174"/>
        <v/>
      </c>
      <c r="BU39" s="309" t="str">
        <f>IF(OR($D39="",$D39="Select"),"",IFERROR(VLOOKUP(D39&amp;N39,'Light Options'!$A:$E,5,0),0))</f>
        <v/>
      </c>
      <c r="BV39" s="309" t="str">
        <f t="shared" si="175"/>
        <v/>
      </c>
      <c r="BW39" s="309" t="str">
        <f t="shared" si="176"/>
        <v/>
      </c>
      <c r="BX39" s="627" t="str">
        <f t="shared" si="177"/>
        <v/>
      </c>
      <c r="CA39" s="667"/>
      <c r="CB39" s="667">
        <f t="shared" si="68"/>
        <v>0</v>
      </c>
      <c r="CC39" s="667">
        <f t="shared" si="69"/>
        <v>33</v>
      </c>
      <c r="CD39" s="667">
        <v>0</v>
      </c>
      <c r="CE39" s="667">
        <v>0</v>
      </c>
      <c r="CF39" s="667">
        <v>0</v>
      </c>
      <c r="CG39" s="673">
        <v>0</v>
      </c>
      <c r="CH39" s="673">
        <v>0</v>
      </c>
      <c r="CI39" s="673">
        <v>0</v>
      </c>
      <c r="CJ39" s="673">
        <v>0</v>
      </c>
      <c r="CK39" s="673">
        <v>0</v>
      </c>
      <c r="CL39" s="673">
        <v>0</v>
      </c>
      <c r="CM39" s="673">
        <v>0</v>
      </c>
      <c r="CN39" s="667"/>
    </row>
    <row r="40" spans="1:92" hidden="1" x14ac:dyDescent="0.2">
      <c r="A40" s="658">
        <v>34</v>
      </c>
      <c r="B40" s="123"/>
      <c r="C40" s="123"/>
      <c r="D40" s="123" t="str">
        <f>IF(E40="","",VLOOKUP($E40,'Light Options'!A:B,2,0))</f>
        <v/>
      </c>
      <c r="E40" s="123"/>
      <c r="F40" s="123"/>
      <c r="G40" s="28"/>
      <c r="H40" s="538" t="str">
        <f>IF($D40="Select","",IFERROR(VLOOKUP($D40,'Light Options'!$B:$E,4,0),""))</f>
        <v/>
      </c>
      <c r="I40" s="538" t="str">
        <f>IF($D40="Select","",IFERROR(VLOOKUP($D40,'Light Options'!$B:$D,3,0),""))</f>
        <v/>
      </c>
      <c r="J40" s="123"/>
      <c r="K40" s="123"/>
      <c r="L40" s="123"/>
      <c r="M40" s="123"/>
      <c r="N40" s="123" t="s">
        <v>428</v>
      </c>
      <c r="O40" s="571" t="str">
        <f>IF(OR($D40="",$D40="Select"),"",IFERROR(IF(VLOOKUP(D40&amp;N40,'Light Options'!$A:$H,8,0)=0,"",VLOOKUP(D40&amp;N40,'Light Options'!$A:$H,8,0)),""))</f>
        <v/>
      </c>
      <c r="P40" s="538" t="str">
        <f>IF(OR($D40="",$D40="Select"),"",IFERROR(IF(VLOOKUP(D40&amp;N40,'Light Options'!$A:$L,12,0)=0,"",VLOOKUP(D40&amp;N40,'Light Options'!$A:$L,12,0)),""))</f>
        <v/>
      </c>
      <c r="Q40" s="538" t="str">
        <f>IF(OR($D40="",$D40="Select"),"",IFERROR(IF(VLOOKUP(D40&amp;N40,'Light Options'!$A:$I,9,0)=0,"",VLOOKUP(D40&amp;N40,'Light Options'!$A:$I,9,0)),""))</f>
        <v/>
      </c>
      <c r="R40" s="538" t="str">
        <f t="shared" si="178"/>
        <v/>
      </c>
      <c r="S40" s="572" t="str">
        <f>IF(OR($D40="",$D40="Select"),"",IFERROR(VLOOKUP(D40&amp;CD$5,'Light Options'!$A:$J,10,0),0)*CD40+IFERROR(VLOOKUP(D40&amp;CE$5,'Light Options'!$A:$J,10,0),0)*CE40+IFERROR(VLOOKUP(D40&amp;CF$5,'Light Options'!$A:$J,10,0),0)*CF40)</f>
        <v/>
      </c>
      <c r="T40" s="659" t="str">
        <f>IF(OR($D40="",$D40="Select"),"",IFERROR(VLOOKUP(D40&amp;N40,'Light Options'!$A:$K,11,0),0))</f>
        <v/>
      </c>
      <c r="U40" s="650" t="str">
        <f>IF(OR($D40="",$D40="Select"),"",IFERROR(1/V40,0))</f>
        <v/>
      </c>
      <c r="V40" s="550" t="str">
        <f t="shared" si="153"/>
        <v/>
      </c>
      <c r="W40" s="582" t="str">
        <f>IF(OR($D40="",$D40="Select"),"",IFERROR(1/X40,0))</f>
        <v/>
      </c>
      <c r="X40" s="550" t="str">
        <f t="shared" si="3"/>
        <v/>
      </c>
      <c r="Y40" s="583" t="str">
        <f t="shared" si="4"/>
        <v/>
      </c>
      <c r="Z40" s="583" t="str">
        <f t="shared" si="5"/>
        <v/>
      </c>
      <c r="AA40" s="583" t="str">
        <f>IF(OR($D40="",$D40="Select"),"",Z40-Y40)</f>
        <v/>
      </c>
      <c r="AB40" s="309" t="str">
        <f t="shared" si="156"/>
        <v/>
      </c>
      <c r="AC40" s="309" t="str">
        <f t="shared" si="157"/>
        <v/>
      </c>
      <c r="AD40" s="309" t="str">
        <f>IF(OR($D40="",$D40="Select"),"",AC40-AB40)</f>
        <v/>
      </c>
      <c r="AE40" s="596"/>
      <c r="AF40" s="596" t="str">
        <f>IF(OR($D40="",$D40="Select"),"",AC40-AE40)</f>
        <v/>
      </c>
      <c r="AG40" s="584" t="str">
        <f>IF(OR(D40="",D40="Select"),"",IFERROR(F40*H40*K40/1000,0))</f>
        <v/>
      </c>
      <c r="AH40" s="584" t="str">
        <f>IF(OR(D40="",D40="Select"),"",IFERROR(K40*R40*S40/1000,0))</f>
        <v/>
      </c>
      <c r="AI40" s="308" t="str">
        <f>IF(OR($D40="",$D40="Select"),"",((F40*H40/1000)-(R40*S40/1000))*K40)</f>
        <v/>
      </c>
      <c r="AJ40" s="308" t="str">
        <f t="shared" si="163"/>
        <v/>
      </c>
      <c r="AK40" s="308" t="str">
        <f t="shared" si="164"/>
        <v/>
      </c>
      <c r="AL40" s="309" t="str">
        <f t="shared" si="6"/>
        <v/>
      </c>
      <c r="AM40" s="309" t="str">
        <f t="shared" si="6"/>
        <v/>
      </c>
      <c r="AN40" s="309" t="str">
        <f t="shared" si="165"/>
        <v/>
      </c>
      <c r="AO40" s="309" t="str">
        <f>IF(OR($D40="",$D40="Select"),"",BX40)</f>
        <v/>
      </c>
      <c r="AP40" s="309" t="str">
        <f t="shared" si="167"/>
        <v/>
      </c>
      <c r="AQ40" s="627" t="str">
        <f t="shared" si="7"/>
        <v/>
      </c>
      <c r="AR40" s="626" t="str">
        <f>IF(OR($D40="",$D40="Select"),"",IFERROR(VLOOKUP($D40&amp;N40,'Light Options'!$A:$O,13,0),0))</f>
        <v/>
      </c>
      <c r="AS40" s="309" t="str">
        <f t="shared" si="8"/>
        <v/>
      </c>
      <c r="AT40" s="309" t="str">
        <f t="shared" si="179"/>
        <v/>
      </c>
      <c r="AU40" s="309" t="str">
        <f>IF(OR($D40="",$D40="Select"),"",AT40+AR40)</f>
        <v/>
      </c>
      <c r="AV40" s="627" t="str">
        <f t="shared" si="10"/>
        <v/>
      </c>
      <c r="AW40" s="626" t="str">
        <f t="shared" si="11"/>
        <v/>
      </c>
      <c r="AX40" s="309" t="str">
        <f t="shared" si="12"/>
        <v/>
      </c>
      <c r="AY40" s="309" t="str">
        <f>IF(OR($D40="",$D40="Select"),"",AW40-AU40)</f>
        <v/>
      </c>
      <c r="AZ40" s="627" t="str">
        <f t="shared" si="13"/>
        <v/>
      </c>
      <c r="BA40" s="626" t="str">
        <f>IF(OR($D40="",$D40="Select"),"",IFERROR(VLOOKUP(D40&amp;N40,'Light Options'!$A:$O,15,0),0))</f>
        <v/>
      </c>
      <c r="BB40" s="309"/>
      <c r="BC40" s="309" t="str">
        <f t="shared" si="180"/>
        <v/>
      </c>
      <c r="BD40" s="309" t="str">
        <f>IF(OR($D40="",$D40="Select"),"",BC40+BB40+BA40)</f>
        <v/>
      </c>
      <c r="BE40" s="627" t="str">
        <f t="shared" si="15"/>
        <v/>
      </c>
      <c r="BF40" s="626" t="str">
        <f t="shared" si="16"/>
        <v/>
      </c>
      <c r="BG40" s="309" t="str">
        <f t="shared" si="17"/>
        <v/>
      </c>
      <c r="BH40" s="309" t="str">
        <f t="shared" si="18"/>
        <v/>
      </c>
      <c r="BI40" s="309" t="str">
        <f>IF(OR($D40="",$D40="Select"),"",BF40-BD40)</f>
        <v/>
      </c>
      <c r="BJ40" s="627" t="str">
        <f t="shared" si="19"/>
        <v/>
      </c>
      <c r="BK40" s="626" t="str">
        <f>IF(OR($D40="",$D40="Select"),"",IFERROR($M40*VLOOKUP($L40,'Light Options'!$A$503:$C$508,3,0),0))</f>
        <v/>
      </c>
      <c r="BL40" s="309" t="str">
        <f t="shared" si="172"/>
        <v/>
      </c>
      <c r="BM40" s="309" t="str">
        <f>IF(OR($D40="",$D40="Select"),"",IFERROR($M40*VLOOKUP($L40,'Light Options'!$A$503:$D$508,4,0),0))</f>
        <v/>
      </c>
      <c r="BN40" s="627" t="str">
        <f t="shared" si="173"/>
        <v/>
      </c>
      <c r="BO40" s="643" t="str">
        <f t="shared" si="20"/>
        <v/>
      </c>
      <c r="BP40" s="308" t="str">
        <f t="shared" si="21"/>
        <v/>
      </c>
      <c r="BQ40" s="548" t="str">
        <f>IF(OR($D40="",$D40="Select"),"",IFERROR(VLOOKUP(D40&amp;N40,'Light Options'!$A:$P,16,0),0))</f>
        <v/>
      </c>
      <c r="BR40" s="548" t="str">
        <f>IF(OR($D40="",$D40="Select"),"",IFERROR(VLOOKUP(D40&amp;N40,'Light Options'!$A:$Q,17,0),0))</f>
        <v/>
      </c>
      <c r="BS40" s="309" t="str">
        <f t="shared" si="181"/>
        <v/>
      </c>
      <c r="BT40" s="309" t="str">
        <f>IF(OR($D40="",$D40="Select"),"",BS40*BP40)</f>
        <v/>
      </c>
      <c r="BU40" s="309" t="str">
        <f>IF(OR($D40="",$D40="Select"),"",IFERROR(VLOOKUP(D40&amp;N40,'Light Options'!$A:$E,5,0),0))</f>
        <v/>
      </c>
      <c r="BV40" s="309" t="str">
        <f>IF(OR($D40="",$D40="Select"),"",BU40*BP40)</f>
        <v/>
      </c>
      <c r="BW40" s="309" t="str">
        <f>IF(OR($D40="",$D40="Select"),"",BU40+BS40)</f>
        <v/>
      </c>
      <c r="BX40" s="627" t="str">
        <f>IF(OR($D40="",$D40="Select"),"",BW40*BP40)</f>
        <v/>
      </c>
      <c r="CA40" s="667"/>
      <c r="CB40" s="667">
        <f t="shared" si="68"/>
        <v>0</v>
      </c>
      <c r="CC40" s="667">
        <f t="shared" si="69"/>
        <v>34</v>
      </c>
      <c r="CD40" s="667">
        <v>0</v>
      </c>
      <c r="CE40" s="667">
        <v>0</v>
      </c>
      <c r="CF40" s="667">
        <v>0</v>
      </c>
      <c r="CG40" s="673">
        <v>0</v>
      </c>
      <c r="CH40" s="673">
        <v>0</v>
      </c>
      <c r="CI40" s="673">
        <v>0</v>
      </c>
      <c r="CJ40" s="673">
        <v>0</v>
      </c>
      <c r="CK40" s="673">
        <v>0</v>
      </c>
      <c r="CL40" s="673">
        <v>0</v>
      </c>
      <c r="CM40" s="673">
        <v>0</v>
      </c>
      <c r="CN40" s="667"/>
    </row>
    <row r="41" spans="1:92" hidden="1" x14ac:dyDescent="0.2">
      <c r="A41" s="658">
        <v>35</v>
      </c>
      <c r="B41" s="123"/>
      <c r="C41" s="123"/>
      <c r="D41" s="123" t="str">
        <f>IF(E41="","",VLOOKUP($E41,'Light Options'!A:B,2,0))</f>
        <v/>
      </c>
      <c r="E41" s="123"/>
      <c r="F41" s="123"/>
      <c r="G41" s="28"/>
      <c r="H41" s="538" t="str">
        <f>IF($D41="Select","",IFERROR(VLOOKUP($D41,'Light Options'!$B:$E,4,0),""))</f>
        <v/>
      </c>
      <c r="I41" s="538" t="str">
        <f>IF($D41="Select","",IFERROR(VLOOKUP($D41,'Light Options'!$B:$D,3,0),""))</f>
        <v/>
      </c>
      <c r="J41" s="123"/>
      <c r="K41" s="123"/>
      <c r="L41" s="123"/>
      <c r="M41" s="123"/>
      <c r="N41" s="123" t="s">
        <v>428</v>
      </c>
      <c r="O41" s="571" t="str">
        <f>IF(OR($D41="",$D41="Select"),"",IFERROR(IF(VLOOKUP(D41&amp;N41,'Light Options'!$A:$H,8,0)=0,"",VLOOKUP(D41&amp;N41,'Light Options'!$A:$H,8,0)),""))</f>
        <v/>
      </c>
      <c r="P41" s="538" t="str">
        <f>IF(OR($D41="",$D41="Select"),"",IFERROR(IF(VLOOKUP(D41&amp;N41,'Light Options'!$A:$L,12,0)=0,"",VLOOKUP(D41&amp;N41,'Light Options'!$A:$L,12,0)),""))</f>
        <v/>
      </c>
      <c r="Q41" s="538" t="str">
        <f>IF(OR($D41="",$D41="Select"),"",IFERROR(IF(VLOOKUP(D41&amp;N41,'Light Options'!$A:$I,9,0)=0,"",VLOOKUP(D41&amp;N41,'Light Options'!$A:$I,9,0)),""))</f>
        <v/>
      </c>
      <c r="R41" s="538" t="str">
        <f>IF(F41="","",F41)</f>
        <v/>
      </c>
      <c r="S41" s="572" t="str">
        <f>IF(OR($D41="",$D41="Select"),"",IFERROR(VLOOKUP(D41&amp;CD$5,'Light Options'!$A:$J,10,0),0)*CD41+IFERROR(VLOOKUP(D41&amp;CE$5,'Light Options'!$A:$J,10,0),0)*CE41+IFERROR(VLOOKUP(D41&amp;CF$5,'Light Options'!$A:$J,10,0),0)*CF41)</f>
        <v/>
      </c>
      <c r="T41" s="659" t="str">
        <f>IF(OR($D41="",$D41="Select"),"",IFERROR(VLOOKUP(D41&amp;N41,'Light Options'!$A:$K,11,0),0))</f>
        <v/>
      </c>
      <c r="U41" s="650" t="str">
        <f t="shared" si="152"/>
        <v/>
      </c>
      <c r="V41" s="550" t="str">
        <f t="shared" si="153"/>
        <v/>
      </c>
      <c r="W41" s="582" t="str">
        <f t="shared" si="154"/>
        <v/>
      </c>
      <c r="X41" s="550" t="str">
        <f t="shared" si="3"/>
        <v/>
      </c>
      <c r="Y41" s="583" t="str">
        <f t="shared" si="4"/>
        <v/>
      </c>
      <c r="Z41" s="583" t="str">
        <f t="shared" si="5"/>
        <v/>
      </c>
      <c r="AA41" s="583" t="str">
        <f t="shared" si="155"/>
        <v/>
      </c>
      <c r="AB41" s="309" t="str">
        <f t="shared" si="156"/>
        <v/>
      </c>
      <c r="AC41" s="309" t="str">
        <f t="shared" si="157"/>
        <v/>
      </c>
      <c r="AD41" s="309" t="str">
        <f t="shared" si="158"/>
        <v/>
      </c>
      <c r="AE41" s="596"/>
      <c r="AF41" s="596" t="str">
        <f t="shared" si="159"/>
        <v/>
      </c>
      <c r="AG41" s="584" t="str">
        <f t="shared" si="160"/>
        <v/>
      </c>
      <c r="AH41" s="584" t="str">
        <f t="shared" si="161"/>
        <v/>
      </c>
      <c r="AI41" s="308" t="str">
        <f t="shared" si="162"/>
        <v/>
      </c>
      <c r="AJ41" s="308" t="str">
        <f t="shared" si="163"/>
        <v/>
      </c>
      <c r="AK41" s="308" t="str">
        <f t="shared" si="164"/>
        <v/>
      </c>
      <c r="AL41" s="309" t="str">
        <f t="shared" si="6"/>
        <v/>
      </c>
      <c r="AM41" s="309" t="str">
        <f t="shared" si="6"/>
        <v/>
      </c>
      <c r="AN41" s="309" t="str">
        <f t="shared" si="165"/>
        <v/>
      </c>
      <c r="AO41" s="309" t="str">
        <f t="shared" si="166"/>
        <v/>
      </c>
      <c r="AP41" s="309" t="str">
        <f t="shared" si="167"/>
        <v/>
      </c>
      <c r="AQ41" s="627" t="str">
        <f t="shared" si="7"/>
        <v/>
      </c>
      <c r="AR41" s="626" t="str">
        <f>IF(OR($D41="",$D41="Select"),"",IFERROR(VLOOKUP($D41&amp;N41,'Light Options'!$A:$O,13,0),0))</f>
        <v/>
      </c>
      <c r="AS41" s="309" t="str">
        <f t="shared" si="8"/>
        <v/>
      </c>
      <c r="AT41" s="309" t="str">
        <f t="shared" si="179"/>
        <v/>
      </c>
      <c r="AU41" s="309" t="str">
        <f t="shared" si="168"/>
        <v/>
      </c>
      <c r="AV41" s="627" t="str">
        <f t="shared" si="10"/>
        <v/>
      </c>
      <c r="AW41" s="626" t="str">
        <f t="shared" si="11"/>
        <v/>
      </c>
      <c r="AX41" s="309" t="str">
        <f t="shared" si="12"/>
        <v/>
      </c>
      <c r="AY41" s="309" t="str">
        <f t="shared" si="169"/>
        <v/>
      </c>
      <c r="AZ41" s="627" t="str">
        <f t="shared" si="13"/>
        <v/>
      </c>
      <c r="BA41" s="626" t="str">
        <f>IF(OR($D41="",$D41="Select"),"",IFERROR(VLOOKUP(D41&amp;N41,'Light Options'!$A:$O,15,0),0))</f>
        <v/>
      </c>
      <c r="BB41" s="309"/>
      <c r="BC41" s="309" t="str">
        <f t="shared" si="180"/>
        <v/>
      </c>
      <c r="BD41" s="309" t="str">
        <f t="shared" si="170"/>
        <v/>
      </c>
      <c r="BE41" s="627" t="str">
        <f t="shared" si="15"/>
        <v/>
      </c>
      <c r="BF41" s="626" t="str">
        <f t="shared" si="16"/>
        <v/>
      </c>
      <c r="BG41" s="309" t="str">
        <f t="shared" si="17"/>
        <v/>
      </c>
      <c r="BH41" s="309" t="str">
        <f t="shared" si="18"/>
        <v/>
      </c>
      <c r="BI41" s="309" t="str">
        <f t="shared" si="171"/>
        <v/>
      </c>
      <c r="BJ41" s="627" t="str">
        <f t="shared" si="19"/>
        <v/>
      </c>
      <c r="BK41" s="626" t="str">
        <f>IF(OR($D41="",$D41="Select"),"",IFERROR($M41*VLOOKUP($L41,'Light Options'!$A$503:$C$508,3,0),0))</f>
        <v/>
      </c>
      <c r="BL41" s="309" t="str">
        <f t="shared" si="172"/>
        <v/>
      </c>
      <c r="BM41" s="309" t="str">
        <f>IF(OR($D41="",$D41="Select"),"",IFERROR($M41*VLOOKUP($L41,'Light Options'!$A$503:$D$508,4,0),0))</f>
        <v/>
      </c>
      <c r="BN41" s="627" t="str">
        <f t="shared" si="173"/>
        <v/>
      </c>
      <c r="BO41" s="643" t="str">
        <f t="shared" si="20"/>
        <v/>
      </c>
      <c r="BP41" s="308" t="str">
        <f t="shared" si="21"/>
        <v/>
      </c>
      <c r="BQ41" s="548" t="str">
        <f>IF(OR($D41="",$D41="Select"),"",IFERROR(VLOOKUP(D41&amp;N41,'Light Options'!$A:$P,16,0),0))</f>
        <v/>
      </c>
      <c r="BR41" s="548" t="str">
        <f>IF(OR($D41="",$D41="Select"),"",IFERROR(VLOOKUP(D41&amp;N41,'Light Options'!$A:$Q,17,0),0))</f>
        <v/>
      </c>
      <c r="BS41" s="309" t="str">
        <f t="shared" si="181"/>
        <v/>
      </c>
      <c r="BT41" s="309" t="str">
        <f t="shared" si="174"/>
        <v/>
      </c>
      <c r="BU41" s="309" t="str">
        <f>IF(OR($D41="",$D41="Select"),"",IFERROR(VLOOKUP(D41&amp;N41,'Light Options'!$A:$E,5,0),0))</f>
        <v/>
      </c>
      <c r="BV41" s="309" t="str">
        <f t="shared" si="175"/>
        <v/>
      </c>
      <c r="BW41" s="309" t="str">
        <f t="shared" si="176"/>
        <v/>
      </c>
      <c r="BX41" s="627" t="str">
        <f t="shared" si="177"/>
        <v/>
      </c>
      <c r="CA41" s="667"/>
      <c r="CB41" s="667">
        <f t="shared" si="68"/>
        <v>0</v>
      </c>
      <c r="CC41" s="667">
        <f t="shared" si="69"/>
        <v>35</v>
      </c>
      <c r="CD41" s="667">
        <v>0</v>
      </c>
      <c r="CE41" s="667">
        <v>0</v>
      </c>
      <c r="CF41" s="667">
        <v>0</v>
      </c>
      <c r="CG41" s="673">
        <v>0</v>
      </c>
      <c r="CH41" s="673">
        <v>0</v>
      </c>
      <c r="CI41" s="673">
        <v>0</v>
      </c>
      <c r="CJ41" s="673">
        <v>0</v>
      </c>
      <c r="CK41" s="673">
        <v>0</v>
      </c>
      <c r="CL41" s="673">
        <v>0</v>
      </c>
      <c r="CM41" s="673">
        <v>0</v>
      </c>
      <c r="CN41" s="667"/>
    </row>
    <row r="42" spans="1:92" hidden="1" x14ac:dyDescent="0.2">
      <c r="A42" s="658">
        <v>36</v>
      </c>
      <c r="B42" s="123"/>
      <c r="C42" s="123"/>
      <c r="D42" s="123" t="str">
        <f>IF(E42="","",VLOOKUP($E42,'Light Options'!A:B,2,0))</f>
        <v/>
      </c>
      <c r="E42" s="123"/>
      <c r="F42" s="123"/>
      <c r="G42" s="28"/>
      <c r="H42" s="538" t="str">
        <f>IF($D42="Select","",IFERROR(VLOOKUP($D42,'Light Options'!$B:$E,4,0),""))</f>
        <v/>
      </c>
      <c r="I42" s="538" t="str">
        <f>IF($D42="Select","",IFERROR(VLOOKUP($D42,'Light Options'!$B:$D,3,0),""))</f>
        <v/>
      </c>
      <c r="J42" s="123"/>
      <c r="K42" s="123"/>
      <c r="L42" s="123"/>
      <c r="M42" s="123"/>
      <c r="N42" s="123" t="s">
        <v>428</v>
      </c>
      <c r="O42" s="571" t="str">
        <f>IF(OR($D42="",$D42="Select"),"",IFERROR(IF(VLOOKUP(D42&amp;N42,'Light Options'!$A:$H,8,0)=0,"",VLOOKUP(D42&amp;N42,'Light Options'!$A:$H,8,0)),""))</f>
        <v/>
      </c>
      <c r="P42" s="538" t="str">
        <f>IF(OR($D42="",$D42="Select"),"",IFERROR(IF(VLOOKUP(D42&amp;N42,'Light Options'!$A:$L,12,0)=0,"",VLOOKUP(D42&amp;N42,'Light Options'!$A:$L,12,0)),""))</f>
        <v/>
      </c>
      <c r="Q42" s="538" t="str">
        <f>IF(OR($D42="",$D42="Select"),"",IFERROR(IF(VLOOKUP(D42&amp;N42,'Light Options'!$A:$I,9,0)=0,"",VLOOKUP(D42&amp;N42,'Light Options'!$A:$I,9,0)),""))</f>
        <v/>
      </c>
      <c r="R42" s="538" t="str">
        <f t="shared" si="178"/>
        <v/>
      </c>
      <c r="S42" s="572" t="str">
        <f>IF(OR($D42="",$D42="Select"),"",IFERROR(VLOOKUP(D42&amp;CD$5,'Light Options'!$A:$J,10,0),0)*CD42+IFERROR(VLOOKUP(D42&amp;CE$5,'Light Options'!$A:$J,10,0),0)*CE42+IFERROR(VLOOKUP(D42&amp;CF$5,'Light Options'!$A:$J,10,0),0)*CF42)</f>
        <v/>
      </c>
      <c r="T42" s="659" t="str">
        <f>IF(OR($D42="",$D42="Select"),"",IFERROR(VLOOKUP(D42&amp;N42,'Light Options'!$A:$K,11,0),0))</f>
        <v/>
      </c>
      <c r="U42" s="650" t="str">
        <f>IF(OR($D42="",$D42="Select"),"",IFERROR(1/V42,0))</f>
        <v/>
      </c>
      <c r="V42" s="550" t="str">
        <f t="shared" si="153"/>
        <v/>
      </c>
      <c r="W42" s="582" t="str">
        <f>IF(OR($D42="",$D42="Select"),"",IFERROR(1/X42,0))</f>
        <v/>
      </c>
      <c r="X42" s="550" t="str">
        <f t="shared" si="3"/>
        <v/>
      </c>
      <c r="Y42" s="583" t="str">
        <f t="shared" si="4"/>
        <v/>
      </c>
      <c r="Z42" s="583" t="str">
        <f t="shared" si="5"/>
        <v/>
      </c>
      <c r="AA42" s="583" t="str">
        <f>IF(OR($D42="",$D42="Select"),"",Z42-Y42)</f>
        <v/>
      </c>
      <c r="AB42" s="309" t="str">
        <f t="shared" si="156"/>
        <v/>
      </c>
      <c r="AC42" s="309" t="str">
        <f t="shared" si="157"/>
        <v/>
      </c>
      <c r="AD42" s="309" t="str">
        <f>IF(OR($D42="",$D42="Select"),"",AC42-AB42)</f>
        <v/>
      </c>
      <c r="AE42" s="596"/>
      <c r="AF42" s="596" t="str">
        <f>IF(OR($D42="",$D42="Select"),"",AC42-AE42)</f>
        <v/>
      </c>
      <c r="AG42" s="584" t="str">
        <f>IF(OR(D42="",D42="Select"),"",IFERROR(F42*H42*K42/1000,0))</f>
        <v/>
      </c>
      <c r="AH42" s="584" t="str">
        <f>IF(OR(D42="",D42="Select"),"",IFERROR(K42*R42*S42/1000,0))</f>
        <v/>
      </c>
      <c r="AI42" s="308" t="str">
        <f>IF(OR($D42="",$D42="Select"),"",((F42*H42/1000)-(R42*S42/1000))*K42)</f>
        <v/>
      </c>
      <c r="AJ42" s="308" t="str">
        <f t="shared" si="163"/>
        <v/>
      </c>
      <c r="AK42" s="308" t="str">
        <f t="shared" si="164"/>
        <v/>
      </c>
      <c r="AL42" s="309" t="str">
        <f t="shared" si="6"/>
        <v/>
      </c>
      <c r="AM42" s="309" t="str">
        <f t="shared" si="6"/>
        <v/>
      </c>
      <c r="AN42" s="309" t="str">
        <f t="shared" si="165"/>
        <v/>
      </c>
      <c r="AO42" s="309" t="str">
        <f>IF(OR($D42="",$D42="Select"),"",BX42)</f>
        <v/>
      </c>
      <c r="AP42" s="309" t="str">
        <f t="shared" si="167"/>
        <v/>
      </c>
      <c r="AQ42" s="627" t="str">
        <f t="shared" si="7"/>
        <v/>
      </c>
      <c r="AR42" s="626" t="str">
        <f>IF(OR($D42="",$D42="Select"),"",IFERROR(VLOOKUP($D42&amp;N42,'Light Options'!$A:$O,13,0),0))</f>
        <v/>
      </c>
      <c r="AS42" s="309" t="str">
        <f t="shared" si="8"/>
        <v/>
      </c>
      <c r="AT42" s="309" t="str">
        <f t="shared" si="179"/>
        <v/>
      </c>
      <c r="AU42" s="309" t="str">
        <f>IF(OR($D42="",$D42="Select"),"",AT42+AR42)</f>
        <v/>
      </c>
      <c r="AV42" s="627" t="str">
        <f t="shared" si="10"/>
        <v/>
      </c>
      <c r="AW42" s="626" t="str">
        <f t="shared" si="11"/>
        <v/>
      </c>
      <c r="AX42" s="309" t="str">
        <f t="shared" si="12"/>
        <v/>
      </c>
      <c r="AY42" s="309" t="str">
        <f>IF(OR($D42="",$D42="Select"),"",AW42-AU42)</f>
        <v/>
      </c>
      <c r="AZ42" s="627" t="str">
        <f t="shared" si="13"/>
        <v/>
      </c>
      <c r="BA42" s="626" t="str">
        <f>IF(OR($D42="",$D42="Select"),"",IFERROR(VLOOKUP(D42&amp;N42,'Light Options'!$A:$O,15,0),0))</f>
        <v/>
      </c>
      <c r="BB42" s="309"/>
      <c r="BC42" s="309" t="str">
        <f t="shared" si="180"/>
        <v/>
      </c>
      <c r="BD42" s="309" t="str">
        <f>IF(OR($D42="",$D42="Select"),"",BC42+BB42+BA42)</f>
        <v/>
      </c>
      <c r="BE42" s="627" t="str">
        <f t="shared" si="15"/>
        <v/>
      </c>
      <c r="BF42" s="626" t="str">
        <f t="shared" si="16"/>
        <v/>
      </c>
      <c r="BG42" s="309" t="str">
        <f t="shared" si="17"/>
        <v/>
      </c>
      <c r="BH42" s="309" t="str">
        <f t="shared" si="18"/>
        <v/>
      </c>
      <c r="BI42" s="309" t="str">
        <f>IF(OR($D42="",$D42="Select"),"",BF42-BD42)</f>
        <v/>
      </c>
      <c r="BJ42" s="627" t="str">
        <f t="shared" si="19"/>
        <v/>
      </c>
      <c r="BK42" s="626" t="str">
        <f>IF(OR($D42="",$D42="Select"),"",IFERROR($M42*VLOOKUP($L42,'Light Options'!$A$503:$C$508,3,0),0))</f>
        <v/>
      </c>
      <c r="BL42" s="309" t="str">
        <f t="shared" si="172"/>
        <v/>
      </c>
      <c r="BM42" s="309" t="str">
        <f>IF(OR($D42="",$D42="Select"),"",IFERROR($M42*VLOOKUP($L42,'Light Options'!$A$503:$D$508,4,0),0))</f>
        <v/>
      </c>
      <c r="BN42" s="627" t="str">
        <f t="shared" si="173"/>
        <v/>
      </c>
      <c r="BO42" s="643" t="str">
        <f t="shared" si="20"/>
        <v/>
      </c>
      <c r="BP42" s="308" t="str">
        <f t="shared" si="21"/>
        <v/>
      </c>
      <c r="BQ42" s="548" t="str">
        <f>IF(OR($D42="",$D42="Select"),"",IFERROR(VLOOKUP(D42&amp;N42,'Light Options'!$A:$P,16,0),0))</f>
        <v/>
      </c>
      <c r="BR42" s="548" t="str">
        <f>IF(OR($D42="",$D42="Select"),"",IFERROR(VLOOKUP(D42&amp;N42,'Light Options'!$A:$Q,17,0),0))</f>
        <v/>
      </c>
      <c r="BS42" s="309" t="str">
        <f t="shared" si="181"/>
        <v/>
      </c>
      <c r="BT42" s="309" t="str">
        <f>IF(OR($D42="",$D42="Select"),"",BS42*BP42)</f>
        <v/>
      </c>
      <c r="BU42" s="309" t="str">
        <f>IF(OR($D42="",$D42="Select"),"",IFERROR(VLOOKUP(D42&amp;N42,'Light Options'!$A:$E,5,0),0))</f>
        <v/>
      </c>
      <c r="BV42" s="309" t="str">
        <f>IF(OR($D42="",$D42="Select"),"",BU42*BP42)</f>
        <v/>
      </c>
      <c r="BW42" s="309" t="str">
        <f>IF(OR($D42="",$D42="Select"),"",BU42+BS42)</f>
        <v/>
      </c>
      <c r="BX42" s="627" t="str">
        <f>IF(OR($D42="",$D42="Select"),"",BW42*BP42)</f>
        <v/>
      </c>
      <c r="CA42" s="667"/>
      <c r="CB42" s="667">
        <f t="shared" si="68"/>
        <v>0</v>
      </c>
      <c r="CC42" s="667">
        <f t="shared" si="69"/>
        <v>36</v>
      </c>
      <c r="CD42" s="667">
        <v>0</v>
      </c>
      <c r="CE42" s="667">
        <v>0</v>
      </c>
      <c r="CF42" s="667">
        <v>0</v>
      </c>
      <c r="CG42" s="673">
        <v>0</v>
      </c>
      <c r="CH42" s="673">
        <v>0</v>
      </c>
      <c r="CI42" s="673">
        <v>0</v>
      </c>
      <c r="CJ42" s="673">
        <v>0</v>
      </c>
      <c r="CK42" s="673">
        <v>0</v>
      </c>
      <c r="CL42" s="673">
        <v>0</v>
      </c>
      <c r="CM42" s="673">
        <v>0</v>
      </c>
      <c r="CN42" s="667"/>
    </row>
    <row r="43" spans="1:92" hidden="1" x14ac:dyDescent="0.2">
      <c r="A43" s="658">
        <v>37</v>
      </c>
      <c r="B43" s="123"/>
      <c r="C43" s="123"/>
      <c r="D43" s="123" t="str">
        <f>IF(E43="","",VLOOKUP($E43,'Light Options'!A:B,2,0))</f>
        <v/>
      </c>
      <c r="E43" s="123"/>
      <c r="F43" s="123"/>
      <c r="G43" s="28"/>
      <c r="H43" s="538" t="str">
        <f>IF($D43="Select","",IFERROR(VLOOKUP($D43,'Light Options'!$B:$E,4,0),""))</f>
        <v/>
      </c>
      <c r="I43" s="538" t="str">
        <f>IF($D43="Select","",IFERROR(VLOOKUP($D43,'Light Options'!$B:$D,3,0),""))</f>
        <v/>
      </c>
      <c r="J43" s="123"/>
      <c r="K43" s="123"/>
      <c r="L43" s="123"/>
      <c r="M43" s="123"/>
      <c r="N43" s="123" t="s">
        <v>428</v>
      </c>
      <c r="O43" s="571" t="str">
        <f>IF(OR($D43="",$D43="Select"),"",IFERROR(IF(VLOOKUP(D43&amp;N43,'Light Options'!$A:$H,8,0)=0,"",VLOOKUP(D43&amp;N43,'Light Options'!$A:$H,8,0)),""))</f>
        <v/>
      </c>
      <c r="P43" s="538" t="str">
        <f>IF(OR($D43="",$D43="Select"),"",IFERROR(IF(VLOOKUP(D43&amp;N43,'Light Options'!$A:$L,12,0)=0,"",VLOOKUP(D43&amp;N43,'Light Options'!$A:$L,12,0)),""))</f>
        <v/>
      </c>
      <c r="Q43" s="538" t="str">
        <f>IF(OR($D43="",$D43="Select"),"",IFERROR(IF(VLOOKUP(D43&amp;N43,'Light Options'!$A:$I,9,0)=0,"",VLOOKUP(D43&amp;N43,'Light Options'!$A:$I,9,0)),""))</f>
        <v/>
      </c>
      <c r="R43" s="538" t="str">
        <f>IF(F43="","",F43)</f>
        <v/>
      </c>
      <c r="S43" s="572" t="str">
        <f>IF(OR($D43="",$D43="Select"),"",IFERROR(VLOOKUP(D43&amp;CD$5,'Light Options'!$A:$J,10,0),0)*CD43+IFERROR(VLOOKUP(D43&amp;CE$5,'Light Options'!$A:$J,10,0),0)*CE43+IFERROR(VLOOKUP(D43&amp;CF$5,'Light Options'!$A:$J,10,0),0)*CF43)</f>
        <v/>
      </c>
      <c r="T43" s="659" t="str">
        <f>IF(OR($D43="",$D43="Select"),"",IFERROR(VLOOKUP(D43&amp;N43,'Light Options'!$A:$K,11,0),0))</f>
        <v/>
      </c>
      <c r="U43" s="650" t="str">
        <f t="shared" si="152"/>
        <v/>
      </c>
      <c r="V43" s="550" t="str">
        <f t="shared" si="153"/>
        <v/>
      </c>
      <c r="W43" s="582" t="str">
        <f t="shared" si="154"/>
        <v/>
      </c>
      <c r="X43" s="550" t="str">
        <f t="shared" si="3"/>
        <v/>
      </c>
      <c r="Y43" s="583" t="str">
        <f t="shared" si="4"/>
        <v/>
      </c>
      <c r="Z43" s="583" t="str">
        <f t="shared" si="5"/>
        <v/>
      </c>
      <c r="AA43" s="583" t="str">
        <f t="shared" si="155"/>
        <v/>
      </c>
      <c r="AB43" s="309" t="str">
        <f t="shared" si="156"/>
        <v/>
      </c>
      <c r="AC43" s="309" t="str">
        <f t="shared" si="157"/>
        <v/>
      </c>
      <c r="AD43" s="309" t="str">
        <f t="shared" si="158"/>
        <v/>
      </c>
      <c r="AE43" s="596"/>
      <c r="AF43" s="596" t="str">
        <f t="shared" si="159"/>
        <v/>
      </c>
      <c r="AG43" s="584" t="str">
        <f t="shared" si="160"/>
        <v/>
      </c>
      <c r="AH43" s="584" t="str">
        <f t="shared" si="161"/>
        <v/>
      </c>
      <c r="AI43" s="308" t="str">
        <f t="shared" si="162"/>
        <v/>
      </c>
      <c r="AJ43" s="308" t="str">
        <f t="shared" si="163"/>
        <v/>
      </c>
      <c r="AK43" s="308" t="str">
        <f t="shared" si="164"/>
        <v/>
      </c>
      <c r="AL43" s="309" t="str">
        <f t="shared" si="6"/>
        <v/>
      </c>
      <c r="AM43" s="309" t="str">
        <f t="shared" si="6"/>
        <v/>
      </c>
      <c r="AN43" s="309" t="str">
        <f t="shared" si="165"/>
        <v/>
      </c>
      <c r="AO43" s="309" t="str">
        <f t="shared" si="166"/>
        <v/>
      </c>
      <c r="AP43" s="309" t="str">
        <f t="shared" si="167"/>
        <v/>
      </c>
      <c r="AQ43" s="627" t="str">
        <f t="shared" si="7"/>
        <v/>
      </c>
      <c r="AR43" s="626" t="str">
        <f>IF(OR($D43="",$D43="Select"),"",IFERROR(VLOOKUP($D43&amp;N43,'Light Options'!$A:$O,13,0),0))</f>
        <v/>
      </c>
      <c r="AS43" s="309" t="str">
        <f t="shared" si="8"/>
        <v/>
      </c>
      <c r="AT43" s="309" t="str">
        <f t="shared" si="179"/>
        <v/>
      </c>
      <c r="AU43" s="309" t="str">
        <f t="shared" si="168"/>
        <v/>
      </c>
      <c r="AV43" s="627" t="str">
        <f t="shared" si="10"/>
        <v/>
      </c>
      <c r="AW43" s="626" t="str">
        <f t="shared" si="11"/>
        <v/>
      </c>
      <c r="AX43" s="309" t="str">
        <f t="shared" si="12"/>
        <v/>
      </c>
      <c r="AY43" s="309" t="str">
        <f t="shared" si="169"/>
        <v/>
      </c>
      <c r="AZ43" s="627" t="str">
        <f t="shared" si="13"/>
        <v/>
      </c>
      <c r="BA43" s="626" t="str">
        <f>IF(OR($D43="",$D43="Select"),"",IFERROR(VLOOKUP(D43&amp;N43,'Light Options'!$A:$O,15,0),0))</f>
        <v/>
      </c>
      <c r="BB43" s="309"/>
      <c r="BC43" s="309" t="str">
        <f t="shared" si="180"/>
        <v/>
      </c>
      <c r="BD43" s="309" t="str">
        <f t="shared" si="170"/>
        <v/>
      </c>
      <c r="BE43" s="627" t="str">
        <f t="shared" si="15"/>
        <v/>
      </c>
      <c r="BF43" s="626" t="str">
        <f t="shared" si="16"/>
        <v/>
      </c>
      <c r="BG43" s="309" t="str">
        <f t="shared" si="17"/>
        <v/>
      </c>
      <c r="BH43" s="309" t="str">
        <f t="shared" si="18"/>
        <v/>
      </c>
      <c r="BI43" s="309" t="str">
        <f t="shared" si="171"/>
        <v/>
      </c>
      <c r="BJ43" s="627" t="str">
        <f t="shared" si="19"/>
        <v/>
      </c>
      <c r="BK43" s="626" t="str">
        <f>IF(OR($D43="",$D43="Select"),"",IFERROR($M43*VLOOKUP($L43,'Light Options'!$A$503:$C$508,3,0),0))</f>
        <v/>
      </c>
      <c r="BL43" s="309" t="str">
        <f t="shared" si="172"/>
        <v/>
      </c>
      <c r="BM43" s="309" t="str">
        <f>IF(OR($D43="",$D43="Select"),"",IFERROR($M43*VLOOKUP($L43,'Light Options'!$A$503:$D$508,4,0),0))</f>
        <v/>
      </c>
      <c r="BN43" s="627" t="str">
        <f t="shared" si="173"/>
        <v/>
      </c>
      <c r="BO43" s="643" t="str">
        <f t="shared" si="20"/>
        <v/>
      </c>
      <c r="BP43" s="308" t="str">
        <f t="shared" si="21"/>
        <v/>
      </c>
      <c r="BQ43" s="548" t="str">
        <f>IF(OR($D43="",$D43="Select"),"",IFERROR(VLOOKUP(D43&amp;N43,'Light Options'!$A:$P,16,0),0))</f>
        <v/>
      </c>
      <c r="BR43" s="548" t="str">
        <f>IF(OR($D43="",$D43="Select"),"",IFERROR(VLOOKUP(D43&amp;N43,'Light Options'!$A:$Q,17,0),0))</f>
        <v/>
      </c>
      <c r="BS43" s="309" t="str">
        <f t="shared" si="181"/>
        <v/>
      </c>
      <c r="BT43" s="309" t="str">
        <f t="shared" si="174"/>
        <v/>
      </c>
      <c r="BU43" s="309" t="str">
        <f>IF(OR($D43="",$D43="Select"),"",IFERROR(VLOOKUP(D43&amp;N43,'Light Options'!$A:$E,5,0),0))</f>
        <v/>
      </c>
      <c r="BV43" s="309" t="str">
        <f t="shared" si="175"/>
        <v/>
      </c>
      <c r="BW43" s="309" t="str">
        <f t="shared" si="176"/>
        <v/>
      </c>
      <c r="BX43" s="627" t="str">
        <f t="shared" si="177"/>
        <v/>
      </c>
      <c r="CA43" s="667"/>
      <c r="CB43" s="667">
        <f t="shared" si="68"/>
        <v>0</v>
      </c>
      <c r="CC43" s="667">
        <f t="shared" si="69"/>
        <v>37</v>
      </c>
      <c r="CD43" s="667">
        <v>0</v>
      </c>
      <c r="CE43" s="667">
        <v>0</v>
      </c>
      <c r="CF43" s="667">
        <v>0</v>
      </c>
      <c r="CG43" s="673">
        <v>0</v>
      </c>
      <c r="CH43" s="673">
        <v>0</v>
      </c>
      <c r="CI43" s="673">
        <v>0</v>
      </c>
      <c r="CJ43" s="673">
        <v>0</v>
      </c>
      <c r="CK43" s="673">
        <v>0</v>
      </c>
      <c r="CL43" s="673">
        <v>0</v>
      </c>
      <c r="CM43" s="673">
        <v>0</v>
      </c>
      <c r="CN43" s="667"/>
    </row>
    <row r="44" spans="1:92" hidden="1" x14ac:dyDescent="0.2">
      <c r="A44" s="658">
        <v>38</v>
      </c>
      <c r="B44" s="123"/>
      <c r="C44" s="123"/>
      <c r="D44" s="123" t="str">
        <f>IF(E44="","",VLOOKUP($E44,'Light Options'!A:B,2,0))</f>
        <v/>
      </c>
      <c r="E44" s="123"/>
      <c r="F44" s="123"/>
      <c r="G44" s="28"/>
      <c r="H44" s="538" t="str">
        <f>IF($D44="Select","",IFERROR(VLOOKUP($D44,'Light Options'!$B:$E,4,0),""))</f>
        <v/>
      </c>
      <c r="I44" s="538" t="str">
        <f>IF($D44="Select","",IFERROR(VLOOKUP($D44,'Light Options'!$B:$D,3,0),""))</f>
        <v/>
      </c>
      <c r="J44" s="123"/>
      <c r="K44" s="123"/>
      <c r="L44" s="123"/>
      <c r="M44" s="123"/>
      <c r="N44" s="123" t="s">
        <v>428</v>
      </c>
      <c r="O44" s="571" t="str">
        <f>IF(OR($D44="",$D44="Select"),"",IFERROR(IF(VLOOKUP(D44&amp;N44,'Light Options'!$A:$H,8,0)=0,"",VLOOKUP(D44&amp;N44,'Light Options'!$A:$H,8,0)),""))</f>
        <v/>
      </c>
      <c r="P44" s="538" t="str">
        <f>IF(OR($D44="",$D44="Select"),"",IFERROR(IF(VLOOKUP(D44&amp;N44,'Light Options'!$A:$L,12,0)=0,"",VLOOKUP(D44&amp;N44,'Light Options'!$A:$L,12,0)),""))</f>
        <v/>
      </c>
      <c r="Q44" s="538" t="str">
        <f>IF(OR($D44="",$D44="Select"),"",IFERROR(IF(VLOOKUP(D44&amp;N44,'Light Options'!$A:$I,9,0)=0,"",VLOOKUP(D44&amp;N44,'Light Options'!$A:$I,9,0)),""))</f>
        <v/>
      </c>
      <c r="R44" s="538" t="str">
        <f t="shared" si="178"/>
        <v/>
      </c>
      <c r="S44" s="572" t="str">
        <f>IF(OR($D44="",$D44="Select"),"",IFERROR(VLOOKUP(D44&amp;CD$5,'Light Options'!$A:$J,10,0),0)*CD44+IFERROR(VLOOKUP(D44&amp;CE$5,'Light Options'!$A:$J,10,0),0)*CE44+IFERROR(VLOOKUP(D44&amp;CF$5,'Light Options'!$A:$J,10,0),0)*CF44)</f>
        <v/>
      </c>
      <c r="T44" s="659" t="str">
        <f>IF(OR($D44="",$D44="Select"),"",IFERROR(VLOOKUP(D44&amp;N44,'Light Options'!$A:$K,11,0),0))</f>
        <v/>
      </c>
      <c r="U44" s="650" t="str">
        <f>IF(OR($D44="",$D44="Select"),"",IFERROR(1/V44,0))</f>
        <v/>
      </c>
      <c r="V44" s="550" t="str">
        <f t="shared" si="153"/>
        <v/>
      </c>
      <c r="W44" s="582" t="str">
        <f>IF(OR($D44="",$D44="Select"),"",IFERROR(1/X44,0))</f>
        <v/>
      </c>
      <c r="X44" s="550" t="str">
        <f t="shared" si="3"/>
        <v/>
      </c>
      <c r="Y44" s="583" t="str">
        <f t="shared" si="4"/>
        <v/>
      </c>
      <c r="Z44" s="583" t="str">
        <f t="shared" si="5"/>
        <v/>
      </c>
      <c r="AA44" s="583" t="str">
        <f>IF(OR($D44="",$D44="Select"),"",Z44-Y44)</f>
        <v/>
      </c>
      <c r="AB44" s="309" t="str">
        <f t="shared" si="156"/>
        <v/>
      </c>
      <c r="AC44" s="309" t="str">
        <f t="shared" si="157"/>
        <v/>
      </c>
      <c r="AD44" s="309" t="str">
        <f>IF(OR($D44="",$D44="Select"),"",AC44-AB44)</f>
        <v/>
      </c>
      <c r="AE44" s="596"/>
      <c r="AF44" s="596" t="str">
        <f>IF(OR($D44="",$D44="Select"),"",AC44-AE44)</f>
        <v/>
      </c>
      <c r="AG44" s="584" t="str">
        <f>IF(OR(D44="",D44="Select"),"",IFERROR(F44*H44*K44/1000,0))</f>
        <v/>
      </c>
      <c r="AH44" s="584" t="str">
        <f>IF(OR(D44="",D44="Select"),"",IFERROR(K44*R44*S44/1000,0))</f>
        <v/>
      </c>
      <c r="AI44" s="308" t="str">
        <f>IF(OR($D44="",$D44="Select"),"",((F44*H44/1000)-(R44*S44/1000))*K44)</f>
        <v/>
      </c>
      <c r="AJ44" s="308" t="str">
        <f t="shared" si="163"/>
        <v/>
      </c>
      <c r="AK44" s="308" t="str">
        <f t="shared" si="164"/>
        <v/>
      </c>
      <c r="AL44" s="309" t="str">
        <f t="shared" si="6"/>
        <v/>
      </c>
      <c r="AM44" s="309" t="str">
        <f t="shared" si="6"/>
        <v/>
      </c>
      <c r="AN44" s="309" t="str">
        <f t="shared" si="165"/>
        <v/>
      </c>
      <c r="AO44" s="309" t="str">
        <f>IF(OR($D44="",$D44="Select"),"",BX44)</f>
        <v/>
      </c>
      <c r="AP44" s="309" t="str">
        <f t="shared" si="167"/>
        <v/>
      </c>
      <c r="AQ44" s="627" t="str">
        <f t="shared" si="7"/>
        <v/>
      </c>
      <c r="AR44" s="626" t="str">
        <f>IF(OR($D44="",$D44="Select"),"",IFERROR(VLOOKUP($D44&amp;N44,'Light Options'!$A:$O,13,0),0))</f>
        <v/>
      </c>
      <c r="AS44" s="309" t="str">
        <f t="shared" si="8"/>
        <v/>
      </c>
      <c r="AT44" s="309" t="str">
        <f t="shared" si="179"/>
        <v/>
      </c>
      <c r="AU44" s="309" t="str">
        <f>IF(OR($D44="",$D44="Select"),"",AT44+AR44)</f>
        <v/>
      </c>
      <c r="AV44" s="627" t="str">
        <f t="shared" si="10"/>
        <v/>
      </c>
      <c r="AW44" s="626" t="str">
        <f t="shared" si="11"/>
        <v/>
      </c>
      <c r="AX44" s="309" t="str">
        <f t="shared" si="12"/>
        <v/>
      </c>
      <c r="AY44" s="309" t="str">
        <f>IF(OR($D44="",$D44="Select"),"",AW44-AU44)</f>
        <v/>
      </c>
      <c r="AZ44" s="627" t="str">
        <f t="shared" si="13"/>
        <v/>
      </c>
      <c r="BA44" s="626" t="str">
        <f>IF(OR($D44="",$D44="Select"),"",IFERROR(VLOOKUP(D44&amp;N44,'Light Options'!$A:$O,15,0),0))</f>
        <v/>
      </c>
      <c r="BB44" s="309"/>
      <c r="BC44" s="309" t="str">
        <f t="shared" si="180"/>
        <v/>
      </c>
      <c r="BD44" s="309" t="str">
        <f>IF(OR($D44="",$D44="Select"),"",BC44+BB44+BA44)</f>
        <v/>
      </c>
      <c r="BE44" s="627" t="str">
        <f t="shared" si="15"/>
        <v/>
      </c>
      <c r="BF44" s="626" t="str">
        <f t="shared" si="16"/>
        <v/>
      </c>
      <c r="BG44" s="309" t="str">
        <f t="shared" si="17"/>
        <v/>
      </c>
      <c r="BH44" s="309" t="str">
        <f t="shared" si="18"/>
        <v/>
      </c>
      <c r="BI44" s="309" t="str">
        <f>IF(OR($D44="",$D44="Select"),"",BF44-BD44)</f>
        <v/>
      </c>
      <c r="BJ44" s="627" t="str">
        <f t="shared" si="19"/>
        <v/>
      </c>
      <c r="BK44" s="626" t="str">
        <f>IF(OR($D44="",$D44="Select"),"",IFERROR($M44*VLOOKUP($L44,'Light Options'!$A$503:$C$508,3,0),0))</f>
        <v/>
      </c>
      <c r="BL44" s="309" t="str">
        <f t="shared" si="172"/>
        <v/>
      </c>
      <c r="BM44" s="309" t="str">
        <f>IF(OR($D44="",$D44="Select"),"",IFERROR($M44*VLOOKUP($L44,'Light Options'!$A$503:$D$508,4,0),0))</f>
        <v/>
      </c>
      <c r="BN44" s="627" t="str">
        <f t="shared" si="173"/>
        <v/>
      </c>
      <c r="BO44" s="643" t="str">
        <f t="shared" si="20"/>
        <v/>
      </c>
      <c r="BP44" s="308" t="str">
        <f t="shared" si="21"/>
        <v/>
      </c>
      <c r="BQ44" s="548" t="str">
        <f>IF(OR($D44="",$D44="Select"),"",IFERROR(VLOOKUP(D44&amp;N44,'Light Options'!$A:$P,16,0),0))</f>
        <v/>
      </c>
      <c r="BR44" s="548" t="str">
        <f>IF(OR($D44="",$D44="Select"),"",IFERROR(VLOOKUP(D44&amp;N44,'Light Options'!$A:$Q,17,0),0))</f>
        <v/>
      </c>
      <c r="BS44" s="309" t="str">
        <f t="shared" si="181"/>
        <v/>
      </c>
      <c r="BT44" s="309" t="str">
        <f>IF(OR($D44="",$D44="Select"),"",BS44*BP44)</f>
        <v/>
      </c>
      <c r="BU44" s="309" t="str">
        <f>IF(OR($D44="",$D44="Select"),"",IFERROR(VLOOKUP(D44&amp;N44,'Light Options'!$A:$E,5,0),0))</f>
        <v/>
      </c>
      <c r="BV44" s="309" t="str">
        <f>IF(OR($D44="",$D44="Select"),"",BU44*BP44)</f>
        <v/>
      </c>
      <c r="BW44" s="309" t="str">
        <f>IF(OR($D44="",$D44="Select"),"",BU44+BS44)</f>
        <v/>
      </c>
      <c r="BX44" s="627" t="str">
        <f>IF(OR($D44="",$D44="Select"),"",BW44*BP44)</f>
        <v/>
      </c>
      <c r="CA44" s="667"/>
      <c r="CB44" s="667">
        <f t="shared" si="68"/>
        <v>0</v>
      </c>
      <c r="CC44" s="667">
        <f t="shared" si="69"/>
        <v>38</v>
      </c>
      <c r="CD44" s="667">
        <v>0</v>
      </c>
      <c r="CE44" s="667">
        <v>0</v>
      </c>
      <c r="CF44" s="667">
        <v>0</v>
      </c>
      <c r="CG44" s="673">
        <v>0</v>
      </c>
      <c r="CH44" s="673">
        <v>0</v>
      </c>
      <c r="CI44" s="673">
        <v>0</v>
      </c>
      <c r="CJ44" s="673">
        <v>0</v>
      </c>
      <c r="CK44" s="673">
        <v>0</v>
      </c>
      <c r="CL44" s="673">
        <v>0</v>
      </c>
      <c r="CM44" s="673">
        <v>0</v>
      </c>
      <c r="CN44" s="667"/>
    </row>
    <row r="45" spans="1:92" hidden="1" x14ac:dyDescent="0.2">
      <c r="A45" s="658">
        <v>39</v>
      </c>
      <c r="B45" s="123"/>
      <c r="C45" s="123"/>
      <c r="D45" s="123" t="str">
        <f>IF(E45="","",VLOOKUP($E45,'Light Options'!A:B,2,0))</f>
        <v/>
      </c>
      <c r="E45" s="123"/>
      <c r="F45" s="123"/>
      <c r="G45" s="28"/>
      <c r="H45" s="538" t="str">
        <f>IF($D45="Select","",IFERROR(VLOOKUP($D45,'Light Options'!$B:$E,4,0),""))</f>
        <v/>
      </c>
      <c r="I45" s="538" t="str">
        <f>IF($D45="Select","",IFERROR(VLOOKUP($D45,'Light Options'!$B:$D,3,0),""))</f>
        <v/>
      </c>
      <c r="J45" s="123"/>
      <c r="K45" s="123"/>
      <c r="L45" s="123"/>
      <c r="M45" s="123"/>
      <c r="N45" s="123" t="s">
        <v>428</v>
      </c>
      <c r="O45" s="571" t="str">
        <f>IF(OR($D45="",$D45="Select"),"",IFERROR(IF(VLOOKUP(D45&amp;N45,'Light Options'!$A:$H,8,0)=0,"",VLOOKUP(D45&amp;N45,'Light Options'!$A:$H,8,0)),""))</f>
        <v/>
      </c>
      <c r="P45" s="538" t="str">
        <f>IF(OR($D45="",$D45="Select"),"",IFERROR(IF(VLOOKUP(D45&amp;N45,'Light Options'!$A:$L,12,0)=0,"",VLOOKUP(D45&amp;N45,'Light Options'!$A:$L,12,0)),""))</f>
        <v/>
      </c>
      <c r="Q45" s="538" t="str">
        <f>IF(OR($D45="",$D45="Select"),"",IFERROR(IF(VLOOKUP(D45&amp;N45,'Light Options'!$A:$I,9,0)=0,"",VLOOKUP(D45&amp;N45,'Light Options'!$A:$I,9,0)),""))</f>
        <v/>
      </c>
      <c r="R45" s="538" t="str">
        <f t="shared" si="2"/>
        <v/>
      </c>
      <c r="S45" s="572" t="str">
        <f>IF(OR($D45="",$D45="Select"),"",IFERROR(VLOOKUP(D45&amp;CD$5,'Light Options'!$A:$J,10,0),0)*CD45+IFERROR(VLOOKUP(D45&amp;CE$5,'Light Options'!$A:$J,10,0),0)*CE45+IFERROR(VLOOKUP(D45&amp;CF$5,'Light Options'!$A:$J,10,0),0)*CF45)</f>
        <v/>
      </c>
      <c r="T45" s="659" t="str">
        <f>IF(OR($D45="",$D45="Select"),"",IFERROR(VLOOKUP(D45&amp;N45,'Light Options'!$A:$K,11,0),0))</f>
        <v/>
      </c>
      <c r="U45" s="650" t="str">
        <f t="shared" si="152"/>
        <v/>
      </c>
      <c r="V45" s="550" t="str">
        <f t="shared" si="153"/>
        <v/>
      </c>
      <c r="W45" s="582" t="str">
        <f t="shared" si="154"/>
        <v/>
      </c>
      <c r="X45" s="550" t="str">
        <f t="shared" si="3"/>
        <v/>
      </c>
      <c r="Y45" s="583" t="str">
        <f t="shared" si="4"/>
        <v/>
      </c>
      <c r="Z45" s="583" t="str">
        <f t="shared" si="5"/>
        <v/>
      </c>
      <c r="AA45" s="583" t="str">
        <f t="shared" si="155"/>
        <v/>
      </c>
      <c r="AB45" s="309" t="str">
        <f t="shared" si="156"/>
        <v/>
      </c>
      <c r="AC45" s="309" t="str">
        <f t="shared" si="157"/>
        <v/>
      </c>
      <c r="AD45" s="309" t="str">
        <f t="shared" si="158"/>
        <v/>
      </c>
      <c r="AE45" s="596"/>
      <c r="AF45" s="596" t="str">
        <f t="shared" si="159"/>
        <v/>
      </c>
      <c r="AG45" s="584" t="str">
        <f t="shared" si="160"/>
        <v/>
      </c>
      <c r="AH45" s="584" t="str">
        <f t="shared" si="161"/>
        <v/>
      </c>
      <c r="AI45" s="308" t="str">
        <f t="shared" si="162"/>
        <v/>
      </c>
      <c r="AJ45" s="308" t="str">
        <f t="shared" si="163"/>
        <v/>
      </c>
      <c r="AK45" s="308" t="str">
        <f t="shared" si="164"/>
        <v/>
      </c>
      <c r="AL45" s="309" t="str">
        <f t="shared" si="6"/>
        <v/>
      </c>
      <c r="AM45" s="309" t="str">
        <f t="shared" si="6"/>
        <v/>
      </c>
      <c r="AN45" s="309" t="str">
        <f t="shared" si="165"/>
        <v/>
      </c>
      <c r="AO45" s="309" t="str">
        <f t="shared" si="166"/>
        <v/>
      </c>
      <c r="AP45" s="309" t="str">
        <f t="shared" si="167"/>
        <v/>
      </c>
      <c r="AQ45" s="627" t="str">
        <f t="shared" si="7"/>
        <v/>
      </c>
      <c r="AR45" s="626" t="str">
        <f>IF(OR($D45="",$D45="Select"),"",IFERROR(VLOOKUP($D45&amp;N45,'Light Options'!$A:$O,13,0),0))</f>
        <v/>
      </c>
      <c r="AS45" s="309" t="str">
        <f t="shared" si="8"/>
        <v/>
      </c>
      <c r="AT45" s="309" t="str">
        <f t="shared" si="179"/>
        <v/>
      </c>
      <c r="AU45" s="309" t="str">
        <f t="shared" si="168"/>
        <v/>
      </c>
      <c r="AV45" s="627" t="str">
        <f t="shared" si="10"/>
        <v/>
      </c>
      <c r="AW45" s="626" t="str">
        <f t="shared" si="11"/>
        <v/>
      </c>
      <c r="AX45" s="309" t="str">
        <f t="shared" si="12"/>
        <v/>
      </c>
      <c r="AY45" s="309" t="str">
        <f t="shared" si="169"/>
        <v/>
      </c>
      <c r="AZ45" s="627" t="str">
        <f t="shared" si="13"/>
        <v/>
      </c>
      <c r="BA45" s="626" t="str">
        <f>IF(OR($D45="",$D45="Select"),"",IFERROR(VLOOKUP(D45&amp;N45,'Light Options'!$A:$O,15,0),0))</f>
        <v/>
      </c>
      <c r="BB45" s="309"/>
      <c r="BC45" s="309" t="str">
        <f t="shared" si="180"/>
        <v/>
      </c>
      <c r="BD45" s="309" t="str">
        <f t="shared" si="170"/>
        <v/>
      </c>
      <c r="BE45" s="627" t="str">
        <f t="shared" si="15"/>
        <v/>
      </c>
      <c r="BF45" s="626" t="str">
        <f t="shared" si="16"/>
        <v/>
      </c>
      <c r="BG45" s="309" t="str">
        <f t="shared" si="17"/>
        <v/>
      </c>
      <c r="BH45" s="309" t="str">
        <f t="shared" si="18"/>
        <v/>
      </c>
      <c r="BI45" s="309" t="str">
        <f t="shared" si="171"/>
        <v/>
      </c>
      <c r="BJ45" s="627" t="str">
        <f t="shared" si="19"/>
        <v/>
      </c>
      <c r="BK45" s="626" t="str">
        <f>IF(OR($D45="",$D45="Select"),"",IFERROR($M45*VLOOKUP($L45,'Light Options'!$A$503:$C$508,3,0),0))</f>
        <v/>
      </c>
      <c r="BL45" s="309" t="str">
        <f t="shared" si="172"/>
        <v/>
      </c>
      <c r="BM45" s="309" t="str">
        <f>IF(OR($D45="",$D45="Select"),"",IFERROR($M45*VLOOKUP($L45,'Light Options'!$A$503:$D$508,4,0),0))</f>
        <v/>
      </c>
      <c r="BN45" s="627" t="str">
        <f t="shared" si="173"/>
        <v/>
      </c>
      <c r="BO45" s="643" t="str">
        <f t="shared" si="20"/>
        <v/>
      </c>
      <c r="BP45" s="308" t="str">
        <f t="shared" si="21"/>
        <v/>
      </c>
      <c r="BQ45" s="548" t="str">
        <f>IF(OR($D45="",$D45="Select"),"",IFERROR(VLOOKUP(D45&amp;N45,'Light Options'!$A:$P,16,0),0))</f>
        <v/>
      </c>
      <c r="BR45" s="548" t="str">
        <f>IF(OR($D45="",$D45="Select"),"",IFERROR(VLOOKUP(D45&amp;N45,'Light Options'!$A:$Q,17,0),0))</f>
        <v/>
      </c>
      <c r="BS45" s="309" t="str">
        <f t="shared" si="181"/>
        <v/>
      </c>
      <c r="BT45" s="309" t="str">
        <f t="shared" si="174"/>
        <v/>
      </c>
      <c r="BU45" s="309" t="str">
        <f>IF(OR($D45="",$D45="Select"),"",IFERROR(VLOOKUP(D45&amp;N45,'Light Options'!$A:$E,5,0),0))</f>
        <v/>
      </c>
      <c r="BV45" s="309" t="str">
        <f t="shared" si="175"/>
        <v/>
      </c>
      <c r="BW45" s="309" t="str">
        <f t="shared" si="176"/>
        <v/>
      </c>
      <c r="BX45" s="627" t="str">
        <f t="shared" si="177"/>
        <v/>
      </c>
      <c r="CA45" s="667"/>
      <c r="CB45" s="667">
        <f t="shared" si="68"/>
        <v>0</v>
      </c>
      <c r="CC45" s="667">
        <f t="shared" si="69"/>
        <v>39</v>
      </c>
      <c r="CD45" s="667">
        <v>0</v>
      </c>
      <c r="CE45" s="667">
        <v>0</v>
      </c>
      <c r="CF45" s="667">
        <v>0</v>
      </c>
      <c r="CG45" s="673">
        <v>0</v>
      </c>
      <c r="CH45" s="673">
        <v>0</v>
      </c>
      <c r="CI45" s="673">
        <v>0</v>
      </c>
      <c r="CJ45" s="673">
        <v>0</v>
      </c>
      <c r="CK45" s="673">
        <v>0</v>
      </c>
      <c r="CL45" s="673">
        <v>0</v>
      </c>
      <c r="CM45" s="673">
        <v>0</v>
      </c>
      <c r="CN45" s="667"/>
    </row>
    <row r="46" spans="1:92" hidden="1" x14ac:dyDescent="0.2">
      <c r="A46" s="658">
        <v>40</v>
      </c>
      <c r="B46" s="123"/>
      <c r="C46" s="123"/>
      <c r="D46" s="123" t="str">
        <f>IF(E46="","",VLOOKUP($E46,'Light Options'!A:B,2,0))</f>
        <v/>
      </c>
      <c r="E46" s="123"/>
      <c r="F46" s="123"/>
      <c r="G46" s="28"/>
      <c r="H46" s="538" t="str">
        <f>IF($D46="Select","",IFERROR(VLOOKUP($D46,'Light Options'!$B:$E,4,0),""))</f>
        <v/>
      </c>
      <c r="I46" s="538" t="str">
        <f>IF($D46="Select","",IFERROR(VLOOKUP($D46,'Light Options'!$B:$D,3,0),""))</f>
        <v/>
      </c>
      <c r="J46" s="123"/>
      <c r="K46" s="123"/>
      <c r="L46" s="123"/>
      <c r="M46" s="123"/>
      <c r="N46" s="123" t="s">
        <v>428</v>
      </c>
      <c r="O46" s="571" t="str">
        <f>IF(OR($D46="",$D46="Select"),"",IFERROR(IF(VLOOKUP(D46&amp;N46,'Light Options'!$A:$H,8,0)=0,"",VLOOKUP(D46&amp;N46,'Light Options'!$A:$H,8,0)),""))</f>
        <v/>
      </c>
      <c r="P46" s="538" t="str">
        <f>IF(OR($D46="",$D46="Select"),"",IFERROR(IF(VLOOKUP(D46&amp;N46,'Light Options'!$A:$L,12,0)=0,"",VLOOKUP(D46&amp;N46,'Light Options'!$A:$L,12,0)),""))</f>
        <v/>
      </c>
      <c r="Q46" s="538" t="str">
        <f>IF(OR($D46="",$D46="Select"),"",IFERROR(IF(VLOOKUP(D46&amp;N46,'Light Options'!$A:$I,9,0)=0,"",VLOOKUP(D46&amp;N46,'Light Options'!$A:$I,9,0)),""))</f>
        <v/>
      </c>
      <c r="R46" s="538" t="str">
        <f>IF(F46="","",F46)</f>
        <v/>
      </c>
      <c r="S46" s="572" t="str">
        <f>IF(OR($D46="",$D46="Select"),"",IFERROR(VLOOKUP(D46&amp;CD$5,'Light Options'!$A:$J,10,0),0)*CD46+IFERROR(VLOOKUP(D46&amp;CE$5,'Light Options'!$A:$J,10,0),0)*CE46+IFERROR(VLOOKUP(D46&amp;CF$5,'Light Options'!$A:$J,10,0),0)*CF46)</f>
        <v/>
      </c>
      <c r="T46" s="659" t="str">
        <f>IF(OR($D46="",$D46="Select"),"",IFERROR(VLOOKUP(D46&amp;N46,'Light Options'!$A:$K,11,0),0))</f>
        <v/>
      </c>
      <c r="U46" s="650" t="str">
        <f t="shared" si="152"/>
        <v/>
      </c>
      <c r="V46" s="550" t="str">
        <f t="shared" si="153"/>
        <v/>
      </c>
      <c r="W46" s="582" t="str">
        <f t="shared" si="154"/>
        <v/>
      </c>
      <c r="X46" s="550" t="str">
        <f t="shared" ref="X46:X76" si="182">IF(OR($D46="",$D46="Select"),"",IFERROR(AF46/AP46,0))</f>
        <v/>
      </c>
      <c r="Y46" s="583" t="str">
        <f t="shared" ref="Y46:Y76" si="183">IF(OR($D46="",$D46="Select"),"",AU46+BD46)</f>
        <v/>
      </c>
      <c r="Z46" s="583" t="str">
        <f t="shared" ref="Z46:Z76" si="184">IF(OR($D46="",$D46="Select"),"",AW46+BF46)</f>
        <v/>
      </c>
      <c r="AA46" s="583" t="str">
        <f t="shared" si="155"/>
        <v/>
      </c>
      <c r="AB46" s="309" t="str">
        <f t="shared" si="156"/>
        <v/>
      </c>
      <c r="AC46" s="309" t="str">
        <f t="shared" si="157"/>
        <v/>
      </c>
      <c r="AD46" s="309" t="str">
        <f t="shared" si="158"/>
        <v/>
      </c>
      <c r="AE46" s="596"/>
      <c r="AF46" s="596" t="str">
        <f t="shared" si="159"/>
        <v/>
      </c>
      <c r="AG46" s="584" t="str">
        <f t="shared" si="160"/>
        <v/>
      </c>
      <c r="AH46" s="584" t="str">
        <f t="shared" si="161"/>
        <v/>
      </c>
      <c r="AI46" s="308" t="str">
        <f t="shared" si="162"/>
        <v/>
      </c>
      <c r="AJ46" s="308" t="str">
        <f t="shared" si="163"/>
        <v/>
      </c>
      <c r="AK46" s="308" t="str">
        <f t="shared" si="164"/>
        <v/>
      </c>
      <c r="AL46" s="309" t="str">
        <f t="shared" ref="AL46:AM76" si="185">IF(OR($D46="",$D46="Select"),"",IFERROR(AI46*$C$2,0))</f>
        <v/>
      </c>
      <c r="AM46" s="309" t="str">
        <f t="shared" si="185"/>
        <v/>
      </c>
      <c r="AN46" s="309" t="str">
        <f t="shared" si="165"/>
        <v/>
      </c>
      <c r="AO46" s="309" t="str">
        <f t="shared" si="166"/>
        <v/>
      </c>
      <c r="AP46" s="309" t="str">
        <f t="shared" si="167"/>
        <v/>
      </c>
      <c r="AQ46" s="627" t="str">
        <f t="shared" ref="AQ46:AQ76" si="186">IF(OR($D46="",$D46="Select"),"",$L$2*$R46)</f>
        <v/>
      </c>
      <c r="AR46" s="626" t="str">
        <f>IF(OR($D46="",$D46="Select"),"",IFERROR(VLOOKUP($D46&amp;N46,'Light Options'!$A:$O,13,0),0))</f>
        <v/>
      </c>
      <c r="AS46" s="309" t="str">
        <f t="shared" ref="AS46:AS76" si="187">IF(OR($D46="",$D46="Select"),"",AR46*R46)</f>
        <v/>
      </c>
      <c r="AT46" s="309" t="str">
        <f t="shared" si="179"/>
        <v/>
      </c>
      <c r="AU46" s="309" t="str">
        <f t="shared" si="168"/>
        <v/>
      </c>
      <c r="AV46" s="627" t="str">
        <f t="shared" ref="AV46:AV76" si="188">IF(OR($D46="",$D46="Select"),"",AU46*R46)</f>
        <v/>
      </c>
      <c r="AW46" s="626" t="str">
        <f t="shared" ref="AW46:AW76" si="189">IF(OR($D46="",$D46="Select"),"",AU46/(1-$F$2))</f>
        <v/>
      </c>
      <c r="AX46" s="309" t="str">
        <f t="shared" ref="AX46:AX76" si="190">IF(OR($D46="",$D46="Select"),"",AW46*R46)</f>
        <v/>
      </c>
      <c r="AY46" s="309" t="str">
        <f t="shared" si="169"/>
        <v/>
      </c>
      <c r="AZ46" s="627" t="str">
        <f t="shared" ref="AZ46:AZ76" si="191">IF(OR($D46="",$D46="Select"),"",AY46*R46)</f>
        <v/>
      </c>
      <c r="BA46" s="626" t="str">
        <f>IF(OR($D46="",$D46="Select"),"",IFERROR(VLOOKUP(D46&amp;N46,'Light Options'!$A:$O,15,0),0))</f>
        <v/>
      </c>
      <c r="BB46" s="309"/>
      <c r="BC46" s="309" t="str">
        <f t="shared" si="180"/>
        <v/>
      </c>
      <c r="BD46" s="309" t="str">
        <f t="shared" si="170"/>
        <v/>
      </c>
      <c r="BE46" s="627" t="str">
        <f t="shared" ref="BE46:BE76" si="192">IF(OR($D46="",$D46="Select"),"",IFERROR((BB46+BA46)*R46,0))</f>
        <v/>
      </c>
      <c r="BF46" s="626" t="str">
        <f t="shared" ref="BF46:BF76" si="193">IF(OR($D46="",$D46="Select"),"",BD46/(1-$I$2))</f>
        <v/>
      </c>
      <c r="BG46" s="309" t="str">
        <f t="shared" ref="BG46:BG76" si="194">IF(OR($D46="",$D46="Select"),"",BF46*F46)</f>
        <v/>
      </c>
      <c r="BH46" s="309" t="str">
        <f t="shared" ref="BH46:BH76" si="195">IF(OR($D46="",$D46="Select"),"",BD46*F46)</f>
        <v/>
      </c>
      <c r="BI46" s="309" t="str">
        <f t="shared" si="171"/>
        <v/>
      </c>
      <c r="BJ46" s="627" t="str">
        <f t="shared" ref="BJ46:BJ76" si="196">IF(OR($D46="",$D46="Select"),"",BI46*F46)</f>
        <v/>
      </c>
      <c r="BK46" s="626" t="str">
        <f>IF(OR($D46="",$D46="Select"),"",IFERROR($M46*VLOOKUP($L46,'Light Options'!$A$503:$C$508,3,0),0))</f>
        <v/>
      </c>
      <c r="BL46" s="309" t="str">
        <f t="shared" si="172"/>
        <v/>
      </c>
      <c r="BM46" s="309" t="str">
        <f>IF(OR($D46="",$D46="Select"),"",IFERROR($M46*VLOOKUP($L46,'Light Options'!$A$503:$D$508,4,0),0))</f>
        <v/>
      </c>
      <c r="BN46" s="627" t="str">
        <f t="shared" si="173"/>
        <v/>
      </c>
      <c r="BO46" s="643" t="str">
        <f t="shared" ref="BO46:BO76" si="197">IF(OR($D46="",$D46="Select"),"",IFERROR(I46/K46,0))</f>
        <v/>
      </c>
      <c r="BP46" s="308" t="str">
        <f t="shared" ref="BP46:BP76" si="198">IF(OR($D46="",$D46="Select"),"",IFERROR(F46/BO46,0))</f>
        <v/>
      </c>
      <c r="BQ46" s="548" t="str">
        <f>IF(OR($D46="",$D46="Select"),"",IFERROR(VLOOKUP(D46&amp;N46,'Light Options'!$A:$P,16,0),0))</f>
        <v/>
      </c>
      <c r="BR46" s="548" t="str">
        <f>IF(OR($D46="",$D46="Select"),"",IFERROR(VLOOKUP(D46&amp;N46,'Light Options'!$A:$Q,17,0),0))</f>
        <v/>
      </c>
      <c r="BS46" s="309" t="str">
        <f t="shared" si="181"/>
        <v/>
      </c>
      <c r="BT46" s="309" t="str">
        <f t="shared" si="174"/>
        <v/>
      </c>
      <c r="BU46" s="309" t="str">
        <f>IF(OR($D46="",$D46="Select"),"",IFERROR(VLOOKUP(D46&amp;N46,'Light Options'!$A:$E,5,0),0))</f>
        <v/>
      </c>
      <c r="BV46" s="309" t="str">
        <f t="shared" si="175"/>
        <v/>
      </c>
      <c r="BW46" s="309" t="str">
        <f t="shared" si="176"/>
        <v/>
      </c>
      <c r="BX46" s="627" t="str">
        <f t="shared" si="177"/>
        <v/>
      </c>
      <c r="CA46" s="667"/>
      <c r="CB46" s="667">
        <f t="shared" si="68"/>
        <v>0</v>
      </c>
      <c r="CC46" s="667">
        <f t="shared" si="69"/>
        <v>40</v>
      </c>
      <c r="CD46" s="667">
        <v>0</v>
      </c>
      <c r="CE46" s="667">
        <v>0</v>
      </c>
      <c r="CF46" s="667">
        <v>0</v>
      </c>
      <c r="CG46" s="673">
        <v>0</v>
      </c>
      <c r="CH46" s="673">
        <v>0</v>
      </c>
      <c r="CI46" s="673">
        <v>0</v>
      </c>
      <c r="CJ46" s="673">
        <v>0</v>
      </c>
      <c r="CK46" s="673">
        <v>0</v>
      </c>
      <c r="CL46" s="673">
        <v>0</v>
      </c>
      <c r="CM46" s="673">
        <v>0</v>
      </c>
      <c r="CN46" s="667"/>
    </row>
    <row r="47" spans="1:92" hidden="1" x14ac:dyDescent="0.2">
      <c r="A47" s="658">
        <v>41</v>
      </c>
      <c r="B47" s="123"/>
      <c r="C47" s="123"/>
      <c r="D47" s="123" t="str">
        <f>IF(E47="","",VLOOKUP($E47,'Light Options'!A:B,2,0))</f>
        <v/>
      </c>
      <c r="E47" s="123"/>
      <c r="F47" s="123"/>
      <c r="G47" s="28"/>
      <c r="H47" s="538" t="str">
        <f>IF($D47="Select","",IFERROR(VLOOKUP($D47,'Light Options'!$B:$E,4,0),""))</f>
        <v/>
      </c>
      <c r="I47" s="538" t="str">
        <f>IF($D47="Select","",IFERROR(VLOOKUP($D47,'Light Options'!$B:$D,3,0),""))</f>
        <v/>
      </c>
      <c r="J47" s="123"/>
      <c r="K47" s="123"/>
      <c r="L47" s="123"/>
      <c r="M47" s="123"/>
      <c r="N47" s="123" t="s">
        <v>428</v>
      </c>
      <c r="O47" s="571" t="str">
        <f>IF(OR($D47="",$D47="Select"),"",IFERROR(IF(VLOOKUP(D47&amp;N47,'Light Options'!$A:$H,8,0)=0,"",VLOOKUP(D47&amp;N47,'Light Options'!$A:$H,8,0)),""))</f>
        <v/>
      </c>
      <c r="P47" s="538" t="str">
        <f>IF(OR($D47="",$D47="Select"),"",IFERROR(IF(VLOOKUP(D47&amp;N47,'Light Options'!$A:$L,12,0)=0,"",VLOOKUP(D47&amp;N47,'Light Options'!$A:$L,12,0)),""))</f>
        <v/>
      </c>
      <c r="Q47" s="538" t="str">
        <f>IF(OR($D47="",$D47="Select"),"",IFERROR(IF(VLOOKUP(D47&amp;N47,'Light Options'!$A:$I,9,0)=0,"",VLOOKUP(D47&amp;N47,'Light Options'!$A:$I,9,0)),""))</f>
        <v/>
      </c>
      <c r="R47" s="538" t="str">
        <f>IF(F47="","",F47)</f>
        <v/>
      </c>
      <c r="S47" s="572" t="str">
        <f>IF(OR($D47="",$D47="Select"),"",IFERROR(VLOOKUP(D47&amp;CD$5,'Light Options'!$A:$J,10,0),0)*CD47+IFERROR(VLOOKUP(D47&amp;CE$5,'Light Options'!$A:$J,10,0),0)*CE47+IFERROR(VLOOKUP(D47&amp;CF$5,'Light Options'!$A:$J,10,0),0)*CF47)</f>
        <v/>
      </c>
      <c r="T47" s="659" t="str">
        <f>IF(OR($D47="",$D47="Select"),"",IFERROR(VLOOKUP(D47&amp;N47,'Light Options'!$A:$K,11,0),0))</f>
        <v/>
      </c>
      <c r="U47" s="650" t="str">
        <f t="shared" si="152"/>
        <v/>
      </c>
      <c r="V47" s="550" t="str">
        <f t="shared" si="153"/>
        <v/>
      </c>
      <c r="W47" s="582" t="str">
        <f t="shared" si="154"/>
        <v/>
      </c>
      <c r="X47" s="550" t="str">
        <f t="shared" si="182"/>
        <v/>
      </c>
      <c r="Y47" s="583" t="str">
        <f t="shared" si="183"/>
        <v/>
      </c>
      <c r="Z47" s="583" t="str">
        <f t="shared" si="184"/>
        <v/>
      </c>
      <c r="AA47" s="583" t="str">
        <f t="shared" si="155"/>
        <v/>
      </c>
      <c r="AB47" s="309" t="str">
        <f t="shared" si="156"/>
        <v/>
      </c>
      <c r="AC47" s="309" t="str">
        <f t="shared" si="157"/>
        <v/>
      </c>
      <c r="AD47" s="309" t="str">
        <f t="shared" si="158"/>
        <v/>
      </c>
      <c r="AE47" s="596"/>
      <c r="AF47" s="596" t="str">
        <f t="shared" si="159"/>
        <v/>
      </c>
      <c r="AG47" s="584" t="str">
        <f t="shared" si="160"/>
        <v/>
      </c>
      <c r="AH47" s="584" t="str">
        <f t="shared" si="161"/>
        <v/>
      </c>
      <c r="AI47" s="308" t="str">
        <f t="shared" si="162"/>
        <v/>
      </c>
      <c r="AJ47" s="308" t="str">
        <f t="shared" si="163"/>
        <v/>
      </c>
      <c r="AK47" s="308" t="str">
        <f t="shared" si="164"/>
        <v/>
      </c>
      <c r="AL47" s="309" t="str">
        <f t="shared" si="185"/>
        <v/>
      </c>
      <c r="AM47" s="309" t="str">
        <f t="shared" si="185"/>
        <v/>
      </c>
      <c r="AN47" s="309" t="str">
        <f t="shared" si="165"/>
        <v/>
      </c>
      <c r="AO47" s="309" t="str">
        <f t="shared" si="166"/>
        <v/>
      </c>
      <c r="AP47" s="309" t="str">
        <f t="shared" si="167"/>
        <v/>
      </c>
      <c r="AQ47" s="627" t="str">
        <f t="shared" si="186"/>
        <v/>
      </c>
      <c r="AR47" s="626" t="str">
        <f>IF(OR($D47="",$D47="Select"),"",IFERROR(VLOOKUP($D47&amp;N47,'Light Options'!$A:$O,13,0),0))</f>
        <v/>
      </c>
      <c r="AS47" s="309" t="str">
        <f t="shared" si="187"/>
        <v/>
      </c>
      <c r="AT47" s="309" t="str">
        <f t="shared" si="179"/>
        <v/>
      </c>
      <c r="AU47" s="309" t="str">
        <f t="shared" si="168"/>
        <v/>
      </c>
      <c r="AV47" s="627" t="str">
        <f t="shared" si="188"/>
        <v/>
      </c>
      <c r="AW47" s="626" t="str">
        <f t="shared" si="189"/>
        <v/>
      </c>
      <c r="AX47" s="309" t="str">
        <f t="shared" si="190"/>
        <v/>
      </c>
      <c r="AY47" s="309" t="str">
        <f t="shared" si="169"/>
        <v/>
      </c>
      <c r="AZ47" s="627" t="str">
        <f t="shared" si="191"/>
        <v/>
      </c>
      <c r="BA47" s="626" t="str">
        <f>IF(OR($D47="",$D47="Select"),"",IFERROR(VLOOKUP(D47&amp;N47,'Light Options'!$A:$O,15,0),0))</f>
        <v/>
      </c>
      <c r="BB47" s="309"/>
      <c r="BC47" s="309" t="str">
        <f t="shared" si="180"/>
        <v/>
      </c>
      <c r="BD47" s="309" t="str">
        <f t="shared" si="170"/>
        <v/>
      </c>
      <c r="BE47" s="627" t="str">
        <f t="shared" si="192"/>
        <v/>
      </c>
      <c r="BF47" s="626" t="str">
        <f t="shared" si="193"/>
        <v/>
      </c>
      <c r="BG47" s="309" t="str">
        <f t="shared" si="194"/>
        <v/>
      </c>
      <c r="BH47" s="309" t="str">
        <f t="shared" si="195"/>
        <v/>
      </c>
      <c r="BI47" s="309" t="str">
        <f t="shared" si="171"/>
        <v/>
      </c>
      <c r="BJ47" s="627" t="str">
        <f t="shared" si="196"/>
        <v/>
      </c>
      <c r="BK47" s="626" t="str">
        <f>IF(OR($D47="",$D47="Select"),"",IFERROR($M47*VLOOKUP($L47,'Light Options'!$A$503:$C$508,3,0),0))</f>
        <v/>
      </c>
      <c r="BL47" s="309" t="str">
        <f t="shared" si="172"/>
        <v/>
      </c>
      <c r="BM47" s="309" t="str">
        <f>IF(OR($D47="",$D47="Select"),"",IFERROR($M47*VLOOKUP($L47,'Light Options'!$A$503:$D$508,4,0),0))</f>
        <v/>
      </c>
      <c r="BN47" s="627" t="str">
        <f t="shared" si="173"/>
        <v/>
      </c>
      <c r="BO47" s="643" t="str">
        <f t="shared" si="197"/>
        <v/>
      </c>
      <c r="BP47" s="308" t="str">
        <f t="shared" si="198"/>
        <v/>
      </c>
      <c r="BQ47" s="548" t="str">
        <f>IF(OR($D47="",$D47="Select"),"",IFERROR(VLOOKUP(D47&amp;N47,'Light Options'!$A:$P,16,0),0))</f>
        <v/>
      </c>
      <c r="BR47" s="548" t="str">
        <f>IF(OR($D47="",$D47="Select"),"",IFERROR(VLOOKUP(D47&amp;N47,'Light Options'!$A:$Q,17,0),0))</f>
        <v/>
      </c>
      <c r="BS47" s="309" t="str">
        <f t="shared" si="181"/>
        <v/>
      </c>
      <c r="BT47" s="309" t="str">
        <f t="shared" si="174"/>
        <v/>
      </c>
      <c r="BU47" s="309" t="str">
        <f>IF(OR($D47="",$D47="Select"),"",IFERROR(VLOOKUP(D47&amp;N47,'Light Options'!$A:$E,5,0),0))</f>
        <v/>
      </c>
      <c r="BV47" s="309" t="str">
        <f t="shared" si="175"/>
        <v/>
      </c>
      <c r="BW47" s="309" t="str">
        <f t="shared" si="176"/>
        <v/>
      </c>
      <c r="BX47" s="627" t="str">
        <f t="shared" si="177"/>
        <v/>
      </c>
      <c r="CA47" s="667"/>
      <c r="CB47" s="667">
        <f t="shared" si="68"/>
        <v>0</v>
      </c>
      <c r="CC47" s="667">
        <f t="shared" si="69"/>
        <v>41</v>
      </c>
      <c r="CD47" s="667">
        <v>0</v>
      </c>
      <c r="CE47" s="667">
        <v>0</v>
      </c>
      <c r="CF47" s="667">
        <v>0</v>
      </c>
      <c r="CG47" s="673">
        <v>0</v>
      </c>
      <c r="CH47" s="673">
        <v>0</v>
      </c>
      <c r="CI47" s="673">
        <v>0</v>
      </c>
      <c r="CJ47" s="673">
        <v>0</v>
      </c>
      <c r="CK47" s="673">
        <v>0</v>
      </c>
      <c r="CL47" s="673">
        <v>0</v>
      </c>
      <c r="CM47" s="673">
        <v>0</v>
      </c>
      <c r="CN47" s="667"/>
    </row>
    <row r="48" spans="1:92" hidden="1" x14ac:dyDescent="0.2">
      <c r="A48" s="658">
        <v>42</v>
      </c>
      <c r="B48" s="123"/>
      <c r="C48" s="123"/>
      <c r="D48" s="123" t="str">
        <f>IF(E48="","",VLOOKUP($E48,'Light Options'!A:B,2,0))</f>
        <v/>
      </c>
      <c r="E48" s="123"/>
      <c r="F48" s="123"/>
      <c r="G48" s="28"/>
      <c r="H48" s="538" t="str">
        <f>IF($D48="Select","",IFERROR(VLOOKUP($D48,'Light Options'!$B:$E,4,0),""))</f>
        <v/>
      </c>
      <c r="I48" s="538" t="str">
        <f>IF($D48="Select","",IFERROR(VLOOKUP($D48,'Light Options'!$B:$D,3,0),""))</f>
        <v/>
      </c>
      <c r="J48" s="123"/>
      <c r="K48" s="123"/>
      <c r="L48" s="123"/>
      <c r="M48" s="123"/>
      <c r="N48" s="123" t="s">
        <v>428</v>
      </c>
      <c r="O48" s="571" t="str">
        <f>IF(OR($D48="",$D48="Select"),"",IFERROR(IF(VLOOKUP(D48&amp;N48,'Light Options'!$A:$H,8,0)=0,"",VLOOKUP(D48&amp;N48,'Light Options'!$A:$H,8,0)),""))</f>
        <v/>
      </c>
      <c r="P48" s="538" t="str">
        <f>IF(OR($D48="",$D48="Select"),"",IFERROR(IF(VLOOKUP(D48&amp;N48,'Light Options'!$A:$L,12,0)=0,"",VLOOKUP(D48&amp;N48,'Light Options'!$A:$L,12,0)),""))</f>
        <v/>
      </c>
      <c r="Q48" s="538" t="str">
        <f>IF(OR($D48="",$D48="Select"),"",IFERROR(IF(VLOOKUP(D48&amp;N48,'Light Options'!$A:$I,9,0)=0,"",VLOOKUP(D48&amp;N48,'Light Options'!$A:$I,9,0)),""))</f>
        <v/>
      </c>
      <c r="R48" s="538" t="str">
        <f t="shared" si="2"/>
        <v/>
      </c>
      <c r="S48" s="572" t="str">
        <f>IF(OR($D48="",$D48="Select"),"",IFERROR(VLOOKUP(D48&amp;CD$5,'Light Options'!$A:$J,10,0),0)*CD48+IFERROR(VLOOKUP(D48&amp;CE$5,'Light Options'!$A:$J,10,0),0)*CE48+IFERROR(VLOOKUP(D48&amp;CF$5,'Light Options'!$A:$J,10,0),0)*CF48)</f>
        <v/>
      </c>
      <c r="T48" s="659" t="str">
        <f>IF(OR($D48="",$D48="Select"),"",IFERROR(VLOOKUP(D48&amp;N48,'Light Options'!$A:$K,11,0),0))</f>
        <v/>
      </c>
      <c r="U48" s="650" t="str">
        <f t="shared" si="152"/>
        <v/>
      </c>
      <c r="V48" s="550" t="str">
        <f t="shared" si="153"/>
        <v/>
      </c>
      <c r="W48" s="582" t="str">
        <f t="shared" si="154"/>
        <v/>
      </c>
      <c r="X48" s="550" t="str">
        <f t="shared" si="182"/>
        <v/>
      </c>
      <c r="Y48" s="583" t="str">
        <f t="shared" si="183"/>
        <v/>
      </c>
      <c r="Z48" s="583" t="str">
        <f t="shared" si="184"/>
        <v/>
      </c>
      <c r="AA48" s="583" t="str">
        <f t="shared" si="155"/>
        <v/>
      </c>
      <c r="AB48" s="309" t="str">
        <f t="shared" si="156"/>
        <v/>
      </c>
      <c r="AC48" s="309" t="str">
        <f t="shared" si="157"/>
        <v/>
      </c>
      <c r="AD48" s="309" t="str">
        <f t="shared" si="158"/>
        <v/>
      </c>
      <c r="AE48" s="596"/>
      <c r="AF48" s="596" t="str">
        <f t="shared" si="159"/>
        <v/>
      </c>
      <c r="AG48" s="584" t="str">
        <f t="shared" si="160"/>
        <v/>
      </c>
      <c r="AH48" s="584" t="str">
        <f t="shared" si="161"/>
        <v/>
      </c>
      <c r="AI48" s="308" t="str">
        <f t="shared" si="162"/>
        <v/>
      </c>
      <c r="AJ48" s="308" t="str">
        <f t="shared" si="163"/>
        <v/>
      </c>
      <c r="AK48" s="308" t="str">
        <f t="shared" si="164"/>
        <v/>
      </c>
      <c r="AL48" s="309" t="str">
        <f t="shared" si="185"/>
        <v/>
      </c>
      <c r="AM48" s="309" t="str">
        <f t="shared" si="185"/>
        <v/>
      </c>
      <c r="AN48" s="309" t="str">
        <f t="shared" si="165"/>
        <v/>
      </c>
      <c r="AO48" s="309" t="str">
        <f t="shared" si="166"/>
        <v/>
      </c>
      <c r="AP48" s="309" t="str">
        <f t="shared" si="167"/>
        <v/>
      </c>
      <c r="AQ48" s="627" t="str">
        <f t="shared" si="186"/>
        <v/>
      </c>
      <c r="AR48" s="626" t="str">
        <f>IF(OR($D48="",$D48="Select"),"",IFERROR(VLOOKUP($D48&amp;N48,'Light Options'!$A:$O,13,0),0))</f>
        <v/>
      </c>
      <c r="AS48" s="309" t="str">
        <f t="shared" si="187"/>
        <v/>
      </c>
      <c r="AT48" s="309" t="str">
        <f t="shared" si="179"/>
        <v/>
      </c>
      <c r="AU48" s="309" t="str">
        <f t="shared" si="168"/>
        <v/>
      </c>
      <c r="AV48" s="627" t="str">
        <f t="shared" si="188"/>
        <v/>
      </c>
      <c r="AW48" s="626" t="str">
        <f t="shared" si="189"/>
        <v/>
      </c>
      <c r="AX48" s="309" t="str">
        <f t="shared" si="190"/>
        <v/>
      </c>
      <c r="AY48" s="309" t="str">
        <f t="shared" si="169"/>
        <v/>
      </c>
      <c r="AZ48" s="627" t="str">
        <f t="shared" si="191"/>
        <v/>
      </c>
      <c r="BA48" s="626" t="str">
        <f>IF(OR($D48="",$D48="Select"),"",IFERROR(VLOOKUP(D48&amp;N48,'Light Options'!$A:$O,15,0),0))</f>
        <v/>
      </c>
      <c r="BB48" s="309"/>
      <c r="BC48" s="309" t="str">
        <f t="shared" si="180"/>
        <v/>
      </c>
      <c r="BD48" s="309" t="str">
        <f t="shared" si="170"/>
        <v/>
      </c>
      <c r="BE48" s="627" t="str">
        <f t="shared" si="192"/>
        <v/>
      </c>
      <c r="BF48" s="626" t="str">
        <f t="shared" si="193"/>
        <v/>
      </c>
      <c r="BG48" s="309" t="str">
        <f t="shared" si="194"/>
        <v/>
      </c>
      <c r="BH48" s="309" t="str">
        <f t="shared" si="195"/>
        <v/>
      </c>
      <c r="BI48" s="309" t="str">
        <f t="shared" si="171"/>
        <v/>
      </c>
      <c r="BJ48" s="627" t="str">
        <f t="shared" si="196"/>
        <v/>
      </c>
      <c r="BK48" s="626" t="str">
        <f>IF(OR($D48="",$D48="Select"),"",IFERROR($M48*VLOOKUP($L48,'Light Options'!$A$503:$C$508,3,0),0))</f>
        <v/>
      </c>
      <c r="BL48" s="309" t="str">
        <f t="shared" si="172"/>
        <v/>
      </c>
      <c r="BM48" s="309" t="str">
        <f>IF(OR($D48="",$D48="Select"),"",IFERROR($M48*VLOOKUP($L48,'Light Options'!$A$503:$D$508,4,0),0))</f>
        <v/>
      </c>
      <c r="BN48" s="627" t="str">
        <f t="shared" si="173"/>
        <v/>
      </c>
      <c r="BO48" s="643" t="str">
        <f t="shared" si="197"/>
        <v/>
      </c>
      <c r="BP48" s="308" t="str">
        <f t="shared" si="198"/>
        <v/>
      </c>
      <c r="BQ48" s="548" t="str">
        <f>IF(OR($D48="",$D48="Select"),"",IFERROR(VLOOKUP(D48&amp;N48,'Light Options'!$A:$P,16,0),0))</f>
        <v/>
      </c>
      <c r="BR48" s="548" t="str">
        <f>IF(OR($D48="",$D48="Select"),"",IFERROR(VLOOKUP(D48&amp;N48,'Light Options'!$A:$Q,17,0),0))</f>
        <v/>
      </c>
      <c r="BS48" s="309" t="str">
        <f t="shared" si="181"/>
        <v/>
      </c>
      <c r="BT48" s="309" t="str">
        <f t="shared" si="174"/>
        <v/>
      </c>
      <c r="BU48" s="309" t="str">
        <f>IF(OR($D48="",$D48="Select"),"",IFERROR(VLOOKUP(D48&amp;N48,'Light Options'!$A:$E,5,0),0))</f>
        <v/>
      </c>
      <c r="BV48" s="309" t="str">
        <f t="shared" si="175"/>
        <v/>
      </c>
      <c r="BW48" s="309" t="str">
        <f t="shared" si="176"/>
        <v/>
      </c>
      <c r="BX48" s="627" t="str">
        <f t="shared" si="177"/>
        <v/>
      </c>
      <c r="BY48" s="575"/>
      <c r="BZ48" s="575"/>
      <c r="CA48" s="667"/>
      <c r="CB48" s="667">
        <f t="shared" si="68"/>
        <v>0</v>
      </c>
      <c r="CC48" s="667">
        <f t="shared" si="69"/>
        <v>42</v>
      </c>
      <c r="CD48" s="667">
        <v>0</v>
      </c>
      <c r="CE48" s="667">
        <v>0</v>
      </c>
      <c r="CF48" s="667">
        <v>0</v>
      </c>
      <c r="CG48" s="673">
        <v>0</v>
      </c>
      <c r="CH48" s="673">
        <v>0</v>
      </c>
      <c r="CI48" s="673">
        <v>0</v>
      </c>
      <c r="CJ48" s="673">
        <v>0</v>
      </c>
      <c r="CK48" s="673">
        <v>0</v>
      </c>
      <c r="CL48" s="673">
        <v>0</v>
      </c>
      <c r="CM48" s="673">
        <v>0</v>
      </c>
      <c r="CN48" s="667"/>
    </row>
    <row r="49" spans="1:92" hidden="1" x14ac:dyDescent="0.2">
      <c r="A49" s="658">
        <v>43</v>
      </c>
      <c r="B49" s="123"/>
      <c r="C49" s="123"/>
      <c r="D49" s="123" t="str">
        <f>IF(E49="","",VLOOKUP($E49,'Light Options'!A:B,2,0))</f>
        <v/>
      </c>
      <c r="E49" s="123"/>
      <c r="F49" s="123"/>
      <c r="G49" s="28"/>
      <c r="H49" s="538" t="str">
        <f>IF($D49="Select","",IFERROR(VLOOKUP($D49,'Light Options'!$B:$E,4,0),""))</f>
        <v/>
      </c>
      <c r="I49" s="538" t="str">
        <f>IF($D49="Select","",IFERROR(VLOOKUP($D49,'Light Options'!$B:$D,3,0),""))</f>
        <v/>
      </c>
      <c r="J49" s="123"/>
      <c r="K49" s="123"/>
      <c r="L49" s="123"/>
      <c r="M49" s="123"/>
      <c r="N49" s="123" t="s">
        <v>428</v>
      </c>
      <c r="O49" s="571" t="str">
        <f>IF(OR($D49="",$D49="Select"),"",IFERROR(IF(VLOOKUP(D49&amp;N49,'Light Options'!$A:$H,8,0)=0,"",VLOOKUP(D49&amp;N49,'Light Options'!$A:$H,8,0)),""))</f>
        <v/>
      </c>
      <c r="P49" s="538" t="str">
        <f>IF(OR($D49="",$D49="Select"),"",IFERROR(IF(VLOOKUP(D49&amp;N49,'Light Options'!$A:$L,12,0)=0,"",VLOOKUP(D49&amp;N49,'Light Options'!$A:$L,12,0)),""))</f>
        <v/>
      </c>
      <c r="Q49" s="538" t="str">
        <f>IF(OR($D49="",$D49="Select"),"",IFERROR(IF(VLOOKUP(D49&amp;N49,'Light Options'!$A:$I,9,0)=0,"",VLOOKUP(D49&amp;N49,'Light Options'!$A:$I,9,0)),""))</f>
        <v/>
      </c>
      <c r="R49" s="538" t="str">
        <f>IF(F49="","",F49)</f>
        <v/>
      </c>
      <c r="S49" s="572" t="str">
        <f>IF(OR($D49="",$D49="Select"),"",IFERROR(VLOOKUP(D49&amp;CD$5,'Light Options'!$A:$J,10,0),0)*CD49+IFERROR(VLOOKUP(D49&amp;CE$5,'Light Options'!$A:$J,10,0),0)*CE49+IFERROR(VLOOKUP(D49&amp;CF$5,'Light Options'!$A:$J,10,0),0)*CF49)</f>
        <v/>
      </c>
      <c r="T49" s="659" t="str">
        <f>IF(OR($D49="",$D49="Select"),"",IFERROR(VLOOKUP(D49&amp;N49,'Light Options'!$A:$K,11,0),0))</f>
        <v/>
      </c>
      <c r="U49" s="650" t="str">
        <f t="shared" si="152"/>
        <v/>
      </c>
      <c r="V49" s="550" t="str">
        <f t="shared" si="153"/>
        <v/>
      </c>
      <c r="W49" s="582" t="str">
        <f t="shared" si="154"/>
        <v/>
      </c>
      <c r="X49" s="550" t="str">
        <f t="shared" si="182"/>
        <v/>
      </c>
      <c r="Y49" s="583" t="str">
        <f t="shared" si="183"/>
        <v/>
      </c>
      <c r="Z49" s="583" t="str">
        <f t="shared" si="184"/>
        <v/>
      </c>
      <c r="AA49" s="583" t="str">
        <f t="shared" si="155"/>
        <v/>
      </c>
      <c r="AB49" s="309" t="str">
        <f t="shared" si="156"/>
        <v/>
      </c>
      <c r="AC49" s="309" t="str">
        <f t="shared" si="157"/>
        <v/>
      </c>
      <c r="AD49" s="309" t="str">
        <f t="shared" si="158"/>
        <v/>
      </c>
      <c r="AE49" s="596"/>
      <c r="AF49" s="596" t="str">
        <f t="shared" si="159"/>
        <v/>
      </c>
      <c r="AG49" s="584" t="str">
        <f t="shared" si="160"/>
        <v/>
      </c>
      <c r="AH49" s="584" t="str">
        <f t="shared" si="161"/>
        <v/>
      </c>
      <c r="AI49" s="308" t="str">
        <f t="shared" si="162"/>
        <v/>
      </c>
      <c r="AJ49" s="308" t="str">
        <f t="shared" si="163"/>
        <v/>
      </c>
      <c r="AK49" s="308" t="str">
        <f t="shared" si="164"/>
        <v/>
      </c>
      <c r="AL49" s="309" t="str">
        <f t="shared" si="185"/>
        <v/>
      </c>
      <c r="AM49" s="309" t="str">
        <f t="shared" si="185"/>
        <v/>
      </c>
      <c r="AN49" s="309" t="str">
        <f t="shared" si="165"/>
        <v/>
      </c>
      <c r="AO49" s="309" t="str">
        <f t="shared" si="166"/>
        <v/>
      </c>
      <c r="AP49" s="309" t="str">
        <f t="shared" si="167"/>
        <v/>
      </c>
      <c r="AQ49" s="627" t="str">
        <f t="shared" si="186"/>
        <v/>
      </c>
      <c r="AR49" s="626" t="str">
        <f>IF(OR($D49="",$D49="Select"),"",IFERROR(VLOOKUP($D49&amp;N49,'Light Options'!$A:$O,13,0),0))</f>
        <v/>
      </c>
      <c r="AS49" s="309" t="str">
        <f t="shared" si="187"/>
        <v/>
      </c>
      <c r="AT49" s="309" t="str">
        <f t="shared" si="179"/>
        <v/>
      </c>
      <c r="AU49" s="309" t="str">
        <f t="shared" si="168"/>
        <v/>
      </c>
      <c r="AV49" s="627" t="str">
        <f t="shared" si="188"/>
        <v/>
      </c>
      <c r="AW49" s="626" t="str">
        <f t="shared" si="189"/>
        <v/>
      </c>
      <c r="AX49" s="309" t="str">
        <f t="shared" si="190"/>
        <v/>
      </c>
      <c r="AY49" s="309" t="str">
        <f t="shared" si="169"/>
        <v/>
      </c>
      <c r="AZ49" s="627" t="str">
        <f t="shared" si="191"/>
        <v/>
      </c>
      <c r="BA49" s="626" t="str">
        <f>IF(OR($D49="",$D49="Select"),"",IFERROR(VLOOKUP(D49&amp;N49,'Light Options'!$A:$O,15,0),0))</f>
        <v/>
      </c>
      <c r="BB49" s="309"/>
      <c r="BC49" s="309" t="str">
        <f t="shared" si="180"/>
        <v/>
      </c>
      <c r="BD49" s="309" t="str">
        <f t="shared" si="170"/>
        <v/>
      </c>
      <c r="BE49" s="627" t="str">
        <f t="shared" si="192"/>
        <v/>
      </c>
      <c r="BF49" s="626" t="str">
        <f t="shared" si="193"/>
        <v/>
      </c>
      <c r="BG49" s="309" t="str">
        <f t="shared" si="194"/>
        <v/>
      </c>
      <c r="BH49" s="309" t="str">
        <f t="shared" si="195"/>
        <v/>
      </c>
      <c r="BI49" s="309" t="str">
        <f t="shared" si="171"/>
        <v/>
      </c>
      <c r="BJ49" s="627" t="str">
        <f t="shared" si="196"/>
        <v/>
      </c>
      <c r="BK49" s="626" t="str">
        <f>IF(OR($D49="",$D49="Select"),"",IFERROR($M49*VLOOKUP($L49,'Light Options'!$A$503:$C$508,3,0),0))</f>
        <v/>
      </c>
      <c r="BL49" s="309" t="str">
        <f t="shared" si="172"/>
        <v/>
      </c>
      <c r="BM49" s="309" t="str">
        <f>IF(OR($D49="",$D49="Select"),"",IFERROR($M49*VLOOKUP($L49,'Light Options'!$A$503:$D$508,4,0),0))</f>
        <v/>
      </c>
      <c r="BN49" s="627" t="str">
        <f t="shared" si="173"/>
        <v/>
      </c>
      <c r="BO49" s="643" t="str">
        <f t="shared" si="197"/>
        <v/>
      </c>
      <c r="BP49" s="308" t="str">
        <f t="shared" si="198"/>
        <v/>
      </c>
      <c r="BQ49" s="548" t="str">
        <f>IF(OR($D49="",$D49="Select"),"",IFERROR(VLOOKUP(D49&amp;N49,'Light Options'!$A:$P,16,0),0))</f>
        <v/>
      </c>
      <c r="BR49" s="548" t="str">
        <f>IF(OR($D49="",$D49="Select"),"",IFERROR(VLOOKUP(D49&amp;N49,'Light Options'!$A:$Q,17,0),0))</f>
        <v/>
      </c>
      <c r="BS49" s="309" t="str">
        <f t="shared" si="181"/>
        <v/>
      </c>
      <c r="BT49" s="309" t="str">
        <f t="shared" si="174"/>
        <v/>
      </c>
      <c r="BU49" s="309" t="str">
        <f>IF(OR($D49="",$D49="Select"),"",IFERROR(VLOOKUP(D49&amp;N49,'Light Options'!$A:$E,5,0),0))</f>
        <v/>
      </c>
      <c r="BV49" s="309" t="str">
        <f t="shared" si="175"/>
        <v/>
      </c>
      <c r="BW49" s="309" t="str">
        <f t="shared" si="176"/>
        <v/>
      </c>
      <c r="BX49" s="627" t="str">
        <f t="shared" si="177"/>
        <v/>
      </c>
      <c r="CA49" s="667"/>
      <c r="CB49" s="667">
        <f t="shared" si="68"/>
        <v>0</v>
      </c>
      <c r="CC49" s="667">
        <f t="shared" si="69"/>
        <v>43</v>
      </c>
      <c r="CD49" s="667">
        <v>0</v>
      </c>
      <c r="CE49" s="667">
        <v>0</v>
      </c>
      <c r="CF49" s="667">
        <v>0</v>
      </c>
      <c r="CG49" s="673">
        <v>0</v>
      </c>
      <c r="CH49" s="673">
        <v>0</v>
      </c>
      <c r="CI49" s="673">
        <v>0</v>
      </c>
      <c r="CJ49" s="673">
        <v>0</v>
      </c>
      <c r="CK49" s="673">
        <v>0</v>
      </c>
      <c r="CL49" s="673">
        <v>0</v>
      </c>
      <c r="CM49" s="673">
        <v>0</v>
      </c>
      <c r="CN49" s="667"/>
    </row>
    <row r="50" spans="1:92" hidden="1" x14ac:dyDescent="0.2">
      <c r="A50" s="658">
        <v>44</v>
      </c>
      <c r="B50" s="123"/>
      <c r="C50" s="123"/>
      <c r="D50" s="123" t="str">
        <f>IF(E50="","",VLOOKUP($E50,'Light Options'!A:B,2,0))</f>
        <v/>
      </c>
      <c r="E50" s="123"/>
      <c r="F50" s="123"/>
      <c r="G50" s="28"/>
      <c r="H50" s="538" t="str">
        <f>IF($D50="Select","",IFERROR(VLOOKUP($D50,'Light Options'!$B:$E,4,0),""))</f>
        <v/>
      </c>
      <c r="I50" s="538" t="str">
        <f>IF($D50="Select","",IFERROR(VLOOKUP($D50,'Light Options'!$B:$D,3,0),""))</f>
        <v/>
      </c>
      <c r="J50" s="123"/>
      <c r="K50" s="123"/>
      <c r="L50" s="123"/>
      <c r="M50" s="123"/>
      <c r="N50" s="123" t="s">
        <v>428</v>
      </c>
      <c r="O50" s="571" t="str">
        <f>IF(OR($D50="",$D50="Select"),"",IFERROR(IF(VLOOKUP(D50&amp;N50,'Light Options'!$A:$H,8,0)=0,"",VLOOKUP(D50&amp;N50,'Light Options'!$A:$H,8,0)),""))</f>
        <v/>
      </c>
      <c r="P50" s="538" t="str">
        <f>IF(OR($D50="",$D50="Select"),"",IFERROR(IF(VLOOKUP(D50&amp;N50,'Light Options'!$A:$L,12,0)=0,"",VLOOKUP(D50&amp;N50,'Light Options'!$A:$L,12,0)),""))</f>
        <v/>
      </c>
      <c r="Q50" s="538" t="str">
        <f>IF(OR($D50="",$D50="Select"),"",IFERROR(IF(VLOOKUP(D50&amp;N50,'Light Options'!$A:$I,9,0)=0,"",VLOOKUP(D50&amp;N50,'Light Options'!$A:$I,9,0)),""))</f>
        <v/>
      </c>
      <c r="R50" s="538" t="str">
        <f t="shared" si="2"/>
        <v/>
      </c>
      <c r="S50" s="572" t="str">
        <f>IF(OR($D50="",$D50="Select"),"",IFERROR(VLOOKUP(D50&amp;CD$5,'Light Options'!$A:$J,10,0),0)*CD50+IFERROR(VLOOKUP(D50&amp;CE$5,'Light Options'!$A:$J,10,0),0)*CE50+IFERROR(VLOOKUP(D50&amp;CF$5,'Light Options'!$A:$J,10,0),0)*CF50)</f>
        <v/>
      </c>
      <c r="T50" s="659" t="str">
        <f>IF(OR($D50="",$D50="Select"),"",IFERROR(VLOOKUP(D50&amp;N50,'Light Options'!$A:$K,11,0),0))</f>
        <v/>
      </c>
      <c r="U50" s="650" t="str">
        <f t="shared" si="152"/>
        <v/>
      </c>
      <c r="V50" s="550" t="str">
        <f t="shared" si="153"/>
        <v/>
      </c>
      <c r="W50" s="582" t="str">
        <f t="shared" si="154"/>
        <v/>
      </c>
      <c r="X50" s="550" t="str">
        <f t="shared" si="182"/>
        <v/>
      </c>
      <c r="Y50" s="583" t="str">
        <f t="shared" si="183"/>
        <v/>
      </c>
      <c r="Z50" s="583" t="str">
        <f t="shared" si="184"/>
        <v/>
      </c>
      <c r="AA50" s="583" t="str">
        <f t="shared" si="155"/>
        <v/>
      </c>
      <c r="AB50" s="309" t="str">
        <f t="shared" si="156"/>
        <v/>
      </c>
      <c r="AC50" s="309" t="str">
        <f t="shared" si="157"/>
        <v/>
      </c>
      <c r="AD50" s="309" t="str">
        <f t="shared" si="158"/>
        <v/>
      </c>
      <c r="AE50" s="596"/>
      <c r="AF50" s="596" t="str">
        <f t="shared" si="159"/>
        <v/>
      </c>
      <c r="AG50" s="584" t="str">
        <f t="shared" si="160"/>
        <v/>
      </c>
      <c r="AH50" s="584" t="str">
        <f t="shared" si="161"/>
        <v/>
      </c>
      <c r="AI50" s="308" t="str">
        <f t="shared" si="162"/>
        <v/>
      </c>
      <c r="AJ50" s="308" t="str">
        <f t="shared" si="163"/>
        <v/>
      </c>
      <c r="AK50" s="308" t="str">
        <f t="shared" si="164"/>
        <v/>
      </c>
      <c r="AL50" s="309" t="str">
        <f t="shared" si="185"/>
        <v/>
      </c>
      <c r="AM50" s="309" t="str">
        <f t="shared" si="185"/>
        <v/>
      </c>
      <c r="AN50" s="309" t="str">
        <f t="shared" si="165"/>
        <v/>
      </c>
      <c r="AO50" s="309" t="str">
        <f t="shared" si="166"/>
        <v/>
      </c>
      <c r="AP50" s="309" t="str">
        <f t="shared" si="167"/>
        <v/>
      </c>
      <c r="AQ50" s="627" t="str">
        <f t="shared" si="186"/>
        <v/>
      </c>
      <c r="AR50" s="626" t="str">
        <f>IF(OR($D50="",$D50="Select"),"",IFERROR(VLOOKUP($D50&amp;N50,'Light Options'!$A:$O,13,0),0))</f>
        <v/>
      </c>
      <c r="AS50" s="309" t="str">
        <f t="shared" si="187"/>
        <v/>
      </c>
      <c r="AT50" s="309" t="str">
        <f t="shared" si="179"/>
        <v/>
      </c>
      <c r="AU50" s="309" t="str">
        <f t="shared" si="168"/>
        <v/>
      </c>
      <c r="AV50" s="627" t="str">
        <f t="shared" si="188"/>
        <v/>
      </c>
      <c r="AW50" s="626" t="str">
        <f t="shared" si="189"/>
        <v/>
      </c>
      <c r="AX50" s="309" t="str">
        <f t="shared" si="190"/>
        <v/>
      </c>
      <c r="AY50" s="309" t="str">
        <f t="shared" si="169"/>
        <v/>
      </c>
      <c r="AZ50" s="627" t="str">
        <f t="shared" si="191"/>
        <v/>
      </c>
      <c r="BA50" s="626" t="str">
        <f>IF(OR($D50="",$D50="Select"),"",IFERROR(VLOOKUP(D50&amp;N50,'Light Options'!$A:$O,15,0),0))</f>
        <v/>
      </c>
      <c r="BB50" s="309"/>
      <c r="BC50" s="309" t="str">
        <f t="shared" si="180"/>
        <v/>
      </c>
      <c r="BD50" s="309" t="str">
        <f t="shared" si="170"/>
        <v/>
      </c>
      <c r="BE50" s="627" t="str">
        <f t="shared" si="192"/>
        <v/>
      </c>
      <c r="BF50" s="626" t="str">
        <f t="shared" si="193"/>
        <v/>
      </c>
      <c r="BG50" s="309" t="str">
        <f t="shared" si="194"/>
        <v/>
      </c>
      <c r="BH50" s="309" t="str">
        <f t="shared" si="195"/>
        <v/>
      </c>
      <c r="BI50" s="309" t="str">
        <f t="shared" si="171"/>
        <v/>
      </c>
      <c r="BJ50" s="627" t="str">
        <f t="shared" si="196"/>
        <v/>
      </c>
      <c r="BK50" s="626" t="str">
        <f>IF(OR($D50="",$D50="Select"),"",IFERROR($M50*VLOOKUP($L50,'Light Options'!$A$503:$C$508,3,0),0))</f>
        <v/>
      </c>
      <c r="BL50" s="309" t="str">
        <f t="shared" si="172"/>
        <v/>
      </c>
      <c r="BM50" s="309" t="str">
        <f>IF(OR($D50="",$D50="Select"),"",IFERROR($M50*VLOOKUP($L50,'Light Options'!$A$503:$D$508,4,0),0))</f>
        <v/>
      </c>
      <c r="BN50" s="627" t="str">
        <f t="shared" si="173"/>
        <v/>
      </c>
      <c r="BO50" s="643" t="str">
        <f t="shared" si="197"/>
        <v/>
      </c>
      <c r="BP50" s="308" t="str">
        <f t="shared" si="198"/>
        <v/>
      </c>
      <c r="BQ50" s="548" t="str">
        <f>IF(OR($D50="",$D50="Select"),"",IFERROR(VLOOKUP(D50&amp;N50,'Light Options'!$A:$P,16,0),0))</f>
        <v/>
      </c>
      <c r="BR50" s="548" t="str">
        <f>IF(OR($D50="",$D50="Select"),"",IFERROR(VLOOKUP(D50&amp;N50,'Light Options'!$A:$Q,17,0),0))</f>
        <v/>
      </c>
      <c r="BS50" s="309" t="str">
        <f t="shared" si="181"/>
        <v/>
      </c>
      <c r="BT50" s="309" t="str">
        <f t="shared" si="174"/>
        <v/>
      </c>
      <c r="BU50" s="309" t="str">
        <f>IF(OR($D50="",$D50="Select"),"",IFERROR(VLOOKUP(D50&amp;N50,'Light Options'!$A:$E,5,0),0))</f>
        <v/>
      </c>
      <c r="BV50" s="309" t="str">
        <f t="shared" si="175"/>
        <v/>
      </c>
      <c r="BW50" s="309" t="str">
        <f t="shared" si="176"/>
        <v/>
      </c>
      <c r="BX50" s="627" t="str">
        <f t="shared" si="177"/>
        <v/>
      </c>
      <c r="CA50" s="667"/>
      <c r="CB50" s="667">
        <f t="shared" si="68"/>
        <v>0</v>
      </c>
      <c r="CC50" s="667">
        <f t="shared" si="69"/>
        <v>44</v>
      </c>
      <c r="CD50" s="667">
        <v>0</v>
      </c>
      <c r="CE50" s="667">
        <v>0</v>
      </c>
      <c r="CF50" s="667">
        <v>0</v>
      </c>
      <c r="CG50" s="673">
        <v>0</v>
      </c>
      <c r="CH50" s="673">
        <v>0</v>
      </c>
      <c r="CI50" s="673">
        <v>0</v>
      </c>
      <c r="CJ50" s="673">
        <v>0</v>
      </c>
      <c r="CK50" s="673">
        <v>0</v>
      </c>
      <c r="CL50" s="673">
        <v>0</v>
      </c>
      <c r="CM50" s="673">
        <v>0</v>
      </c>
      <c r="CN50" s="667"/>
    </row>
    <row r="51" spans="1:92" hidden="1" x14ac:dyDescent="0.2">
      <c r="A51" s="658">
        <v>45</v>
      </c>
      <c r="B51" s="123"/>
      <c r="C51" s="123"/>
      <c r="D51" s="123" t="str">
        <f>IF(E51="","",VLOOKUP($E51,'Light Options'!A:B,2,0))</f>
        <v/>
      </c>
      <c r="E51" s="123"/>
      <c r="F51" s="123"/>
      <c r="G51" s="28"/>
      <c r="H51" s="538" t="str">
        <f>IF($D51="Select","",IFERROR(VLOOKUP($D51,'Light Options'!$B:$E,4,0),""))</f>
        <v/>
      </c>
      <c r="I51" s="538" t="str">
        <f>IF($D51="Select","",IFERROR(VLOOKUP($D51,'Light Options'!$B:$D,3,0),""))</f>
        <v/>
      </c>
      <c r="J51" s="123"/>
      <c r="K51" s="123"/>
      <c r="L51" s="123"/>
      <c r="M51" s="123"/>
      <c r="N51" s="123" t="s">
        <v>428</v>
      </c>
      <c r="O51" s="571" t="str">
        <f>IF(OR($D51="",$D51="Select"),"",IFERROR(IF(VLOOKUP(D51&amp;N51,'Light Options'!$A:$H,8,0)=0,"",VLOOKUP(D51&amp;N51,'Light Options'!$A:$H,8,0)),""))</f>
        <v/>
      </c>
      <c r="P51" s="538" t="str">
        <f>IF(OR($D51="",$D51="Select"),"",IFERROR(IF(VLOOKUP(D51&amp;N51,'Light Options'!$A:$L,12,0)=0,"",VLOOKUP(D51&amp;N51,'Light Options'!$A:$L,12,0)),""))</f>
        <v/>
      </c>
      <c r="Q51" s="538" t="str">
        <f>IF(OR($D51="",$D51="Select"),"",IFERROR(IF(VLOOKUP(D51&amp;N51,'Light Options'!$A:$I,9,0)=0,"",VLOOKUP(D51&amp;N51,'Light Options'!$A:$I,9,0)),""))</f>
        <v/>
      </c>
      <c r="R51" s="538" t="str">
        <f t="shared" si="2"/>
        <v/>
      </c>
      <c r="S51" s="572" t="str">
        <f>IF(OR($D51="",$D51="Select"),"",IFERROR(VLOOKUP(D51&amp;CD$5,'Light Options'!$A:$J,10,0),0)*CD51+IFERROR(VLOOKUP(D51&amp;CE$5,'Light Options'!$A:$J,10,0),0)*CE51+IFERROR(VLOOKUP(D51&amp;CF$5,'Light Options'!$A:$J,10,0),0)*CF51)</f>
        <v/>
      </c>
      <c r="T51" s="659" t="str">
        <f>IF(OR($D51="",$D51="Select"),"",IFERROR(VLOOKUP(D51&amp;N51,'Light Options'!$A:$K,11,0),0))</f>
        <v/>
      </c>
      <c r="U51" s="650" t="str">
        <f t="shared" si="152"/>
        <v/>
      </c>
      <c r="V51" s="550" t="str">
        <f t="shared" si="153"/>
        <v/>
      </c>
      <c r="W51" s="582" t="str">
        <f t="shared" si="154"/>
        <v/>
      </c>
      <c r="X51" s="550" t="str">
        <f t="shared" si="182"/>
        <v/>
      </c>
      <c r="Y51" s="583" t="str">
        <f t="shared" si="183"/>
        <v/>
      </c>
      <c r="Z51" s="583" t="str">
        <f t="shared" si="184"/>
        <v/>
      </c>
      <c r="AA51" s="583" t="str">
        <f t="shared" si="155"/>
        <v/>
      </c>
      <c r="AB51" s="309" t="str">
        <f t="shared" si="156"/>
        <v/>
      </c>
      <c r="AC51" s="309" t="str">
        <f t="shared" si="157"/>
        <v/>
      </c>
      <c r="AD51" s="309" t="str">
        <f t="shared" si="158"/>
        <v/>
      </c>
      <c r="AE51" s="596"/>
      <c r="AF51" s="596" t="str">
        <f t="shared" si="159"/>
        <v/>
      </c>
      <c r="AG51" s="584" t="str">
        <f t="shared" si="160"/>
        <v/>
      </c>
      <c r="AH51" s="584" t="str">
        <f t="shared" si="161"/>
        <v/>
      </c>
      <c r="AI51" s="308" t="str">
        <f t="shared" si="162"/>
        <v/>
      </c>
      <c r="AJ51" s="308" t="str">
        <f t="shared" si="163"/>
        <v/>
      </c>
      <c r="AK51" s="308" t="str">
        <f t="shared" si="164"/>
        <v/>
      </c>
      <c r="AL51" s="309" t="str">
        <f t="shared" si="185"/>
        <v/>
      </c>
      <c r="AM51" s="309" t="str">
        <f t="shared" si="185"/>
        <v/>
      </c>
      <c r="AN51" s="309" t="str">
        <f t="shared" si="165"/>
        <v/>
      </c>
      <c r="AO51" s="309" t="str">
        <f t="shared" si="166"/>
        <v/>
      </c>
      <c r="AP51" s="309" t="str">
        <f t="shared" si="167"/>
        <v/>
      </c>
      <c r="AQ51" s="627" t="str">
        <f t="shared" si="186"/>
        <v/>
      </c>
      <c r="AR51" s="626" t="str">
        <f>IF(OR($D51="",$D51="Select"),"",IFERROR(VLOOKUP($D51&amp;N51,'Light Options'!$A:$O,13,0),0))</f>
        <v/>
      </c>
      <c r="AS51" s="309" t="str">
        <f t="shared" si="187"/>
        <v/>
      </c>
      <c r="AT51" s="309" t="str">
        <f t="shared" si="179"/>
        <v/>
      </c>
      <c r="AU51" s="309" t="str">
        <f t="shared" si="168"/>
        <v/>
      </c>
      <c r="AV51" s="627" t="str">
        <f t="shared" si="188"/>
        <v/>
      </c>
      <c r="AW51" s="626" t="str">
        <f t="shared" si="189"/>
        <v/>
      </c>
      <c r="AX51" s="309" t="str">
        <f t="shared" si="190"/>
        <v/>
      </c>
      <c r="AY51" s="309" t="str">
        <f t="shared" si="169"/>
        <v/>
      </c>
      <c r="AZ51" s="627" t="str">
        <f t="shared" si="191"/>
        <v/>
      </c>
      <c r="BA51" s="626" t="str">
        <f>IF(OR($D51="",$D51="Select"),"",IFERROR(VLOOKUP(D51&amp;N51,'Light Options'!$A:$O,15,0),0))</f>
        <v/>
      </c>
      <c r="BB51" s="309"/>
      <c r="BC51" s="309" t="str">
        <f t="shared" si="180"/>
        <v/>
      </c>
      <c r="BD51" s="309" t="str">
        <f t="shared" si="170"/>
        <v/>
      </c>
      <c r="BE51" s="627" t="str">
        <f t="shared" si="192"/>
        <v/>
      </c>
      <c r="BF51" s="626" t="str">
        <f t="shared" si="193"/>
        <v/>
      </c>
      <c r="BG51" s="309" t="str">
        <f t="shared" si="194"/>
        <v/>
      </c>
      <c r="BH51" s="309" t="str">
        <f t="shared" si="195"/>
        <v/>
      </c>
      <c r="BI51" s="309" t="str">
        <f t="shared" si="171"/>
        <v/>
      </c>
      <c r="BJ51" s="627" t="str">
        <f t="shared" si="196"/>
        <v/>
      </c>
      <c r="BK51" s="626" t="str">
        <f>IF(OR($D51="",$D51="Select"),"",IFERROR($M51*VLOOKUP($L51,'Light Options'!$A$503:$C$508,3,0),0))</f>
        <v/>
      </c>
      <c r="BL51" s="309" t="str">
        <f t="shared" si="172"/>
        <v/>
      </c>
      <c r="BM51" s="309" t="str">
        <f>IF(OR($D51="",$D51="Select"),"",IFERROR($M51*VLOOKUP($L51,'Light Options'!$A$503:$D$508,4,0),0))</f>
        <v/>
      </c>
      <c r="BN51" s="627" t="str">
        <f t="shared" si="173"/>
        <v/>
      </c>
      <c r="BO51" s="643" t="str">
        <f t="shared" si="197"/>
        <v/>
      </c>
      <c r="BP51" s="308" t="str">
        <f t="shared" si="198"/>
        <v/>
      </c>
      <c r="BQ51" s="548" t="str">
        <f>IF(OR($D51="",$D51="Select"),"",IFERROR(VLOOKUP(D51&amp;N51,'Light Options'!$A:$P,16,0),0))</f>
        <v/>
      </c>
      <c r="BR51" s="548" t="str">
        <f>IF(OR($D51="",$D51="Select"),"",IFERROR(VLOOKUP(D51&amp;N51,'Light Options'!$A:$Q,17,0),0))</f>
        <v/>
      </c>
      <c r="BS51" s="309" t="str">
        <f t="shared" si="181"/>
        <v/>
      </c>
      <c r="BT51" s="309" t="str">
        <f t="shared" si="174"/>
        <v/>
      </c>
      <c r="BU51" s="309" t="str">
        <f>IF(OR($D51="",$D51="Select"),"",IFERROR(VLOOKUP(D51&amp;N51,'Light Options'!$A:$E,5,0),0))</f>
        <v/>
      </c>
      <c r="BV51" s="309" t="str">
        <f t="shared" si="175"/>
        <v/>
      </c>
      <c r="BW51" s="309" t="str">
        <f t="shared" si="176"/>
        <v/>
      </c>
      <c r="BX51" s="627" t="str">
        <f t="shared" si="177"/>
        <v/>
      </c>
      <c r="BY51" s="575"/>
      <c r="BZ51" s="575"/>
      <c r="CA51" s="667"/>
      <c r="CB51" s="667">
        <f t="shared" si="68"/>
        <v>0</v>
      </c>
      <c r="CC51" s="667">
        <f t="shared" si="69"/>
        <v>45</v>
      </c>
      <c r="CD51" s="667">
        <v>0</v>
      </c>
      <c r="CE51" s="667">
        <v>0</v>
      </c>
      <c r="CF51" s="667">
        <v>0</v>
      </c>
      <c r="CG51" s="673">
        <v>0</v>
      </c>
      <c r="CH51" s="673">
        <v>0</v>
      </c>
      <c r="CI51" s="673">
        <v>0</v>
      </c>
      <c r="CJ51" s="673">
        <v>0</v>
      </c>
      <c r="CK51" s="673">
        <v>0</v>
      </c>
      <c r="CL51" s="673">
        <v>0</v>
      </c>
      <c r="CM51" s="673">
        <v>0</v>
      </c>
      <c r="CN51" s="667"/>
    </row>
    <row r="52" spans="1:92" hidden="1" x14ac:dyDescent="0.2">
      <c r="A52" s="658">
        <v>46</v>
      </c>
      <c r="B52" s="123"/>
      <c r="C52" s="123"/>
      <c r="D52" s="123" t="str">
        <f>IF(E52="","",VLOOKUP($E52,'Light Options'!A:B,2,0))</f>
        <v/>
      </c>
      <c r="E52" s="123"/>
      <c r="F52" s="123"/>
      <c r="G52" s="28"/>
      <c r="H52" s="538" t="str">
        <f>IF($D52="Select","",IFERROR(VLOOKUP($D52,'Light Options'!$B:$E,4,0),""))</f>
        <v/>
      </c>
      <c r="I52" s="538" t="str">
        <f>IF($D52="Select","",IFERROR(VLOOKUP($D52,'Light Options'!$B:$D,3,0),""))</f>
        <v/>
      </c>
      <c r="J52" s="123"/>
      <c r="K52" s="123"/>
      <c r="L52" s="123"/>
      <c r="M52" s="123"/>
      <c r="N52" s="123" t="s">
        <v>428</v>
      </c>
      <c r="O52" s="571" t="str">
        <f>IF(OR($D52="",$D52="Select"),"",IFERROR(IF(VLOOKUP(D52&amp;N52,'Light Options'!$A:$H,8,0)=0,"",VLOOKUP(D52&amp;N52,'Light Options'!$A:$H,8,0)),""))</f>
        <v/>
      </c>
      <c r="P52" s="538" t="str">
        <f>IF(OR($D52="",$D52="Select"),"",IFERROR(IF(VLOOKUP(D52&amp;N52,'Light Options'!$A:$L,12,0)=0,"",VLOOKUP(D52&amp;N52,'Light Options'!$A:$L,12,0)),""))</f>
        <v/>
      </c>
      <c r="Q52" s="538" t="str">
        <f>IF(OR($D52="",$D52="Select"),"",IFERROR(IF(VLOOKUP(D52&amp;N52,'Light Options'!$A:$I,9,0)=0,"",VLOOKUP(D52&amp;N52,'Light Options'!$A:$I,9,0)),""))</f>
        <v/>
      </c>
      <c r="R52" s="538" t="str">
        <f t="shared" si="2"/>
        <v/>
      </c>
      <c r="S52" s="572" t="str">
        <f>IF(OR($D52="",$D52="Select"),"",IFERROR(VLOOKUP(D52&amp;CD$5,'Light Options'!$A:$J,10,0),0)*CD52+IFERROR(VLOOKUP(D52&amp;CE$5,'Light Options'!$A:$J,10,0),0)*CE52+IFERROR(VLOOKUP(D52&amp;CF$5,'Light Options'!$A:$J,10,0),0)*CF52)</f>
        <v/>
      </c>
      <c r="T52" s="659" t="str">
        <f>IF(OR($D52="",$D52="Select"),"",IFERROR(VLOOKUP(D52&amp;N52,'Light Options'!$A:$K,11,0),0))</f>
        <v/>
      </c>
      <c r="U52" s="650" t="str">
        <f t="shared" si="152"/>
        <v/>
      </c>
      <c r="V52" s="550" t="str">
        <f t="shared" si="153"/>
        <v/>
      </c>
      <c r="W52" s="582" t="str">
        <f t="shared" si="154"/>
        <v/>
      </c>
      <c r="X52" s="550" t="str">
        <f t="shared" si="182"/>
        <v/>
      </c>
      <c r="Y52" s="583" t="str">
        <f t="shared" si="183"/>
        <v/>
      </c>
      <c r="Z52" s="583" t="str">
        <f t="shared" si="184"/>
        <v/>
      </c>
      <c r="AA52" s="583" t="str">
        <f t="shared" si="155"/>
        <v/>
      </c>
      <c r="AB52" s="309" t="str">
        <f t="shared" si="156"/>
        <v/>
      </c>
      <c r="AC52" s="309" t="str">
        <f t="shared" si="157"/>
        <v/>
      </c>
      <c r="AD52" s="309" t="str">
        <f t="shared" si="158"/>
        <v/>
      </c>
      <c r="AE52" s="596"/>
      <c r="AF52" s="596" t="str">
        <f t="shared" si="159"/>
        <v/>
      </c>
      <c r="AG52" s="584" t="str">
        <f t="shared" si="160"/>
        <v/>
      </c>
      <c r="AH52" s="584" t="str">
        <f t="shared" si="161"/>
        <v/>
      </c>
      <c r="AI52" s="308" t="str">
        <f t="shared" si="162"/>
        <v/>
      </c>
      <c r="AJ52" s="308" t="str">
        <f t="shared" si="163"/>
        <v/>
      </c>
      <c r="AK52" s="308" t="str">
        <f t="shared" si="164"/>
        <v/>
      </c>
      <c r="AL52" s="309" t="str">
        <f t="shared" si="185"/>
        <v/>
      </c>
      <c r="AM52" s="309" t="str">
        <f t="shared" si="185"/>
        <v/>
      </c>
      <c r="AN52" s="309" t="str">
        <f t="shared" si="165"/>
        <v/>
      </c>
      <c r="AO52" s="309" t="str">
        <f t="shared" si="166"/>
        <v/>
      </c>
      <c r="AP52" s="309" t="str">
        <f t="shared" si="167"/>
        <v/>
      </c>
      <c r="AQ52" s="627" t="str">
        <f t="shared" si="186"/>
        <v/>
      </c>
      <c r="AR52" s="626" t="str">
        <f>IF(OR($D52="",$D52="Select"),"",IFERROR(VLOOKUP($D52&amp;N52,'Light Options'!$A:$O,13,0),0))</f>
        <v/>
      </c>
      <c r="AS52" s="309" t="str">
        <f t="shared" si="187"/>
        <v/>
      </c>
      <c r="AT52" s="309" t="str">
        <f t="shared" si="179"/>
        <v/>
      </c>
      <c r="AU52" s="309" t="str">
        <f t="shared" si="168"/>
        <v/>
      </c>
      <c r="AV52" s="627" t="str">
        <f t="shared" si="188"/>
        <v/>
      </c>
      <c r="AW52" s="626" t="str">
        <f t="shared" si="189"/>
        <v/>
      </c>
      <c r="AX52" s="309" t="str">
        <f t="shared" si="190"/>
        <v/>
      </c>
      <c r="AY52" s="309" t="str">
        <f t="shared" si="169"/>
        <v/>
      </c>
      <c r="AZ52" s="627" t="str">
        <f t="shared" si="191"/>
        <v/>
      </c>
      <c r="BA52" s="626" t="str">
        <f>IF(OR($D52="",$D52="Select"),"",IFERROR(VLOOKUP(D52&amp;N52,'Light Options'!$A:$O,15,0),0))</f>
        <v/>
      </c>
      <c r="BB52" s="309"/>
      <c r="BC52" s="309" t="str">
        <f t="shared" si="180"/>
        <v/>
      </c>
      <c r="BD52" s="309" t="str">
        <f t="shared" si="170"/>
        <v/>
      </c>
      <c r="BE52" s="627" t="str">
        <f t="shared" si="192"/>
        <v/>
      </c>
      <c r="BF52" s="626" t="str">
        <f t="shared" si="193"/>
        <v/>
      </c>
      <c r="BG52" s="309" t="str">
        <f t="shared" si="194"/>
        <v/>
      </c>
      <c r="BH52" s="309" t="str">
        <f t="shared" si="195"/>
        <v/>
      </c>
      <c r="BI52" s="309" t="str">
        <f t="shared" si="171"/>
        <v/>
      </c>
      <c r="BJ52" s="627" t="str">
        <f t="shared" si="196"/>
        <v/>
      </c>
      <c r="BK52" s="626" t="str">
        <f>IF(OR($D52="",$D52="Select"),"",IFERROR($M52*VLOOKUP($L52,'Light Options'!$A$503:$C$508,3,0),0))</f>
        <v/>
      </c>
      <c r="BL52" s="309" t="str">
        <f t="shared" si="172"/>
        <v/>
      </c>
      <c r="BM52" s="309" t="str">
        <f>IF(OR($D52="",$D52="Select"),"",IFERROR($M52*VLOOKUP($L52,'Light Options'!$A$503:$D$508,4,0),0))</f>
        <v/>
      </c>
      <c r="BN52" s="627" t="str">
        <f t="shared" si="173"/>
        <v/>
      </c>
      <c r="BO52" s="643" t="str">
        <f t="shared" si="197"/>
        <v/>
      </c>
      <c r="BP52" s="308" t="str">
        <f t="shared" si="198"/>
        <v/>
      </c>
      <c r="BQ52" s="548" t="str">
        <f>IF(OR($D52="",$D52="Select"),"",IFERROR(VLOOKUP(D52&amp;N52,'Light Options'!$A:$P,16,0),0))</f>
        <v/>
      </c>
      <c r="BR52" s="548" t="str">
        <f>IF(OR($D52="",$D52="Select"),"",IFERROR(VLOOKUP(D52&amp;N52,'Light Options'!$A:$Q,17,0),0))</f>
        <v/>
      </c>
      <c r="BS52" s="309" t="str">
        <f t="shared" si="181"/>
        <v/>
      </c>
      <c r="BT52" s="309" t="str">
        <f t="shared" si="174"/>
        <v/>
      </c>
      <c r="BU52" s="309" t="str">
        <f>IF(OR($D52="",$D52="Select"),"",IFERROR(VLOOKUP(D52&amp;N52,'Light Options'!$A:$E,5,0),0))</f>
        <v/>
      </c>
      <c r="BV52" s="309" t="str">
        <f t="shared" si="175"/>
        <v/>
      </c>
      <c r="BW52" s="309" t="str">
        <f t="shared" si="176"/>
        <v/>
      </c>
      <c r="BX52" s="627" t="str">
        <f t="shared" si="177"/>
        <v/>
      </c>
      <c r="BY52" s="575"/>
      <c r="BZ52" s="575"/>
      <c r="CA52" s="667"/>
      <c r="CB52" s="667">
        <f t="shared" si="68"/>
        <v>0</v>
      </c>
      <c r="CC52" s="667">
        <f t="shared" si="69"/>
        <v>46</v>
      </c>
      <c r="CD52" s="667">
        <v>0</v>
      </c>
      <c r="CE52" s="667">
        <v>0</v>
      </c>
      <c r="CF52" s="667">
        <v>0</v>
      </c>
      <c r="CG52" s="673">
        <v>0</v>
      </c>
      <c r="CH52" s="673">
        <v>0</v>
      </c>
      <c r="CI52" s="673">
        <v>0</v>
      </c>
      <c r="CJ52" s="673">
        <v>0</v>
      </c>
      <c r="CK52" s="673">
        <v>0</v>
      </c>
      <c r="CL52" s="673">
        <v>0</v>
      </c>
      <c r="CM52" s="673">
        <v>0</v>
      </c>
      <c r="CN52" s="667"/>
    </row>
    <row r="53" spans="1:92" hidden="1" x14ac:dyDescent="0.2">
      <c r="A53" s="658">
        <v>47</v>
      </c>
      <c r="B53" s="123"/>
      <c r="C53" s="123"/>
      <c r="D53" s="123" t="str">
        <f>IF(E53="","",VLOOKUP($E53,'Light Options'!A:B,2,0))</f>
        <v/>
      </c>
      <c r="E53" s="123"/>
      <c r="F53" s="123"/>
      <c r="G53" s="28"/>
      <c r="H53" s="538" t="str">
        <f>IF($D53="Select","",IFERROR(VLOOKUP($D53,'Light Options'!$B:$E,4,0),""))</f>
        <v/>
      </c>
      <c r="I53" s="538" t="str">
        <f>IF($D53="Select","",IFERROR(VLOOKUP($D53,'Light Options'!$B:$D,3,0),""))</f>
        <v/>
      </c>
      <c r="J53" s="123"/>
      <c r="K53" s="123"/>
      <c r="L53" s="123"/>
      <c r="M53" s="123"/>
      <c r="N53" s="123" t="s">
        <v>428</v>
      </c>
      <c r="O53" s="571" t="str">
        <f>IF(OR($D53="",$D53="Select"),"",IFERROR(IF(VLOOKUP(D53&amp;N53,'Light Options'!$A:$H,8,0)=0,"",VLOOKUP(D53&amp;N53,'Light Options'!$A:$H,8,0)),""))</f>
        <v/>
      </c>
      <c r="P53" s="538" t="str">
        <f>IF(OR($D53="",$D53="Select"),"",IFERROR(IF(VLOOKUP(D53&amp;N53,'Light Options'!$A:$L,12,0)=0,"",VLOOKUP(D53&amp;N53,'Light Options'!$A:$L,12,0)),""))</f>
        <v/>
      </c>
      <c r="Q53" s="538" t="str">
        <f>IF(OR($D53="",$D53="Select"),"",IFERROR(IF(VLOOKUP(D53&amp;N53,'Light Options'!$A:$I,9,0)=0,"",VLOOKUP(D53&amp;N53,'Light Options'!$A:$I,9,0)),""))</f>
        <v/>
      </c>
      <c r="R53" s="538" t="str">
        <f t="shared" si="2"/>
        <v/>
      </c>
      <c r="S53" s="572" t="str">
        <f>IF(OR($D53="",$D53="Select"),"",IFERROR(VLOOKUP(D53&amp;CD$5,'Light Options'!$A:$J,10,0),0)*CD53+IFERROR(VLOOKUP(D53&amp;CE$5,'Light Options'!$A:$J,10,0),0)*CE53+IFERROR(VLOOKUP(D53&amp;CF$5,'Light Options'!$A:$J,10,0),0)*CF53)</f>
        <v/>
      </c>
      <c r="T53" s="659" t="str">
        <f>IF(OR($D53="",$D53="Select"),"",IFERROR(VLOOKUP(D53&amp;N53,'Light Options'!$A:$K,11,0),0))</f>
        <v/>
      </c>
      <c r="U53" s="650" t="str">
        <f t="shared" si="152"/>
        <v/>
      </c>
      <c r="V53" s="550" t="str">
        <f t="shared" si="153"/>
        <v/>
      </c>
      <c r="W53" s="582" t="str">
        <f t="shared" si="154"/>
        <v/>
      </c>
      <c r="X53" s="550" t="str">
        <f t="shared" si="182"/>
        <v/>
      </c>
      <c r="Y53" s="583" t="str">
        <f t="shared" si="183"/>
        <v/>
      </c>
      <c r="Z53" s="583" t="str">
        <f t="shared" si="184"/>
        <v/>
      </c>
      <c r="AA53" s="583" t="str">
        <f t="shared" si="155"/>
        <v/>
      </c>
      <c r="AB53" s="309" t="str">
        <f t="shared" si="156"/>
        <v/>
      </c>
      <c r="AC53" s="309" t="str">
        <f t="shared" si="157"/>
        <v/>
      </c>
      <c r="AD53" s="309" t="str">
        <f t="shared" si="158"/>
        <v/>
      </c>
      <c r="AE53" s="596"/>
      <c r="AF53" s="596" t="str">
        <f t="shared" si="159"/>
        <v/>
      </c>
      <c r="AG53" s="584" t="str">
        <f t="shared" si="160"/>
        <v/>
      </c>
      <c r="AH53" s="584" t="str">
        <f t="shared" si="161"/>
        <v/>
      </c>
      <c r="AI53" s="308" t="str">
        <f t="shared" si="162"/>
        <v/>
      </c>
      <c r="AJ53" s="308" t="str">
        <f t="shared" si="163"/>
        <v/>
      </c>
      <c r="AK53" s="308" t="str">
        <f t="shared" si="164"/>
        <v/>
      </c>
      <c r="AL53" s="309" t="str">
        <f t="shared" si="185"/>
        <v/>
      </c>
      <c r="AM53" s="309" t="str">
        <f t="shared" si="185"/>
        <v/>
      </c>
      <c r="AN53" s="309" t="str">
        <f t="shared" si="165"/>
        <v/>
      </c>
      <c r="AO53" s="309" t="str">
        <f t="shared" si="166"/>
        <v/>
      </c>
      <c r="AP53" s="309" t="str">
        <f t="shared" si="167"/>
        <v/>
      </c>
      <c r="AQ53" s="627" t="str">
        <f t="shared" si="186"/>
        <v/>
      </c>
      <c r="AR53" s="626" t="str">
        <f>IF(OR($D53="",$D53="Select"),"",IFERROR(VLOOKUP($D53&amp;N53,'Light Options'!$A:$O,13,0),0))</f>
        <v/>
      </c>
      <c r="AS53" s="309" t="str">
        <f t="shared" si="187"/>
        <v/>
      </c>
      <c r="AT53" s="309" t="str">
        <f t="shared" si="179"/>
        <v/>
      </c>
      <c r="AU53" s="309" t="str">
        <f t="shared" si="168"/>
        <v/>
      </c>
      <c r="AV53" s="627" t="str">
        <f t="shared" si="188"/>
        <v/>
      </c>
      <c r="AW53" s="626" t="str">
        <f t="shared" si="189"/>
        <v/>
      </c>
      <c r="AX53" s="309" t="str">
        <f t="shared" si="190"/>
        <v/>
      </c>
      <c r="AY53" s="309" t="str">
        <f t="shared" si="169"/>
        <v/>
      </c>
      <c r="AZ53" s="627" t="str">
        <f t="shared" si="191"/>
        <v/>
      </c>
      <c r="BA53" s="626" t="str">
        <f>IF(OR($D53="",$D53="Select"),"",IFERROR(VLOOKUP(D53&amp;N53,'Light Options'!$A:$O,15,0),0))</f>
        <v/>
      </c>
      <c r="BB53" s="309"/>
      <c r="BC53" s="309" t="str">
        <f t="shared" si="180"/>
        <v/>
      </c>
      <c r="BD53" s="309" t="str">
        <f t="shared" si="170"/>
        <v/>
      </c>
      <c r="BE53" s="627" t="str">
        <f t="shared" si="192"/>
        <v/>
      </c>
      <c r="BF53" s="626" t="str">
        <f t="shared" si="193"/>
        <v/>
      </c>
      <c r="BG53" s="309" t="str">
        <f t="shared" si="194"/>
        <v/>
      </c>
      <c r="BH53" s="309" t="str">
        <f t="shared" si="195"/>
        <v/>
      </c>
      <c r="BI53" s="309" t="str">
        <f t="shared" si="171"/>
        <v/>
      </c>
      <c r="BJ53" s="627" t="str">
        <f t="shared" si="196"/>
        <v/>
      </c>
      <c r="BK53" s="626" t="str">
        <f>IF(OR($D53="",$D53="Select"),"",IFERROR($M53*VLOOKUP($L53,'Light Options'!$A$503:$C$508,3,0),0))</f>
        <v/>
      </c>
      <c r="BL53" s="309" t="str">
        <f t="shared" si="172"/>
        <v/>
      </c>
      <c r="BM53" s="309" t="str">
        <f>IF(OR($D53="",$D53="Select"),"",IFERROR($M53*VLOOKUP($L53,'Light Options'!$A$503:$D$508,4,0),0))</f>
        <v/>
      </c>
      <c r="BN53" s="627" t="str">
        <f t="shared" si="173"/>
        <v/>
      </c>
      <c r="BO53" s="643" t="str">
        <f t="shared" si="197"/>
        <v/>
      </c>
      <c r="BP53" s="308" t="str">
        <f t="shared" si="198"/>
        <v/>
      </c>
      <c r="BQ53" s="548" t="str">
        <f>IF(OR($D53="",$D53="Select"),"",IFERROR(VLOOKUP(D53&amp;N53,'Light Options'!$A:$P,16,0),0))</f>
        <v/>
      </c>
      <c r="BR53" s="548" t="str">
        <f>IF(OR($D53="",$D53="Select"),"",IFERROR(VLOOKUP(D53&amp;N53,'Light Options'!$A:$Q,17,0),0))</f>
        <v/>
      </c>
      <c r="BS53" s="309" t="str">
        <f t="shared" si="181"/>
        <v/>
      </c>
      <c r="BT53" s="309" t="str">
        <f t="shared" si="174"/>
        <v/>
      </c>
      <c r="BU53" s="309" t="str">
        <f>IF(OR($D53="",$D53="Select"),"",IFERROR(VLOOKUP(D53&amp;N53,'Light Options'!$A:$E,5,0),0))</f>
        <v/>
      </c>
      <c r="BV53" s="309" t="str">
        <f t="shared" si="175"/>
        <v/>
      </c>
      <c r="BW53" s="309" t="str">
        <f t="shared" si="176"/>
        <v/>
      </c>
      <c r="BX53" s="627" t="str">
        <f t="shared" si="177"/>
        <v/>
      </c>
      <c r="CA53" s="667"/>
      <c r="CB53" s="667">
        <f t="shared" si="68"/>
        <v>0</v>
      </c>
      <c r="CC53" s="667">
        <f t="shared" si="69"/>
        <v>47</v>
      </c>
      <c r="CD53" s="667">
        <v>0</v>
      </c>
      <c r="CE53" s="667">
        <v>0</v>
      </c>
      <c r="CF53" s="667">
        <v>0</v>
      </c>
      <c r="CG53" s="673">
        <v>0</v>
      </c>
      <c r="CH53" s="673">
        <v>0</v>
      </c>
      <c r="CI53" s="673">
        <v>0</v>
      </c>
      <c r="CJ53" s="673">
        <v>0</v>
      </c>
      <c r="CK53" s="673">
        <v>0</v>
      </c>
      <c r="CL53" s="673">
        <v>0</v>
      </c>
      <c r="CM53" s="673">
        <v>0</v>
      </c>
      <c r="CN53" s="667"/>
    </row>
    <row r="54" spans="1:92" hidden="1" x14ac:dyDescent="0.2">
      <c r="A54" s="658">
        <v>48</v>
      </c>
      <c r="B54" s="123"/>
      <c r="C54" s="123"/>
      <c r="D54" s="123" t="str">
        <f>IF(E54="","",VLOOKUP($E54,'Light Options'!A:B,2,0))</f>
        <v/>
      </c>
      <c r="E54" s="123"/>
      <c r="F54" s="123"/>
      <c r="G54" s="28"/>
      <c r="H54" s="538" t="str">
        <f>IF($D54="Select","",IFERROR(VLOOKUP($D54,'Light Options'!$B:$E,4,0),""))</f>
        <v/>
      </c>
      <c r="I54" s="538" t="str">
        <f>IF($D54="Select","",IFERROR(VLOOKUP($D54,'Light Options'!$B:$D,3,0),""))</f>
        <v/>
      </c>
      <c r="J54" s="123"/>
      <c r="K54" s="123"/>
      <c r="L54" s="123"/>
      <c r="M54" s="123"/>
      <c r="N54" s="123" t="s">
        <v>428</v>
      </c>
      <c r="O54" s="571" t="str">
        <f>IF(OR($D54="",$D54="Select"),"",IFERROR(IF(VLOOKUP(D54&amp;N54,'Light Options'!$A:$H,8,0)=0,"",VLOOKUP(D54&amp;N54,'Light Options'!$A:$H,8,0)),""))</f>
        <v/>
      </c>
      <c r="P54" s="538" t="str">
        <f>IF(OR($D54="",$D54="Select"),"",IFERROR(IF(VLOOKUP(D54&amp;N54,'Light Options'!$A:$L,12,0)=0,"",VLOOKUP(D54&amp;N54,'Light Options'!$A:$L,12,0)),""))</f>
        <v/>
      </c>
      <c r="Q54" s="538" t="str">
        <f>IF(OR($D54="",$D54="Select"),"",IFERROR(IF(VLOOKUP(D54&amp;N54,'Light Options'!$A:$I,9,0)=0,"",VLOOKUP(D54&amp;N54,'Light Options'!$A:$I,9,0)),""))</f>
        <v/>
      </c>
      <c r="R54" s="538" t="str">
        <f t="shared" si="2"/>
        <v/>
      </c>
      <c r="S54" s="572" t="str">
        <f>IF(OR($D54="",$D54="Select"),"",IFERROR(VLOOKUP(D54&amp;CD$5,'Light Options'!$A:$J,10,0),0)*CD54+IFERROR(VLOOKUP(D54&amp;CE$5,'Light Options'!$A:$J,10,0),0)*CE54+IFERROR(VLOOKUP(D54&amp;CF$5,'Light Options'!$A:$J,10,0),0)*CF54)</f>
        <v/>
      </c>
      <c r="T54" s="659" t="str">
        <f>IF(OR($D54="",$D54="Select"),"",IFERROR(VLOOKUP(D54&amp;N54,'Light Options'!$A:$K,11,0),0))</f>
        <v/>
      </c>
      <c r="U54" s="650" t="str">
        <f t="shared" si="152"/>
        <v/>
      </c>
      <c r="V54" s="550" t="str">
        <f t="shared" si="153"/>
        <v/>
      </c>
      <c r="W54" s="582" t="str">
        <f t="shared" si="154"/>
        <v/>
      </c>
      <c r="X54" s="550" t="str">
        <f t="shared" si="182"/>
        <v/>
      </c>
      <c r="Y54" s="583" t="str">
        <f t="shared" si="183"/>
        <v/>
      </c>
      <c r="Z54" s="583" t="str">
        <f t="shared" si="184"/>
        <v/>
      </c>
      <c r="AA54" s="583" t="str">
        <f t="shared" si="155"/>
        <v/>
      </c>
      <c r="AB54" s="309" t="str">
        <f t="shared" si="156"/>
        <v/>
      </c>
      <c r="AC54" s="309" t="str">
        <f t="shared" si="157"/>
        <v/>
      </c>
      <c r="AD54" s="309" t="str">
        <f t="shared" si="158"/>
        <v/>
      </c>
      <c r="AE54" s="596"/>
      <c r="AF54" s="596" t="str">
        <f t="shared" si="159"/>
        <v/>
      </c>
      <c r="AG54" s="584" t="str">
        <f t="shared" si="160"/>
        <v/>
      </c>
      <c r="AH54" s="584" t="str">
        <f t="shared" si="161"/>
        <v/>
      </c>
      <c r="AI54" s="308" t="str">
        <f t="shared" si="162"/>
        <v/>
      </c>
      <c r="AJ54" s="308" t="str">
        <f t="shared" si="163"/>
        <v/>
      </c>
      <c r="AK54" s="308" t="str">
        <f t="shared" si="164"/>
        <v/>
      </c>
      <c r="AL54" s="309" t="str">
        <f t="shared" si="185"/>
        <v/>
      </c>
      <c r="AM54" s="309" t="str">
        <f t="shared" si="185"/>
        <v/>
      </c>
      <c r="AN54" s="309" t="str">
        <f t="shared" si="165"/>
        <v/>
      </c>
      <c r="AO54" s="309" t="str">
        <f t="shared" si="166"/>
        <v/>
      </c>
      <c r="AP54" s="309" t="str">
        <f t="shared" si="167"/>
        <v/>
      </c>
      <c r="AQ54" s="627" t="str">
        <f t="shared" si="186"/>
        <v/>
      </c>
      <c r="AR54" s="626" t="str">
        <f>IF(OR($D54="",$D54="Select"),"",IFERROR(VLOOKUP($D54&amp;N54,'Light Options'!$A:$O,13,0),0))</f>
        <v/>
      </c>
      <c r="AS54" s="309" t="str">
        <f t="shared" si="187"/>
        <v/>
      </c>
      <c r="AT54" s="309" t="str">
        <f t="shared" si="179"/>
        <v/>
      </c>
      <c r="AU54" s="309" t="str">
        <f t="shared" si="168"/>
        <v/>
      </c>
      <c r="AV54" s="627" t="str">
        <f t="shared" si="188"/>
        <v/>
      </c>
      <c r="AW54" s="626" t="str">
        <f t="shared" si="189"/>
        <v/>
      </c>
      <c r="AX54" s="309" t="str">
        <f t="shared" si="190"/>
        <v/>
      </c>
      <c r="AY54" s="309" t="str">
        <f t="shared" si="169"/>
        <v/>
      </c>
      <c r="AZ54" s="627" t="str">
        <f t="shared" si="191"/>
        <v/>
      </c>
      <c r="BA54" s="626" t="str">
        <f>IF(OR($D54="",$D54="Select"),"",IFERROR(VLOOKUP(D54&amp;N54,'Light Options'!$A:$O,15,0),0))</f>
        <v/>
      </c>
      <c r="BB54" s="309"/>
      <c r="BC54" s="309" t="str">
        <f t="shared" si="180"/>
        <v/>
      </c>
      <c r="BD54" s="309" t="str">
        <f t="shared" si="170"/>
        <v/>
      </c>
      <c r="BE54" s="627" t="str">
        <f t="shared" si="192"/>
        <v/>
      </c>
      <c r="BF54" s="626" t="str">
        <f t="shared" si="193"/>
        <v/>
      </c>
      <c r="BG54" s="309" t="str">
        <f t="shared" si="194"/>
        <v/>
      </c>
      <c r="BH54" s="309" t="str">
        <f t="shared" si="195"/>
        <v/>
      </c>
      <c r="BI54" s="309" t="str">
        <f t="shared" si="171"/>
        <v/>
      </c>
      <c r="BJ54" s="627" t="str">
        <f t="shared" si="196"/>
        <v/>
      </c>
      <c r="BK54" s="626" t="str">
        <f>IF(OR($D54="",$D54="Select"),"",IFERROR($M54*VLOOKUP($L54,'Light Options'!$A$503:$C$508,3,0),0))</f>
        <v/>
      </c>
      <c r="BL54" s="309" t="str">
        <f t="shared" si="172"/>
        <v/>
      </c>
      <c r="BM54" s="309" t="str">
        <f>IF(OR($D54="",$D54="Select"),"",IFERROR($M54*VLOOKUP($L54,'Light Options'!$A$503:$D$508,4,0),0))</f>
        <v/>
      </c>
      <c r="BN54" s="627" t="str">
        <f t="shared" si="173"/>
        <v/>
      </c>
      <c r="BO54" s="643" t="str">
        <f t="shared" si="197"/>
        <v/>
      </c>
      <c r="BP54" s="308" t="str">
        <f t="shared" si="198"/>
        <v/>
      </c>
      <c r="BQ54" s="548" t="str">
        <f>IF(OR($D54="",$D54="Select"),"",IFERROR(VLOOKUP(D54&amp;N54,'Light Options'!$A:$P,16,0),0))</f>
        <v/>
      </c>
      <c r="BR54" s="548" t="str">
        <f>IF(OR($D54="",$D54="Select"),"",IFERROR(VLOOKUP(D54&amp;N54,'Light Options'!$A:$Q,17,0),0))</f>
        <v/>
      </c>
      <c r="BS54" s="309" t="str">
        <f t="shared" si="181"/>
        <v/>
      </c>
      <c r="BT54" s="309" t="str">
        <f t="shared" si="174"/>
        <v/>
      </c>
      <c r="BU54" s="309" t="str">
        <f>IF(OR($D54="",$D54="Select"),"",IFERROR(VLOOKUP(D54&amp;N54,'Light Options'!$A:$E,5,0),0))</f>
        <v/>
      </c>
      <c r="BV54" s="309" t="str">
        <f t="shared" si="175"/>
        <v/>
      </c>
      <c r="BW54" s="309" t="str">
        <f t="shared" si="176"/>
        <v/>
      </c>
      <c r="BX54" s="627" t="str">
        <f t="shared" si="177"/>
        <v/>
      </c>
      <c r="BY54" s="575"/>
      <c r="BZ54" s="575"/>
      <c r="CA54" s="667"/>
      <c r="CB54" s="667">
        <f t="shared" si="68"/>
        <v>0</v>
      </c>
      <c r="CC54" s="667">
        <f t="shared" si="69"/>
        <v>48</v>
      </c>
      <c r="CD54" s="667">
        <v>0</v>
      </c>
      <c r="CE54" s="667">
        <v>0</v>
      </c>
      <c r="CF54" s="667">
        <v>0</v>
      </c>
      <c r="CG54" s="673">
        <v>0</v>
      </c>
      <c r="CH54" s="673">
        <v>0</v>
      </c>
      <c r="CI54" s="673">
        <v>0</v>
      </c>
      <c r="CJ54" s="673">
        <v>0</v>
      </c>
      <c r="CK54" s="673">
        <v>0</v>
      </c>
      <c r="CL54" s="673">
        <v>0</v>
      </c>
      <c r="CM54" s="673">
        <v>0</v>
      </c>
      <c r="CN54" s="667"/>
    </row>
    <row r="55" spans="1:92" hidden="1" x14ac:dyDescent="0.2">
      <c r="A55" s="658">
        <v>49</v>
      </c>
      <c r="B55" s="123"/>
      <c r="C55" s="123"/>
      <c r="D55" s="123" t="str">
        <f>IF(E55="","",VLOOKUP($E55,'Light Options'!A:B,2,0))</f>
        <v/>
      </c>
      <c r="E55" s="123"/>
      <c r="F55" s="123"/>
      <c r="G55" s="28"/>
      <c r="H55" s="538" t="str">
        <f>IF($D55="Select","",IFERROR(VLOOKUP($D55,'Light Options'!$B:$E,4,0),""))</f>
        <v/>
      </c>
      <c r="I55" s="538" t="str">
        <f>IF($D55="Select","",IFERROR(VLOOKUP($D55,'Light Options'!$B:$D,3,0),""))</f>
        <v/>
      </c>
      <c r="J55" s="123"/>
      <c r="K55" s="123"/>
      <c r="L55" s="123"/>
      <c r="M55" s="123"/>
      <c r="N55" s="123" t="s">
        <v>428</v>
      </c>
      <c r="O55" s="571" t="str">
        <f>IF(OR($D55="",$D55="Select"),"",IFERROR(IF(VLOOKUP(D55&amp;N55,'Light Options'!$A:$H,8,0)=0,"",VLOOKUP(D55&amp;N55,'Light Options'!$A:$H,8,0)),""))</f>
        <v/>
      </c>
      <c r="P55" s="538" t="str">
        <f>IF(OR($D55="",$D55="Select"),"",IFERROR(IF(VLOOKUP(D55&amp;N55,'Light Options'!$A:$L,12,0)=0,"",VLOOKUP(D55&amp;N55,'Light Options'!$A:$L,12,0)),""))</f>
        <v/>
      </c>
      <c r="Q55" s="538" t="str">
        <f>IF(OR($D55="",$D55="Select"),"",IFERROR(IF(VLOOKUP(D55&amp;N55,'Light Options'!$A:$I,9,0)=0,"",VLOOKUP(D55&amp;N55,'Light Options'!$A:$I,9,0)),""))</f>
        <v/>
      </c>
      <c r="R55" s="538" t="str">
        <f t="shared" si="2"/>
        <v/>
      </c>
      <c r="S55" s="572" t="str">
        <f>IF(OR($D55="",$D55="Select"),"",IFERROR(VLOOKUP(D55&amp;CD$5,'Light Options'!$A:$J,10,0),0)*CD55+IFERROR(VLOOKUP(D55&amp;CE$5,'Light Options'!$A:$J,10,0),0)*CE55+IFERROR(VLOOKUP(D55&amp;CF$5,'Light Options'!$A:$J,10,0),0)*CF55)</f>
        <v/>
      </c>
      <c r="T55" s="659" t="str">
        <f>IF(OR($D55="",$D55="Select"),"",IFERROR(VLOOKUP(D55&amp;N55,'Light Options'!$A:$K,11,0),0))</f>
        <v/>
      </c>
      <c r="U55" s="650" t="str">
        <f t="shared" si="152"/>
        <v/>
      </c>
      <c r="V55" s="550" t="str">
        <f t="shared" si="153"/>
        <v/>
      </c>
      <c r="W55" s="582" t="str">
        <f t="shared" si="154"/>
        <v/>
      </c>
      <c r="X55" s="550" t="str">
        <f t="shared" si="182"/>
        <v/>
      </c>
      <c r="Y55" s="583" t="str">
        <f t="shared" si="183"/>
        <v/>
      </c>
      <c r="Z55" s="583" t="str">
        <f t="shared" si="184"/>
        <v/>
      </c>
      <c r="AA55" s="583" t="str">
        <f t="shared" si="155"/>
        <v/>
      </c>
      <c r="AB55" s="309" t="str">
        <f t="shared" si="156"/>
        <v/>
      </c>
      <c r="AC55" s="309" t="str">
        <f t="shared" si="157"/>
        <v/>
      </c>
      <c r="AD55" s="309" t="str">
        <f t="shared" si="158"/>
        <v/>
      </c>
      <c r="AE55" s="596"/>
      <c r="AF55" s="596" t="str">
        <f t="shared" si="159"/>
        <v/>
      </c>
      <c r="AG55" s="584" t="str">
        <f t="shared" si="160"/>
        <v/>
      </c>
      <c r="AH55" s="584" t="str">
        <f t="shared" si="161"/>
        <v/>
      </c>
      <c r="AI55" s="308" t="str">
        <f t="shared" si="162"/>
        <v/>
      </c>
      <c r="AJ55" s="308" t="str">
        <f t="shared" si="163"/>
        <v/>
      </c>
      <c r="AK55" s="308" t="str">
        <f t="shared" si="164"/>
        <v/>
      </c>
      <c r="AL55" s="309" t="str">
        <f t="shared" si="185"/>
        <v/>
      </c>
      <c r="AM55" s="309" t="str">
        <f t="shared" si="185"/>
        <v/>
      </c>
      <c r="AN55" s="309" t="str">
        <f t="shared" si="165"/>
        <v/>
      </c>
      <c r="AO55" s="309" t="str">
        <f t="shared" si="166"/>
        <v/>
      </c>
      <c r="AP55" s="309" t="str">
        <f t="shared" si="167"/>
        <v/>
      </c>
      <c r="AQ55" s="627" t="str">
        <f t="shared" si="186"/>
        <v/>
      </c>
      <c r="AR55" s="626" t="str">
        <f>IF(OR($D55="",$D55="Select"),"",IFERROR(VLOOKUP($D55&amp;N55,'Light Options'!$A:$O,13,0),0))</f>
        <v/>
      </c>
      <c r="AS55" s="309" t="str">
        <f t="shared" si="187"/>
        <v/>
      </c>
      <c r="AT55" s="309" t="str">
        <f t="shared" si="179"/>
        <v/>
      </c>
      <c r="AU55" s="309" t="str">
        <f t="shared" si="168"/>
        <v/>
      </c>
      <c r="AV55" s="627" t="str">
        <f t="shared" si="188"/>
        <v/>
      </c>
      <c r="AW55" s="626" t="str">
        <f t="shared" si="189"/>
        <v/>
      </c>
      <c r="AX55" s="309" t="str">
        <f t="shared" si="190"/>
        <v/>
      </c>
      <c r="AY55" s="309" t="str">
        <f t="shared" si="169"/>
        <v/>
      </c>
      <c r="AZ55" s="627" t="str">
        <f t="shared" si="191"/>
        <v/>
      </c>
      <c r="BA55" s="626" t="str">
        <f>IF(OR($D55="",$D55="Select"),"",IFERROR(VLOOKUP(D55&amp;N55,'Light Options'!$A:$O,15,0),0))</f>
        <v/>
      </c>
      <c r="BB55" s="309"/>
      <c r="BC55" s="309" t="str">
        <f t="shared" si="180"/>
        <v/>
      </c>
      <c r="BD55" s="309" t="str">
        <f t="shared" si="170"/>
        <v/>
      </c>
      <c r="BE55" s="627" t="str">
        <f t="shared" si="192"/>
        <v/>
      </c>
      <c r="BF55" s="626" t="str">
        <f t="shared" si="193"/>
        <v/>
      </c>
      <c r="BG55" s="309" t="str">
        <f t="shared" si="194"/>
        <v/>
      </c>
      <c r="BH55" s="309" t="str">
        <f t="shared" si="195"/>
        <v/>
      </c>
      <c r="BI55" s="309" t="str">
        <f t="shared" si="171"/>
        <v/>
      </c>
      <c r="BJ55" s="627" t="str">
        <f t="shared" si="196"/>
        <v/>
      </c>
      <c r="BK55" s="626" t="str">
        <f>IF(OR($D55="",$D55="Select"),"",IFERROR($M55*VLOOKUP($L55,'Light Options'!$A$503:$C$508,3,0),0))</f>
        <v/>
      </c>
      <c r="BL55" s="309" t="str">
        <f t="shared" si="172"/>
        <v/>
      </c>
      <c r="BM55" s="309" t="str">
        <f>IF(OR($D55="",$D55="Select"),"",IFERROR($M55*VLOOKUP($L55,'Light Options'!$A$503:$D$508,4,0),0))</f>
        <v/>
      </c>
      <c r="BN55" s="627" t="str">
        <f t="shared" si="173"/>
        <v/>
      </c>
      <c r="BO55" s="643" t="str">
        <f t="shared" si="197"/>
        <v/>
      </c>
      <c r="BP55" s="308" t="str">
        <f t="shared" si="198"/>
        <v/>
      </c>
      <c r="BQ55" s="548" t="str">
        <f>IF(OR($D55="",$D55="Select"),"",IFERROR(VLOOKUP(D55&amp;N55,'Light Options'!$A:$P,16,0),0))</f>
        <v/>
      </c>
      <c r="BR55" s="548" t="str">
        <f>IF(OR($D55="",$D55="Select"),"",IFERROR(VLOOKUP(D55&amp;N55,'Light Options'!$A:$Q,17,0),0))</f>
        <v/>
      </c>
      <c r="BS55" s="309" t="str">
        <f t="shared" si="181"/>
        <v/>
      </c>
      <c r="BT55" s="309" t="str">
        <f t="shared" si="174"/>
        <v/>
      </c>
      <c r="BU55" s="309" t="str">
        <f>IF(OR($D55="",$D55="Select"),"",IFERROR(VLOOKUP(D55&amp;N55,'Light Options'!$A:$E,5,0),0))</f>
        <v/>
      </c>
      <c r="BV55" s="309" t="str">
        <f t="shared" si="175"/>
        <v/>
      </c>
      <c r="BW55" s="309" t="str">
        <f t="shared" si="176"/>
        <v/>
      </c>
      <c r="BX55" s="627" t="str">
        <f t="shared" si="177"/>
        <v/>
      </c>
      <c r="BY55" s="575"/>
      <c r="BZ55" s="575"/>
      <c r="CA55" s="667"/>
      <c r="CB55" s="667">
        <f t="shared" si="68"/>
        <v>0</v>
      </c>
      <c r="CC55" s="667">
        <f t="shared" si="69"/>
        <v>49</v>
      </c>
      <c r="CD55" s="667">
        <v>0</v>
      </c>
      <c r="CE55" s="667">
        <v>0</v>
      </c>
      <c r="CF55" s="667">
        <v>0</v>
      </c>
      <c r="CG55" s="673">
        <v>0</v>
      </c>
      <c r="CH55" s="673">
        <v>0</v>
      </c>
      <c r="CI55" s="673">
        <v>0</v>
      </c>
      <c r="CJ55" s="673">
        <v>0</v>
      </c>
      <c r="CK55" s="673">
        <v>0</v>
      </c>
      <c r="CL55" s="673">
        <v>0</v>
      </c>
      <c r="CM55" s="673">
        <v>0</v>
      </c>
      <c r="CN55" s="667"/>
    </row>
    <row r="56" spans="1:92" hidden="1" x14ac:dyDescent="0.2">
      <c r="A56" s="658">
        <v>50</v>
      </c>
      <c r="B56" s="123"/>
      <c r="C56" s="123"/>
      <c r="D56" s="123" t="str">
        <f>IF(E56="","",VLOOKUP($E56,'Light Options'!A:B,2,0))</f>
        <v/>
      </c>
      <c r="E56" s="123"/>
      <c r="F56" s="123"/>
      <c r="G56" s="28"/>
      <c r="H56" s="538" t="str">
        <f>IF($D56="Select","",IFERROR(VLOOKUP($D56,'Light Options'!$B:$E,4,0),""))</f>
        <v/>
      </c>
      <c r="I56" s="538" t="str">
        <f>IF($D56="Select","",IFERROR(VLOOKUP($D56,'Light Options'!$B:$D,3,0),""))</f>
        <v/>
      </c>
      <c r="J56" s="123"/>
      <c r="K56" s="123"/>
      <c r="L56" s="123"/>
      <c r="M56" s="123"/>
      <c r="N56" s="123" t="s">
        <v>428</v>
      </c>
      <c r="O56" s="571" t="str">
        <f>IF(OR($D56="",$D56="Select"),"",IFERROR(IF(VLOOKUP(D56&amp;N56,'Light Options'!$A:$H,8,0)=0,"",VLOOKUP(D56&amp;N56,'Light Options'!$A:$H,8,0)),""))</f>
        <v/>
      </c>
      <c r="P56" s="538" t="str">
        <f>IF(OR($D56="",$D56="Select"),"",IFERROR(IF(VLOOKUP(D56&amp;N56,'Light Options'!$A:$L,12,0)=0,"",VLOOKUP(D56&amp;N56,'Light Options'!$A:$L,12,0)),""))</f>
        <v/>
      </c>
      <c r="Q56" s="538" t="str">
        <f>IF(OR($D56="",$D56="Select"),"",IFERROR(IF(VLOOKUP(D56&amp;N56,'Light Options'!$A:$I,9,0)=0,"",VLOOKUP(D56&amp;N56,'Light Options'!$A:$I,9,0)),""))</f>
        <v/>
      </c>
      <c r="R56" s="538" t="str">
        <f t="shared" si="2"/>
        <v/>
      </c>
      <c r="S56" s="572" t="str">
        <f>IF(OR($D56="",$D56="Select"),"",IFERROR(VLOOKUP(D56&amp;CD$5,'Light Options'!$A:$J,10,0),0)*CD56+IFERROR(VLOOKUP(D56&amp;CE$5,'Light Options'!$A:$J,10,0),0)*CE56+IFERROR(VLOOKUP(D56&amp;CF$5,'Light Options'!$A:$J,10,0),0)*CF56)</f>
        <v/>
      </c>
      <c r="T56" s="659" t="str">
        <f>IF(OR($D56="",$D56="Select"),"",IFERROR(VLOOKUP(D56&amp;N56,'Light Options'!$A:$K,11,0),0))</f>
        <v/>
      </c>
      <c r="U56" s="650" t="str">
        <f t="shared" si="152"/>
        <v/>
      </c>
      <c r="V56" s="550" t="str">
        <f t="shared" si="153"/>
        <v/>
      </c>
      <c r="W56" s="582" t="str">
        <f t="shared" si="154"/>
        <v/>
      </c>
      <c r="X56" s="550" t="str">
        <f t="shared" si="182"/>
        <v/>
      </c>
      <c r="Y56" s="583" t="str">
        <f t="shared" si="183"/>
        <v/>
      </c>
      <c r="Z56" s="583" t="str">
        <f t="shared" si="184"/>
        <v/>
      </c>
      <c r="AA56" s="583" t="str">
        <f t="shared" si="155"/>
        <v/>
      </c>
      <c r="AB56" s="309" t="str">
        <f t="shared" si="156"/>
        <v/>
      </c>
      <c r="AC56" s="309" t="str">
        <f t="shared" si="157"/>
        <v/>
      </c>
      <c r="AD56" s="309" t="str">
        <f t="shared" si="158"/>
        <v/>
      </c>
      <c r="AE56" s="596"/>
      <c r="AF56" s="596" t="str">
        <f t="shared" si="159"/>
        <v/>
      </c>
      <c r="AG56" s="584" t="str">
        <f t="shared" si="160"/>
        <v/>
      </c>
      <c r="AH56" s="584" t="str">
        <f t="shared" si="161"/>
        <v/>
      </c>
      <c r="AI56" s="308" t="str">
        <f t="shared" si="162"/>
        <v/>
      </c>
      <c r="AJ56" s="308" t="str">
        <f t="shared" si="163"/>
        <v/>
      </c>
      <c r="AK56" s="308" t="str">
        <f t="shared" si="164"/>
        <v/>
      </c>
      <c r="AL56" s="309" t="str">
        <f t="shared" si="185"/>
        <v/>
      </c>
      <c r="AM56" s="309" t="str">
        <f t="shared" si="185"/>
        <v/>
      </c>
      <c r="AN56" s="309" t="str">
        <f t="shared" si="165"/>
        <v/>
      </c>
      <c r="AO56" s="309" t="str">
        <f t="shared" si="166"/>
        <v/>
      </c>
      <c r="AP56" s="309" t="str">
        <f t="shared" si="167"/>
        <v/>
      </c>
      <c r="AQ56" s="627" t="str">
        <f t="shared" si="186"/>
        <v/>
      </c>
      <c r="AR56" s="626" t="str">
        <f>IF(OR($D56="",$D56="Select"),"",IFERROR(VLOOKUP($D56&amp;N56,'Light Options'!$A:$O,13,0),0))</f>
        <v/>
      </c>
      <c r="AS56" s="309" t="str">
        <f t="shared" si="187"/>
        <v/>
      </c>
      <c r="AT56" s="309" t="str">
        <f t="shared" si="179"/>
        <v/>
      </c>
      <c r="AU56" s="309" t="str">
        <f t="shared" si="168"/>
        <v/>
      </c>
      <c r="AV56" s="627" t="str">
        <f t="shared" si="188"/>
        <v/>
      </c>
      <c r="AW56" s="626" t="str">
        <f t="shared" si="189"/>
        <v/>
      </c>
      <c r="AX56" s="309" t="str">
        <f t="shared" si="190"/>
        <v/>
      </c>
      <c r="AY56" s="309" t="str">
        <f t="shared" si="169"/>
        <v/>
      </c>
      <c r="AZ56" s="627" t="str">
        <f t="shared" si="191"/>
        <v/>
      </c>
      <c r="BA56" s="626" t="str">
        <f>IF(OR($D56="",$D56="Select"),"",IFERROR(VLOOKUP(D56&amp;N56,'Light Options'!$A:$O,15,0),0))</f>
        <v/>
      </c>
      <c r="BB56" s="309"/>
      <c r="BC56" s="309" t="str">
        <f t="shared" si="180"/>
        <v/>
      </c>
      <c r="BD56" s="309" t="str">
        <f t="shared" si="170"/>
        <v/>
      </c>
      <c r="BE56" s="627" t="str">
        <f t="shared" si="192"/>
        <v/>
      </c>
      <c r="BF56" s="626" t="str">
        <f t="shared" si="193"/>
        <v/>
      </c>
      <c r="BG56" s="309" t="str">
        <f t="shared" si="194"/>
        <v/>
      </c>
      <c r="BH56" s="309" t="str">
        <f t="shared" si="195"/>
        <v/>
      </c>
      <c r="BI56" s="309" t="str">
        <f t="shared" si="171"/>
        <v/>
      </c>
      <c r="BJ56" s="627" t="str">
        <f t="shared" si="196"/>
        <v/>
      </c>
      <c r="BK56" s="626" t="str">
        <f>IF(OR($D56="",$D56="Select"),"",IFERROR($M56*VLOOKUP($L56,'Light Options'!$A$503:$C$508,3,0),0))</f>
        <v/>
      </c>
      <c r="BL56" s="309" t="str">
        <f t="shared" si="172"/>
        <v/>
      </c>
      <c r="BM56" s="309" t="str">
        <f>IF(OR($D56="",$D56="Select"),"",IFERROR($M56*VLOOKUP($L56,'Light Options'!$A$503:$D$508,4,0),0))</f>
        <v/>
      </c>
      <c r="BN56" s="627" t="str">
        <f t="shared" si="173"/>
        <v/>
      </c>
      <c r="BO56" s="643" t="str">
        <f t="shared" si="197"/>
        <v/>
      </c>
      <c r="BP56" s="308" t="str">
        <f t="shared" si="198"/>
        <v/>
      </c>
      <c r="BQ56" s="548" t="str">
        <f>IF(OR($D56="",$D56="Select"),"",IFERROR(VLOOKUP(D56&amp;N56,'Light Options'!$A:$P,16,0),0))</f>
        <v/>
      </c>
      <c r="BR56" s="548" t="str">
        <f>IF(OR($D56="",$D56="Select"),"",IFERROR(VLOOKUP(D56&amp;N56,'Light Options'!$A:$Q,17,0),0))</f>
        <v/>
      </c>
      <c r="BS56" s="309" t="str">
        <f t="shared" si="181"/>
        <v/>
      </c>
      <c r="BT56" s="309" t="str">
        <f t="shared" si="174"/>
        <v/>
      </c>
      <c r="BU56" s="309" t="str">
        <f>IF(OR($D56="",$D56="Select"),"",IFERROR(VLOOKUP(D56&amp;N56,'Light Options'!$A:$E,5,0),0))</f>
        <v/>
      </c>
      <c r="BV56" s="309" t="str">
        <f t="shared" si="175"/>
        <v/>
      </c>
      <c r="BW56" s="309" t="str">
        <f t="shared" si="176"/>
        <v/>
      </c>
      <c r="BX56" s="627" t="str">
        <f t="shared" si="177"/>
        <v/>
      </c>
      <c r="CA56" s="667"/>
      <c r="CB56" s="667">
        <f t="shared" si="68"/>
        <v>0</v>
      </c>
      <c r="CC56" s="667">
        <f t="shared" si="69"/>
        <v>50</v>
      </c>
      <c r="CD56" s="667">
        <v>0</v>
      </c>
      <c r="CE56" s="667">
        <v>0</v>
      </c>
      <c r="CF56" s="667">
        <v>0</v>
      </c>
      <c r="CG56" s="673">
        <v>0</v>
      </c>
      <c r="CH56" s="673">
        <v>0</v>
      </c>
      <c r="CI56" s="673">
        <v>0</v>
      </c>
      <c r="CJ56" s="673">
        <v>0</v>
      </c>
      <c r="CK56" s="673">
        <v>0</v>
      </c>
      <c r="CL56" s="673">
        <v>0</v>
      </c>
      <c r="CM56" s="673">
        <v>0</v>
      </c>
      <c r="CN56" s="667"/>
    </row>
    <row r="57" spans="1:92" hidden="1" x14ac:dyDescent="0.2">
      <c r="A57" s="658">
        <v>51</v>
      </c>
      <c r="B57" s="123"/>
      <c r="C57" s="123"/>
      <c r="D57" s="123" t="str">
        <f>IF(E57="","",VLOOKUP($E57,'Light Options'!A:B,2,0))</f>
        <v/>
      </c>
      <c r="E57" s="123"/>
      <c r="F57" s="123"/>
      <c r="G57" s="28"/>
      <c r="H57" s="538" t="str">
        <f>IF($D57="Select","",IFERROR(VLOOKUP($D57,'Light Options'!$B:$E,4,0),""))</f>
        <v/>
      </c>
      <c r="I57" s="538" t="str">
        <f>IF($D57="Select","",IFERROR(VLOOKUP($D57,'Light Options'!$B:$D,3,0),""))</f>
        <v/>
      </c>
      <c r="J57" s="123"/>
      <c r="K57" s="123"/>
      <c r="L57" s="123"/>
      <c r="M57" s="123"/>
      <c r="N57" s="123" t="s">
        <v>428</v>
      </c>
      <c r="O57" s="571" t="str">
        <f>IF(OR($D57="",$D57="Select"),"",IFERROR(IF(VLOOKUP(D57&amp;N57,'Light Options'!$A:$H,8,0)=0,"",VLOOKUP(D57&amp;N57,'Light Options'!$A:$H,8,0)),""))</f>
        <v/>
      </c>
      <c r="P57" s="538" t="str">
        <f>IF(OR($D57="",$D57="Select"),"",IFERROR(IF(VLOOKUP(D57&amp;N57,'Light Options'!$A:$L,12,0)=0,"",VLOOKUP(D57&amp;N57,'Light Options'!$A:$L,12,0)),""))</f>
        <v/>
      </c>
      <c r="Q57" s="538" t="str">
        <f>IF(OR($D57="",$D57="Select"),"",IFERROR(IF(VLOOKUP(D57&amp;N57,'Light Options'!$A:$I,9,0)=0,"",VLOOKUP(D57&amp;N57,'Light Options'!$A:$I,9,0)),""))</f>
        <v/>
      </c>
      <c r="R57" s="538" t="str">
        <f>IF(F57="","",F57)</f>
        <v/>
      </c>
      <c r="S57" s="572" t="str">
        <f>IF(OR($D57="",$D57="Select"),"",IFERROR(VLOOKUP(D57&amp;CD$5,'Light Options'!$A:$J,10,0),0)*CD57+IFERROR(VLOOKUP(D57&amp;CE$5,'Light Options'!$A:$J,10,0),0)*CE57+IFERROR(VLOOKUP(D57&amp;CF$5,'Light Options'!$A:$J,10,0),0)*CF57)</f>
        <v/>
      </c>
      <c r="T57" s="659" t="str">
        <f>IF(OR($D57="",$D57="Select"),"",IFERROR(VLOOKUP(D57&amp;N57,'Light Options'!$A:$K,11,0),0))</f>
        <v/>
      </c>
      <c r="U57" s="650" t="str">
        <f>IF(OR($D57="",$D57="Select"),"",IFERROR(1/V57,0))</f>
        <v/>
      </c>
      <c r="V57" s="550" t="str">
        <f>IF(OR($D57="",$D57="Select"),"",IFERROR(AF57/AN57,0))</f>
        <v/>
      </c>
      <c r="W57" s="582" t="str">
        <f>IF(OR($D57="",$D57="Select"),"",IFERROR(1/X57,0))</f>
        <v/>
      </c>
      <c r="X57" s="550" t="str">
        <f>IF(OR($D57="",$D57="Select"),"",IFERROR(AF57/AP57,0))</f>
        <v/>
      </c>
      <c r="Y57" s="583" t="str">
        <f>IF(OR($D57="",$D57="Select"),"",AU57+BD57)</f>
        <v/>
      </c>
      <c r="Z57" s="583" t="str">
        <f>IF(OR($D57="",$D57="Select"),"",AW57+BF57)</f>
        <v/>
      </c>
      <c r="AA57" s="583" t="str">
        <f>IF(OR($D57="",$D57="Select"),"",Z57-Y57)</f>
        <v/>
      </c>
      <c r="AB57" s="309" t="str">
        <f t="shared" si="156"/>
        <v/>
      </c>
      <c r="AC57" s="309" t="str">
        <f t="shared" si="157"/>
        <v/>
      </c>
      <c r="AD57" s="309" t="str">
        <f>IF(OR($D57="",$D57="Select"),"",AC57-AB57)</f>
        <v/>
      </c>
      <c r="AE57" s="596"/>
      <c r="AF57" s="596" t="str">
        <f>IF(OR($D57="",$D57="Select"),"",AC57-AE57)</f>
        <v/>
      </c>
      <c r="AG57" s="584" t="str">
        <f>IF(OR(D57="",D57="Select"),"",IFERROR(F57*H57*K57/1000,0))</f>
        <v/>
      </c>
      <c r="AH57" s="584" t="str">
        <f>IF(OR(D57="",D57="Select"),"",IFERROR(K57*R57*S57/1000,0))</f>
        <v/>
      </c>
      <c r="AI57" s="308" t="str">
        <f>IF(OR($D57="",$D57="Select"),"",((F57*H57/1000)-(R57*S57/1000))*K57)</f>
        <v/>
      </c>
      <c r="AJ57" s="308" t="str">
        <f t="shared" si="163"/>
        <v/>
      </c>
      <c r="AK57" s="308" t="str">
        <f t="shared" si="164"/>
        <v/>
      </c>
      <c r="AL57" s="309" t="str">
        <f>IF(OR($D57="",$D57="Select"),"",IFERROR(AI57*$C$2,0))</f>
        <v/>
      </c>
      <c r="AM57" s="309" t="str">
        <f t="shared" si="185"/>
        <v/>
      </c>
      <c r="AN57" s="309" t="str">
        <f>IFERROR(AM57+AL57,"")</f>
        <v/>
      </c>
      <c r="AO57" s="309" t="str">
        <f>IF(OR($D57="",$D57="Select"),"",BX57)</f>
        <v/>
      </c>
      <c r="AP57" s="309" t="str">
        <f>IF(OR($D57="",$D57="Select"),"",AO57+AN57)</f>
        <v/>
      </c>
      <c r="AQ57" s="627" t="str">
        <f t="shared" si="186"/>
        <v/>
      </c>
      <c r="AR57" s="626" t="str">
        <f>IF(OR($D57="",$D57="Select"),"",IFERROR(VLOOKUP($D57&amp;N57,'Light Options'!$A:$O,13,0),0))</f>
        <v/>
      </c>
      <c r="AS57" s="309" t="str">
        <f>IF(OR($D57="",$D57="Select"),"",AR57*R57)</f>
        <v/>
      </c>
      <c r="AT57" s="309" t="str">
        <f t="shared" si="179"/>
        <v/>
      </c>
      <c r="AU57" s="309" t="str">
        <f>IF(OR($D57="",$D57="Select"),"",AT57+AR57)</f>
        <v/>
      </c>
      <c r="AV57" s="627" t="str">
        <f>IF(OR($D57="",$D57="Select"),"",AU57*R57)</f>
        <v/>
      </c>
      <c r="AW57" s="626" t="str">
        <f>IF(OR($D57="",$D57="Select"),"",AU57/(1-$F$2))</f>
        <v/>
      </c>
      <c r="AX57" s="309" t="str">
        <f>IF(OR($D57="",$D57="Select"),"",AW57*R57)</f>
        <v/>
      </c>
      <c r="AY57" s="309" t="str">
        <f>IF(OR($D57="",$D57="Select"),"",AW57-AU57)</f>
        <v/>
      </c>
      <c r="AZ57" s="627" t="str">
        <f>IF(OR($D57="",$D57="Select"),"",AY57*R57)</f>
        <v/>
      </c>
      <c r="BA57" s="626" t="str">
        <f>IF(OR($D57="",$D57="Select"),"",IFERROR(VLOOKUP(D57&amp;N57,'Light Options'!$A:$O,15,0),0))</f>
        <v/>
      </c>
      <c r="BB57" s="309"/>
      <c r="BC57" s="309" t="str">
        <f t="shared" si="180"/>
        <v/>
      </c>
      <c r="BD57" s="309" t="str">
        <f>IF(OR($D57="",$D57="Select"),"",BC57+BB57+BA57)</f>
        <v/>
      </c>
      <c r="BE57" s="627" t="str">
        <f>IF(OR($D57="",$D57="Select"),"",IFERROR((BB57+BA57)*R57,0))</f>
        <v/>
      </c>
      <c r="BF57" s="626" t="str">
        <f>IF(OR($D57="",$D57="Select"),"",BD57/(1-$I$2))</f>
        <v/>
      </c>
      <c r="BG57" s="309" t="str">
        <f>IF(OR($D57="",$D57="Select"),"",BF57*F57)</f>
        <v/>
      </c>
      <c r="BH57" s="309" t="str">
        <f>IF(OR($D57="",$D57="Select"),"",BD57*F57)</f>
        <v/>
      </c>
      <c r="BI57" s="309" t="str">
        <f>IF(OR($D57="",$D57="Select"),"",BF57-BD57)</f>
        <v/>
      </c>
      <c r="BJ57" s="627" t="str">
        <f>IF(OR($D57="",$D57="Select"),"",BI57*F57)</f>
        <v/>
      </c>
      <c r="BK57" s="626" t="str">
        <f>IF(OR($D57="",$D57="Select"),"",IFERROR($M57*VLOOKUP($L57,'Light Options'!$A$503:$C$508,3,0),0))</f>
        <v/>
      </c>
      <c r="BL57" s="309" t="str">
        <f t="shared" si="172"/>
        <v/>
      </c>
      <c r="BM57" s="309" t="str">
        <f>IF(OR($D57="",$D57="Select"),"",IFERROR($M57*VLOOKUP($L57,'Light Options'!$A$503:$D$508,4,0),0))</f>
        <v/>
      </c>
      <c r="BN57" s="627" t="str">
        <f t="shared" si="173"/>
        <v/>
      </c>
      <c r="BO57" s="643" t="str">
        <f>IF(OR($D57="",$D57="Select"),"",IFERROR(I57/K57,0))</f>
        <v/>
      </c>
      <c r="BP57" s="308" t="str">
        <f>IF(OR($D57="",$D57="Select"),"",IFERROR(F57/BO57,0))</f>
        <v/>
      </c>
      <c r="BQ57" s="548" t="str">
        <f>IF(OR($D57="",$D57="Select"),"",IFERROR(VLOOKUP(D57&amp;N57,'Light Options'!$A:$P,16,0),0))</f>
        <v/>
      </c>
      <c r="BR57" s="548" t="str">
        <f>IF(OR($D57="",$D57="Select"),"",IFERROR(VLOOKUP(D57&amp;N57,'Light Options'!$A:$Q,17,0),0))</f>
        <v/>
      </c>
      <c r="BS57" s="309" t="str">
        <f t="shared" si="181"/>
        <v/>
      </c>
      <c r="BT57" s="309" t="str">
        <f>IF(OR($D57="",$D57="Select"),"",BS57*BP57)</f>
        <v/>
      </c>
      <c r="BU57" s="309" t="str">
        <f>IF(OR($D57="",$D57="Select"),"",IFERROR(VLOOKUP(D57&amp;N57,'Light Options'!$A:$E,5,0),0))</f>
        <v/>
      </c>
      <c r="BV57" s="309" t="str">
        <f>IF(OR($D57="",$D57="Select"),"",BU57*BP57)</f>
        <v/>
      </c>
      <c r="BW57" s="309" t="str">
        <f>IF(OR($D57="",$D57="Select"),"",BU57+BS57)</f>
        <v/>
      </c>
      <c r="BX57" s="627" t="str">
        <f>IF(OR($D57="",$D57="Select"),"",BW57*BP57)</f>
        <v/>
      </c>
      <c r="CA57" s="667"/>
      <c r="CB57" s="667">
        <f t="shared" si="68"/>
        <v>0</v>
      </c>
      <c r="CC57" s="667">
        <f t="shared" si="69"/>
        <v>51</v>
      </c>
      <c r="CD57" s="667">
        <v>0</v>
      </c>
      <c r="CE57" s="667">
        <v>0</v>
      </c>
      <c r="CF57" s="667">
        <v>0</v>
      </c>
      <c r="CG57" s="673">
        <v>0</v>
      </c>
      <c r="CH57" s="673">
        <v>0</v>
      </c>
      <c r="CI57" s="673">
        <v>0</v>
      </c>
      <c r="CJ57" s="673">
        <v>0</v>
      </c>
      <c r="CK57" s="673">
        <v>0</v>
      </c>
      <c r="CL57" s="673">
        <v>0</v>
      </c>
      <c r="CM57" s="673">
        <v>0</v>
      </c>
      <c r="CN57" s="667"/>
    </row>
    <row r="58" spans="1:92" hidden="1" x14ac:dyDescent="0.2">
      <c r="A58" s="658">
        <v>52</v>
      </c>
      <c r="B58" s="123"/>
      <c r="C58" s="123"/>
      <c r="D58" s="123" t="str">
        <f>IF(E58="","",VLOOKUP($E58,'Light Options'!A:B,2,0))</f>
        <v/>
      </c>
      <c r="E58" s="123"/>
      <c r="F58" s="123"/>
      <c r="G58" s="28"/>
      <c r="H58" s="538" t="str">
        <f>IF($D58="Select","",IFERROR(VLOOKUP($D58,'Light Options'!$B:$E,4,0),""))</f>
        <v/>
      </c>
      <c r="I58" s="538" t="str">
        <f>IF($D58="Select","",IFERROR(VLOOKUP($D58,'Light Options'!$B:$D,3,0),""))</f>
        <v/>
      </c>
      <c r="J58" s="123"/>
      <c r="K58" s="123"/>
      <c r="L58" s="123"/>
      <c r="M58" s="123"/>
      <c r="N58" s="123" t="s">
        <v>428</v>
      </c>
      <c r="O58" s="571" t="str">
        <f>IF(OR($D58="",$D58="Select"),"",IFERROR(IF(VLOOKUP(D58&amp;N58,'Light Options'!$A:$H,8,0)=0,"",VLOOKUP(D58&amp;N58,'Light Options'!$A:$H,8,0)),""))</f>
        <v/>
      </c>
      <c r="P58" s="538" t="str">
        <f>IF(OR($D58="",$D58="Select"),"",IFERROR(IF(VLOOKUP(D58&amp;N58,'Light Options'!$A:$L,12,0)=0,"",VLOOKUP(D58&amp;N58,'Light Options'!$A:$L,12,0)),""))</f>
        <v/>
      </c>
      <c r="Q58" s="538" t="str">
        <f>IF(OR($D58="",$D58="Select"),"",IFERROR(IF(VLOOKUP(D58&amp;N58,'Light Options'!$A:$I,9,0)=0,"",VLOOKUP(D58&amp;N58,'Light Options'!$A:$I,9,0)),""))</f>
        <v/>
      </c>
      <c r="R58" s="538" t="str">
        <f t="shared" si="2"/>
        <v/>
      </c>
      <c r="S58" s="572" t="str">
        <f>IF(OR($D58="",$D58="Select"),"",IFERROR(VLOOKUP(D58&amp;CD$5,'Light Options'!$A:$J,10,0),0)*CD58+IFERROR(VLOOKUP(D58&amp;CE$5,'Light Options'!$A:$J,10,0),0)*CE58+IFERROR(VLOOKUP(D58&amp;CF$5,'Light Options'!$A:$J,10,0),0)*CF58)</f>
        <v/>
      </c>
      <c r="T58" s="659" t="str">
        <f>IF(OR($D58="",$D58="Select"),"",IFERROR(VLOOKUP(D58&amp;N58,'Light Options'!$A:$K,11,0),0))</f>
        <v/>
      </c>
      <c r="U58" s="650" t="str">
        <f t="shared" si="152"/>
        <v/>
      </c>
      <c r="V58" s="550" t="str">
        <f t="shared" si="153"/>
        <v/>
      </c>
      <c r="W58" s="582" t="str">
        <f t="shared" si="154"/>
        <v/>
      </c>
      <c r="X58" s="550" t="str">
        <f t="shared" si="182"/>
        <v/>
      </c>
      <c r="Y58" s="583" t="str">
        <f t="shared" si="183"/>
        <v/>
      </c>
      <c r="Z58" s="583" t="str">
        <f t="shared" si="184"/>
        <v/>
      </c>
      <c r="AA58" s="583" t="str">
        <f t="shared" si="155"/>
        <v/>
      </c>
      <c r="AB58" s="309" t="str">
        <f t="shared" si="156"/>
        <v/>
      </c>
      <c r="AC58" s="309" t="str">
        <f t="shared" si="157"/>
        <v/>
      </c>
      <c r="AD58" s="309" t="str">
        <f t="shared" si="158"/>
        <v/>
      </c>
      <c r="AE58" s="596"/>
      <c r="AF58" s="596" t="str">
        <f t="shared" si="159"/>
        <v/>
      </c>
      <c r="AG58" s="584" t="str">
        <f t="shared" si="160"/>
        <v/>
      </c>
      <c r="AH58" s="584" t="str">
        <f t="shared" si="161"/>
        <v/>
      </c>
      <c r="AI58" s="308" t="str">
        <f t="shared" si="162"/>
        <v/>
      </c>
      <c r="AJ58" s="308" t="str">
        <f t="shared" si="163"/>
        <v/>
      </c>
      <c r="AK58" s="308" t="str">
        <f t="shared" si="164"/>
        <v/>
      </c>
      <c r="AL58" s="309" t="str">
        <f t="shared" si="185"/>
        <v/>
      </c>
      <c r="AM58" s="309" t="str">
        <f t="shared" si="185"/>
        <v/>
      </c>
      <c r="AN58" s="309" t="str">
        <f t="shared" si="165"/>
        <v/>
      </c>
      <c r="AO58" s="309" t="str">
        <f t="shared" si="166"/>
        <v/>
      </c>
      <c r="AP58" s="309" t="str">
        <f t="shared" si="167"/>
        <v/>
      </c>
      <c r="AQ58" s="627" t="str">
        <f t="shared" si="186"/>
        <v/>
      </c>
      <c r="AR58" s="626" t="str">
        <f>IF(OR($D58="",$D58="Select"),"",IFERROR(VLOOKUP($D58&amp;N58,'Light Options'!$A:$O,13,0),0))</f>
        <v/>
      </c>
      <c r="AS58" s="309" t="str">
        <f t="shared" si="187"/>
        <v/>
      </c>
      <c r="AT58" s="309" t="str">
        <f t="shared" si="179"/>
        <v/>
      </c>
      <c r="AU58" s="309" t="str">
        <f t="shared" si="168"/>
        <v/>
      </c>
      <c r="AV58" s="627" t="str">
        <f t="shared" si="188"/>
        <v/>
      </c>
      <c r="AW58" s="626" t="str">
        <f t="shared" si="189"/>
        <v/>
      </c>
      <c r="AX58" s="309" t="str">
        <f t="shared" si="190"/>
        <v/>
      </c>
      <c r="AY58" s="309" t="str">
        <f t="shared" si="169"/>
        <v/>
      </c>
      <c r="AZ58" s="627" t="str">
        <f t="shared" si="191"/>
        <v/>
      </c>
      <c r="BA58" s="626" t="str">
        <f>IF(OR($D58="",$D58="Select"),"",IFERROR(VLOOKUP(D58&amp;N58,'Light Options'!$A:$O,15,0),0))</f>
        <v/>
      </c>
      <c r="BB58" s="309"/>
      <c r="BC58" s="309" t="str">
        <f t="shared" si="180"/>
        <v/>
      </c>
      <c r="BD58" s="309" t="str">
        <f t="shared" si="170"/>
        <v/>
      </c>
      <c r="BE58" s="627" t="str">
        <f t="shared" si="192"/>
        <v/>
      </c>
      <c r="BF58" s="626" t="str">
        <f t="shared" si="193"/>
        <v/>
      </c>
      <c r="BG58" s="309" t="str">
        <f t="shared" si="194"/>
        <v/>
      </c>
      <c r="BH58" s="309" t="str">
        <f t="shared" si="195"/>
        <v/>
      </c>
      <c r="BI58" s="309" t="str">
        <f t="shared" si="171"/>
        <v/>
      </c>
      <c r="BJ58" s="627" t="str">
        <f t="shared" si="196"/>
        <v/>
      </c>
      <c r="BK58" s="626" t="str">
        <f>IF(OR($D58="",$D58="Select"),"",IFERROR($M58*VLOOKUP($L58,'Light Options'!$A$503:$C$508,3,0),0))</f>
        <v/>
      </c>
      <c r="BL58" s="309" t="str">
        <f t="shared" si="172"/>
        <v/>
      </c>
      <c r="BM58" s="309" t="str">
        <f>IF(OR($D58="",$D58="Select"),"",IFERROR($M58*VLOOKUP($L58,'Light Options'!$A$503:$D$508,4,0),0))</f>
        <v/>
      </c>
      <c r="BN58" s="627" t="str">
        <f t="shared" si="173"/>
        <v/>
      </c>
      <c r="BO58" s="643" t="str">
        <f t="shared" si="197"/>
        <v/>
      </c>
      <c r="BP58" s="308" t="str">
        <f t="shared" si="198"/>
        <v/>
      </c>
      <c r="BQ58" s="548" t="str">
        <f>IF(OR($D58="",$D58="Select"),"",IFERROR(VLOOKUP(D58&amp;N58,'Light Options'!$A:$P,16,0),0))</f>
        <v/>
      </c>
      <c r="BR58" s="548" t="str">
        <f>IF(OR($D58="",$D58="Select"),"",IFERROR(VLOOKUP(D58&amp;N58,'Light Options'!$A:$Q,17,0),0))</f>
        <v/>
      </c>
      <c r="BS58" s="309" t="str">
        <f t="shared" si="181"/>
        <v/>
      </c>
      <c r="BT58" s="309" t="str">
        <f t="shared" si="174"/>
        <v/>
      </c>
      <c r="BU58" s="309" t="str">
        <f>IF(OR($D58="",$D58="Select"),"",IFERROR(VLOOKUP(D58&amp;N58,'Light Options'!$A:$E,5,0),0))</f>
        <v/>
      </c>
      <c r="BV58" s="309" t="str">
        <f t="shared" si="175"/>
        <v/>
      </c>
      <c r="BW58" s="309" t="str">
        <f t="shared" si="176"/>
        <v/>
      </c>
      <c r="BX58" s="627" t="str">
        <f t="shared" si="177"/>
        <v/>
      </c>
      <c r="CA58" s="667"/>
      <c r="CB58" s="667">
        <f t="shared" si="68"/>
        <v>0</v>
      </c>
      <c r="CC58" s="667">
        <f t="shared" si="69"/>
        <v>52</v>
      </c>
      <c r="CD58" s="667">
        <v>0</v>
      </c>
      <c r="CE58" s="667">
        <v>0</v>
      </c>
      <c r="CF58" s="667">
        <v>0</v>
      </c>
      <c r="CG58" s="673">
        <v>0</v>
      </c>
      <c r="CH58" s="673">
        <v>0</v>
      </c>
      <c r="CI58" s="673">
        <v>0</v>
      </c>
      <c r="CJ58" s="673">
        <v>0</v>
      </c>
      <c r="CK58" s="673">
        <v>0</v>
      </c>
      <c r="CL58" s="673">
        <v>0</v>
      </c>
      <c r="CM58" s="673">
        <v>0</v>
      </c>
      <c r="CN58" s="667"/>
    </row>
    <row r="59" spans="1:92" hidden="1" x14ac:dyDescent="0.2">
      <c r="A59" s="658">
        <v>53</v>
      </c>
      <c r="B59" s="123"/>
      <c r="C59" s="123"/>
      <c r="D59" s="123" t="str">
        <f>IF(E59="","",VLOOKUP($E59,'Light Options'!A:B,2,0))</f>
        <v/>
      </c>
      <c r="E59" s="123"/>
      <c r="F59" s="123"/>
      <c r="G59" s="28"/>
      <c r="H59" s="538" t="str">
        <f>IF($D59="Select","",IFERROR(VLOOKUP($D59,'Light Options'!$B:$E,4,0),""))</f>
        <v/>
      </c>
      <c r="I59" s="538" t="str">
        <f>IF($D59="Select","",IFERROR(VLOOKUP($D59,'Light Options'!$B:$D,3,0),""))</f>
        <v/>
      </c>
      <c r="J59" s="123"/>
      <c r="K59" s="123"/>
      <c r="L59" s="123"/>
      <c r="M59" s="123"/>
      <c r="N59" s="123" t="s">
        <v>428</v>
      </c>
      <c r="O59" s="571" t="str">
        <f>IF(OR($D59="",$D59="Select"),"",IFERROR(IF(VLOOKUP(D59&amp;N59,'Light Options'!$A:$H,8,0)=0,"",VLOOKUP(D59&amp;N59,'Light Options'!$A:$H,8,0)),""))</f>
        <v/>
      </c>
      <c r="P59" s="538" t="str">
        <f>IF(OR($D59="",$D59="Select"),"",IFERROR(IF(VLOOKUP(D59&amp;N59,'Light Options'!$A:$L,12,0)=0,"",VLOOKUP(D59&amp;N59,'Light Options'!$A:$L,12,0)),""))</f>
        <v/>
      </c>
      <c r="Q59" s="538" t="str">
        <f>IF(OR($D59="",$D59="Select"),"",IFERROR(IF(VLOOKUP(D59&amp;N59,'Light Options'!$A:$I,9,0)=0,"",VLOOKUP(D59&amp;N59,'Light Options'!$A:$I,9,0)),""))</f>
        <v/>
      </c>
      <c r="R59" s="538" t="str">
        <f t="shared" si="2"/>
        <v/>
      </c>
      <c r="S59" s="572" t="str">
        <f>IF(OR($D59="",$D59="Select"),"",IFERROR(VLOOKUP(D59&amp;CD$5,'Light Options'!$A:$J,10,0),0)*CD59+IFERROR(VLOOKUP(D59&amp;CE$5,'Light Options'!$A:$J,10,0),0)*CE59+IFERROR(VLOOKUP(D59&amp;CF$5,'Light Options'!$A:$J,10,0),0)*CF59)</f>
        <v/>
      </c>
      <c r="T59" s="659" t="str">
        <f>IF(OR($D59="",$D59="Select"),"",IFERROR(VLOOKUP(D59&amp;N59,'Light Options'!$A:$K,11,0),0))</f>
        <v/>
      </c>
      <c r="U59" s="650" t="str">
        <f t="shared" si="152"/>
        <v/>
      </c>
      <c r="V59" s="550" t="str">
        <f t="shared" si="153"/>
        <v/>
      </c>
      <c r="W59" s="582" t="str">
        <f t="shared" si="154"/>
        <v/>
      </c>
      <c r="X59" s="550" t="str">
        <f t="shared" si="182"/>
        <v/>
      </c>
      <c r="Y59" s="583" t="str">
        <f t="shared" si="183"/>
        <v/>
      </c>
      <c r="Z59" s="583" t="str">
        <f t="shared" si="184"/>
        <v/>
      </c>
      <c r="AA59" s="583" t="str">
        <f t="shared" si="155"/>
        <v/>
      </c>
      <c r="AB59" s="309" t="str">
        <f t="shared" si="156"/>
        <v/>
      </c>
      <c r="AC59" s="309" t="str">
        <f t="shared" si="157"/>
        <v/>
      </c>
      <c r="AD59" s="309" t="str">
        <f t="shared" si="158"/>
        <v/>
      </c>
      <c r="AE59" s="596"/>
      <c r="AF59" s="596" t="str">
        <f t="shared" si="159"/>
        <v/>
      </c>
      <c r="AG59" s="584" t="str">
        <f t="shared" si="160"/>
        <v/>
      </c>
      <c r="AH59" s="584" t="str">
        <f t="shared" si="161"/>
        <v/>
      </c>
      <c r="AI59" s="308" t="str">
        <f t="shared" si="162"/>
        <v/>
      </c>
      <c r="AJ59" s="308" t="str">
        <f t="shared" si="163"/>
        <v/>
      </c>
      <c r="AK59" s="308" t="str">
        <f t="shared" si="164"/>
        <v/>
      </c>
      <c r="AL59" s="309" t="str">
        <f t="shared" si="185"/>
        <v/>
      </c>
      <c r="AM59" s="309" t="str">
        <f t="shared" si="185"/>
        <v/>
      </c>
      <c r="AN59" s="309" t="str">
        <f t="shared" si="165"/>
        <v/>
      </c>
      <c r="AO59" s="309" t="str">
        <f t="shared" si="166"/>
        <v/>
      </c>
      <c r="AP59" s="309" t="str">
        <f t="shared" si="167"/>
        <v/>
      </c>
      <c r="AQ59" s="627" t="str">
        <f t="shared" si="186"/>
        <v/>
      </c>
      <c r="AR59" s="626" t="str">
        <f>IF(OR($D59="",$D59="Select"),"",IFERROR(VLOOKUP($D59&amp;N59,'Light Options'!$A:$O,13,0),0))</f>
        <v/>
      </c>
      <c r="AS59" s="309" t="str">
        <f t="shared" si="187"/>
        <v/>
      </c>
      <c r="AT59" s="309" t="str">
        <f t="shared" si="179"/>
        <v/>
      </c>
      <c r="AU59" s="309" t="str">
        <f t="shared" si="168"/>
        <v/>
      </c>
      <c r="AV59" s="627" t="str">
        <f t="shared" si="188"/>
        <v/>
      </c>
      <c r="AW59" s="626" t="str">
        <f t="shared" si="189"/>
        <v/>
      </c>
      <c r="AX59" s="309" t="str">
        <f t="shared" si="190"/>
        <v/>
      </c>
      <c r="AY59" s="309" t="str">
        <f t="shared" si="169"/>
        <v/>
      </c>
      <c r="AZ59" s="627" t="str">
        <f t="shared" si="191"/>
        <v/>
      </c>
      <c r="BA59" s="626" t="str">
        <f>IF(OR($D59="",$D59="Select"),"",IFERROR(VLOOKUP(D59&amp;N59,'Light Options'!$A:$O,15,0),0))</f>
        <v/>
      </c>
      <c r="BB59" s="309"/>
      <c r="BC59" s="309" t="str">
        <f t="shared" si="180"/>
        <v/>
      </c>
      <c r="BD59" s="309" t="str">
        <f t="shared" si="170"/>
        <v/>
      </c>
      <c r="BE59" s="627" t="str">
        <f t="shared" si="192"/>
        <v/>
      </c>
      <c r="BF59" s="626" t="str">
        <f t="shared" si="193"/>
        <v/>
      </c>
      <c r="BG59" s="309" t="str">
        <f t="shared" si="194"/>
        <v/>
      </c>
      <c r="BH59" s="309" t="str">
        <f t="shared" si="195"/>
        <v/>
      </c>
      <c r="BI59" s="309" t="str">
        <f t="shared" si="171"/>
        <v/>
      </c>
      <c r="BJ59" s="627" t="str">
        <f t="shared" si="196"/>
        <v/>
      </c>
      <c r="BK59" s="626" t="str">
        <f>IF(OR($D59="",$D59="Select"),"",IFERROR($M59*VLOOKUP($L59,'Light Options'!$A$503:$C$508,3,0),0))</f>
        <v/>
      </c>
      <c r="BL59" s="309" t="str">
        <f t="shared" si="172"/>
        <v/>
      </c>
      <c r="BM59" s="309" t="str">
        <f>IF(OR($D59="",$D59="Select"),"",IFERROR($M59*VLOOKUP($L59,'Light Options'!$A$503:$D$508,4,0),0))</f>
        <v/>
      </c>
      <c r="BN59" s="627" t="str">
        <f t="shared" si="173"/>
        <v/>
      </c>
      <c r="BO59" s="643" t="str">
        <f t="shared" si="197"/>
        <v/>
      </c>
      <c r="BP59" s="308" t="str">
        <f t="shared" si="198"/>
        <v/>
      </c>
      <c r="BQ59" s="548" t="str">
        <f>IF(OR($D59="",$D59="Select"),"",IFERROR(VLOOKUP(D59&amp;N59,'Light Options'!$A:$P,16,0),0))</f>
        <v/>
      </c>
      <c r="BR59" s="548" t="str">
        <f>IF(OR($D59="",$D59="Select"),"",IFERROR(VLOOKUP(D59&amp;N59,'Light Options'!$A:$Q,17,0),0))</f>
        <v/>
      </c>
      <c r="BS59" s="309" t="str">
        <f t="shared" si="181"/>
        <v/>
      </c>
      <c r="BT59" s="309" t="str">
        <f t="shared" si="174"/>
        <v/>
      </c>
      <c r="BU59" s="309" t="str">
        <f>IF(OR($D59="",$D59="Select"),"",IFERROR(VLOOKUP(D59&amp;N59,'Light Options'!$A:$E,5,0),0))</f>
        <v/>
      </c>
      <c r="BV59" s="309" t="str">
        <f t="shared" si="175"/>
        <v/>
      </c>
      <c r="BW59" s="309" t="str">
        <f t="shared" si="176"/>
        <v/>
      </c>
      <c r="BX59" s="627" t="str">
        <f t="shared" si="177"/>
        <v/>
      </c>
      <c r="CA59" s="667"/>
      <c r="CB59" s="667">
        <f t="shared" si="68"/>
        <v>0</v>
      </c>
      <c r="CC59" s="667">
        <f t="shared" si="69"/>
        <v>53</v>
      </c>
      <c r="CD59" s="667">
        <v>0</v>
      </c>
      <c r="CE59" s="667">
        <v>0</v>
      </c>
      <c r="CF59" s="667">
        <v>0</v>
      </c>
      <c r="CG59" s="673">
        <v>0</v>
      </c>
      <c r="CH59" s="673">
        <v>0</v>
      </c>
      <c r="CI59" s="673">
        <v>0</v>
      </c>
      <c r="CJ59" s="673">
        <v>0</v>
      </c>
      <c r="CK59" s="673">
        <v>0</v>
      </c>
      <c r="CL59" s="673">
        <v>0</v>
      </c>
      <c r="CM59" s="673">
        <v>0</v>
      </c>
      <c r="CN59" s="667"/>
    </row>
    <row r="60" spans="1:92" hidden="1" x14ac:dyDescent="0.2">
      <c r="A60" s="658">
        <v>54</v>
      </c>
      <c r="B60" s="123"/>
      <c r="C60" s="123"/>
      <c r="D60" s="123" t="str">
        <f>IF(E60="","",VLOOKUP($E60,'Light Options'!A:B,2,0))</f>
        <v/>
      </c>
      <c r="E60" s="123"/>
      <c r="F60" s="123"/>
      <c r="G60" s="28"/>
      <c r="H60" s="538" t="str">
        <f>IF($D60="Select","",IFERROR(VLOOKUP($D60,'Light Options'!$B:$E,4,0),""))</f>
        <v/>
      </c>
      <c r="I60" s="538" t="str">
        <f>IF($D60="Select","",IFERROR(VLOOKUP($D60,'Light Options'!$B:$D,3,0),""))</f>
        <v/>
      </c>
      <c r="J60" s="123"/>
      <c r="K60" s="123"/>
      <c r="L60" s="123"/>
      <c r="M60" s="123"/>
      <c r="N60" s="123" t="s">
        <v>428</v>
      </c>
      <c r="O60" s="571" t="str">
        <f>IF(OR($D60="",$D60="Select"),"",IFERROR(IF(VLOOKUP(D60&amp;N60,'Light Options'!$A:$H,8,0)=0,"",VLOOKUP(D60&amp;N60,'Light Options'!$A:$H,8,0)),""))</f>
        <v/>
      </c>
      <c r="P60" s="538" t="str">
        <f>IF(OR($D60="",$D60="Select"),"",IFERROR(IF(VLOOKUP(D60&amp;N60,'Light Options'!$A:$L,12,0)=0,"",VLOOKUP(D60&amp;N60,'Light Options'!$A:$L,12,0)),""))</f>
        <v/>
      </c>
      <c r="Q60" s="538" t="str">
        <f>IF(OR($D60="",$D60="Select"),"",IFERROR(IF(VLOOKUP(D60&amp;N60,'Light Options'!$A:$I,9,0)=0,"",VLOOKUP(D60&amp;N60,'Light Options'!$A:$I,9,0)),""))</f>
        <v/>
      </c>
      <c r="R60" s="538" t="str">
        <f>IF(F60="","",F60)</f>
        <v/>
      </c>
      <c r="S60" s="572" t="str">
        <f>IF(OR($D60="",$D60="Select"),"",IFERROR(VLOOKUP(D60&amp;CD$5,'Light Options'!$A:$J,10,0),0)*CD60+IFERROR(VLOOKUP(D60&amp;CE$5,'Light Options'!$A:$J,10,0),0)*CE60+IFERROR(VLOOKUP(D60&amp;CF$5,'Light Options'!$A:$J,10,0),0)*CF60)</f>
        <v/>
      </c>
      <c r="T60" s="659" t="str">
        <f>IF(OR($D60="",$D60="Select"),"",IFERROR(VLOOKUP(D60&amp;N60,'Light Options'!$A:$K,11,0),0))</f>
        <v/>
      </c>
      <c r="U60" s="650" t="str">
        <f>IF(OR($D60="",$D60="Select"),"",IFERROR(1/V60,0))</f>
        <v/>
      </c>
      <c r="V60" s="550" t="str">
        <f>IF(OR($D60="",$D60="Select"),"",IFERROR(AF60/AN60,0))</f>
        <v/>
      </c>
      <c r="W60" s="582" t="str">
        <f>IF(OR($D60="",$D60="Select"),"",IFERROR(1/X60,0))</f>
        <v/>
      </c>
      <c r="X60" s="550" t="str">
        <f>IF(OR($D60="",$D60="Select"),"",IFERROR(AF60/AP60,0))</f>
        <v/>
      </c>
      <c r="Y60" s="583" t="str">
        <f>IF(OR($D60="",$D60="Select"),"",AU60+BD60)</f>
        <v/>
      </c>
      <c r="Z60" s="583" t="str">
        <f>IF(OR($D60="",$D60="Select"),"",AW60+BF60)</f>
        <v/>
      </c>
      <c r="AA60" s="583" t="str">
        <f>IF(OR($D60="",$D60="Select"),"",Z60-Y60)</f>
        <v/>
      </c>
      <c r="AB60" s="309" t="str">
        <f t="shared" si="156"/>
        <v/>
      </c>
      <c r="AC60" s="309" t="str">
        <f t="shared" si="157"/>
        <v/>
      </c>
      <c r="AD60" s="309" t="str">
        <f>IF(OR($D60="",$D60="Select"),"",AC60-AB60)</f>
        <v/>
      </c>
      <c r="AE60" s="596"/>
      <c r="AF60" s="596" t="str">
        <f>IF(OR($D60="",$D60="Select"),"",AC60-AE60)</f>
        <v/>
      </c>
      <c r="AG60" s="584" t="str">
        <f>IF(OR(D60="",D60="Select"),"",IFERROR(F60*H60*K60/1000,0))</f>
        <v/>
      </c>
      <c r="AH60" s="584" t="str">
        <f>IF(OR(D60="",D60="Select"),"",IFERROR(K60*R60*S60/1000,0))</f>
        <v/>
      </c>
      <c r="AI60" s="308" t="str">
        <f>IF(OR($D60="",$D60="Select"),"",((F60*H60/1000)-(R60*S60/1000))*K60)</f>
        <v/>
      </c>
      <c r="AJ60" s="308" t="str">
        <f t="shared" si="163"/>
        <v/>
      </c>
      <c r="AK60" s="308" t="str">
        <f t="shared" si="164"/>
        <v/>
      </c>
      <c r="AL60" s="309" t="str">
        <f>IF(OR($D60="",$D60="Select"),"",IFERROR(AI60*$C$2,0))</f>
        <v/>
      </c>
      <c r="AM60" s="309" t="str">
        <f t="shared" si="185"/>
        <v/>
      </c>
      <c r="AN60" s="309" t="str">
        <f>IFERROR(AM60+AL60,"")</f>
        <v/>
      </c>
      <c r="AO60" s="309" t="str">
        <f>IF(OR($D60="",$D60="Select"),"",BX60)</f>
        <v/>
      </c>
      <c r="AP60" s="309" t="str">
        <f>IF(OR($D60="",$D60="Select"),"",AO60+AN60)</f>
        <v/>
      </c>
      <c r="AQ60" s="627" t="str">
        <f t="shared" si="186"/>
        <v/>
      </c>
      <c r="AR60" s="626" t="str">
        <f>IF(OR($D60="",$D60="Select"),"",IFERROR(VLOOKUP($D60&amp;N60,'Light Options'!$A:$O,13,0),0))</f>
        <v/>
      </c>
      <c r="AS60" s="309" t="str">
        <f>IF(OR($D60="",$D60="Select"),"",AR60*R60)</f>
        <v/>
      </c>
      <c r="AT60" s="309" t="str">
        <f t="shared" si="179"/>
        <v/>
      </c>
      <c r="AU60" s="309" t="str">
        <f>IF(OR($D60="",$D60="Select"),"",AT60+AR60)</f>
        <v/>
      </c>
      <c r="AV60" s="627" t="str">
        <f>IF(OR($D60="",$D60="Select"),"",AU60*R60)</f>
        <v/>
      </c>
      <c r="AW60" s="626" t="str">
        <f>IF(OR($D60="",$D60="Select"),"",AU60/(1-$F$2))</f>
        <v/>
      </c>
      <c r="AX60" s="309" t="str">
        <f>IF(OR($D60="",$D60="Select"),"",AW60*R60)</f>
        <v/>
      </c>
      <c r="AY60" s="309" t="str">
        <f>IF(OR($D60="",$D60="Select"),"",AW60-AU60)</f>
        <v/>
      </c>
      <c r="AZ60" s="627" t="str">
        <f>IF(OR($D60="",$D60="Select"),"",AY60*R60)</f>
        <v/>
      </c>
      <c r="BA60" s="626" t="str">
        <f>IF(OR($D60="",$D60="Select"),"",IFERROR(VLOOKUP(D60&amp;N60,'Light Options'!$A:$O,15,0),0))</f>
        <v/>
      </c>
      <c r="BB60" s="309"/>
      <c r="BC60" s="309" t="str">
        <f t="shared" si="180"/>
        <v/>
      </c>
      <c r="BD60" s="309" t="str">
        <f>IF(OR($D60="",$D60="Select"),"",BC60+BB60+BA60)</f>
        <v/>
      </c>
      <c r="BE60" s="627" t="str">
        <f>IF(OR($D60="",$D60="Select"),"",IFERROR((BB60+BA60)*R60,0))</f>
        <v/>
      </c>
      <c r="BF60" s="626" t="str">
        <f>IF(OR($D60="",$D60="Select"),"",BD60/(1-$I$2))</f>
        <v/>
      </c>
      <c r="BG60" s="309" t="str">
        <f>IF(OR($D60="",$D60="Select"),"",BF60*F60)</f>
        <v/>
      </c>
      <c r="BH60" s="309" t="str">
        <f>IF(OR($D60="",$D60="Select"),"",BD60*F60)</f>
        <v/>
      </c>
      <c r="BI60" s="309" t="str">
        <f>IF(OR($D60="",$D60="Select"),"",BF60-BD60)</f>
        <v/>
      </c>
      <c r="BJ60" s="627" t="str">
        <f>IF(OR($D60="",$D60="Select"),"",BI60*F60)</f>
        <v/>
      </c>
      <c r="BK60" s="626" t="str">
        <f>IF(OR($D60="",$D60="Select"),"",IFERROR($M60*VLOOKUP($L60,'Light Options'!$A$503:$C$508,3,0),0))</f>
        <v/>
      </c>
      <c r="BL60" s="309" t="str">
        <f t="shared" si="172"/>
        <v/>
      </c>
      <c r="BM60" s="309" t="str">
        <f>IF(OR($D60="",$D60="Select"),"",IFERROR($M60*VLOOKUP($L60,'Light Options'!$A$503:$D$508,4,0),0))</f>
        <v/>
      </c>
      <c r="BN60" s="627" t="str">
        <f t="shared" si="173"/>
        <v/>
      </c>
      <c r="BO60" s="643" t="str">
        <f>IF(OR($D60="",$D60="Select"),"",IFERROR(I60/K60,0))</f>
        <v/>
      </c>
      <c r="BP60" s="308" t="str">
        <f>IF(OR($D60="",$D60="Select"),"",IFERROR(F60/BO60,0))</f>
        <v/>
      </c>
      <c r="BQ60" s="548" t="str">
        <f>IF(OR($D60="",$D60="Select"),"",IFERROR(VLOOKUP(D60&amp;N60,'Light Options'!$A:$P,16,0),0))</f>
        <v/>
      </c>
      <c r="BR60" s="548" t="str">
        <f>IF(OR($D60="",$D60="Select"),"",IFERROR(VLOOKUP(D60&amp;N60,'Light Options'!$A:$Q,17,0),0))</f>
        <v/>
      </c>
      <c r="BS60" s="309" t="str">
        <f t="shared" si="181"/>
        <v/>
      </c>
      <c r="BT60" s="309" t="str">
        <f>IF(OR($D60="",$D60="Select"),"",BS60*BP60)</f>
        <v/>
      </c>
      <c r="BU60" s="309" t="str">
        <f>IF(OR($D60="",$D60="Select"),"",IFERROR(VLOOKUP(D60&amp;N60,'Light Options'!$A:$E,5,0),0))</f>
        <v/>
      </c>
      <c r="BV60" s="309" t="str">
        <f>IF(OR($D60="",$D60="Select"),"",BU60*BP60)</f>
        <v/>
      </c>
      <c r="BW60" s="309" t="str">
        <f>IF(OR($D60="",$D60="Select"),"",BU60+BS60)</f>
        <v/>
      </c>
      <c r="BX60" s="627" t="str">
        <f>IF(OR($D60="",$D60="Select"),"",BW60*BP60)</f>
        <v/>
      </c>
      <c r="CA60" s="667"/>
      <c r="CB60" s="667">
        <f t="shared" si="68"/>
        <v>0</v>
      </c>
      <c r="CC60" s="667">
        <f t="shared" si="69"/>
        <v>54</v>
      </c>
      <c r="CD60" s="667">
        <v>0</v>
      </c>
      <c r="CE60" s="667">
        <v>0</v>
      </c>
      <c r="CF60" s="667">
        <v>0</v>
      </c>
      <c r="CG60" s="673">
        <v>0</v>
      </c>
      <c r="CH60" s="673">
        <v>0</v>
      </c>
      <c r="CI60" s="673">
        <v>0</v>
      </c>
      <c r="CJ60" s="673">
        <v>0</v>
      </c>
      <c r="CK60" s="673">
        <v>0</v>
      </c>
      <c r="CL60" s="673">
        <v>0</v>
      </c>
      <c r="CM60" s="673">
        <v>0</v>
      </c>
      <c r="CN60" s="667"/>
    </row>
    <row r="61" spans="1:92" hidden="1" x14ac:dyDescent="0.2">
      <c r="A61" s="658">
        <v>54</v>
      </c>
      <c r="B61" s="123"/>
      <c r="C61" s="123"/>
      <c r="D61" s="123" t="str">
        <f>IF(E61="","",VLOOKUP($E61,'Light Options'!A:B,2,0))</f>
        <v/>
      </c>
      <c r="E61" s="123"/>
      <c r="F61" s="123"/>
      <c r="G61" s="28"/>
      <c r="H61" s="538" t="str">
        <f>IF($D61="Select","",IFERROR(VLOOKUP($D61,'Light Options'!$B:$E,4,0),""))</f>
        <v/>
      </c>
      <c r="I61" s="538" t="str">
        <f>IF($D61="Select","",IFERROR(VLOOKUP($D61,'Light Options'!$B:$D,3,0),""))</f>
        <v/>
      </c>
      <c r="J61" s="123"/>
      <c r="K61" s="123"/>
      <c r="L61" s="123"/>
      <c r="M61" s="123"/>
      <c r="N61" s="123" t="s">
        <v>428</v>
      </c>
      <c r="O61" s="571" t="str">
        <f>IF(OR($D61="",$D61="Select"),"",IFERROR(IF(VLOOKUP(D61&amp;N61,'Light Options'!$A:$H,8,0)=0,"",VLOOKUP(D61&amp;N61,'Light Options'!$A:$H,8,0)),""))</f>
        <v/>
      </c>
      <c r="P61" s="538" t="str">
        <f>IF(OR($D61="",$D61="Select"),"",IFERROR(IF(VLOOKUP(D61&amp;N61,'Light Options'!$A:$L,12,0)=0,"",VLOOKUP(D61&amp;N61,'Light Options'!$A:$L,12,0)),""))</f>
        <v/>
      </c>
      <c r="Q61" s="538" t="str">
        <f>IF(OR($D61="",$D61="Select"),"",IFERROR(IF(VLOOKUP(D61&amp;N61,'Light Options'!$A:$I,9,0)=0,"",VLOOKUP(D61&amp;N61,'Light Options'!$A:$I,9,0)),""))</f>
        <v/>
      </c>
      <c r="R61" s="538" t="str">
        <f t="shared" si="2"/>
        <v/>
      </c>
      <c r="S61" s="572" t="str">
        <f>IF(OR($D61="",$D61="Select"),"",IFERROR(VLOOKUP(D61&amp;CD$5,'Light Options'!$A:$J,10,0),0)*CD61+IFERROR(VLOOKUP(D61&amp;CE$5,'Light Options'!$A:$J,10,0),0)*CE61+IFERROR(VLOOKUP(D61&amp;CF$5,'Light Options'!$A:$J,10,0),0)*CF61)</f>
        <v/>
      </c>
      <c r="T61" s="659" t="str">
        <f>IF(OR($D61="",$D61="Select"),"",IFERROR(VLOOKUP(D61&amp;N61,'Light Options'!$A:$K,11,0),0))</f>
        <v/>
      </c>
      <c r="U61" s="650" t="str">
        <f t="shared" si="152"/>
        <v/>
      </c>
      <c r="V61" s="550" t="str">
        <f t="shared" si="153"/>
        <v/>
      </c>
      <c r="W61" s="582" t="str">
        <f t="shared" si="154"/>
        <v/>
      </c>
      <c r="X61" s="550" t="str">
        <f t="shared" si="182"/>
        <v/>
      </c>
      <c r="Y61" s="583" t="str">
        <f t="shared" si="183"/>
        <v/>
      </c>
      <c r="Z61" s="583" t="str">
        <f t="shared" si="184"/>
        <v/>
      </c>
      <c r="AA61" s="583" t="str">
        <f t="shared" si="155"/>
        <v/>
      </c>
      <c r="AB61" s="309" t="str">
        <f t="shared" si="156"/>
        <v/>
      </c>
      <c r="AC61" s="309" t="str">
        <f t="shared" si="157"/>
        <v/>
      </c>
      <c r="AD61" s="309" t="str">
        <f t="shared" si="158"/>
        <v/>
      </c>
      <c r="AE61" s="596"/>
      <c r="AF61" s="596" t="str">
        <f t="shared" si="159"/>
        <v/>
      </c>
      <c r="AG61" s="584" t="str">
        <f t="shared" si="160"/>
        <v/>
      </c>
      <c r="AH61" s="584" t="str">
        <f t="shared" si="161"/>
        <v/>
      </c>
      <c r="AI61" s="308" t="str">
        <f t="shared" si="162"/>
        <v/>
      </c>
      <c r="AJ61" s="308" t="str">
        <f t="shared" si="163"/>
        <v/>
      </c>
      <c r="AK61" s="308" t="str">
        <f t="shared" si="164"/>
        <v/>
      </c>
      <c r="AL61" s="309" t="str">
        <f t="shared" si="185"/>
        <v/>
      </c>
      <c r="AM61" s="309" t="str">
        <f t="shared" si="185"/>
        <v/>
      </c>
      <c r="AN61" s="309" t="str">
        <f t="shared" si="165"/>
        <v/>
      </c>
      <c r="AO61" s="309" t="str">
        <f t="shared" si="166"/>
        <v/>
      </c>
      <c r="AP61" s="309" t="str">
        <f t="shared" si="167"/>
        <v/>
      </c>
      <c r="AQ61" s="627" t="str">
        <f t="shared" si="186"/>
        <v/>
      </c>
      <c r="AR61" s="626" t="str">
        <f>IF(OR($D61="",$D61="Select"),"",IFERROR(VLOOKUP($D61&amp;N61,'Light Options'!$A:$O,13,0),0))</f>
        <v/>
      </c>
      <c r="AS61" s="309" t="str">
        <f t="shared" si="187"/>
        <v/>
      </c>
      <c r="AT61" s="309" t="str">
        <f t="shared" si="179"/>
        <v/>
      </c>
      <c r="AU61" s="309" t="str">
        <f t="shared" si="168"/>
        <v/>
      </c>
      <c r="AV61" s="627" t="str">
        <f t="shared" si="188"/>
        <v/>
      </c>
      <c r="AW61" s="626" t="str">
        <f t="shared" si="189"/>
        <v/>
      </c>
      <c r="AX61" s="309" t="str">
        <f t="shared" si="190"/>
        <v/>
      </c>
      <c r="AY61" s="309" t="str">
        <f t="shared" si="169"/>
        <v/>
      </c>
      <c r="AZ61" s="627" t="str">
        <f t="shared" si="191"/>
        <v/>
      </c>
      <c r="BA61" s="626" t="str">
        <f>IF(OR($D61="",$D61="Select"),"",IFERROR(VLOOKUP(D61&amp;N61,'Light Options'!$A:$O,15,0),0))</f>
        <v/>
      </c>
      <c r="BB61" s="309"/>
      <c r="BC61" s="309" t="str">
        <f t="shared" si="180"/>
        <v/>
      </c>
      <c r="BD61" s="309" t="str">
        <f t="shared" si="170"/>
        <v/>
      </c>
      <c r="BE61" s="627" t="str">
        <f t="shared" si="192"/>
        <v/>
      </c>
      <c r="BF61" s="626" t="str">
        <f t="shared" si="193"/>
        <v/>
      </c>
      <c r="BG61" s="309" t="str">
        <f t="shared" si="194"/>
        <v/>
      </c>
      <c r="BH61" s="309" t="str">
        <f t="shared" si="195"/>
        <v/>
      </c>
      <c r="BI61" s="309" t="str">
        <f t="shared" si="171"/>
        <v/>
      </c>
      <c r="BJ61" s="627" t="str">
        <f t="shared" si="196"/>
        <v/>
      </c>
      <c r="BK61" s="626" t="str">
        <f>IF(OR($D61="",$D61="Select"),"",IFERROR($M61*VLOOKUP($L61,'Light Options'!$A$503:$C$508,3,0),0))</f>
        <v/>
      </c>
      <c r="BL61" s="309" t="str">
        <f t="shared" si="172"/>
        <v/>
      </c>
      <c r="BM61" s="309" t="str">
        <f>IF(OR($D61="",$D61="Select"),"",IFERROR($M61*VLOOKUP($L61,'Light Options'!$A$503:$D$508,4,0),0))</f>
        <v/>
      </c>
      <c r="BN61" s="627" t="str">
        <f t="shared" si="173"/>
        <v/>
      </c>
      <c r="BO61" s="643" t="str">
        <f t="shared" si="197"/>
        <v/>
      </c>
      <c r="BP61" s="308" t="str">
        <f t="shared" si="198"/>
        <v/>
      </c>
      <c r="BQ61" s="548" t="str">
        <f>IF(OR($D61="",$D61="Select"),"",IFERROR(VLOOKUP(D61&amp;N61,'Light Options'!$A:$P,16,0),0))</f>
        <v/>
      </c>
      <c r="BR61" s="548" t="str">
        <f>IF(OR($D61="",$D61="Select"),"",IFERROR(VLOOKUP(D61&amp;N61,'Light Options'!$A:$Q,17,0),0))</f>
        <v/>
      </c>
      <c r="BS61" s="309" t="str">
        <f t="shared" si="181"/>
        <v/>
      </c>
      <c r="BT61" s="309" t="str">
        <f t="shared" si="174"/>
        <v/>
      </c>
      <c r="BU61" s="309" t="str">
        <f>IF(OR($D61="",$D61="Select"),"",IFERROR(VLOOKUP(D61&amp;N61,'Light Options'!$A:$E,5,0),0))</f>
        <v/>
      </c>
      <c r="BV61" s="309" t="str">
        <f t="shared" si="175"/>
        <v/>
      </c>
      <c r="BW61" s="309" t="str">
        <f t="shared" si="176"/>
        <v/>
      </c>
      <c r="BX61" s="627" t="str">
        <f t="shared" si="177"/>
        <v/>
      </c>
      <c r="CA61" s="667"/>
      <c r="CB61" s="667">
        <f t="shared" si="68"/>
        <v>0</v>
      </c>
      <c r="CC61" s="667">
        <f t="shared" si="69"/>
        <v>54</v>
      </c>
      <c r="CD61" s="667">
        <v>0</v>
      </c>
      <c r="CE61" s="667">
        <v>0</v>
      </c>
      <c r="CF61" s="667">
        <v>0</v>
      </c>
      <c r="CG61" s="673">
        <v>0</v>
      </c>
      <c r="CH61" s="673">
        <v>0</v>
      </c>
      <c r="CI61" s="673">
        <v>0</v>
      </c>
      <c r="CJ61" s="673">
        <v>0</v>
      </c>
      <c r="CK61" s="673">
        <v>0</v>
      </c>
      <c r="CL61" s="673">
        <v>0</v>
      </c>
      <c r="CM61" s="673">
        <v>0</v>
      </c>
      <c r="CN61" s="667"/>
    </row>
    <row r="62" spans="1:92" hidden="1" x14ac:dyDescent="0.2">
      <c r="A62" s="658">
        <v>55</v>
      </c>
      <c r="B62" s="123"/>
      <c r="C62" s="123"/>
      <c r="D62" s="123" t="str">
        <f>IF(E62="","",VLOOKUP($E62,'Light Options'!A:B,2,0))</f>
        <v/>
      </c>
      <c r="E62" s="123"/>
      <c r="F62" s="123"/>
      <c r="G62" s="28"/>
      <c r="H62" s="538" t="str">
        <f>IF($D62="Select","",IFERROR(VLOOKUP($D62,'Light Options'!$B:$E,4,0),""))</f>
        <v/>
      </c>
      <c r="I62" s="538" t="str">
        <f>IF($D62="Select","",IFERROR(VLOOKUP($D62,'Light Options'!$B:$D,3,0),""))</f>
        <v/>
      </c>
      <c r="J62" s="123"/>
      <c r="K62" s="123"/>
      <c r="L62" s="123"/>
      <c r="M62" s="123"/>
      <c r="N62" s="123" t="s">
        <v>428</v>
      </c>
      <c r="O62" s="571" t="str">
        <f>IF(OR($D62="",$D62="Select"),"",IFERROR(IF(VLOOKUP(D62&amp;N62,'Light Options'!$A:$H,8,0)=0,"",VLOOKUP(D62&amp;N62,'Light Options'!$A:$H,8,0)),""))</f>
        <v/>
      </c>
      <c r="P62" s="538" t="str">
        <f>IF(OR($D62="",$D62="Select"),"",IFERROR(IF(VLOOKUP(D62&amp;N62,'Light Options'!$A:$L,12,0)=0,"",VLOOKUP(D62&amp;N62,'Light Options'!$A:$L,12,0)),""))</f>
        <v/>
      </c>
      <c r="Q62" s="538" t="str">
        <f>IF(OR($D62="",$D62="Select"),"",IFERROR(IF(VLOOKUP(D62&amp;N62,'Light Options'!$A:$I,9,0)=0,"",VLOOKUP(D62&amp;N62,'Light Options'!$A:$I,9,0)),""))</f>
        <v/>
      </c>
      <c r="R62" s="538" t="str">
        <f t="shared" si="2"/>
        <v/>
      </c>
      <c r="S62" s="572" t="str">
        <f>IF(OR($D62="",$D62="Select"),"",IFERROR(VLOOKUP(D62&amp;CD$5,'Light Options'!$A:$J,10,0),0)*CD62+IFERROR(VLOOKUP(D62&amp;CE$5,'Light Options'!$A:$J,10,0),0)*CE62+IFERROR(VLOOKUP(D62&amp;CF$5,'Light Options'!$A:$J,10,0),0)*CF62)</f>
        <v/>
      </c>
      <c r="T62" s="659" t="str">
        <f>IF(OR($D62="",$D62="Select"),"",IFERROR(VLOOKUP(D62&amp;N62,'Light Options'!$A:$K,11,0),0))</f>
        <v/>
      </c>
      <c r="U62" s="650" t="str">
        <f t="shared" si="152"/>
        <v/>
      </c>
      <c r="V62" s="550" t="str">
        <f t="shared" si="153"/>
        <v/>
      </c>
      <c r="W62" s="582" t="str">
        <f t="shared" si="154"/>
        <v/>
      </c>
      <c r="X62" s="550" t="str">
        <f t="shared" si="182"/>
        <v/>
      </c>
      <c r="Y62" s="583" t="str">
        <f t="shared" si="183"/>
        <v/>
      </c>
      <c r="Z62" s="583" t="str">
        <f t="shared" si="184"/>
        <v/>
      </c>
      <c r="AA62" s="583" t="str">
        <f t="shared" si="155"/>
        <v/>
      </c>
      <c r="AB62" s="309" t="str">
        <f t="shared" si="156"/>
        <v/>
      </c>
      <c r="AC62" s="309" t="str">
        <f t="shared" si="157"/>
        <v/>
      </c>
      <c r="AD62" s="309" t="str">
        <f t="shared" si="158"/>
        <v/>
      </c>
      <c r="AE62" s="596"/>
      <c r="AF62" s="596" t="str">
        <f t="shared" si="159"/>
        <v/>
      </c>
      <c r="AG62" s="584" t="str">
        <f t="shared" si="160"/>
        <v/>
      </c>
      <c r="AH62" s="584" t="str">
        <f t="shared" si="161"/>
        <v/>
      </c>
      <c r="AI62" s="308" t="str">
        <f t="shared" si="162"/>
        <v/>
      </c>
      <c r="AJ62" s="308" t="str">
        <f t="shared" si="163"/>
        <v/>
      </c>
      <c r="AK62" s="308" t="str">
        <f t="shared" si="164"/>
        <v/>
      </c>
      <c r="AL62" s="309" t="str">
        <f t="shared" si="185"/>
        <v/>
      </c>
      <c r="AM62" s="309" t="str">
        <f t="shared" si="185"/>
        <v/>
      </c>
      <c r="AN62" s="309" t="str">
        <f t="shared" si="165"/>
        <v/>
      </c>
      <c r="AO62" s="309" t="str">
        <f t="shared" si="166"/>
        <v/>
      </c>
      <c r="AP62" s="309" t="str">
        <f t="shared" si="167"/>
        <v/>
      </c>
      <c r="AQ62" s="627" t="str">
        <f t="shared" si="186"/>
        <v/>
      </c>
      <c r="AR62" s="626" t="str">
        <f>IF(OR($D62="",$D62="Select"),"",IFERROR(VLOOKUP($D62&amp;N62,'Light Options'!$A:$O,13,0),0))</f>
        <v/>
      </c>
      <c r="AS62" s="309" t="str">
        <f t="shared" si="187"/>
        <v/>
      </c>
      <c r="AT62" s="309" t="str">
        <f t="shared" si="179"/>
        <v/>
      </c>
      <c r="AU62" s="309" t="str">
        <f t="shared" si="168"/>
        <v/>
      </c>
      <c r="AV62" s="627" t="str">
        <f t="shared" si="188"/>
        <v/>
      </c>
      <c r="AW62" s="626" t="str">
        <f t="shared" si="189"/>
        <v/>
      </c>
      <c r="AX62" s="309" t="str">
        <f t="shared" si="190"/>
        <v/>
      </c>
      <c r="AY62" s="309" t="str">
        <f t="shared" si="169"/>
        <v/>
      </c>
      <c r="AZ62" s="627" t="str">
        <f t="shared" si="191"/>
        <v/>
      </c>
      <c r="BA62" s="626" t="str">
        <f>IF(OR($D62="",$D62="Select"),"",IFERROR(VLOOKUP(D62&amp;N62,'Light Options'!$A:$O,15,0),0))</f>
        <v/>
      </c>
      <c r="BB62" s="309"/>
      <c r="BC62" s="309" t="str">
        <f t="shared" si="180"/>
        <v/>
      </c>
      <c r="BD62" s="309" t="str">
        <f t="shared" si="170"/>
        <v/>
      </c>
      <c r="BE62" s="627" t="str">
        <f t="shared" si="192"/>
        <v/>
      </c>
      <c r="BF62" s="626" t="str">
        <f t="shared" si="193"/>
        <v/>
      </c>
      <c r="BG62" s="309" t="str">
        <f t="shared" si="194"/>
        <v/>
      </c>
      <c r="BH62" s="309" t="str">
        <f t="shared" si="195"/>
        <v/>
      </c>
      <c r="BI62" s="309" t="str">
        <f t="shared" si="171"/>
        <v/>
      </c>
      <c r="BJ62" s="627" t="str">
        <f t="shared" si="196"/>
        <v/>
      </c>
      <c r="BK62" s="626" t="str">
        <f>IF(OR($D62="",$D62="Select"),"",IFERROR($M62*VLOOKUP($L62,'Light Options'!$A$503:$C$508,3,0),0))</f>
        <v/>
      </c>
      <c r="BL62" s="309" t="str">
        <f t="shared" si="172"/>
        <v/>
      </c>
      <c r="BM62" s="309" t="str">
        <f>IF(OR($D62="",$D62="Select"),"",IFERROR($M62*VLOOKUP($L62,'Light Options'!$A$503:$D$508,4,0),0))</f>
        <v/>
      </c>
      <c r="BN62" s="627" t="str">
        <f t="shared" si="173"/>
        <v/>
      </c>
      <c r="BO62" s="643" t="str">
        <f t="shared" si="197"/>
        <v/>
      </c>
      <c r="BP62" s="308" t="str">
        <f t="shared" si="198"/>
        <v/>
      </c>
      <c r="BQ62" s="548" t="str">
        <f>IF(OR($D62="",$D62="Select"),"",IFERROR(VLOOKUP(D62&amp;N62,'Light Options'!$A:$P,16,0),0))</f>
        <v/>
      </c>
      <c r="BR62" s="548" t="str">
        <f>IF(OR($D62="",$D62="Select"),"",IFERROR(VLOOKUP(D62&amp;N62,'Light Options'!$A:$Q,17,0),0))</f>
        <v/>
      </c>
      <c r="BS62" s="309" t="str">
        <f t="shared" si="181"/>
        <v/>
      </c>
      <c r="BT62" s="309" t="str">
        <f t="shared" si="174"/>
        <v/>
      </c>
      <c r="BU62" s="309" t="str">
        <f>IF(OR($D62="",$D62="Select"),"",IFERROR(VLOOKUP(D62&amp;N62,'Light Options'!$A:$E,5,0),0))</f>
        <v/>
      </c>
      <c r="BV62" s="309" t="str">
        <f t="shared" si="175"/>
        <v/>
      </c>
      <c r="BW62" s="309" t="str">
        <f t="shared" si="176"/>
        <v/>
      </c>
      <c r="BX62" s="627" t="str">
        <f t="shared" si="177"/>
        <v/>
      </c>
      <c r="CA62" s="667"/>
      <c r="CB62" s="667">
        <f t="shared" si="68"/>
        <v>0</v>
      </c>
      <c r="CC62" s="667">
        <f t="shared" si="69"/>
        <v>55</v>
      </c>
      <c r="CD62" s="667">
        <v>0</v>
      </c>
      <c r="CE62" s="667">
        <v>0</v>
      </c>
      <c r="CF62" s="667">
        <v>0</v>
      </c>
      <c r="CG62" s="673">
        <v>0</v>
      </c>
      <c r="CH62" s="673">
        <v>0</v>
      </c>
      <c r="CI62" s="673">
        <v>0</v>
      </c>
      <c r="CJ62" s="673">
        <v>0</v>
      </c>
      <c r="CK62" s="673">
        <v>0</v>
      </c>
      <c r="CL62" s="673">
        <v>0</v>
      </c>
      <c r="CM62" s="673">
        <v>0</v>
      </c>
      <c r="CN62" s="667"/>
    </row>
    <row r="63" spans="1:92" hidden="1" x14ac:dyDescent="0.2">
      <c r="A63" s="658">
        <v>56</v>
      </c>
      <c r="B63" s="123"/>
      <c r="C63" s="123"/>
      <c r="D63" s="123" t="str">
        <f>IF(E63="","",VLOOKUP($E63,'Light Options'!A:B,2,0))</f>
        <v/>
      </c>
      <c r="E63" s="123"/>
      <c r="F63" s="123"/>
      <c r="G63" s="28"/>
      <c r="H63" s="538" t="str">
        <f>IF($D63="Select","",IFERROR(VLOOKUP($D63,'Light Options'!$B:$E,4,0),""))</f>
        <v/>
      </c>
      <c r="I63" s="538" t="str">
        <f>IF($D63="Select","",IFERROR(VLOOKUP($D63,'Light Options'!$B:$D,3,0),""))</f>
        <v/>
      </c>
      <c r="J63" s="123"/>
      <c r="K63" s="123"/>
      <c r="L63" s="123"/>
      <c r="M63" s="123"/>
      <c r="N63" s="123" t="s">
        <v>428</v>
      </c>
      <c r="O63" s="571" t="str">
        <f>IF(OR($D63="",$D63="Select"),"",IFERROR(IF(VLOOKUP(D63&amp;N63,'Light Options'!$A:$H,8,0)=0,"",VLOOKUP(D63&amp;N63,'Light Options'!$A:$H,8,0)),""))</f>
        <v/>
      </c>
      <c r="P63" s="538" t="str">
        <f>IF(OR($D63="",$D63="Select"),"",IFERROR(IF(VLOOKUP(D63&amp;N63,'Light Options'!$A:$L,12,0)=0,"",VLOOKUP(D63&amp;N63,'Light Options'!$A:$L,12,0)),""))</f>
        <v/>
      </c>
      <c r="Q63" s="538" t="str">
        <f>IF(OR($D63="",$D63="Select"),"",IFERROR(IF(VLOOKUP(D63&amp;N63,'Light Options'!$A:$I,9,0)=0,"",VLOOKUP(D63&amp;N63,'Light Options'!$A:$I,9,0)),""))</f>
        <v/>
      </c>
      <c r="R63" s="538" t="str">
        <f t="shared" si="2"/>
        <v/>
      </c>
      <c r="S63" s="572" t="str">
        <f>IF(OR($D63="",$D63="Select"),"",IFERROR(VLOOKUP(D63&amp;CD$5,'Light Options'!$A:$J,10,0),0)*CD63+IFERROR(VLOOKUP(D63&amp;CE$5,'Light Options'!$A:$J,10,0),0)*CE63+IFERROR(VLOOKUP(D63&amp;CF$5,'Light Options'!$A:$J,10,0),0)*CF63)</f>
        <v/>
      </c>
      <c r="T63" s="659" t="str">
        <f>IF(OR($D63="",$D63="Select"),"",IFERROR(VLOOKUP(D63&amp;N63,'Light Options'!$A:$K,11,0),0))</f>
        <v/>
      </c>
      <c r="U63" s="650" t="str">
        <f t="shared" si="152"/>
        <v/>
      </c>
      <c r="V63" s="550" t="str">
        <f t="shared" si="153"/>
        <v/>
      </c>
      <c r="W63" s="582" t="str">
        <f t="shared" si="154"/>
        <v/>
      </c>
      <c r="X63" s="550" t="str">
        <f t="shared" si="182"/>
        <v/>
      </c>
      <c r="Y63" s="583" t="str">
        <f t="shared" si="183"/>
        <v/>
      </c>
      <c r="Z63" s="583" t="str">
        <f t="shared" si="184"/>
        <v/>
      </c>
      <c r="AA63" s="583" t="str">
        <f t="shared" si="155"/>
        <v/>
      </c>
      <c r="AB63" s="309" t="str">
        <f t="shared" si="156"/>
        <v/>
      </c>
      <c r="AC63" s="309" t="str">
        <f t="shared" si="157"/>
        <v/>
      </c>
      <c r="AD63" s="309" t="str">
        <f t="shared" si="158"/>
        <v/>
      </c>
      <c r="AE63" s="596"/>
      <c r="AF63" s="596" t="str">
        <f t="shared" si="159"/>
        <v/>
      </c>
      <c r="AG63" s="584" t="str">
        <f t="shared" si="160"/>
        <v/>
      </c>
      <c r="AH63" s="584" t="str">
        <f t="shared" si="161"/>
        <v/>
      </c>
      <c r="AI63" s="308" t="str">
        <f t="shared" si="162"/>
        <v/>
      </c>
      <c r="AJ63" s="308" t="str">
        <f t="shared" si="163"/>
        <v/>
      </c>
      <c r="AK63" s="308" t="str">
        <f t="shared" si="164"/>
        <v/>
      </c>
      <c r="AL63" s="309" t="str">
        <f t="shared" si="185"/>
        <v/>
      </c>
      <c r="AM63" s="309" t="str">
        <f t="shared" si="185"/>
        <v/>
      </c>
      <c r="AN63" s="309" t="str">
        <f t="shared" si="165"/>
        <v/>
      </c>
      <c r="AO63" s="309" t="str">
        <f t="shared" si="166"/>
        <v/>
      </c>
      <c r="AP63" s="309" t="str">
        <f t="shared" si="167"/>
        <v/>
      </c>
      <c r="AQ63" s="627" t="str">
        <f t="shared" si="186"/>
        <v/>
      </c>
      <c r="AR63" s="626" t="str">
        <f>IF(OR($D63="",$D63="Select"),"",IFERROR(VLOOKUP($D63&amp;N63,'Light Options'!$A:$O,13,0),0))</f>
        <v/>
      </c>
      <c r="AS63" s="309" t="str">
        <f t="shared" si="187"/>
        <v/>
      </c>
      <c r="AT63" s="309" t="str">
        <f t="shared" si="179"/>
        <v/>
      </c>
      <c r="AU63" s="309" t="str">
        <f t="shared" si="168"/>
        <v/>
      </c>
      <c r="AV63" s="627" t="str">
        <f t="shared" si="188"/>
        <v/>
      </c>
      <c r="AW63" s="626" t="str">
        <f t="shared" si="189"/>
        <v/>
      </c>
      <c r="AX63" s="309" t="str">
        <f t="shared" si="190"/>
        <v/>
      </c>
      <c r="AY63" s="309" t="str">
        <f t="shared" si="169"/>
        <v/>
      </c>
      <c r="AZ63" s="627" t="str">
        <f t="shared" si="191"/>
        <v/>
      </c>
      <c r="BA63" s="626" t="str">
        <f>IF(OR($D63="",$D63="Select"),"",IFERROR(VLOOKUP(D63&amp;N63,'Light Options'!$A:$O,15,0),0))</f>
        <v/>
      </c>
      <c r="BB63" s="309"/>
      <c r="BC63" s="309" t="str">
        <f t="shared" si="180"/>
        <v/>
      </c>
      <c r="BD63" s="309" t="str">
        <f t="shared" si="170"/>
        <v/>
      </c>
      <c r="BE63" s="627" t="str">
        <f t="shared" si="192"/>
        <v/>
      </c>
      <c r="BF63" s="626" t="str">
        <f t="shared" si="193"/>
        <v/>
      </c>
      <c r="BG63" s="309" t="str">
        <f t="shared" si="194"/>
        <v/>
      </c>
      <c r="BH63" s="309" t="str">
        <f t="shared" si="195"/>
        <v/>
      </c>
      <c r="BI63" s="309" t="str">
        <f t="shared" si="171"/>
        <v/>
      </c>
      <c r="BJ63" s="627" t="str">
        <f t="shared" si="196"/>
        <v/>
      </c>
      <c r="BK63" s="626" t="str">
        <f>IF(OR($D63="",$D63="Select"),"",IFERROR($M63*VLOOKUP($L63,'Light Options'!$A$503:$C$508,3,0),0))</f>
        <v/>
      </c>
      <c r="BL63" s="309" t="str">
        <f t="shared" si="172"/>
        <v/>
      </c>
      <c r="BM63" s="309" t="str">
        <f>IF(OR($D63="",$D63="Select"),"",IFERROR($M63*VLOOKUP($L63,'Light Options'!$A$503:$D$508,4,0),0))</f>
        <v/>
      </c>
      <c r="BN63" s="627" t="str">
        <f t="shared" si="173"/>
        <v/>
      </c>
      <c r="BO63" s="643" t="str">
        <f t="shared" si="197"/>
        <v/>
      </c>
      <c r="BP63" s="308" t="str">
        <f t="shared" si="198"/>
        <v/>
      </c>
      <c r="BQ63" s="548" t="str">
        <f>IF(OR($D63="",$D63="Select"),"",IFERROR(VLOOKUP(D63&amp;N63,'Light Options'!$A:$P,16,0),0))</f>
        <v/>
      </c>
      <c r="BR63" s="548" t="str">
        <f>IF(OR($D63="",$D63="Select"),"",IFERROR(VLOOKUP(D63&amp;N63,'Light Options'!$A:$Q,17,0),0))</f>
        <v/>
      </c>
      <c r="BS63" s="309" t="str">
        <f t="shared" si="181"/>
        <v/>
      </c>
      <c r="BT63" s="309" t="str">
        <f t="shared" si="174"/>
        <v/>
      </c>
      <c r="BU63" s="309" t="str">
        <f>IF(OR($D63="",$D63="Select"),"",IFERROR(VLOOKUP(D63&amp;N63,'Light Options'!$A:$E,5,0),0))</f>
        <v/>
      </c>
      <c r="BV63" s="309" t="str">
        <f t="shared" si="175"/>
        <v/>
      </c>
      <c r="BW63" s="309" t="str">
        <f t="shared" si="176"/>
        <v/>
      </c>
      <c r="BX63" s="627" t="str">
        <f t="shared" si="177"/>
        <v/>
      </c>
      <c r="CA63" s="667"/>
      <c r="CB63" s="667">
        <f t="shared" si="68"/>
        <v>0</v>
      </c>
      <c r="CC63" s="667">
        <f t="shared" si="69"/>
        <v>56</v>
      </c>
      <c r="CD63" s="667">
        <v>0</v>
      </c>
      <c r="CE63" s="667">
        <v>0</v>
      </c>
      <c r="CF63" s="667">
        <v>0</v>
      </c>
      <c r="CG63" s="673">
        <v>0</v>
      </c>
      <c r="CH63" s="673">
        <v>0</v>
      </c>
      <c r="CI63" s="673">
        <v>0</v>
      </c>
      <c r="CJ63" s="673">
        <v>0</v>
      </c>
      <c r="CK63" s="673">
        <v>0</v>
      </c>
      <c r="CL63" s="673">
        <v>0</v>
      </c>
      <c r="CM63" s="673">
        <v>0</v>
      </c>
      <c r="CN63" s="667"/>
    </row>
    <row r="64" spans="1:92" hidden="1" x14ac:dyDescent="0.2">
      <c r="A64" s="658">
        <v>57</v>
      </c>
      <c r="B64" s="123"/>
      <c r="C64" s="123"/>
      <c r="D64" s="123" t="str">
        <f>IF(E64="","",VLOOKUP($E64,'Light Options'!A:B,2,0))</f>
        <v/>
      </c>
      <c r="E64" s="123"/>
      <c r="F64" s="123"/>
      <c r="G64" s="28"/>
      <c r="H64" s="538" t="str">
        <f>IF($D64="Select","",IFERROR(VLOOKUP($D64,'Light Options'!$B:$E,4,0),""))</f>
        <v/>
      </c>
      <c r="I64" s="538" t="str">
        <f>IF($D64="Select","",IFERROR(VLOOKUP($D64,'Light Options'!$B:$D,3,0),""))</f>
        <v/>
      </c>
      <c r="J64" s="123"/>
      <c r="K64" s="123"/>
      <c r="L64" s="123"/>
      <c r="M64" s="123"/>
      <c r="N64" s="123" t="s">
        <v>428</v>
      </c>
      <c r="O64" s="571" t="str">
        <f>IF(OR($D64="",$D64="Select"),"",IFERROR(IF(VLOOKUP(D64&amp;N64,'Light Options'!$A:$H,8,0)=0,"",VLOOKUP(D64&amp;N64,'Light Options'!$A:$H,8,0)),""))</f>
        <v/>
      </c>
      <c r="P64" s="538" t="str">
        <f>IF(OR($D64="",$D64="Select"),"",IFERROR(IF(VLOOKUP(D64&amp;N64,'Light Options'!$A:$L,12,0)=0,"",VLOOKUP(D64&amp;N64,'Light Options'!$A:$L,12,0)),""))</f>
        <v/>
      </c>
      <c r="Q64" s="538" t="str">
        <f>IF(OR($D64="",$D64="Select"),"",IFERROR(IF(VLOOKUP(D64&amp;N64,'Light Options'!$A:$I,9,0)=0,"",VLOOKUP(D64&amp;N64,'Light Options'!$A:$I,9,0)),""))</f>
        <v/>
      </c>
      <c r="R64" s="538" t="str">
        <f t="shared" si="2"/>
        <v/>
      </c>
      <c r="S64" s="572" t="str">
        <f>IF(OR($D64="",$D64="Select"),"",IFERROR(VLOOKUP(D64&amp;CD$5,'Light Options'!$A:$J,10,0),0)*CD64+IFERROR(VLOOKUP(D64&amp;CE$5,'Light Options'!$A:$J,10,0),0)*CE64+IFERROR(VLOOKUP(D64&amp;CF$5,'Light Options'!$A:$J,10,0),0)*CF64)</f>
        <v/>
      </c>
      <c r="T64" s="659" t="str">
        <f>IF(OR($D64="",$D64="Select"),"",IFERROR(VLOOKUP(D64&amp;N64,'Light Options'!$A:$K,11,0),0))</f>
        <v/>
      </c>
      <c r="U64" s="650" t="str">
        <f t="shared" si="152"/>
        <v/>
      </c>
      <c r="V64" s="550" t="str">
        <f t="shared" si="153"/>
        <v/>
      </c>
      <c r="W64" s="582" t="str">
        <f t="shared" si="154"/>
        <v/>
      </c>
      <c r="X64" s="550" t="str">
        <f t="shared" si="182"/>
        <v/>
      </c>
      <c r="Y64" s="583" t="str">
        <f t="shared" si="183"/>
        <v/>
      </c>
      <c r="Z64" s="583" t="str">
        <f t="shared" si="184"/>
        <v/>
      </c>
      <c r="AA64" s="583" t="str">
        <f t="shared" si="155"/>
        <v/>
      </c>
      <c r="AB64" s="309" t="str">
        <f t="shared" si="156"/>
        <v/>
      </c>
      <c r="AC64" s="309" t="str">
        <f t="shared" si="157"/>
        <v/>
      </c>
      <c r="AD64" s="309" t="str">
        <f t="shared" si="158"/>
        <v/>
      </c>
      <c r="AE64" s="596"/>
      <c r="AF64" s="596" t="str">
        <f t="shared" si="159"/>
        <v/>
      </c>
      <c r="AG64" s="584" t="str">
        <f t="shared" si="160"/>
        <v/>
      </c>
      <c r="AH64" s="584" t="str">
        <f t="shared" si="161"/>
        <v/>
      </c>
      <c r="AI64" s="308" t="str">
        <f t="shared" si="162"/>
        <v/>
      </c>
      <c r="AJ64" s="308" t="str">
        <f t="shared" si="163"/>
        <v/>
      </c>
      <c r="AK64" s="308" t="str">
        <f t="shared" si="164"/>
        <v/>
      </c>
      <c r="AL64" s="309" t="str">
        <f t="shared" si="185"/>
        <v/>
      </c>
      <c r="AM64" s="309" t="str">
        <f t="shared" si="185"/>
        <v/>
      </c>
      <c r="AN64" s="309" t="str">
        <f t="shared" si="165"/>
        <v/>
      </c>
      <c r="AO64" s="309" t="str">
        <f t="shared" si="166"/>
        <v/>
      </c>
      <c r="AP64" s="309" t="str">
        <f t="shared" si="167"/>
        <v/>
      </c>
      <c r="AQ64" s="627" t="str">
        <f t="shared" si="186"/>
        <v/>
      </c>
      <c r="AR64" s="626" t="str">
        <f>IF(OR($D64="",$D64="Select"),"",IFERROR(VLOOKUP($D64&amp;N64,'Light Options'!$A:$O,13,0),0))</f>
        <v/>
      </c>
      <c r="AS64" s="309" t="str">
        <f t="shared" si="187"/>
        <v/>
      </c>
      <c r="AT64" s="309" t="str">
        <f t="shared" si="179"/>
        <v/>
      </c>
      <c r="AU64" s="309" t="str">
        <f t="shared" si="168"/>
        <v/>
      </c>
      <c r="AV64" s="627" t="str">
        <f t="shared" si="188"/>
        <v/>
      </c>
      <c r="AW64" s="626" t="str">
        <f t="shared" si="189"/>
        <v/>
      </c>
      <c r="AX64" s="309" t="str">
        <f t="shared" si="190"/>
        <v/>
      </c>
      <c r="AY64" s="309" t="str">
        <f t="shared" si="169"/>
        <v/>
      </c>
      <c r="AZ64" s="627" t="str">
        <f t="shared" si="191"/>
        <v/>
      </c>
      <c r="BA64" s="626" t="str">
        <f>IF(OR($D64="",$D64="Select"),"",IFERROR(VLOOKUP(D64&amp;N64,'Light Options'!$A:$O,15,0),0))</f>
        <v/>
      </c>
      <c r="BB64" s="309"/>
      <c r="BC64" s="309" t="str">
        <f t="shared" si="180"/>
        <v/>
      </c>
      <c r="BD64" s="309" t="str">
        <f t="shared" si="170"/>
        <v/>
      </c>
      <c r="BE64" s="627" t="str">
        <f t="shared" si="192"/>
        <v/>
      </c>
      <c r="BF64" s="626" t="str">
        <f t="shared" si="193"/>
        <v/>
      </c>
      <c r="BG64" s="309" t="str">
        <f t="shared" si="194"/>
        <v/>
      </c>
      <c r="BH64" s="309" t="str">
        <f t="shared" si="195"/>
        <v/>
      </c>
      <c r="BI64" s="309" t="str">
        <f t="shared" si="171"/>
        <v/>
      </c>
      <c r="BJ64" s="627" t="str">
        <f t="shared" si="196"/>
        <v/>
      </c>
      <c r="BK64" s="626" t="str">
        <f>IF(OR($D64="",$D64="Select"),"",IFERROR($M64*VLOOKUP($L64,'Light Options'!$A$503:$C$508,3,0),0))</f>
        <v/>
      </c>
      <c r="BL64" s="309" t="str">
        <f t="shared" si="172"/>
        <v/>
      </c>
      <c r="BM64" s="309" t="str">
        <f>IF(OR($D64="",$D64="Select"),"",IFERROR($M64*VLOOKUP($L64,'Light Options'!$A$503:$D$508,4,0),0))</f>
        <v/>
      </c>
      <c r="BN64" s="627" t="str">
        <f t="shared" si="173"/>
        <v/>
      </c>
      <c r="BO64" s="643" t="str">
        <f t="shared" si="197"/>
        <v/>
      </c>
      <c r="BP64" s="308" t="str">
        <f t="shared" si="198"/>
        <v/>
      </c>
      <c r="BQ64" s="548" t="str">
        <f>IF(OR($D64="",$D64="Select"),"",IFERROR(VLOOKUP(D64&amp;N64,'Light Options'!$A:$P,16,0),0))</f>
        <v/>
      </c>
      <c r="BR64" s="548" t="str">
        <f>IF(OR($D64="",$D64="Select"),"",IFERROR(VLOOKUP(D64&amp;N64,'Light Options'!$A:$Q,17,0),0))</f>
        <v/>
      </c>
      <c r="BS64" s="309" t="str">
        <f t="shared" si="181"/>
        <v/>
      </c>
      <c r="BT64" s="309" t="str">
        <f t="shared" si="174"/>
        <v/>
      </c>
      <c r="BU64" s="309" t="str">
        <f>IF(OR($D64="",$D64="Select"),"",IFERROR(VLOOKUP(D64&amp;N64,'Light Options'!$A:$E,5,0),0))</f>
        <v/>
      </c>
      <c r="BV64" s="309" t="str">
        <f t="shared" si="175"/>
        <v/>
      </c>
      <c r="BW64" s="309" t="str">
        <f t="shared" si="176"/>
        <v/>
      </c>
      <c r="BX64" s="627" t="str">
        <f t="shared" si="177"/>
        <v/>
      </c>
      <c r="CA64" s="667"/>
      <c r="CB64" s="667">
        <f t="shared" si="68"/>
        <v>0</v>
      </c>
      <c r="CC64" s="667">
        <f t="shared" si="69"/>
        <v>57</v>
      </c>
      <c r="CD64" s="667">
        <v>0</v>
      </c>
      <c r="CE64" s="667">
        <v>0</v>
      </c>
      <c r="CF64" s="667">
        <v>0</v>
      </c>
      <c r="CG64" s="673">
        <v>0</v>
      </c>
      <c r="CH64" s="673">
        <v>0</v>
      </c>
      <c r="CI64" s="673">
        <v>0</v>
      </c>
      <c r="CJ64" s="673">
        <v>0</v>
      </c>
      <c r="CK64" s="673">
        <v>0</v>
      </c>
      <c r="CL64" s="673">
        <v>0</v>
      </c>
      <c r="CM64" s="673">
        <v>0</v>
      </c>
      <c r="CN64" s="667"/>
    </row>
    <row r="65" spans="1:132" hidden="1" x14ac:dyDescent="0.2">
      <c r="A65" s="658">
        <v>58</v>
      </c>
      <c r="B65" s="123"/>
      <c r="C65" s="123"/>
      <c r="D65" s="123" t="str">
        <f>IF(E65="","",VLOOKUP($E65,'Light Options'!A:B,2,0))</f>
        <v/>
      </c>
      <c r="E65" s="123"/>
      <c r="F65" s="123"/>
      <c r="G65" s="28"/>
      <c r="H65" s="538" t="str">
        <f>IF($D65="Select","",IFERROR(VLOOKUP($D65,'Light Options'!$B:$E,4,0),""))</f>
        <v/>
      </c>
      <c r="I65" s="538" t="str">
        <f>IF($D65="Select","",IFERROR(VLOOKUP($D65,'Light Options'!$B:$D,3,0),""))</f>
        <v/>
      </c>
      <c r="J65" s="123"/>
      <c r="K65" s="123"/>
      <c r="L65" s="123"/>
      <c r="M65" s="123"/>
      <c r="N65" s="123" t="s">
        <v>428</v>
      </c>
      <c r="O65" s="571" t="str">
        <f>IF(OR($D65="",$D65="Select"),"",IFERROR(IF(VLOOKUP(D65&amp;N65,'Light Options'!$A:$H,8,0)=0,"",VLOOKUP(D65&amp;N65,'Light Options'!$A:$H,8,0)),""))</f>
        <v/>
      </c>
      <c r="P65" s="538" t="str">
        <f>IF(OR($D65="",$D65="Select"),"",IFERROR(IF(VLOOKUP(D65&amp;N65,'Light Options'!$A:$L,12,0)=0,"",VLOOKUP(D65&amp;N65,'Light Options'!$A:$L,12,0)),""))</f>
        <v/>
      </c>
      <c r="Q65" s="538" t="str">
        <f>IF(OR($D65="",$D65="Select"),"",IFERROR(IF(VLOOKUP(D65&amp;N65,'Light Options'!$A:$I,9,0)=0,"",VLOOKUP(D65&amp;N65,'Light Options'!$A:$I,9,0)),""))</f>
        <v/>
      </c>
      <c r="R65" s="538" t="str">
        <f>IF(F65="","",F65)</f>
        <v/>
      </c>
      <c r="S65" s="572" t="str">
        <f>IF(OR($D65="",$D65="Select"),"",IFERROR(VLOOKUP(D65&amp;CD$5,'Light Options'!$A:$J,10,0),0)*CD65+IFERROR(VLOOKUP(D65&amp;CE$5,'Light Options'!$A:$J,10,0),0)*CE65+IFERROR(VLOOKUP(D65&amp;CF$5,'Light Options'!$A:$J,10,0),0)*CF65)</f>
        <v/>
      </c>
      <c r="T65" s="659" t="str">
        <f>IF(OR($D65="",$D65="Select"),"",IFERROR(VLOOKUP(D65&amp;N65,'Light Options'!$A:$K,11,0),0))</f>
        <v/>
      </c>
      <c r="U65" s="650" t="str">
        <f t="shared" si="152"/>
        <v/>
      </c>
      <c r="V65" s="550" t="str">
        <f t="shared" si="153"/>
        <v/>
      </c>
      <c r="W65" s="582" t="str">
        <f t="shared" si="154"/>
        <v/>
      </c>
      <c r="X65" s="550" t="str">
        <f t="shared" si="182"/>
        <v/>
      </c>
      <c r="Y65" s="583" t="str">
        <f t="shared" si="183"/>
        <v/>
      </c>
      <c r="Z65" s="583" t="str">
        <f t="shared" si="184"/>
        <v/>
      </c>
      <c r="AA65" s="583" t="str">
        <f t="shared" si="155"/>
        <v/>
      </c>
      <c r="AB65" s="309" t="str">
        <f t="shared" si="156"/>
        <v/>
      </c>
      <c r="AC65" s="309" t="str">
        <f t="shared" si="157"/>
        <v/>
      </c>
      <c r="AD65" s="309" t="str">
        <f t="shared" si="158"/>
        <v/>
      </c>
      <c r="AE65" s="596"/>
      <c r="AF65" s="596" t="str">
        <f t="shared" si="159"/>
        <v/>
      </c>
      <c r="AG65" s="584" t="str">
        <f t="shared" si="160"/>
        <v/>
      </c>
      <c r="AH65" s="584" t="str">
        <f t="shared" si="161"/>
        <v/>
      </c>
      <c r="AI65" s="308" t="str">
        <f t="shared" si="162"/>
        <v/>
      </c>
      <c r="AJ65" s="308" t="str">
        <f t="shared" si="163"/>
        <v/>
      </c>
      <c r="AK65" s="308" t="str">
        <f t="shared" si="164"/>
        <v/>
      </c>
      <c r="AL65" s="309" t="str">
        <f t="shared" si="185"/>
        <v/>
      </c>
      <c r="AM65" s="309" t="str">
        <f t="shared" si="185"/>
        <v/>
      </c>
      <c r="AN65" s="309" t="str">
        <f t="shared" si="165"/>
        <v/>
      </c>
      <c r="AO65" s="309" t="str">
        <f t="shared" si="166"/>
        <v/>
      </c>
      <c r="AP65" s="309" t="str">
        <f t="shared" si="167"/>
        <v/>
      </c>
      <c r="AQ65" s="627" t="str">
        <f t="shared" si="186"/>
        <v/>
      </c>
      <c r="AR65" s="626" t="str">
        <f>IF(OR($D65="",$D65="Select"),"",IFERROR(VLOOKUP($D65&amp;N65,'Light Options'!$A:$O,13,0),0))</f>
        <v/>
      </c>
      <c r="AS65" s="309" t="str">
        <f t="shared" si="187"/>
        <v/>
      </c>
      <c r="AT65" s="309" t="str">
        <f t="shared" si="179"/>
        <v/>
      </c>
      <c r="AU65" s="309" t="str">
        <f t="shared" si="168"/>
        <v/>
      </c>
      <c r="AV65" s="627" t="str">
        <f t="shared" si="188"/>
        <v/>
      </c>
      <c r="AW65" s="626" t="str">
        <f t="shared" si="189"/>
        <v/>
      </c>
      <c r="AX65" s="309" t="str">
        <f t="shared" si="190"/>
        <v/>
      </c>
      <c r="AY65" s="309" t="str">
        <f t="shared" si="169"/>
        <v/>
      </c>
      <c r="AZ65" s="627" t="str">
        <f t="shared" si="191"/>
        <v/>
      </c>
      <c r="BA65" s="626" t="str">
        <f>IF(OR($D65="",$D65="Select"),"",IFERROR(VLOOKUP(D65&amp;N65,'Light Options'!$A:$O,15,0),0))</f>
        <v/>
      </c>
      <c r="BB65" s="309"/>
      <c r="BC65" s="309" t="str">
        <f t="shared" si="180"/>
        <v/>
      </c>
      <c r="BD65" s="309" t="str">
        <f t="shared" si="170"/>
        <v/>
      </c>
      <c r="BE65" s="627" t="str">
        <f t="shared" si="192"/>
        <v/>
      </c>
      <c r="BF65" s="626" t="str">
        <f t="shared" si="193"/>
        <v/>
      </c>
      <c r="BG65" s="309" t="str">
        <f t="shared" si="194"/>
        <v/>
      </c>
      <c r="BH65" s="309" t="str">
        <f t="shared" si="195"/>
        <v/>
      </c>
      <c r="BI65" s="309" t="str">
        <f t="shared" si="171"/>
        <v/>
      </c>
      <c r="BJ65" s="627" t="str">
        <f t="shared" si="196"/>
        <v/>
      </c>
      <c r="BK65" s="626" t="str">
        <f>IF(OR($D65="",$D65="Select"),"",IFERROR($M65*VLOOKUP($L65,'Light Options'!$A$503:$C$508,3,0),0))</f>
        <v/>
      </c>
      <c r="BL65" s="309" t="str">
        <f t="shared" si="172"/>
        <v/>
      </c>
      <c r="BM65" s="309" t="str">
        <f>IF(OR($D65="",$D65="Select"),"",IFERROR($M65*VLOOKUP($L65,'Light Options'!$A$503:$D$508,4,0),0))</f>
        <v/>
      </c>
      <c r="BN65" s="627" t="str">
        <f t="shared" si="173"/>
        <v/>
      </c>
      <c r="BO65" s="643" t="str">
        <f t="shared" si="197"/>
        <v/>
      </c>
      <c r="BP65" s="308" t="str">
        <f t="shared" si="198"/>
        <v/>
      </c>
      <c r="BQ65" s="548" t="str">
        <f>IF(OR($D65="",$D65="Select"),"",IFERROR(VLOOKUP(D65&amp;N65,'Light Options'!$A:$P,16,0),0))</f>
        <v/>
      </c>
      <c r="BR65" s="548" t="str">
        <f>IF(OR($D65="",$D65="Select"),"",IFERROR(VLOOKUP(D65&amp;N65,'Light Options'!$A:$Q,17,0),0))</f>
        <v/>
      </c>
      <c r="BS65" s="309" t="str">
        <f t="shared" si="181"/>
        <v/>
      </c>
      <c r="BT65" s="309" t="str">
        <f t="shared" si="174"/>
        <v/>
      </c>
      <c r="BU65" s="309" t="str">
        <f>IF(OR($D65="",$D65="Select"),"",IFERROR(VLOOKUP(D65&amp;N65,'Light Options'!$A:$E,5,0),0))</f>
        <v/>
      </c>
      <c r="BV65" s="309" t="str">
        <f t="shared" si="175"/>
        <v/>
      </c>
      <c r="BW65" s="309" t="str">
        <f t="shared" si="176"/>
        <v/>
      </c>
      <c r="BX65" s="627" t="str">
        <f t="shared" si="177"/>
        <v/>
      </c>
      <c r="CA65" s="667"/>
      <c r="CB65" s="667">
        <f t="shared" si="68"/>
        <v>0</v>
      </c>
      <c r="CC65" s="667">
        <f t="shared" si="69"/>
        <v>58</v>
      </c>
      <c r="CD65" s="667">
        <v>0</v>
      </c>
      <c r="CE65" s="667">
        <v>0</v>
      </c>
      <c r="CF65" s="667">
        <v>0</v>
      </c>
      <c r="CG65" s="673">
        <v>0</v>
      </c>
      <c r="CH65" s="673">
        <v>0</v>
      </c>
      <c r="CI65" s="673">
        <v>0</v>
      </c>
      <c r="CJ65" s="673">
        <v>0</v>
      </c>
      <c r="CK65" s="673">
        <v>0</v>
      </c>
      <c r="CL65" s="673">
        <v>0</v>
      </c>
      <c r="CM65" s="673">
        <v>0</v>
      </c>
      <c r="CN65" s="667"/>
    </row>
    <row r="66" spans="1:132" hidden="1" x14ac:dyDescent="0.2">
      <c r="A66" s="658">
        <v>59</v>
      </c>
      <c r="B66" s="123"/>
      <c r="C66" s="123"/>
      <c r="D66" s="123" t="str">
        <f>IF(E66="","",VLOOKUP($E66,'Light Options'!A:B,2,0))</f>
        <v/>
      </c>
      <c r="E66" s="123"/>
      <c r="F66" s="123"/>
      <c r="G66" s="28"/>
      <c r="H66" s="538" t="str">
        <f>IF($D66="Select","",IFERROR(VLOOKUP($D66,'Light Options'!$B:$E,4,0),""))</f>
        <v/>
      </c>
      <c r="I66" s="538" t="str">
        <f>IF($D66="Select","",IFERROR(VLOOKUP($D66,'Light Options'!$B:$D,3,0),""))</f>
        <v/>
      </c>
      <c r="J66" s="123"/>
      <c r="K66" s="123"/>
      <c r="L66" s="123"/>
      <c r="M66" s="123"/>
      <c r="N66" s="123" t="s">
        <v>428</v>
      </c>
      <c r="O66" s="571" t="str">
        <f>IF(OR($D66="",$D66="Select"),"",IFERROR(IF(VLOOKUP(D66&amp;N66,'Light Options'!$A:$H,8,0)=0,"",VLOOKUP(D66&amp;N66,'Light Options'!$A:$H,8,0)),""))</f>
        <v/>
      </c>
      <c r="P66" s="538" t="str">
        <f>IF(OR($D66="",$D66="Select"),"",IFERROR(IF(VLOOKUP(D66&amp;N66,'Light Options'!$A:$L,12,0)=0,"",VLOOKUP(D66&amp;N66,'Light Options'!$A:$L,12,0)),""))</f>
        <v/>
      </c>
      <c r="Q66" s="538" t="str">
        <f>IF(OR($D66="",$D66="Select"),"",IFERROR(IF(VLOOKUP(D66&amp;N66,'Light Options'!$A:$I,9,0)=0,"",VLOOKUP(D66&amp;N66,'Light Options'!$A:$I,9,0)),""))</f>
        <v/>
      </c>
      <c r="R66" s="538" t="str">
        <f t="shared" si="2"/>
        <v/>
      </c>
      <c r="S66" s="572" t="str">
        <f>IF(OR($D66="",$D66="Select"),"",IFERROR(VLOOKUP(D66&amp;CD$5,'Light Options'!$A:$J,10,0),0)*CD66+IFERROR(VLOOKUP(D66&amp;CE$5,'Light Options'!$A:$J,10,0),0)*CE66+IFERROR(VLOOKUP(D66&amp;CF$5,'Light Options'!$A:$J,10,0),0)*CF66)</f>
        <v/>
      </c>
      <c r="T66" s="659" t="str">
        <f>IF(OR($D66="",$D66="Select"),"",IFERROR(VLOOKUP(D66&amp;N66,'Light Options'!$A:$K,11,0),0))</f>
        <v/>
      </c>
      <c r="U66" s="650" t="str">
        <f t="shared" si="152"/>
        <v/>
      </c>
      <c r="V66" s="550" t="str">
        <f t="shared" si="153"/>
        <v/>
      </c>
      <c r="W66" s="582" t="str">
        <f t="shared" si="154"/>
        <v/>
      </c>
      <c r="X66" s="550" t="str">
        <f t="shared" si="182"/>
        <v/>
      </c>
      <c r="Y66" s="583" t="str">
        <f t="shared" si="183"/>
        <v/>
      </c>
      <c r="Z66" s="583" t="str">
        <f t="shared" si="184"/>
        <v/>
      </c>
      <c r="AA66" s="583" t="str">
        <f t="shared" si="155"/>
        <v/>
      </c>
      <c r="AB66" s="309" t="str">
        <f t="shared" si="156"/>
        <v/>
      </c>
      <c r="AC66" s="309" t="str">
        <f t="shared" si="157"/>
        <v/>
      </c>
      <c r="AD66" s="309" t="str">
        <f t="shared" si="158"/>
        <v/>
      </c>
      <c r="AE66" s="596"/>
      <c r="AF66" s="596" t="str">
        <f t="shared" si="159"/>
        <v/>
      </c>
      <c r="AG66" s="584" t="str">
        <f t="shared" si="160"/>
        <v/>
      </c>
      <c r="AH66" s="584" t="str">
        <f t="shared" si="161"/>
        <v/>
      </c>
      <c r="AI66" s="308" t="str">
        <f t="shared" si="162"/>
        <v/>
      </c>
      <c r="AJ66" s="308" t="str">
        <f t="shared" si="163"/>
        <v/>
      </c>
      <c r="AK66" s="308" t="str">
        <f t="shared" si="164"/>
        <v/>
      </c>
      <c r="AL66" s="309" t="str">
        <f t="shared" si="185"/>
        <v/>
      </c>
      <c r="AM66" s="309" t="str">
        <f t="shared" si="185"/>
        <v/>
      </c>
      <c r="AN66" s="309" t="str">
        <f t="shared" si="165"/>
        <v/>
      </c>
      <c r="AO66" s="309" t="str">
        <f t="shared" si="166"/>
        <v/>
      </c>
      <c r="AP66" s="309" t="str">
        <f t="shared" si="167"/>
        <v/>
      </c>
      <c r="AQ66" s="627" t="str">
        <f t="shared" si="186"/>
        <v/>
      </c>
      <c r="AR66" s="626" t="str">
        <f>IF(OR($D66="",$D66="Select"),"",IFERROR(VLOOKUP($D66&amp;N66,'Light Options'!$A:$O,13,0),0))</f>
        <v/>
      </c>
      <c r="AS66" s="309" t="str">
        <f t="shared" si="187"/>
        <v/>
      </c>
      <c r="AT66" s="309" t="str">
        <f t="shared" si="179"/>
        <v/>
      </c>
      <c r="AU66" s="309" t="str">
        <f t="shared" si="168"/>
        <v/>
      </c>
      <c r="AV66" s="627" t="str">
        <f t="shared" si="188"/>
        <v/>
      </c>
      <c r="AW66" s="626" t="str">
        <f t="shared" si="189"/>
        <v/>
      </c>
      <c r="AX66" s="309" t="str">
        <f t="shared" si="190"/>
        <v/>
      </c>
      <c r="AY66" s="309" t="str">
        <f t="shared" si="169"/>
        <v/>
      </c>
      <c r="AZ66" s="627" t="str">
        <f t="shared" si="191"/>
        <v/>
      </c>
      <c r="BA66" s="626" t="str">
        <f>IF(OR($D66="",$D66="Select"),"",IFERROR(VLOOKUP(D66&amp;N66,'Light Options'!$A:$O,15,0),0))</f>
        <v/>
      </c>
      <c r="BB66" s="309"/>
      <c r="BC66" s="309" t="str">
        <f t="shared" si="180"/>
        <v/>
      </c>
      <c r="BD66" s="309" t="str">
        <f t="shared" si="170"/>
        <v/>
      </c>
      <c r="BE66" s="627" t="str">
        <f t="shared" si="192"/>
        <v/>
      </c>
      <c r="BF66" s="626" t="str">
        <f t="shared" si="193"/>
        <v/>
      </c>
      <c r="BG66" s="309" t="str">
        <f t="shared" si="194"/>
        <v/>
      </c>
      <c r="BH66" s="309" t="str">
        <f t="shared" si="195"/>
        <v/>
      </c>
      <c r="BI66" s="309" t="str">
        <f t="shared" si="171"/>
        <v/>
      </c>
      <c r="BJ66" s="627" t="str">
        <f t="shared" si="196"/>
        <v/>
      </c>
      <c r="BK66" s="626" t="str">
        <f>IF(OR($D66="",$D66="Select"),"",IFERROR($M66*VLOOKUP($L66,'Light Options'!$A$503:$C$508,3,0),0))</f>
        <v/>
      </c>
      <c r="BL66" s="309" t="str">
        <f t="shared" si="172"/>
        <v/>
      </c>
      <c r="BM66" s="309" t="str">
        <f>IF(OR($D66="",$D66="Select"),"",IFERROR($M66*VLOOKUP($L66,'Light Options'!$A$503:$D$508,4,0),0))</f>
        <v/>
      </c>
      <c r="BN66" s="627" t="str">
        <f t="shared" si="173"/>
        <v/>
      </c>
      <c r="BO66" s="643" t="str">
        <f t="shared" si="197"/>
        <v/>
      </c>
      <c r="BP66" s="308" t="str">
        <f t="shared" si="198"/>
        <v/>
      </c>
      <c r="BQ66" s="548" t="str">
        <f>IF(OR($D66="",$D66="Select"),"",IFERROR(VLOOKUP(D66&amp;N66,'Light Options'!$A:$P,16,0),0))</f>
        <v/>
      </c>
      <c r="BR66" s="548" t="str">
        <f>IF(OR($D66="",$D66="Select"),"",IFERROR(VLOOKUP(D66&amp;N66,'Light Options'!$A:$Q,17,0),0))</f>
        <v/>
      </c>
      <c r="BS66" s="309" t="str">
        <f t="shared" si="181"/>
        <v/>
      </c>
      <c r="BT66" s="309" t="str">
        <f t="shared" si="174"/>
        <v/>
      </c>
      <c r="BU66" s="309" t="str">
        <f>IF(OR($D66="",$D66="Select"),"",IFERROR(VLOOKUP(D66&amp;N66,'Light Options'!$A:$E,5,0),0))</f>
        <v/>
      </c>
      <c r="BV66" s="309" t="str">
        <f t="shared" si="175"/>
        <v/>
      </c>
      <c r="BW66" s="309" t="str">
        <f t="shared" si="176"/>
        <v/>
      </c>
      <c r="BX66" s="627" t="str">
        <f t="shared" si="177"/>
        <v/>
      </c>
      <c r="CA66" s="667"/>
      <c r="CB66" s="667">
        <f t="shared" si="68"/>
        <v>0</v>
      </c>
      <c r="CC66" s="667">
        <f t="shared" si="69"/>
        <v>59</v>
      </c>
      <c r="CD66" s="667">
        <v>0</v>
      </c>
      <c r="CE66" s="667">
        <v>0</v>
      </c>
      <c r="CF66" s="667">
        <v>0</v>
      </c>
      <c r="CG66" s="673">
        <v>0</v>
      </c>
      <c r="CH66" s="673">
        <v>0</v>
      </c>
      <c r="CI66" s="673">
        <v>0</v>
      </c>
      <c r="CJ66" s="673">
        <v>0</v>
      </c>
      <c r="CK66" s="673">
        <v>0</v>
      </c>
      <c r="CL66" s="673">
        <v>0</v>
      </c>
      <c r="CM66" s="673">
        <v>0</v>
      </c>
      <c r="CN66" s="667"/>
    </row>
    <row r="67" spans="1:132" hidden="1" x14ac:dyDescent="0.2">
      <c r="A67" s="658">
        <v>60</v>
      </c>
      <c r="B67" s="123"/>
      <c r="C67" s="123"/>
      <c r="D67" s="123" t="str">
        <f>IF(E67="","",VLOOKUP($E67,'Light Options'!A:B,2,0))</f>
        <v/>
      </c>
      <c r="E67" s="123"/>
      <c r="F67" s="123"/>
      <c r="G67" s="28"/>
      <c r="H67" s="538" t="str">
        <f>IF($D67="Select","",IFERROR(VLOOKUP($D67,'Light Options'!$B:$E,4,0),""))</f>
        <v/>
      </c>
      <c r="I67" s="538" t="str">
        <f>IF($D67="Select","",IFERROR(VLOOKUP($D67,'Light Options'!$B:$D,3,0),""))</f>
        <v/>
      </c>
      <c r="J67" s="123"/>
      <c r="K67" s="123"/>
      <c r="L67" s="123"/>
      <c r="M67" s="123"/>
      <c r="N67" s="123" t="s">
        <v>428</v>
      </c>
      <c r="O67" s="571" t="str">
        <f>IF(OR($D67="",$D67="Select"),"",IFERROR(IF(VLOOKUP(D67&amp;N67,'Light Options'!$A:$H,8,0)=0,"",VLOOKUP(D67&amp;N67,'Light Options'!$A:$H,8,0)),""))</f>
        <v/>
      </c>
      <c r="P67" s="538" t="str">
        <f>IF(OR($D67="",$D67="Select"),"",IFERROR(IF(VLOOKUP(D67&amp;N67,'Light Options'!$A:$L,12,0)=0,"",VLOOKUP(D67&amp;N67,'Light Options'!$A:$L,12,0)),""))</f>
        <v/>
      </c>
      <c r="Q67" s="538" t="str">
        <f>IF(OR($D67="",$D67="Select"),"",IFERROR(IF(VLOOKUP(D67&amp;N67,'Light Options'!$A:$I,9,0)=0,"",VLOOKUP(D67&amp;N67,'Light Options'!$A:$I,9,0)),""))</f>
        <v/>
      </c>
      <c r="R67" s="538" t="str">
        <f t="shared" si="2"/>
        <v/>
      </c>
      <c r="S67" s="572" t="str">
        <f>IF(OR($D67="",$D67="Select"),"",IFERROR(VLOOKUP(D67&amp;CD$5,'Light Options'!$A:$J,10,0),0)*CD67+IFERROR(VLOOKUP(D67&amp;CE$5,'Light Options'!$A:$J,10,0),0)*CE67+IFERROR(VLOOKUP(D67&amp;CF$5,'Light Options'!$A:$J,10,0),0)*CF67)</f>
        <v/>
      </c>
      <c r="T67" s="659" t="str">
        <f>IF(OR($D67="",$D67="Select"),"",IFERROR(VLOOKUP(D67&amp;N67,'Light Options'!$A:$K,11,0),0))</f>
        <v/>
      </c>
      <c r="U67" s="650" t="str">
        <f t="shared" si="152"/>
        <v/>
      </c>
      <c r="V67" s="550" t="str">
        <f t="shared" si="153"/>
        <v/>
      </c>
      <c r="W67" s="582" t="str">
        <f t="shared" si="154"/>
        <v/>
      </c>
      <c r="X67" s="550" t="str">
        <f t="shared" si="182"/>
        <v/>
      </c>
      <c r="Y67" s="583" t="str">
        <f t="shared" si="183"/>
        <v/>
      </c>
      <c r="Z67" s="583" t="str">
        <f t="shared" si="184"/>
        <v/>
      </c>
      <c r="AA67" s="583" t="str">
        <f t="shared" si="155"/>
        <v/>
      </c>
      <c r="AB67" s="309" t="str">
        <f t="shared" si="156"/>
        <v/>
      </c>
      <c r="AC67" s="309" t="str">
        <f t="shared" si="157"/>
        <v/>
      </c>
      <c r="AD67" s="309" t="str">
        <f t="shared" si="158"/>
        <v/>
      </c>
      <c r="AE67" s="596"/>
      <c r="AF67" s="596" t="str">
        <f t="shared" si="159"/>
        <v/>
      </c>
      <c r="AG67" s="584" t="str">
        <f t="shared" si="160"/>
        <v/>
      </c>
      <c r="AH67" s="584" t="str">
        <f t="shared" si="161"/>
        <v/>
      </c>
      <c r="AI67" s="308" t="str">
        <f t="shared" si="162"/>
        <v/>
      </c>
      <c r="AJ67" s="308" t="str">
        <f t="shared" si="163"/>
        <v/>
      </c>
      <c r="AK67" s="308" t="str">
        <f t="shared" si="164"/>
        <v/>
      </c>
      <c r="AL67" s="309" t="str">
        <f t="shared" si="185"/>
        <v/>
      </c>
      <c r="AM67" s="309" t="str">
        <f t="shared" si="185"/>
        <v/>
      </c>
      <c r="AN67" s="309" t="str">
        <f t="shared" si="165"/>
        <v/>
      </c>
      <c r="AO67" s="309" t="str">
        <f t="shared" si="166"/>
        <v/>
      </c>
      <c r="AP67" s="309" t="str">
        <f t="shared" si="167"/>
        <v/>
      </c>
      <c r="AQ67" s="627" t="str">
        <f t="shared" si="186"/>
        <v/>
      </c>
      <c r="AR67" s="626" t="str">
        <f>IF(OR($D67="",$D67="Select"),"",IFERROR(VLOOKUP($D67&amp;N67,'Light Options'!$A:$O,13,0),0))</f>
        <v/>
      </c>
      <c r="AS67" s="309" t="str">
        <f t="shared" si="187"/>
        <v/>
      </c>
      <c r="AT67" s="309" t="str">
        <f t="shared" si="179"/>
        <v/>
      </c>
      <c r="AU67" s="309" t="str">
        <f t="shared" si="168"/>
        <v/>
      </c>
      <c r="AV67" s="627" t="str">
        <f t="shared" si="188"/>
        <v/>
      </c>
      <c r="AW67" s="626" t="str">
        <f t="shared" si="189"/>
        <v/>
      </c>
      <c r="AX67" s="309" t="str">
        <f t="shared" si="190"/>
        <v/>
      </c>
      <c r="AY67" s="309" t="str">
        <f t="shared" si="169"/>
        <v/>
      </c>
      <c r="AZ67" s="627" t="str">
        <f t="shared" si="191"/>
        <v/>
      </c>
      <c r="BA67" s="626" t="str">
        <f>IF(OR($D67="",$D67="Select"),"",IFERROR(VLOOKUP(D67&amp;N67,'Light Options'!$A:$O,15,0),0))</f>
        <v/>
      </c>
      <c r="BB67" s="309"/>
      <c r="BC67" s="309" t="str">
        <f t="shared" si="180"/>
        <v/>
      </c>
      <c r="BD67" s="309" t="str">
        <f t="shared" si="170"/>
        <v/>
      </c>
      <c r="BE67" s="627" t="str">
        <f t="shared" si="192"/>
        <v/>
      </c>
      <c r="BF67" s="626" t="str">
        <f t="shared" si="193"/>
        <v/>
      </c>
      <c r="BG67" s="309" t="str">
        <f t="shared" si="194"/>
        <v/>
      </c>
      <c r="BH67" s="309" t="str">
        <f t="shared" si="195"/>
        <v/>
      </c>
      <c r="BI67" s="309" t="str">
        <f t="shared" si="171"/>
        <v/>
      </c>
      <c r="BJ67" s="627" t="str">
        <f t="shared" si="196"/>
        <v/>
      </c>
      <c r="BK67" s="626" t="str">
        <f>IF(OR($D67="",$D67="Select"),"",IFERROR($M67*VLOOKUP($L67,'Light Options'!$A$503:$C$508,3,0),0))</f>
        <v/>
      </c>
      <c r="BL67" s="309" t="str">
        <f t="shared" si="172"/>
        <v/>
      </c>
      <c r="BM67" s="309" t="str">
        <f>IF(OR($D67="",$D67="Select"),"",IFERROR($M67*VLOOKUP($L67,'Light Options'!$A$503:$D$508,4,0),0))</f>
        <v/>
      </c>
      <c r="BN67" s="627" t="str">
        <f t="shared" si="173"/>
        <v/>
      </c>
      <c r="BO67" s="643" t="str">
        <f t="shared" si="197"/>
        <v/>
      </c>
      <c r="BP67" s="308" t="str">
        <f t="shared" si="198"/>
        <v/>
      </c>
      <c r="BQ67" s="548" t="str">
        <f>IF(OR($D67="",$D67="Select"),"",IFERROR(VLOOKUP(D67&amp;N67,'Light Options'!$A:$P,16,0),0))</f>
        <v/>
      </c>
      <c r="BR67" s="548" t="str">
        <f>IF(OR($D67="",$D67="Select"),"",IFERROR(VLOOKUP(D67&amp;N67,'Light Options'!$A:$Q,17,0),0))</f>
        <v/>
      </c>
      <c r="BS67" s="309" t="str">
        <f t="shared" si="181"/>
        <v/>
      </c>
      <c r="BT67" s="309" t="str">
        <f t="shared" si="174"/>
        <v/>
      </c>
      <c r="BU67" s="309" t="str">
        <f>IF(OR($D67="",$D67="Select"),"",IFERROR(VLOOKUP(D67&amp;N67,'Light Options'!$A:$E,5,0),0))</f>
        <v/>
      </c>
      <c r="BV67" s="309" t="str">
        <f t="shared" si="175"/>
        <v/>
      </c>
      <c r="BW67" s="309" t="str">
        <f t="shared" si="176"/>
        <v/>
      </c>
      <c r="BX67" s="627" t="str">
        <f t="shared" si="177"/>
        <v/>
      </c>
      <c r="CA67" s="667"/>
      <c r="CB67" s="667">
        <f t="shared" si="68"/>
        <v>0</v>
      </c>
      <c r="CC67" s="667">
        <f t="shared" si="69"/>
        <v>60</v>
      </c>
      <c r="CD67" s="667">
        <v>0</v>
      </c>
      <c r="CE67" s="667">
        <v>0</v>
      </c>
      <c r="CF67" s="667">
        <v>0</v>
      </c>
      <c r="CG67" s="673">
        <v>0</v>
      </c>
      <c r="CH67" s="673">
        <v>0</v>
      </c>
      <c r="CI67" s="673">
        <v>0</v>
      </c>
      <c r="CJ67" s="673">
        <v>0</v>
      </c>
      <c r="CK67" s="673">
        <v>0</v>
      </c>
      <c r="CL67" s="673">
        <v>0</v>
      </c>
      <c r="CM67" s="673">
        <v>0</v>
      </c>
      <c r="CN67" s="667"/>
    </row>
    <row r="68" spans="1:132" hidden="1" x14ac:dyDescent="0.2">
      <c r="A68" s="658">
        <v>61</v>
      </c>
      <c r="B68" s="123"/>
      <c r="C68" s="123"/>
      <c r="D68" s="123" t="str">
        <f>IF(E68="","",VLOOKUP($E68,'Light Options'!A:B,2,0))</f>
        <v/>
      </c>
      <c r="E68" s="123"/>
      <c r="F68" s="123"/>
      <c r="G68" s="28"/>
      <c r="H68" s="538" t="str">
        <f>IF($D68="Select","",IFERROR(VLOOKUP($D68,'Light Options'!$B:$E,4,0),""))</f>
        <v/>
      </c>
      <c r="I68" s="538" t="str">
        <f>IF($D68="Select","",IFERROR(VLOOKUP($D68,'Light Options'!$B:$D,3,0),""))</f>
        <v/>
      </c>
      <c r="J68" s="123"/>
      <c r="K68" s="123"/>
      <c r="L68" s="123"/>
      <c r="M68" s="123"/>
      <c r="N68" s="123" t="s">
        <v>428</v>
      </c>
      <c r="O68" s="571" t="str">
        <f>IF(OR($D68="",$D68="Select"),"",IFERROR(IF(VLOOKUP(D68&amp;N68,'Light Options'!$A:$H,8,0)=0,"",VLOOKUP(D68&amp;N68,'Light Options'!$A:$H,8,0)),""))</f>
        <v/>
      </c>
      <c r="P68" s="538" t="str">
        <f>IF(OR($D68="",$D68="Select"),"",IFERROR(IF(VLOOKUP(D68&amp;N68,'Light Options'!$A:$L,12,0)=0,"",VLOOKUP(D68&amp;N68,'Light Options'!$A:$L,12,0)),""))</f>
        <v/>
      </c>
      <c r="Q68" s="538" t="str">
        <f>IF(OR($D68="",$D68="Select"),"",IFERROR(IF(VLOOKUP(D68&amp;N68,'Light Options'!$A:$I,9,0)=0,"",VLOOKUP(D68&amp;N68,'Light Options'!$A:$I,9,0)),""))</f>
        <v/>
      </c>
      <c r="R68" s="538" t="str">
        <f t="shared" si="2"/>
        <v/>
      </c>
      <c r="S68" s="572" t="str">
        <f>IF(OR($D68="",$D68="Select"),"",IFERROR(VLOOKUP(D68&amp;CD$5,'Light Options'!$A:$J,10,0),0)*CD68+IFERROR(VLOOKUP(D68&amp;CE$5,'Light Options'!$A:$J,10,0),0)*CE68+IFERROR(VLOOKUP(D68&amp;CF$5,'Light Options'!$A:$J,10,0),0)*CF68)</f>
        <v/>
      </c>
      <c r="T68" s="659" t="str">
        <f>IF(OR($D68="",$D68="Select"),"",IFERROR(VLOOKUP(D68&amp;N68,'Light Options'!$A:$K,11,0),0))</f>
        <v/>
      </c>
      <c r="U68" s="650" t="str">
        <f t="shared" si="152"/>
        <v/>
      </c>
      <c r="V68" s="550" t="str">
        <f t="shared" si="153"/>
        <v/>
      </c>
      <c r="W68" s="582" t="str">
        <f t="shared" si="154"/>
        <v/>
      </c>
      <c r="X68" s="550" t="str">
        <f t="shared" si="182"/>
        <v/>
      </c>
      <c r="Y68" s="583" t="str">
        <f t="shared" si="183"/>
        <v/>
      </c>
      <c r="Z68" s="583" t="str">
        <f t="shared" si="184"/>
        <v/>
      </c>
      <c r="AA68" s="583" t="str">
        <f t="shared" si="155"/>
        <v/>
      </c>
      <c r="AB68" s="309" t="str">
        <f t="shared" si="156"/>
        <v/>
      </c>
      <c r="AC68" s="309" t="str">
        <f t="shared" si="157"/>
        <v/>
      </c>
      <c r="AD68" s="309" t="str">
        <f t="shared" si="158"/>
        <v/>
      </c>
      <c r="AE68" s="596"/>
      <c r="AF68" s="596" t="str">
        <f t="shared" si="159"/>
        <v/>
      </c>
      <c r="AG68" s="584" t="str">
        <f t="shared" si="160"/>
        <v/>
      </c>
      <c r="AH68" s="584" t="str">
        <f t="shared" si="161"/>
        <v/>
      </c>
      <c r="AI68" s="308" t="str">
        <f t="shared" si="162"/>
        <v/>
      </c>
      <c r="AJ68" s="308" t="str">
        <f t="shared" si="163"/>
        <v/>
      </c>
      <c r="AK68" s="308" t="str">
        <f t="shared" si="164"/>
        <v/>
      </c>
      <c r="AL68" s="309" t="str">
        <f t="shared" si="185"/>
        <v/>
      </c>
      <c r="AM68" s="309" t="str">
        <f t="shared" si="185"/>
        <v/>
      </c>
      <c r="AN68" s="309" t="str">
        <f t="shared" si="165"/>
        <v/>
      </c>
      <c r="AO68" s="309" t="str">
        <f t="shared" si="166"/>
        <v/>
      </c>
      <c r="AP68" s="309" t="str">
        <f t="shared" si="167"/>
        <v/>
      </c>
      <c r="AQ68" s="627" t="str">
        <f t="shared" si="186"/>
        <v/>
      </c>
      <c r="AR68" s="626" t="str">
        <f>IF(OR($D68="",$D68="Select"),"",IFERROR(VLOOKUP($D68&amp;N68,'Light Options'!$A:$O,13,0),0))</f>
        <v/>
      </c>
      <c r="AS68" s="309" t="str">
        <f t="shared" si="187"/>
        <v/>
      </c>
      <c r="AT68" s="309" t="str">
        <f t="shared" si="179"/>
        <v/>
      </c>
      <c r="AU68" s="309" t="str">
        <f t="shared" si="168"/>
        <v/>
      </c>
      <c r="AV68" s="627" t="str">
        <f t="shared" si="188"/>
        <v/>
      </c>
      <c r="AW68" s="626" t="str">
        <f t="shared" si="189"/>
        <v/>
      </c>
      <c r="AX68" s="309" t="str">
        <f t="shared" si="190"/>
        <v/>
      </c>
      <c r="AY68" s="309" t="str">
        <f t="shared" si="169"/>
        <v/>
      </c>
      <c r="AZ68" s="627" t="str">
        <f t="shared" si="191"/>
        <v/>
      </c>
      <c r="BA68" s="626" t="str">
        <f>IF(OR($D68="",$D68="Select"),"",IFERROR(VLOOKUP(D68&amp;N68,'Light Options'!$A:$O,15,0),0))</f>
        <v/>
      </c>
      <c r="BB68" s="309"/>
      <c r="BC68" s="309" t="str">
        <f t="shared" si="180"/>
        <v/>
      </c>
      <c r="BD68" s="309" t="str">
        <f t="shared" si="170"/>
        <v/>
      </c>
      <c r="BE68" s="627" t="str">
        <f t="shared" si="192"/>
        <v/>
      </c>
      <c r="BF68" s="626" t="str">
        <f t="shared" si="193"/>
        <v/>
      </c>
      <c r="BG68" s="309" t="str">
        <f t="shared" si="194"/>
        <v/>
      </c>
      <c r="BH68" s="309" t="str">
        <f t="shared" si="195"/>
        <v/>
      </c>
      <c r="BI68" s="309" t="str">
        <f t="shared" si="171"/>
        <v/>
      </c>
      <c r="BJ68" s="627" t="str">
        <f t="shared" si="196"/>
        <v/>
      </c>
      <c r="BK68" s="626" t="str">
        <f>IF(OR($D68="",$D68="Select"),"",IFERROR($M68*VLOOKUP($L68,'Light Options'!$A$503:$C$508,3,0),0))</f>
        <v/>
      </c>
      <c r="BL68" s="309" t="str">
        <f t="shared" si="172"/>
        <v/>
      </c>
      <c r="BM68" s="309" t="str">
        <f>IF(OR($D68="",$D68="Select"),"",IFERROR($M68*VLOOKUP($L68,'Light Options'!$A$503:$D$508,4,0),0))</f>
        <v/>
      </c>
      <c r="BN68" s="627" t="str">
        <f t="shared" si="173"/>
        <v/>
      </c>
      <c r="BO68" s="643" t="str">
        <f t="shared" si="197"/>
        <v/>
      </c>
      <c r="BP68" s="308" t="str">
        <f t="shared" si="198"/>
        <v/>
      </c>
      <c r="BQ68" s="548" t="str">
        <f>IF(OR($D68="",$D68="Select"),"",IFERROR(VLOOKUP(D68&amp;N68,'Light Options'!$A:$P,16,0),0))</f>
        <v/>
      </c>
      <c r="BR68" s="548" t="str">
        <f>IF(OR($D68="",$D68="Select"),"",IFERROR(VLOOKUP(D68&amp;N68,'Light Options'!$A:$Q,17,0),0))</f>
        <v/>
      </c>
      <c r="BS68" s="309" t="str">
        <f t="shared" si="181"/>
        <v/>
      </c>
      <c r="BT68" s="309" t="str">
        <f t="shared" si="174"/>
        <v/>
      </c>
      <c r="BU68" s="309" t="str">
        <f>IF(OR($D68="",$D68="Select"),"",IFERROR(VLOOKUP(D68&amp;N68,'Light Options'!$A:$E,5,0),0))</f>
        <v/>
      </c>
      <c r="BV68" s="309" t="str">
        <f t="shared" si="175"/>
        <v/>
      </c>
      <c r="BW68" s="309" t="str">
        <f t="shared" si="176"/>
        <v/>
      </c>
      <c r="BX68" s="627" t="str">
        <f t="shared" si="177"/>
        <v/>
      </c>
      <c r="CA68" s="667"/>
      <c r="CB68" s="667">
        <f t="shared" si="68"/>
        <v>0</v>
      </c>
      <c r="CC68" s="667">
        <f t="shared" si="69"/>
        <v>61</v>
      </c>
      <c r="CD68" s="667">
        <v>0</v>
      </c>
      <c r="CE68" s="667">
        <v>0</v>
      </c>
      <c r="CF68" s="667">
        <v>0</v>
      </c>
      <c r="CG68" s="673">
        <v>0</v>
      </c>
      <c r="CH68" s="673">
        <v>0</v>
      </c>
      <c r="CI68" s="673">
        <v>0</v>
      </c>
      <c r="CJ68" s="673">
        <v>0</v>
      </c>
      <c r="CK68" s="673">
        <v>0</v>
      </c>
      <c r="CL68" s="673">
        <v>0</v>
      </c>
      <c r="CM68" s="673">
        <v>0</v>
      </c>
      <c r="CN68" s="667"/>
    </row>
    <row r="69" spans="1:132" hidden="1" x14ac:dyDescent="0.2">
      <c r="A69" s="658">
        <v>62</v>
      </c>
      <c r="B69" s="123"/>
      <c r="C69" s="123"/>
      <c r="D69" s="123" t="str">
        <f>IF(E69="","",VLOOKUP($E69,'Light Options'!A:B,2,0))</f>
        <v/>
      </c>
      <c r="E69" s="123"/>
      <c r="F69" s="123"/>
      <c r="G69" s="28"/>
      <c r="H69" s="538" t="str">
        <f>IF($D69="Select","",IFERROR(VLOOKUP($D69,'Light Options'!$B:$E,4,0),""))</f>
        <v/>
      </c>
      <c r="I69" s="538" t="str">
        <f>IF($D69="Select","",IFERROR(VLOOKUP($D69,'Light Options'!$B:$D,3,0),""))</f>
        <v/>
      </c>
      <c r="J69" s="123"/>
      <c r="K69" s="123"/>
      <c r="L69" s="123"/>
      <c r="M69" s="123"/>
      <c r="N69" s="123" t="s">
        <v>428</v>
      </c>
      <c r="O69" s="571" t="str">
        <f>IF(OR($D69="",$D69="Select"),"",IFERROR(IF(VLOOKUP(D69&amp;N69,'Light Options'!$A:$H,8,0)=0,"",VLOOKUP(D69&amp;N69,'Light Options'!$A:$H,8,0)),""))</f>
        <v/>
      </c>
      <c r="P69" s="538" t="str">
        <f>IF(OR($D69="",$D69="Select"),"",IFERROR(IF(VLOOKUP(D69&amp;N69,'Light Options'!$A:$L,12,0)=0,"",VLOOKUP(D69&amp;N69,'Light Options'!$A:$L,12,0)),""))</f>
        <v/>
      </c>
      <c r="Q69" s="538" t="str">
        <f>IF(OR($D69="",$D69="Select"),"",IFERROR(IF(VLOOKUP(D69&amp;N69,'Light Options'!$A:$I,9,0)=0,"",VLOOKUP(D69&amp;N69,'Light Options'!$A:$I,9,0)),""))</f>
        <v/>
      </c>
      <c r="R69" s="538" t="str">
        <f t="shared" si="2"/>
        <v/>
      </c>
      <c r="S69" s="572" t="str">
        <f>IF(OR($D69="",$D69="Select"),"",IFERROR(VLOOKUP(D69&amp;CD$5,'Light Options'!$A:$J,10,0),0)*CD69+IFERROR(VLOOKUP(D69&amp;CE$5,'Light Options'!$A:$J,10,0),0)*CE69+IFERROR(VLOOKUP(D69&amp;CF$5,'Light Options'!$A:$J,10,0),0)*CF69)</f>
        <v/>
      </c>
      <c r="T69" s="659" t="str">
        <f>IF(OR($D69="",$D69="Select"),"",IFERROR(VLOOKUP(D69&amp;N69,'Light Options'!$A:$K,11,0),0))</f>
        <v/>
      </c>
      <c r="U69" s="650" t="str">
        <f t="shared" si="152"/>
        <v/>
      </c>
      <c r="V69" s="550" t="str">
        <f t="shared" si="153"/>
        <v/>
      </c>
      <c r="W69" s="582" t="str">
        <f t="shared" si="154"/>
        <v/>
      </c>
      <c r="X69" s="550" t="str">
        <f t="shared" si="182"/>
        <v/>
      </c>
      <c r="Y69" s="583" t="str">
        <f t="shared" si="183"/>
        <v/>
      </c>
      <c r="Z69" s="583" t="str">
        <f t="shared" si="184"/>
        <v/>
      </c>
      <c r="AA69" s="583" t="str">
        <f t="shared" si="155"/>
        <v/>
      </c>
      <c r="AB69" s="309" t="str">
        <f t="shared" si="156"/>
        <v/>
      </c>
      <c r="AC69" s="309" t="str">
        <f t="shared" si="157"/>
        <v/>
      </c>
      <c r="AD69" s="309" t="str">
        <f t="shared" si="158"/>
        <v/>
      </c>
      <c r="AE69" s="596"/>
      <c r="AF69" s="596" t="str">
        <f t="shared" si="159"/>
        <v/>
      </c>
      <c r="AG69" s="584" t="str">
        <f t="shared" si="160"/>
        <v/>
      </c>
      <c r="AH69" s="584" t="str">
        <f t="shared" si="161"/>
        <v/>
      </c>
      <c r="AI69" s="308" t="str">
        <f t="shared" si="162"/>
        <v/>
      </c>
      <c r="AJ69" s="308" t="str">
        <f t="shared" si="163"/>
        <v/>
      </c>
      <c r="AK69" s="308" t="str">
        <f t="shared" si="164"/>
        <v/>
      </c>
      <c r="AL69" s="309" t="str">
        <f t="shared" si="185"/>
        <v/>
      </c>
      <c r="AM69" s="309" t="str">
        <f t="shared" si="185"/>
        <v/>
      </c>
      <c r="AN69" s="309" t="str">
        <f t="shared" si="165"/>
        <v/>
      </c>
      <c r="AO69" s="309" t="str">
        <f t="shared" si="166"/>
        <v/>
      </c>
      <c r="AP69" s="309" t="str">
        <f t="shared" si="167"/>
        <v/>
      </c>
      <c r="AQ69" s="627" t="str">
        <f t="shared" si="186"/>
        <v/>
      </c>
      <c r="AR69" s="626" t="str">
        <f>IF(OR($D69="",$D69="Select"),"",IFERROR(VLOOKUP($D69&amp;N69,'Light Options'!$A:$O,13,0),0))</f>
        <v/>
      </c>
      <c r="AS69" s="309" t="str">
        <f t="shared" si="187"/>
        <v/>
      </c>
      <c r="AT69" s="309" t="str">
        <f t="shared" si="179"/>
        <v/>
      </c>
      <c r="AU69" s="309" t="str">
        <f t="shared" si="168"/>
        <v/>
      </c>
      <c r="AV69" s="627" t="str">
        <f t="shared" si="188"/>
        <v/>
      </c>
      <c r="AW69" s="626" t="str">
        <f t="shared" si="189"/>
        <v/>
      </c>
      <c r="AX69" s="309" t="str">
        <f t="shared" si="190"/>
        <v/>
      </c>
      <c r="AY69" s="309" t="str">
        <f t="shared" si="169"/>
        <v/>
      </c>
      <c r="AZ69" s="627" t="str">
        <f t="shared" si="191"/>
        <v/>
      </c>
      <c r="BA69" s="626" t="str">
        <f>IF(OR($D69="",$D69="Select"),"",IFERROR(VLOOKUP(D69&amp;N69,'Light Options'!$A:$O,15,0),0))</f>
        <v/>
      </c>
      <c r="BB69" s="309"/>
      <c r="BC69" s="309" t="str">
        <f t="shared" si="180"/>
        <v/>
      </c>
      <c r="BD69" s="309" t="str">
        <f t="shared" si="170"/>
        <v/>
      </c>
      <c r="BE69" s="627" t="str">
        <f t="shared" si="192"/>
        <v/>
      </c>
      <c r="BF69" s="626" t="str">
        <f t="shared" si="193"/>
        <v/>
      </c>
      <c r="BG69" s="309" t="str">
        <f t="shared" si="194"/>
        <v/>
      </c>
      <c r="BH69" s="309" t="str">
        <f t="shared" si="195"/>
        <v/>
      </c>
      <c r="BI69" s="309" t="str">
        <f t="shared" si="171"/>
        <v/>
      </c>
      <c r="BJ69" s="627" t="str">
        <f t="shared" si="196"/>
        <v/>
      </c>
      <c r="BK69" s="626" t="str">
        <f>IF(OR($D69="",$D69="Select"),"",IFERROR($M69*VLOOKUP($L69,'Light Options'!$A$503:$C$508,3,0),0))</f>
        <v/>
      </c>
      <c r="BL69" s="309" t="str">
        <f t="shared" si="172"/>
        <v/>
      </c>
      <c r="BM69" s="309" t="str">
        <f>IF(OR($D69="",$D69="Select"),"",IFERROR($M69*VLOOKUP($L69,'Light Options'!$A$503:$D$508,4,0),0))</f>
        <v/>
      </c>
      <c r="BN69" s="627" t="str">
        <f t="shared" si="173"/>
        <v/>
      </c>
      <c r="BO69" s="643" t="str">
        <f t="shared" si="197"/>
        <v/>
      </c>
      <c r="BP69" s="308" t="str">
        <f t="shared" si="198"/>
        <v/>
      </c>
      <c r="BQ69" s="548" t="str">
        <f>IF(OR($D69="",$D69="Select"),"",IFERROR(VLOOKUP(D69&amp;N69,'Light Options'!$A:$P,16,0),0))</f>
        <v/>
      </c>
      <c r="BR69" s="548" t="str">
        <f>IF(OR($D69="",$D69="Select"),"",IFERROR(VLOOKUP(D69&amp;N69,'Light Options'!$A:$Q,17,0),0))</f>
        <v/>
      </c>
      <c r="BS69" s="309" t="str">
        <f t="shared" si="181"/>
        <v/>
      </c>
      <c r="BT69" s="309" t="str">
        <f t="shared" si="174"/>
        <v/>
      </c>
      <c r="BU69" s="309" t="str">
        <f>IF(OR($D69="",$D69="Select"),"",IFERROR(VLOOKUP(D69&amp;N69,'Light Options'!$A:$E,5,0),0))</f>
        <v/>
      </c>
      <c r="BV69" s="309" t="str">
        <f t="shared" si="175"/>
        <v/>
      </c>
      <c r="BW69" s="309" t="str">
        <f t="shared" si="176"/>
        <v/>
      </c>
      <c r="BX69" s="627" t="str">
        <f t="shared" si="177"/>
        <v/>
      </c>
      <c r="CA69" s="667"/>
      <c r="CB69" s="667">
        <f t="shared" si="68"/>
        <v>0</v>
      </c>
      <c r="CC69" s="667">
        <f t="shared" si="69"/>
        <v>62</v>
      </c>
      <c r="CD69" s="667">
        <v>0</v>
      </c>
      <c r="CE69" s="667">
        <v>0</v>
      </c>
      <c r="CF69" s="667">
        <v>0</v>
      </c>
      <c r="CG69" s="673">
        <v>0</v>
      </c>
      <c r="CH69" s="673">
        <v>0</v>
      </c>
      <c r="CI69" s="673">
        <v>0</v>
      </c>
      <c r="CJ69" s="673">
        <v>0</v>
      </c>
      <c r="CK69" s="673">
        <v>0</v>
      </c>
      <c r="CL69" s="673">
        <v>0</v>
      </c>
      <c r="CM69" s="673">
        <v>0</v>
      </c>
      <c r="CN69" s="667"/>
    </row>
    <row r="70" spans="1:132" hidden="1" x14ac:dyDescent="0.2">
      <c r="A70" s="658">
        <v>63</v>
      </c>
      <c r="B70" s="123"/>
      <c r="C70" s="123"/>
      <c r="D70" s="123" t="str">
        <f>IF(E70="","",VLOOKUP($E70,'Light Options'!A:B,2,0))</f>
        <v/>
      </c>
      <c r="E70" s="123"/>
      <c r="F70" s="123"/>
      <c r="G70" s="28"/>
      <c r="H70" s="538" t="str">
        <f>IF($D70="Select","",IFERROR(VLOOKUP($D70,'Light Options'!$B:$E,4,0),""))</f>
        <v/>
      </c>
      <c r="I70" s="538" t="str">
        <f>IF($D70="Select","",IFERROR(VLOOKUP($D70,'Light Options'!$B:$D,3,0),""))</f>
        <v/>
      </c>
      <c r="J70" s="123"/>
      <c r="K70" s="123"/>
      <c r="L70" s="123"/>
      <c r="M70" s="123"/>
      <c r="N70" s="123" t="s">
        <v>428</v>
      </c>
      <c r="O70" s="571" t="str">
        <f>IF(OR($D70="",$D70="Select"),"",IFERROR(IF(VLOOKUP(D70&amp;N70,'Light Options'!$A:$H,8,0)=0,"",VLOOKUP(D70&amp;N70,'Light Options'!$A:$H,8,0)),""))</f>
        <v/>
      </c>
      <c r="P70" s="538" t="str">
        <f>IF(OR($D70="",$D70="Select"),"",IFERROR(IF(VLOOKUP(D70&amp;N70,'Light Options'!$A:$L,12,0)=0,"",VLOOKUP(D70&amp;N70,'Light Options'!$A:$L,12,0)),""))</f>
        <v/>
      </c>
      <c r="Q70" s="538" t="str">
        <f>IF(OR($D70="",$D70="Select"),"",IFERROR(IF(VLOOKUP(D70&amp;N70,'Light Options'!$A:$I,9,0)=0,"",VLOOKUP(D70&amp;N70,'Light Options'!$A:$I,9,0)),""))</f>
        <v/>
      </c>
      <c r="R70" s="538" t="str">
        <f t="shared" si="2"/>
        <v/>
      </c>
      <c r="S70" s="572" t="str">
        <f>IF(OR($D70="",$D70="Select"),"",IFERROR(VLOOKUP(D70&amp;CD$5,'Light Options'!$A:$J,10,0),0)*CD70+IFERROR(VLOOKUP(D70&amp;CE$5,'Light Options'!$A:$J,10,0),0)*CE70+IFERROR(VLOOKUP(D70&amp;CF$5,'Light Options'!$A:$J,10,0),0)*CF70)</f>
        <v/>
      </c>
      <c r="T70" s="659" t="str">
        <f>IF(OR($D70="",$D70="Select"),"",IFERROR(VLOOKUP(D70&amp;N70,'Light Options'!$A:$K,11,0),0))</f>
        <v/>
      </c>
      <c r="U70" s="650" t="str">
        <f t="shared" si="152"/>
        <v/>
      </c>
      <c r="V70" s="550" t="str">
        <f t="shared" si="153"/>
        <v/>
      </c>
      <c r="W70" s="582" t="str">
        <f t="shared" si="154"/>
        <v/>
      </c>
      <c r="X70" s="550" t="str">
        <f t="shared" si="182"/>
        <v/>
      </c>
      <c r="Y70" s="583" t="str">
        <f t="shared" si="183"/>
        <v/>
      </c>
      <c r="Z70" s="583" t="str">
        <f t="shared" si="184"/>
        <v/>
      </c>
      <c r="AA70" s="583" t="str">
        <f t="shared" si="155"/>
        <v/>
      </c>
      <c r="AB70" s="309" t="str">
        <f t="shared" si="156"/>
        <v/>
      </c>
      <c r="AC70" s="309" t="str">
        <f t="shared" si="157"/>
        <v/>
      </c>
      <c r="AD70" s="309" t="str">
        <f t="shared" si="158"/>
        <v/>
      </c>
      <c r="AE70" s="596"/>
      <c r="AF70" s="596" t="str">
        <f t="shared" si="159"/>
        <v/>
      </c>
      <c r="AG70" s="584" t="str">
        <f t="shared" si="160"/>
        <v/>
      </c>
      <c r="AH70" s="584" t="str">
        <f t="shared" si="161"/>
        <v/>
      </c>
      <c r="AI70" s="308" t="str">
        <f t="shared" si="162"/>
        <v/>
      </c>
      <c r="AJ70" s="308" t="str">
        <f t="shared" si="163"/>
        <v/>
      </c>
      <c r="AK70" s="308" t="str">
        <f t="shared" si="164"/>
        <v/>
      </c>
      <c r="AL70" s="309" t="str">
        <f t="shared" si="185"/>
        <v/>
      </c>
      <c r="AM70" s="309" t="str">
        <f t="shared" si="185"/>
        <v/>
      </c>
      <c r="AN70" s="309" t="str">
        <f t="shared" si="165"/>
        <v/>
      </c>
      <c r="AO70" s="309" t="str">
        <f t="shared" si="166"/>
        <v/>
      </c>
      <c r="AP70" s="309" t="str">
        <f t="shared" si="167"/>
        <v/>
      </c>
      <c r="AQ70" s="627" t="str">
        <f t="shared" si="186"/>
        <v/>
      </c>
      <c r="AR70" s="626" t="str">
        <f>IF(OR($D70="",$D70="Select"),"",IFERROR(VLOOKUP($D70&amp;N70,'Light Options'!$A:$O,13,0),0))</f>
        <v/>
      </c>
      <c r="AS70" s="309" t="str">
        <f t="shared" si="187"/>
        <v/>
      </c>
      <c r="AT70" s="309" t="str">
        <f t="shared" si="179"/>
        <v/>
      </c>
      <c r="AU70" s="309" t="str">
        <f t="shared" si="168"/>
        <v/>
      </c>
      <c r="AV70" s="627" t="str">
        <f t="shared" si="188"/>
        <v/>
      </c>
      <c r="AW70" s="626" t="str">
        <f t="shared" si="189"/>
        <v/>
      </c>
      <c r="AX70" s="309" t="str">
        <f t="shared" si="190"/>
        <v/>
      </c>
      <c r="AY70" s="309" t="str">
        <f t="shared" si="169"/>
        <v/>
      </c>
      <c r="AZ70" s="627" t="str">
        <f t="shared" si="191"/>
        <v/>
      </c>
      <c r="BA70" s="626" t="str">
        <f>IF(OR($D70="",$D70="Select"),"",IFERROR(VLOOKUP(D70&amp;N70,'Light Options'!$A:$O,15,0),0))</f>
        <v/>
      </c>
      <c r="BB70" s="309"/>
      <c r="BC70" s="309" t="str">
        <f t="shared" si="180"/>
        <v/>
      </c>
      <c r="BD70" s="309" t="str">
        <f t="shared" si="170"/>
        <v/>
      </c>
      <c r="BE70" s="627" t="str">
        <f t="shared" si="192"/>
        <v/>
      </c>
      <c r="BF70" s="626" t="str">
        <f t="shared" si="193"/>
        <v/>
      </c>
      <c r="BG70" s="309" t="str">
        <f t="shared" si="194"/>
        <v/>
      </c>
      <c r="BH70" s="309" t="str">
        <f t="shared" si="195"/>
        <v/>
      </c>
      <c r="BI70" s="309" t="str">
        <f t="shared" si="171"/>
        <v/>
      </c>
      <c r="BJ70" s="627" t="str">
        <f t="shared" si="196"/>
        <v/>
      </c>
      <c r="BK70" s="626" t="str">
        <f>IF(OR($D70="",$D70="Select"),"",IFERROR($M70*VLOOKUP($L70,'Light Options'!$A$503:$C$508,3,0),0))</f>
        <v/>
      </c>
      <c r="BL70" s="309" t="str">
        <f t="shared" si="172"/>
        <v/>
      </c>
      <c r="BM70" s="309" t="str">
        <f>IF(OR($D70="",$D70="Select"),"",IFERROR($M70*VLOOKUP($L70,'Light Options'!$A$503:$D$508,4,0),0))</f>
        <v/>
      </c>
      <c r="BN70" s="627" t="str">
        <f t="shared" si="173"/>
        <v/>
      </c>
      <c r="BO70" s="643" t="str">
        <f t="shared" si="197"/>
        <v/>
      </c>
      <c r="BP70" s="308" t="str">
        <f t="shared" si="198"/>
        <v/>
      </c>
      <c r="BQ70" s="548" t="str">
        <f>IF(OR($D70="",$D70="Select"),"",IFERROR(VLOOKUP(D70&amp;N70,'Light Options'!$A:$P,16,0),0))</f>
        <v/>
      </c>
      <c r="BR70" s="548" t="str">
        <f>IF(OR($D70="",$D70="Select"),"",IFERROR(VLOOKUP(D70&amp;N70,'Light Options'!$A:$Q,17,0),0))</f>
        <v/>
      </c>
      <c r="BS70" s="309" t="str">
        <f t="shared" si="181"/>
        <v/>
      </c>
      <c r="BT70" s="309" t="str">
        <f t="shared" si="174"/>
        <v/>
      </c>
      <c r="BU70" s="309" t="str">
        <f>IF(OR($D70="",$D70="Select"),"",IFERROR(VLOOKUP(D70&amp;N70,'Light Options'!$A:$E,5,0),0))</f>
        <v/>
      </c>
      <c r="BV70" s="309" t="str">
        <f t="shared" si="175"/>
        <v/>
      </c>
      <c r="BW70" s="309" t="str">
        <f t="shared" si="176"/>
        <v/>
      </c>
      <c r="BX70" s="627" t="str">
        <f t="shared" si="177"/>
        <v/>
      </c>
      <c r="CA70" s="667"/>
      <c r="CB70" s="667">
        <f t="shared" si="68"/>
        <v>0</v>
      </c>
      <c r="CC70" s="667">
        <f t="shared" si="69"/>
        <v>63</v>
      </c>
      <c r="CD70" s="667">
        <v>0</v>
      </c>
      <c r="CE70" s="667">
        <v>0</v>
      </c>
      <c r="CF70" s="667">
        <v>0</v>
      </c>
      <c r="CG70" s="673">
        <v>0</v>
      </c>
      <c r="CH70" s="673">
        <v>0</v>
      </c>
      <c r="CI70" s="673">
        <v>0</v>
      </c>
      <c r="CJ70" s="673">
        <v>0</v>
      </c>
      <c r="CK70" s="673">
        <v>0</v>
      </c>
      <c r="CL70" s="673">
        <v>0</v>
      </c>
      <c r="CM70" s="673">
        <v>0</v>
      </c>
      <c r="CN70" s="667"/>
    </row>
    <row r="71" spans="1:132" hidden="1" x14ac:dyDescent="0.2">
      <c r="A71" s="658">
        <v>64</v>
      </c>
      <c r="B71" s="123"/>
      <c r="C71" s="123"/>
      <c r="D71" s="123" t="str">
        <f>IF(E71="","",VLOOKUP($E71,'Light Options'!A:B,2,0))</f>
        <v/>
      </c>
      <c r="E71" s="123"/>
      <c r="F71" s="123"/>
      <c r="G71" s="28"/>
      <c r="H71" s="538" t="str">
        <f>IF($D71="Select","",IFERROR(VLOOKUP($D71,'Light Options'!$B:$E,4,0),""))</f>
        <v/>
      </c>
      <c r="I71" s="538" t="str">
        <f>IF($D71="Select","",IFERROR(VLOOKUP($D71,'Light Options'!$B:$D,3,0),""))</f>
        <v/>
      </c>
      <c r="J71" s="123"/>
      <c r="K71" s="123"/>
      <c r="L71" s="123"/>
      <c r="M71" s="123"/>
      <c r="N71" s="123" t="s">
        <v>428</v>
      </c>
      <c r="O71" s="571" t="str">
        <f>IF(OR($D71="",$D71="Select"),"",IFERROR(IF(VLOOKUP(D71&amp;N71,'Light Options'!$A:$H,8,0)=0,"",VLOOKUP(D71&amp;N71,'Light Options'!$A:$H,8,0)),""))</f>
        <v/>
      </c>
      <c r="P71" s="538" t="str">
        <f>IF(OR($D71="",$D71="Select"),"",IFERROR(IF(VLOOKUP(D71&amp;N71,'Light Options'!$A:$L,12,0)=0,"",VLOOKUP(D71&amp;N71,'Light Options'!$A:$L,12,0)),""))</f>
        <v/>
      </c>
      <c r="Q71" s="538" t="str">
        <f>IF(OR($D71="",$D71="Select"),"",IFERROR(IF(VLOOKUP(D71&amp;N71,'Light Options'!$A:$I,9,0)=0,"",VLOOKUP(D71&amp;N71,'Light Options'!$A:$I,9,0)),""))</f>
        <v/>
      </c>
      <c r="R71" s="538" t="str">
        <f t="shared" si="2"/>
        <v/>
      </c>
      <c r="S71" s="572" t="str">
        <f>IF(OR($D71="",$D71="Select"),"",IFERROR(VLOOKUP(D71&amp;CD$5,'Light Options'!$A:$J,10,0),0)*CD71+IFERROR(VLOOKUP(D71&amp;CE$5,'Light Options'!$A:$J,10,0),0)*CE71+IFERROR(VLOOKUP(D71&amp;CF$5,'Light Options'!$A:$J,10,0),0)*CF71)</f>
        <v/>
      </c>
      <c r="T71" s="659" t="str">
        <f>IF(OR($D71="",$D71="Select"),"",IFERROR(VLOOKUP(D71&amp;N71,'Light Options'!$A:$K,11,0),0))</f>
        <v/>
      </c>
      <c r="U71" s="650" t="str">
        <f t="shared" si="152"/>
        <v/>
      </c>
      <c r="V71" s="550" t="str">
        <f t="shared" si="153"/>
        <v/>
      </c>
      <c r="W71" s="582" t="str">
        <f t="shared" si="154"/>
        <v/>
      </c>
      <c r="X71" s="550" t="str">
        <f t="shared" si="182"/>
        <v/>
      </c>
      <c r="Y71" s="583" t="str">
        <f t="shared" si="183"/>
        <v/>
      </c>
      <c r="Z71" s="583" t="str">
        <f t="shared" si="184"/>
        <v/>
      </c>
      <c r="AA71" s="583" t="str">
        <f t="shared" si="155"/>
        <v/>
      </c>
      <c r="AB71" s="309" t="str">
        <f t="shared" si="156"/>
        <v/>
      </c>
      <c r="AC71" s="309" t="str">
        <f t="shared" si="157"/>
        <v/>
      </c>
      <c r="AD71" s="309" t="str">
        <f t="shared" si="158"/>
        <v/>
      </c>
      <c r="AE71" s="596"/>
      <c r="AF71" s="596" t="str">
        <f t="shared" si="159"/>
        <v/>
      </c>
      <c r="AG71" s="584" t="str">
        <f t="shared" si="160"/>
        <v/>
      </c>
      <c r="AH71" s="584" t="str">
        <f t="shared" si="161"/>
        <v/>
      </c>
      <c r="AI71" s="308" t="str">
        <f t="shared" si="162"/>
        <v/>
      </c>
      <c r="AJ71" s="308" t="str">
        <f t="shared" si="163"/>
        <v/>
      </c>
      <c r="AK71" s="308" t="str">
        <f t="shared" si="164"/>
        <v/>
      </c>
      <c r="AL71" s="309" t="str">
        <f t="shared" si="185"/>
        <v/>
      </c>
      <c r="AM71" s="309" t="str">
        <f t="shared" si="185"/>
        <v/>
      </c>
      <c r="AN71" s="309" t="str">
        <f t="shared" si="165"/>
        <v/>
      </c>
      <c r="AO71" s="309" t="str">
        <f t="shared" si="166"/>
        <v/>
      </c>
      <c r="AP71" s="309" t="str">
        <f t="shared" si="167"/>
        <v/>
      </c>
      <c r="AQ71" s="627" t="str">
        <f t="shared" si="186"/>
        <v/>
      </c>
      <c r="AR71" s="626" t="str">
        <f>IF(OR($D71="",$D71="Select"),"",IFERROR(VLOOKUP($D71&amp;N71,'Light Options'!$A:$O,13,0),0))</f>
        <v/>
      </c>
      <c r="AS71" s="309" t="str">
        <f t="shared" si="187"/>
        <v/>
      </c>
      <c r="AT71" s="309" t="str">
        <f t="shared" ref="AT71:AT76" si="199">IF(OR($D71="",$D71="Select"),"",$R$2)</f>
        <v/>
      </c>
      <c r="AU71" s="309" t="str">
        <f t="shared" si="168"/>
        <v/>
      </c>
      <c r="AV71" s="627" t="str">
        <f t="shared" si="188"/>
        <v/>
      </c>
      <c r="AW71" s="626" t="str">
        <f t="shared" si="189"/>
        <v/>
      </c>
      <c r="AX71" s="309" t="str">
        <f t="shared" si="190"/>
        <v/>
      </c>
      <c r="AY71" s="309" t="str">
        <f t="shared" si="169"/>
        <v/>
      </c>
      <c r="AZ71" s="627" t="str">
        <f t="shared" si="191"/>
        <v/>
      </c>
      <c r="BA71" s="626" t="str">
        <f>IF(OR($D71="",$D71="Select"),"",IFERROR(VLOOKUP(D71&amp;N71,'Light Options'!$A:$O,15,0),0))</f>
        <v/>
      </c>
      <c r="BB71" s="309"/>
      <c r="BC71" s="309" t="str">
        <f t="shared" ref="BC71:BC76" si="200">IF(OR($D71="",$D71="Select"),"",$O$2)</f>
        <v/>
      </c>
      <c r="BD71" s="309" t="str">
        <f t="shared" si="170"/>
        <v/>
      </c>
      <c r="BE71" s="627" t="str">
        <f t="shared" si="192"/>
        <v/>
      </c>
      <c r="BF71" s="626" t="str">
        <f t="shared" si="193"/>
        <v/>
      </c>
      <c r="BG71" s="309" t="str">
        <f t="shared" si="194"/>
        <v/>
      </c>
      <c r="BH71" s="309" t="str">
        <f t="shared" si="195"/>
        <v/>
      </c>
      <c r="BI71" s="309" t="str">
        <f t="shared" si="171"/>
        <v/>
      </c>
      <c r="BJ71" s="627" t="str">
        <f t="shared" si="196"/>
        <v/>
      </c>
      <c r="BK71" s="626" t="str">
        <f>IF(OR($D71="",$D71="Select"),"",IFERROR($M71*VLOOKUP($L71,'Light Options'!$A$503:$C$508,3,0),0))</f>
        <v/>
      </c>
      <c r="BL71" s="309" t="str">
        <f t="shared" si="172"/>
        <v/>
      </c>
      <c r="BM71" s="309" t="str">
        <f>IF(OR($D71="",$D71="Select"),"",IFERROR($M71*VLOOKUP($L71,'Light Options'!$A$503:$D$508,4,0),0))</f>
        <v/>
      </c>
      <c r="BN71" s="627" t="str">
        <f t="shared" si="173"/>
        <v/>
      </c>
      <c r="BO71" s="643" t="str">
        <f t="shared" si="197"/>
        <v/>
      </c>
      <c r="BP71" s="308" t="str">
        <f t="shared" si="198"/>
        <v/>
      </c>
      <c r="BQ71" s="548" t="str">
        <f>IF(OR($D71="",$D71="Select"),"",IFERROR(VLOOKUP(D71&amp;N71,'Light Options'!$A:$P,16,0),0))</f>
        <v/>
      </c>
      <c r="BR71" s="548" t="str">
        <f>IF(OR($D71="",$D71="Select"),"",IFERROR(VLOOKUP(D71&amp;N71,'Light Options'!$A:$Q,17,0),0))</f>
        <v/>
      </c>
      <c r="BS71" s="309" t="str">
        <f t="shared" ref="BS71:BS76" si="201">IF(OR($D71="",$D71="Select"),"",(BQ71/60)*BR71*$U$2)</f>
        <v/>
      </c>
      <c r="BT71" s="309" t="str">
        <f t="shared" si="174"/>
        <v/>
      </c>
      <c r="BU71" s="309" t="str">
        <f>IF(OR($D71="",$D71="Select"),"",IFERROR(VLOOKUP(D71&amp;N71,'Light Options'!$A:$E,5,0),0))</f>
        <v/>
      </c>
      <c r="BV71" s="309" t="str">
        <f t="shared" si="175"/>
        <v/>
      </c>
      <c r="BW71" s="309" t="str">
        <f t="shared" si="176"/>
        <v/>
      </c>
      <c r="BX71" s="627" t="str">
        <f t="shared" si="177"/>
        <v/>
      </c>
      <c r="CA71" s="667"/>
      <c r="CB71" s="667">
        <f t="shared" si="68"/>
        <v>0</v>
      </c>
      <c r="CC71" s="667">
        <f t="shared" si="69"/>
        <v>64</v>
      </c>
      <c r="CD71" s="667">
        <v>0</v>
      </c>
      <c r="CE71" s="667">
        <v>0</v>
      </c>
      <c r="CF71" s="667">
        <v>0</v>
      </c>
      <c r="CG71" s="673">
        <v>0</v>
      </c>
      <c r="CH71" s="673">
        <v>0</v>
      </c>
      <c r="CI71" s="673">
        <v>0</v>
      </c>
      <c r="CJ71" s="673">
        <v>0</v>
      </c>
      <c r="CK71" s="673">
        <v>0</v>
      </c>
      <c r="CL71" s="673">
        <v>0</v>
      </c>
      <c r="CM71" s="673">
        <v>0</v>
      </c>
      <c r="CN71" s="667"/>
    </row>
    <row r="72" spans="1:132" hidden="1" x14ac:dyDescent="0.2">
      <c r="A72" s="658">
        <v>65</v>
      </c>
      <c r="B72" s="123"/>
      <c r="C72" s="123"/>
      <c r="D72" s="123" t="str">
        <f>IF(E72="","",VLOOKUP($E72,'Light Options'!A:B,2,0))</f>
        <v/>
      </c>
      <c r="E72" s="123"/>
      <c r="F72" s="123"/>
      <c r="G72" s="28"/>
      <c r="H72" s="538" t="str">
        <f>IF($D72="Select","",IFERROR(VLOOKUP($D72,'Light Options'!$B:$E,4,0),""))</f>
        <v/>
      </c>
      <c r="I72" s="538" t="str">
        <f>IF($D72="Select","",IFERROR(VLOOKUP($D72,'Light Options'!$B:$D,3,0),""))</f>
        <v/>
      </c>
      <c r="J72" s="123"/>
      <c r="K72" s="123"/>
      <c r="L72" s="123"/>
      <c r="M72" s="123"/>
      <c r="N72" s="123" t="s">
        <v>428</v>
      </c>
      <c r="O72" s="571" t="str">
        <f>IF(OR($D72="",$D72="Select"),"",IFERROR(IF(VLOOKUP(D72&amp;N72,'Light Options'!$A:$H,8,0)=0,"",VLOOKUP(D72&amp;N72,'Light Options'!$A:$H,8,0)),""))</f>
        <v/>
      </c>
      <c r="P72" s="538" t="str">
        <f>IF(OR($D72="",$D72="Select"),"",IFERROR(IF(VLOOKUP(D72&amp;N72,'Light Options'!$A:$L,12,0)=0,"",VLOOKUP(D72&amp;N72,'Light Options'!$A:$L,12,0)),""))</f>
        <v/>
      </c>
      <c r="Q72" s="538" t="str">
        <f>IF(OR($D72="",$D72="Select"),"",IFERROR(IF(VLOOKUP(D72&amp;N72,'Light Options'!$A:$I,9,0)=0,"",VLOOKUP(D72&amp;N72,'Light Options'!$A:$I,9,0)),""))</f>
        <v/>
      </c>
      <c r="R72" s="538" t="str">
        <f t="shared" si="2"/>
        <v/>
      </c>
      <c r="S72" s="572" t="str">
        <f>IF(OR($D72="",$D72="Select"),"",IFERROR(VLOOKUP(D72&amp;CD$5,'Light Options'!$A:$J,10,0),0)*CD72+IFERROR(VLOOKUP(D72&amp;CE$5,'Light Options'!$A:$J,10,0),0)*CE72+IFERROR(VLOOKUP(D72&amp;CF$5,'Light Options'!$A:$J,10,0),0)*CF72)</f>
        <v/>
      </c>
      <c r="T72" s="659" t="str">
        <f>IF(OR($D72="",$D72="Select"),"",IFERROR(VLOOKUP(D72&amp;N72,'Light Options'!$A:$K,11,0),0))</f>
        <v/>
      </c>
      <c r="U72" s="650" t="str">
        <f t="shared" si="152"/>
        <v/>
      </c>
      <c r="V72" s="550" t="str">
        <f t="shared" si="153"/>
        <v/>
      </c>
      <c r="W72" s="582" t="str">
        <f t="shared" si="154"/>
        <v/>
      </c>
      <c r="X72" s="550" t="str">
        <f t="shared" si="182"/>
        <v/>
      </c>
      <c r="Y72" s="583" t="str">
        <f t="shared" si="183"/>
        <v/>
      </c>
      <c r="Z72" s="583" t="str">
        <f t="shared" si="184"/>
        <v/>
      </c>
      <c r="AA72" s="583" t="str">
        <f t="shared" si="155"/>
        <v/>
      </c>
      <c r="AB72" s="309" t="str">
        <f>IF(OR($D72="",$D72="Select"),"",AV72+BH72+AQ72+BK72+BM72)</f>
        <v/>
      </c>
      <c r="AC72" s="309" t="str">
        <f>IF(OR($D72="",$D72="Select"),"",AX72+BG72+AQ72+BL72+BN72)</f>
        <v/>
      </c>
      <c r="AD72" s="309" t="str">
        <f t="shared" si="158"/>
        <v/>
      </c>
      <c r="AE72" s="596"/>
      <c r="AF72" s="596" t="str">
        <f t="shared" si="159"/>
        <v/>
      </c>
      <c r="AG72" s="584" t="str">
        <f t="shared" si="160"/>
        <v/>
      </c>
      <c r="AH72" s="584" t="str">
        <f t="shared" si="161"/>
        <v/>
      </c>
      <c r="AI72" s="308" t="str">
        <f t="shared" si="162"/>
        <v/>
      </c>
      <c r="AJ72" s="308" t="str">
        <f>IF(NOT(OR(L72="",L72="None")),AI72*$X$2,"")</f>
        <v/>
      </c>
      <c r="AK72" s="308" t="str">
        <f>IFERROR(AI72+AJ72,IF(AI72&lt;&gt;"",AI72,IF(AJ72&lt;&gt;"",AJ72,"")))</f>
        <v/>
      </c>
      <c r="AL72" s="309" t="str">
        <f t="shared" si="185"/>
        <v/>
      </c>
      <c r="AM72" s="309" t="str">
        <f t="shared" si="185"/>
        <v/>
      </c>
      <c r="AN72" s="309" t="str">
        <f t="shared" si="165"/>
        <v/>
      </c>
      <c r="AO72" s="309" t="str">
        <f t="shared" si="166"/>
        <v/>
      </c>
      <c r="AP72" s="309" t="str">
        <f t="shared" si="167"/>
        <v/>
      </c>
      <c r="AQ72" s="627" t="str">
        <f t="shared" si="186"/>
        <v/>
      </c>
      <c r="AR72" s="626" t="str">
        <f>IF(OR($D72="",$D72="Select"),"",IFERROR(VLOOKUP($D72&amp;N72,'Light Options'!$A:$O,13,0),0))</f>
        <v/>
      </c>
      <c r="AS72" s="309" t="str">
        <f t="shared" si="187"/>
        <v/>
      </c>
      <c r="AT72" s="309" t="str">
        <f t="shared" si="199"/>
        <v/>
      </c>
      <c r="AU72" s="309" t="str">
        <f t="shared" si="168"/>
        <v/>
      </c>
      <c r="AV72" s="627" t="str">
        <f t="shared" si="188"/>
        <v/>
      </c>
      <c r="AW72" s="626" t="str">
        <f t="shared" si="189"/>
        <v/>
      </c>
      <c r="AX72" s="309" t="str">
        <f t="shared" si="190"/>
        <v/>
      </c>
      <c r="AY72" s="309" t="str">
        <f t="shared" si="169"/>
        <v/>
      </c>
      <c r="AZ72" s="627" t="str">
        <f t="shared" si="191"/>
        <v/>
      </c>
      <c r="BA72" s="626" t="str">
        <f>IF(OR($D72="",$D72="Select"),"",IFERROR(VLOOKUP(D72&amp;N72,'Light Options'!$A:$O,15,0),0))</f>
        <v/>
      </c>
      <c r="BB72" s="309"/>
      <c r="BC72" s="309" t="str">
        <f t="shared" si="200"/>
        <v/>
      </c>
      <c r="BD72" s="309" t="str">
        <f t="shared" si="170"/>
        <v/>
      </c>
      <c r="BE72" s="627" t="str">
        <f t="shared" si="192"/>
        <v/>
      </c>
      <c r="BF72" s="626" t="str">
        <f t="shared" si="193"/>
        <v/>
      </c>
      <c r="BG72" s="309" t="str">
        <f t="shared" si="194"/>
        <v/>
      </c>
      <c r="BH72" s="309" t="str">
        <f t="shared" si="195"/>
        <v/>
      </c>
      <c r="BI72" s="309" t="str">
        <f t="shared" si="171"/>
        <v/>
      </c>
      <c r="BJ72" s="627" t="str">
        <f t="shared" si="196"/>
        <v/>
      </c>
      <c r="BK72" s="626" t="str">
        <f>IF(OR($D72="",$D72="Select"),"",IFERROR($M72*VLOOKUP($L72,'Light Options'!$A$503:$C$508,3,0),0))</f>
        <v/>
      </c>
      <c r="BL72" s="309" t="str">
        <f>IF(OR($D72="",$D72="Select"),"",IFERROR($BK72/(1-$F$2),0))</f>
        <v/>
      </c>
      <c r="BM72" s="309" t="str">
        <f>IF(OR($D72="",$D72="Select"),"",IFERROR($M72*VLOOKUP($L72,'Light Options'!$A$503:$D$508,4,0),0))</f>
        <v/>
      </c>
      <c r="BN72" s="627" t="str">
        <f>IF(OR($D72="",$D72="Select"),"",IFERROR($BM72/(1-$F$2),0))</f>
        <v/>
      </c>
      <c r="BO72" s="643" t="str">
        <f t="shared" si="197"/>
        <v/>
      </c>
      <c r="BP72" s="308" t="str">
        <f t="shared" si="198"/>
        <v/>
      </c>
      <c r="BQ72" s="548" t="str">
        <f>IF(OR($D72="",$D72="Select"),"",IFERROR(VLOOKUP(D72&amp;N72,'Light Options'!$A:$P,16,0),0))</f>
        <v/>
      </c>
      <c r="BR72" s="548" t="str">
        <f>IF(OR($D72="",$D72="Select"),"",IFERROR(VLOOKUP(D72&amp;N72,'Light Options'!$A:$Q,17,0),0))</f>
        <v/>
      </c>
      <c r="BS72" s="309" t="str">
        <f t="shared" si="201"/>
        <v/>
      </c>
      <c r="BT72" s="309" t="str">
        <f t="shared" si="174"/>
        <v/>
      </c>
      <c r="BU72" s="309" t="str">
        <f>IF(OR($D72="",$D72="Select"),"",IFERROR(VLOOKUP(D72&amp;N72,'Light Options'!$A:$E,5,0),0))</f>
        <v/>
      </c>
      <c r="BV72" s="309" t="str">
        <f t="shared" si="175"/>
        <v/>
      </c>
      <c r="BW72" s="309" t="str">
        <f t="shared" si="176"/>
        <v/>
      </c>
      <c r="BX72" s="627" t="str">
        <f t="shared" si="177"/>
        <v/>
      </c>
      <c r="CA72" s="667"/>
      <c r="CB72" s="667">
        <f t="shared" ref="CB72:CB75" si="202">SUM(CD72:CF72)</f>
        <v>0</v>
      </c>
      <c r="CC72" s="667">
        <f t="shared" ref="CC72:CC75" si="203">A72</f>
        <v>65</v>
      </c>
      <c r="CD72" s="667">
        <v>0</v>
      </c>
      <c r="CE72" s="667">
        <v>0</v>
      </c>
      <c r="CF72" s="667">
        <v>0</v>
      </c>
      <c r="CG72" s="673">
        <v>0</v>
      </c>
      <c r="CH72" s="673">
        <v>0</v>
      </c>
      <c r="CI72" s="673">
        <v>0</v>
      </c>
      <c r="CJ72" s="673">
        <v>0</v>
      </c>
      <c r="CK72" s="673">
        <v>0</v>
      </c>
      <c r="CL72" s="673">
        <v>0</v>
      </c>
      <c r="CM72" s="673">
        <v>0</v>
      </c>
      <c r="CN72" s="667"/>
    </row>
    <row r="73" spans="1:132" hidden="1" x14ac:dyDescent="0.2">
      <c r="A73" s="658">
        <v>66</v>
      </c>
      <c r="B73" s="123"/>
      <c r="C73" s="123"/>
      <c r="D73" s="123" t="str">
        <f>IF(E73="","",VLOOKUP($E73,'Light Options'!A:B,2,0))</f>
        <v/>
      </c>
      <c r="E73" s="123"/>
      <c r="F73" s="123"/>
      <c r="G73" s="28"/>
      <c r="H73" s="538" t="str">
        <f>IF($D73="Select","",IFERROR(VLOOKUP($D73,'Light Options'!$B:$E,4,0),""))</f>
        <v/>
      </c>
      <c r="I73" s="538" t="str">
        <f>IF($D73="Select","",IFERROR(VLOOKUP($D73,'Light Options'!$B:$D,3,0),""))</f>
        <v/>
      </c>
      <c r="J73" s="123"/>
      <c r="K73" s="123"/>
      <c r="L73" s="123"/>
      <c r="M73" s="123"/>
      <c r="N73" s="123" t="s">
        <v>428</v>
      </c>
      <c r="O73" s="571" t="str">
        <f>IF(OR($D73="",$D73="Select"),"",IFERROR(IF(VLOOKUP(D73&amp;N73,'Light Options'!$A:$H,8,0)=0,"",VLOOKUP(D73&amp;N73,'Light Options'!$A:$H,8,0)),""))</f>
        <v/>
      </c>
      <c r="P73" s="538" t="str">
        <f>IF(OR($D73="",$D73="Select"),"",IFERROR(IF(VLOOKUP(D73&amp;N73,'Light Options'!$A:$L,12,0)=0,"",VLOOKUP(D73&amp;N73,'Light Options'!$A:$L,12,0)),""))</f>
        <v/>
      </c>
      <c r="Q73" s="538" t="str">
        <f>IF(OR($D73="",$D73="Select"),"",IFERROR(IF(VLOOKUP(D73&amp;N73,'Light Options'!$A:$I,9,0)=0,"",VLOOKUP(D73&amp;N73,'Light Options'!$A:$I,9,0)),""))</f>
        <v/>
      </c>
      <c r="R73" s="538" t="str">
        <f t="shared" si="2"/>
        <v/>
      </c>
      <c r="S73" s="572" t="str">
        <f>IF(OR($D73="",$D73="Select"),"",IFERROR(VLOOKUP(D73&amp;CD$5,'Light Options'!$A:$J,10,0),0)*CD73+IFERROR(VLOOKUP(D73&amp;CE$5,'Light Options'!$A:$J,10,0),0)*CE73+IFERROR(VLOOKUP(D73&amp;CF$5,'Light Options'!$A:$J,10,0),0)*CF73)</f>
        <v/>
      </c>
      <c r="T73" s="659" t="str">
        <f>IF(OR($D73="",$D73="Select"),"",IFERROR(VLOOKUP(D73&amp;N73,'Light Options'!$A:$K,11,0),0))</f>
        <v/>
      </c>
      <c r="U73" s="650" t="str">
        <f t="shared" si="152"/>
        <v/>
      </c>
      <c r="V73" s="550" t="str">
        <f t="shared" si="153"/>
        <v/>
      </c>
      <c r="W73" s="582" t="str">
        <f t="shared" si="154"/>
        <v/>
      </c>
      <c r="X73" s="550" t="str">
        <f t="shared" si="182"/>
        <v/>
      </c>
      <c r="Y73" s="583" t="str">
        <f t="shared" si="183"/>
        <v/>
      </c>
      <c r="Z73" s="583" t="str">
        <f t="shared" si="184"/>
        <v/>
      </c>
      <c r="AA73" s="583" t="str">
        <f t="shared" si="155"/>
        <v/>
      </c>
      <c r="AB73" s="309" t="str">
        <f>IF(OR($D73="",$D73="Select"),"",AV73+BH73+AQ73+BK73+BM73)</f>
        <v/>
      </c>
      <c r="AC73" s="309" t="str">
        <f>IF(OR($D73="",$D73="Select"),"",AX73+BG73+AQ73+BL73+BN73)</f>
        <v/>
      </c>
      <c r="AD73" s="309" t="str">
        <f t="shared" si="158"/>
        <v/>
      </c>
      <c r="AE73" s="596"/>
      <c r="AF73" s="596" t="str">
        <f t="shared" si="159"/>
        <v/>
      </c>
      <c r="AG73" s="584" t="str">
        <f t="shared" si="160"/>
        <v/>
      </c>
      <c r="AH73" s="584" t="str">
        <f t="shared" si="161"/>
        <v/>
      </c>
      <c r="AI73" s="308" t="str">
        <f t="shared" si="162"/>
        <v/>
      </c>
      <c r="AJ73" s="308" t="str">
        <f>IF(NOT(OR(L73="",L73="None")),AI73*$X$2,"")</f>
        <v/>
      </c>
      <c r="AK73" s="308" t="str">
        <f>IFERROR(AI73+AJ73,IF(AI73&lt;&gt;"",AI73,IF(AJ73&lt;&gt;"",AJ73,"")))</f>
        <v/>
      </c>
      <c r="AL73" s="309" t="str">
        <f t="shared" si="185"/>
        <v/>
      </c>
      <c r="AM73" s="309" t="str">
        <f t="shared" si="185"/>
        <v/>
      </c>
      <c r="AN73" s="309" t="str">
        <f t="shared" si="165"/>
        <v/>
      </c>
      <c r="AO73" s="309" t="str">
        <f t="shared" si="166"/>
        <v/>
      </c>
      <c r="AP73" s="309" t="str">
        <f t="shared" si="167"/>
        <v/>
      </c>
      <c r="AQ73" s="627" t="str">
        <f t="shared" si="186"/>
        <v/>
      </c>
      <c r="AR73" s="626" t="str">
        <f>IF(OR($D73="",$D73="Select"),"",IFERROR(VLOOKUP($D73&amp;N73,'Light Options'!$A:$O,13,0),0))</f>
        <v/>
      </c>
      <c r="AS73" s="309" t="str">
        <f t="shared" si="187"/>
        <v/>
      </c>
      <c r="AT73" s="309" t="str">
        <f t="shared" si="199"/>
        <v/>
      </c>
      <c r="AU73" s="309" t="str">
        <f t="shared" si="168"/>
        <v/>
      </c>
      <c r="AV73" s="627" t="str">
        <f t="shared" si="188"/>
        <v/>
      </c>
      <c r="AW73" s="626" t="str">
        <f t="shared" si="189"/>
        <v/>
      </c>
      <c r="AX73" s="309" t="str">
        <f t="shared" si="190"/>
        <v/>
      </c>
      <c r="AY73" s="309" t="str">
        <f t="shared" si="169"/>
        <v/>
      </c>
      <c r="AZ73" s="627" t="str">
        <f t="shared" si="191"/>
        <v/>
      </c>
      <c r="BA73" s="626" t="str">
        <f>IF(OR($D73="",$D73="Select"),"",IFERROR(VLOOKUP(D73&amp;N73,'Light Options'!$A:$O,15,0),0))</f>
        <v/>
      </c>
      <c r="BB73" s="309"/>
      <c r="BC73" s="309" t="str">
        <f t="shared" si="200"/>
        <v/>
      </c>
      <c r="BD73" s="309" t="str">
        <f t="shared" si="170"/>
        <v/>
      </c>
      <c r="BE73" s="627" t="str">
        <f t="shared" si="192"/>
        <v/>
      </c>
      <c r="BF73" s="626" t="str">
        <f t="shared" si="193"/>
        <v/>
      </c>
      <c r="BG73" s="309" t="str">
        <f t="shared" si="194"/>
        <v/>
      </c>
      <c r="BH73" s="309" t="str">
        <f t="shared" si="195"/>
        <v/>
      </c>
      <c r="BI73" s="309" t="str">
        <f t="shared" si="171"/>
        <v/>
      </c>
      <c r="BJ73" s="627" t="str">
        <f t="shared" si="196"/>
        <v/>
      </c>
      <c r="BK73" s="626" t="str">
        <f>IF(OR($D73="",$D73="Select"),"",IFERROR($M73*VLOOKUP($L73,'Light Options'!$A$503:$C$508,3,0),0))</f>
        <v/>
      </c>
      <c r="BL73" s="309" t="str">
        <f>IF(OR($D73="",$D73="Select"),"",IFERROR($BK73/(1-$F$2),0))</f>
        <v/>
      </c>
      <c r="BM73" s="309" t="str">
        <f>IF(OR($D73="",$D73="Select"),"",IFERROR($M73*VLOOKUP($L73,'Light Options'!$A$503:$D$508,4,0),0))</f>
        <v/>
      </c>
      <c r="BN73" s="627" t="str">
        <f>IF(OR($D73="",$D73="Select"),"",IFERROR($BM73/(1-$F$2),0))</f>
        <v/>
      </c>
      <c r="BO73" s="643" t="str">
        <f t="shared" si="197"/>
        <v/>
      </c>
      <c r="BP73" s="308" t="str">
        <f t="shared" si="198"/>
        <v/>
      </c>
      <c r="BQ73" s="548" t="str">
        <f>IF(OR($D73="",$D73="Select"),"",IFERROR(VLOOKUP(D73&amp;N73,'Light Options'!$A:$P,16,0),0))</f>
        <v/>
      </c>
      <c r="BR73" s="548" t="str">
        <f>IF(OR($D73="",$D73="Select"),"",IFERROR(VLOOKUP(D73&amp;N73,'Light Options'!$A:$Q,17,0),0))</f>
        <v/>
      </c>
      <c r="BS73" s="309" t="str">
        <f t="shared" si="201"/>
        <v/>
      </c>
      <c r="BT73" s="309" t="str">
        <f t="shared" si="174"/>
        <v/>
      </c>
      <c r="BU73" s="309" t="str">
        <f>IF(OR($D73="",$D73="Select"),"",IFERROR(VLOOKUP(D73&amp;N73,'Light Options'!$A:$E,5,0),0))</f>
        <v/>
      </c>
      <c r="BV73" s="309" t="str">
        <f t="shared" si="175"/>
        <v/>
      </c>
      <c r="BW73" s="309" t="str">
        <f t="shared" si="176"/>
        <v/>
      </c>
      <c r="BX73" s="627" t="str">
        <f t="shared" si="177"/>
        <v/>
      </c>
      <c r="CA73" s="667"/>
      <c r="CB73" s="667">
        <f t="shared" si="202"/>
        <v>0</v>
      </c>
      <c r="CC73" s="667">
        <f t="shared" si="203"/>
        <v>66</v>
      </c>
      <c r="CD73" s="667">
        <v>0</v>
      </c>
      <c r="CE73" s="667">
        <v>0</v>
      </c>
      <c r="CF73" s="667">
        <v>0</v>
      </c>
      <c r="CG73" s="673">
        <v>0</v>
      </c>
      <c r="CH73" s="673">
        <v>0</v>
      </c>
      <c r="CI73" s="673">
        <v>0</v>
      </c>
      <c r="CJ73" s="673">
        <v>0</v>
      </c>
      <c r="CK73" s="673">
        <v>0</v>
      </c>
      <c r="CL73" s="673">
        <v>0</v>
      </c>
      <c r="CM73" s="673">
        <v>0</v>
      </c>
      <c r="CN73" s="667"/>
    </row>
    <row r="74" spans="1:132" hidden="1" x14ac:dyDescent="0.2">
      <c r="A74" s="658">
        <v>67</v>
      </c>
      <c r="B74" s="123"/>
      <c r="C74" s="123"/>
      <c r="D74" s="123" t="str">
        <f>IF(E74="","",VLOOKUP($E74,'Light Options'!A:B,2,0))</f>
        <v/>
      </c>
      <c r="E74" s="123"/>
      <c r="F74" s="123"/>
      <c r="G74" s="28"/>
      <c r="H74" s="538" t="str">
        <f>IF($D74="Select","",IFERROR(VLOOKUP($D74,'Light Options'!$B:$E,4,0),""))</f>
        <v/>
      </c>
      <c r="I74" s="538" t="str">
        <f>IF($D74="Select","",IFERROR(VLOOKUP($D74,'Light Options'!$B:$D,3,0),""))</f>
        <v/>
      </c>
      <c r="J74" s="123"/>
      <c r="K74" s="123"/>
      <c r="L74" s="123"/>
      <c r="M74" s="123"/>
      <c r="N74" s="123" t="s">
        <v>428</v>
      </c>
      <c r="O74" s="571" t="str">
        <f>IF(OR($D74="",$D74="Select"),"",IFERROR(IF(VLOOKUP(D74&amp;N74,'Light Options'!$A:$H,8,0)=0,"",VLOOKUP(D74&amp;N74,'Light Options'!$A:$H,8,0)),""))</f>
        <v/>
      </c>
      <c r="P74" s="538" t="str">
        <f>IF(OR($D74="",$D74="Select"),"",IFERROR(IF(VLOOKUP(D74&amp;N74,'Light Options'!$A:$L,12,0)=0,"",VLOOKUP(D74&amp;N74,'Light Options'!$A:$L,12,0)),""))</f>
        <v/>
      </c>
      <c r="Q74" s="538" t="str">
        <f>IF(OR($D74="",$D74="Select"),"",IFERROR(IF(VLOOKUP(D74&amp;N74,'Light Options'!$A:$I,9,0)=0,"",VLOOKUP(D74&amp;N74,'Light Options'!$A:$I,9,0)),""))</f>
        <v/>
      </c>
      <c r="R74" s="538" t="str">
        <f t="shared" si="2"/>
        <v/>
      </c>
      <c r="S74" s="572" t="str">
        <f>IF(OR($D74="",$D74="Select"),"",IFERROR(VLOOKUP(D74&amp;CD$5,'Light Options'!$A:$J,10,0),0)*CD74+IFERROR(VLOOKUP(D74&amp;CE$5,'Light Options'!$A:$J,10,0),0)*CE74+IFERROR(VLOOKUP(D74&amp;CF$5,'Light Options'!$A:$J,10,0),0)*CF74)</f>
        <v/>
      </c>
      <c r="T74" s="659" t="str">
        <f>IF(OR($D74="",$D74="Select"),"",IFERROR(VLOOKUP(D74&amp;N74,'Light Options'!$A:$K,11,0),0))</f>
        <v/>
      </c>
      <c r="U74" s="650" t="str">
        <f t="shared" si="152"/>
        <v/>
      </c>
      <c r="V74" s="550" t="str">
        <f t="shared" si="153"/>
        <v/>
      </c>
      <c r="W74" s="582" t="str">
        <f t="shared" si="154"/>
        <v/>
      </c>
      <c r="X74" s="550" t="str">
        <f t="shared" si="182"/>
        <v/>
      </c>
      <c r="Y74" s="583" t="str">
        <f t="shared" si="183"/>
        <v/>
      </c>
      <c r="Z74" s="583" t="str">
        <f t="shared" si="184"/>
        <v/>
      </c>
      <c r="AA74" s="583" t="str">
        <f t="shared" si="155"/>
        <v/>
      </c>
      <c r="AB74" s="309" t="str">
        <f>IF(OR($D74="",$D74="Select"),"",AV74+BH74+AQ74+BK74+BM74)</f>
        <v/>
      </c>
      <c r="AC74" s="309" t="str">
        <f>IF(OR($D74="",$D74="Select"),"",AX74+BG74+AQ74+BL74+BN74)</f>
        <v/>
      </c>
      <c r="AD74" s="309" t="str">
        <f t="shared" si="158"/>
        <v/>
      </c>
      <c r="AE74" s="596"/>
      <c r="AF74" s="596" t="str">
        <f t="shared" si="159"/>
        <v/>
      </c>
      <c r="AG74" s="584" t="str">
        <f t="shared" si="160"/>
        <v/>
      </c>
      <c r="AH74" s="584" t="str">
        <f t="shared" si="161"/>
        <v/>
      </c>
      <c r="AI74" s="308" t="str">
        <f t="shared" si="162"/>
        <v/>
      </c>
      <c r="AJ74" s="308" t="str">
        <f>IF(NOT(OR(L74="",L74="None")),AI74*$X$2,"")</f>
        <v/>
      </c>
      <c r="AK74" s="308" t="str">
        <f>IFERROR(AI74+AJ74,IF(AI74&lt;&gt;"",AI74,IF(AJ74&lt;&gt;"",AJ74,"")))</f>
        <v/>
      </c>
      <c r="AL74" s="309" t="str">
        <f t="shared" si="185"/>
        <v/>
      </c>
      <c r="AM74" s="309" t="str">
        <f t="shared" si="185"/>
        <v/>
      </c>
      <c r="AN74" s="309" t="str">
        <f t="shared" si="165"/>
        <v/>
      </c>
      <c r="AO74" s="309" t="str">
        <f t="shared" si="166"/>
        <v/>
      </c>
      <c r="AP74" s="309" t="str">
        <f t="shared" si="167"/>
        <v/>
      </c>
      <c r="AQ74" s="627" t="str">
        <f t="shared" si="186"/>
        <v/>
      </c>
      <c r="AR74" s="626" t="str">
        <f>IF(OR($D74="",$D74="Select"),"",IFERROR(VLOOKUP($D74&amp;N74,'Light Options'!$A:$O,13,0),0))</f>
        <v/>
      </c>
      <c r="AS74" s="309" t="str">
        <f t="shared" si="187"/>
        <v/>
      </c>
      <c r="AT74" s="309" t="str">
        <f t="shared" si="199"/>
        <v/>
      </c>
      <c r="AU74" s="309" t="str">
        <f t="shared" si="168"/>
        <v/>
      </c>
      <c r="AV74" s="627" t="str">
        <f t="shared" si="188"/>
        <v/>
      </c>
      <c r="AW74" s="626" t="str">
        <f t="shared" si="189"/>
        <v/>
      </c>
      <c r="AX74" s="309" t="str">
        <f t="shared" si="190"/>
        <v/>
      </c>
      <c r="AY74" s="309" t="str">
        <f t="shared" si="169"/>
        <v/>
      </c>
      <c r="AZ74" s="627" t="str">
        <f t="shared" si="191"/>
        <v/>
      </c>
      <c r="BA74" s="626" t="str">
        <f>IF(OR($D74="",$D74="Select"),"",IFERROR(VLOOKUP(D74&amp;N74,'Light Options'!$A:$O,15,0),0))</f>
        <v/>
      </c>
      <c r="BB74" s="309"/>
      <c r="BC74" s="309" t="str">
        <f t="shared" si="200"/>
        <v/>
      </c>
      <c r="BD74" s="309" t="str">
        <f t="shared" si="170"/>
        <v/>
      </c>
      <c r="BE74" s="627" t="str">
        <f t="shared" si="192"/>
        <v/>
      </c>
      <c r="BF74" s="626" t="str">
        <f t="shared" si="193"/>
        <v/>
      </c>
      <c r="BG74" s="309" t="str">
        <f t="shared" si="194"/>
        <v/>
      </c>
      <c r="BH74" s="309" t="str">
        <f t="shared" si="195"/>
        <v/>
      </c>
      <c r="BI74" s="309" t="str">
        <f t="shared" si="171"/>
        <v/>
      </c>
      <c r="BJ74" s="627" t="str">
        <f t="shared" si="196"/>
        <v/>
      </c>
      <c r="BK74" s="626" t="str">
        <f>IF(OR($D74="",$D74="Select"),"",IFERROR($M74*VLOOKUP($L74,'Light Options'!$A$503:$C$508,3,0),0))</f>
        <v/>
      </c>
      <c r="BL74" s="309" t="str">
        <f>IF(OR($D74="",$D74="Select"),"",IFERROR($BK74/(1-$F$2),0))</f>
        <v/>
      </c>
      <c r="BM74" s="309" t="str">
        <f>IF(OR($D74="",$D74="Select"),"",IFERROR($M74*VLOOKUP($L74,'Light Options'!$A$503:$D$508,4,0),0))</f>
        <v/>
      </c>
      <c r="BN74" s="627" t="str">
        <f>IF(OR($D74="",$D74="Select"),"",IFERROR($BM74/(1-$F$2),0))</f>
        <v/>
      </c>
      <c r="BO74" s="643" t="str">
        <f t="shared" si="197"/>
        <v/>
      </c>
      <c r="BP74" s="308" t="str">
        <f t="shared" si="198"/>
        <v/>
      </c>
      <c r="BQ74" s="548" t="str">
        <f>IF(OR($D74="",$D74="Select"),"",IFERROR(VLOOKUP(D74&amp;N74,'Light Options'!$A:$P,16,0),0))</f>
        <v/>
      </c>
      <c r="BR74" s="548" t="str">
        <f>IF(OR($D74="",$D74="Select"),"",IFERROR(VLOOKUP(D74&amp;N74,'Light Options'!$A:$Q,17,0),0))</f>
        <v/>
      </c>
      <c r="BS74" s="309" t="str">
        <f t="shared" si="201"/>
        <v/>
      </c>
      <c r="BT74" s="309" t="str">
        <f t="shared" si="174"/>
        <v/>
      </c>
      <c r="BU74" s="309" t="str">
        <f>IF(OR($D74="",$D74="Select"),"",IFERROR(VLOOKUP(D74&amp;N74,'Light Options'!$A:$E,5,0),0))</f>
        <v/>
      </c>
      <c r="BV74" s="309" t="str">
        <f t="shared" si="175"/>
        <v/>
      </c>
      <c r="BW74" s="309" t="str">
        <f t="shared" si="176"/>
        <v/>
      </c>
      <c r="BX74" s="627" t="str">
        <f t="shared" si="177"/>
        <v/>
      </c>
      <c r="CA74" s="667"/>
      <c r="CB74" s="667">
        <f t="shared" si="202"/>
        <v>0</v>
      </c>
      <c r="CC74" s="667">
        <f t="shared" si="203"/>
        <v>67</v>
      </c>
      <c r="CD74" s="667">
        <v>0</v>
      </c>
      <c r="CE74" s="667">
        <v>0</v>
      </c>
      <c r="CF74" s="667">
        <v>0</v>
      </c>
      <c r="CG74" s="673">
        <v>0</v>
      </c>
      <c r="CH74" s="673">
        <v>0</v>
      </c>
      <c r="CI74" s="673">
        <v>0</v>
      </c>
      <c r="CJ74" s="673">
        <v>0</v>
      </c>
      <c r="CK74" s="673">
        <v>0</v>
      </c>
      <c r="CL74" s="673">
        <v>0</v>
      </c>
      <c r="CM74" s="673">
        <v>0</v>
      </c>
      <c r="CN74" s="667"/>
    </row>
    <row r="75" spans="1:132" hidden="1" x14ac:dyDescent="0.2">
      <c r="A75" s="658">
        <v>68</v>
      </c>
      <c r="B75" s="123"/>
      <c r="C75" s="123"/>
      <c r="D75" s="123" t="str">
        <f>IF(E75="","",VLOOKUP($E75,'Light Options'!A:B,2,0))</f>
        <v/>
      </c>
      <c r="E75" s="123"/>
      <c r="F75" s="123"/>
      <c r="G75" s="28"/>
      <c r="H75" s="538" t="str">
        <f>IF($D75="Select","",IFERROR(VLOOKUP($D75,'Light Options'!$B:$E,4,0),""))</f>
        <v/>
      </c>
      <c r="I75" s="538" t="str">
        <f>IF($D75="Select","",IFERROR(VLOOKUP($D75,'Light Options'!$B:$D,3,0),""))</f>
        <v/>
      </c>
      <c r="J75" s="123"/>
      <c r="K75" s="123"/>
      <c r="L75" s="123"/>
      <c r="M75" s="123"/>
      <c r="N75" s="123" t="s">
        <v>428</v>
      </c>
      <c r="O75" s="571" t="str">
        <f>IF(OR($D75="",$D75="Select"),"",IFERROR(IF(VLOOKUP(D75&amp;N75,'Light Options'!$A:$H,8,0)=0,"",VLOOKUP(D75&amp;N75,'Light Options'!$A:$H,8,0)),""))</f>
        <v/>
      </c>
      <c r="P75" s="538" t="str">
        <f>IF(OR($D75="",$D75="Select"),"",IFERROR(IF(VLOOKUP(D75&amp;N75,'Light Options'!$A:$L,12,0)=0,"",VLOOKUP(D75&amp;N75,'Light Options'!$A:$L,12,0)),""))</f>
        <v/>
      </c>
      <c r="Q75" s="538" t="str">
        <f>IF(OR($D75="",$D75="Select"),"",IFERROR(IF(VLOOKUP(D75&amp;N75,'Light Options'!$A:$I,9,0)=0,"",VLOOKUP(D75&amp;N75,'Light Options'!$A:$I,9,0)),""))</f>
        <v/>
      </c>
      <c r="R75" s="538" t="str">
        <f t="shared" si="2"/>
        <v/>
      </c>
      <c r="S75" s="572" t="str">
        <f>IF(OR($D75="",$D75="Select"),"",IFERROR(VLOOKUP(D75&amp;CD$5,'Light Options'!$A:$J,10,0),0)*CD75+IFERROR(VLOOKUP(D75&amp;CE$5,'Light Options'!$A:$J,10,0),0)*CE75+IFERROR(VLOOKUP(D75&amp;CF$5,'Light Options'!$A:$J,10,0),0)*CF75)</f>
        <v/>
      </c>
      <c r="T75" s="659" t="str">
        <f>IF(OR($D75="",$D75="Select"),"",IFERROR(VLOOKUP(D75&amp;N75,'Light Options'!$A:$K,11,0),0))</f>
        <v/>
      </c>
      <c r="U75" s="650" t="str">
        <f t="shared" si="152"/>
        <v/>
      </c>
      <c r="V75" s="550" t="str">
        <f>IF(OR($D75="",$D75="Select"),"",IFERROR(AF75/AN75,0))</f>
        <v/>
      </c>
      <c r="W75" s="582" t="str">
        <f t="shared" si="154"/>
        <v/>
      </c>
      <c r="X75" s="550" t="str">
        <f t="shared" si="182"/>
        <v/>
      </c>
      <c r="Y75" s="583" t="str">
        <f t="shared" si="183"/>
        <v/>
      </c>
      <c r="Z75" s="583" t="str">
        <f t="shared" si="184"/>
        <v/>
      </c>
      <c r="AA75" s="583" t="str">
        <f t="shared" si="155"/>
        <v/>
      </c>
      <c r="AB75" s="309" t="str">
        <f>IF(OR($D75="",$D75="Select"),"",AV75+BH75+AQ75+BK75+BM75)</f>
        <v/>
      </c>
      <c r="AC75" s="309" t="str">
        <f>IF(OR($D75="",$D75="Select"),"",AX75+BG75+AQ75+BL75+BN75)</f>
        <v/>
      </c>
      <c r="AD75" s="309" t="str">
        <f t="shared" si="158"/>
        <v/>
      </c>
      <c r="AE75" s="596"/>
      <c r="AF75" s="596" t="str">
        <f t="shared" si="159"/>
        <v/>
      </c>
      <c r="AG75" s="584" t="str">
        <f t="shared" si="160"/>
        <v/>
      </c>
      <c r="AH75" s="584" t="str">
        <f t="shared" si="161"/>
        <v/>
      </c>
      <c r="AI75" s="308" t="str">
        <f t="shared" si="162"/>
        <v/>
      </c>
      <c r="AJ75" s="308" t="str">
        <f>IF(NOT(OR(L75="",L75="None")),AI75*$X$2,"")</f>
        <v/>
      </c>
      <c r="AK75" s="308" t="str">
        <f>IFERROR(AI75+AJ75,IF(AI75&lt;&gt;"",AI75,IF(AJ75&lt;&gt;"",AJ75,"")))</f>
        <v/>
      </c>
      <c r="AL75" s="309" t="str">
        <f t="shared" si="185"/>
        <v/>
      </c>
      <c r="AM75" s="309" t="str">
        <f t="shared" si="185"/>
        <v/>
      </c>
      <c r="AN75" s="309" t="str">
        <f t="shared" si="165"/>
        <v/>
      </c>
      <c r="AO75" s="309" t="str">
        <f t="shared" si="166"/>
        <v/>
      </c>
      <c r="AP75" s="309" t="str">
        <f t="shared" si="167"/>
        <v/>
      </c>
      <c r="AQ75" s="627" t="str">
        <f t="shared" si="186"/>
        <v/>
      </c>
      <c r="AR75" s="626" t="str">
        <f>IF(OR($D75="",$D75="Select"),"",IFERROR(VLOOKUP($D75&amp;N75,'Light Options'!$A:$O,13,0),0))</f>
        <v/>
      </c>
      <c r="AS75" s="309" t="str">
        <f t="shared" si="187"/>
        <v/>
      </c>
      <c r="AT75" s="309" t="str">
        <f t="shared" si="199"/>
        <v/>
      </c>
      <c r="AU75" s="309" t="str">
        <f t="shared" si="168"/>
        <v/>
      </c>
      <c r="AV75" s="627" t="str">
        <f t="shared" si="188"/>
        <v/>
      </c>
      <c r="AW75" s="626" t="str">
        <f t="shared" si="189"/>
        <v/>
      </c>
      <c r="AX75" s="309" t="str">
        <f t="shared" si="190"/>
        <v/>
      </c>
      <c r="AY75" s="309" t="str">
        <f t="shared" si="169"/>
        <v/>
      </c>
      <c r="AZ75" s="627" t="str">
        <f t="shared" si="191"/>
        <v/>
      </c>
      <c r="BA75" s="626" t="str">
        <f>IF(OR($D75="",$D75="Select"),"",IFERROR(VLOOKUP(D75&amp;N75,'Light Options'!$A:$O,15,0),0))</f>
        <v/>
      </c>
      <c r="BB75" s="309"/>
      <c r="BC75" s="309" t="str">
        <f t="shared" si="200"/>
        <v/>
      </c>
      <c r="BD75" s="309" t="str">
        <f t="shared" si="170"/>
        <v/>
      </c>
      <c r="BE75" s="627" t="str">
        <f t="shared" si="192"/>
        <v/>
      </c>
      <c r="BF75" s="626" t="str">
        <f t="shared" si="193"/>
        <v/>
      </c>
      <c r="BG75" s="309" t="str">
        <f t="shared" si="194"/>
        <v/>
      </c>
      <c r="BH75" s="309" t="str">
        <f t="shared" si="195"/>
        <v/>
      </c>
      <c r="BI75" s="309" t="str">
        <f t="shared" si="171"/>
        <v/>
      </c>
      <c r="BJ75" s="627" t="str">
        <f t="shared" si="196"/>
        <v/>
      </c>
      <c r="BK75" s="626" t="str">
        <f>IF(OR($D75="",$D75="Select"),"",IFERROR($M75*VLOOKUP($L75,'Light Options'!$A$503:$C$508,3,0),0))</f>
        <v/>
      </c>
      <c r="BL75" s="309" t="str">
        <f>IF(OR($D75="",$D75="Select"),"",IFERROR($BK75/(1-$F$2),0))</f>
        <v/>
      </c>
      <c r="BM75" s="309" t="str">
        <f>IF(OR($D75="",$D75="Select"),"",IFERROR($M75*VLOOKUP($L75,'Light Options'!$A$503:$D$508,4,0),0))</f>
        <v/>
      </c>
      <c r="BN75" s="627" t="str">
        <f>IF(OR($D75="",$D75="Select"),"",IFERROR($BM75/(1-$F$2),0))</f>
        <v/>
      </c>
      <c r="BO75" s="643" t="str">
        <f t="shared" si="197"/>
        <v/>
      </c>
      <c r="BP75" s="308" t="str">
        <f t="shared" si="198"/>
        <v/>
      </c>
      <c r="BQ75" s="548" t="str">
        <f>IF(OR($D75="",$D75="Select"),"",IFERROR(VLOOKUP(D75&amp;N75,'Light Options'!$A:$P,16,0),0))</f>
        <v/>
      </c>
      <c r="BR75" s="548" t="str">
        <f>IF(OR($D75="",$D75="Select"),"",IFERROR(VLOOKUP(D75&amp;N75,'Light Options'!$A:$Q,17,0),0))</f>
        <v/>
      </c>
      <c r="BS75" s="309" t="str">
        <f t="shared" si="201"/>
        <v/>
      </c>
      <c r="BT75" s="309" t="str">
        <f t="shared" si="174"/>
        <v/>
      </c>
      <c r="BU75" s="309" t="str">
        <f>IF(OR($D75="",$D75="Select"),"",IFERROR(VLOOKUP(D75&amp;N75,'Light Options'!$A:$E,5,0),0))</f>
        <v/>
      </c>
      <c r="BV75" s="309" t="str">
        <f t="shared" si="175"/>
        <v/>
      </c>
      <c r="BW75" s="309" t="str">
        <f t="shared" si="176"/>
        <v/>
      </c>
      <c r="BX75" s="627" t="str">
        <f t="shared" si="177"/>
        <v/>
      </c>
      <c r="CA75" s="667"/>
      <c r="CB75" s="667">
        <f t="shared" si="202"/>
        <v>0</v>
      </c>
      <c r="CC75" s="667">
        <f t="shared" si="203"/>
        <v>68</v>
      </c>
      <c r="CD75" s="667">
        <v>0</v>
      </c>
      <c r="CE75" s="667">
        <v>0</v>
      </c>
      <c r="CF75" s="667">
        <v>0</v>
      </c>
      <c r="CG75" s="673">
        <v>0</v>
      </c>
      <c r="CH75" s="673">
        <v>0</v>
      </c>
      <c r="CI75" s="673">
        <v>0</v>
      </c>
      <c r="CJ75" s="673">
        <v>0</v>
      </c>
      <c r="CK75" s="673">
        <v>0</v>
      </c>
      <c r="CL75" s="673">
        <v>0</v>
      </c>
      <c r="CM75" s="673">
        <v>0</v>
      </c>
      <c r="CN75" s="667"/>
    </row>
    <row r="76" spans="1:132" s="9" customFormat="1" ht="15.75" hidden="1" x14ac:dyDescent="0.25">
      <c r="A76" s="658">
        <v>69</v>
      </c>
      <c r="B76" s="123"/>
      <c r="C76" s="123"/>
      <c r="D76" s="123" t="str">
        <f>IF(E76="","",VLOOKUP($E76,'Light Options'!A:B,2,0))</f>
        <v/>
      </c>
      <c r="E76" s="123"/>
      <c r="F76" s="123"/>
      <c r="G76" s="28"/>
      <c r="H76" s="538" t="str">
        <f>IF($D76="Select","",IFERROR(VLOOKUP($D76,'Light Options'!$B:$E,4,0),""))</f>
        <v/>
      </c>
      <c r="I76" s="538" t="str">
        <f>IF($D76="Select","",IFERROR(VLOOKUP($D76,'Light Options'!$B:$D,3,0),""))</f>
        <v/>
      </c>
      <c r="J76" s="123"/>
      <c r="K76" s="123"/>
      <c r="L76" s="123"/>
      <c r="M76" s="123"/>
      <c r="N76" s="123" t="s">
        <v>428</v>
      </c>
      <c r="O76" s="571" t="str">
        <f>IF(OR($D76="",$D76="Select"),"",IFERROR(IF(VLOOKUP(D76&amp;N76,'Light Options'!$A:$H,8,0)=0,"",VLOOKUP(D76&amp;N76,'Light Options'!$A:$H,8,0)),""))</f>
        <v/>
      </c>
      <c r="P76" s="538" t="str">
        <f>IF(OR($D76="",$D76="Select"),"",IFERROR(IF(VLOOKUP(D76&amp;N76,'Light Options'!$A:$L,12,0)=0,"",VLOOKUP(D76&amp;N76,'Light Options'!$A:$L,12,0)),""))</f>
        <v/>
      </c>
      <c r="Q76" s="538" t="str">
        <f>IF(OR($D76="",$D76="Select"),"",IFERROR(IF(VLOOKUP(D76&amp;N76,'Light Options'!$A:$I,9,0)=0,"",VLOOKUP(D76&amp;N76,'Light Options'!$A:$I,9,0)),""))</f>
        <v/>
      </c>
      <c r="R76" s="538" t="str">
        <f t="shared" si="2"/>
        <v/>
      </c>
      <c r="S76" s="572" t="str">
        <f>IF(OR($D76="",$D76="Select"),"",IFERROR(VLOOKUP(D76&amp;CD$5,'Light Options'!$A:$J,10,0),0)*CD76+IFERROR(VLOOKUP(D76&amp;CE$5,'Light Options'!$A:$J,10,0),0)*CE76+IFERROR(VLOOKUP(D76&amp;CF$5,'Light Options'!$A:$J,10,0),0)*CF76)</f>
        <v/>
      </c>
      <c r="T76" s="659" t="str">
        <f>IF(OR($D76="",$D76="Select"),"",IFERROR(VLOOKUP(D76&amp;N76,'Light Options'!$A:$K,11,0),0))</f>
        <v/>
      </c>
      <c r="U76" s="650" t="str">
        <f t="shared" si="152"/>
        <v/>
      </c>
      <c r="V76" s="550" t="str">
        <f t="shared" si="153"/>
        <v/>
      </c>
      <c r="W76" s="582" t="str">
        <f t="shared" si="154"/>
        <v/>
      </c>
      <c r="X76" s="550" t="str">
        <f t="shared" si="182"/>
        <v/>
      </c>
      <c r="Y76" s="583" t="str">
        <f t="shared" si="183"/>
        <v/>
      </c>
      <c r="Z76" s="583" t="str">
        <f t="shared" si="184"/>
        <v/>
      </c>
      <c r="AA76" s="583" t="str">
        <f t="shared" si="155"/>
        <v/>
      </c>
      <c r="AB76" s="309" t="str">
        <f>IF(OR($D76="",$D76="Select"),"",AV76+BH76+AQ76+BK76+BM76)</f>
        <v/>
      </c>
      <c r="AC76" s="309" t="str">
        <f>IF(OR($D76="",$D76="Select"),"",AX76+BG76+AQ76+BL76+BN76)</f>
        <v/>
      </c>
      <c r="AD76" s="309" t="str">
        <f t="shared" si="158"/>
        <v/>
      </c>
      <c r="AE76" s="596"/>
      <c r="AF76" s="596" t="str">
        <f t="shared" si="159"/>
        <v/>
      </c>
      <c r="AG76" s="584" t="str">
        <f t="shared" si="160"/>
        <v/>
      </c>
      <c r="AH76" s="584" t="str">
        <f t="shared" si="161"/>
        <v/>
      </c>
      <c r="AI76" s="308" t="str">
        <f t="shared" si="162"/>
        <v/>
      </c>
      <c r="AJ76" s="308" t="str">
        <f>IF(NOT(OR(L76="",L76="None")),AI76*$X$2,"")</f>
        <v/>
      </c>
      <c r="AK76" s="308" t="str">
        <f>IFERROR(AI76+AJ76,IF(AI76&lt;&gt;"",AI76,IF(AJ76&lt;&gt;"",AJ76,"")))</f>
        <v/>
      </c>
      <c r="AL76" s="309" t="str">
        <f t="shared" si="185"/>
        <v/>
      </c>
      <c r="AM76" s="309" t="str">
        <f t="shared" si="185"/>
        <v/>
      </c>
      <c r="AN76" s="309" t="str">
        <f t="shared" si="165"/>
        <v/>
      </c>
      <c r="AO76" s="309" t="str">
        <f t="shared" si="166"/>
        <v/>
      </c>
      <c r="AP76" s="309" t="str">
        <f t="shared" si="167"/>
        <v/>
      </c>
      <c r="AQ76" s="627" t="str">
        <f t="shared" si="186"/>
        <v/>
      </c>
      <c r="AR76" s="626" t="str">
        <f>IF(OR($D76="",$D76="Select"),"",IFERROR(VLOOKUP($D76&amp;N76,'Light Options'!$A:$O,13,0),0))</f>
        <v/>
      </c>
      <c r="AS76" s="309" t="str">
        <f t="shared" si="187"/>
        <v/>
      </c>
      <c r="AT76" s="309" t="str">
        <f t="shared" si="199"/>
        <v/>
      </c>
      <c r="AU76" s="309" t="str">
        <f t="shared" si="168"/>
        <v/>
      </c>
      <c r="AV76" s="627" t="str">
        <f t="shared" si="188"/>
        <v/>
      </c>
      <c r="AW76" s="626" t="str">
        <f t="shared" si="189"/>
        <v/>
      </c>
      <c r="AX76" s="309" t="str">
        <f t="shared" si="190"/>
        <v/>
      </c>
      <c r="AY76" s="309" t="str">
        <f t="shared" si="169"/>
        <v/>
      </c>
      <c r="AZ76" s="627" t="str">
        <f t="shared" si="191"/>
        <v/>
      </c>
      <c r="BA76" s="626" t="str">
        <f>IF(OR($D76="",$D76="Select"),"",IFERROR(VLOOKUP(D76&amp;N76,'Light Options'!$A:$O,15,0),0))</f>
        <v/>
      </c>
      <c r="BB76" s="309"/>
      <c r="BC76" s="309" t="str">
        <f t="shared" si="200"/>
        <v/>
      </c>
      <c r="BD76" s="309" t="str">
        <f t="shared" si="170"/>
        <v/>
      </c>
      <c r="BE76" s="627" t="str">
        <f t="shared" si="192"/>
        <v/>
      </c>
      <c r="BF76" s="626" t="str">
        <f t="shared" si="193"/>
        <v/>
      </c>
      <c r="BG76" s="309" t="str">
        <f t="shared" si="194"/>
        <v/>
      </c>
      <c r="BH76" s="309" t="str">
        <f t="shared" si="195"/>
        <v/>
      </c>
      <c r="BI76" s="309" t="str">
        <f t="shared" si="171"/>
        <v/>
      </c>
      <c r="BJ76" s="627" t="str">
        <f t="shared" si="196"/>
        <v/>
      </c>
      <c r="BK76" s="626" t="str">
        <f>IF(OR($D76="",$D76="Select"),"",IFERROR($M76*VLOOKUP($L76,'Light Options'!$A$503:$C$508,3,0),0))</f>
        <v/>
      </c>
      <c r="BL76" s="309" t="str">
        <f>IF(OR($D76="",$D76="Select"),"",IFERROR($BK76/(1-$F$2),0))</f>
        <v/>
      </c>
      <c r="BM76" s="309" t="str">
        <f>IF(OR($D76="",$D76="Select"),"",IFERROR($M76*VLOOKUP($L76,'Light Options'!$A$503:$D$508,4,0),0))</f>
        <v/>
      </c>
      <c r="BN76" s="627" t="str">
        <f>IF(OR($D76="",$D76="Select"),"",IFERROR($BM76/(1-$F$2),0))</f>
        <v/>
      </c>
      <c r="BO76" s="643" t="str">
        <f t="shared" si="197"/>
        <v/>
      </c>
      <c r="BP76" s="308" t="str">
        <f t="shared" si="198"/>
        <v/>
      </c>
      <c r="BQ76" s="548" t="str">
        <f>IF(OR($D76="",$D76="Select"),"",IFERROR(VLOOKUP(D76&amp;N76,'Light Options'!$A:$P,16,0),0))</f>
        <v/>
      </c>
      <c r="BR76" s="548" t="str">
        <f>IF(OR($D76="",$D76="Select"),"",IFERROR(VLOOKUP(D76&amp;N76,'Light Options'!$A:$Q,17,0),0))</f>
        <v/>
      </c>
      <c r="BS76" s="309" t="str">
        <f t="shared" si="201"/>
        <v/>
      </c>
      <c r="BT76" s="309" t="str">
        <f t="shared" si="174"/>
        <v/>
      </c>
      <c r="BU76" s="309" t="str">
        <f>IF(OR($D76="",$D76="Select"),"",IFERROR(VLOOKUP(D76&amp;N76,'Light Options'!$A:$E,5,0),0))</f>
        <v/>
      </c>
      <c r="BV76" s="309" t="str">
        <f t="shared" si="175"/>
        <v/>
      </c>
      <c r="BW76" s="309" t="str">
        <f t="shared" si="176"/>
        <v/>
      </c>
      <c r="BX76" s="627" t="str">
        <f t="shared" si="177"/>
        <v/>
      </c>
      <c r="BY76" s="312"/>
      <c r="BZ76" s="312"/>
      <c r="CA76" s="669"/>
      <c r="CB76" s="669">
        <f>COUNTIF(CD76:CF76,"&lt;&gt;0")</f>
        <v>0</v>
      </c>
      <c r="CC76" s="669"/>
      <c r="CD76" s="669">
        <f>SUM(CD7:CD75)</f>
        <v>0</v>
      </c>
      <c r="CE76" s="669">
        <f>SUM(CE7:CE75)</f>
        <v>0</v>
      </c>
      <c r="CF76" s="669">
        <f t="shared" ref="CF76" si="204">SUM(CF7:CF75)</f>
        <v>0</v>
      </c>
      <c r="CG76" s="669"/>
      <c r="CH76" s="669"/>
      <c r="CI76" s="669"/>
      <c r="CJ76" s="669"/>
      <c r="CK76" s="669"/>
      <c r="CL76" s="669"/>
      <c r="CM76" s="669"/>
      <c r="CN76" s="669"/>
      <c r="CO76" s="312"/>
      <c r="CP76" s="312"/>
      <c r="CQ76" s="312"/>
      <c r="CR76" s="312"/>
      <c r="CS76" s="312"/>
      <c r="CT76" s="312"/>
      <c r="CU76" s="312"/>
      <c r="CV76" s="312"/>
      <c r="CW76" s="312"/>
      <c r="CX76" s="312"/>
      <c r="CY76" s="312"/>
      <c r="CZ76" s="312"/>
      <c r="DA76" s="312"/>
      <c r="DB76" s="312"/>
      <c r="DC76" s="312"/>
      <c r="DD76" s="312"/>
      <c r="DE76" s="312"/>
      <c r="DF76" s="312"/>
      <c r="DG76" s="312"/>
      <c r="DH76" s="312"/>
      <c r="DI76" s="312"/>
      <c r="DJ76" s="312"/>
      <c r="DK76" s="312"/>
      <c r="DL76" s="312"/>
      <c r="DM76" s="312"/>
      <c r="DN76" s="312"/>
      <c r="DO76" s="312"/>
      <c r="DP76" s="312"/>
      <c r="DQ76" s="312"/>
      <c r="DR76" s="312"/>
      <c r="DS76" s="312"/>
      <c r="DT76" s="312"/>
      <c r="DU76" s="312"/>
      <c r="DV76" s="312"/>
      <c r="DW76" s="312"/>
      <c r="DX76" s="312"/>
      <c r="DY76" s="312"/>
      <c r="DZ76" s="312"/>
      <c r="EA76" s="312"/>
      <c r="EB76" s="312"/>
    </row>
    <row r="77" spans="1:132" s="9" customFormat="1" ht="16.5" thickBot="1" x14ac:dyDescent="0.3">
      <c r="A77" s="660"/>
      <c r="B77" s="661" t="s">
        <v>1190</v>
      </c>
      <c r="C77" s="661"/>
      <c r="D77" s="661"/>
      <c r="E77" s="661" t="str">
        <f>IFERROR(VLOOKUP($D77,'Light Options'!$B:$C,2,0),"")</f>
        <v/>
      </c>
      <c r="F77" s="661">
        <f>SUM(F7:F76)</f>
        <v>72</v>
      </c>
      <c r="G77" s="662"/>
      <c r="H77" s="663" t="str">
        <f>IFERROR(VLOOKUP($D77,'Light Options'!$B:$E,4,0),"")</f>
        <v/>
      </c>
      <c r="I77" s="663" t="str">
        <f>IFERROR(VLOOKUP($D77,'Light Options'!$B:$D,5,0),"")</f>
        <v/>
      </c>
      <c r="J77" s="661">
        <f>COUNTIF($J$7:$J$76,"Y")</f>
        <v>0</v>
      </c>
      <c r="K77" s="661"/>
      <c r="L77" s="661"/>
      <c r="M77" s="661">
        <f>SUM(M7:M76)</f>
        <v>48</v>
      </c>
      <c r="N77" s="661"/>
      <c r="O77" s="663"/>
      <c r="P77" s="663"/>
      <c r="Q77" s="663"/>
      <c r="R77" s="663">
        <f>SUM(R7:R76)</f>
        <v>72</v>
      </c>
      <c r="S77" s="663"/>
      <c r="T77" s="664"/>
      <c r="U77" s="651">
        <f>IFERROR(1/V77,0)</f>
        <v>0</v>
      </c>
      <c r="V77" s="652">
        <f>IFERROR(AF77/AN77,0)</f>
        <v>0</v>
      </c>
      <c r="W77" s="653">
        <f>IF($D77="Select","",IFERROR(1/X77,0))</f>
        <v>0</v>
      </c>
      <c r="X77" s="652">
        <f>IF($D77="Select","",IFERROR(AF77/AP77,0))</f>
        <v>0</v>
      </c>
      <c r="Y77" s="654"/>
      <c r="Z77" s="654"/>
      <c r="AA77" s="654"/>
      <c r="AB77" s="629">
        <f t="shared" ref="AB77:AQ77" si="205">SUM(AB7:AB76)</f>
        <v>13704</v>
      </c>
      <c r="AC77" s="629">
        <f t="shared" si="205"/>
        <v>18152</v>
      </c>
      <c r="AD77" s="629">
        <f t="shared" si="205"/>
        <v>4447.9999999999955</v>
      </c>
      <c r="AE77" s="629">
        <f t="shared" si="205"/>
        <v>1818</v>
      </c>
      <c r="AF77" s="629">
        <f t="shared" si="205"/>
        <v>16334.000000000004</v>
      </c>
      <c r="AG77" s="645">
        <f>SUM(AG7:AG76)</f>
        <v>12.419999999999995</v>
      </c>
      <c r="AH77" s="645">
        <f>SUM(AH7:AH76)</f>
        <v>0</v>
      </c>
      <c r="AI77" s="645">
        <f t="shared" si="205"/>
        <v>12.419999999999995</v>
      </c>
      <c r="AJ77" s="645">
        <f t="shared" si="205"/>
        <v>3.7259999999999991</v>
      </c>
      <c r="AK77" s="645">
        <f t="shared" si="205"/>
        <v>16.146000000000001</v>
      </c>
      <c r="AL77" s="629">
        <f t="shared" si="205"/>
        <v>0</v>
      </c>
      <c r="AM77" s="629">
        <f>SUM(AM7:AM76)</f>
        <v>0</v>
      </c>
      <c r="AN77" s="629">
        <f>SUM(AN7:AN76)</f>
        <v>0</v>
      </c>
      <c r="AO77" s="629">
        <f t="shared" si="205"/>
        <v>0</v>
      </c>
      <c r="AP77" s="629">
        <f t="shared" si="205"/>
        <v>0</v>
      </c>
      <c r="AQ77" s="630">
        <f t="shared" si="205"/>
        <v>360</v>
      </c>
      <c r="AR77" s="628"/>
      <c r="AS77" s="629">
        <f>SUM(AS7:AS76)</f>
        <v>0</v>
      </c>
      <c r="AT77" s="629"/>
      <c r="AU77" s="629"/>
      <c r="AV77" s="630">
        <f>SUM(AV7:AV76)</f>
        <v>0</v>
      </c>
      <c r="AW77" s="628"/>
      <c r="AX77" s="629">
        <f>SUM(AX7:AX76)</f>
        <v>0</v>
      </c>
      <c r="AY77" s="629"/>
      <c r="AZ77" s="630">
        <f>SUM(AZ7:AZ76)</f>
        <v>0</v>
      </c>
      <c r="BA77" s="628"/>
      <c r="BB77" s="629"/>
      <c r="BC77" s="629"/>
      <c r="BD77" s="629"/>
      <c r="BE77" s="630">
        <f>SUM(BE7:BE76)</f>
        <v>0</v>
      </c>
      <c r="BF77" s="628"/>
      <c r="BG77" s="629">
        <f>SUM(BG7:BG76)</f>
        <v>960</v>
      </c>
      <c r="BH77" s="629">
        <f>SUM(BH7:BH76)</f>
        <v>720</v>
      </c>
      <c r="BI77" s="629">
        <f>BF77-BD77</f>
        <v>0</v>
      </c>
      <c r="BJ77" s="630">
        <f>SUM(BJ7:BJ76)</f>
        <v>240.00000000000003</v>
      </c>
      <c r="BK77" s="628">
        <f>SUM(BK7:BK76)</f>
        <v>7200</v>
      </c>
      <c r="BL77" s="629">
        <f>SUM(BL7:BL76)</f>
        <v>9600</v>
      </c>
      <c r="BM77" s="629">
        <f>SUM(BM7:BM76)</f>
        <v>5424</v>
      </c>
      <c r="BN77" s="630">
        <f>SUM(BN7:BN76)</f>
        <v>7231.9999999999973</v>
      </c>
      <c r="BO77" s="644">
        <f>IFERROR(I77/K77,0)</f>
        <v>0</v>
      </c>
      <c r="BP77" s="645">
        <f>IFERROR(F77/BO77,0)</f>
        <v>0</v>
      </c>
      <c r="BQ77" s="646"/>
      <c r="BR77" s="646"/>
      <c r="BS77" s="629"/>
      <c r="BT77" s="629">
        <f>SUM(BT7:BT76)</f>
        <v>0</v>
      </c>
      <c r="BU77" s="629"/>
      <c r="BV77" s="629">
        <f>SUM(BV7:BV76)</f>
        <v>0</v>
      </c>
      <c r="BW77" s="629"/>
      <c r="BX77" s="630">
        <f>SUM(BX7:BX76)</f>
        <v>0</v>
      </c>
      <c r="BY77" s="312"/>
      <c r="BZ77" s="312"/>
      <c r="CA77" s="312"/>
      <c r="CB77" s="312"/>
      <c r="CC77" s="312"/>
      <c r="CD77" s="312"/>
      <c r="CE77" s="312"/>
      <c r="CF77" s="312"/>
      <c r="CG77" s="312"/>
      <c r="CH77" s="312"/>
      <c r="CI77" s="312"/>
      <c r="CJ77" s="312"/>
      <c r="CK77" s="312"/>
      <c r="CL77" s="312"/>
      <c r="CM77" s="312"/>
      <c r="CN77" s="312"/>
      <c r="CO77" s="312"/>
      <c r="CP77" s="312"/>
      <c r="CQ77" s="312"/>
      <c r="CR77" s="312"/>
      <c r="CS77" s="312"/>
      <c r="CT77" s="312"/>
      <c r="CU77" s="312"/>
      <c r="CV77" s="312"/>
      <c r="CW77" s="312"/>
      <c r="CX77" s="312"/>
      <c r="CY77" s="312"/>
      <c r="CZ77" s="312"/>
      <c r="DA77" s="312"/>
      <c r="DB77" s="312"/>
      <c r="DC77" s="312"/>
      <c r="DD77" s="312"/>
      <c r="DE77" s="312"/>
      <c r="DF77" s="312"/>
      <c r="DG77" s="312"/>
      <c r="DH77" s="312"/>
      <c r="DI77" s="312"/>
      <c r="DJ77" s="312"/>
      <c r="DK77" s="312"/>
      <c r="DL77" s="312"/>
      <c r="DM77" s="312"/>
      <c r="DN77" s="312"/>
      <c r="DO77" s="312"/>
      <c r="DP77" s="312"/>
      <c r="DQ77" s="312"/>
      <c r="DR77" s="312"/>
      <c r="DS77" s="312"/>
      <c r="DT77" s="312"/>
      <c r="DU77" s="312"/>
      <c r="DV77" s="312"/>
      <c r="DW77" s="312"/>
      <c r="DX77" s="312"/>
      <c r="DY77" s="312"/>
      <c r="DZ77" s="312"/>
      <c r="EA77" s="312"/>
      <c r="EB77" s="312"/>
    </row>
    <row r="78" spans="1:132" s="305" customFormat="1" x14ac:dyDescent="0.2">
      <c r="I78" s="574"/>
      <c r="T78" s="574"/>
      <c r="U78" s="602"/>
      <c r="V78" s="597"/>
      <c r="W78" s="602"/>
      <c r="X78" s="597"/>
      <c r="Y78" s="575"/>
      <c r="Z78" s="575"/>
      <c r="AA78" s="575"/>
      <c r="AB78" s="586"/>
      <c r="AC78" s="586"/>
      <c r="AD78" s="586"/>
      <c r="AE78" s="586"/>
      <c r="AF78" s="586"/>
      <c r="AG78" s="574"/>
      <c r="AH78" s="574"/>
      <c r="AI78" s="574"/>
      <c r="AJ78" s="574"/>
      <c r="AK78" s="574"/>
      <c r="AL78" s="586"/>
      <c r="AM78" s="586"/>
      <c r="AN78" s="586"/>
      <c r="AO78" s="586"/>
      <c r="AP78" s="586"/>
      <c r="AQ78" s="586"/>
      <c r="AR78" s="586"/>
      <c r="AS78" s="586"/>
      <c r="AT78" s="586"/>
      <c r="AU78" s="586"/>
      <c r="AV78" s="586"/>
      <c r="AW78" s="586"/>
      <c r="AX78" s="586"/>
      <c r="AY78" s="586"/>
      <c r="AZ78" s="586"/>
      <c r="BA78" s="586"/>
      <c r="BB78" s="586"/>
      <c r="BC78" s="586"/>
      <c r="BD78" s="586"/>
      <c r="BE78" s="586"/>
      <c r="BF78" s="586"/>
      <c r="BG78" s="586"/>
      <c r="BH78" s="586"/>
      <c r="BI78" s="586"/>
      <c r="BJ78" s="588"/>
      <c r="BK78" s="588"/>
      <c r="BL78" s="588"/>
      <c r="BM78" s="588"/>
      <c r="BN78" s="588"/>
      <c r="BO78" s="575"/>
      <c r="BP78" s="575"/>
      <c r="BQ78" s="610"/>
      <c r="BR78" s="610"/>
      <c r="BS78" s="586"/>
      <c r="BT78" s="586"/>
      <c r="BU78" s="586"/>
      <c r="BV78" s="586"/>
      <c r="BW78" s="586"/>
      <c r="BX78" s="586"/>
    </row>
    <row r="79" spans="1:132" s="576" customFormat="1" x14ac:dyDescent="0.2">
      <c r="A79" s="305"/>
      <c r="B79" s="305"/>
      <c r="C79" s="305"/>
      <c r="E79" s="305"/>
      <c r="F79" s="305"/>
      <c r="G79" s="305"/>
      <c r="H79" s="305"/>
      <c r="J79" s="305"/>
      <c r="K79" s="305"/>
      <c r="L79" s="305"/>
      <c r="M79" s="305"/>
      <c r="O79" s="305"/>
      <c r="R79" s="305"/>
      <c r="U79" s="602"/>
      <c r="V79" s="597"/>
      <c r="W79" s="602"/>
      <c r="X79" s="597"/>
      <c r="AB79" s="588"/>
      <c r="AC79" s="588"/>
      <c r="AD79" s="588"/>
      <c r="AE79" s="586"/>
      <c r="AF79" s="588"/>
      <c r="AG79" s="577"/>
      <c r="AH79" s="577"/>
      <c r="AI79" s="577"/>
      <c r="AJ79" s="577"/>
      <c r="AK79" s="577"/>
      <c r="AL79" s="586"/>
      <c r="AM79" s="586"/>
      <c r="AN79" s="586"/>
      <c r="AO79" s="588"/>
      <c r="AP79" s="588"/>
      <c r="AQ79" s="586"/>
      <c r="AR79" s="588"/>
      <c r="AS79" s="586"/>
      <c r="AT79" s="586"/>
      <c r="AU79" s="586"/>
      <c r="AV79" s="586"/>
      <c r="AW79" s="586"/>
      <c r="AX79" s="586"/>
      <c r="AY79" s="586"/>
      <c r="AZ79" s="586"/>
      <c r="BA79" s="588"/>
      <c r="BB79" s="586"/>
      <c r="BC79" s="586"/>
      <c r="BD79" s="588"/>
      <c r="BE79" s="588"/>
      <c r="BF79" s="588"/>
      <c r="BG79" s="588"/>
      <c r="BH79" s="588"/>
      <c r="BI79" s="588"/>
      <c r="BJ79" s="588"/>
      <c r="BK79" s="588"/>
      <c r="BL79" s="588"/>
      <c r="BM79" s="588"/>
      <c r="BN79" s="588"/>
      <c r="BO79" s="575"/>
      <c r="BP79" s="575"/>
      <c r="BQ79" s="612"/>
      <c r="BR79" s="612"/>
      <c r="BS79" s="588"/>
      <c r="BT79" s="588"/>
      <c r="BU79" s="586"/>
      <c r="BV79" s="588"/>
      <c r="BW79" s="588"/>
      <c r="BX79" s="588"/>
    </row>
    <row r="80" spans="1:132" s="576" customFormat="1" ht="15.75" x14ac:dyDescent="0.25">
      <c r="I80" s="577"/>
      <c r="T80" s="577"/>
      <c r="U80" s="605"/>
      <c r="V80" s="599"/>
      <c r="W80" s="605"/>
      <c r="X80" s="599"/>
      <c r="Y80" s="578"/>
      <c r="Z80" s="578"/>
      <c r="AA80" s="578"/>
      <c r="AB80" s="588"/>
      <c r="AC80" s="588"/>
      <c r="AD80" s="588"/>
      <c r="AE80" s="588"/>
      <c r="AF80" s="588"/>
      <c r="AG80" s="577"/>
      <c r="AH80" s="577"/>
      <c r="AI80" s="577"/>
      <c r="AJ80" s="609"/>
      <c r="AK80" s="577"/>
      <c r="AL80" s="588"/>
      <c r="AM80" s="588"/>
      <c r="AN80" s="588"/>
      <c r="AO80" s="588"/>
      <c r="AP80" s="588"/>
      <c r="AQ80" s="588"/>
      <c r="AR80" s="588"/>
      <c r="AS80" s="588"/>
      <c r="AT80" s="588"/>
      <c r="AU80" s="588"/>
      <c r="AV80" s="588"/>
      <c r="AW80" s="588"/>
      <c r="AX80" s="588"/>
      <c r="AY80" s="588"/>
      <c r="AZ80" s="588"/>
      <c r="BA80" s="588"/>
      <c r="BB80" s="588"/>
      <c r="BC80" s="588"/>
      <c r="BD80" s="588"/>
      <c r="BE80" s="588"/>
      <c r="BF80" s="588"/>
      <c r="BG80" s="588"/>
      <c r="BH80" s="588"/>
      <c r="BI80" s="588"/>
      <c r="BJ80" s="588"/>
      <c r="BK80" s="588"/>
      <c r="BL80" s="588"/>
      <c r="BM80" s="588"/>
      <c r="BN80" s="588"/>
      <c r="BO80" s="578"/>
      <c r="BP80" s="578"/>
      <c r="BQ80" s="612"/>
      <c r="BR80" s="612"/>
      <c r="BS80" s="588"/>
      <c r="BT80" s="588"/>
      <c r="BU80" s="588"/>
      <c r="BV80" s="588"/>
      <c r="BW80" s="588"/>
      <c r="BX80" s="588"/>
    </row>
    <row r="81" spans="1:76" s="305" customFormat="1" ht="15.75" x14ac:dyDescent="0.25">
      <c r="A81" s="576"/>
      <c r="B81" s="576"/>
      <c r="C81" s="576"/>
      <c r="D81" s="576"/>
      <c r="E81" s="576"/>
      <c r="F81" s="576"/>
      <c r="G81" s="576"/>
      <c r="H81" s="576"/>
      <c r="I81" s="577"/>
      <c r="J81" s="576"/>
      <c r="K81" s="576"/>
      <c r="L81" s="576"/>
      <c r="M81" s="576"/>
      <c r="N81" s="576"/>
      <c r="O81" s="576"/>
      <c r="P81" s="576"/>
      <c r="Q81" s="576"/>
      <c r="R81" s="576"/>
      <c r="S81" s="576"/>
      <c r="T81" s="577"/>
      <c r="U81" s="605"/>
      <c r="V81" s="599"/>
      <c r="W81" s="605"/>
      <c r="X81" s="599"/>
      <c r="Y81" s="578"/>
      <c r="Z81" s="578"/>
      <c r="AA81" s="578"/>
      <c r="AB81" s="588"/>
      <c r="AC81" s="588"/>
      <c r="AD81" s="588"/>
      <c r="AE81" s="588"/>
      <c r="AF81" s="588"/>
      <c r="AG81" s="577"/>
      <c r="AH81" s="577"/>
      <c r="AI81" s="577"/>
      <c r="AJ81" s="609"/>
      <c r="AK81" s="577"/>
      <c r="AL81" s="588"/>
      <c r="AM81" s="588"/>
      <c r="AN81" s="588"/>
      <c r="AO81" s="588"/>
      <c r="AP81" s="588"/>
      <c r="AQ81" s="588"/>
      <c r="AR81" s="588"/>
      <c r="AS81" s="588"/>
      <c r="AT81" s="588"/>
      <c r="AU81" s="588"/>
      <c r="AV81" s="588"/>
      <c r="AW81" s="588"/>
      <c r="AX81" s="588"/>
      <c r="AY81" s="588"/>
      <c r="AZ81" s="588"/>
      <c r="BA81" s="588"/>
      <c r="BB81" s="588"/>
      <c r="BC81" s="588"/>
      <c r="BD81" s="588"/>
      <c r="BE81" s="588"/>
      <c r="BF81" s="588"/>
      <c r="BG81" s="588"/>
      <c r="BH81" s="588"/>
      <c r="BI81" s="588"/>
      <c r="BJ81" s="588"/>
      <c r="BK81" s="588"/>
      <c r="BL81" s="588"/>
      <c r="BM81" s="588"/>
      <c r="BN81" s="588"/>
      <c r="BO81" s="578"/>
      <c r="BP81" s="578"/>
      <c r="BQ81" s="612"/>
      <c r="BR81" s="612"/>
      <c r="BS81" s="588"/>
      <c r="BT81" s="588"/>
      <c r="BU81" s="588"/>
      <c r="BV81" s="588"/>
      <c r="BW81" s="588"/>
      <c r="BX81" s="588"/>
    </row>
    <row r="82" spans="1:76" s="305" customFormat="1" x14ac:dyDescent="0.2">
      <c r="I82" s="574"/>
      <c r="T82" s="574"/>
      <c r="U82" s="602"/>
      <c r="V82" s="597"/>
      <c r="W82" s="602"/>
      <c r="X82" s="597"/>
      <c r="Y82" s="575"/>
      <c r="Z82" s="575"/>
      <c r="AA82" s="575"/>
      <c r="AB82" s="586"/>
      <c r="AC82" s="586"/>
      <c r="AD82" s="586"/>
      <c r="AE82" s="586"/>
      <c r="AF82" s="586"/>
      <c r="AG82" s="574"/>
      <c r="AH82" s="574"/>
      <c r="AI82" s="574"/>
      <c r="AJ82" s="574"/>
      <c r="AK82" s="574"/>
      <c r="AL82" s="586"/>
      <c r="AM82" s="586"/>
      <c r="AN82" s="586"/>
      <c r="AO82" s="586"/>
      <c r="AP82" s="586"/>
      <c r="AQ82" s="586"/>
      <c r="AR82" s="586"/>
      <c r="AS82" s="586"/>
      <c r="AT82" s="586"/>
      <c r="AU82" s="586"/>
      <c r="AV82" s="586"/>
      <c r="AW82" s="586"/>
      <c r="AX82" s="586"/>
      <c r="AY82" s="586"/>
      <c r="AZ82" s="586"/>
      <c r="BA82" s="586"/>
      <c r="BB82" s="586"/>
      <c r="BC82" s="586"/>
      <c r="BD82" s="586"/>
      <c r="BE82" s="586"/>
      <c r="BF82" s="586"/>
      <c r="BG82" s="586"/>
      <c r="BH82" s="586"/>
      <c r="BI82" s="586"/>
      <c r="BJ82" s="586"/>
      <c r="BK82" s="586"/>
      <c r="BL82" s="586"/>
      <c r="BM82" s="586"/>
      <c r="BN82" s="586"/>
      <c r="BO82" s="575"/>
      <c r="BP82" s="575"/>
      <c r="BQ82" s="610"/>
      <c r="BR82" s="610"/>
      <c r="BS82" s="586"/>
      <c r="BT82" s="586"/>
      <c r="BU82" s="586"/>
      <c r="BV82" s="586"/>
      <c r="BW82" s="586"/>
      <c r="BX82" s="586"/>
    </row>
    <row r="83" spans="1:76" s="305" customFormat="1" x14ac:dyDescent="0.2">
      <c r="I83" s="574"/>
      <c r="T83" s="574"/>
      <c r="U83" s="602"/>
      <c r="V83" s="597"/>
      <c r="W83" s="602"/>
      <c r="X83" s="597"/>
      <c r="Y83" s="575"/>
      <c r="Z83" s="575"/>
      <c r="AA83" s="575"/>
      <c r="AB83" s="586"/>
      <c r="AC83" s="586"/>
      <c r="AD83" s="586"/>
      <c r="AE83" s="586"/>
      <c r="AF83" s="586"/>
      <c r="AG83" s="574"/>
      <c r="AH83" s="574"/>
      <c r="AI83" s="574"/>
      <c r="AJ83" s="574"/>
      <c r="AK83" s="574"/>
      <c r="AL83" s="586"/>
      <c r="AM83" s="586"/>
      <c r="AN83" s="586"/>
      <c r="AO83" s="586"/>
      <c r="AP83" s="586"/>
      <c r="AQ83" s="586"/>
      <c r="AR83" s="586"/>
      <c r="AS83" s="586"/>
      <c r="AT83" s="586"/>
      <c r="AU83" s="586"/>
      <c r="AV83" s="586"/>
      <c r="AW83" s="586"/>
      <c r="AX83" s="586"/>
      <c r="AY83" s="586"/>
      <c r="AZ83" s="586"/>
      <c r="BA83" s="586"/>
      <c r="BB83" s="586"/>
      <c r="BC83" s="586"/>
      <c r="BD83" s="586"/>
      <c r="BE83" s="586"/>
      <c r="BF83" s="586"/>
      <c r="BG83" s="586"/>
      <c r="BH83" s="586"/>
      <c r="BI83" s="586"/>
      <c r="BJ83" s="586"/>
      <c r="BK83" s="586"/>
      <c r="BL83" s="586"/>
      <c r="BM83" s="586"/>
      <c r="BN83" s="586"/>
      <c r="BO83" s="575"/>
      <c r="BP83" s="575"/>
      <c r="BQ83" s="610"/>
      <c r="BR83" s="610"/>
      <c r="BS83" s="586"/>
      <c r="BT83" s="586"/>
      <c r="BU83" s="586"/>
      <c r="BV83" s="586"/>
      <c r="BW83" s="586"/>
      <c r="BX83" s="586"/>
    </row>
    <row r="84" spans="1:76" s="305" customFormat="1" x14ac:dyDescent="0.2">
      <c r="I84" s="574"/>
      <c r="T84" s="574"/>
      <c r="U84" s="602"/>
      <c r="V84" s="597"/>
      <c r="W84" s="602"/>
      <c r="X84" s="597"/>
      <c r="Y84" s="575"/>
      <c r="Z84" s="575"/>
      <c r="AA84" s="575"/>
      <c r="AB84" s="586"/>
      <c r="AC84" s="586"/>
      <c r="AD84" s="586"/>
      <c r="AE84" s="586"/>
      <c r="AF84" s="586"/>
      <c r="AG84" s="574"/>
      <c r="AH84" s="574"/>
      <c r="AI84" s="574"/>
      <c r="AJ84" s="574"/>
      <c r="AK84" s="574"/>
      <c r="AL84" s="586"/>
      <c r="AM84" s="586"/>
      <c r="AN84" s="586"/>
      <c r="AO84" s="586"/>
      <c r="AP84" s="586"/>
      <c r="AQ84" s="586"/>
      <c r="AR84" s="586"/>
      <c r="AS84" s="586"/>
      <c r="AT84" s="586"/>
      <c r="AU84" s="586"/>
      <c r="AV84" s="586"/>
      <c r="AW84" s="586"/>
      <c r="AX84" s="586"/>
      <c r="AY84" s="586"/>
      <c r="AZ84" s="586"/>
      <c r="BA84" s="586"/>
      <c r="BB84" s="586"/>
      <c r="BC84" s="586"/>
      <c r="BD84" s="586"/>
      <c r="BE84" s="586"/>
      <c r="BF84" s="586"/>
      <c r="BG84" s="586"/>
      <c r="BH84" s="586"/>
      <c r="BI84" s="586"/>
      <c r="BJ84" s="586"/>
      <c r="BK84" s="586"/>
      <c r="BL84" s="586"/>
      <c r="BM84" s="586"/>
      <c r="BN84" s="586"/>
      <c r="BO84" s="575"/>
      <c r="BP84" s="575"/>
      <c r="BQ84" s="610"/>
      <c r="BR84" s="610"/>
      <c r="BS84" s="586"/>
      <c r="BT84" s="586"/>
      <c r="BU84" s="586"/>
      <c r="BV84" s="586"/>
      <c r="BW84" s="586"/>
      <c r="BX84" s="586"/>
    </row>
    <row r="85" spans="1:76" s="305" customFormat="1" x14ac:dyDescent="0.2">
      <c r="I85" s="574"/>
      <c r="T85" s="574"/>
      <c r="U85" s="602"/>
      <c r="V85" s="597"/>
      <c r="W85" s="602"/>
      <c r="X85" s="597"/>
      <c r="Y85" s="575"/>
      <c r="Z85" s="575"/>
      <c r="AA85" s="575"/>
      <c r="AB85" s="586"/>
      <c r="AC85" s="586"/>
      <c r="AD85" s="586"/>
      <c r="AE85" s="586"/>
      <c r="AF85" s="586"/>
      <c r="AG85" s="574"/>
      <c r="AH85" s="574"/>
      <c r="AI85" s="574"/>
      <c r="AJ85" s="574"/>
      <c r="AK85" s="574"/>
      <c r="AL85" s="586"/>
      <c r="AM85" s="586"/>
      <c r="AN85" s="586"/>
      <c r="AO85" s="586"/>
      <c r="AP85" s="586"/>
      <c r="AQ85" s="586"/>
      <c r="AR85" s="586"/>
      <c r="AS85" s="586"/>
      <c r="AT85" s="586"/>
      <c r="AU85" s="586"/>
      <c r="AV85" s="586"/>
      <c r="AW85" s="586"/>
      <c r="AX85" s="586"/>
      <c r="AY85" s="586"/>
      <c r="AZ85" s="586"/>
      <c r="BA85" s="586"/>
      <c r="BB85" s="586"/>
      <c r="BC85" s="586"/>
      <c r="BD85" s="586"/>
      <c r="BE85" s="586"/>
      <c r="BF85" s="586"/>
      <c r="BG85" s="586"/>
      <c r="BH85" s="586"/>
      <c r="BI85" s="586"/>
      <c r="BJ85" s="586"/>
      <c r="BK85" s="586"/>
      <c r="BL85" s="586"/>
      <c r="BM85" s="586"/>
      <c r="BN85" s="586"/>
      <c r="BO85" s="575"/>
      <c r="BP85" s="575"/>
      <c r="BQ85" s="610"/>
      <c r="BR85" s="610"/>
      <c r="BS85" s="586"/>
      <c r="BT85" s="586"/>
      <c r="BU85" s="586"/>
      <c r="BV85" s="586"/>
      <c r="BW85" s="586"/>
      <c r="BX85" s="586"/>
    </row>
    <row r="86" spans="1:76" s="305" customFormat="1" x14ac:dyDescent="0.2">
      <c r="I86" s="574"/>
      <c r="T86" s="574"/>
      <c r="U86" s="602"/>
      <c r="V86" s="597"/>
      <c r="W86" s="602"/>
      <c r="X86" s="597"/>
      <c r="Y86" s="575"/>
      <c r="Z86" s="575"/>
      <c r="AA86" s="575"/>
      <c r="AB86" s="586"/>
      <c r="AC86" s="586"/>
      <c r="AD86" s="586"/>
      <c r="AE86" s="586"/>
      <c r="AF86" s="586"/>
      <c r="AG86" s="574"/>
      <c r="AH86" s="574"/>
      <c r="AI86" s="574"/>
      <c r="AJ86" s="574"/>
      <c r="AK86" s="574"/>
      <c r="AL86" s="586"/>
      <c r="AM86" s="586"/>
      <c r="AN86" s="586"/>
      <c r="AO86" s="586"/>
      <c r="AP86" s="586"/>
      <c r="AQ86" s="586"/>
      <c r="AR86" s="586"/>
      <c r="AS86" s="586"/>
      <c r="AT86" s="586"/>
      <c r="AU86" s="586"/>
      <c r="AV86" s="586"/>
      <c r="AW86" s="586"/>
      <c r="AX86" s="586"/>
      <c r="AY86" s="586"/>
      <c r="AZ86" s="586"/>
      <c r="BA86" s="586"/>
      <c r="BB86" s="586"/>
      <c r="BC86" s="586"/>
      <c r="BD86" s="586"/>
      <c r="BE86" s="586"/>
      <c r="BF86" s="586"/>
      <c r="BG86" s="586"/>
      <c r="BH86" s="586"/>
      <c r="BI86" s="586"/>
      <c r="BJ86" s="586"/>
      <c r="BK86" s="586"/>
      <c r="BL86" s="586"/>
      <c r="BM86" s="586"/>
      <c r="BN86" s="586"/>
      <c r="BO86" s="575"/>
      <c r="BP86" s="575"/>
      <c r="BQ86" s="610"/>
      <c r="BR86" s="610"/>
      <c r="BS86" s="586"/>
      <c r="BT86" s="586"/>
      <c r="BU86" s="586"/>
      <c r="BV86" s="586"/>
      <c r="BW86" s="586"/>
      <c r="BX86" s="586"/>
    </row>
    <row r="87" spans="1:76" s="305" customFormat="1" x14ac:dyDescent="0.2">
      <c r="I87" s="574"/>
      <c r="T87" s="574"/>
      <c r="U87" s="602"/>
      <c r="V87" s="597"/>
      <c r="W87" s="602"/>
      <c r="X87" s="597"/>
      <c r="Y87" s="575"/>
      <c r="Z87" s="575"/>
      <c r="AA87" s="575"/>
      <c r="AB87" s="586"/>
      <c r="AC87" s="586"/>
      <c r="AD87" s="586"/>
      <c r="AE87" s="586"/>
      <c r="AF87" s="586"/>
      <c r="AG87" s="574"/>
      <c r="AH87" s="574"/>
      <c r="AI87" s="574"/>
      <c r="AJ87" s="574"/>
      <c r="AK87" s="574"/>
      <c r="AL87" s="586"/>
      <c r="AM87" s="586"/>
      <c r="AN87" s="586"/>
      <c r="AO87" s="586"/>
      <c r="AP87" s="586"/>
      <c r="AQ87" s="586"/>
      <c r="AR87" s="586"/>
      <c r="AS87" s="586"/>
      <c r="AT87" s="586"/>
      <c r="AU87" s="586"/>
      <c r="AV87" s="586"/>
      <c r="AW87" s="586"/>
      <c r="AX87" s="586"/>
      <c r="AY87" s="586"/>
      <c r="AZ87" s="586"/>
      <c r="BA87" s="586"/>
      <c r="BB87" s="586"/>
      <c r="BC87" s="586"/>
      <c r="BD87" s="586"/>
      <c r="BE87" s="586"/>
      <c r="BF87" s="586"/>
      <c r="BG87" s="586"/>
      <c r="BH87" s="586"/>
      <c r="BI87" s="586"/>
      <c r="BJ87" s="586"/>
      <c r="BK87" s="586"/>
      <c r="BL87" s="586"/>
      <c r="BM87" s="586"/>
      <c r="BN87" s="586"/>
      <c r="BO87" s="575"/>
      <c r="BP87" s="575"/>
      <c r="BQ87" s="610"/>
      <c r="BR87" s="610"/>
      <c r="BS87" s="586"/>
      <c r="BT87" s="586"/>
      <c r="BU87" s="586"/>
      <c r="BV87" s="586"/>
      <c r="BW87" s="586"/>
      <c r="BX87" s="586"/>
    </row>
    <row r="88" spans="1:76" s="305" customFormat="1" x14ac:dyDescent="0.2">
      <c r="I88" s="574"/>
      <c r="T88" s="574"/>
      <c r="U88" s="602"/>
      <c r="V88" s="597"/>
      <c r="W88" s="602"/>
      <c r="X88" s="597"/>
      <c r="Y88" s="575"/>
      <c r="Z88" s="575"/>
      <c r="AA88" s="575"/>
      <c r="AB88" s="586"/>
      <c r="AC88" s="586"/>
      <c r="AD88" s="586"/>
      <c r="AE88" s="586"/>
      <c r="AF88" s="586"/>
      <c r="AG88" s="574"/>
      <c r="AH88" s="574"/>
      <c r="AI88" s="574"/>
      <c r="AJ88" s="574"/>
      <c r="AK88" s="574"/>
      <c r="AL88" s="586"/>
      <c r="AM88" s="586"/>
      <c r="AN88" s="586"/>
      <c r="AO88" s="586"/>
      <c r="AP88" s="586"/>
      <c r="AQ88" s="586"/>
      <c r="AR88" s="586"/>
      <c r="AS88" s="586"/>
      <c r="AT88" s="586"/>
      <c r="AU88" s="586"/>
      <c r="AV88" s="586"/>
      <c r="AW88" s="586"/>
      <c r="AX88" s="586"/>
      <c r="AY88" s="586"/>
      <c r="AZ88" s="586"/>
      <c r="BA88" s="586"/>
      <c r="BB88" s="586"/>
      <c r="BC88" s="586"/>
      <c r="BD88" s="586"/>
      <c r="BE88" s="586"/>
      <c r="BF88" s="586"/>
      <c r="BG88" s="586"/>
      <c r="BH88" s="586"/>
      <c r="BI88" s="586"/>
      <c r="BJ88" s="586"/>
      <c r="BK88" s="586"/>
      <c r="BL88" s="586"/>
      <c r="BM88" s="586"/>
      <c r="BN88" s="586"/>
      <c r="BO88" s="575"/>
      <c r="BP88" s="575"/>
      <c r="BQ88" s="610"/>
      <c r="BR88" s="610"/>
      <c r="BS88" s="586"/>
      <c r="BT88" s="586"/>
      <c r="BU88" s="586"/>
      <c r="BV88" s="586"/>
      <c r="BW88" s="586"/>
      <c r="BX88" s="586"/>
    </row>
    <row r="89" spans="1:76" s="305" customFormat="1" x14ac:dyDescent="0.2">
      <c r="I89" s="574"/>
      <c r="T89" s="574"/>
      <c r="U89" s="602"/>
      <c r="V89" s="597"/>
      <c r="W89" s="602"/>
      <c r="X89" s="597"/>
      <c r="Y89" s="575"/>
      <c r="Z89" s="575"/>
      <c r="AA89" s="575"/>
      <c r="AB89" s="586"/>
      <c r="AC89" s="586"/>
      <c r="AD89" s="586"/>
      <c r="AE89" s="586"/>
      <c r="AF89" s="586"/>
      <c r="AG89" s="574"/>
      <c r="AH89" s="574"/>
      <c r="AI89" s="574"/>
      <c r="AJ89" s="574"/>
      <c r="AK89" s="574"/>
      <c r="AL89" s="586"/>
      <c r="AM89" s="586"/>
      <c r="AN89" s="586"/>
      <c r="AO89" s="586"/>
      <c r="AP89" s="586"/>
      <c r="AQ89" s="586"/>
      <c r="AR89" s="586"/>
      <c r="AS89" s="586"/>
      <c r="AT89" s="586"/>
      <c r="AU89" s="586"/>
      <c r="AV89" s="586"/>
      <c r="AW89" s="586"/>
      <c r="AX89" s="586"/>
      <c r="AY89" s="586"/>
      <c r="AZ89" s="586"/>
      <c r="BA89" s="586"/>
      <c r="BB89" s="586"/>
      <c r="BC89" s="586"/>
      <c r="BD89" s="586"/>
      <c r="BE89" s="586"/>
      <c r="BF89" s="586"/>
      <c r="BG89" s="586"/>
      <c r="BH89" s="586"/>
      <c r="BI89" s="586"/>
      <c r="BJ89" s="586"/>
      <c r="BK89" s="586"/>
      <c r="BL89" s="586"/>
      <c r="BM89" s="586"/>
      <c r="BN89" s="586"/>
      <c r="BO89" s="575"/>
      <c r="BP89" s="575"/>
      <c r="BQ89" s="610"/>
      <c r="BR89" s="610"/>
      <c r="BS89" s="586"/>
      <c r="BT89" s="586"/>
      <c r="BU89" s="586"/>
      <c r="BV89" s="586"/>
      <c r="BW89" s="586"/>
      <c r="BX89" s="586"/>
    </row>
    <row r="90" spans="1:76" s="305" customFormat="1" x14ac:dyDescent="0.2">
      <c r="I90" s="574"/>
      <c r="T90" s="574"/>
      <c r="U90" s="602"/>
      <c r="V90" s="597"/>
      <c r="W90" s="602"/>
      <c r="X90" s="597"/>
      <c r="Y90" s="575"/>
      <c r="Z90" s="575"/>
      <c r="AA90" s="575"/>
      <c r="AB90" s="586"/>
      <c r="AC90" s="586"/>
      <c r="AD90" s="586"/>
      <c r="AE90" s="586"/>
      <c r="AF90" s="586"/>
      <c r="AG90" s="574"/>
      <c r="AH90" s="574"/>
      <c r="AI90" s="574"/>
      <c r="AJ90" s="574"/>
      <c r="AK90" s="574"/>
      <c r="AL90" s="586"/>
      <c r="AM90" s="586"/>
      <c r="AN90" s="586"/>
      <c r="AO90" s="586"/>
      <c r="AP90" s="586"/>
      <c r="AQ90" s="586"/>
      <c r="AR90" s="586"/>
      <c r="AS90" s="586"/>
      <c r="AT90" s="586"/>
      <c r="AU90" s="586"/>
      <c r="AV90" s="586"/>
      <c r="AW90" s="586"/>
      <c r="AX90" s="586"/>
      <c r="AY90" s="586"/>
      <c r="AZ90" s="586"/>
      <c r="BA90" s="586"/>
      <c r="BB90" s="586"/>
      <c r="BC90" s="586"/>
      <c r="BD90" s="586"/>
      <c r="BE90" s="586"/>
      <c r="BF90" s="586"/>
      <c r="BG90" s="586"/>
      <c r="BH90" s="586"/>
      <c r="BI90" s="586"/>
      <c r="BJ90" s="586"/>
      <c r="BK90" s="586"/>
      <c r="BL90" s="586"/>
      <c r="BM90" s="586"/>
      <c r="BN90" s="586"/>
      <c r="BO90" s="575"/>
      <c r="BP90" s="575"/>
      <c r="BQ90" s="610"/>
      <c r="BR90" s="610"/>
      <c r="BS90" s="586"/>
      <c r="BT90" s="586"/>
      <c r="BU90" s="586"/>
      <c r="BV90" s="586"/>
      <c r="BW90" s="586"/>
      <c r="BX90" s="586"/>
    </row>
    <row r="91" spans="1:76" s="305" customFormat="1" x14ac:dyDescent="0.2">
      <c r="I91" s="574"/>
      <c r="T91" s="574"/>
      <c r="U91" s="602"/>
      <c r="V91" s="597"/>
      <c r="W91" s="602"/>
      <c r="X91" s="597"/>
      <c r="Y91" s="575"/>
      <c r="Z91" s="575"/>
      <c r="AA91" s="575"/>
      <c r="AB91" s="586"/>
      <c r="AC91" s="586"/>
      <c r="AD91" s="586"/>
      <c r="AE91" s="586"/>
      <c r="AF91" s="586"/>
      <c r="AG91" s="574"/>
      <c r="AH91" s="574"/>
      <c r="AI91" s="574"/>
      <c r="AJ91" s="574"/>
      <c r="AK91" s="574"/>
      <c r="AL91" s="586"/>
      <c r="AM91" s="586"/>
      <c r="AN91" s="586"/>
      <c r="AO91" s="586"/>
      <c r="AP91" s="586"/>
      <c r="AQ91" s="586"/>
      <c r="AR91" s="586"/>
      <c r="AS91" s="586"/>
      <c r="AT91" s="586"/>
      <c r="AU91" s="586"/>
      <c r="AV91" s="586"/>
      <c r="AW91" s="586"/>
      <c r="AX91" s="586"/>
      <c r="AY91" s="586"/>
      <c r="AZ91" s="586"/>
      <c r="BA91" s="586"/>
      <c r="BB91" s="586"/>
      <c r="BC91" s="586"/>
      <c r="BD91" s="586"/>
      <c r="BE91" s="586"/>
      <c r="BF91" s="586"/>
      <c r="BG91" s="586"/>
      <c r="BH91" s="586"/>
      <c r="BI91" s="586"/>
      <c r="BJ91" s="586"/>
      <c r="BK91" s="586"/>
      <c r="BL91" s="586"/>
      <c r="BM91" s="586"/>
      <c r="BN91" s="586"/>
      <c r="BO91" s="575"/>
      <c r="BP91" s="575"/>
      <c r="BQ91" s="610"/>
      <c r="BR91" s="610"/>
      <c r="BS91" s="586"/>
      <c r="BT91" s="586"/>
      <c r="BU91" s="586"/>
      <c r="BV91" s="586"/>
      <c r="BW91" s="586"/>
      <c r="BX91" s="586"/>
    </row>
    <row r="92" spans="1:76" s="305" customFormat="1" x14ac:dyDescent="0.2">
      <c r="I92" s="574"/>
      <c r="T92" s="574"/>
      <c r="U92" s="602"/>
      <c r="V92" s="597"/>
      <c r="W92" s="602"/>
      <c r="X92" s="597"/>
      <c r="Y92" s="575"/>
      <c r="Z92" s="575"/>
      <c r="AA92" s="575"/>
      <c r="AB92" s="586"/>
      <c r="AC92" s="586"/>
      <c r="AD92" s="586"/>
      <c r="AE92" s="586"/>
      <c r="AF92" s="586"/>
      <c r="AG92" s="574"/>
      <c r="AH92" s="574"/>
      <c r="AI92" s="574"/>
      <c r="AJ92" s="574"/>
      <c r="AK92" s="574"/>
      <c r="AL92" s="586"/>
      <c r="AM92" s="586"/>
      <c r="AN92" s="586"/>
      <c r="AO92" s="586"/>
      <c r="AP92" s="586"/>
      <c r="AQ92" s="586"/>
      <c r="AR92" s="586"/>
      <c r="AS92" s="586"/>
      <c r="AT92" s="586"/>
      <c r="AU92" s="586"/>
      <c r="AV92" s="586"/>
      <c r="AW92" s="586"/>
      <c r="AX92" s="586"/>
      <c r="AY92" s="586"/>
      <c r="AZ92" s="586"/>
      <c r="BA92" s="586"/>
      <c r="BB92" s="586"/>
      <c r="BC92" s="586"/>
      <c r="BD92" s="586"/>
      <c r="BE92" s="586"/>
      <c r="BF92" s="586"/>
      <c r="BG92" s="586"/>
      <c r="BH92" s="586"/>
      <c r="BI92" s="586"/>
      <c r="BJ92" s="586"/>
      <c r="BK92" s="586"/>
      <c r="BL92" s="586"/>
      <c r="BM92" s="586"/>
      <c r="BN92" s="586"/>
      <c r="BO92" s="575"/>
      <c r="BP92" s="575"/>
      <c r="BQ92" s="610"/>
      <c r="BR92" s="610"/>
      <c r="BS92" s="586"/>
      <c r="BT92" s="586"/>
      <c r="BU92" s="586"/>
      <c r="BV92" s="586"/>
      <c r="BW92" s="586"/>
      <c r="BX92" s="586"/>
    </row>
    <row r="93" spans="1:76" s="305" customFormat="1" x14ac:dyDescent="0.2">
      <c r="I93" s="574"/>
      <c r="T93" s="574"/>
      <c r="U93" s="602"/>
      <c r="V93" s="597"/>
      <c r="W93" s="602"/>
      <c r="X93" s="597"/>
      <c r="Y93" s="575"/>
      <c r="Z93" s="575"/>
      <c r="AA93" s="575"/>
      <c r="AB93" s="586"/>
      <c r="AC93" s="586"/>
      <c r="AD93" s="586"/>
      <c r="AE93" s="586"/>
      <c r="AF93" s="586"/>
      <c r="AG93" s="574"/>
      <c r="AH93" s="574"/>
      <c r="AI93" s="574"/>
      <c r="AJ93" s="574"/>
      <c r="AK93" s="574"/>
      <c r="AL93" s="586"/>
      <c r="AM93" s="586"/>
      <c r="AN93" s="586"/>
      <c r="AO93" s="586"/>
      <c r="AP93" s="586"/>
      <c r="AQ93" s="586"/>
      <c r="AR93" s="586"/>
      <c r="AS93" s="586"/>
      <c r="AT93" s="586"/>
      <c r="AU93" s="586"/>
      <c r="AV93" s="586"/>
      <c r="AW93" s="586"/>
      <c r="AX93" s="586"/>
      <c r="AY93" s="586"/>
      <c r="AZ93" s="586"/>
      <c r="BA93" s="586"/>
      <c r="BB93" s="586"/>
      <c r="BC93" s="586"/>
      <c r="BD93" s="586"/>
      <c r="BE93" s="586"/>
      <c r="BF93" s="586"/>
      <c r="BG93" s="586"/>
      <c r="BH93" s="586"/>
      <c r="BI93" s="586"/>
      <c r="BJ93" s="586"/>
      <c r="BK93" s="586"/>
      <c r="BL93" s="586"/>
      <c r="BM93" s="586"/>
      <c r="BN93" s="586"/>
      <c r="BO93" s="575"/>
      <c r="BP93" s="575"/>
      <c r="BQ93" s="610"/>
      <c r="BR93" s="610"/>
      <c r="BS93" s="586"/>
      <c r="BT93" s="586"/>
      <c r="BU93" s="586"/>
      <c r="BV93" s="586"/>
      <c r="BW93" s="586"/>
      <c r="BX93" s="586"/>
    </row>
    <row r="94" spans="1:76" s="305" customFormat="1" x14ac:dyDescent="0.2">
      <c r="I94" s="574"/>
      <c r="T94" s="574"/>
      <c r="U94" s="602"/>
      <c r="V94" s="597"/>
      <c r="W94" s="602"/>
      <c r="X94" s="597"/>
      <c r="Y94" s="575"/>
      <c r="Z94" s="575"/>
      <c r="AA94" s="575"/>
      <c r="AB94" s="586"/>
      <c r="AC94" s="586"/>
      <c r="AD94" s="586"/>
      <c r="AE94" s="586"/>
      <c r="AF94" s="586"/>
      <c r="AG94" s="574"/>
      <c r="AH94" s="574"/>
      <c r="AI94" s="574"/>
      <c r="AJ94" s="574"/>
      <c r="AK94" s="574"/>
      <c r="AL94" s="586"/>
      <c r="AM94" s="586"/>
      <c r="AN94" s="586"/>
      <c r="AO94" s="586"/>
      <c r="AP94" s="586"/>
      <c r="AQ94" s="586"/>
      <c r="AR94" s="586"/>
      <c r="AS94" s="586"/>
      <c r="AT94" s="586"/>
      <c r="AU94" s="586"/>
      <c r="AV94" s="586"/>
      <c r="AW94" s="586"/>
      <c r="AX94" s="586"/>
      <c r="AY94" s="586"/>
      <c r="AZ94" s="586"/>
      <c r="BA94" s="586"/>
      <c r="BB94" s="586"/>
      <c r="BC94" s="586"/>
      <c r="BD94" s="586"/>
      <c r="BE94" s="586"/>
      <c r="BF94" s="586"/>
      <c r="BG94" s="586"/>
      <c r="BH94" s="586"/>
      <c r="BI94" s="586"/>
      <c r="BJ94" s="586"/>
      <c r="BK94" s="586"/>
      <c r="BL94" s="586"/>
      <c r="BM94" s="586"/>
      <c r="BN94" s="586"/>
      <c r="BO94" s="575"/>
      <c r="BP94" s="575"/>
      <c r="BQ94" s="610"/>
      <c r="BR94" s="610"/>
      <c r="BS94" s="586"/>
      <c r="BT94" s="586"/>
      <c r="BU94" s="586"/>
      <c r="BV94" s="586"/>
      <c r="BW94" s="586"/>
      <c r="BX94" s="586"/>
    </row>
    <row r="95" spans="1:76" s="305" customFormat="1" x14ac:dyDescent="0.2">
      <c r="I95" s="574"/>
      <c r="T95" s="574"/>
      <c r="U95" s="602"/>
      <c r="V95" s="597"/>
      <c r="W95" s="602"/>
      <c r="X95" s="597"/>
      <c r="Y95" s="575"/>
      <c r="Z95" s="575"/>
      <c r="AA95" s="575"/>
      <c r="AB95" s="586"/>
      <c r="AC95" s="586"/>
      <c r="AD95" s="586"/>
      <c r="AE95" s="586"/>
      <c r="AF95" s="586"/>
      <c r="AG95" s="574"/>
      <c r="AH95" s="574"/>
      <c r="AI95" s="574"/>
      <c r="AJ95" s="574"/>
      <c r="AK95" s="574"/>
      <c r="AL95" s="586"/>
      <c r="AM95" s="586"/>
      <c r="AN95" s="586"/>
      <c r="AO95" s="586"/>
      <c r="AP95" s="586"/>
      <c r="AQ95" s="586"/>
      <c r="AR95" s="586"/>
      <c r="AS95" s="586"/>
      <c r="AT95" s="586"/>
      <c r="AU95" s="586"/>
      <c r="AV95" s="586"/>
      <c r="AW95" s="586"/>
      <c r="AX95" s="586"/>
      <c r="AY95" s="586"/>
      <c r="AZ95" s="586"/>
      <c r="BA95" s="586"/>
      <c r="BB95" s="586"/>
      <c r="BC95" s="586"/>
      <c r="BD95" s="586"/>
      <c r="BE95" s="586"/>
      <c r="BF95" s="586"/>
      <c r="BG95" s="586"/>
      <c r="BH95" s="586"/>
      <c r="BI95" s="586"/>
      <c r="BJ95" s="586"/>
      <c r="BK95" s="586"/>
      <c r="BL95" s="586"/>
      <c r="BM95" s="586"/>
      <c r="BN95" s="586"/>
      <c r="BO95" s="575"/>
      <c r="BP95" s="575"/>
      <c r="BQ95" s="610"/>
      <c r="BR95" s="610"/>
      <c r="BS95" s="586"/>
      <c r="BT95" s="586"/>
      <c r="BU95" s="586"/>
      <c r="BV95" s="586"/>
      <c r="BW95" s="586"/>
      <c r="BX95" s="586"/>
    </row>
    <row r="96" spans="1:76" s="305" customFormat="1" x14ac:dyDescent="0.2">
      <c r="I96" s="574"/>
      <c r="T96" s="574"/>
      <c r="U96" s="602"/>
      <c r="V96" s="597"/>
      <c r="W96" s="602"/>
      <c r="X96" s="597"/>
      <c r="Y96" s="575"/>
      <c r="Z96" s="575"/>
      <c r="AA96" s="575"/>
      <c r="AB96" s="586"/>
      <c r="AC96" s="586"/>
      <c r="AD96" s="586"/>
      <c r="AE96" s="586"/>
      <c r="AF96" s="586"/>
      <c r="AG96" s="574"/>
      <c r="AH96" s="574"/>
      <c r="AI96" s="574"/>
      <c r="AJ96" s="574"/>
      <c r="AK96" s="574"/>
      <c r="AL96" s="586"/>
      <c r="AM96" s="586"/>
      <c r="AN96" s="586"/>
      <c r="AO96" s="586"/>
      <c r="AP96" s="586"/>
      <c r="AQ96" s="586"/>
      <c r="AR96" s="586"/>
      <c r="AS96" s="586"/>
      <c r="AT96" s="586"/>
      <c r="AU96" s="586"/>
      <c r="AV96" s="586"/>
      <c r="AW96" s="586"/>
      <c r="AX96" s="586"/>
      <c r="AY96" s="586"/>
      <c r="AZ96" s="586"/>
      <c r="BA96" s="586"/>
      <c r="BB96" s="586"/>
      <c r="BC96" s="586"/>
      <c r="BD96" s="586"/>
      <c r="BE96" s="586"/>
      <c r="BF96" s="586"/>
      <c r="BG96" s="586"/>
      <c r="BH96" s="586"/>
      <c r="BI96" s="586"/>
      <c r="BJ96" s="586"/>
      <c r="BK96" s="586"/>
      <c r="BL96" s="586"/>
      <c r="BM96" s="586"/>
      <c r="BN96" s="586"/>
      <c r="BO96" s="575"/>
      <c r="BP96" s="575"/>
      <c r="BQ96" s="610"/>
      <c r="BR96" s="610"/>
      <c r="BS96" s="586"/>
      <c r="BT96" s="586"/>
      <c r="BU96" s="586"/>
      <c r="BV96" s="586"/>
      <c r="BW96" s="586"/>
      <c r="BX96" s="586"/>
    </row>
    <row r="97" spans="9:76" s="305" customFormat="1" x14ac:dyDescent="0.2">
      <c r="I97" s="574"/>
      <c r="T97" s="574"/>
      <c r="U97" s="602"/>
      <c r="V97" s="597"/>
      <c r="W97" s="602"/>
      <c r="X97" s="597"/>
      <c r="Y97" s="575"/>
      <c r="Z97" s="575"/>
      <c r="AA97" s="575"/>
      <c r="AB97" s="586"/>
      <c r="AC97" s="586"/>
      <c r="AD97" s="586"/>
      <c r="AE97" s="586"/>
      <c r="AF97" s="586"/>
      <c r="AG97" s="574"/>
      <c r="AH97" s="574"/>
      <c r="AI97" s="574"/>
      <c r="AJ97" s="574"/>
      <c r="AK97" s="574"/>
      <c r="AL97" s="586"/>
      <c r="AM97" s="586"/>
      <c r="AN97" s="586"/>
      <c r="AO97" s="586"/>
      <c r="AP97" s="586"/>
      <c r="AQ97" s="586"/>
      <c r="AR97" s="586"/>
      <c r="AS97" s="586"/>
      <c r="AT97" s="586"/>
      <c r="AU97" s="586"/>
      <c r="AV97" s="586"/>
      <c r="AW97" s="586"/>
      <c r="AX97" s="586"/>
      <c r="AY97" s="586"/>
      <c r="AZ97" s="586"/>
      <c r="BA97" s="586"/>
      <c r="BB97" s="586"/>
      <c r="BC97" s="586"/>
      <c r="BD97" s="586"/>
      <c r="BE97" s="586"/>
      <c r="BF97" s="586"/>
      <c r="BG97" s="586"/>
      <c r="BH97" s="586"/>
      <c r="BI97" s="586"/>
      <c r="BJ97" s="586"/>
      <c r="BK97" s="586"/>
      <c r="BL97" s="586"/>
      <c r="BM97" s="586"/>
      <c r="BN97" s="586"/>
      <c r="BO97" s="575"/>
      <c r="BP97" s="575"/>
      <c r="BQ97" s="610"/>
      <c r="BR97" s="610"/>
      <c r="BS97" s="586"/>
      <c r="BT97" s="586"/>
      <c r="BU97" s="586"/>
      <c r="BV97" s="586"/>
      <c r="BW97" s="586"/>
      <c r="BX97" s="586"/>
    </row>
    <row r="98" spans="9:76" s="305" customFormat="1" x14ac:dyDescent="0.2">
      <c r="I98" s="574"/>
      <c r="T98" s="574"/>
      <c r="U98" s="602"/>
      <c r="V98" s="597"/>
      <c r="W98" s="602"/>
      <c r="X98" s="597"/>
      <c r="Y98" s="575"/>
      <c r="Z98" s="575"/>
      <c r="AA98" s="575"/>
      <c r="AB98" s="586"/>
      <c r="AC98" s="586"/>
      <c r="AD98" s="586"/>
      <c r="AE98" s="586"/>
      <c r="AF98" s="586"/>
      <c r="AG98" s="574"/>
      <c r="AH98" s="574"/>
      <c r="AI98" s="574"/>
      <c r="AJ98" s="574"/>
      <c r="AK98" s="574"/>
      <c r="AL98" s="586"/>
      <c r="AM98" s="586"/>
      <c r="AN98" s="586"/>
      <c r="AO98" s="586"/>
      <c r="AP98" s="586"/>
      <c r="AQ98" s="586"/>
      <c r="AR98" s="586"/>
      <c r="AS98" s="586"/>
      <c r="AT98" s="586"/>
      <c r="AU98" s="586"/>
      <c r="AV98" s="586"/>
      <c r="AW98" s="586"/>
      <c r="AX98" s="586"/>
      <c r="AY98" s="586"/>
      <c r="AZ98" s="586"/>
      <c r="BA98" s="586"/>
      <c r="BB98" s="586"/>
      <c r="BC98" s="586"/>
      <c r="BD98" s="586"/>
      <c r="BE98" s="586"/>
      <c r="BF98" s="586"/>
      <c r="BG98" s="586"/>
      <c r="BH98" s="586"/>
      <c r="BI98" s="586"/>
      <c r="BJ98" s="586"/>
      <c r="BK98" s="586"/>
      <c r="BL98" s="586"/>
      <c r="BM98" s="586"/>
      <c r="BN98" s="586"/>
      <c r="BO98" s="575"/>
      <c r="BP98" s="575"/>
      <c r="BQ98" s="610"/>
      <c r="BR98" s="610"/>
      <c r="BS98" s="586"/>
      <c r="BT98" s="586"/>
      <c r="BU98" s="586"/>
      <c r="BV98" s="586"/>
      <c r="BW98" s="586"/>
      <c r="BX98" s="586"/>
    </row>
    <row r="99" spans="9:76" s="305" customFormat="1" x14ac:dyDescent="0.2">
      <c r="I99" s="574"/>
      <c r="T99" s="574"/>
      <c r="U99" s="602"/>
      <c r="V99" s="597"/>
      <c r="W99" s="602"/>
      <c r="X99" s="597"/>
      <c r="Y99" s="575"/>
      <c r="Z99" s="575"/>
      <c r="AA99" s="575"/>
      <c r="AB99" s="586"/>
      <c r="AC99" s="586"/>
      <c r="AD99" s="586"/>
      <c r="AE99" s="586"/>
      <c r="AF99" s="586"/>
      <c r="AG99" s="574"/>
      <c r="AH99" s="574"/>
      <c r="AI99" s="574"/>
      <c r="AJ99" s="574"/>
      <c r="AK99" s="574"/>
      <c r="AL99" s="586"/>
      <c r="AM99" s="586"/>
      <c r="AN99" s="586"/>
      <c r="AO99" s="586"/>
      <c r="AP99" s="586"/>
      <c r="AQ99" s="586"/>
      <c r="AR99" s="586"/>
      <c r="AS99" s="586"/>
      <c r="AT99" s="586"/>
      <c r="AU99" s="586"/>
      <c r="AV99" s="586"/>
      <c r="AW99" s="586"/>
      <c r="AX99" s="586"/>
      <c r="AY99" s="586"/>
      <c r="AZ99" s="586"/>
      <c r="BA99" s="586"/>
      <c r="BB99" s="586"/>
      <c r="BC99" s="586"/>
      <c r="BD99" s="586"/>
      <c r="BE99" s="586"/>
      <c r="BF99" s="586"/>
      <c r="BG99" s="586"/>
      <c r="BH99" s="586"/>
      <c r="BI99" s="586"/>
      <c r="BJ99" s="586"/>
      <c r="BK99" s="586"/>
      <c r="BL99" s="586"/>
      <c r="BM99" s="586"/>
      <c r="BN99" s="586"/>
      <c r="BO99" s="575"/>
      <c r="BP99" s="575"/>
      <c r="BQ99" s="610"/>
      <c r="BR99" s="610"/>
      <c r="BS99" s="586"/>
      <c r="BT99" s="586"/>
      <c r="BU99" s="586"/>
      <c r="BV99" s="586"/>
      <c r="BW99" s="586"/>
      <c r="BX99" s="586"/>
    </row>
    <row r="100" spans="9:76" s="305" customFormat="1" x14ac:dyDescent="0.2">
      <c r="I100" s="574"/>
      <c r="T100" s="574"/>
      <c r="U100" s="602"/>
      <c r="V100" s="597"/>
      <c r="W100" s="602"/>
      <c r="X100" s="597"/>
      <c r="Y100" s="575"/>
      <c r="Z100" s="575"/>
      <c r="AA100" s="575"/>
      <c r="AB100" s="586"/>
      <c r="AC100" s="586"/>
      <c r="AD100" s="586"/>
      <c r="AE100" s="586"/>
      <c r="AF100" s="586"/>
      <c r="AG100" s="574"/>
      <c r="AH100" s="574"/>
      <c r="AI100" s="574"/>
      <c r="AJ100" s="574"/>
      <c r="AK100" s="574"/>
      <c r="AL100" s="586"/>
      <c r="AM100" s="586"/>
      <c r="AN100" s="586"/>
      <c r="AO100" s="586"/>
      <c r="AP100" s="586"/>
      <c r="AQ100" s="586"/>
      <c r="AR100" s="586"/>
      <c r="AS100" s="586"/>
      <c r="AT100" s="586"/>
      <c r="AU100" s="586"/>
      <c r="AV100" s="586"/>
      <c r="AW100" s="586"/>
      <c r="AX100" s="586"/>
      <c r="AY100" s="586"/>
      <c r="AZ100" s="586"/>
      <c r="BA100" s="586"/>
      <c r="BB100" s="586"/>
      <c r="BC100" s="586"/>
      <c r="BD100" s="586"/>
      <c r="BE100" s="586"/>
      <c r="BF100" s="586"/>
      <c r="BG100" s="586"/>
      <c r="BH100" s="586"/>
      <c r="BI100" s="586"/>
      <c r="BJ100" s="586"/>
      <c r="BK100" s="586"/>
      <c r="BL100" s="586"/>
      <c r="BM100" s="586"/>
      <c r="BN100" s="586"/>
      <c r="BO100" s="575"/>
      <c r="BP100" s="575"/>
      <c r="BQ100" s="610"/>
      <c r="BR100" s="610"/>
      <c r="BS100" s="586"/>
      <c r="BT100" s="586"/>
      <c r="BU100" s="586"/>
      <c r="BV100" s="586"/>
      <c r="BW100" s="586"/>
      <c r="BX100" s="586"/>
    </row>
    <row r="101" spans="9:76" s="305" customFormat="1" x14ac:dyDescent="0.2">
      <c r="I101" s="574"/>
      <c r="T101" s="574"/>
      <c r="U101" s="602"/>
      <c r="V101" s="597"/>
      <c r="W101" s="602"/>
      <c r="X101" s="597"/>
      <c r="Y101" s="575"/>
      <c r="Z101" s="575"/>
      <c r="AA101" s="575"/>
      <c r="AB101" s="586"/>
      <c r="AC101" s="586"/>
      <c r="AD101" s="586"/>
      <c r="AE101" s="586"/>
      <c r="AF101" s="586"/>
      <c r="AG101" s="574"/>
      <c r="AH101" s="574"/>
      <c r="AI101" s="574"/>
      <c r="AJ101" s="574"/>
      <c r="AK101" s="574"/>
      <c r="AL101" s="586"/>
      <c r="AM101" s="586"/>
      <c r="AN101" s="586"/>
      <c r="AO101" s="586"/>
      <c r="AP101" s="586"/>
      <c r="AQ101" s="586"/>
      <c r="AR101" s="586"/>
      <c r="AS101" s="586"/>
      <c r="AT101" s="586"/>
      <c r="AU101" s="586"/>
      <c r="AV101" s="586"/>
      <c r="AW101" s="586"/>
      <c r="AX101" s="586"/>
      <c r="AY101" s="586"/>
      <c r="AZ101" s="586"/>
      <c r="BA101" s="586"/>
      <c r="BB101" s="586"/>
      <c r="BC101" s="586"/>
      <c r="BD101" s="586"/>
      <c r="BE101" s="586"/>
      <c r="BF101" s="586"/>
      <c r="BG101" s="586"/>
      <c r="BH101" s="586"/>
      <c r="BI101" s="586"/>
      <c r="BJ101" s="586"/>
      <c r="BK101" s="586"/>
      <c r="BL101" s="586"/>
      <c r="BM101" s="586"/>
      <c r="BN101" s="586"/>
      <c r="BO101" s="575"/>
      <c r="BP101" s="575"/>
      <c r="BQ101" s="610"/>
      <c r="BR101" s="610"/>
      <c r="BS101" s="586"/>
      <c r="BT101" s="586"/>
      <c r="BU101" s="586"/>
      <c r="BV101" s="586"/>
      <c r="BW101" s="586"/>
      <c r="BX101" s="586"/>
    </row>
    <row r="102" spans="9:76" s="305" customFormat="1" x14ac:dyDescent="0.2">
      <c r="I102" s="574"/>
      <c r="T102" s="574"/>
      <c r="U102" s="602"/>
      <c r="V102" s="597"/>
      <c r="W102" s="602"/>
      <c r="X102" s="597"/>
      <c r="Y102" s="575"/>
      <c r="Z102" s="575"/>
      <c r="AA102" s="575"/>
      <c r="AB102" s="586"/>
      <c r="AC102" s="586"/>
      <c r="AD102" s="586"/>
      <c r="AE102" s="586"/>
      <c r="AF102" s="586"/>
      <c r="AG102" s="574"/>
      <c r="AH102" s="574"/>
      <c r="AI102" s="574"/>
      <c r="AJ102" s="574"/>
      <c r="AK102" s="574"/>
      <c r="AL102" s="586"/>
      <c r="AM102" s="586"/>
      <c r="AN102" s="586"/>
      <c r="AO102" s="586"/>
      <c r="AP102" s="586"/>
      <c r="AQ102" s="586"/>
      <c r="AR102" s="586"/>
      <c r="AS102" s="586"/>
      <c r="AT102" s="586"/>
      <c r="AU102" s="586"/>
      <c r="AV102" s="586"/>
      <c r="AW102" s="586"/>
      <c r="AX102" s="586"/>
      <c r="AY102" s="586"/>
      <c r="AZ102" s="586"/>
      <c r="BA102" s="586"/>
      <c r="BB102" s="586"/>
      <c r="BC102" s="586"/>
      <c r="BD102" s="586"/>
      <c r="BE102" s="586"/>
      <c r="BF102" s="586"/>
      <c r="BG102" s="586"/>
      <c r="BH102" s="586"/>
      <c r="BI102" s="586"/>
      <c r="BJ102" s="586"/>
      <c r="BK102" s="586"/>
      <c r="BL102" s="586"/>
      <c r="BM102" s="586"/>
      <c r="BN102" s="586"/>
      <c r="BO102" s="575"/>
      <c r="BP102" s="575"/>
      <c r="BQ102" s="610"/>
      <c r="BR102" s="610"/>
      <c r="BS102" s="586"/>
      <c r="BT102" s="586"/>
      <c r="BU102" s="586"/>
      <c r="BV102" s="586"/>
      <c r="BW102" s="586"/>
      <c r="BX102" s="586"/>
    </row>
    <row r="103" spans="9:76" s="305" customFormat="1" x14ac:dyDescent="0.2">
      <c r="I103" s="574"/>
      <c r="T103" s="574"/>
      <c r="U103" s="602"/>
      <c r="V103" s="597"/>
      <c r="W103" s="602"/>
      <c r="X103" s="597"/>
      <c r="Y103" s="575"/>
      <c r="Z103" s="575"/>
      <c r="AA103" s="575"/>
      <c r="AB103" s="586"/>
      <c r="AC103" s="586"/>
      <c r="AD103" s="586"/>
      <c r="AE103" s="586"/>
      <c r="AF103" s="586"/>
      <c r="AG103" s="574"/>
      <c r="AH103" s="574"/>
      <c r="AI103" s="574"/>
      <c r="AJ103" s="574"/>
      <c r="AK103" s="574"/>
      <c r="AL103" s="586"/>
      <c r="AM103" s="586"/>
      <c r="AN103" s="586"/>
      <c r="AO103" s="586"/>
      <c r="AP103" s="586"/>
      <c r="AQ103" s="586"/>
      <c r="AR103" s="586"/>
      <c r="AS103" s="586"/>
      <c r="AT103" s="586"/>
      <c r="AU103" s="586"/>
      <c r="AV103" s="586"/>
      <c r="AW103" s="586"/>
      <c r="AX103" s="586"/>
      <c r="AY103" s="586"/>
      <c r="AZ103" s="586"/>
      <c r="BA103" s="586"/>
      <c r="BB103" s="586"/>
      <c r="BC103" s="586"/>
      <c r="BD103" s="586"/>
      <c r="BE103" s="586"/>
      <c r="BF103" s="586"/>
      <c r="BG103" s="586"/>
      <c r="BH103" s="586"/>
      <c r="BI103" s="586"/>
      <c r="BJ103" s="586"/>
      <c r="BK103" s="586"/>
      <c r="BL103" s="586"/>
      <c r="BM103" s="586"/>
      <c r="BN103" s="586"/>
      <c r="BO103" s="575"/>
      <c r="BP103" s="575"/>
      <c r="BQ103" s="610"/>
      <c r="BR103" s="610"/>
      <c r="BS103" s="586"/>
      <c r="BT103" s="586"/>
      <c r="BU103" s="586"/>
      <c r="BV103" s="586"/>
      <c r="BW103" s="586"/>
      <c r="BX103" s="586"/>
    </row>
    <row r="104" spans="9:76" s="305" customFormat="1" x14ac:dyDescent="0.2">
      <c r="I104" s="574"/>
      <c r="T104" s="574"/>
      <c r="U104" s="602"/>
      <c r="V104" s="597"/>
      <c r="W104" s="602"/>
      <c r="X104" s="597"/>
      <c r="Y104" s="575"/>
      <c r="Z104" s="575"/>
      <c r="AA104" s="575"/>
      <c r="AB104" s="586"/>
      <c r="AC104" s="586"/>
      <c r="AD104" s="586"/>
      <c r="AE104" s="586"/>
      <c r="AF104" s="586"/>
      <c r="AG104" s="574"/>
      <c r="AH104" s="574"/>
      <c r="AI104" s="574"/>
      <c r="AJ104" s="574"/>
      <c r="AK104" s="574"/>
      <c r="AL104" s="586"/>
      <c r="AM104" s="586"/>
      <c r="AN104" s="586"/>
      <c r="AO104" s="586"/>
      <c r="AP104" s="586"/>
      <c r="AQ104" s="586"/>
      <c r="AR104" s="586"/>
      <c r="AS104" s="586"/>
      <c r="AT104" s="586"/>
      <c r="AU104" s="586"/>
      <c r="AV104" s="586"/>
      <c r="AW104" s="586"/>
      <c r="AX104" s="586"/>
      <c r="AY104" s="586"/>
      <c r="AZ104" s="586"/>
      <c r="BA104" s="586"/>
      <c r="BB104" s="586"/>
      <c r="BC104" s="586"/>
      <c r="BD104" s="586"/>
      <c r="BE104" s="586"/>
      <c r="BF104" s="586"/>
      <c r="BG104" s="586"/>
      <c r="BH104" s="586"/>
      <c r="BI104" s="586"/>
      <c r="BJ104" s="586"/>
      <c r="BK104" s="586"/>
      <c r="BL104" s="586"/>
      <c r="BM104" s="586"/>
      <c r="BN104" s="586"/>
      <c r="BO104" s="575"/>
      <c r="BP104" s="575"/>
      <c r="BQ104" s="610"/>
      <c r="BR104" s="610"/>
      <c r="BS104" s="586"/>
      <c r="BT104" s="586"/>
      <c r="BU104" s="586"/>
      <c r="BV104" s="586"/>
      <c r="BW104" s="586"/>
      <c r="BX104" s="586"/>
    </row>
    <row r="105" spans="9:76" s="305" customFormat="1" x14ac:dyDescent="0.2">
      <c r="I105" s="574"/>
      <c r="T105" s="574"/>
      <c r="U105" s="602"/>
      <c r="V105" s="597"/>
      <c r="W105" s="602"/>
      <c r="X105" s="597"/>
      <c r="Y105" s="575"/>
      <c r="Z105" s="575"/>
      <c r="AA105" s="575"/>
      <c r="AB105" s="586"/>
      <c r="AC105" s="586"/>
      <c r="AD105" s="586"/>
      <c r="AE105" s="586"/>
      <c r="AF105" s="586"/>
      <c r="AG105" s="574"/>
      <c r="AH105" s="574"/>
      <c r="AI105" s="574"/>
      <c r="AJ105" s="574"/>
      <c r="AK105" s="574"/>
      <c r="AL105" s="586"/>
      <c r="AM105" s="586"/>
      <c r="AN105" s="586"/>
      <c r="AO105" s="586"/>
      <c r="AP105" s="586"/>
      <c r="AQ105" s="586"/>
      <c r="AR105" s="586"/>
      <c r="AS105" s="586"/>
      <c r="AT105" s="586"/>
      <c r="AU105" s="586"/>
      <c r="AV105" s="586"/>
      <c r="AW105" s="586"/>
      <c r="AX105" s="586"/>
      <c r="AY105" s="586"/>
      <c r="AZ105" s="586"/>
      <c r="BA105" s="586"/>
      <c r="BB105" s="586"/>
      <c r="BC105" s="586"/>
      <c r="BD105" s="586"/>
      <c r="BE105" s="586"/>
      <c r="BF105" s="586"/>
      <c r="BG105" s="586"/>
      <c r="BH105" s="586"/>
      <c r="BI105" s="586"/>
      <c r="BJ105" s="586"/>
      <c r="BK105" s="586"/>
      <c r="BL105" s="586"/>
      <c r="BM105" s="586"/>
      <c r="BN105" s="586"/>
      <c r="BO105" s="575"/>
      <c r="BP105" s="575"/>
      <c r="BQ105" s="610"/>
      <c r="BR105" s="610"/>
      <c r="BS105" s="586"/>
      <c r="BT105" s="586"/>
      <c r="BU105" s="586"/>
      <c r="BV105" s="586"/>
      <c r="BW105" s="586"/>
      <c r="BX105" s="586"/>
    </row>
    <row r="106" spans="9:76" s="305" customFormat="1" x14ac:dyDescent="0.2">
      <c r="I106" s="574"/>
      <c r="T106" s="574"/>
      <c r="U106" s="602"/>
      <c r="V106" s="597"/>
      <c r="W106" s="602"/>
      <c r="X106" s="597"/>
      <c r="Y106" s="575"/>
      <c r="Z106" s="575"/>
      <c r="AA106" s="575"/>
      <c r="AB106" s="586"/>
      <c r="AC106" s="586"/>
      <c r="AD106" s="586"/>
      <c r="AE106" s="586"/>
      <c r="AF106" s="586"/>
      <c r="AG106" s="574"/>
      <c r="AH106" s="574"/>
      <c r="AI106" s="574"/>
      <c r="AJ106" s="574"/>
      <c r="AK106" s="574"/>
      <c r="AL106" s="586"/>
      <c r="AM106" s="586"/>
      <c r="AN106" s="586"/>
      <c r="AO106" s="586"/>
      <c r="AP106" s="586"/>
      <c r="AQ106" s="586"/>
      <c r="AR106" s="586"/>
      <c r="AS106" s="586"/>
      <c r="AT106" s="586"/>
      <c r="AU106" s="586"/>
      <c r="AV106" s="586"/>
      <c r="AW106" s="586"/>
      <c r="AX106" s="586"/>
      <c r="AY106" s="586"/>
      <c r="AZ106" s="586"/>
      <c r="BA106" s="586"/>
      <c r="BB106" s="586"/>
      <c r="BC106" s="586"/>
      <c r="BD106" s="586"/>
      <c r="BE106" s="586"/>
      <c r="BF106" s="586"/>
      <c r="BG106" s="586"/>
      <c r="BH106" s="586"/>
      <c r="BI106" s="586"/>
      <c r="BJ106" s="586"/>
      <c r="BK106" s="586"/>
      <c r="BL106" s="586"/>
      <c r="BM106" s="586"/>
      <c r="BN106" s="586"/>
      <c r="BO106" s="575"/>
      <c r="BP106" s="575"/>
      <c r="BQ106" s="610"/>
      <c r="BR106" s="610"/>
      <c r="BS106" s="586"/>
      <c r="BT106" s="586"/>
      <c r="BU106" s="586"/>
      <c r="BV106" s="586"/>
      <c r="BW106" s="586"/>
      <c r="BX106" s="586"/>
    </row>
    <row r="107" spans="9:76" s="305" customFormat="1" x14ac:dyDescent="0.2">
      <c r="I107" s="574"/>
      <c r="T107" s="574"/>
      <c r="U107" s="602"/>
      <c r="V107" s="597"/>
      <c r="W107" s="602"/>
      <c r="X107" s="597"/>
      <c r="Y107" s="575"/>
      <c r="Z107" s="575"/>
      <c r="AA107" s="575"/>
      <c r="AB107" s="586"/>
      <c r="AC107" s="586"/>
      <c r="AD107" s="586"/>
      <c r="AE107" s="586"/>
      <c r="AF107" s="586"/>
      <c r="AG107" s="574"/>
      <c r="AH107" s="574"/>
      <c r="AI107" s="574"/>
      <c r="AJ107" s="574"/>
      <c r="AK107" s="574"/>
      <c r="AL107" s="586"/>
      <c r="AM107" s="586"/>
      <c r="AN107" s="586"/>
      <c r="AO107" s="586"/>
      <c r="AP107" s="586"/>
      <c r="AQ107" s="586"/>
      <c r="AR107" s="586"/>
      <c r="AS107" s="586"/>
      <c r="AT107" s="586"/>
      <c r="AU107" s="586"/>
      <c r="AV107" s="586"/>
      <c r="AW107" s="586"/>
      <c r="AX107" s="586"/>
      <c r="AY107" s="586"/>
      <c r="AZ107" s="586"/>
      <c r="BA107" s="586"/>
      <c r="BB107" s="586"/>
      <c r="BC107" s="586"/>
      <c r="BD107" s="586"/>
      <c r="BE107" s="586"/>
      <c r="BF107" s="586"/>
      <c r="BG107" s="586"/>
      <c r="BH107" s="586"/>
      <c r="BI107" s="586"/>
      <c r="BJ107" s="586"/>
      <c r="BK107" s="586"/>
      <c r="BL107" s="586"/>
      <c r="BM107" s="586"/>
      <c r="BN107" s="586"/>
      <c r="BO107" s="575"/>
      <c r="BP107" s="575"/>
      <c r="BQ107" s="610"/>
      <c r="BR107" s="610"/>
      <c r="BS107" s="586"/>
      <c r="BT107" s="586"/>
      <c r="BU107" s="586"/>
      <c r="BV107" s="586"/>
      <c r="BW107" s="586"/>
      <c r="BX107" s="586"/>
    </row>
    <row r="108" spans="9:76" s="305" customFormat="1" x14ac:dyDescent="0.2">
      <c r="I108" s="574"/>
      <c r="T108" s="574"/>
      <c r="U108" s="602"/>
      <c r="V108" s="597"/>
      <c r="W108" s="602"/>
      <c r="X108" s="597"/>
      <c r="Y108" s="575"/>
      <c r="Z108" s="575"/>
      <c r="AA108" s="575"/>
      <c r="AB108" s="586"/>
      <c r="AC108" s="586"/>
      <c r="AD108" s="586"/>
      <c r="AE108" s="586"/>
      <c r="AF108" s="586"/>
      <c r="AG108" s="574"/>
      <c r="AH108" s="574"/>
      <c r="AI108" s="574"/>
      <c r="AJ108" s="574"/>
      <c r="AK108" s="574"/>
      <c r="AL108" s="586"/>
      <c r="AM108" s="586"/>
      <c r="AN108" s="586"/>
      <c r="AO108" s="586"/>
      <c r="AP108" s="586"/>
      <c r="AQ108" s="586"/>
      <c r="AR108" s="586"/>
      <c r="AS108" s="586"/>
      <c r="AT108" s="586"/>
      <c r="AU108" s="586"/>
      <c r="AV108" s="586"/>
      <c r="AW108" s="586"/>
      <c r="AX108" s="586"/>
      <c r="AY108" s="586"/>
      <c r="AZ108" s="586"/>
      <c r="BA108" s="586"/>
      <c r="BB108" s="586"/>
      <c r="BC108" s="586"/>
      <c r="BD108" s="586"/>
      <c r="BE108" s="586"/>
      <c r="BF108" s="586"/>
      <c r="BG108" s="586"/>
      <c r="BH108" s="586"/>
      <c r="BI108" s="586"/>
      <c r="BJ108" s="586"/>
      <c r="BK108" s="586"/>
      <c r="BL108" s="586"/>
      <c r="BM108" s="586"/>
      <c r="BN108" s="586"/>
      <c r="BO108" s="575"/>
      <c r="BP108" s="575"/>
      <c r="BQ108" s="610"/>
      <c r="BR108" s="610"/>
      <c r="BS108" s="586"/>
      <c r="BT108" s="586"/>
      <c r="BU108" s="586"/>
      <c r="BV108" s="586"/>
      <c r="BW108" s="586"/>
      <c r="BX108" s="586"/>
    </row>
    <row r="109" spans="9:76" s="305" customFormat="1" x14ac:dyDescent="0.2">
      <c r="I109" s="574"/>
      <c r="T109" s="574"/>
      <c r="U109" s="602"/>
      <c r="V109" s="597"/>
      <c r="W109" s="602"/>
      <c r="X109" s="597"/>
      <c r="Y109" s="575"/>
      <c r="Z109" s="575"/>
      <c r="AA109" s="575"/>
      <c r="AB109" s="586"/>
      <c r="AC109" s="586"/>
      <c r="AD109" s="586"/>
      <c r="AE109" s="586"/>
      <c r="AF109" s="586"/>
      <c r="AG109" s="574"/>
      <c r="AH109" s="574"/>
      <c r="AI109" s="574"/>
      <c r="AJ109" s="574"/>
      <c r="AK109" s="574"/>
      <c r="AL109" s="586"/>
      <c r="AM109" s="586"/>
      <c r="AN109" s="586"/>
      <c r="AO109" s="586"/>
      <c r="AP109" s="586"/>
      <c r="AQ109" s="586"/>
      <c r="AR109" s="586"/>
      <c r="AS109" s="586"/>
      <c r="AT109" s="586"/>
      <c r="AU109" s="586"/>
      <c r="AV109" s="586"/>
      <c r="AW109" s="586"/>
      <c r="AX109" s="586"/>
      <c r="AY109" s="586"/>
      <c r="AZ109" s="586"/>
      <c r="BA109" s="586"/>
      <c r="BB109" s="586"/>
      <c r="BC109" s="586"/>
      <c r="BD109" s="586"/>
      <c r="BE109" s="586"/>
      <c r="BF109" s="586"/>
      <c r="BG109" s="586"/>
      <c r="BH109" s="586"/>
      <c r="BI109" s="586"/>
      <c r="BJ109" s="586"/>
      <c r="BK109" s="586"/>
      <c r="BL109" s="586"/>
      <c r="BM109" s="586"/>
      <c r="BN109" s="586"/>
      <c r="BO109" s="575"/>
      <c r="BP109" s="575"/>
      <c r="BQ109" s="610"/>
      <c r="BR109" s="610"/>
      <c r="BS109" s="586"/>
      <c r="BT109" s="586"/>
      <c r="BU109" s="586"/>
      <c r="BV109" s="586"/>
      <c r="BW109" s="586"/>
      <c r="BX109" s="586"/>
    </row>
    <row r="110" spans="9:76" s="305" customFormat="1" x14ac:dyDescent="0.2">
      <c r="I110" s="574"/>
      <c r="T110" s="574"/>
      <c r="U110" s="602"/>
      <c r="V110" s="597"/>
      <c r="W110" s="602"/>
      <c r="X110" s="597"/>
      <c r="Y110" s="575"/>
      <c r="Z110" s="575"/>
      <c r="AA110" s="575"/>
      <c r="AB110" s="586"/>
      <c r="AC110" s="586"/>
      <c r="AD110" s="586"/>
      <c r="AE110" s="586"/>
      <c r="AF110" s="586"/>
      <c r="AG110" s="574"/>
      <c r="AH110" s="574"/>
      <c r="AI110" s="574"/>
      <c r="AJ110" s="574"/>
      <c r="AK110" s="574"/>
      <c r="AL110" s="586"/>
      <c r="AM110" s="586"/>
      <c r="AN110" s="586"/>
      <c r="AO110" s="586"/>
      <c r="AP110" s="586"/>
      <c r="AQ110" s="586"/>
      <c r="AR110" s="586"/>
      <c r="AS110" s="586"/>
      <c r="AT110" s="586"/>
      <c r="AU110" s="586"/>
      <c r="AV110" s="586"/>
      <c r="AW110" s="586"/>
      <c r="AX110" s="586"/>
      <c r="AY110" s="586"/>
      <c r="AZ110" s="586"/>
      <c r="BA110" s="586"/>
      <c r="BB110" s="586"/>
      <c r="BC110" s="586"/>
      <c r="BD110" s="586"/>
      <c r="BE110" s="586"/>
      <c r="BF110" s="586"/>
      <c r="BG110" s="586"/>
      <c r="BH110" s="586"/>
      <c r="BI110" s="586"/>
      <c r="BJ110" s="586"/>
      <c r="BK110" s="586"/>
      <c r="BL110" s="586"/>
      <c r="BM110" s="586"/>
      <c r="BN110" s="586"/>
      <c r="BO110" s="575"/>
      <c r="BP110" s="575"/>
      <c r="BQ110" s="610"/>
      <c r="BR110" s="610"/>
      <c r="BS110" s="586"/>
      <c r="BT110" s="586"/>
      <c r="BU110" s="586"/>
      <c r="BV110" s="586"/>
      <c r="BW110" s="586"/>
      <c r="BX110" s="586"/>
    </row>
    <row r="111" spans="9:76" s="305" customFormat="1" x14ac:dyDescent="0.2">
      <c r="I111" s="574"/>
      <c r="T111" s="574"/>
      <c r="U111" s="602"/>
      <c r="V111" s="597"/>
      <c r="W111" s="602"/>
      <c r="X111" s="597"/>
      <c r="Y111" s="575"/>
      <c r="Z111" s="575"/>
      <c r="AA111" s="575"/>
      <c r="AB111" s="586"/>
      <c r="AC111" s="586"/>
      <c r="AD111" s="586"/>
      <c r="AE111" s="586"/>
      <c r="AF111" s="586"/>
      <c r="AG111" s="574"/>
      <c r="AH111" s="574"/>
      <c r="AI111" s="574"/>
      <c r="AJ111" s="574"/>
      <c r="AK111" s="574"/>
      <c r="AL111" s="586"/>
      <c r="AM111" s="586"/>
      <c r="AN111" s="586"/>
      <c r="AO111" s="586"/>
      <c r="AP111" s="586"/>
      <c r="AQ111" s="586"/>
      <c r="AR111" s="586"/>
      <c r="AS111" s="586"/>
      <c r="AT111" s="586"/>
      <c r="AU111" s="586"/>
      <c r="AV111" s="586"/>
      <c r="AW111" s="586"/>
      <c r="AX111" s="586"/>
      <c r="AY111" s="586"/>
      <c r="AZ111" s="586"/>
      <c r="BA111" s="586"/>
      <c r="BB111" s="586"/>
      <c r="BC111" s="586"/>
      <c r="BD111" s="586"/>
      <c r="BE111" s="586"/>
      <c r="BF111" s="586"/>
      <c r="BG111" s="586"/>
      <c r="BH111" s="586"/>
      <c r="BI111" s="586"/>
      <c r="BJ111" s="586"/>
      <c r="BK111" s="586"/>
      <c r="BL111" s="586"/>
      <c r="BM111" s="586"/>
      <c r="BN111" s="586"/>
      <c r="BO111" s="575"/>
      <c r="BP111" s="575"/>
      <c r="BQ111" s="610"/>
      <c r="BR111" s="610"/>
      <c r="BS111" s="586"/>
      <c r="BT111" s="586"/>
      <c r="BU111" s="586"/>
      <c r="BV111" s="586"/>
      <c r="BW111" s="586"/>
      <c r="BX111" s="586"/>
    </row>
    <row r="112" spans="9:76" s="305" customFormat="1" x14ac:dyDescent="0.2">
      <c r="I112" s="574"/>
      <c r="T112" s="574"/>
      <c r="U112" s="602"/>
      <c r="V112" s="597"/>
      <c r="W112" s="602"/>
      <c r="X112" s="597"/>
      <c r="Y112" s="575"/>
      <c r="Z112" s="575"/>
      <c r="AA112" s="575"/>
      <c r="AB112" s="586"/>
      <c r="AC112" s="586"/>
      <c r="AD112" s="586"/>
      <c r="AE112" s="586"/>
      <c r="AF112" s="586"/>
      <c r="AG112" s="574"/>
      <c r="AH112" s="574"/>
      <c r="AI112" s="574"/>
      <c r="AJ112" s="574"/>
      <c r="AK112" s="574"/>
      <c r="AL112" s="586"/>
      <c r="AM112" s="586"/>
      <c r="AN112" s="586"/>
      <c r="AO112" s="586"/>
      <c r="AP112" s="586"/>
      <c r="AQ112" s="586"/>
      <c r="AR112" s="586"/>
      <c r="AS112" s="586"/>
      <c r="AT112" s="586"/>
      <c r="AU112" s="586"/>
      <c r="AV112" s="586"/>
      <c r="AW112" s="586"/>
      <c r="AX112" s="586"/>
      <c r="AY112" s="586"/>
      <c r="AZ112" s="586"/>
      <c r="BA112" s="586"/>
      <c r="BB112" s="586"/>
      <c r="BC112" s="586"/>
      <c r="BD112" s="586"/>
      <c r="BE112" s="586"/>
      <c r="BF112" s="586"/>
      <c r="BG112" s="586"/>
      <c r="BH112" s="586"/>
      <c r="BI112" s="586"/>
      <c r="BJ112" s="586"/>
      <c r="BK112" s="586"/>
      <c r="BL112" s="586"/>
      <c r="BM112" s="586"/>
      <c r="BN112" s="586"/>
      <c r="BO112" s="575"/>
      <c r="BP112" s="575"/>
      <c r="BQ112" s="610"/>
      <c r="BR112" s="610"/>
      <c r="BS112" s="586"/>
      <c r="BT112" s="586"/>
      <c r="BU112" s="586"/>
      <c r="BV112" s="586"/>
      <c r="BW112" s="586"/>
      <c r="BX112" s="586"/>
    </row>
    <row r="113" spans="9:76" s="305" customFormat="1" x14ac:dyDescent="0.2">
      <c r="I113" s="574"/>
      <c r="T113" s="574"/>
      <c r="U113" s="602"/>
      <c r="V113" s="597"/>
      <c r="W113" s="602"/>
      <c r="X113" s="597"/>
      <c r="Y113" s="575"/>
      <c r="Z113" s="575"/>
      <c r="AA113" s="575"/>
      <c r="AB113" s="586"/>
      <c r="AC113" s="586"/>
      <c r="AD113" s="586"/>
      <c r="AE113" s="586"/>
      <c r="AF113" s="586"/>
      <c r="AG113" s="574"/>
      <c r="AH113" s="574"/>
      <c r="AI113" s="574"/>
      <c r="AJ113" s="574"/>
      <c r="AK113" s="574"/>
      <c r="AL113" s="586"/>
      <c r="AM113" s="586"/>
      <c r="AN113" s="586"/>
      <c r="AO113" s="586"/>
      <c r="AP113" s="586"/>
      <c r="AQ113" s="586"/>
      <c r="AR113" s="586"/>
      <c r="AS113" s="586"/>
      <c r="AT113" s="586"/>
      <c r="AU113" s="586"/>
      <c r="AV113" s="586"/>
      <c r="AW113" s="586"/>
      <c r="AX113" s="586"/>
      <c r="AY113" s="586"/>
      <c r="AZ113" s="586"/>
      <c r="BA113" s="586"/>
      <c r="BB113" s="586"/>
      <c r="BC113" s="586"/>
      <c r="BD113" s="586"/>
      <c r="BE113" s="586"/>
      <c r="BF113" s="586"/>
      <c r="BG113" s="586"/>
      <c r="BH113" s="586"/>
      <c r="BI113" s="586"/>
      <c r="BJ113" s="586"/>
      <c r="BK113" s="586"/>
      <c r="BL113" s="586"/>
      <c r="BM113" s="586"/>
      <c r="BN113" s="586"/>
      <c r="BO113" s="575"/>
      <c r="BP113" s="575"/>
      <c r="BQ113" s="610"/>
      <c r="BR113" s="610"/>
      <c r="BS113" s="586"/>
      <c r="BT113" s="586"/>
      <c r="BU113" s="586"/>
      <c r="BV113" s="586"/>
      <c r="BW113" s="586"/>
      <c r="BX113" s="586"/>
    </row>
    <row r="114" spans="9:76" s="305" customFormat="1" x14ac:dyDescent="0.2">
      <c r="I114" s="574"/>
      <c r="T114" s="574"/>
      <c r="U114" s="602"/>
      <c r="V114" s="597"/>
      <c r="W114" s="602"/>
      <c r="X114" s="597"/>
      <c r="Y114" s="575"/>
      <c r="Z114" s="575"/>
      <c r="AA114" s="575"/>
      <c r="AB114" s="586"/>
      <c r="AC114" s="586"/>
      <c r="AD114" s="586"/>
      <c r="AE114" s="586"/>
      <c r="AF114" s="586"/>
      <c r="AG114" s="574"/>
      <c r="AH114" s="574"/>
      <c r="AI114" s="574"/>
      <c r="AJ114" s="574"/>
      <c r="AK114" s="574"/>
      <c r="AL114" s="586"/>
      <c r="AM114" s="586"/>
      <c r="AN114" s="586"/>
      <c r="AO114" s="586"/>
      <c r="AP114" s="586"/>
      <c r="AQ114" s="586"/>
      <c r="AR114" s="586"/>
      <c r="AS114" s="586"/>
      <c r="AT114" s="586"/>
      <c r="AU114" s="586"/>
      <c r="AV114" s="586"/>
      <c r="AW114" s="586"/>
      <c r="AX114" s="586"/>
      <c r="AY114" s="586"/>
      <c r="AZ114" s="586"/>
      <c r="BA114" s="586"/>
      <c r="BB114" s="586"/>
      <c r="BC114" s="586"/>
      <c r="BD114" s="586"/>
      <c r="BE114" s="586"/>
      <c r="BF114" s="586"/>
      <c r="BG114" s="586"/>
      <c r="BH114" s="586"/>
      <c r="BI114" s="586"/>
      <c r="BJ114" s="586"/>
      <c r="BK114" s="586"/>
      <c r="BL114" s="586"/>
      <c r="BM114" s="586"/>
      <c r="BN114" s="586"/>
      <c r="BO114" s="575"/>
      <c r="BP114" s="575"/>
      <c r="BQ114" s="610"/>
      <c r="BR114" s="610"/>
      <c r="BS114" s="586"/>
      <c r="BT114" s="586"/>
      <c r="BU114" s="586"/>
      <c r="BV114" s="586"/>
      <c r="BW114" s="586"/>
      <c r="BX114" s="586"/>
    </row>
    <row r="115" spans="9:76" s="305" customFormat="1" x14ac:dyDescent="0.2">
      <c r="I115" s="574"/>
      <c r="T115" s="574"/>
      <c r="U115" s="602"/>
      <c r="V115" s="597"/>
      <c r="W115" s="602"/>
      <c r="X115" s="597"/>
      <c r="Y115" s="575"/>
      <c r="Z115" s="575"/>
      <c r="AA115" s="575"/>
      <c r="AB115" s="586"/>
      <c r="AC115" s="586"/>
      <c r="AD115" s="586"/>
      <c r="AE115" s="586"/>
      <c r="AF115" s="586"/>
      <c r="AG115" s="574"/>
      <c r="AH115" s="574"/>
      <c r="AI115" s="574"/>
      <c r="AJ115" s="574"/>
      <c r="AK115" s="574"/>
      <c r="AL115" s="586"/>
      <c r="AM115" s="586"/>
      <c r="AN115" s="586"/>
      <c r="AO115" s="586"/>
      <c r="AP115" s="586"/>
      <c r="AQ115" s="586"/>
      <c r="AR115" s="586"/>
      <c r="AS115" s="586"/>
      <c r="AT115" s="586"/>
      <c r="AU115" s="586"/>
      <c r="AV115" s="586"/>
      <c r="AW115" s="586"/>
      <c r="AX115" s="586"/>
      <c r="AY115" s="586"/>
      <c r="AZ115" s="586"/>
      <c r="BA115" s="586"/>
      <c r="BB115" s="586"/>
      <c r="BC115" s="586"/>
      <c r="BD115" s="586"/>
      <c r="BE115" s="586"/>
      <c r="BF115" s="586"/>
      <c r="BG115" s="586"/>
      <c r="BH115" s="586"/>
      <c r="BI115" s="586"/>
      <c r="BJ115" s="586"/>
      <c r="BK115" s="586"/>
      <c r="BL115" s="586"/>
      <c r="BM115" s="586"/>
      <c r="BN115" s="586"/>
      <c r="BO115" s="575"/>
      <c r="BP115" s="575"/>
      <c r="BQ115" s="610"/>
      <c r="BR115" s="610"/>
      <c r="BS115" s="586"/>
      <c r="BT115" s="586"/>
      <c r="BU115" s="586"/>
      <c r="BV115" s="586"/>
      <c r="BW115" s="586"/>
      <c r="BX115" s="586"/>
    </row>
    <row r="116" spans="9:76" s="305" customFormat="1" x14ac:dyDescent="0.2">
      <c r="I116" s="574"/>
      <c r="T116" s="574"/>
      <c r="U116" s="602"/>
      <c r="V116" s="597"/>
      <c r="W116" s="602"/>
      <c r="X116" s="597"/>
      <c r="Y116" s="575"/>
      <c r="Z116" s="575"/>
      <c r="AA116" s="575"/>
      <c r="AB116" s="586"/>
      <c r="AC116" s="586"/>
      <c r="AD116" s="586"/>
      <c r="AE116" s="586"/>
      <c r="AF116" s="586"/>
      <c r="AG116" s="574"/>
      <c r="AH116" s="574"/>
      <c r="AI116" s="574"/>
      <c r="AJ116" s="574"/>
      <c r="AK116" s="574"/>
      <c r="AL116" s="586"/>
      <c r="AM116" s="586"/>
      <c r="AN116" s="586"/>
      <c r="AO116" s="586"/>
      <c r="AP116" s="586"/>
      <c r="AQ116" s="586"/>
      <c r="AR116" s="586"/>
      <c r="AS116" s="586"/>
      <c r="AT116" s="586"/>
      <c r="AU116" s="586"/>
      <c r="AV116" s="586"/>
      <c r="AW116" s="586"/>
      <c r="AX116" s="586"/>
      <c r="AY116" s="586"/>
      <c r="AZ116" s="586"/>
      <c r="BA116" s="586"/>
      <c r="BB116" s="586"/>
      <c r="BC116" s="586"/>
      <c r="BD116" s="586"/>
      <c r="BE116" s="586"/>
      <c r="BF116" s="586"/>
      <c r="BG116" s="586"/>
      <c r="BH116" s="586"/>
      <c r="BI116" s="586"/>
      <c r="BJ116" s="586"/>
      <c r="BK116" s="586"/>
      <c r="BL116" s="586"/>
      <c r="BM116" s="586"/>
      <c r="BN116" s="586"/>
      <c r="BO116" s="575"/>
      <c r="BP116" s="575"/>
      <c r="BQ116" s="610"/>
      <c r="BR116" s="610"/>
      <c r="BS116" s="586"/>
      <c r="BT116" s="586"/>
      <c r="BU116" s="586"/>
      <c r="BV116" s="586"/>
      <c r="BW116" s="586"/>
      <c r="BX116" s="586"/>
    </row>
    <row r="117" spans="9:76" s="305" customFormat="1" x14ac:dyDescent="0.2">
      <c r="I117" s="574"/>
      <c r="T117" s="574"/>
      <c r="U117" s="602"/>
      <c r="V117" s="597"/>
      <c r="W117" s="602"/>
      <c r="X117" s="597"/>
      <c r="Y117" s="575"/>
      <c r="Z117" s="575"/>
      <c r="AA117" s="575"/>
      <c r="AB117" s="586"/>
      <c r="AC117" s="586"/>
      <c r="AD117" s="586"/>
      <c r="AE117" s="586"/>
      <c r="AF117" s="586"/>
      <c r="AG117" s="574"/>
      <c r="AH117" s="574"/>
      <c r="AI117" s="574"/>
      <c r="AJ117" s="574"/>
      <c r="AK117" s="574"/>
      <c r="AL117" s="586"/>
      <c r="AM117" s="586"/>
      <c r="AN117" s="586"/>
      <c r="AO117" s="586"/>
      <c r="AP117" s="586"/>
      <c r="AQ117" s="586"/>
      <c r="AR117" s="586"/>
      <c r="AS117" s="586"/>
      <c r="AT117" s="586"/>
      <c r="AU117" s="586"/>
      <c r="AV117" s="586"/>
      <c r="AW117" s="586"/>
      <c r="AX117" s="586"/>
      <c r="AY117" s="586"/>
      <c r="AZ117" s="586"/>
      <c r="BA117" s="586"/>
      <c r="BB117" s="586"/>
      <c r="BC117" s="586"/>
      <c r="BD117" s="586"/>
      <c r="BE117" s="586"/>
      <c r="BF117" s="586"/>
      <c r="BG117" s="586"/>
      <c r="BH117" s="586"/>
      <c r="BI117" s="586"/>
      <c r="BJ117" s="586"/>
      <c r="BK117" s="586"/>
      <c r="BL117" s="586"/>
      <c r="BM117" s="586"/>
      <c r="BN117" s="586"/>
      <c r="BO117" s="575"/>
      <c r="BP117" s="575"/>
      <c r="BQ117" s="610"/>
      <c r="BR117" s="610"/>
      <c r="BS117" s="586"/>
      <c r="BT117" s="586"/>
      <c r="BU117" s="586"/>
      <c r="BV117" s="586"/>
      <c r="BW117" s="586"/>
      <c r="BX117" s="586"/>
    </row>
    <row r="118" spans="9:76" s="305" customFormat="1" x14ac:dyDescent="0.2">
      <c r="I118" s="574"/>
      <c r="T118" s="574"/>
      <c r="U118" s="602"/>
      <c r="V118" s="597"/>
      <c r="W118" s="602"/>
      <c r="X118" s="597"/>
      <c r="Y118" s="575"/>
      <c r="Z118" s="575"/>
      <c r="AA118" s="575"/>
      <c r="AB118" s="586"/>
      <c r="AC118" s="586"/>
      <c r="AD118" s="586"/>
      <c r="AE118" s="586"/>
      <c r="AF118" s="586"/>
      <c r="AG118" s="574"/>
      <c r="AH118" s="574"/>
      <c r="AI118" s="574"/>
      <c r="AJ118" s="574"/>
      <c r="AK118" s="574"/>
      <c r="AL118" s="586"/>
      <c r="AM118" s="586"/>
      <c r="AN118" s="586"/>
      <c r="AO118" s="586"/>
      <c r="AP118" s="586"/>
      <c r="AQ118" s="586"/>
      <c r="AR118" s="586"/>
      <c r="AS118" s="586"/>
      <c r="AT118" s="586"/>
      <c r="AU118" s="586"/>
      <c r="AV118" s="586"/>
      <c r="AW118" s="586"/>
      <c r="AX118" s="586"/>
      <c r="AY118" s="586"/>
      <c r="AZ118" s="586"/>
      <c r="BA118" s="586"/>
      <c r="BB118" s="586"/>
      <c r="BC118" s="586"/>
      <c r="BD118" s="586"/>
      <c r="BE118" s="586"/>
      <c r="BF118" s="586"/>
      <c r="BG118" s="586"/>
      <c r="BH118" s="586"/>
      <c r="BI118" s="586"/>
      <c r="BJ118" s="586"/>
      <c r="BK118" s="586"/>
      <c r="BL118" s="586"/>
      <c r="BM118" s="586"/>
      <c r="BN118" s="586"/>
      <c r="BO118" s="575"/>
      <c r="BP118" s="575"/>
      <c r="BQ118" s="610"/>
      <c r="BR118" s="610"/>
      <c r="BS118" s="586"/>
      <c r="BT118" s="586"/>
      <c r="BU118" s="586"/>
      <c r="BV118" s="586"/>
      <c r="BW118" s="586"/>
      <c r="BX118" s="586"/>
    </row>
    <row r="119" spans="9:76" s="305" customFormat="1" x14ac:dyDescent="0.2">
      <c r="I119" s="574"/>
      <c r="T119" s="574"/>
      <c r="U119" s="602"/>
      <c r="V119" s="597"/>
      <c r="W119" s="602"/>
      <c r="X119" s="597"/>
      <c r="Y119" s="575"/>
      <c r="Z119" s="575"/>
      <c r="AA119" s="575"/>
      <c r="AB119" s="586"/>
      <c r="AC119" s="586"/>
      <c r="AD119" s="586"/>
      <c r="AE119" s="586"/>
      <c r="AF119" s="586"/>
      <c r="AG119" s="574"/>
      <c r="AH119" s="574"/>
      <c r="AI119" s="574"/>
      <c r="AJ119" s="574"/>
      <c r="AK119" s="574"/>
      <c r="AL119" s="586"/>
      <c r="AM119" s="586"/>
      <c r="AN119" s="586"/>
      <c r="AO119" s="586"/>
      <c r="AP119" s="586"/>
      <c r="AQ119" s="586"/>
      <c r="AR119" s="586"/>
      <c r="AS119" s="586"/>
      <c r="AT119" s="586"/>
      <c r="AU119" s="586"/>
      <c r="AV119" s="586"/>
      <c r="AW119" s="586"/>
      <c r="AX119" s="586"/>
      <c r="AY119" s="586"/>
      <c r="AZ119" s="586"/>
      <c r="BA119" s="586"/>
      <c r="BB119" s="586"/>
      <c r="BC119" s="586"/>
      <c r="BD119" s="586"/>
      <c r="BE119" s="586"/>
      <c r="BF119" s="586"/>
      <c r="BG119" s="586"/>
      <c r="BH119" s="586"/>
      <c r="BI119" s="586"/>
      <c r="BJ119" s="586"/>
      <c r="BK119" s="586"/>
      <c r="BL119" s="586"/>
      <c r="BM119" s="586"/>
      <c r="BN119" s="586"/>
      <c r="BO119" s="575"/>
      <c r="BP119" s="575"/>
      <c r="BQ119" s="610"/>
      <c r="BR119" s="610"/>
      <c r="BS119" s="586"/>
      <c r="BT119" s="586"/>
      <c r="BU119" s="586"/>
      <c r="BV119" s="586"/>
      <c r="BW119" s="586"/>
      <c r="BX119" s="586"/>
    </row>
    <row r="120" spans="9:76" s="305" customFormat="1" x14ac:dyDescent="0.2">
      <c r="I120" s="574"/>
      <c r="T120" s="574"/>
      <c r="U120" s="602"/>
      <c r="V120" s="597"/>
      <c r="W120" s="602"/>
      <c r="X120" s="597"/>
      <c r="Y120" s="575"/>
      <c r="Z120" s="575"/>
      <c r="AA120" s="575"/>
      <c r="AB120" s="586"/>
      <c r="AC120" s="586"/>
      <c r="AD120" s="586"/>
      <c r="AE120" s="586"/>
      <c r="AF120" s="586"/>
      <c r="AG120" s="574"/>
      <c r="AH120" s="574"/>
      <c r="AI120" s="574"/>
      <c r="AJ120" s="574"/>
      <c r="AK120" s="574"/>
      <c r="AL120" s="586"/>
      <c r="AM120" s="586"/>
      <c r="AN120" s="586"/>
      <c r="AO120" s="586"/>
      <c r="AP120" s="586"/>
      <c r="AQ120" s="586"/>
      <c r="AR120" s="586"/>
      <c r="AS120" s="586"/>
      <c r="AT120" s="586"/>
      <c r="AU120" s="586"/>
      <c r="AV120" s="586"/>
      <c r="AW120" s="586"/>
      <c r="AX120" s="586"/>
      <c r="AY120" s="586"/>
      <c r="AZ120" s="586"/>
      <c r="BA120" s="586"/>
      <c r="BB120" s="586"/>
      <c r="BC120" s="586"/>
      <c r="BD120" s="586"/>
      <c r="BE120" s="586"/>
      <c r="BF120" s="586"/>
      <c r="BG120" s="586"/>
      <c r="BH120" s="586"/>
      <c r="BI120" s="586"/>
      <c r="BJ120" s="586"/>
      <c r="BK120" s="586"/>
      <c r="BL120" s="586"/>
      <c r="BM120" s="586"/>
      <c r="BN120" s="586"/>
      <c r="BO120" s="575"/>
      <c r="BP120" s="575"/>
      <c r="BQ120" s="610"/>
      <c r="BR120" s="610"/>
      <c r="BS120" s="586"/>
      <c r="BT120" s="586"/>
      <c r="BU120" s="586"/>
      <c r="BV120" s="586"/>
      <c r="BW120" s="586"/>
      <c r="BX120" s="586"/>
    </row>
    <row r="121" spans="9:76" s="305" customFormat="1" x14ac:dyDescent="0.2">
      <c r="I121" s="574"/>
      <c r="T121" s="574"/>
      <c r="U121" s="602"/>
      <c r="V121" s="597"/>
      <c r="W121" s="602"/>
      <c r="X121" s="597"/>
      <c r="Y121" s="575"/>
      <c r="Z121" s="575"/>
      <c r="AA121" s="575"/>
      <c r="AB121" s="586"/>
      <c r="AC121" s="586"/>
      <c r="AD121" s="586"/>
      <c r="AE121" s="586"/>
      <c r="AF121" s="586"/>
      <c r="AG121" s="574"/>
      <c r="AH121" s="574"/>
      <c r="AI121" s="574"/>
      <c r="AJ121" s="574"/>
      <c r="AK121" s="574"/>
      <c r="AL121" s="586"/>
      <c r="AM121" s="586"/>
      <c r="AN121" s="586"/>
      <c r="AO121" s="586"/>
      <c r="AP121" s="586"/>
      <c r="AQ121" s="586"/>
      <c r="AR121" s="586"/>
      <c r="AS121" s="586"/>
      <c r="AT121" s="586"/>
      <c r="AU121" s="586"/>
      <c r="AV121" s="586"/>
      <c r="AW121" s="586"/>
      <c r="AX121" s="586"/>
      <c r="AY121" s="586"/>
      <c r="AZ121" s="586"/>
      <c r="BA121" s="586"/>
      <c r="BB121" s="586"/>
      <c r="BC121" s="586"/>
      <c r="BD121" s="586"/>
      <c r="BE121" s="586"/>
      <c r="BF121" s="586"/>
      <c r="BG121" s="586"/>
      <c r="BH121" s="586"/>
      <c r="BI121" s="586"/>
      <c r="BJ121" s="586"/>
      <c r="BK121" s="586"/>
      <c r="BL121" s="586"/>
      <c r="BM121" s="586"/>
      <c r="BN121" s="586"/>
      <c r="BO121" s="575"/>
      <c r="BP121" s="575"/>
      <c r="BQ121" s="610"/>
      <c r="BR121" s="610"/>
      <c r="BS121" s="586"/>
      <c r="BT121" s="586"/>
      <c r="BU121" s="586"/>
      <c r="BV121" s="586"/>
      <c r="BW121" s="586"/>
      <c r="BX121" s="586"/>
    </row>
    <row r="122" spans="9:76" s="305" customFormat="1" x14ac:dyDescent="0.2">
      <c r="I122" s="574"/>
      <c r="T122" s="574"/>
      <c r="U122" s="602"/>
      <c r="V122" s="597"/>
      <c r="W122" s="602"/>
      <c r="X122" s="597"/>
      <c r="Y122" s="575"/>
      <c r="Z122" s="575"/>
      <c r="AA122" s="575"/>
      <c r="AB122" s="586"/>
      <c r="AC122" s="586"/>
      <c r="AD122" s="586"/>
      <c r="AE122" s="586"/>
      <c r="AF122" s="586"/>
      <c r="AG122" s="574"/>
      <c r="AH122" s="574"/>
      <c r="AI122" s="574"/>
      <c r="AJ122" s="574"/>
      <c r="AK122" s="574"/>
      <c r="AL122" s="586"/>
      <c r="AM122" s="586"/>
      <c r="AN122" s="586"/>
      <c r="AO122" s="586"/>
      <c r="AP122" s="586"/>
      <c r="AQ122" s="586"/>
      <c r="AR122" s="586"/>
      <c r="AS122" s="586"/>
      <c r="AT122" s="586"/>
      <c r="AU122" s="586"/>
      <c r="AV122" s="586"/>
      <c r="AW122" s="586"/>
      <c r="AX122" s="586"/>
      <c r="AY122" s="586"/>
      <c r="AZ122" s="586"/>
      <c r="BA122" s="586"/>
      <c r="BB122" s="586"/>
      <c r="BC122" s="586"/>
      <c r="BD122" s="586"/>
      <c r="BE122" s="586"/>
      <c r="BF122" s="586"/>
      <c r="BG122" s="586"/>
      <c r="BH122" s="586"/>
      <c r="BI122" s="586"/>
      <c r="BJ122" s="586"/>
      <c r="BK122" s="586"/>
      <c r="BL122" s="586"/>
      <c r="BM122" s="586"/>
      <c r="BN122" s="586"/>
      <c r="BO122" s="575"/>
      <c r="BP122" s="575"/>
      <c r="BQ122" s="610"/>
      <c r="BR122" s="610"/>
      <c r="BS122" s="586"/>
      <c r="BT122" s="586"/>
      <c r="BU122" s="586"/>
      <c r="BV122" s="586"/>
      <c r="BW122" s="586"/>
      <c r="BX122" s="586"/>
    </row>
    <row r="123" spans="9:76" s="305" customFormat="1" x14ac:dyDescent="0.2">
      <c r="I123" s="574"/>
      <c r="T123" s="574"/>
      <c r="U123" s="602"/>
      <c r="V123" s="597"/>
      <c r="W123" s="602"/>
      <c r="X123" s="597"/>
      <c r="Y123" s="575"/>
      <c r="Z123" s="575"/>
      <c r="AA123" s="575"/>
      <c r="AB123" s="586"/>
      <c r="AC123" s="586"/>
      <c r="AD123" s="586"/>
      <c r="AE123" s="586"/>
      <c r="AF123" s="586"/>
      <c r="AG123" s="574"/>
      <c r="AH123" s="574"/>
      <c r="AI123" s="574"/>
      <c r="AJ123" s="574"/>
      <c r="AK123" s="574"/>
      <c r="AL123" s="586"/>
      <c r="AM123" s="586"/>
      <c r="AN123" s="586"/>
      <c r="AO123" s="586"/>
      <c r="AP123" s="586"/>
      <c r="AQ123" s="586"/>
      <c r="AR123" s="586"/>
      <c r="AS123" s="586"/>
      <c r="AT123" s="586"/>
      <c r="AU123" s="586"/>
      <c r="AV123" s="586"/>
      <c r="AW123" s="586"/>
      <c r="AX123" s="586"/>
      <c r="AY123" s="586"/>
      <c r="AZ123" s="586"/>
      <c r="BA123" s="586"/>
      <c r="BB123" s="586"/>
      <c r="BC123" s="586"/>
      <c r="BD123" s="586"/>
      <c r="BE123" s="586"/>
      <c r="BF123" s="586"/>
      <c r="BG123" s="586"/>
      <c r="BH123" s="586"/>
      <c r="BI123" s="586"/>
      <c r="BJ123" s="586"/>
      <c r="BK123" s="586"/>
      <c r="BL123" s="586"/>
      <c r="BM123" s="586"/>
      <c r="BN123" s="586"/>
      <c r="BO123" s="575"/>
      <c r="BP123" s="575"/>
      <c r="BQ123" s="610"/>
      <c r="BR123" s="610"/>
      <c r="BS123" s="586"/>
      <c r="BT123" s="586"/>
      <c r="BU123" s="586"/>
      <c r="BV123" s="586"/>
      <c r="BW123" s="586"/>
      <c r="BX123" s="586"/>
    </row>
    <row r="124" spans="9:76" s="305" customFormat="1" x14ac:dyDescent="0.2">
      <c r="I124" s="574"/>
      <c r="T124" s="574"/>
      <c r="U124" s="602"/>
      <c r="V124" s="597"/>
      <c r="W124" s="602"/>
      <c r="X124" s="597"/>
      <c r="Y124" s="575"/>
      <c r="Z124" s="575"/>
      <c r="AA124" s="575"/>
      <c r="AB124" s="586"/>
      <c r="AC124" s="586"/>
      <c r="AD124" s="586"/>
      <c r="AE124" s="586"/>
      <c r="AF124" s="586"/>
      <c r="AG124" s="574"/>
      <c r="AH124" s="574"/>
      <c r="AI124" s="574"/>
      <c r="AJ124" s="574"/>
      <c r="AK124" s="574"/>
      <c r="AL124" s="586"/>
      <c r="AM124" s="586"/>
      <c r="AN124" s="586"/>
      <c r="AO124" s="586"/>
      <c r="AP124" s="586"/>
      <c r="AQ124" s="586"/>
      <c r="AR124" s="586"/>
      <c r="AS124" s="586"/>
      <c r="AT124" s="586"/>
      <c r="AU124" s="586"/>
      <c r="AV124" s="586"/>
      <c r="AW124" s="586"/>
      <c r="AX124" s="586"/>
      <c r="AY124" s="586"/>
      <c r="AZ124" s="586"/>
      <c r="BA124" s="586"/>
      <c r="BB124" s="586"/>
      <c r="BC124" s="586"/>
      <c r="BD124" s="586"/>
      <c r="BE124" s="586"/>
      <c r="BF124" s="586"/>
      <c r="BG124" s="586"/>
      <c r="BH124" s="586"/>
      <c r="BI124" s="586"/>
      <c r="BJ124" s="586"/>
      <c r="BK124" s="586"/>
      <c r="BL124" s="586"/>
      <c r="BM124" s="586"/>
      <c r="BN124" s="586"/>
      <c r="BO124" s="575"/>
      <c r="BP124" s="575"/>
      <c r="BQ124" s="610"/>
      <c r="BR124" s="610"/>
      <c r="BS124" s="586"/>
      <c r="BT124" s="586"/>
      <c r="BU124" s="586"/>
      <c r="BV124" s="586"/>
      <c r="BW124" s="586"/>
      <c r="BX124" s="586"/>
    </row>
    <row r="125" spans="9:76" s="305" customFormat="1" x14ac:dyDescent="0.2">
      <c r="I125" s="574"/>
      <c r="T125" s="574"/>
      <c r="U125" s="602"/>
      <c r="V125" s="597"/>
      <c r="W125" s="602"/>
      <c r="X125" s="597"/>
      <c r="Y125" s="575"/>
      <c r="Z125" s="575"/>
      <c r="AA125" s="575"/>
      <c r="AB125" s="586"/>
      <c r="AC125" s="586"/>
      <c r="AD125" s="586"/>
      <c r="AE125" s="586"/>
      <c r="AF125" s="586"/>
      <c r="AG125" s="574"/>
      <c r="AH125" s="574"/>
      <c r="AI125" s="574"/>
      <c r="AJ125" s="574"/>
      <c r="AK125" s="574"/>
      <c r="AL125" s="586"/>
      <c r="AM125" s="586"/>
      <c r="AN125" s="586"/>
      <c r="AO125" s="586"/>
      <c r="AP125" s="586"/>
      <c r="AQ125" s="586"/>
      <c r="AR125" s="586"/>
      <c r="AS125" s="586"/>
      <c r="AT125" s="586"/>
      <c r="AU125" s="586"/>
      <c r="AV125" s="586"/>
      <c r="AW125" s="586"/>
      <c r="AX125" s="586"/>
      <c r="AY125" s="586"/>
      <c r="AZ125" s="586"/>
      <c r="BA125" s="586"/>
      <c r="BB125" s="586"/>
      <c r="BC125" s="586"/>
      <c r="BD125" s="586"/>
      <c r="BE125" s="586"/>
      <c r="BF125" s="586"/>
      <c r="BG125" s="586"/>
      <c r="BH125" s="586"/>
      <c r="BI125" s="586"/>
      <c r="BJ125" s="586"/>
      <c r="BK125" s="586"/>
      <c r="BL125" s="586"/>
      <c r="BM125" s="586"/>
      <c r="BN125" s="586"/>
      <c r="BO125" s="575"/>
      <c r="BP125" s="575"/>
      <c r="BQ125" s="610"/>
      <c r="BR125" s="610"/>
      <c r="BS125" s="586"/>
      <c r="BT125" s="586"/>
      <c r="BU125" s="586"/>
      <c r="BV125" s="586"/>
      <c r="BW125" s="586"/>
      <c r="BX125" s="586"/>
    </row>
    <row r="126" spans="9:76" s="305" customFormat="1" x14ac:dyDescent="0.2">
      <c r="I126" s="574"/>
      <c r="T126" s="574"/>
      <c r="U126" s="602"/>
      <c r="V126" s="597"/>
      <c r="W126" s="602"/>
      <c r="X126" s="597"/>
      <c r="Y126" s="575"/>
      <c r="Z126" s="575"/>
      <c r="AA126" s="575"/>
      <c r="AB126" s="586"/>
      <c r="AC126" s="586"/>
      <c r="AD126" s="586"/>
      <c r="AE126" s="586"/>
      <c r="AF126" s="586"/>
      <c r="AG126" s="574"/>
      <c r="AH126" s="574"/>
      <c r="AI126" s="574"/>
      <c r="AJ126" s="574"/>
      <c r="AK126" s="574"/>
      <c r="AL126" s="586"/>
      <c r="AM126" s="586"/>
      <c r="AN126" s="586"/>
      <c r="AO126" s="586"/>
      <c r="AP126" s="586"/>
      <c r="AQ126" s="586"/>
      <c r="AR126" s="586"/>
      <c r="AS126" s="586"/>
      <c r="AT126" s="586"/>
      <c r="AU126" s="586"/>
      <c r="AV126" s="586"/>
      <c r="AW126" s="586"/>
      <c r="AX126" s="586"/>
      <c r="AY126" s="586"/>
      <c r="AZ126" s="586"/>
      <c r="BA126" s="586"/>
      <c r="BB126" s="586"/>
      <c r="BC126" s="586"/>
      <c r="BD126" s="586"/>
      <c r="BE126" s="586"/>
      <c r="BF126" s="586"/>
      <c r="BG126" s="586"/>
      <c r="BH126" s="586"/>
      <c r="BI126" s="586"/>
      <c r="BJ126" s="586"/>
      <c r="BK126" s="586"/>
      <c r="BL126" s="586"/>
      <c r="BM126" s="586"/>
      <c r="BN126" s="586"/>
      <c r="BO126" s="575"/>
      <c r="BP126" s="575"/>
      <c r="BQ126" s="610"/>
      <c r="BR126" s="610"/>
      <c r="BS126" s="586"/>
      <c r="BT126" s="586"/>
      <c r="BU126" s="586"/>
      <c r="BV126" s="586"/>
      <c r="BW126" s="586"/>
      <c r="BX126" s="586"/>
    </row>
    <row r="127" spans="9:76" s="305" customFormat="1" x14ac:dyDescent="0.2">
      <c r="I127" s="574"/>
      <c r="T127" s="574"/>
      <c r="U127" s="602"/>
      <c r="V127" s="597"/>
      <c r="W127" s="602"/>
      <c r="X127" s="597"/>
      <c r="Y127" s="575"/>
      <c r="Z127" s="575"/>
      <c r="AA127" s="575"/>
      <c r="AB127" s="586"/>
      <c r="AC127" s="586"/>
      <c r="AD127" s="586"/>
      <c r="AE127" s="586"/>
      <c r="AF127" s="586"/>
      <c r="AG127" s="574"/>
      <c r="AH127" s="574"/>
      <c r="AI127" s="574"/>
      <c r="AJ127" s="574"/>
      <c r="AK127" s="574"/>
      <c r="AL127" s="586"/>
      <c r="AM127" s="586"/>
      <c r="AN127" s="586"/>
      <c r="AO127" s="586"/>
      <c r="AP127" s="586"/>
      <c r="AQ127" s="586"/>
      <c r="AR127" s="586"/>
      <c r="AS127" s="586"/>
      <c r="AT127" s="586"/>
      <c r="AU127" s="586"/>
      <c r="AV127" s="586"/>
      <c r="AW127" s="586"/>
      <c r="AX127" s="586"/>
      <c r="AY127" s="586"/>
      <c r="AZ127" s="586"/>
      <c r="BA127" s="586"/>
      <c r="BB127" s="586"/>
      <c r="BC127" s="586"/>
      <c r="BD127" s="586"/>
      <c r="BE127" s="586"/>
      <c r="BF127" s="586"/>
      <c r="BG127" s="586"/>
      <c r="BH127" s="586"/>
      <c r="BI127" s="586"/>
      <c r="BJ127" s="586"/>
      <c r="BK127" s="586"/>
      <c r="BL127" s="586"/>
      <c r="BM127" s="586"/>
      <c r="BN127" s="586"/>
      <c r="BO127" s="575"/>
      <c r="BP127" s="575"/>
      <c r="BQ127" s="610"/>
      <c r="BR127" s="610"/>
      <c r="BS127" s="586"/>
      <c r="BT127" s="586"/>
      <c r="BU127" s="586"/>
      <c r="BV127" s="586"/>
      <c r="BW127" s="586"/>
      <c r="BX127" s="586"/>
    </row>
    <row r="128" spans="9:76" s="305" customFormat="1" x14ac:dyDescent="0.2">
      <c r="I128" s="574"/>
      <c r="T128" s="574"/>
      <c r="U128" s="602"/>
      <c r="V128" s="597"/>
      <c r="W128" s="602"/>
      <c r="X128" s="597"/>
      <c r="Y128" s="575"/>
      <c r="Z128" s="575"/>
      <c r="AA128" s="575"/>
      <c r="AB128" s="586"/>
      <c r="AC128" s="586"/>
      <c r="AD128" s="586"/>
      <c r="AE128" s="586"/>
      <c r="AF128" s="586"/>
      <c r="AG128" s="574"/>
      <c r="AH128" s="574"/>
      <c r="AI128" s="574"/>
      <c r="AJ128" s="574"/>
      <c r="AK128" s="574"/>
      <c r="AL128" s="586"/>
      <c r="AM128" s="586"/>
      <c r="AN128" s="586"/>
      <c r="AO128" s="586"/>
      <c r="AP128" s="586"/>
      <c r="AQ128" s="586"/>
      <c r="AR128" s="586"/>
      <c r="AS128" s="586"/>
      <c r="AT128" s="586"/>
      <c r="AU128" s="586"/>
      <c r="AV128" s="586"/>
      <c r="AW128" s="586"/>
      <c r="AX128" s="586"/>
      <c r="AY128" s="586"/>
      <c r="AZ128" s="586"/>
      <c r="BA128" s="586"/>
      <c r="BB128" s="586"/>
      <c r="BC128" s="586"/>
      <c r="BD128" s="586"/>
      <c r="BE128" s="586"/>
      <c r="BF128" s="586"/>
      <c r="BG128" s="586"/>
      <c r="BH128" s="586"/>
      <c r="BI128" s="586"/>
      <c r="BJ128" s="586"/>
      <c r="BK128" s="586"/>
      <c r="BL128" s="586"/>
      <c r="BM128" s="586"/>
      <c r="BN128" s="586"/>
      <c r="BO128" s="575"/>
      <c r="BP128" s="575"/>
      <c r="BQ128" s="610"/>
      <c r="BR128" s="610"/>
      <c r="BS128" s="586"/>
      <c r="BT128" s="586"/>
      <c r="BU128" s="586"/>
      <c r="BV128" s="586"/>
      <c r="BW128" s="586"/>
      <c r="BX128" s="586"/>
    </row>
    <row r="129" spans="9:76" s="305" customFormat="1" x14ac:dyDescent="0.2">
      <c r="I129" s="574"/>
      <c r="T129" s="574"/>
      <c r="U129" s="602"/>
      <c r="V129" s="597"/>
      <c r="W129" s="602"/>
      <c r="X129" s="597"/>
      <c r="Y129" s="575"/>
      <c r="Z129" s="575"/>
      <c r="AA129" s="575"/>
      <c r="AB129" s="586"/>
      <c r="AC129" s="586"/>
      <c r="AD129" s="586"/>
      <c r="AE129" s="586"/>
      <c r="AF129" s="586"/>
      <c r="AG129" s="574"/>
      <c r="AH129" s="574"/>
      <c r="AI129" s="574"/>
      <c r="AJ129" s="574"/>
      <c r="AK129" s="574"/>
      <c r="AL129" s="586"/>
      <c r="AM129" s="586"/>
      <c r="AN129" s="586"/>
      <c r="AO129" s="586"/>
      <c r="AP129" s="586"/>
      <c r="AQ129" s="586"/>
      <c r="AR129" s="586"/>
      <c r="AS129" s="586"/>
      <c r="AT129" s="586"/>
      <c r="AU129" s="586"/>
      <c r="AV129" s="586"/>
      <c r="AW129" s="586"/>
      <c r="AX129" s="586"/>
      <c r="AY129" s="586"/>
      <c r="AZ129" s="586"/>
      <c r="BA129" s="586"/>
      <c r="BB129" s="586"/>
      <c r="BC129" s="586"/>
      <c r="BD129" s="586"/>
      <c r="BE129" s="586"/>
      <c r="BF129" s="586"/>
      <c r="BG129" s="586"/>
      <c r="BH129" s="586"/>
      <c r="BI129" s="586"/>
      <c r="BJ129" s="586"/>
      <c r="BK129" s="586"/>
      <c r="BL129" s="586"/>
      <c r="BM129" s="586"/>
      <c r="BN129" s="586"/>
      <c r="BO129" s="575"/>
      <c r="BP129" s="575"/>
      <c r="BQ129" s="610"/>
      <c r="BR129" s="610"/>
      <c r="BS129" s="586"/>
      <c r="BT129" s="586"/>
      <c r="BU129" s="586"/>
      <c r="BV129" s="586"/>
      <c r="BW129" s="586"/>
      <c r="BX129" s="586"/>
    </row>
    <row r="130" spans="9:76" s="305" customFormat="1" x14ac:dyDescent="0.2">
      <c r="I130" s="574"/>
      <c r="T130" s="574"/>
      <c r="U130" s="602"/>
      <c r="V130" s="597"/>
      <c r="W130" s="602"/>
      <c r="X130" s="597"/>
      <c r="Y130" s="575"/>
      <c r="Z130" s="575"/>
      <c r="AA130" s="575"/>
      <c r="AB130" s="586"/>
      <c r="AC130" s="586"/>
      <c r="AD130" s="586"/>
      <c r="AE130" s="586"/>
      <c r="AF130" s="586"/>
      <c r="AG130" s="574"/>
      <c r="AH130" s="574"/>
      <c r="AI130" s="574"/>
      <c r="AJ130" s="574"/>
      <c r="AK130" s="574"/>
      <c r="AL130" s="586"/>
      <c r="AM130" s="586"/>
      <c r="AN130" s="586"/>
      <c r="AO130" s="586"/>
      <c r="AP130" s="586"/>
      <c r="AQ130" s="586"/>
      <c r="AR130" s="586"/>
      <c r="AS130" s="586"/>
      <c r="AT130" s="586"/>
      <c r="AU130" s="586"/>
      <c r="AV130" s="586"/>
      <c r="AW130" s="586"/>
      <c r="AX130" s="586"/>
      <c r="AY130" s="586"/>
      <c r="AZ130" s="586"/>
      <c r="BA130" s="586"/>
      <c r="BB130" s="586"/>
      <c r="BC130" s="586"/>
      <c r="BD130" s="586"/>
      <c r="BE130" s="586"/>
      <c r="BF130" s="586"/>
      <c r="BG130" s="586"/>
      <c r="BH130" s="586"/>
      <c r="BI130" s="586"/>
      <c r="BJ130" s="586"/>
      <c r="BK130" s="586"/>
      <c r="BL130" s="586"/>
      <c r="BM130" s="586"/>
      <c r="BN130" s="586"/>
      <c r="BO130" s="575"/>
      <c r="BP130" s="575"/>
      <c r="BQ130" s="610"/>
      <c r="BR130" s="610"/>
      <c r="BS130" s="586"/>
      <c r="BT130" s="586"/>
      <c r="BU130" s="586"/>
      <c r="BV130" s="586"/>
      <c r="BW130" s="586"/>
      <c r="BX130" s="586"/>
    </row>
    <row r="131" spans="9:76" s="305" customFormat="1" x14ac:dyDescent="0.2">
      <c r="I131" s="574"/>
      <c r="T131" s="574"/>
      <c r="U131" s="602"/>
      <c r="V131" s="597"/>
      <c r="W131" s="602"/>
      <c r="X131" s="597"/>
      <c r="Y131" s="575"/>
      <c r="Z131" s="575"/>
      <c r="AA131" s="575"/>
      <c r="AB131" s="586"/>
      <c r="AC131" s="586"/>
      <c r="AD131" s="586"/>
      <c r="AE131" s="586"/>
      <c r="AF131" s="586"/>
      <c r="AG131" s="574"/>
      <c r="AH131" s="574"/>
      <c r="AI131" s="574"/>
      <c r="AJ131" s="574"/>
      <c r="AK131" s="574"/>
      <c r="AL131" s="586"/>
      <c r="AM131" s="586"/>
      <c r="AN131" s="586"/>
      <c r="AO131" s="586"/>
      <c r="AP131" s="586"/>
      <c r="AQ131" s="586"/>
      <c r="AR131" s="586"/>
      <c r="AS131" s="586"/>
      <c r="AT131" s="586"/>
      <c r="AU131" s="586"/>
      <c r="AV131" s="586"/>
      <c r="AW131" s="586"/>
      <c r="AX131" s="586"/>
      <c r="AY131" s="586"/>
      <c r="AZ131" s="586"/>
      <c r="BA131" s="586"/>
      <c r="BB131" s="586"/>
      <c r="BC131" s="586"/>
      <c r="BD131" s="586"/>
      <c r="BE131" s="586"/>
      <c r="BF131" s="586"/>
      <c r="BG131" s="586"/>
      <c r="BH131" s="586"/>
      <c r="BI131" s="586"/>
      <c r="BJ131" s="586"/>
      <c r="BK131" s="586"/>
      <c r="BL131" s="586"/>
      <c r="BM131" s="586"/>
      <c r="BN131" s="586"/>
      <c r="BO131" s="575"/>
      <c r="BP131" s="575"/>
      <c r="BQ131" s="610"/>
      <c r="BR131" s="610"/>
      <c r="BS131" s="586"/>
      <c r="BT131" s="586"/>
      <c r="BU131" s="586"/>
      <c r="BV131" s="586"/>
      <c r="BW131" s="586"/>
      <c r="BX131" s="586"/>
    </row>
    <row r="132" spans="9:76" s="305" customFormat="1" x14ac:dyDescent="0.2">
      <c r="I132" s="574"/>
      <c r="T132" s="574"/>
      <c r="U132" s="602"/>
      <c r="V132" s="597"/>
      <c r="W132" s="602"/>
      <c r="X132" s="597"/>
      <c r="Y132" s="575"/>
      <c r="Z132" s="575"/>
      <c r="AA132" s="575"/>
      <c r="AB132" s="586"/>
      <c r="AC132" s="586"/>
      <c r="AD132" s="586"/>
      <c r="AE132" s="586"/>
      <c r="AF132" s="586"/>
      <c r="AG132" s="574"/>
      <c r="AH132" s="574"/>
      <c r="AI132" s="574"/>
      <c r="AJ132" s="574"/>
      <c r="AK132" s="574"/>
      <c r="AL132" s="586"/>
      <c r="AM132" s="586"/>
      <c r="AN132" s="586"/>
      <c r="AO132" s="586"/>
      <c r="AP132" s="586"/>
      <c r="AQ132" s="586"/>
      <c r="AR132" s="586"/>
      <c r="AS132" s="586"/>
      <c r="AT132" s="586"/>
      <c r="AU132" s="586"/>
      <c r="AV132" s="586"/>
      <c r="AW132" s="586"/>
      <c r="AX132" s="586"/>
      <c r="AY132" s="586"/>
      <c r="AZ132" s="586"/>
      <c r="BA132" s="586"/>
      <c r="BB132" s="586"/>
      <c r="BC132" s="586"/>
      <c r="BD132" s="586"/>
      <c r="BE132" s="586"/>
      <c r="BF132" s="586"/>
      <c r="BG132" s="586"/>
      <c r="BH132" s="586"/>
      <c r="BI132" s="586"/>
      <c r="BJ132" s="586"/>
      <c r="BK132" s="586"/>
      <c r="BL132" s="586"/>
      <c r="BM132" s="586"/>
      <c r="BN132" s="586"/>
      <c r="BO132" s="575"/>
      <c r="BP132" s="575"/>
      <c r="BQ132" s="610"/>
      <c r="BR132" s="610"/>
      <c r="BS132" s="586"/>
      <c r="BT132" s="586"/>
      <c r="BU132" s="586"/>
      <c r="BV132" s="586"/>
      <c r="BW132" s="586"/>
      <c r="BX132" s="586"/>
    </row>
    <row r="133" spans="9:76" s="305" customFormat="1" x14ac:dyDescent="0.2">
      <c r="I133" s="574"/>
      <c r="T133" s="574"/>
      <c r="U133" s="602"/>
      <c r="V133" s="597"/>
      <c r="W133" s="602"/>
      <c r="X133" s="597"/>
      <c r="Y133" s="575"/>
      <c r="Z133" s="575"/>
      <c r="AA133" s="575"/>
      <c r="AB133" s="586"/>
      <c r="AC133" s="586"/>
      <c r="AD133" s="586"/>
      <c r="AE133" s="586"/>
      <c r="AF133" s="586"/>
      <c r="AG133" s="574"/>
      <c r="AH133" s="574"/>
      <c r="AI133" s="574"/>
      <c r="AJ133" s="574"/>
      <c r="AK133" s="574"/>
      <c r="AL133" s="586"/>
      <c r="AM133" s="586"/>
      <c r="AN133" s="586"/>
      <c r="AO133" s="586"/>
      <c r="AP133" s="586"/>
      <c r="AQ133" s="586"/>
      <c r="AR133" s="586"/>
      <c r="AS133" s="586"/>
      <c r="AT133" s="586"/>
      <c r="AU133" s="586"/>
      <c r="AV133" s="586"/>
      <c r="AW133" s="586"/>
      <c r="AX133" s="586"/>
      <c r="AY133" s="586"/>
      <c r="AZ133" s="586"/>
      <c r="BA133" s="586"/>
      <c r="BB133" s="586"/>
      <c r="BC133" s="586"/>
      <c r="BD133" s="586"/>
      <c r="BE133" s="586"/>
      <c r="BF133" s="586"/>
      <c r="BG133" s="586"/>
      <c r="BH133" s="586"/>
      <c r="BI133" s="586"/>
      <c r="BJ133" s="586"/>
      <c r="BK133" s="586"/>
      <c r="BL133" s="586"/>
      <c r="BM133" s="586"/>
      <c r="BN133" s="586"/>
      <c r="BO133" s="575"/>
      <c r="BP133" s="575"/>
      <c r="BQ133" s="610"/>
      <c r="BR133" s="610"/>
      <c r="BS133" s="586"/>
      <c r="BT133" s="586"/>
      <c r="BU133" s="586"/>
      <c r="BV133" s="586"/>
      <c r="BW133" s="586"/>
      <c r="BX133" s="586"/>
    </row>
    <row r="134" spans="9:76" s="305" customFormat="1" x14ac:dyDescent="0.2">
      <c r="I134" s="574"/>
      <c r="T134" s="574"/>
      <c r="U134" s="602"/>
      <c r="V134" s="597"/>
      <c r="W134" s="602"/>
      <c r="X134" s="597"/>
      <c r="Y134" s="575"/>
      <c r="Z134" s="575"/>
      <c r="AA134" s="575"/>
      <c r="AB134" s="586"/>
      <c r="AC134" s="586"/>
      <c r="AD134" s="586"/>
      <c r="AE134" s="586"/>
      <c r="AF134" s="586"/>
      <c r="AG134" s="574"/>
      <c r="AH134" s="574"/>
      <c r="AI134" s="574"/>
      <c r="AJ134" s="574"/>
      <c r="AK134" s="574"/>
      <c r="AL134" s="586"/>
      <c r="AM134" s="586"/>
      <c r="AN134" s="586"/>
      <c r="AO134" s="586"/>
      <c r="AP134" s="586"/>
      <c r="AQ134" s="586"/>
      <c r="AR134" s="586"/>
      <c r="AS134" s="586"/>
      <c r="AT134" s="586"/>
      <c r="AU134" s="586"/>
      <c r="AV134" s="586"/>
      <c r="AW134" s="586"/>
      <c r="AX134" s="586"/>
      <c r="AY134" s="586"/>
      <c r="AZ134" s="586"/>
      <c r="BA134" s="586"/>
      <c r="BB134" s="586"/>
      <c r="BC134" s="586"/>
      <c r="BD134" s="586"/>
      <c r="BE134" s="586"/>
      <c r="BF134" s="586"/>
      <c r="BG134" s="586"/>
      <c r="BH134" s="586"/>
      <c r="BI134" s="586"/>
      <c r="BJ134" s="586"/>
      <c r="BK134" s="586"/>
      <c r="BL134" s="586"/>
      <c r="BM134" s="586"/>
      <c r="BN134" s="586"/>
      <c r="BO134" s="575"/>
      <c r="BP134" s="575"/>
      <c r="BQ134" s="610"/>
      <c r="BR134" s="610"/>
      <c r="BS134" s="586"/>
      <c r="BT134" s="586"/>
      <c r="BU134" s="586"/>
      <c r="BV134" s="586"/>
      <c r="BW134" s="586"/>
      <c r="BX134" s="586"/>
    </row>
    <row r="135" spans="9:76" s="305" customFormat="1" x14ac:dyDescent="0.2">
      <c r="I135" s="574"/>
      <c r="T135" s="574"/>
      <c r="U135" s="602"/>
      <c r="V135" s="597"/>
      <c r="W135" s="602"/>
      <c r="X135" s="597"/>
      <c r="Y135" s="575"/>
      <c r="Z135" s="575"/>
      <c r="AA135" s="575"/>
      <c r="AB135" s="586"/>
      <c r="AC135" s="586"/>
      <c r="AD135" s="586"/>
      <c r="AE135" s="586"/>
      <c r="AF135" s="586"/>
      <c r="AG135" s="574"/>
      <c r="AH135" s="574"/>
      <c r="AI135" s="574"/>
      <c r="AJ135" s="574"/>
      <c r="AK135" s="574"/>
      <c r="AL135" s="586"/>
      <c r="AM135" s="586"/>
      <c r="AN135" s="586"/>
      <c r="AO135" s="586"/>
      <c r="AP135" s="586"/>
      <c r="AQ135" s="586"/>
      <c r="AR135" s="586"/>
      <c r="AS135" s="586"/>
      <c r="AT135" s="586"/>
      <c r="AU135" s="586"/>
      <c r="AV135" s="586"/>
      <c r="AW135" s="586"/>
      <c r="AX135" s="586"/>
      <c r="AY135" s="586"/>
      <c r="AZ135" s="586"/>
      <c r="BA135" s="586"/>
      <c r="BB135" s="586"/>
      <c r="BC135" s="586"/>
      <c r="BD135" s="586"/>
      <c r="BE135" s="586"/>
      <c r="BF135" s="586"/>
      <c r="BG135" s="586"/>
      <c r="BH135" s="586"/>
      <c r="BI135" s="586"/>
      <c r="BJ135" s="586"/>
      <c r="BK135" s="586"/>
      <c r="BL135" s="586"/>
      <c r="BM135" s="586"/>
      <c r="BN135" s="586"/>
      <c r="BO135" s="575"/>
      <c r="BP135" s="575"/>
      <c r="BQ135" s="610"/>
      <c r="BR135" s="610"/>
      <c r="BS135" s="586"/>
      <c r="BT135" s="586"/>
      <c r="BU135" s="586"/>
      <c r="BV135" s="586"/>
      <c r="BW135" s="586"/>
      <c r="BX135" s="586"/>
    </row>
    <row r="136" spans="9:76" s="305" customFormat="1" x14ac:dyDescent="0.2">
      <c r="I136" s="574"/>
      <c r="T136" s="574"/>
      <c r="U136" s="602"/>
      <c r="V136" s="597"/>
      <c r="W136" s="602"/>
      <c r="X136" s="597"/>
      <c r="Y136" s="575"/>
      <c r="Z136" s="575"/>
      <c r="AA136" s="575"/>
      <c r="AB136" s="586"/>
      <c r="AC136" s="586"/>
      <c r="AD136" s="586"/>
      <c r="AE136" s="586"/>
      <c r="AF136" s="586"/>
      <c r="AG136" s="574"/>
      <c r="AH136" s="574"/>
      <c r="AI136" s="574"/>
      <c r="AJ136" s="574"/>
      <c r="AK136" s="574"/>
      <c r="AL136" s="586"/>
      <c r="AM136" s="586"/>
      <c r="AN136" s="586"/>
      <c r="AO136" s="586"/>
      <c r="AP136" s="586"/>
      <c r="AQ136" s="586"/>
      <c r="AR136" s="586"/>
      <c r="AS136" s="586"/>
      <c r="AT136" s="586"/>
      <c r="AU136" s="586"/>
      <c r="AV136" s="586"/>
      <c r="AW136" s="586"/>
      <c r="AX136" s="586"/>
      <c r="AY136" s="586"/>
      <c r="AZ136" s="586"/>
      <c r="BA136" s="586"/>
      <c r="BB136" s="586"/>
      <c r="BC136" s="586"/>
      <c r="BD136" s="586"/>
      <c r="BE136" s="586"/>
      <c r="BF136" s="586"/>
      <c r="BG136" s="586"/>
      <c r="BH136" s="586"/>
      <c r="BI136" s="586"/>
      <c r="BJ136" s="586"/>
      <c r="BK136" s="586"/>
      <c r="BL136" s="586"/>
      <c r="BM136" s="586"/>
      <c r="BN136" s="586"/>
      <c r="BO136" s="575"/>
      <c r="BP136" s="575"/>
      <c r="BQ136" s="610"/>
      <c r="BR136" s="610"/>
      <c r="BS136" s="586"/>
      <c r="BT136" s="586"/>
      <c r="BU136" s="586"/>
      <c r="BV136" s="586"/>
      <c r="BW136" s="586"/>
      <c r="BX136" s="586"/>
    </row>
    <row r="137" spans="9:76" s="305" customFormat="1" x14ac:dyDescent="0.2">
      <c r="I137" s="574"/>
      <c r="T137" s="574"/>
      <c r="U137" s="602"/>
      <c r="V137" s="597"/>
      <c r="W137" s="602"/>
      <c r="X137" s="597"/>
      <c r="Y137" s="575"/>
      <c r="Z137" s="575"/>
      <c r="AA137" s="575"/>
      <c r="AB137" s="586"/>
      <c r="AC137" s="586"/>
      <c r="AD137" s="586"/>
      <c r="AE137" s="586"/>
      <c r="AF137" s="586"/>
      <c r="AG137" s="574"/>
      <c r="AH137" s="574"/>
      <c r="AI137" s="574"/>
      <c r="AJ137" s="574"/>
      <c r="AK137" s="574"/>
      <c r="AL137" s="586"/>
      <c r="AM137" s="586"/>
      <c r="AN137" s="586"/>
      <c r="AO137" s="586"/>
      <c r="AP137" s="586"/>
      <c r="AQ137" s="586"/>
      <c r="AR137" s="586"/>
      <c r="AS137" s="586"/>
      <c r="AT137" s="586"/>
      <c r="AU137" s="586"/>
      <c r="AV137" s="586"/>
      <c r="AW137" s="586"/>
      <c r="AX137" s="586"/>
      <c r="AY137" s="586"/>
      <c r="AZ137" s="586"/>
      <c r="BA137" s="586"/>
      <c r="BB137" s="586"/>
      <c r="BC137" s="586"/>
      <c r="BD137" s="586"/>
      <c r="BE137" s="586"/>
      <c r="BF137" s="586"/>
      <c r="BG137" s="586"/>
      <c r="BH137" s="586"/>
      <c r="BI137" s="586"/>
      <c r="BJ137" s="586"/>
      <c r="BK137" s="586"/>
      <c r="BL137" s="586"/>
      <c r="BM137" s="586"/>
      <c r="BN137" s="586"/>
      <c r="BO137" s="575"/>
      <c r="BP137" s="575"/>
      <c r="BQ137" s="610"/>
      <c r="BR137" s="610"/>
      <c r="BS137" s="586"/>
      <c r="BT137" s="586"/>
      <c r="BU137" s="586"/>
      <c r="BV137" s="586"/>
      <c r="BW137" s="586"/>
      <c r="BX137" s="586"/>
    </row>
    <row r="138" spans="9:76" s="305" customFormat="1" x14ac:dyDescent="0.2">
      <c r="I138" s="574"/>
      <c r="T138" s="574"/>
      <c r="U138" s="602"/>
      <c r="V138" s="597"/>
      <c r="W138" s="602"/>
      <c r="X138" s="597"/>
      <c r="Y138" s="575"/>
      <c r="Z138" s="575"/>
      <c r="AA138" s="575"/>
      <c r="AB138" s="586"/>
      <c r="AC138" s="586"/>
      <c r="AD138" s="586"/>
      <c r="AE138" s="586"/>
      <c r="AF138" s="586"/>
      <c r="AG138" s="574"/>
      <c r="AH138" s="574"/>
      <c r="AI138" s="574"/>
      <c r="AJ138" s="574"/>
      <c r="AK138" s="574"/>
      <c r="AL138" s="586"/>
      <c r="AM138" s="586"/>
      <c r="AN138" s="586"/>
      <c r="AO138" s="586"/>
      <c r="AP138" s="586"/>
      <c r="AQ138" s="586"/>
      <c r="AR138" s="586"/>
      <c r="AS138" s="586"/>
      <c r="AT138" s="586"/>
      <c r="AU138" s="586"/>
      <c r="AV138" s="586"/>
      <c r="AW138" s="586"/>
      <c r="AX138" s="586"/>
      <c r="AY138" s="586"/>
      <c r="AZ138" s="586"/>
      <c r="BA138" s="586"/>
      <c r="BB138" s="586"/>
      <c r="BC138" s="586"/>
      <c r="BD138" s="586"/>
      <c r="BE138" s="586"/>
      <c r="BF138" s="586"/>
      <c r="BG138" s="586"/>
      <c r="BH138" s="586"/>
      <c r="BI138" s="586"/>
      <c r="BJ138" s="586"/>
      <c r="BK138" s="586"/>
      <c r="BL138" s="586"/>
      <c r="BM138" s="586"/>
      <c r="BN138" s="586"/>
      <c r="BO138" s="575"/>
      <c r="BP138" s="575"/>
      <c r="BQ138" s="610"/>
      <c r="BR138" s="610"/>
      <c r="BS138" s="586"/>
      <c r="BT138" s="586"/>
      <c r="BU138" s="586"/>
      <c r="BV138" s="586"/>
      <c r="BW138" s="586"/>
      <c r="BX138" s="586"/>
    </row>
    <row r="139" spans="9:76" s="305" customFormat="1" x14ac:dyDescent="0.2">
      <c r="I139" s="574"/>
      <c r="T139" s="574"/>
      <c r="U139" s="602"/>
      <c r="V139" s="597"/>
      <c r="W139" s="602"/>
      <c r="X139" s="597"/>
      <c r="Y139" s="575"/>
      <c r="Z139" s="575"/>
      <c r="AA139" s="575"/>
      <c r="AB139" s="586"/>
      <c r="AC139" s="586"/>
      <c r="AD139" s="586"/>
      <c r="AE139" s="586"/>
      <c r="AF139" s="586"/>
      <c r="AG139" s="574"/>
      <c r="AH139" s="574"/>
      <c r="AI139" s="574"/>
      <c r="AJ139" s="574"/>
      <c r="AK139" s="574"/>
      <c r="AL139" s="586"/>
      <c r="AM139" s="586"/>
      <c r="AN139" s="586"/>
      <c r="AO139" s="586"/>
      <c r="AP139" s="586"/>
      <c r="AQ139" s="586"/>
      <c r="AR139" s="586"/>
      <c r="AS139" s="586"/>
      <c r="AT139" s="586"/>
      <c r="AU139" s="586"/>
      <c r="AV139" s="586"/>
      <c r="AW139" s="586"/>
      <c r="AX139" s="586"/>
      <c r="AY139" s="586"/>
      <c r="AZ139" s="586"/>
      <c r="BA139" s="586"/>
      <c r="BB139" s="586"/>
      <c r="BC139" s="586"/>
      <c r="BD139" s="586"/>
      <c r="BE139" s="586"/>
      <c r="BF139" s="586"/>
      <c r="BG139" s="586"/>
      <c r="BH139" s="586"/>
      <c r="BI139" s="586"/>
      <c r="BJ139" s="586"/>
      <c r="BK139" s="586"/>
      <c r="BL139" s="586"/>
      <c r="BM139" s="586"/>
      <c r="BN139" s="586"/>
      <c r="BO139" s="575"/>
      <c r="BP139" s="575"/>
      <c r="BQ139" s="610"/>
      <c r="BR139" s="610"/>
      <c r="BS139" s="586"/>
      <c r="BT139" s="586"/>
      <c r="BU139" s="586"/>
      <c r="BV139" s="586"/>
      <c r="BW139" s="586"/>
      <c r="BX139" s="586"/>
    </row>
    <row r="140" spans="9:76" s="305" customFormat="1" x14ac:dyDescent="0.2">
      <c r="I140" s="574"/>
      <c r="T140" s="574"/>
      <c r="U140" s="602"/>
      <c r="V140" s="597"/>
      <c r="W140" s="602"/>
      <c r="X140" s="597"/>
      <c r="Y140" s="575"/>
      <c r="Z140" s="575"/>
      <c r="AA140" s="575"/>
      <c r="AB140" s="586"/>
      <c r="AC140" s="586"/>
      <c r="AD140" s="586"/>
      <c r="AE140" s="586"/>
      <c r="AF140" s="586"/>
      <c r="AG140" s="574"/>
      <c r="AH140" s="574"/>
      <c r="AI140" s="574"/>
      <c r="AJ140" s="574"/>
      <c r="AK140" s="574"/>
      <c r="AL140" s="586"/>
      <c r="AM140" s="586"/>
      <c r="AN140" s="586"/>
      <c r="AO140" s="586"/>
      <c r="AP140" s="586"/>
      <c r="AQ140" s="586"/>
      <c r="AR140" s="586"/>
      <c r="AS140" s="586"/>
      <c r="AT140" s="586"/>
      <c r="AU140" s="586"/>
      <c r="AV140" s="586"/>
      <c r="AW140" s="586"/>
      <c r="AX140" s="586"/>
      <c r="AY140" s="586"/>
      <c r="AZ140" s="586"/>
      <c r="BA140" s="586"/>
      <c r="BB140" s="586"/>
      <c r="BC140" s="586"/>
      <c r="BD140" s="586"/>
      <c r="BE140" s="586"/>
      <c r="BF140" s="586"/>
      <c r="BG140" s="586"/>
      <c r="BH140" s="586"/>
      <c r="BI140" s="586"/>
      <c r="BJ140" s="586"/>
      <c r="BK140" s="586"/>
      <c r="BL140" s="586"/>
      <c r="BM140" s="586"/>
      <c r="BN140" s="586"/>
      <c r="BO140" s="575"/>
      <c r="BP140" s="575"/>
      <c r="BQ140" s="610"/>
      <c r="BR140" s="610"/>
      <c r="BS140" s="586"/>
      <c r="BT140" s="586"/>
      <c r="BU140" s="586"/>
      <c r="BV140" s="586"/>
      <c r="BW140" s="586"/>
      <c r="BX140" s="586"/>
    </row>
    <row r="141" spans="9:76" s="305" customFormat="1" x14ac:dyDescent="0.2">
      <c r="I141" s="574"/>
      <c r="T141" s="574"/>
      <c r="U141" s="602"/>
      <c r="V141" s="597"/>
      <c r="W141" s="602"/>
      <c r="X141" s="597"/>
      <c r="Y141" s="575"/>
      <c r="Z141" s="575"/>
      <c r="AA141" s="575"/>
      <c r="AB141" s="586"/>
      <c r="AC141" s="586"/>
      <c r="AD141" s="586"/>
      <c r="AE141" s="586"/>
      <c r="AF141" s="586"/>
      <c r="AG141" s="574"/>
      <c r="AH141" s="574"/>
      <c r="AI141" s="574"/>
      <c r="AJ141" s="574"/>
      <c r="AK141" s="574"/>
      <c r="AL141" s="586"/>
      <c r="AM141" s="586"/>
      <c r="AN141" s="586"/>
      <c r="AO141" s="586"/>
      <c r="AP141" s="586"/>
      <c r="AQ141" s="586"/>
      <c r="AR141" s="586"/>
      <c r="AS141" s="586"/>
      <c r="AT141" s="586"/>
      <c r="AU141" s="586"/>
      <c r="AV141" s="586"/>
      <c r="AW141" s="586"/>
      <c r="AX141" s="586"/>
      <c r="AY141" s="586"/>
      <c r="AZ141" s="586"/>
      <c r="BA141" s="586"/>
      <c r="BB141" s="586"/>
      <c r="BC141" s="586"/>
      <c r="BD141" s="586"/>
      <c r="BE141" s="586"/>
      <c r="BF141" s="586"/>
      <c r="BG141" s="586"/>
      <c r="BH141" s="586"/>
      <c r="BI141" s="586"/>
      <c r="BJ141" s="586"/>
      <c r="BK141" s="586"/>
      <c r="BL141" s="586"/>
      <c r="BM141" s="586"/>
      <c r="BN141" s="586"/>
      <c r="BO141" s="575"/>
      <c r="BP141" s="575"/>
      <c r="BQ141" s="610"/>
      <c r="BR141" s="610"/>
      <c r="BS141" s="586"/>
      <c r="BT141" s="586"/>
      <c r="BU141" s="586"/>
      <c r="BV141" s="586"/>
      <c r="BW141" s="586"/>
      <c r="BX141" s="586"/>
    </row>
    <row r="142" spans="9:76" s="305" customFormat="1" x14ac:dyDescent="0.2">
      <c r="I142" s="574"/>
      <c r="T142" s="574"/>
      <c r="U142" s="602"/>
      <c r="V142" s="597"/>
      <c r="W142" s="602"/>
      <c r="X142" s="597"/>
      <c r="Y142" s="575"/>
      <c r="Z142" s="575"/>
      <c r="AA142" s="575"/>
      <c r="AB142" s="586"/>
      <c r="AC142" s="586"/>
      <c r="AD142" s="586"/>
      <c r="AE142" s="586"/>
      <c r="AF142" s="586"/>
      <c r="AG142" s="574"/>
      <c r="AH142" s="574"/>
      <c r="AI142" s="574"/>
      <c r="AJ142" s="574"/>
      <c r="AK142" s="574"/>
      <c r="AL142" s="586"/>
      <c r="AM142" s="586"/>
      <c r="AN142" s="586"/>
      <c r="AO142" s="586"/>
      <c r="AP142" s="586"/>
      <c r="AQ142" s="586"/>
      <c r="AR142" s="586"/>
      <c r="AS142" s="586"/>
      <c r="AT142" s="586"/>
      <c r="AU142" s="586"/>
      <c r="AV142" s="586"/>
      <c r="AW142" s="586"/>
      <c r="AX142" s="586"/>
      <c r="AY142" s="586"/>
      <c r="AZ142" s="586"/>
      <c r="BA142" s="586"/>
      <c r="BB142" s="586"/>
      <c r="BC142" s="586"/>
      <c r="BD142" s="586"/>
      <c r="BE142" s="586"/>
      <c r="BF142" s="586"/>
      <c r="BG142" s="586"/>
      <c r="BH142" s="586"/>
      <c r="BI142" s="586"/>
      <c r="BJ142" s="586"/>
      <c r="BK142" s="586"/>
      <c r="BL142" s="586"/>
      <c r="BM142" s="586"/>
      <c r="BN142" s="586"/>
      <c r="BO142" s="575"/>
      <c r="BP142" s="575"/>
      <c r="BQ142" s="610"/>
      <c r="BR142" s="610"/>
      <c r="BS142" s="586"/>
      <c r="BT142" s="586"/>
      <c r="BU142" s="586"/>
      <c r="BV142" s="586"/>
      <c r="BW142" s="586"/>
      <c r="BX142" s="586"/>
    </row>
    <row r="143" spans="9:76" s="305" customFormat="1" x14ac:dyDescent="0.2">
      <c r="I143" s="574"/>
      <c r="T143" s="574"/>
      <c r="U143" s="602"/>
      <c r="V143" s="597"/>
      <c r="W143" s="602"/>
      <c r="X143" s="597"/>
      <c r="Y143" s="575"/>
      <c r="Z143" s="575"/>
      <c r="AA143" s="575"/>
      <c r="AB143" s="586"/>
      <c r="AC143" s="586"/>
      <c r="AD143" s="586"/>
      <c r="AE143" s="586"/>
      <c r="AF143" s="586"/>
      <c r="AG143" s="574"/>
      <c r="AH143" s="574"/>
      <c r="AI143" s="574"/>
      <c r="AJ143" s="574"/>
      <c r="AK143" s="574"/>
      <c r="AL143" s="586"/>
      <c r="AM143" s="586"/>
      <c r="AN143" s="586"/>
      <c r="AO143" s="586"/>
      <c r="AP143" s="586"/>
      <c r="AQ143" s="586"/>
      <c r="AR143" s="586"/>
      <c r="AS143" s="586"/>
      <c r="AT143" s="586"/>
      <c r="AU143" s="586"/>
      <c r="AV143" s="586"/>
      <c r="AW143" s="586"/>
      <c r="AX143" s="586"/>
      <c r="AY143" s="586"/>
      <c r="AZ143" s="586"/>
      <c r="BA143" s="586"/>
      <c r="BB143" s="586"/>
      <c r="BC143" s="586"/>
      <c r="BD143" s="586"/>
      <c r="BE143" s="586"/>
      <c r="BF143" s="586"/>
      <c r="BG143" s="586"/>
      <c r="BH143" s="586"/>
      <c r="BI143" s="586"/>
      <c r="BJ143" s="586"/>
      <c r="BK143" s="586"/>
      <c r="BL143" s="586"/>
      <c r="BM143" s="586"/>
      <c r="BN143" s="586"/>
      <c r="BO143" s="575"/>
      <c r="BP143" s="575"/>
      <c r="BQ143" s="610"/>
      <c r="BR143" s="610"/>
      <c r="BS143" s="586"/>
      <c r="BT143" s="586"/>
      <c r="BU143" s="586"/>
      <c r="BV143" s="586"/>
      <c r="BW143" s="586"/>
      <c r="BX143" s="586"/>
    </row>
    <row r="144" spans="9:76" s="305" customFormat="1" x14ac:dyDescent="0.2">
      <c r="I144" s="574"/>
      <c r="T144" s="574"/>
      <c r="U144" s="602"/>
      <c r="V144" s="597"/>
      <c r="W144" s="602"/>
      <c r="X144" s="597"/>
      <c r="Y144" s="575"/>
      <c r="Z144" s="575"/>
      <c r="AA144" s="575"/>
      <c r="AB144" s="586"/>
      <c r="AC144" s="586"/>
      <c r="AD144" s="586"/>
      <c r="AE144" s="586"/>
      <c r="AF144" s="586"/>
      <c r="AG144" s="574"/>
      <c r="AH144" s="574"/>
      <c r="AI144" s="574"/>
      <c r="AJ144" s="574"/>
      <c r="AK144" s="574"/>
      <c r="AL144" s="586"/>
      <c r="AM144" s="586"/>
      <c r="AN144" s="586"/>
      <c r="AO144" s="586"/>
      <c r="AP144" s="586"/>
      <c r="AQ144" s="586"/>
      <c r="AR144" s="586"/>
      <c r="AS144" s="586"/>
      <c r="AT144" s="586"/>
      <c r="AU144" s="586"/>
      <c r="AV144" s="586"/>
      <c r="AW144" s="586"/>
      <c r="AX144" s="586"/>
      <c r="AY144" s="586"/>
      <c r="AZ144" s="586"/>
      <c r="BA144" s="586"/>
      <c r="BB144" s="586"/>
      <c r="BC144" s="586"/>
      <c r="BD144" s="586"/>
      <c r="BE144" s="586"/>
      <c r="BF144" s="586"/>
      <c r="BG144" s="586"/>
      <c r="BH144" s="586"/>
      <c r="BI144" s="586"/>
      <c r="BJ144" s="586"/>
      <c r="BK144" s="586"/>
      <c r="BL144" s="586"/>
      <c r="BM144" s="586"/>
      <c r="BN144" s="586"/>
      <c r="BO144" s="575"/>
      <c r="BP144" s="575"/>
      <c r="BQ144" s="610"/>
      <c r="BR144" s="610"/>
      <c r="BS144" s="586"/>
      <c r="BT144" s="586"/>
      <c r="BU144" s="586"/>
      <c r="BV144" s="586"/>
      <c r="BW144" s="586"/>
      <c r="BX144" s="586"/>
    </row>
    <row r="145" spans="9:76" s="305" customFormat="1" x14ac:dyDescent="0.2">
      <c r="I145" s="574"/>
      <c r="T145" s="574"/>
      <c r="U145" s="602"/>
      <c r="V145" s="597"/>
      <c r="W145" s="602"/>
      <c r="X145" s="597"/>
      <c r="Y145" s="575"/>
      <c r="Z145" s="575"/>
      <c r="AA145" s="575"/>
      <c r="AB145" s="586"/>
      <c r="AC145" s="586"/>
      <c r="AD145" s="586"/>
      <c r="AE145" s="586"/>
      <c r="AF145" s="586"/>
      <c r="AG145" s="574"/>
      <c r="AH145" s="574"/>
      <c r="AI145" s="574"/>
      <c r="AJ145" s="574"/>
      <c r="AK145" s="574"/>
      <c r="AL145" s="586"/>
      <c r="AM145" s="586"/>
      <c r="AN145" s="586"/>
      <c r="AO145" s="586"/>
      <c r="AP145" s="586"/>
      <c r="AQ145" s="586"/>
      <c r="AR145" s="586"/>
      <c r="AS145" s="586"/>
      <c r="AT145" s="586"/>
      <c r="AU145" s="586"/>
      <c r="AV145" s="586"/>
      <c r="AW145" s="586"/>
      <c r="AX145" s="586"/>
      <c r="AY145" s="586"/>
      <c r="AZ145" s="586"/>
      <c r="BA145" s="586"/>
      <c r="BB145" s="586"/>
      <c r="BC145" s="586"/>
      <c r="BD145" s="586"/>
      <c r="BE145" s="586"/>
      <c r="BF145" s="586"/>
      <c r="BG145" s="586"/>
      <c r="BH145" s="586"/>
      <c r="BI145" s="586"/>
      <c r="BJ145" s="586"/>
      <c r="BK145" s="586"/>
      <c r="BL145" s="586"/>
      <c r="BM145" s="586"/>
      <c r="BN145" s="586"/>
      <c r="BO145" s="575"/>
      <c r="BP145" s="575"/>
      <c r="BQ145" s="610"/>
      <c r="BR145" s="610"/>
      <c r="BS145" s="586"/>
      <c r="BT145" s="586"/>
      <c r="BU145" s="586"/>
      <c r="BV145" s="586"/>
      <c r="BW145" s="586"/>
      <c r="BX145" s="586"/>
    </row>
    <row r="146" spans="9:76" s="305" customFormat="1" x14ac:dyDescent="0.2">
      <c r="I146" s="574"/>
      <c r="T146" s="574"/>
      <c r="U146" s="602"/>
      <c r="V146" s="597"/>
      <c r="W146" s="602"/>
      <c r="X146" s="597"/>
      <c r="Y146" s="575"/>
      <c r="Z146" s="575"/>
      <c r="AA146" s="575"/>
      <c r="AB146" s="586"/>
      <c r="AC146" s="586"/>
      <c r="AD146" s="586"/>
      <c r="AE146" s="586"/>
      <c r="AF146" s="586"/>
      <c r="AG146" s="574"/>
      <c r="AH146" s="574"/>
      <c r="AI146" s="574"/>
      <c r="AJ146" s="574"/>
      <c r="AK146" s="574"/>
      <c r="AL146" s="586"/>
      <c r="AM146" s="586"/>
      <c r="AN146" s="586"/>
      <c r="AO146" s="586"/>
      <c r="AP146" s="586"/>
      <c r="AQ146" s="586"/>
      <c r="AR146" s="586"/>
      <c r="AS146" s="586"/>
      <c r="AT146" s="586"/>
      <c r="AU146" s="586"/>
      <c r="AV146" s="586"/>
      <c r="AW146" s="586"/>
      <c r="AX146" s="586"/>
      <c r="AY146" s="586"/>
      <c r="AZ146" s="586"/>
      <c r="BA146" s="586"/>
      <c r="BB146" s="586"/>
      <c r="BC146" s="586"/>
      <c r="BD146" s="586"/>
      <c r="BE146" s="586"/>
      <c r="BF146" s="586"/>
      <c r="BG146" s="586"/>
      <c r="BH146" s="586"/>
      <c r="BI146" s="586"/>
      <c r="BJ146" s="586"/>
      <c r="BK146" s="586"/>
      <c r="BL146" s="586"/>
      <c r="BM146" s="586"/>
      <c r="BN146" s="586"/>
      <c r="BO146" s="575"/>
      <c r="BP146" s="575"/>
      <c r="BQ146" s="610"/>
      <c r="BR146" s="610"/>
      <c r="BS146" s="586"/>
      <c r="BT146" s="586"/>
      <c r="BU146" s="586"/>
      <c r="BV146" s="586"/>
      <c r="BW146" s="586"/>
      <c r="BX146" s="586"/>
    </row>
    <row r="147" spans="9:76" s="305" customFormat="1" x14ac:dyDescent="0.2">
      <c r="I147" s="574"/>
      <c r="T147" s="574"/>
      <c r="U147" s="602"/>
      <c r="V147" s="597"/>
      <c r="W147" s="602"/>
      <c r="X147" s="597"/>
      <c r="Y147" s="575"/>
      <c r="Z147" s="575"/>
      <c r="AA147" s="575"/>
      <c r="AB147" s="586"/>
      <c r="AC147" s="586"/>
      <c r="AD147" s="586"/>
      <c r="AE147" s="586"/>
      <c r="AF147" s="586"/>
      <c r="AG147" s="574"/>
      <c r="AH147" s="574"/>
      <c r="AI147" s="574"/>
      <c r="AJ147" s="574"/>
      <c r="AK147" s="574"/>
      <c r="AL147" s="586"/>
      <c r="AM147" s="586"/>
      <c r="AN147" s="586"/>
      <c r="AO147" s="586"/>
      <c r="AP147" s="586"/>
      <c r="AQ147" s="586"/>
      <c r="AR147" s="586"/>
      <c r="AS147" s="586"/>
      <c r="AT147" s="586"/>
      <c r="AU147" s="586"/>
      <c r="AV147" s="586"/>
      <c r="AW147" s="586"/>
      <c r="AX147" s="586"/>
      <c r="AY147" s="586"/>
      <c r="AZ147" s="586"/>
      <c r="BA147" s="586"/>
      <c r="BB147" s="586"/>
      <c r="BC147" s="586"/>
      <c r="BD147" s="586"/>
      <c r="BE147" s="586"/>
      <c r="BF147" s="586"/>
      <c r="BG147" s="586"/>
      <c r="BH147" s="586"/>
      <c r="BI147" s="586"/>
      <c r="BJ147" s="586"/>
      <c r="BK147" s="586"/>
      <c r="BL147" s="586"/>
      <c r="BM147" s="586"/>
      <c r="BN147" s="586"/>
      <c r="BO147" s="575"/>
      <c r="BP147" s="575"/>
      <c r="BQ147" s="610"/>
      <c r="BR147" s="610"/>
      <c r="BS147" s="586"/>
      <c r="BT147" s="586"/>
      <c r="BU147" s="586"/>
      <c r="BV147" s="586"/>
      <c r="BW147" s="586"/>
      <c r="BX147" s="586"/>
    </row>
    <row r="148" spans="9:76" s="305" customFormat="1" x14ac:dyDescent="0.2">
      <c r="I148" s="574"/>
      <c r="T148" s="574"/>
      <c r="U148" s="602"/>
      <c r="V148" s="597"/>
      <c r="W148" s="602"/>
      <c r="X148" s="597"/>
      <c r="Y148" s="575"/>
      <c r="Z148" s="575"/>
      <c r="AA148" s="575"/>
      <c r="AB148" s="586"/>
      <c r="AC148" s="586"/>
      <c r="AD148" s="586"/>
      <c r="AE148" s="586"/>
      <c r="AF148" s="586"/>
      <c r="AG148" s="574"/>
      <c r="AH148" s="574"/>
      <c r="AI148" s="574"/>
      <c r="AJ148" s="574"/>
      <c r="AK148" s="574"/>
      <c r="AL148" s="586"/>
      <c r="AM148" s="586"/>
      <c r="AN148" s="586"/>
      <c r="AO148" s="586"/>
      <c r="AP148" s="586"/>
      <c r="AQ148" s="586"/>
      <c r="AR148" s="586"/>
      <c r="AS148" s="586"/>
      <c r="AT148" s="586"/>
      <c r="AU148" s="586"/>
      <c r="AV148" s="586"/>
      <c r="AW148" s="586"/>
      <c r="AX148" s="586"/>
      <c r="AY148" s="586"/>
      <c r="AZ148" s="586"/>
      <c r="BA148" s="586"/>
      <c r="BB148" s="586"/>
      <c r="BC148" s="586"/>
      <c r="BD148" s="586"/>
      <c r="BE148" s="586"/>
      <c r="BF148" s="586"/>
      <c r="BG148" s="586"/>
      <c r="BH148" s="586"/>
      <c r="BI148" s="586"/>
      <c r="BJ148" s="586"/>
      <c r="BK148" s="586"/>
      <c r="BL148" s="586"/>
      <c r="BM148" s="586"/>
      <c r="BN148" s="586"/>
      <c r="BO148" s="575"/>
      <c r="BP148" s="575"/>
      <c r="BQ148" s="610"/>
      <c r="BR148" s="610"/>
      <c r="BS148" s="586"/>
      <c r="BT148" s="586"/>
      <c r="BU148" s="586"/>
      <c r="BV148" s="586"/>
      <c r="BW148" s="586"/>
      <c r="BX148" s="586"/>
    </row>
    <row r="149" spans="9:76" s="305" customFormat="1" x14ac:dyDescent="0.2">
      <c r="I149" s="574"/>
      <c r="T149" s="574"/>
      <c r="U149" s="602"/>
      <c r="V149" s="597"/>
      <c r="W149" s="602"/>
      <c r="X149" s="597"/>
      <c r="Y149" s="575"/>
      <c r="Z149" s="575"/>
      <c r="AA149" s="575"/>
      <c r="AB149" s="586"/>
      <c r="AC149" s="586"/>
      <c r="AD149" s="586"/>
      <c r="AE149" s="586"/>
      <c r="AF149" s="586"/>
      <c r="AG149" s="574"/>
      <c r="AH149" s="574"/>
      <c r="AI149" s="574"/>
      <c r="AJ149" s="574"/>
      <c r="AK149" s="574"/>
      <c r="AL149" s="586"/>
      <c r="AM149" s="586"/>
      <c r="AN149" s="586"/>
      <c r="AO149" s="586"/>
      <c r="AP149" s="586"/>
      <c r="AQ149" s="586"/>
      <c r="AR149" s="586"/>
      <c r="AS149" s="586"/>
      <c r="AT149" s="586"/>
      <c r="AU149" s="586"/>
      <c r="AV149" s="586"/>
      <c r="AW149" s="586"/>
      <c r="AX149" s="586"/>
      <c r="AY149" s="586"/>
      <c r="AZ149" s="586"/>
      <c r="BA149" s="586"/>
      <c r="BB149" s="586"/>
      <c r="BC149" s="586"/>
      <c r="BD149" s="586"/>
      <c r="BE149" s="586"/>
      <c r="BF149" s="586"/>
      <c r="BG149" s="586"/>
      <c r="BH149" s="586"/>
      <c r="BI149" s="586"/>
      <c r="BJ149" s="586"/>
      <c r="BK149" s="586"/>
      <c r="BL149" s="586"/>
      <c r="BM149" s="586"/>
      <c r="BN149" s="586"/>
      <c r="BO149" s="575"/>
      <c r="BP149" s="575"/>
      <c r="BQ149" s="610"/>
      <c r="BR149" s="610"/>
      <c r="BS149" s="586"/>
      <c r="BT149" s="586"/>
      <c r="BU149" s="586"/>
      <c r="BV149" s="586"/>
      <c r="BW149" s="586"/>
      <c r="BX149" s="586"/>
    </row>
    <row r="150" spans="9:76" s="305" customFormat="1" x14ac:dyDescent="0.2">
      <c r="I150" s="574"/>
      <c r="T150" s="574"/>
      <c r="U150" s="602"/>
      <c r="V150" s="597"/>
      <c r="W150" s="602"/>
      <c r="X150" s="597"/>
      <c r="Y150" s="575"/>
      <c r="Z150" s="575"/>
      <c r="AA150" s="575"/>
      <c r="AB150" s="586"/>
      <c r="AC150" s="586"/>
      <c r="AD150" s="586"/>
      <c r="AE150" s="586"/>
      <c r="AF150" s="586"/>
      <c r="AG150" s="574"/>
      <c r="AH150" s="574"/>
      <c r="AI150" s="574"/>
      <c r="AJ150" s="574"/>
      <c r="AK150" s="574"/>
      <c r="AL150" s="586"/>
      <c r="AM150" s="586"/>
      <c r="AN150" s="586"/>
      <c r="AO150" s="586"/>
      <c r="AP150" s="586"/>
      <c r="AQ150" s="586"/>
      <c r="AR150" s="586"/>
      <c r="AS150" s="586"/>
      <c r="AT150" s="586"/>
      <c r="AU150" s="586"/>
      <c r="AV150" s="586"/>
      <c r="AW150" s="586"/>
      <c r="AX150" s="586"/>
      <c r="AY150" s="586"/>
      <c r="AZ150" s="586"/>
      <c r="BA150" s="586"/>
      <c r="BB150" s="586"/>
      <c r="BC150" s="586"/>
      <c r="BD150" s="586"/>
      <c r="BE150" s="586"/>
      <c r="BF150" s="586"/>
      <c r="BG150" s="586"/>
      <c r="BH150" s="586"/>
      <c r="BI150" s="586"/>
      <c r="BJ150" s="586"/>
      <c r="BK150" s="586"/>
      <c r="BL150" s="586"/>
      <c r="BM150" s="586"/>
      <c r="BN150" s="586"/>
      <c r="BO150" s="575"/>
      <c r="BP150" s="575"/>
      <c r="BQ150" s="610"/>
      <c r="BR150" s="610"/>
      <c r="BS150" s="586"/>
      <c r="BT150" s="586"/>
      <c r="BU150" s="586"/>
      <c r="BV150" s="586"/>
      <c r="BW150" s="586"/>
      <c r="BX150" s="586"/>
    </row>
    <row r="151" spans="9:76" s="305" customFormat="1" x14ac:dyDescent="0.2">
      <c r="I151" s="574"/>
      <c r="T151" s="574"/>
      <c r="U151" s="602"/>
      <c r="V151" s="597"/>
      <c r="W151" s="602"/>
      <c r="X151" s="597"/>
      <c r="Y151" s="575"/>
      <c r="Z151" s="575"/>
      <c r="AA151" s="575"/>
      <c r="AB151" s="586"/>
      <c r="AC151" s="586"/>
      <c r="AD151" s="586"/>
      <c r="AE151" s="586"/>
      <c r="AF151" s="586"/>
      <c r="AG151" s="574"/>
      <c r="AH151" s="574"/>
      <c r="AI151" s="574"/>
      <c r="AJ151" s="574"/>
      <c r="AK151" s="574"/>
      <c r="AL151" s="586"/>
      <c r="AM151" s="586"/>
      <c r="AN151" s="586"/>
      <c r="AO151" s="586"/>
      <c r="AP151" s="586"/>
      <c r="AQ151" s="586"/>
      <c r="AR151" s="586"/>
      <c r="AS151" s="586"/>
      <c r="AT151" s="586"/>
      <c r="AU151" s="586"/>
      <c r="AV151" s="586"/>
      <c r="AW151" s="586"/>
      <c r="AX151" s="586"/>
      <c r="AY151" s="586"/>
      <c r="AZ151" s="586"/>
      <c r="BA151" s="586"/>
      <c r="BB151" s="586"/>
      <c r="BC151" s="586"/>
      <c r="BD151" s="586"/>
      <c r="BE151" s="586"/>
      <c r="BF151" s="586"/>
      <c r="BG151" s="586"/>
      <c r="BH151" s="586"/>
      <c r="BI151" s="586"/>
      <c r="BJ151" s="586"/>
      <c r="BK151" s="586"/>
      <c r="BL151" s="586"/>
      <c r="BM151" s="586"/>
      <c r="BN151" s="586"/>
      <c r="BO151" s="575"/>
      <c r="BP151" s="575"/>
      <c r="BQ151" s="610"/>
      <c r="BR151" s="610"/>
      <c r="BS151" s="586"/>
      <c r="BT151" s="586"/>
      <c r="BU151" s="586"/>
      <c r="BV151" s="586"/>
      <c r="BW151" s="586"/>
      <c r="BX151" s="586"/>
    </row>
    <row r="152" spans="9:76" s="305" customFormat="1" x14ac:dyDescent="0.2">
      <c r="I152" s="574"/>
      <c r="T152" s="574"/>
      <c r="U152" s="602"/>
      <c r="V152" s="597"/>
      <c r="W152" s="602"/>
      <c r="X152" s="597"/>
      <c r="Y152" s="575"/>
      <c r="Z152" s="575"/>
      <c r="AA152" s="575"/>
      <c r="AB152" s="586"/>
      <c r="AC152" s="586"/>
      <c r="AD152" s="586"/>
      <c r="AE152" s="586"/>
      <c r="AF152" s="586"/>
      <c r="AG152" s="574"/>
      <c r="AH152" s="574"/>
      <c r="AI152" s="574"/>
      <c r="AJ152" s="574"/>
      <c r="AK152" s="574"/>
      <c r="AL152" s="586"/>
      <c r="AM152" s="586"/>
      <c r="AN152" s="586"/>
      <c r="AO152" s="586"/>
      <c r="AP152" s="586"/>
      <c r="AQ152" s="586"/>
      <c r="AR152" s="586"/>
      <c r="AS152" s="586"/>
      <c r="AT152" s="586"/>
      <c r="AU152" s="586"/>
      <c r="AV152" s="586"/>
      <c r="AW152" s="586"/>
      <c r="AX152" s="586"/>
      <c r="AY152" s="586"/>
      <c r="AZ152" s="586"/>
      <c r="BA152" s="586"/>
      <c r="BB152" s="586"/>
      <c r="BC152" s="586"/>
      <c r="BD152" s="586"/>
      <c r="BE152" s="586"/>
      <c r="BF152" s="586"/>
      <c r="BG152" s="586"/>
      <c r="BH152" s="586"/>
      <c r="BI152" s="586"/>
      <c r="BJ152" s="586"/>
      <c r="BK152" s="586"/>
      <c r="BL152" s="586"/>
      <c r="BM152" s="586"/>
      <c r="BN152" s="586"/>
      <c r="BO152" s="575"/>
      <c r="BP152" s="575"/>
      <c r="BQ152" s="610"/>
      <c r="BR152" s="610"/>
      <c r="BS152" s="586"/>
      <c r="BT152" s="586"/>
      <c r="BU152" s="586"/>
      <c r="BV152" s="586"/>
      <c r="BW152" s="586"/>
      <c r="BX152" s="586"/>
    </row>
    <row r="153" spans="9:76" s="305" customFormat="1" x14ac:dyDescent="0.2">
      <c r="I153" s="574"/>
      <c r="T153" s="574"/>
      <c r="U153" s="602"/>
      <c r="V153" s="597"/>
      <c r="W153" s="602"/>
      <c r="X153" s="597"/>
      <c r="Y153" s="575"/>
      <c r="Z153" s="575"/>
      <c r="AA153" s="575"/>
      <c r="AB153" s="586"/>
      <c r="AC153" s="586"/>
      <c r="AD153" s="586"/>
      <c r="AE153" s="586"/>
      <c r="AF153" s="586"/>
      <c r="AG153" s="574"/>
      <c r="AH153" s="574"/>
      <c r="AI153" s="574"/>
      <c r="AJ153" s="574"/>
      <c r="AK153" s="574"/>
      <c r="AL153" s="586"/>
      <c r="AM153" s="586"/>
      <c r="AN153" s="586"/>
      <c r="AO153" s="586"/>
      <c r="AP153" s="586"/>
      <c r="AQ153" s="586"/>
      <c r="AR153" s="586"/>
      <c r="AS153" s="586"/>
      <c r="AT153" s="586"/>
      <c r="AU153" s="586"/>
      <c r="AV153" s="586"/>
      <c r="AW153" s="586"/>
      <c r="AX153" s="586"/>
      <c r="AY153" s="586"/>
      <c r="AZ153" s="586"/>
      <c r="BA153" s="586"/>
      <c r="BB153" s="586"/>
      <c r="BC153" s="586"/>
      <c r="BD153" s="586"/>
      <c r="BE153" s="586"/>
      <c r="BF153" s="586"/>
      <c r="BG153" s="586"/>
      <c r="BH153" s="586"/>
      <c r="BI153" s="586"/>
      <c r="BJ153" s="586"/>
      <c r="BK153" s="586"/>
      <c r="BL153" s="586"/>
      <c r="BM153" s="586"/>
      <c r="BN153" s="586"/>
      <c r="BO153" s="575"/>
      <c r="BP153" s="575"/>
      <c r="BQ153" s="610"/>
      <c r="BR153" s="610"/>
      <c r="BS153" s="586"/>
      <c r="BT153" s="586"/>
      <c r="BU153" s="586"/>
      <c r="BV153" s="586"/>
      <c r="BW153" s="586"/>
      <c r="BX153" s="586"/>
    </row>
    <row r="154" spans="9:76" s="305" customFormat="1" x14ac:dyDescent="0.2">
      <c r="I154" s="574"/>
      <c r="T154" s="574"/>
      <c r="U154" s="602"/>
      <c r="V154" s="597"/>
      <c r="W154" s="602"/>
      <c r="X154" s="597"/>
      <c r="Y154" s="575"/>
      <c r="Z154" s="575"/>
      <c r="AA154" s="575"/>
      <c r="AB154" s="586"/>
      <c r="AC154" s="586"/>
      <c r="AD154" s="586"/>
      <c r="AE154" s="586"/>
      <c r="AF154" s="586"/>
      <c r="AG154" s="574"/>
      <c r="AH154" s="574"/>
      <c r="AI154" s="574"/>
      <c r="AJ154" s="574"/>
      <c r="AK154" s="574"/>
      <c r="AL154" s="586"/>
      <c r="AM154" s="586"/>
      <c r="AN154" s="586"/>
      <c r="AO154" s="586"/>
      <c r="AP154" s="586"/>
      <c r="AQ154" s="586"/>
      <c r="AR154" s="586"/>
      <c r="AS154" s="586"/>
      <c r="AT154" s="586"/>
      <c r="AU154" s="586"/>
      <c r="AV154" s="586"/>
      <c r="AW154" s="586"/>
      <c r="AX154" s="586"/>
      <c r="AY154" s="586"/>
      <c r="AZ154" s="586"/>
      <c r="BA154" s="586"/>
      <c r="BB154" s="586"/>
      <c r="BC154" s="586"/>
      <c r="BD154" s="586"/>
      <c r="BE154" s="586"/>
      <c r="BF154" s="586"/>
      <c r="BG154" s="586"/>
      <c r="BH154" s="586"/>
      <c r="BI154" s="586"/>
      <c r="BJ154" s="586"/>
      <c r="BK154" s="586"/>
      <c r="BL154" s="586"/>
      <c r="BM154" s="586"/>
      <c r="BN154" s="586"/>
      <c r="BO154" s="575"/>
      <c r="BP154" s="575"/>
      <c r="BQ154" s="610"/>
      <c r="BR154" s="610"/>
      <c r="BS154" s="586"/>
      <c r="BT154" s="586"/>
      <c r="BU154" s="586"/>
      <c r="BV154" s="586"/>
      <c r="BW154" s="586"/>
      <c r="BX154" s="586"/>
    </row>
    <row r="155" spans="9:76" s="305" customFormat="1" x14ac:dyDescent="0.2">
      <c r="I155" s="574"/>
      <c r="T155" s="574"/>
      <c r="U155" s="602"/>
      <c r="V155" s="597"/>
      <c r="W155" s="602"/>
      <c r="X155" s="597"/>
      <c r="Y155" s="575"/>
      <c r="Z155" s="575"/>
      <c r="AA155" s="575"/>
      <c r="AB155" s="586"/>
      <c r="AC155" s="586"/>
      <c r="AD155" s="586"/>
      <c r="AE155" s="586"/>
      <c r="AF155" s="586"/>
      <c r="AG155" s="574"/>
      <c r="AH155" s="574"/>
      <c r="AI155" s="574"/>
      <c r="AJ155" s="574"/>
      <c r="AK155" s="574"/>
      <c r="AL155" s="586"/>
      <c r="AM155" s="586"/>
      <c r="AN155" s="586"/>
      <c r="AO155" s="586"/>
      <c r="AP155" s="586"/>
      <c r="AQ155" s="586"/>
      <c r="AR155" s="586"/>
      <c r="AS155" s="586"/>
      <c r="AT155" s="586"/>
      <c r="AU155" s="586"/>
      <c r="AV155" s="586"/>
      <c r="AW155" s="586"/>
      <c r="AX155" s="586"/>
      <c r="AY155" s="586"/>
      <c r="AZ155" s="586"/>
      <c r="BA155" s="586"/>
      <c r="BB155" s="586"/>
      <c r="BC155" s="586"/>
      <c r="BD155" s="586"/>
      <c r="BE155" s="586"/>
      <c r="BF155" s="586"/>
      <c r="BG155" s="586"/>
      <c r="BH155" s="586"/>
      <c r="BI155" s="586"/>
      <c r="BJ155" s="586"/>
      <c r="BK155" s="586"/>
      <c r="BL155" s="586"/>
      <c r="BM155" s="586"/>
      <c r="BN155" s="586"/>
      <c r="BO155" s="575"/>
      <c r="BP155" s="575"/>
      <c r="BQ155" s="610"/>
      <c r="BR155" s="610"/>
      <c r="BS155" s="586"/>
      <c r="BT155" s="586"/>
      <c r="BU155" s="586"/>
      <c r="BV155" s="586"/>
      <c r="BW155" s="586"/>
      <c r="BX155" s="586"/>
    </row>
    <row r="156" spans="9:76" s="305" customFormat="1" x14ac:dyDescent="0.2">
      <c r="I156" s="574"/>
      <c r="T156" s="574"/>
      <c r="U156" s="602"/>
      <c r="V156" s="597"/>
      <c r="W156" s="602"/>
      <c r="X156" s="597"/>
      <c r="Y156" s="575"/>
      <c r="Z156" s="575"/>
      <c r="AA156" s="575"/>
      <c r="AB156" s="586"/>
      <c r="AC156" s="586"/>
      <c r="AD156" s="586"/>
      <c r="AE156" s="586"/>
      <c r="AF156" s="586"/>
      <c r="AG156" s="574"/>
      <c r="AH156" s="574"/>
      <c r="AI156" s="574"/>
      <c r="AJ156" s="574"/>
      <c r="AK156" s="574"/>
      <c r="AL156" s="586"/>
      <c r="AM156" s="586"/>
      <c r="AN156" s="586"/>
      <c r="AO156" s="586"/>
      <c r="AP156" s="586"/>
      <c r="AQ156" s="586"/>
      <c r="AR156" s="586"/>
      <c r="AS156" s="586"/>
      <c r="AT156" s="586"/>
      <c r="AU156" s="586"/>
      <c r="AV156" s="586"/>
      <c r="AW156" s="586"/>
      <c r="AX156" s="586"/>
      <c r="AY156" s="586"/>
      <c r="AZ156" s="586"/>
      <c r="BA156" s="586"/>
      <c r="BB156" s="586"/>
      <c r="BC156" s="586"/>
      <c r="BD156" s="586"/>
      <c r="BE156" s="586"/>
      <c r="BF156" s="586"/>
      <c r="BG156" s="586"/>
      <c r="BH156" s="586"/>
      <c r="BI156" s="586"/>
      <c r="BJ156" s="586"/>
      <c r="BK156" s="586"/>
      <c r="BL156" s="586"/>
      <c r="BM156" s="586"/>
      <c r="BN156" s="586"/>
      <c r="BO156" s="575"/>
      <c r="BP156" s="575"/>
      <c r="BQ156" s="610"/>
      <c r="BR156" s="610"/>
      <c r="BS156" s="586"/>
      <c r="BT156" s="586"/>
      <c r="BU156" s="586"/>
      <c r="BV156" s="586"/>
      <c r="BW156" s="586"/>
      <c r="BX156" s="586"/>
    </row>
    <row r="157" spans="9:76" s="305" customFormat="1" x14ac:dyDescent="0.2">
      <c r="I157" s="574"/>
      <c r="T157" s="574"/>
      <c r="U157" s="602"/>
      <c r="V157" s="597"/>
      <c r="W157" s="602"/>
      <c r="X157" s="597"/>
      <c r="Y157" s="575"/>
      <c r="Z157" s="575"/>
      <c r="AA157" s="575"/>
      <c r="AB157" s="586"/>
      <c r="AC157" s="586"/>
      <c r="AD157" s="586"/>
      <c r="AE157" s="586"/>
      <c r="AF157" s="586"/>
      <c r="AG157" s="574"/>
      <c r="AH157" s="574"/>
      <c r="AI157" s="574"/>
      <c r="AJ157" s="574"/>
      <c r="AK157" s="574"/>
      <c r="AL157" s="586"/>
      <c r="AM157" s="586"/>
      <c r="AN157" s="586"/>
      <c r="AO157" s="586"/>
      <c r="AP157" s="586"/>
      <c r="AQ157" s="586"/>
      <c r="AR157" s="586"/>
      <c r="AS157" s="586"/>
      <c r="AT157" s="586"/>
      <c r="AU157" s="586"/>
      <c r="AV157" s="586"/>
      <c r="AW157" s="586"/>
      <c r="AX157" s="586"/>
      <c r="AY157" s="586"/>
      <c r="AZ157" s="586"/>
      <c r="BA157" s="586"/>
      <c r="BB157" s="586"/>
      <c r="BC157" s="586"/>
      <c r="BD157" s="586"/>
      <c r="BE157" s="586"/>
      <c r="BF157" s="586"/>
      <c r="BG157" s="586"/>
      <c r="BH157" s="586"/>
      <c r="BI157" s="586"/>
      <c r="BJ157" s="586"/>
      <c r="BK157" s="586"/>
      <c r="BL157" s="586"/>
      <c r="BM157" s="586"/>
      <c r="BN157" s="586"/>
      <c r="BO157" s="575"/>
      <c r="BP157" s="575"/>
      <c r="BQ157" s="610"/>
      <c r="BR157" s="610"/>
      <c r="BS157" s="586"/>
      <c r="BT157" s="586"/>
      <c r="BU157" s="586"/>
      <c r="BV157" s="586"/>
      <c r="BW157" s="586"/>
      <c r="BX157" s="586"/>
    </row>
    <row r="158" spans="9:76" s="305" customFormat="1" x14ac:dyDescent="0.2">
      <c r="I158" s="574"/>
      <c r="T158" s="574"/>
      <c r="U158" s="602"/>
      <c r="V158" s="597"/>
      <c r="W158" s="602"/>
      <c r="X158" s="597"/>
      <c r="Y158" s="575"/>
      <c r="Z158" s="575"/>
      <c r="AA158" s="575"/>
      <c r="AB158" s="586"/>
      <c r="AC158" s="586"/>
      <c r="AD158" s="586"/>
      <c r="AE158" s="586"/>
      <c r="AF158" s="586"/>
      <c r="AG158" s="574"/>
      <c r="AH158" s="574"/>
      <c r="AI158" s="574"/>
      <c r="AJ158" s="574"/>
      <c r="AK158" s="574"/>
      <c r="AL158" s="586"/>
      <c r="AM158" s="586"/>
      <c r="AN158" s="586"/>
      <c r="AO158" s="586"/>
      <c r="AP158" s="586"/>
      <c r="AQ158" s="586"/>
      <c r="AR158" s="586"/>
      <c r="AS158" s="586"/>
      <c r="AT158" s="586"/>
      <c r="AU158" s="586"/>
      <c r="AV158" s="586"/>
      <c r="AW158" s="586"/>
      <c r="AX158" s="586"/>
      <c r="AY158" s="586"/>
      <c r="AZ158" s="586"/>
      <c r="BA158" s="586"/>
      <c r="BB158" s="586"/>
      <c r="BC158" s="586"/>
      <c r="BD158" s="586"/>
      <c r="BE158" s="586"/>
      <c r="BF158" s="586"/>
      <c r="BG158" s="586"/>
      <c r="BH158" s="586"/>
      <c r="BI158" s="586"/>
      <c r="BJ158" s="586"/>
      <c r="BK158" s="586"/>
      <c r="BL158" s="586"/>
      <c r="BM158" s="586"/>
      <c r="BN158" s="586"/>
      <c r="BO158" s="575"/>
      <c r="BP158" s="575"/>
      <c r="BQ158" s="610"/>
      <c r="BR158" s="610"/>
      <c r="BS158" s="586"/>
      <c r="BT158" s="586"/>
      <c r="BU158" s="586"/>
      <c r="BV158" s="586"/>
      <c r="BW158" s="586"/>
      <c r="BX158" s="586"/>
    </row>
    <row r="159" spans="9:76" s="305" customFormat="1" x14ac:dyDescent="0.2">
      <c r="I159" s="574"/>
      <c r="T159" s="574"/>
      <c r="U159" s="602"/>
      <c r="V159" s="597"/>
      <c r="W159" s="602"/>
      <c r="X159" s="597"/>
      <c r="Y159" s="575"/>
      <c r="Z159" s="575"/>
      <c r="AA159" s="575"/>
      <c r="AB159" s="586"/>
      <c r="AC159" s="586"/>
      <c r="AD159" s="586"/>
      <c r="AE159" s="586"/>
      <c r="AF159" s="586"/>
      <c r="AG159" s="574"/>
      <c r="AH159" s="574"/>
      <c r="AI159" s="574"/>
      <c r="AJ159" s="574"/>
      <c r="AK159" s="574"/>
      <c r="AL159" s="586"/>
      <c r="AM159" s="586"/>
      <c r="AN159" s="586"/>
      <c r="AO159" s="586"/>
      <c r="AP159" s="586"/>
      <c r="AQ159" s="586"/>
      <c r="AR159" s="586"/>
      <c r="AS159" s="586"/>
      <c r="AT159" s="586"/>
      <c r="AU159" s="586"/>
      <c r="AV159" s="586"/>
      <c r="AW159" s="586"/>
      <c r="AX159" s="586"/>
      <c r="AY159" s="586"/>
      <c r="AZ159" s="586"/>
      <c r="BA159" s="586"/>
      <c r="BB159" s="586"/>
      <c r="BC159" s="586"/>
      <c r="BD159" s="586"/>
      <c r="BE159" s="586"/>
      <c r="BF159" s="586"/>
      <c r="BG159" s="586"/>
      <c r="BH159" s="586"/>
      <c r="BI159" s="586"/>
      <c r="BJ159" s="586"/>
      <c r="BK159" s="586"/>
      <c r="BL159" s="586"/>
      <c r="BM159" s="586"/>
      <c r="BN159" s="586"/>
      <c r="BO159" s="575"/>
      <c r="BP159" s="575"/>
      <c r="BQ159" s="610"/>
      <c r="BR159" s="610"/>
      <c r="BS159" s="586"/>
      <c r="BT159" s="586"/>
      <c r="BU159" s="586"/>
      <c r="BV159" s="586"/>
      <c r="BW159" s="586"/>
      <c r="BX159" s="586"/>
    </row>
    <row r="160" spans="9:76" s="305" customFormat="1" x14ac:dyDescent="0.2">
      <c r="I160" s="574"/>
      <c r="T160" s="574"/>
      <c r="U160" s="602"/>
      <c r="V160" s="597"/>
      <c r="W160" s="602"/>
      <c r="X160" s="597"/>
      <c r="Y160" s="575"/>
      <c r="Z160" s="575"/>
      <c r="AA160" s="575"/>
      <c r="AB160" s="586"/>
      <c r="AC160" s="586"/>
      <c r="AD160" s="586"/>
      <c r="AE160" s="586"/>
      <c r="AF160" s="586"/>
      <c r="AG160" s="574"/>
      <c r="AH160" s="574"/>
      <c r="AI160" s="574"/>
      <c r="AJ160" s="574"/>
      <c r="AK160" s="574"/>
      <c r="AL160" s="586"/>
      <c r="AM160" s="586"/>
      <c r="AN160" s="586"/>
      <c r="AO160" s="586"/>
      <c r="AP160" s="586"/>
      <c r="AQ160" s="586"/>
      <c r="AR160" s="586"/>
      <c r="AS160" s="586"/>
      <c r="AT160" s="586"/>
      <c r="AU160" s="586"/>
      <c r="AV160" s="586"/>
      <c r="AW160" s="586"/>
      <c r="AX160" s="586"/>
      <c r="AY160" s="586"/>
      <c r="AZ160" s="586"/>
      <c r="BA160" s="586"/>
      <c r="BB160" s="586"/>
      <c r="BC160" s="586"/>
      <c r="BD160" s="586"/>
      <c r="BE160" s="586"/>
      <c r="BF160" s="586"/>
      <c r="BG160" s="586"/>
      <c r="BH160" s="586"/>
      <c r="BI160" s="586"/>
      <c r="BJ160" s="586"/>
      <c r="BK160" s="586"/>
      <c r="BL160" s="586"/>
      <c r="BM160" s="586"/>
      <c r="BN160" s="586"/>
      <c r="BO160" s="575"/>
      <c r="BP160" s="575"/>
      <c r="BQ160" s="610"/>
      <c r="BR160" s="610"/>
      <c r="BS160" s="586"/>
      <c r="BT160" s="586"/>
      <c r="BU160" s="586"/>
      <c r="BV160" s="586"/>
      <c r="BW160" s="586"/>
      <c r="BX160" s="586"/>
    </row>
    <row r="161" spans="9:76" s="305" customFormat="1" x14ac:dyDescent="0.2">
      <c r="I161" s="574"/>
      <c r="T161" s="574"/>
      <c r="U161" s="602"/>
      <c r="V161" s="597"/>
      <c r="W161" s="602"/>
      <c r="X161" s="597"/>
      <c r="Y161" s="575"/>
      <c r="Z161" s="575"/>
      <c r="AA161" s="575"/>
      <c r="AB161" s="586"/>
      <c r="AC161" s="586"/>
      <c r="AD161" s="586"/>
      <c r="AE161" s="586"/>
      <c r="AF161" s="586"/>
      <c r="AG161" s="574"/>
      <c r="AH161" s="574"/>
      <c r="AI161" s="574"/>
      <c r="AJ161" s="574"/>
      <c r="AK161" s="574"/>
      <c r="AL161" s="586"/>
      <c r="AM161" s="586"/>
      <c r="AN161" s="586"/>
      <c r="AO161" s="586"/>
      <c r="AP161" s="586"/>
      <c r="AQ161" s="586"/>
      <c r="AR161" s="586"/>
      <c r="AS161" s="586"/>
      <c r="AT161" s="586"/>
      <c r="AU161" s="586"/>
      <c r="AV161" s="586"/>
      <c r="AW161" s="586"/>
      <c r="AX161" s="586"/>
      <c r="AY161" s="586"/>
      <c r="AZ161" s="586"/>
      <c r="BA161" s="586"/>
      <c r="BB161" s="586"/>
      <c r="BC161" s="586"/>
      <c r="BD161" s="586"/>
      <c r="BE161" s="586"/>
      <c r="BF161" s="586"/>
      <c r="BG161" s="586"/>
      <c r="BH161" s="586"/>
      <c r="BI161" s="586"/>
      <c r="BJ161" s="586"/>
      <c r="BK161" s="586"/>
      <c r="BL161" s="586"/>
      <c r="BM161" s="586"/>
      <c r="BN161" s="586"/>
      <c r="BO161" s="575"/>
      <c r="BP161" s="575"/>
      <c r="BQ161" s="610"/>
      <c r="BR161" s="610"/>
      <c r="BS161" s="586"/>
      <c r="BT161" s="586"/>
      <c r="BU161" s="586"/>
      <c r="BV161" s="586"/>
      <c r="BW161" s="586"/>
      <c r="BX161" s="586"/>
    </row>
    <row r="162" spans="9:76" s="305" customFormat="1" x14ac:dyDescent="0.2">
      <c r="I162" s="574"/>
      <c r="T162" s="574"/>
      <c r="U162" s="602"/>
      <c r="V162" s="597"/>
      <c r="W162" s="602"/>
      <c r="X162" s="597"/>
      <c r="Y162" s="575"/>
      <c r="Z162" s="575"/>
      <c r="AA162" s="575"/>
      <c r="AB162" s="586"/>
      <c r="AC162" s="586"/>
      <c r="AD162" s="586"/>
      <c r="AE162" s="586"/>
      <c r="AF162" s="586"/>
      <c r="AG162" s="574"/>
      <c r="AH162" s="574"/>
      <c r="AI162" s="574"/>
      <c r="AJ162" s="574"/>
      <c r="AK162" s="574"/>
      <c r="AL162" s="586"/>
      <c r="AM162" s="586"/>
      <c r="AN162" s="586"/>
      <c r="AO162" s="586"/>
      <c r="AP162" s="586"/>
      <c r="AQ162" s="586"/>
      <c r="AR162" s="586"/>
      <c r="AS162" s="586"/>
      <c r="AT162" s="586"/>
      <c r="AU162" s="586"/>
      <c r="AV162" s="586"/>
      <c r="AW162" s="586"/>
      <c r="AX162" s="586"/>
      <c r="AY162" s="586"/>
      <c r="AZ162" s="586"/>
      <c r="BA162" s="586"/>
      <c r="BB162" s="586"/>
      <c r="BC162" s="586"/>
      <c r="BD162" s="586"/>
      <c r="BE162" s="586"/>
      <c r="BF162" s="586"/>
      <c r="BG162" s="586"/>
      <c r="BH162" s="586"/>
      <c r="BI162" s="586"/>
      <c r="BJ162" s="586"/>
      <c r="BK162" s="586"/>
      <c r="BL162" s="586"/>
      <c r="BM162" s="586"/>
      <c r="BN162" s="586"/>
      <c r="BO162" s="575"/>
      <c r="BP162" s="575"/>
      <c r="BQ162" s="610"/>
      <c r="BR162" s="610"/>
      <c r="BS162" s="586"/>
      <c r="BT162" s="586"/>
      <c r="BU162" s="586"/>
      <c r="BV162" s="586"/>
      <c r="BW162" s="586"/>
      <c r="BX162" s="586"/>
    </row>
    <row r="163" spans="9:76" s="305" customFormat="1" x14ac:dyDescent="0.2">
      <c r="I163" s="574"/>
      <c r="T163" s="574"/>
      <c r="U163" s="602"/>
      <c r="V163" s="597"/>
      <c r="W163" s="602"/>
      <c r="X163" s="597"/>
      <c r="Y163" s="575"/>
      <c r="Z163" s="575"/>
      <c r="AA163" s="575"/>
      <c r="AB163" s="586"/>
      <c r="AC163" s="586"/>
      <c r="AD163" s="586"/>
      <c r="AE163" s="586"/>
      <c r="AF163" s="586"/>
      <c r="AG163" s="574"/>
      <c r="AH163" s="574"/>
      <c r="AI163" s="574"/>
      <c r="AJ163" s="574"/>
      <c r="AK163" s="574"/>
      <c r="AL163" s="586"/>
      <c r="AM163" s="586"/>
      <c r="AN163" s="586"/>
      <c r="AO163" s="586"/>
      <c r="AP163" s="586"/>
      <c r="AQ163" s="586"/>
      <c r="AR163" s="586"/>
      <c r="AS163" s="586"/>
      <c r="AT163" s="586"/>
      <c r="AU163" s="586"/>
      <c r="AV163" s="586"/>
      <c r="AW163" s="586"/>
      <c r="AX163" s="586"/>
      <c r="AY163" s="586"/>
      <c r="AZ163" s="586"/>
      <c r="BA163" s="586"/>
      <c r="BB163" s="586"/>
      <c r="BC163" s="586"/>
      <c r="BD163" s="586"/>
      <c r="BE163" s="586"/>
      <c r="BF163" s="586"/>
      <c r="BG163" s="586"/>
      <c r="BH163" s="586"/>
      <c r="BI163" s="586"/>
      <c r="BJ163" s="586"/>
      <c r="BK163" s="586"/>
      <c r="BL163" s="586"/>
      <c r="BM163" s="586"/>
      <c r="BN163" s="586"/>
      <c r="BO163" s="575"/>
      <c r="BP163" s="575"/>
      <c r="BQ163" s="610"/>
      <c r="BR163" s="610"/>
      <c r="BS163" s="586"/>
      <c r="BT163" s="586"/>
      <c r="BU163" s="586"/>
      <c r="BV163" s="586"/>
      <c r="BW163" s="586"/>
      <c r="BX163" s="586"/>
    </row>
    <row r="164" spans="9:76" s="305" customFormat="1" x14ac:dyDescent="0.2">
      <c r="I164" s="574"/>
      <c r="T164" s="574"/>
      <c r="U164" s="602"/>
      <c r="V164" s="597"/>
      <c r="W164" s="602"/>
      <c r="X164" s="597"/>
      <c r="Y164" s="575"/>
      <c r="Z164" s="575"/>
      <c r="AA164" s="575"/>
      <c r="AB164" s="586"/>
      <c r="AC164" s="586"/>
      <c r="AD164" s="586"/>
      <c r="AE164" s="586"/>
      <c r="AF164" s="586"/>
      <c r="AG164" s="574"/>
      <c r="AH164" s="574"/>
      <c r="AI164" s="574"/>
      <c r="AJ164" s="574"/>
      <c r="AK164" s="574"/>
      <c r="AL164" s="586"/>
      <c r="AM164" s="586"/>
      <c r="AN164" s="586"/>
      <c r="AO164" s="586"/>
      <c r="AP164" s="586"/>
      <c r="AQ164" s="586"/>
      <c r="AR164" s="586"/>
      <c r="AS164" s="586"/>
      <c r="AT164" s="586"/>
      <c r="AU164" s="586"/>
      <c r="AV164" s="586"/>
      <c r="AW164" s="586"/>
      <c r="AX164" s="586"/>
      <c r="AY164" s="586"/>
      <c r="AZ164" s="586"/>
      <c r="BA164" s="586"/>
      <c r="BB164" s="586"/>
      <c r="BC164" s="586"/>
      <c r="BD164" s="586"/>
      <c r="BE164" s="586"/>
      <c r="BF164" s="586"/>
      <c r="BG164" s="586"/>
      <c r="BH164" s="586"/>
      <c r="BI164" s="586"/>
      <c r="BJ164" s="586"/>
      <c r="BK164" s="586"/>
      <c r="BL164" s="586"/>
      <c r="BM164" s="586"/>
      <c r="BN164" s="586"/>
      <c r="BO164" s="575"/>
      <c r="BP164" s="575"/>
      <c r="BQ164" s="610"/>
      <c r="BR164" s="610"/>
      <c r="BS164" s="586"/>
      <c r="BT164" s="586"/>
      <c r="BU164" s="586"/>
      <c r="BV164" s="586"/>
      <c r="BW164" s="586"/>
      <c r="BX164" s="586"/>
    </row>
    <row r="165" spans="9:76" s="305" customFormat="1" x14ac:dyDescent="0.2">
      <c r="I165" s="574"/>
      <c r="T165" s="574"/>
      <c r="U165" s="602"/>
      <c r="V165" s="597"/>
      <c r="W165" s="602"/>
      <c r="X165" s="597"/>
      <c r="Y165" s="575"/>
      <c r="Z165" s="575"/>
      <c r="AA165" s="575"/>
      <c r="AB165" s="586"/>
      <c r="AC165" s="586"/>
      <c r="AD165" s="586"/>
      <c r="AE165" s="586"/>
      <c r="AF165" s="586"/>
      <c r="AG165" s="574"/>
      <c r="AH165" s="574"/>
      <c r="AI165" s="574"/>
      <c r="AJ165" s="574"/>
      <c r="AK165" s="574"/>
      <c r="AL165" s="586"/>
      <c r="AM165" s="586"/>
      <c r="AN165" s="586"/>
      <c r="AO165" s="586"/>
      <c r="AP165" s="586"/>
      <c r="AQ165" s="586"/>
      <c r="AR165" s="586"/>
      <c r="AS165" s="586"/>
      <c r="AT165" s="586"/>
      <c r="AU165" s="586"/>
      <c r="AV165" s="586"/>
      <c r="AW165" s="586"/>
      <c r="AX165" s="586"/>
      <c r="AY165" s="586"/>
      <c r="AZ165" s="586"/>
      <c r="BA165" s="586"/>
      <c r="BB165" s="586"/>
      <c r="BC165" s="586"/>
      <c r="BD165" s="586"/>
      <c r="BE165" s="586"/>
      <c r="BF165" s="586"/>
      <c r="BG165" s="586"/>
      <c r="BH165" s="586"/>
      <c r="BI165" s="586"/>
      <c r="BJ165" s="586"/>
      <c r="BK165" s="586"/>
      <c r="BL165" s="586"/>
      <c r="BM165" s="586"/>
      <c r="BN165" s="586"/>
      <c r="BO165" s="575"/>
      <c r="BP165" s="575"/>
      <c r="BQ165" s="610"/>
      <c r="BR165" s="610"/>
      <c r="BS165" s="586"/>
      <c r="BT165" s="586"/>
      <c r="BU165" s="586"/>
      <c r="BV165" s="586"/>
      <c r="BW165" s="586"/>
      <c r="BX165" s="586"/>
    </row>
    <row r="166" spans="9:76" s="305" customFormat="1" x14ac:dyDescent="0.2">
      <c r="I166" s="574"/>
      <c r="T166" s="574"/>
      <c r="U166" s="602"/>
      <c r="V166" s="597"/>
      <c r="W166" s="602"/>
      <c r="X166" s="597"/>
      <c r="Y166" s="575"/>
      <c r="Z166" s="575"/>
      <c r="AA166" s="575"/>
      <c r="AB166" s="586"/>
      <c r="AC166" s="586"/>
      <c r="AD166" s="586"/>
      <c r="AE166" s="586"/>
      <c r="AF166" s="586"/>
      <c r="AG166" s="574"/>
      <c r="AH166" s="574"/>
      <c r="AI166" s="574"/>
      <c r="AJ166" s="574"/>
      <c r="AK166" s="574"/>
      <c r="AL166" s="586"/>
      <c r="AM166" s="586"/>
      <c r="AN166" s="586"/>
      <c r="AO166" s="586"/>
      <c r="AP166" s="586"/>
      <c r="AQ166" s="586"/>
      <c r="AR166" s="586"/>
      <c r="AS166" s="586"/>
      <c r="AT166" s="586"/>
      <c r="AU166" s="586"/>
      <c r="AV166" s="586"/>
      <c r="AW166" s="586"/>
      <c r="AX166" s="586"/>
      <c r="AY166" s="586"/>
      <c r="AZ166" s="586"/>
      <c r="BA166" s="586"/>
      <c r="BB166" s="586"/>
      <c r="BC166" s="586"/>
      <c r="BD166" s="586"/>
      <c r="BE166" s="586"/>
      <c r="BF166" s="586"/>
      <c r="BG166" s="586"/>
      <c r="BH166" s="586"/>
      <c r="BI166" s="586"/>
      <c r="BJ166" s="586"/>
      <c r="BK166" s="586"/>
      <c r="BL166" s="586"/>
      <c r="BM166" s="586"/>
      <c r="BN166" s="586"/>
      <c r="BO166" s="575"/>
      <c r="BP166" s="575"/>
      <c r="BQ166" s="610"/>
      <c r="BR166" s="610"/>
      <c r="BS166" s="586"/>
      <c r="BT166" s="586"/>
      <c r="BU166" s="586"/>
      <c r="BV166" s="586"/>
      <c r="BW166" s="586"/>
      <c r="BX166" s="586"/>
    </row>
    <row r="167" spans="9:76" s="305" customFormat="1" x14ac:dyDescent="0.2">
      <c r="I167" s="574"/>
      <c r="T167" s="574"/>
      <c r="U167" s="602"/>
      <c r="V167" s="597"/>
      <c r="W167" s="602"/>
      <c r="X167" s="597"/>
      <c r="Y167" s="575"/>
      <c r="Z167" s="575"/>
      <c r="AA167" s="575"/>
      <c r="AB167" s="586"/>
      <c r="AC167" s="586"/>
      <c r="AD167" s="586"/>
      <c r="AE167" s="586"/>
      <c r="AF167" s="586"/>
      <c r="AG167" s="574"/>
      <c r="AH167" s="574"/>
      <c r="AI167" s="574"/>
      <c r="AJ167" s="574"/>
      <c r="AK167" s="574"/>
      <c r="AL167" s="586"/>
      <c r="AM167" s="586"/>
      <c r="AN167" s="586"/>
      <c r="AO167" s="586"/>
      <c r="AP167" s="586"/>
      <c r="AQ167" s="586"/>
      <c r="AR167" s="586"/>
      <c r="AS167" s="586"/>
      <c r="AT167" s="586"/>
      <c r="AU167" s="586"/>
      <c r="AV167" s="586"/>
      <c r="AW167" s="586"/>
      <c r="AX167" s="586"/>
      <c r="AY167" s="586"/>
      <c r="AZ167" s="586"/>
      <c r="BA167" s="586"/>
      <c r="BB167" s="586"/>
      <c r="BC167" s="586"/>
      <c r="BD167" s="586"/>
      <c r="BE167" s="586"/>
      <c r="BF167" s="586"/>
      <c r="BG167" s="586"/>
      <c r="BH167" s="586"/>
      <c r="BI167" s="586"/>
      <c r="BJ167" s="586"/>
      <c r="BK167" s="586"/>
      <c r="BL167" s="586"/>
      <c r="BM167" s="586"/>
      <c r="BN167" s="586"/>
      <c r="BO167" s="575"/>
      <c r="BP167" s="575"/>
      <c r="BQ167" s="610"/>
      <c r="BR167" s="610"/>
      <c r="BS167" s="586"/>
      <c r="BT167" s="586"/>
      <c r="BU167" s="586"/>
      <c r="BV167" s="586"/>
      <c r="BW167" s="586"/>
      <c r="BX167" s="586"/>
    </row>
    <row r="168" spans="9:76" s="305" customFormat="1" x14ac:dyDescent="0.2">
      <c r="I168" s="574"/>
      <c r="T168" s="574"/>
      <c r="U168" s="602"/>
      <c r="V168" s="597"/>
      <c r="W168" s="602"/>
      <c r="X168" s="597"/>
      <c r="Y168" s="575"/>
      <c r="Z168" s="575"/>
      <c r="AA168" s="575"/>
      <c r="AB168" s="586"/>
      <c r="AC168" s="586"/>
      <c r="AD168" s="586"/>
      <c r="AE168" s="586"/>
      <c r="AF168" s="586"/>
      <c r="AG168" s="574"/>
      <c r="AH168" s="574"/>
      <c r="AI168" s="574"/>
      <c r="AJ168" s="574"/>
      <c r="AK168" s="574"/>
      <c r="AL168" s="586"/>
      <c r="AM168" s="586"/>
      <c r="AN168" s="586"/>
      <c r="AO168" s="586"/>
      <c r="AP168" s="586"/>
      <c r="AQ168" s="586"/>
      <c r="AR168" s="586"/>
      <c r="AS168" s="586"/>
      <c r="AT168" s="586"/>
      <c r="AU168" s="586"/>
      <c r="AV168" s="586"/>
      <c r="AW168" s="586"/>
      <c r="AX168" s="586"/>
      <c r="AY168" s="586"/>
      <c r="AZ168" s="586"/>
      <c r="BA168" s="586"/>
      <c r="BB168" s="586"/>
      <c r="BC168" s="586"/>
      <c r="BD168" s="586"/>
      <c r="BE168" s="586"/>
      <c r="BF168" s="586"/>
      <c r="BG168" s="586"/>
      <c r="BH168" s="586"/>
      <c r="BI168" s="586"/>
      <c r="BJ168" s="586"/>
      <c r="BK168" s="586"/>
      <c r="BL168" s="586"/>
      <c r="BM168" s="586"/>
      <c r="BN168" s="586"/>
      <c r="BO168" s="575"/>
      <c r="BP168" s="575"/>
      <c r="BQ168" s="610"/>
      <c r="BR168" s="610"/>
      <c r="BS168" s="586"/>
      <c r="BT168" s="586"/>
      <c r="BU168" s="586"/>
      <c r="BV168" s="586"/>
      <c r="BW168" s="586"/>
      <c r="BX168" s="586"/>
    </row>
    <row r="169" spans="9:76" s="305" customFormat="1" x14ac:dyDescent="0.2">
      <c r="I169" s="574"/>
      <c r="T169" s="574"/>
      <c r="U169" s="602"/>
      <c r="V169" s="597"/>
      <c r="W169" s="602"/>
      <c r="X169" s="597"/>
      <c r="Y169" s="575"/>
      <c r="Z169" s="575"/>
      <c r="AA169" s="575"/>
      <c r="AB169" s="586"/>
      <c r="AC169" s="586"/>
      <c r="AD169" s="586"/>
      <c r="AE169" s="586"/>
      <c r="AF169" s="586"/>
      <c r="AG169" s="574"/>
      <c r="AH169" s="574"/>
      <c r="AI169" s="574"/>
      <c r="AJ169" s="574"/>
      <c r="AK169" s="574"/>
      <c r="AL169" s="586"/>
      <c r="AM169" s="586"/>
      <c r="AN169" s="586"/>
      <c r="AO169" s="586"/>
      <c r="AP169" s="586"/>
      <c r="AQ169" s="586"/>
      <c r="AR169" s="586"/>
      <c r="AS169" s="586"/>
      <c r="AT169" s="586"/>
      <c r="AU169" s="586"/>
      <c r="AV169" s="586"/>
      <c r="AW169" s="586"/>
      <c r="AX169" s="586"/>
      <c r="AY169" s="586"/>
      <c r="AZ169" s="586"/>
      <c r="BA169" s="586"/>
      <c r="BB169" s="586"/>
      <c r="BC169" s="586"/>
      <c r="BD169" s="586"/>
      <c r="BE169" s="586"/>
      <c r="BF169" s="586"/>
      <c r="BG169" s="586"/>
      <c r="BH169" s="586"/>
      <c r="BI169" s="586"/>
      <c r="BJ169" s="586"/>
      <c r="BK169" s="586"/>
      <c r="BL169" s="586"/>
      <c r="BM169" s="586"/>
      <c r="BN169" s="586"/>
      <c r="BO169" s="575"/>
      <c r="BP169" s="575"/>
      <c r="BQ169" s="610"/>
      <c r="BR169" s="610"/>
      <c r="BS169" s="586"/>
      <c r="BT169" s="586"/>
      <c r="BU169" s="586"/>
      <c r="BV169" s="586"/>
      <c r="BW169" s="586"/>
      <c r="BX169" s="586"/>
    </row>
    <row r="170" spans="9:76" s="305" customFormat="1" x14ac:dyDescent="0.2">
      <c r="I170" s="574"/>
      <c r="T170" s="574"/>
      <c r="U170" s="602"/>
      <c r="V170" s="597"/>
      <c r="W170" s="602"/>
      <c r="X170" s="597"/>
      <c r="Y170" s="575"/>
      <c r="Z170" s="575"/>
      <c r="AA170" s="575"/>
      <c r="AB170" s="586"/>
      <c r="AC170" s="586"/>
      <c r="AD170" s="586"/>
      <c r="AE170" s="586"/>
      <c r="AF170" s="586"/>
      <c r="AG170" s="574"/>
      <c r="AH170" s="574"/>
      <c r="AI170" s="574"/>
      <c r="AJ170" s="574"/>
      <c r="AK170" s="574"/>
      <c r="AL170" s="586"/>
      <c r="AM170" s="586"/>
      <c r="AN170" s="586"/>
      <c r="AO170" s="586"/>
      <c r="AP170" s="586"/>
      <c r="AQ170" s="586"/>
      <c r="AR170" s="586"/>
      <c r="AS170" s="586"/>
      <c r="AT170" s="586"/>
      <c r="AU170" s="586"/>
      <c r="AV170" s="586"/>
      <c r="AW170" s="586"/>
      <c r="AX170" s="586"/>
      <c r="AY170" s="586"/>
      <c r="AZ170" s="586"/>
      <c r="BA170" s="586"/>
      <c r="BB170" s="586"/>
      <c r="BC170" s="586"/>
      <c r="BD170" s="586"/>
      <c r="BE170" s="586"/>
      <c r="BF170" s="586"/>
      <c r="BG170" s="586"/>
      <c r="BH170" s="586"/>
      <c r="BI170" s="586"/>
      <c r="BJ170" s="586"/>
      <c r="BK170" s="586"/>
      <c r="BL170" s="586"/>
      <c r="BM170" s="586"/>
      <c r="BN170" s="586"/>
      <c r="BO170" s="575"/>
      <c r="BP170" s="575"/>
      <c r="BQ170" s="610"/>
      <c r="BR170" s="610"/>
      <c r="BS170" s="586"/>
      <c r="BT170" s="586"/>
      <c r="BU170" s="586"/>
      <c r="BV170" s="586"/>
      <c r="BW170" s="586"/>
      <c r="BX170" s="586"/>
    </row>
    <row r="171" spans="9:76" s="305" customFormat="1" x14ac:dyDescent="0.2">
      <c r="I171" s="574"/>
      <c r="T171" s="574"/>
      <c r="U171" s="602"/>
      <c r="V171" s="597"/>
      <c r="W171" s="602"/>
      <c r="X171" s="597"/>
      <c r="Y171" s="575"/>
      <c r="Z171" s="575"/>
      <c r="AA171" s="575"/>
      <c r="AB171" s="586"/>
      <c r="AC171" s="586"/>
      <c r="AD171" s="586"/>
      <c r="AE171" s="586"/>
      <c r="AF171" s="586"/>
      <c r="AG171" s="574"/>
      <c r="AH171" s="574"/>
      <c r="AI171" s="574"/>
      <c r="AJ171" s="574"/>
      <c r="AK171" s="574"/>
      <c r="AL171" s="586"/>
      <c r="AM171" s="586"/>
      <c r="AN171" s="586"/>
      <c r="AO171" s="586"/>
      <c r="AP171" s="586"/>
      <c r="AQ171" s="586"/>
      <c r="AR171" s="586"/>
      <c r="AS171" s="586"/>
      <c r="AT171" s="586"/>
      <c r="AU171" s="586"/>
      <c r="AV171" s="586"/>
      <c r="AW171" s="586"/>
      <c r="AX171" s="586"/>
      <c r="AY171" s="586"/>
      <c r="AZ171" s="586"/>
      <c r="BA171" s="586"/>
      <c r="BB171" s="586"/>
      <c r="BC171" s="586"/>
      <c r="BD171" s="586"/>
      <c r="BE171" s="586"/>
      <c r="BF171" s="586"/>
      <c r="BG171" s="586"/>
      <c r="BH171" s="586"/>
      <c r="BI171" s="586"/>
      <c r="BJ171" s="586"/>
      <c r="BK171" s="586"/>
      <c r="BL171" s="586"/>
      <c r="BM171" s="586"/>
      <c r="BN171" s="586"/>
      <c r="BO171" s="575"/>
      <c r="BP171" s="575"/>
      <c r="BQ171" s="610"/>
      <c r="BR171" s="610"/>
      <c r="BS171" s="586"/>
      <c r="BT171" s="586"/>
      <c r="BU171" s="586"/>
      <c r="BV171" s="586"/>
      <c r="BW171" s="586"/>
      <c r="BX171" s="586"/>
    </row>
    <row r="172" spans="9:76" s="305" customFormat="1" x14ac:dyDescent="0.2">
      <c r="I172" s="574"/>
      <c r="T172" s="574"/>
      <c r="U172" s="602"/>
      <c r="V172" s="597"/>
      <c r="W172" s="602"/>
      <c r="X172" s="597"/>
      <c r="Y172" s="575"/>
      <c r="Z172" s="575"/>
      <c r="AA172" s="575"/>
      <c r="AB172" s="586"/>
      <c r="AC172" s="586"/>
      <c r="AD172" s="586"/>
      <c r="AE172" s="586"/>
      <c r="AF172" s="586"/>
      <c r="AG172" s="574"/>
      <c r="AH172" s="574"/>
      <c r="AI172" s="574"/>
      <c r="AJ172" s="574"/>
      <c r="AK172" s="574"/>
      <c r="AL172" s="586"/>
      <c r="AM172" s="586"/>
      <c r="AN172" s="586"/>
      <c r="AO172" s="586"/>
      <c r="AP172" s="586"/>
      <c r="AQ172" s="586"/>
      <c r="AR172" s="586"/>
      <c r="AS172" s="586"/>
      <c r="AT172" s="586"/>
      <c r="AU172" s="586"/>
      <c r="AV172" s="586"/>
      <c r="AW172" s="586"/>
      <c r="AX172" s="586"/>
      <c r="AY172" s="586"/>
      <c r="AZ172" s="586"/>
      <c r="BA172" s="586"/>
      <c r="BB172" s="586"/>
      <c r="BC172" s="586"/>
      <c r="BD172" s="586"/>
      <c r="BE172" s="586"/>
      <c r="BF172" s="586"/>
      <c r="BG172" s="586"/>
      <c r="BH172" s="586"/>
      <c r="BI172" s="586"/>
      <c r="BJ172" s="586"/>
      <c r="BK172" s="586"/>
      <c r="BL172" s="586"/>
      <c r="BM172" s="586"/>
      <c r="BN172" s="586"/>
      <c r="BO172" s="575"/>
      <c r="BP172" s="575"/>
      <c r="BQ172" s="610"/>
      <c r="BR172" s="610"/>
      <c r="BS172" s="586"/>
      <c r="BT172" s="586"/>
      <c r="BU172" s="586"/>
      <c r="BV172" s="586"/>
      <c r="BW172" s="586"/>
      <c r="BX172" s="586"/>
    </row>
    <row r="173" spans="9:76" s="305" customFormat="1" x14ac:dyDescent="0.2">
      <c r="I173" s="574"/>
      <c r="T173" s="574"/>
      <c r="U173" s="602"/>
      <c r="V173" s="597"/>
      <c r="W173" s="602"/>
      <c r="X173" s="597"/>
      <c r="Y173" s="575"/>
      <c r="Z173" s="575"/>
      <c r="AA173" s="575"/>
      <c r="AB173" s="586"/>
      <c r="AC173" s="586"/>
      <c r="AD173" s="586"/>
      <c r="AE173" s="586"/>
      <c r="AF173" s="586"/>
      <c r="AG173" s="574"/>
      <c r="AH173" s="574"/>
      <c r="AI173" s="574"/>
      <c r="AJ173" s="574"/>
      <c r="AK173" s="574"/>
      <c r="AL173" s="586"/>
      <c r="AM173" s="586"/>
      <c r="AN173" s="586"/>
      <c r="AO173" s="586"/>
      <c r="AP173" s="586"/>
      <c r="AQ173" s="586"/>
      <c r="AR173" s="586"/>
      <c r="AS173" s="586"/>
      <c r="AT173" s="586"/>
      <c r="AU173" s="586"/>
      <c r="AV173" s="586"/>
      <c r="AW173" s="586"/>
      <c r="AX173" s="586"/>
      <c r="AY173" s="586"/>
      <c r="AZ173" s="586"/>
      <c r="BA173" s="586"/>
      <c r="BB173" s="586"/>
      <c r="BC173" s="586"/>
      <c r="BD173" s="586"/>
      <c r="BE173" s="586"/>
      <c r="BF173" s="586"/>
      <c r="BG173" s="586"/>
      <c r="BH173" s="586"/>
      <c r="BI173" s="586"/>
      <c r="BJ173" s="586"/>
      <c r="BK173" s="586"/>
      <c r="BL173" s="586"/>
      <c r="BM173" s="586"/>
      <c r="BN173" s="586"/>
      <c r="BO173" s="575"/>
      <c r="BP173" s="575"/>
      <c r="BQ173" s="610"/>
      <c r="BR173" s="610"/>
      <c r="BS173" s="586"/>
      <c r="BT173" s="586"/>
      <c r="BU173" s="586"/>
      <c r="BV173" s="586"/>
      <c r="BW173" s="586"/>
      <c r="BX173" s="586"/>
    </row>
    <row r="174" spans="9:76" s="305" customFormat="1" x14ac:dyDescent="0.2">
      <c r="I174" s="574"/>
      <c r="T174" s="574"/>
      <c r="U174" s="602"/>
      <c r="V174" s="597"/>
      <c r="W174" s="602"/>
      <c r="X174" s="597"/>
      <c r="Y174" s="575"/>
      <c r="Z174" s="575"/>
      <c r="AA174" s="575"/>
      <c r="AB174" s="586"/>
      <c r="AC174" s="586"/>
      <c r="AD174" s="586"/>
      <c r="AE174" s="586"/>
      <c r="AF174" s="586"/>
      <c r="AG174" s="574"/>
      <c r="AH174" s="574"/>
      <c r="AI174" s="574"/>
      <c r="AJ174" s="574"/>
      <c r="AK174" s="574"/>
      <c r="AL174" s="586"/>
      <c r="AM174" s="586"/>
      <c r="AN174" s="586"/>
      <c r="AO174" s="586"/>
      <c r="AP174" s="586"/>
      <c r="AQ174" s="586"/>
      <c r="AR174" s="586"/>
      <c r="AS174" s="586"/>
      <c r="AT174" s="586"/>
      <c r="AU174" s="586"/>
      <c r="AV174" s="586"/>
      <c r="AW174" s="586"/>
      <c r="AX174" s="586"/>
      <c r="AY174" s="586"/>
      <c r="AZ174" s="586"/>
      <c r="BA174" s="586"/>
      <c r="BB174" s="586"/>
      <c r="BC174" s="586"/>
      <c r="BD174" s="586"/>
      <c r="BE174" s="586"/>
      <c r="BF174" s="586"/>
      <c r="BG174" s="586"/>
      <c r="BH174" s="586"/>
      <c r="BI174" s="586"/>
      <c r="BJ174" s="586"/>
      <c r="BK174" s="586"/>
      <c r="BL174" s="586"/>
      <c r="BM174" s="586"/>
      <c r="BN174" s="586"/>
      <c r="BO174" s="575"/>
      <c r="BP174" s="575"/>
      <c r="BQ174" s="610"/>
      <c r="BR174" s="610"/>
      <c r="BS174" s="586"/>
      <c r="BT174" s="586"/>
      <c r="BU174" s="586"/>
      <c r="BV174" s="586"/>
      <c r="BW174" s="586"/>
      <c r="BX174" s="586"/>
    </row>
    <row r="175" spans="9:76" s="305" customFormat="1" x14ac:dyDescent="0.2">
      <c r="I175" s="574"/>
      <c r="T175" s="574"/>
      <c r="U175" s="602"/>
      <c r="V175" s="597"/>
      <c r="W175" s="602"/>
      <c r="X175" s="597"/>
      <c r="Y175" s="575"/>
      <c r="Z175" s="575"/>
      <c r="AA175" s="575"/>
      <c r="AB175" s="586"/>
      <c r="AC175" s="586"/>
      <c r="AD175" s="586"/>
      <c r="AE175" s="586"/>
      <c r="AF175" s="586"/>
      <c r="AG175" s="574"/>
      <c r="AH175" s="574"/>
      <c r="AI175" s="574"/>
      <c r="AJ175" s="574"/>
      <c r="AK175" s="574"/>
      <c r="AL175" s="586"/>
      <c r="AM175" s="586"/>
      <c r="AN175" s="586"/>
      <c r="AO175" s="586"/>
      <c r="AP175" s="586"/>
      <c r="AQ175" s="586"/>
      <c r="AR175" s="586"/>
      <c r="AS175" s="586"/>
      <c r="AT175" s="586"/>
      <c r="AU175" s="586"/>
      <c r="AV175" s="586"/>
      <c r="AW175" s="586"/>
      <c r="AX175" s="586"/>
      <c r="AY175" s="586"/>
      <c r="AZ175" s="586"/>
      <c r="BA175" s="586"/>
      <c r="BB175" s="586"/>
      <c r="BC175" s="586"/>
      <c r="BD175" s="586"/>
      <c r="BE175" s="586"/>
      <c r="BF175" s="586"/>
      <c r="BG175" s="586"/>
      <c r="BH175" s="586"/>
      <c r="BI175" s="586"/>
      <c r="BJ175" s="586"/>
      <c r="BK175" s="586"/>
      <c r="BL175" s="586"/>
      <c r="BM175" s="586"/>
      <c r="BN175" s="586"/>
      <c r="BO175" s="575"/>
      <c r="BP175" s="575"/>
      <c r="BQ175" s="610"/>
      <c r="BR175" s="610"/>
      <c r="BS175" s="586"/>
      <c r="BT175" s="586"/>
      <c r="BU175" s="586"/>
      <c r="BV175" s="586"/>
      <c r="BW175" s="586"/>
      <c r="BX175" s="586"/>
    </row>
    <row r="176" spans="9:76" s="305" customFormat="1" x14ac:dyDescent="0.2">
      <c r="I176" s="574"/>
      <c r="T176" s="574"/>
      <c r="U176" s="602"/>
      <c r="V176" s="597"/>
      <c r="W176" s="602"/>
      <c r="X176" s="597"/>
      <c r="Y176" s="575"/>
      <c r="Z176" s="575"/>
      <c r="AA176" s="575"/>
      <c r="AB176" s="586"/>
      <c r="AC176" s="586"/>
      <c r="AD176" s="586"/>
      <c r="AE176" s="586"/>
      <c r="AF176" s="586"/>
      <c r="AG176" s="574"/>
      <c r="AH176" s="574"/>
      <c r="AI176" s="574"/>
      <c r="AJ176" s="574"/>
      <c r="AK176" s="574"/>
      <c r="AL176" s="586"/>
      <c r="AM176" s="586"/>
      <c r="AN176" s="586"/>
      <c r="AO176" s="586"/>
      <c r="AP176" s="586"/>
      <c r="AQ176" s="586"/>
      <c r="AR176" s="586"/>
      <c r="AS176" s="586"/>
      <c r="AT176" s="586"/>
      <c r="AU176" s="586"/>
      <c r="AV176" s="586"/>
      <c r="AW176" s="586"/>
      <c r="AX176" s="586"/>
      <c r="AY176" s="586"/>
      <c r="AZ176" s="586"/>
      <c r="BA176" s="586"/>
      <c r="BB176" s="586"/>
      <c r="BC176" s="586"/>
      <c r="BD176" s="586"/>
      <c r="BE176" s="586"/>
      <c r="BF176" s="586"/>
      <c r="BG176" s="586"/>
      <c r="BH176" s="586"/>
      <c r="BI176" s="586"/>
      <c r="BJ176" s="586"/>
      <c r="BK176" s="586"/>
      <c r="BL176" s="586"/>
      <c r="BM176" s="586"/>
      <c r="BN176" s="586"/>
      <c r="BO176" s="575"/>
      <c r="BP176" s="575"/>
      <c r="BQ176" s="610"/>
      <c r="BR176" s="610"/>
      <c r="BS176" s="586"/>
      <c r="BT176" s="586"/>
      <c r="BU176" s="586"/>
      <c r="BV176" s="586"/>
      <c r="BW176" s="586"/>
      <c r="BX176" s="586"/>
    </row>
    <row r="177" spans="9:76" s="305" customFormat="1" x14ac:dyDescent="0.2">
      <c r="I177" s="574"/>
      <c r="T177" s="574"/>
      <c r="U177" s="602"/>
      <c r="V177" s="597"/>
      <c r="W177" s="602"/>
      <c r="X177" s="597"/>
      <c r="Y177" s="575"/>
      <c r="Z177" s="575"/>
      <c r="AA177" s="575"/>
      <c r="AB177" s="586"/>
      <c r="AC177" s="586"/>
      <c r="AD177" s="586"/>
      <c r="AE177" s="586"/>
      <c r="AF177" s="586"/>
      <c r="AG177" s="574"/>
      <c r="AH177" s="574"/>
      <c r="AI177" s="574"/>
      <c r="AJ177" s="574"/>
      <c r="AK177" s="574"/>
      <c r="AL177" s="586"/>
      <c r="AM177" s="586"/>
      <c r="AN177" s="586"/>
      <c r="AO177" s="586"/>
      <c r="AP177" s="586"/>
      <c r="AQ177" s="586"/>
      <c r="AR177" s="586"/>
      <c r="AS177" s="586"/>
      <c r="AT177" s="586"/>
      <c r="AU177" s="586"/>
      <c r="AV177" s="586"/>
      <c r="AW177" s="586"/>
      <c r="AX177" s="586"/>
      <c r="AY177" s="586"/>
      <c r="AZ177" s="586"/>
      <c r="BA177" s="586"/>
      <c r="BB177" s="586"/>
      <c r="BC177" s="586"/>
      <c r="BD177" s="586"/>
      <c r="BE177" s="586"/>
      <c r="BF177" s="586"/>
      <c r="BG177" s="586"/>
      <c r="BH177" s="586"/>
      <c r="BI177" s="586"/>
      <c r="BJ177" s="586"/>
      <c r="BK177" s="586"/>
      <c r="BL177" s="586"/>
      <c r="BM177" s="586"/>
      <c r="BN177" s="586"/>
      <c r="BO177" s="575"/>
      <c r="BP177" s="575"/>
      <c r="BQ177" s="610"/>
      <c r="BR177" s="610"/>
      <c r="BS177" s="586"/>
      <c r="BT177" s="586"/>
      <c r="BU177" s="586"/>
      <c r="BV177" s="586"/>
      <c r="BW177" s="586"/>
      <c r="BX177" s="586"/>
    </row>
    <row r="178" spans="9:76" s="305" customFormat="1" x14ac:dyDescent="0.2">
      <c r="I178" s="574"/>
      <c r="T178" s="574"/>
      <c r="U178" s="602"/>
      <c r="V178" s="597"/>
      <c r="W178" s="602"/>
      <c r="X178" s="597"/>
      <c r="Y178" s="575"/>
      <c r="Z178" s="575"/>
      <c r="AA178" s="575"/>
      <c r="AB178" s="586"/>
      <c r="AC178" s="586"/>
      <c r="AD178" s="586"/>
      <c r="AE178" s="586"/>
      <c r="AF178" s="586"/>
      <c r="AG178" s="574"/>
      <c r="AH178" s="574"/>
      <c r="AI178" s="574"/>
      <c r="AJ178" s="574"/>
      <c r="AK178" s="574"/>
      <c r="AL178" s="586"/>
      <c r="AM178" s="586"/>
      <c r="AN178" s="586"/>
      <c r="AO178" s="586"/>
      <c r="AP178" s="586"/>
      <c r="AQ178" s="586"/>
      <c r="AR178" s="586"/>
      <c r="AS178" s="586"/>
      <c r="AT178" s="586"/>
      <c r="AU178" s="586"/>
      <c r="AV178" s="586"/>
      <c r="AW178" s="586"/>
      <c r="AX178" s="586"/>
      <c r="AY178" s="586"/>
      <c r="AZ178" s="586"/>
      <c r="BA178" s="586"/>
      <c r="BB178" s="586"/>
      <c r="BC178" s="586"/>
      <c r="BD178" s="586"/>
      <c r="BE178" s="586"/>
      <c r="BF178" s="586"/>
      <c r="BG178" s="586"/>
      <c r="BH178" s="586"/>
      <c r="BI178" s="586"/>
      <c r="BJ178" s="586"/>
      <c r="BK178" s="586"/>
      <c r="BL178" s="586"/>
      <c r="BM178" s="586"/>
      <c r="BN178" s="586"/>
      <c r="BO178" s="575"/>
      <c r="BP178" s="575"/>
      <c r="BQ178" s="610"/>
      <c r="BR178" s="610"/>
      <c r="BS178" s="586"/>
      <c r="BT178" s="586"/>
      <c r="BU178" s="586"/>
      <c r="BV178" s="586"/>
      <c r="BW178" s="586"/>
      <c r="BX178" s="586"/>
    </row>
    <row r="179" spans="9:76" s="305" customFormat="1" x14ac:dyDescent="0.2">
      <c r="I179" s="574"/>
      <c r="T179" s="574"/>
      <c r="U179" s="602"/>
      <c r="V179" s="597"/>
      <c r="W179" s="602"/>
      <c r="X179" s="597"/>
      <c r="Y179" s="575"/>
      <c r="Z179" s="575"/>
      <c r="AA179" s="575"/>
      <c r="AB179" s="586"/>
      <c r="AC179" s="586"/>
      <c r="AD179" s="586"/>
      <c r="AE179" s="586"/>
      <c r="AF179" s="586"/>
      <c r="AG179" s="574"/>
      <c r="AH179" s="574"/>
      <c r="AI179" s="574"/>
      <c r="AJ179" s="574"/>
      <c r="AK179" s="574"/>
      <c r="AL179" s="586"/>
      <c r="AM179" s="586"/>
      <c r="AN179" s="586"/>
      <c r="AO179" s="586"/>
      <c r="AP179" s="586"/>
      <c r="AQ179" s="586"/>
      <c r="AR179" s="586"/>
      <c r="AS179" s="586"/>
      <c r="AT179" s="586"/>
      <c r="AU179" s="586"/>
      <c r="AV179" s="586"/>
      <c r="AW179" s="586"/>
      <c r="AX179" s="586"/>
      <c r="AY179" s="586"/>
      <c r="AZ179" s="586"/>
      <c r="BA179" s="586"/>
      <c r="BB179" s="586"/>
      <c r="BC179" s="586"/>
      <c r="BD179" s="586"/>
      <c r="BE179" s="586"/>
      <c r="BF179" s="586"/>
      <c r="BG179" s="586"/>
      <c r="BH179" s="586"/>
      <c r="BI179" s="586"/>
      <c r="BJ179" s="586"/>
      <c r="BK179" s="586"/>
      <c r="BL179" s="586"/>
      <c r="BM179" s="586"/>
      <c r="BN179" s="586"/>
      <c r="BO179" s="575"/>
      <c r="BP179" s="575"/>
      <c r="BQ179" s="610"/>
      <c r="BR179" s="610"/>
      <c r="BS179" s="586"/>
      <c r="BT179" s="586"/>
      <c r="BU179" s="586"/>
      <c r="BV179" s="586"/>
      <c r="BW179" s="586"/>
      <c r="BX179" s="586"/>
    </row>
    <row r="180" spans="9:76" s="305" customFormat="1" x14ac:dyDescent="0.2">
      <c r="I180" s="574"/>
      <c r="T180" s="574"/>
      <c r="U180" s="602"/>
      <c r="V180" s="597"/>
      <c r="W180" s="602"/>
      <c r="X180" s="597"/>
      <c r="Y180" s="575"/>
      <c r="Z180" s="575"/>
      <c r="AA180" s="575"/>
      <c r="AB180" s="586"/>
      <c r="AC180" s="586"/>
      <c r="AD180" s="586"/>
      <c r="AE180" s="586"/>
      <c r="AF180" s="586"/>
      <c r="AG180" s="574"/>
      <c r="AH180" s="574"/>
      <c r="AI180" s="574"/>
      <c r="AJ180" s="574"/>
      <c r="AK180" s="574"/>
      <c r="AL180" s="586"/>
      <c r="AM180" s="586"/>
      <c r="AN180" s="586"/>
      <c r="AO180" s="586"/>
      <c r="AP180" s="586"/>
      <c r="AQ180" s="586"/>
      <c r="AR180" s="586"/>
      <c r="AS180" s="586"/>
      <c r="AT180" s="586"/>
      <c r="AU180" s="586"/>
      <c r="AV180" s="586"/>
      <c r="AW180" s="586"/>
      <c r="AX180" s="586"/>
      <c r="AY180" s="586"/>
      <c r="AZ180" s="586"/>
      <c r="BA180" s="586"/>
      <c r="BB180" s="586"/>
      <c r="BC180" s="586"/>
      <c r="BD180" s="586"/>
      <c r="BE180" s="586"/>
      <c r="BF180" s="586"/>
      <c r="BG180" s="586"/>
      <c r="BH180" s="586"/>
      <c r="BI180" s="586"/>
      <c r="BJ180" s="586"/>
      <c r="BK180" s="586"/>
      <c r="BL180" s="586"/>
      <c r="BM180" s="586"/>
      <c r="BN180" s="586"/>
      <c r="BO180" s="575"/>
      <c r="BP180" s="575"/>
      <c r="BQ180" s="610"/>
      <c r="BR180" s="610"/>
      <c r="BS180" s="586"/>
      <c r="BT180" s="586"/>
      <c r="BU180" s="586"/>
      <c r="BV180" s="586"/>
      <c r="BW180" s="586"/>
      <c r="BX180" s="586"/>
    </row>
    <row r="181" spans="9:76" s="305" customFormat="1" x14ac:dyDescent="0.2">
      <c r="I181" s="574"/>
      <c r="T181" s="574"/>
      <c r="U181" s="602"/>
      <c r="V181" s="597"/>
      <c r="W181" s="602"/>
      <c r="X181" s="597"/>
      <c r="Y181" s="575"/>
      <c r="Z181" s="575"/>
      <c r="AA181" s="575"/>
      <c r="AB181" s="586"/>
      <c r="AC181" s="586"/>
      <c r="AD181" s="586"/>
      <c r="AE181" s="586"/>
      <c r="AF181" s="586"/>
      <c r="AG181" s="574"/>
      <c r="AH181" s="574"/>
      <c r="AI181" s="574"/>
      <c r="AJ181" s="574"/>
      <c r="AK181" s="574"/>
      <c r="AL181" s="586"/>
      <c r="AM181" s="586"/>
      <c r="AN181" s="586"/>
      <c r="AO181" s="586"/>
      <c r="AP181" s="586"/>
      <c r="AQ181" s="586"/>
      <c r="AR181" s="586"/>
      <c r="AS181" s="586"/>
      <c r="AT181" s="586"/>
      <c r="AU181" s="586"/>
      <c r="AV181" s="586"/>
      <c r="AW181" s="586"/>
      <c r="AX181" s="586"/>
      <c r="AY181" s="586"/>
      <c r="AZ181" s="586"/>
      <c r="BA181" s="586"/>
      <c r="BB181" s="586"/>
      <c r="BC181" s="586"/>
      <c r="BD181" s="586"/>
      <c r="BE181" s="586"/>
      <c r="BF181" s="586"/>
      <c r="BG181" s="586"/>
      <c r="BH181" s="586"/>
      <c r="BI181" s="586"/>
      <c r="BJ181" s="586"/>
      <c r="BK181" s="586"/>
      <c r="BL181" s="586"/>
      <c r="BM181" s="586"/>
      <c r="BN181" s="586"/>
      <c r="BO181" s="575"/>
      <c r="BP181" s="575"/>
      <c r="BQ181" s="610"/>
      <c r="BR181" s="610"/>
      <c r="BS181" s="586"/>
      <c r="BT181" s="586"/>
      <c r="BU181" s="586"/>
      <c r="BV181" s="586"/>
      <c r="BW181" s="586"/>
      <c r="BX181" s="586"/>
    </row>
    <row r="182" spans="9:76" s="305" customFormat="1" x14ac:dyDescent="0.2">
      <c r="I182" s="574"/>
      <c r="T182" s="574"/>
      <c r="U182" s="602"/>
      <c r="V182" s="597"/>
      <c r="W182" s="602"/>
      <c r="X182" s="597"/>
      <c r="Y182" s="575"/>
      <c r="Z182" s="575"/>
      <c r="AA182" s="575"/>
      <c r="AB182" s="586"/>
      <c r="AC182" s="586"/>
      <c r="AD182" s="586"/>
      <c r="AE182" s="586"/>
      <c r="AF182" s="586"/>
      <c r="AG182" s="574"/>
      <c r="AH182" s="574"/>
      <c r="AI182" s="574"/>
      <c r="AJ182" s="574"/>
      <c r="AK182" s="574"/>
      <c r="AL182" s="586"/>
      <c r="AM182" s="586"/>
      <c r="AN182" s="586"/>
      <c r="AO182" s="586"/>
      <c r="AP182" s="586"/>
      <c r="AQ182" s="586"/>
      <c r="AR182" s="586"/>
      <c r="AS182" s="586"/>
      <c r="AT182" s="586"/>
      <c r="AU182" s="586"/>
      <c r="AV182" s="586"/>
      <c r="AW182" s="586"/>
      <c r="AX182" s="586"/>
      <c r="AY182" s="586"/>
      <c r="AZ182" s="586"/>
      <c r="BA182" s="586"/>
      <c r="BB182" s="586"/>
      <c r="BC182" s="586"/>
      <c r="BD182" s="586"/>
      <c r="BE182" s="586"/>
      <c r="BF182" s="586"/>
      <c r="BG182" s="586"/>
      <c r="BH182" s="586"/>
      <c r="BI182" s="586"/>
      <c r="BJ182" s="586"/>
      <c r="BK182" s="586"/>
      <c r="BL182" s="586"/>
      <c r="BM182" s="586"/>
      <c r="BN182" s="586"/>
      <c r="BO182" s="575"/>
      <c r="BP182" s="575"/>
      <c r="BQ182" s="610"/>
      <c r="BR182" s="610"/>
      <c r="BS182" s="586"/>
      <c r="BT182" s="586"/>
      <c r="BU182" s="586"/>
      <c r="BV182" s="586"/>
      <c r="BW182" s="586"/>
      <c r="BX182" s="586"/>
    </row>
    <row r="183" spans="9:76" s="305" customFormat="1" x14ac:dyDescent="0.2">
      <c r="I183" s="574"/>
      <c r="T183" s="574"/>
      <c r="U183" s="602"/>
      <c r="V183" s="597"/>
      <c r="W183" s="602"/>
      <c r="X183" s="597"/>
      <c r="Y183" s="575"/>
      <c r="Z183" s="575"/>
      <c r="AA183" s="575"/>
      <c r="AB183" s="586"/>
      <c r="AC183" s="586"/>
      <c r="AD183" s="586"/>
      <c r="AE183" s="586"/>
      <c r="AF183" s="586"/>
      <c r="AG183" s="574"/>
      <c r="AH183" s="574"/>
      <c r="AI183" s="574"/>
      <c r="AJ183" s="574"/>
      <c r="AK183" s="574"/>
      <c r="AL183" s="586"/>
      <c r="AM183" s="586"/>
      <c r="AN183" s="586"/>
      <c r="AO183" s="586"/>
      <c r="AP183" s="586"/>
      <c r="AQ183" s="586"/>
      <c r="AR183" s="586"/>
      <c r="AS183" s="586"/>
      <c r="AT183" s="586"/>
      <c r="AU183" s="586"/>
      <c r="AV183" s="586"/>
      <c r="AW183" s="586"/>
      <c r="AX183" s="586"/>
      <c r="AY183" s="586"/>
      <c r="AZ183" s="586"/>
      <c r="BA183" s="586"/>
      <c r="BB183" s="586"/>
      <c r="BC183" s="586"/>
      <c r="BD183" s="586"/>
      <c r="BE183" s="586"/>
      <c r="BF183" s="586"/>
      <c r="BG183" s="586"/>
      <c r="BH183" s="586"/>
      <c r="BI183" s="586"/>
      <c r="BJ183" s="586"/>
      <c r="BK183" s="586"/>
      <c r="BL183" s="586"/>
      <c r="BM183" s="586"/>
      <c r="BN183" s="586"/>
      <c r="BO183" s="575"/>
      <c r="BP183" s="575"/>
      <c r="BQ183" s="610"/>
      <c r="BR183" s="610"/>
      <c r="BS183" s="586"/>
      <c r="BT183" s="586"/>
      <c r="BU183" s="586"/>
      <c r="BV183" s="586"/>
      <c r="BW183" s="586"/>
      <c r="BX183" s="586"/>
    </row>
    <row r="184" spans="9:76" s="305" customFormat="1" x14ac:dyDescent="0.2">
      <c r="I184" s="574"/>
      <c r="T184" s="574"/>
      <c r="U184" s="602"/>
      <c r="V184" s="597"/>
      <c r="W184" s="602"/>
      <c r="X184" s="597"/>
      <c r="Y184" s="575"/>
      <c r="Z184" s="575"/>
      <c r="AA184" s="575"/>
      <c r="AB184" s="586"/>
      <c r="AC184" s="586"/>
      <c r="AD184" s="586"/>
      <c r="AE184" s="586"/>
      <c r="AF184" s="586"/>
      <c r="AG184" s="574"/>
      <c r="AH184" s="574"/>
      <c r="AI184" s="574"/>
      <c r="AJ184" s="574"/>
      <c r="AK184" s="574"/>
      <c r="AL184" s="586"/>
      <c r="AM184" s="586"/>
      <c r="AN184" s="586"/>
      <c r="AO184" s="586"/>
      <c r="AP184" s="586"/>
      <c r="AQ184" s="586"/>
      <c r="AR184" s="586"/>
      <c r="AS184" s="586"/>
      <c r="AT184" s="586"/>
      <c r="AU184" s="586"/>
      <c r="AV184" s="586"/>
      <c r="AW184" s="586"/>
      <c r="AX184" s="586"/>
      <c r="AY184" s="586"/>
      <c r="AZ184" s="586"/>
      <c r="BA184" s="586"/>
      <c r="BB184" s="586"/>
      <c r="BC184" s="586"/>
      <c r="BD184" s="586"/>
      <c r="BE184" s="586"/>
      <c r="BF184" s="586"/>
      <c r="BG184" s="586"/>
      <c r="BH184" s="586"/>
      <c r="BI184" s="586"/>
      <c r="BJ184" s="586"/>
      <c r="BK184" s="586"/>
      <c r="BL184" s="586"/>
      <c r="BM184" s="586"/>
      <c r="BN184" s="586"/>
      <c r="BO184" s="575"/>
      <c r="BP184" s="575"/>
      <c r="BQ184" s="610"/>
      <c r="BR184" s="610"/>
      <c r="BS184" s="586"/>
      <c r="BT184" s="586"/>
      <c r="BU184" s="586"/>
      <c r="BV184" s="586"/>
      <c r="BW184" s="586"/>
      <c r="BX184" s="586"/>
    </row>
    <row r="185" spans="9:76" s="305" customFormat="1" x14ac:dyDescent="0.2">
      <c r="I185" s="574"/>
      <c r="T185" s="574"/>
      <c r="U185" s="602"/>
      <c r="V185" s="597"/>
      <c r="W185" s="602"/>
      <c r="X185" s="597"/>
      <c r="Y185" s="575"/>
      <c r="Z185" s="575"/>
      <c r="AA185" s="575"/>
      <c r="AB185" s="586"/>
      <c r="AC185" s="586"/>
      <c r="AD185" s="586"/>
      <c r="AE185" s="586"/>
      <c r="AF185" s="586"/>
      <c r="AG185" s="574"/>
      <c r="AH185" s="574"/>
      <c r="AI185" s="574"/>
      <c r="AJ185" s="574"/>
      <c r="AK185" s="574"/>
      <c r="AL185" s="586"/>
      <c r="AM185" s="586"/>
      <c r="AN185" s="586"/>
      <c r="AO185" s="586"/>
      <c r="AP185" s="586"/>
      <c r="AQ185" s="586"/>
      <c r="AR185" s="586"/>
      <c r="AS185" s="586"/>
      <c r="AT185" s="586"/>
      <c r="AU185" s="586"/>
      <c r="AV185" s="586"/>
      <c r="AW185" s="586"/>
      <c r="AX185" s="586"/>
      <c r="AY185" s="586"/>
      <c r="AZ185" s="586"/>
      <c r="BA185" s="586"/>
      <c r="BB185" s="586"/>
      <c r="BC185" s="586"/>
      <c r="BD185" s="586"/>
      <c r="BE185" s="586"/>
      <c r="BF185" s="586"/>
      <c r="BG185" s="586"/>
      <c r="BH185" s="586"/>
      <c r="BI185" s="586"/>
      <c r="BJ185" s="586"/>
      <c r="BK185" s="586"/>
      <c r="BL185" s="586"/>
      <c r="BM185" s="586"/>
      <c r="BN185" s="586"/>
      <c r="BO185" s="575"/>
      <c r="BP185" s="575"/>
      <c r="BQ185" s="610"/>
      <c r="BR185" s="610"/>
      <c r="BS185" s="586"/>
      <c r="BT185" s="586"/>
      <c r="BU185" s="586"/>
      <c r="BV185" s="586"/>
      <c r="BW185" s="586"/>
      <c r="BX185" s="586"/>
    </row>
    <row r="186" spans="9:76" s="305" customFormat="1" x14ac:dyDescent="0.2">
      <c r="I186" s="574"/>
      <c r="T186" s="574"/>
      <c r="U186" s="602"/>
      <c r="V186" s="597"/>
      <c r="W186" s="602"/>
      <c r="X186" s="597"/>
      <c r="Y186" s="575"/>
      <c r="Z186" s="575"/>
      <c r="AA186" s="575"/>
      <c r="AB186" s="586"/>
      <c r="AC186" s="586"/>
      <c r="AD186" s="586"/>
      <c r="AE186" s="586"/>
      <c r="AF186" s="586"/>
      <c r="AG186" s="574"/>
      <c r="AH186" s="574"/>
      <c r="AI186" s="574"/>
      <c r="AJ186" s="574"/>
      <c r="AK186" s="574"/>
      <c r="AL186" s="586"/>
      <c r="AM186" s="586"/>
      <c r="AN186" s="586"/>
      <c r="AO186" s="586"/>
      <c r="AP186" s="586"/>
      <c r="AQ186" s="586"/>
      <c r="AR186" s="586"/>
      <c r="AS186" s="586"/>
      <c r="AT186" s="586"/>
      <c r="AU186" s="586"/>
      <c r="AV186" s="586"/>
      <c r="AW186" s="586"/>
      <c r="AX186" s="586"/>
      <c r="AY186" s="586"/>
      <c r="AZ186" s="586"/>
      <c r="BA186" s="586"/>
      <c r="BB186" s="586"/>
      <c r="BC186" s="586"/>
      <c r="BD186" s="586"/>
      <c r="BE186" s="586"/>
      <c r="BF186" s="586"/>
      <c r="BG186" s="586"/>
      <c r="BH186" s="586"/>
      <c r="BI186" s="586"/>
      <c r="BJ186" s="586"/>
      <c r="BK186" s="586"/>
      <c r="BL186" s="586"/>
      <c r="BM186" s="586"/>
      <c r="BN186" s="586"/>
      <c r="BO186" s="575"/>
      <c r="BP186" s="575"/>
      <c r="BQ186" s="610"/>
      <c r="BR186" s="610"/>
      <c r="BS186" s="586"/>
      <c r="BT186" s="586"/>
      <c r="BU186" s="586"/>
      <c r="BV186" s="586"/>
      <c r="BW186" s="586"/>
      <c r="BX186" s="586"/>
    </row>
    <row r="187" spans="9:76" s="305" customFormat="1" x14ac:dyDescent="0.2">
      <c r="I187" s="574"/>
      <c r="T187" s="574"/>
      <c r="U187" s="602"/>
      <c r="V187" s="597"/>
      <c r="W187" s="602"/>
      <c r="X187" s="597"/>
      <c r="Y187" s="575"/>
      <c r="Z187" s="575"/>
      <c r="AA187" s="575"/>
      <c r="AB187" s="586"/>
      <c r="AC187" s="586"/>
      <c r="AD187" s="586"/>
      <c r="AE187" s="586"/>
      <c r="AF187" s="586"/>
      <c r="AG187" s="574"/>
      <c r="AH187" s="574"/>
      <c r="AI187" s="574"/>
      <c r="AJ187" s="574"/>
      <c r="AK187" s="574"/>
      <c r="AL187" s="586"/>
      <c r="AM187" s="586"/>
      <c r="AN187" s="586"/>
      <c r="AO187" s="586"/>
      <c r="AP187" s="586"/>
      <c r="AQ187" s="586"/>
      <c r="AR187" s="586"/>
      <c r="AS187" s="586"/>
      <c r="AT187" s="586"/>
      <c r="AU187" s="586"/>
      <c r="AV187" s="586"/>
      <c r="AW187" s="586"/>
      <c r="AX187" s="586"/>
      <c r="AY187" s="586"/>
      <c r="AZ187" s="586"/>
      <c r="BA187" s="586"/>
      <c r="BB187" s="586"/>
      <c r="BC187" s="586"/>
      <c r="BD187" s="586"/>
      <c r="BE187" s="586"/>
      <c r="BF187" s="586"/>
      <c r="BG187" s="586"/>
      <c r="BH187" s="586"/>
      <c r="BI187" s="586"/>
      <c r="BJ187" s="586"/>
      <c r="BK187" s="586"/>
      <c r="BL187" s="586"/>
      <c r="BM187" s="586"/>
      <c r="BN187" s="586"/>
      <c r="BO187" s="575"/>
      <c r="BP187" s="575"/>
      <c r="BQ187" s="610"/>
      <c r="BR187" s="610"/>
      <c r="BS187" s="586"/>
      <c r="BT187" s="586"/>
      <c r="BU187" s="586"/>
      <c r="BV187" s="586"/>
      <c r="BW187" s="586"/>
      <c r="BX187" s="586"/>
    </row>
    <row r="188" spans="9:76" s="305" customFormat="1" x14ac:dyDescent="0.2">
      <c r="I188" s="574"/>
      <c r="T188" s="574"/>
      <c r="U188" s="602"/>
      <c r="V188" s="597"/>
      <c r="W188" s="602"/>
      <c r="X188" s="597"/>
      <c r="Y188" s="575"/>
      <c r="Z188" s="575"/>
      <c r="AA188" s="575"/>
      <c r="AB188" s="586"/>
      <c r="AC188" s="586"/>
      <c r="AD188" s="586"/>
      <c r="AE188" s="586"/>
      <c r="AF188" s="586"/>
      <c r="AG188" s="574"/>
      <c r="AH188" s="574"/>
      <c r="AI188" s="574"/>
      <c r="AJ188" s="574"/>
      <c r="AK188" s="574"/>
      <c r="AL188" s="586"/>
      <c r="AM188" s="586"/>
      <c r="AN188" s="586"/>
      <c r="AO188" s="586"/>
      <c r="AP188" s="586"/>
      <c r="AQ188" s="586"/>
      <c r="AR188" s="586"/>
      <c r="AS188" s="586"/>
      <c r="AT188" s="586"/>
      <c r="AU188" s="586"/>
      <c r="AV188" s="586"/>
      <c r="AW188" s="586"/>
      <c r="AX188" s="586"/>
      <c r="AY188" s="586"/>
      <c r="AZ188" s="586"/>
      <c r="BA188" s="586"/>
      <c r="BB188" s="586"/>
      <c r="BC188" s="586"/>
      <c r="BD188" s="586"/>
      <c r="BE188" s="586"/>
      <c r="BF188" s="586"/>
      <c r="BG188" s="586"/>
      <c r="BH188" s="586"/>
      <c r="BI188" s="586"/>
      <c r="BJ188" s="586"/>
      <c r="BK188" s="586"/>
      <c r="BL188" s="586"/>
      <c r="BM188" s="586"/>
      <c r="BN188" s="586"/>
      <c r="BO188" s="575"/>
      <c r="BP188" s="575"/>
      <c r="BQ188" s="610"/>
      <c r="BR188" s="610"/>
      <c r="BS188" s="586"/>
      <c r="BT188" s="586"/>
      <c r="BU188" s="586"/>
      <c r="BV188" s="586"/>
      <c r="BW188" s="586"/>
      <c r="BX188" s="586"/>
    </row>
    <row r="189" spans="9:76" s="305" customFormat="1" x14ac:dyDescent="0.2">
      <c r="I189" s="574"/>
      <c r="T189" s="574"/>
      <c r="U189" s="602"/>
      <c r="V189" s="597"/>
      <c r="W189" s="602"/>
      <c r="X189" s="597"/>
      <c r="Y189" s="575"/>
      <c r="Z189" s="575"/>
      <c r="AA189" s="575"/>
      <c r="AB189" s="586"/>
      <c r="AC189" s="586"/>
      <c r="AD189" s="586"/>
      <c r="AE189" s="586"/>
      <c r="AF189" s="586"/>
      <c r="AG189" s="574"/>
      <c r="AH189" s="574"/>
      <c r="AI189" s="574"/>
      <c r="AJ189" s="574"/>
      <c r="AK189" s="574"/>
      <c r="AL189" s="586"/>
      <c r="AM189" s="586"/>
      <c r="AN189" s="586"/>
      <c r="AO189" s="586"/>
      <c r="AP189" s="586"/>
      <c r="AQ189" s="586"/>
      <c r="AR189" s="586"/>
      <c r="AS189" s="586"/>
      <c r="AT189" s="586"/>
      <c r="AU189" s="586"/>
      <c r="AV189" s="586"/>
      <c r="AW189" s="586"/>
      <c r="AX189" s="586"/>
      <c r="AY189" s="586"/>
      <c r="AZ189" s="586"/>
      <c r="BA189" s="586"/>
      <c r="BB189" s="586"/>
      <c r="BC189" s="586"/>
      <c r="BD189" s="586"/>
      <c r="BE189" s="586"/>
      <c r="BF189" s="586"/>
      <c r="BG189" s="586"/>
      <c r="BH189" s="586"/>
      <c r="BI189" s="586"/>
      <c r="BJ189" s="586"/>
      <c r="BK189" s="586"/>
      <c r="BL189" s="586"/>
      <c r="BM189" s="586"/>
      <c r="BN189" s="586"/>
      <c r="BO189" s="575"/>
      <c r="BP189" s="575"/>
      <c r="BQ189" s="610"/>
      <c r="BR189" s="610"/>
      <c r="BS189" s="586"/>
      <c r="BT189" s="586"/>
      <c r="BU189" s="586"/>
      <c r="BV189" s="586"/>
      <c r="BW189" s="586"/>
      <c r="BX189" s="586"/>
    </row>
    <row r="190" spans="9:76" s="305" customFormat="1" x14ac:dyDescent="0.2">
      <c r="I190" s="574"/>
      <c r="T190" s="574"/>
      <c r="U190" s="602"/>
      <c r="V190" s="597"/>
      <c r="W190" s="602"/>
      <c r="X190" s="597"/>
      <c r="Y190" s="575"/>
      <c r="Z190" s="575"/>
      <c r="AA190" s="575"/>
      <c r="AB190" s="586"/>
      <c r="AC190" s="586"/>
      <c r="AD190" s="586"/>
      <c r="AE190" s="586"/>
      <c r="AF190" s="586"/>
      <c r="AG190" s="574"/>
      <c r="AH190" s="574"/>
      <c r="AI190" s="574"/>
      <c r="AJ190" s="574"/>
      <c r="AK190" s="574"/>
      <c r="AL190" s="586"/>
      <c r="AM190" s="586"/>
      <c r="AN190" s="586"/>
      <c r="AO190" s="586"/>
      <c r="AP190" s="586"/>
      <c r="AQ190" s="586"/>
      <c r="AR190" s="586"/>
      <c r="AS190" s="586"/>
      <c r="AT190" s="586"/>
      <c r="AU190" s="586"/>
      <c r="AV190" s="586"/>
      <c r="AW190" s="586"/>
      <c r="AX190" s="586"/>
      <c r="AY190" s="586"/>
      <c r="AZ190" s="586"/>
      <c r="BA190" s="586"/>
      <c r="BB190" s="586"/>
      <c r="BC190" s="586"/>
      <c r="BD190" s="586"/>
      <c r="BE190" s="586"/>
      <c r="BF190" s="586"/>
      <c r="BG190" s="586"/>
      <c r="BH190" s="586"/>
      <c r="BI190" s="586"/>
      <c r="BJ190" s="586"/>
      <c r="BK190" s="586"/>
      <c r="BL190" s="586"/>
      <c r="BM190" s="586"/>
      <c r="BN190" s="586"/>
      <c r="BO190" s="575"/>
      <c r="BP190" s="575"/>
      <c r="BQ190" s="610"/>
      <c r="BR190" s="610"/>
      <c r="BS190" s="586"/>
      <c r="BT190" s="586"/>
      <c r="BU190" s="586"/>
      <c r="BV190" s="586"/>
      <c r="BW190" s="586"/>
      <c r="BX190" s="586"/>
    </row>
    <row r="191" spans="9:76" s="305" customFormat="1" x14ac:dyDescent="0.2">
      <c r="I191" s="574"/>
      <c r="T191" s="574"/>
      <c r="U191" s="602"/>
      <c r="V191" s="597"/>
      <c r="W191" s="602"/>
      <c r="X191" s="597"/>
      <c r="Y191" s="575"/>
      <c r="Z191" s="575"/>
      <c r="AA191" s="575"/>
      <c r="AB191" s="586"/>
      <c r="AC191" s="586"/>
      <c r="AD191" s="586"/>
      <c r="AE191" s="586"/>
      <c r="AF191" s="586"/>
      <c r="AG191" s="574"/>
      <c r="AH191" s="574"/>
      <c r="AI191" s="574"/>
      <c r="AJ191" s="574"/>
      <c r="AK191" s="574"/>
      <c r="AL191" s="586"/>
      <c r="AM191" s="586"/>
      <c r="AN191" s="586"/>
      <c r="AO191" s="586"/>
      <c r="AP191" s="586"/>
      <c r="AQ191" s="586"/>
      <c r="AR191" s="586"/>
      <c r="AS191" s="586"/>
      <c r="AT191" s="586"/>
      <c r="AU191" s="586"/>
      <c r="AV191" s="586"/>
      <c r="AW191" s="586"/>
      <c r="AX191" s="586"/>
      <c r="AY191" s="586"/>
      <c r="AZ191" s="586"/>
      <c r="BA191" s="586"/>
      <c r="BB191" s="586"/>
      <c r="BC191" s="586"/>
      <c r="BD191" s="586"/>
      <c r="BE191" s="586"/>
      <c r="BF191" s="586"/>
      <c r="BG191" s="586"/>
      <c r="BH191" s="586"/>
      <c r="BI191" s="586"/>
      <c r="BJ191" s="586"/>
      <c r="BK191" s="586"/>
      <c r="BL191" s="586"/>
      <c r="BM191" s="586"/>
      <c r="BN191" s="586"/>
      <c r="BO191" s="575"/>
      <c r="BP191" s="575"/>
      <c r="BQ191" s="610"/>
      <c r="BR191" s="610"/>
      <c r="BS191" s="586"/>
      <c r="BT191" s="586"/>
      <c r="BU191" s="586"/>
      <c r="BV191" s="586"/>
      <c r="BW191" s="586"/>
      <c r="BX191" s="586"/>
    </row>
    <row r="192" spans="9:76" s="305" customFormat="1" x14ac:dyDescent="0.2">
      <c r="I192" s="574"/>
      <c r="T192" s="574"/>
      <c r="U192" s="602"/>
      <c r="V192" s="597"/>
      <c r="W192" s="602"/>
      <c r="X192" s="597"/>
      <c r="Y192" s="575"/>
      <c r="Z192" s="575"/>
      <c r="AA192" s="575"/>
      <c r="AB192" s="586"/>
      <c r="AC192" s="586"/>
      <c r="AD192" s="586"/>
      <c r="AE192" s="586"/>
      <c r="AF192" s="586"/>
      <c r="AG192" s="574"/>
      <c r="AH192" s="574"/>
      <c r="AI192" s="574"/>
      <c r="AJ192" s="574"/>
      <c r="AK192" s="574"/>
      <c r="AL192" s="586"/>
      <c r="AM192" s="586"/>
      <c r="AN192" s="586"/>
      <c r="AO192" s="586"/>
      <c r="AP192" s="586"/>
      <c r="AQ192" s="586"/>
      <c r="AR192" s="586"/>
      <c r="AS192" s="586"/>
      <c r="AT192" s="586"/>
      <c r="AU192" s="586"/>
      <c r="AV192" s="586"/>
      <c r="AW192" s="586"/>
      <c r="AX192" s="586"/>
      <c r="AY192" s="586"/>
      <c r="AZ192" s="586"/>
      <c r="BA192" s="586"/>
      <c r="BB192" s="586"/>
      <c r="BC192" s="586"/>
      <c r="BD192" s="586"/>
      <c r="BE192" s="586"/>
      <c r="BF192" s="586"/>
      <c r="BG192" s="586"/>
      <c r="BH192" s="586"/>
      <c r="BI192" s="586"/>
      <c r="BJ192" s="586"/>
      <c r="BK192" s="586"/>
      <c r="BL192" s="586"/>
      <c r="BM192" s="586"/>
      <c r="BN192" s="586"/>
      <c r="BO192" s="575"/>
      <c r="BP192" s="575"/>
      <c r="BQ192" s="610"/>
      <c r="BR192" s="610"/>
      <c r="BS192" s="586"/>
      <c r="BT192" s="586"/>
      <c r="BU192" s="586"/>
      <c r="BV192" s="586"/>
      <c r="BW192" s="586"/>
      <c r="BX192" s="586"/>
    </row>
    <row r="193" spans="9:76" s="305" customFormat="1" x14ac:dyDescent="0.2">
      <c r="I193" s="574"/>
      <c r="T193" s="574"/>
      <c r="U193" s="602"/>
      <c r="V193" s="597"/>
      <c r="W193" s="602"/>
      <c r="X193" s="597"/>
      <c r="Y193" s="575"/>
      <c r="Z193" s="575"/>
      <c r="AA193" s="575"/>
      <c r="AB193" s="586"/>
      <c r="AC193" s="586"/>
      <c r="AD193" s="586"/>
      <c r="AE193" s="586"/>
      <c r="AF193" s="586"/>
      <c r="AG193" s="574"/>
      <c r="AH193" s="574"/>
      <c r="AI193" s="574"/>
      <c r="AJ193" s="574"/>
      <c r="AK193" s="574"/>
      <c r="AL193" s="586"/>
      <c r="AM193" s="586"/>
      <c r="AN193" s="586"/>
      <c r="AO193" s="586"/>
      <c r="AP193" s="586"/>
      <c r="AQ193" s="586"/>
      <c r="AR193" s="586"/>
      <c r="AS193" s="586"/>
      <c r="AT193" s="586"/>
      <c r="AU193" s="586"/>
      <c r="AV193" s="586"/>
      <c r="AW193" s="586"/>
      <c r="AX193" s="586"/>
      <c r="AY193" s="586"/>
      <c r="AZ193" s="586"/>
      <c r="BA193" s="586"/>
      <c r="BB193" s="586"/>
      <c r="BC193" s="586"/>
      <c r="BD193" s="586"/>
      <c r="BE193" s="586"/>
      <c r="BF193" s="586"/>
      <c r="BG193" s="586"/>
      <c r="BH193" s="586"/>
      <c r="BI193" s="586"/>
      <c r="BJ193" s="586"/>
      <c r="BK193" s="586"/>
      <c r="BL193" s="586"/>
      <c r="BM193" s="586"/>
      <c r="BN193" s="586"/>
      <c r="BO193" s="575"/>
      <c r="BP193" s="575"/>
      <c r="BQ193" s="610"/>
      <c r="BR193" s="610"/>
      <c r="BS193" s="586"/>
      <c r="BT193" s="586"/>
      <c r="BU193" s="586"/>
      <c r="BV193" s="586"/>
      <c r="BW193" s="586"/>
      <c r="BX193" s="586"/>
    </row>
    <row r="194" spans="9:76" s="305" customFormat="1" x14ac:dyDescent="0.2">
      <c r="I194" s="574"/>
      <c r="T194" s="574"/>
      <c r="U194" s="602"/>
      <c r="V194" s="597"/>
      <c r="W194" s="602"/>
      <c r="X194" s="597"/>
      <c r="Y194" s="575"/>
      <c r="Z194" s="575"/>
      <c r="AA194" s="575"/>
      <c r="AB194" s="586"/>
      <c r="AC194" s="586"/>
      <c r="AD194" s="586"/>
      <c r="AE194" s="586"/>
      <c r="AF194" s="586"/>
      <c r="AG194" s="574"/>
      <c r="AH194" s="574"/>
      <c r="AI194" s="574"/>
      <c r="AJ194" s="574"/>
      <c r="AK194" s="574"/>
      <c r="AL194" s="586"/>
      <c r="AM194" s="586"/>
      <c r="AN194" s="586"/>
      <c r="AO194" s="586"/>
      <c r="AP194" s="586"/>
      <c r="AQ194" s="586"/>
      <c r="AR194" s="586"/>
      <c r="AS194" s="586"/>
      <c r="AT194" s="586"/>
      <c r="AU194" s="586"/>
      <c r="AV194" s="586"/>
      <c r="AW194" s="586"/>
      <c r="AX194" s="586"/>
      <c r="AY194" s="586"/>
      <c r="AZ194" s="586"/>
      <c r="BA194" s="586"/>
      <c r="BB194" s="586"/>
      <c r="BC194" s="586"/>
      <c r="BD194" s="586"/>
      <c r="BE194" s="586"/>
      <c r="BF194" s="586"/>
      <c r="BG194" s="586"/>
      <c r="BH194" s="586"/>
      <c r="BI194" s="586"/>
      <c r="BJ194" s="586"/>
      <c r="BK194" s="586"/>
      <c r="BL194" s="586"/>
      <c r="BM194" s="586"/>
      <c r="BN194" s="586"/>
      <c r="BO194" s="575"/>
      <c r="BP194" s="575"/>
      <c r="BQ194" s="610"/>
      <c r="BR194" s="610"/>
      <c r="BS194" s="586"/>
      <c r="BT194" s="586"/>
      <c r="BU194" s="586"/>
      <c r="BV194" s="586"/>
      <c r="BW194" s="586"/>
      <c r="BX194" s="586"/>
    </row>
    <row r="195" spans="9:76" s="305" customFormat="1" x14ac:dyDescent="0.2">
      <c r="I195" s="574"/>
      <c r="T195" s="574"/>
      <c r="U195" s="602"/>
      <c r="V195" s="597"/>
      <c r="W195" s="602"/>
      <c r="X195" s="597"/>
      <c r="Y195" s="575"/>
      <c r="Z195" s="575"/>
      <c r="AA195" s="575"/>
      <c r="AB195" s="586"/>
      <c r="AC195" s="586"/>
      <c r="AD195" s="586"/>
      <c r="AE195" s="586"/>
      <c r="AF195" s="586"/>
      <c r="AG195" s="574"/>
      <c r="AH195" s="574"/>
      <c r="AI195" s="574"/>
      <c r="AJ195" s="574"/>
      <c r="AK195" s="574"/>
      <c r="AL195" s="586"/>
      <c r="AM195" s="586"/>
      <c r="AN195" s="586"/>
      <c r="AO195" s="586"/>
      <c r="AP195" s="586"/>
      <c r="AQ195" s="586"/>
      <c r="AR195" s="586"/>
      <c r="AS195" s="586"/>
      <c r="AT195" s="586"/>
      <c r="AU195" s="586"/>
      <c r="AV195" s="586"/>
      <c r="AW195" s="586"/>
      <c r="AX195" s="586"/>
      <c r="AY195" s="586"/>
      <c r="AZ195" s="586"/>
      <c r="BA195" s="586"/>
      <c r="BB195" s="586"/>
      <c r="BC195" s="586"/>
      <c r="BD195" s="586"/>
      <c r="BE195" s="586"/>
      <c r="BF195" s="586"/>
      <c r="BG195" s="586"/>
      <c r="BH195" s="586"/>
      <c r="BI195" s="586"/>
      <c r="BJ195" s="586"/>
      <c r="BK195" s="586"/>
      <c r="BL195" s="586"/>
      <c r="BM195" s="586"/>
      <c r="BN195" s="586"/>
      <c r="BO195" s="575"/>
      <c r="BP195" s="575"/>
      <c r="BQ195" s="610"/>
      <c r="BR195" s="610"/>
      <c r="BS195" s="586"/>
      <c r="BT195" s="586"/>
      <c r="BU195" s="586"/>
      <c r="BV195" s="586"/>
      <c r="BW195" s="586"/>
      <c r="BX195" s="586"/>
    </row>
    <row r="196" spans="9:76" s="305" customFormat="1" x14ac:dyDescent="0.2">
      <c r="I196" s="574"/>
      <c r="T196" s="574"/>
      <c r="U196" s="602"/>
      <c r="V196" s="597"/>
      <c r="W196" s="602"/>
      <c r="X196" s="597"/>
      <c r="Y196" s="575"/>
      <c r="Z196" s="575"/>
      <c r="AA196" s="575"/>
      <c r="AB196" s="586"/>
      <c r="AC196" s="586"/>
      <c r="AD196" s="586"/>
      <c r="AE196" s="586"/>
      <c r="AF196" s="586"/>
      <c r="AG196" s="574"/>
      <c r="AH196" s="574"/>
      <c r="AI196" s="574"/>
      <c r="AJ196" s="574"/>
      <c r="AK196" s="574"/>
      <c r="AL196" s="586"/>
      <c r="AM196" s="586"/>
      <c r="AN196" s="586"/>
      <c r="AO196" s="586"/>
      <c r="AP196" s="586"/>
      <c r="AQ196" s="586"/>
      <c r="AR196" s="586"/>
      <c r="AS196" s="586"/>
      <c r="AT196" s="586"/>
      <c r="AU196" s="586"/>
      <c r="AV196" s="586"/>
      <c r="AW196" s="586"/>
      <c r="AX196" s="586"/>
      <c r="AY196" s="586"/>
      <c r="AZ196" s="586"/>
      <c r="BA196" s="586"/>
      <c r="BB196" s="586"/>
      <c r="BC196" s="586"/>
      <c r="BD196" s="586"/>
      <c r="BE196" s="586"/>
      <c r="BF196" s="586"/>
      <c r="BG196" s="586"/>
      <c r="BH196" s="586"/>
      <c r="BI196" s="586"/>
      <c r="BJ196" s="586"/>
      <c r="BK196" s="586"/>
      <c r="BL196" s="586"/>
      <c r="BM196" s="586"/>
      <c r="BN196" s="586"/>
      <c r="BO196" s="575"/>
      <c r="BP196" s="575"/>
      <c r="BQ196" s="610"/>
      <c r="BR196" s="610"/>
      <c r="BS196" s="586"/>
      <c r="BT196" s="586"/>
      <c r="BU196" s="586"/>
      <c r="BV196" s="586"/>
      <c r="BW196" s="586"/>
      <c r="BX196" s="586"/>
    </row>
    <row r="197" spans="9:76" s="305" customFormat="1" x14ac:dyDescent="0.2">
      <c r="I197" s="574"/>
      <c r="T197" s="574"/>
      <c r="U197" s="602"/>
      <c r="V197" s="597"/>
      <c r="W197" s="602"/>
      <c r="X197" s="597"/>
      <c r="Y197" s="575"/>
      <c r="Z197" s="575"/>
      <c r="AA197" s="575"/>
      <c r="AB197" s="586"/>
      <c r="AC197" s="586"/>
      <c r="AD197" s="586"/>
      <c r="AE197" s="586"/>
      <c r="AF197" s="586"/>
      <c r="AG197" s="574"/>
      <c r="AH197" s="574"/>
      <c r="AI197" s="574"/>
      <c r="AJ197" s="574"/>
      <c r="AK197" s="574"/>
      <c r="AL197" s="586"/>
      <c r="AM197" s="586"/>
      <c r="AN197" s="586"/>
      <c r="AO197" s="586"/>
      <c r="AP197" s="586"/>
      <c r="AQ197" s="586"/>
      <c r="AR197" s="586"/>
      <c r="AS197" s="586"/>
      <c r="AT197" s="586"/>
      <c r="AU197" s="586"/>
      <c r="AV197" s="586"/>
      <c r="AW197" s="586"/>
      <c r="AX197" s="586"/>
      <c r="AY197" s="586"/>
      <c r="AZ197" s="586"/>
      <c r="BA197" s="586"/>
      <c r="BB197" s="586"/>
      <c r="BC197" s="586"/>
      <c r="BD197" s="586"/>
      <c r="BE197" s="586"/>
      <c r="BF197" s="586"/>
      <c r="BG197" s="586"/>
      <c r="BH197" s="586"/>
      <c r="BI197" s="586"/>
      <c r="BJ197" s="586"/>
      <c r="BK197" s="586"/>
      <c r="BL197" s="586"/>
      <c r="BM197" s="586"/>
      <c r="BN197" s="586"/>
      <c r="BO197" s="575"/>
      <c r="BP197" s="575"/>
      <c r="BQ197" s="610"/>
      <c r="BR197" s="610"/>
      <c r="BS197" s="586"/>
      <c r="BT197" s="586"/>
      <c r="BU197" s="586"/>
      <c r="BV197" s="586"/>
      <c r="BW197" s="586"/>
      <c r="BX197" s="586"/>
    </row>
    <row r="198" spans="9:76" s="305" customFormat="1" x14ac:dyDescent="0.2">
      <c r="I198" s="574"/>
      <c r="T198" s="574"/>
      <c r="U198" s="602"/>
      <c r="V198" s="597"/>
      <c r="W198" s="602"/>
      <c r="X198" s="597"/>
      <c r="Y198" s="575"/>
      <c r="Z198" s="575"/>
      <c r="AA198" s="575"/>
      <c r="AB198" s="586"/>
      <c r="AC198" s="586"/>
      <c r="AD198" s="586"/>
      <c r="AE198" s="586"/>
      <c r="AF198" s="586"/>
      <c r="AG198" s="574"/>
      <c r="AH198" s="574"/>
      <c r="AI198" s="574"/>
      <c r="AJ198" s="574"/>
      <c r="AK198" s="574"/>
      <c r="AL198" s="586"/>
      <c r="AM198" s="586"/>
      <c r="AN198" s="586"/>
      <c r="AO198" s="586"/>
      <c r="AP198" s="586"/>
      <c r="AQ198" s="586"/>
      <c r="AR198" s="586"/>
      <c r="AS198" s="586"/>
      <c r="AT198" s="586"/>
      <c r="AU198" s="586"/>
      <c r="AV198" s="586"/>
      <c r="AW198" s="586"/>
      <c r="AX198" s="586"/>
      <c r="AY198" s="586"/>
      <c r="AZ198" s="586"/>
      <c r="BA198" s="586"/>
      <c r="BB198" s="586"/>
      <c r="BC198" s="586"/>
      <c r="BD198" s="586"/>
      <c r="BE198" s="586"/>
      <c r="BF198" s="586"/>
      <c r="BG198" s="586"/>
      <c r="BH198" s="586"/>
      <c r="BI198" s="586"/>
      <c r="BJ198" s="586"/>
      <c r="BK198" s="586"/>
      <c r="BL198" s="586"/>
      <c r="BM198" s="586"/>
      <c r="BN198" s="586"/>
      <c r="BO198" s="575"/>
      <c r="BP198" s="575"/>
      <c r="BQ198" s="610"/>
      <c r="BR198" s="610"/>
      <c r="BS198" s="586"/>
      <c r="BT198" s="586"/>
      <c r="BU198" s="586"/>
      <c r="BV198" s="586"/>
      <c r="BW198" s="586"/>
      <c r="BX198" s="586"/>
    </row>
    <row r="199" spans="9:76" s="305" customFormat="1" x14ac:dyDescent="0.2">
      <c r="I199" s="574"/>
      <c r="T199" s="574"/>
      <c r="U199" s="602"/>
      <c r="V199" s="597"/>
      <c r="W199" s="602"/>
      <c r="X199" s="597"/>
      <c r="Y199" s="575"/>
      <c r="Z199" s="575"/>
      <c r="AA199" s="575"/>
      <c r="AB199" s="586"/>
      <c r="AC199" s="586"/>
      <c r="AD199" s="586"/>
      <c r="AE199" s="586"/>
      <c r="AF199" s="586"/>
      <c r="AG199" s="574"/>
      <c r="AH199" s="574"/>
      <c r="AI199" s="574"/>
      <c r="AJ199" s="574"/>
      <c r="AK199" s="574"/>
      <c r="AL199" s="586"/>
      <c r="AM199" s="586"/>
      <c r="AN199" s="586"/>
      <c r="AO199" s="586"/>
      <c r="AP199" s="586"/>
      <c r="AQ199" s="586"/>
      <c r="AR199" s="586"/>
      <c r="AS199" s="586"/>
      <c r="AT199" s="586"/>
      <c r="AU199" s="586"/>
      <c r="AV199" s="586"/>
      <c r="AW199" s="586"/>
      <c r="AX199" s="586"/>
      <c r="AY199" s="586"/>
      <c r="AZ199" s="586"/>
      <c r="BA199" s="586"/>
      <c r="BB199" s="586"/>
      <c r="BC199" s="586"/>
      <c r="BD199" s="586"/>
      <c r="BE199" s="586"/>
      <c r="BF199" s="586"/>
      <c r="BG199" s="586"/>
      <c r="BH199" s="586"/>
      <c r="BI199" s="586"/>
      <c r="BJ199" s="586"/>
      <c r="BK199" s="586"/>
      <c r="BL199" s="586"/>
      <c r="BM199" s="586"/>
      <c r="BN199" s="586"/>
      <c r="BO199" s="575"/>
      <c r="BP199" s="575"/>
      <c r="BQ199" s="610"/>
      <c r="BR199" s="610"/>
      <c r="BS199" s="586"/>
      <c r="BT199" s="586"/>
      <c r="BU199" s="586"/>
      <c r="BV199" s="586"/>
      <c r="BW199" s="586"/>
      <c r="BX199" s="586"/>
    </row>
    <row r="200" spans="9:76" s="305" customFormat="1" x14ac:dyDescent="0.2">
      <c r="I200" s="574"/>
      <c r="T200" s="574"/>
      <c r="U200" s="602"/>
      <c r="V200" s="597"/>
      <c r="W200" s="602"/>
      <c r="X200" s="597"/>
      <c r="Y200" s="575"/>
      <c r="Z200" s="575"/>
      <c r="AA200" s="575"/>
      <c r="AB200" s="586"/>
      <c r="AC200" s="586"/>
      <c r="AD200" s="586"/>
      <c r="AE200" s="586"/>
      <c r="AF200" s="586"/>
      <c r="AG200" s="574"/>
      <c r="AH200" s="574"/>
      <c r="AI200" s="574"/>
      <c r="AJ200" s="574"/>
      <c r="AK200" s="574"/>
      <c r="AL200" s="586"/>
      <c r="AM200" s="586"/>
      <c r="AN200" s="586"/>
      <c r="AO200" s="586"/>
      <c r="AP200" s="586"/>
      <c r="AQ200" s="586"/>
      <c r="AR200" s="586"/>
      <c r="AS200" s="586"/>
      <c r="AT200" s="586"/>
      <c r="AU200" s="586"/>
      <c r="AV200" s="586"/>
      <c r="AW200" s="586"/>
      <c r="AX200" s="586"/>
      <c r="AY200" s="586"/>
      <c r="AZ200" s="586"/>
      <c r="BA200" s="586"/>
      <c r="BB200" s="586"/>
      <c r="BC200" s="586"/>
      <c r="BD200" s="586"/>
      <c r="BE200" s="586"/>
      <c r="BF200" s="586"/>
      <c r="BG200" s="586"/>
      <c r="BH200" s="586"/>
      <c r="BI200" s="586"/>
      <c r="BJ200" s="586"/>
      <c r="BK200" s="586"/>
      <c r="BL200" s="586"/>
      <c r="BM200" s="586"/>
      <c r="BN200" s="586"/>
      <c r="BO200" s="575"/>
      <c r="BP200" s="575"/>
      <c r="BQ200" s="610"/>
      <c r="BR200" s="610"/>
      <c r="BS200" s="586"/>
      <c r="BT200" s="586"/>
      <c r="BU200" s="586"/>
      <c r="BV200" s="586"/>
      <c r="BW200" s="586"/>
      <c r="BX200" s="586"/>
    </row>
    <row r="201" spans="9:76" s="305" customFormat="1" x14ac:dyDescent="0.2">
      <c r="I201" s="574"/>
      <c r="T201" s="574"/>
      <c r="U201" s="602"/>
      <c r="V201" s="597"/>
      <c r="W201" s="602"/>
      <c r="X201" s="597"/>
      <c r="Y201" s="575"/>
      <c r="Z201" s="575"/>
      <c r="AA201" s="575"/>
      <c r="AB201" s="586"/>
      <c r="AC201" s="586"/>
      <c r="AD201" s="586"/>
      <c r="AE201" s="586"/>
      <c r="AF201" s="586"/>
      <c r="AG201" s="574"/>
      <c r="AH201" s="574"/>
      <c r="AI201" s="574"/>
      <c r="AJ201" s="574"/>
      <c r="AK201" s="574"/>
      <c r="AL201" s="586"/>
      <c r="AM201" s="586"/>
      <c r="AN201" s="586"/>
      <c r="AO201" s="586"/>
      <c r="AP201" s="586"/>
      <c r="AQ201" s="586"/>
      <c r="AR201" s="586"/>
      <c r="AS201" s="586"/>
      <c r="AT201" s="586"/>
      <c r="AU201" s="586"/>
      <c r="AV201" s="586"/>
      <c r="AW201" s="586"/>
      <c r="AX201" s="586"/>
      <c r="AY201" s="586"/>
      <c r="AZ201" s="586"/>
      <c r="BA201" s="586"/>
      <c r="BB201" s="586"/>
      <c r="BC201" s="586"/>
      <c r="BD201" s="586"/>
      <c r="BE201" s="586"/>
      <c r="BF201" s="586"/>
      <c r="BG201" s="586"/>
      <c r="BH201" s="586"/>
      <c r="BI201" s="586"/>
      <c r="BJ201" s="586"/>
      <c r="BK201" s="586"/>
      <c r="BL201" s="586"/>
      <c r="BM201" s="586"/>
      <c r="BN201" s="586"/>
      <c r="BO201" s="575"/>
      <c r="BP201" s="575"/>
      <c r="BQ201" s="610"/>
      <c r="BR201" s="610"/>
      <c r="BS201" s="586"/>
      <c r="BT201" s="586"/>
      <c r="BU201" s="586"/>
      <c r="BV201" s="586"/>
      <c r="BW201" s="586"/>
      <c r="BX201" s="586"/>
    </row>
    <row r="202" spans="9:76" s="305" customFormat="1" x14ac:dyDescent="0.2">
      <c r="I202" s="574"/>
      <c r="T202" s="574"/>
      <c r="U202" s="602"/>
      <c r="V202" s="597"/>
      <c r="W202" s="602"/>
      <c r="X202" s="597"/>
      <c r="Y202" s="575"/>
      <c r="Z202" s="575"/>
      <c r="AA202" s="575"/>
      <c r="AB202" s="586"/>
      <c r="AC202" s="586"/>
      <c r="AD202" s="586"/>
      <c r="AE202" s="586"/>
      <c r="AF202" s="586"/>
      <c r="AG202" s="574"/>
      <c r="AH202" s="574"/>
      <c r="AI202" s="574"/>
      <c r="AJ202" s="574"/>
      <c r="AK202" s="574"/>
      <c r="AL202" s="586"/>
      <c r="AM202" s="586"/>
      <c r="AN202" s="586"/>
      <c r="AO202" s="586"/>
      <c r="AP202" s="586"/>
      <c r="AQ202" s="586"/>
      <c r="AR202" s="586"/>
      <c r="AS202" s="586"/>
      <c r="AT202" s="586"/>
      <c r="AU202" s="586"/>
      <c r="AV202" s="586"/>
      <c r="AW202" s="586"/>
      <c r="AX202" s="586"/>
      <c r="AY202" s="586"/>
      <c r="AZ202" s="586"/>
      <c r="BA202" s="586"/>
      <c r="BB202" s="586"/>
      <c r="BC202" s="586"/>
      <c r="BD202" s="586"/>
      <c r="BE202" s="586"/>
      <c r="BF202" s="586"/>
      <c r="BG202" s="586"/>
      <c r="BH202" s="586"/>
      <c r="BI202" s="586"/>
      <c r="BJ202" s="586"/>
      <c r="BK202" s="586"/>
      <c r="BL202" s="586"/>
      <c r="BM202" s="586"/>
      <c r="BN202" s="586"/>
      <c r="BO202" s="575"/>
      <c r="BP202" s="575"/>
      <c r="BQ202" s="610"/>
      <c r="BR202" s="610"/>
      <c r="BS202" s="586"/>
      <c r="BT202" s="586"/>
      <c r="BU202" s="586"/>
      <c r="BV202" s="586"/>
      <c r="BW202" s="586"/>
      <c r="BX202" s="586"/>
    </row>
    <row r="203" spans="9:76" s="305" customFormat="1" x14ac:dyDescent="0.2">
      <c r="I203" s="574"/>
      <c r="T203" s="574"/>
      <c r="U203" s="602"/>
      <c r="V203" s="597"/>
      <c r="W203" s="602"/>
      <c r="X203" s="597"/>
      <c r="Y203" s="575"/>
      <c r="Z203" s="575"/>
      <c r="AA203" s="575"/>
      <c r="AB203" s="586"/>
      <c r="AC203" s="586"/>
      <c r="AD203" s="586"/>
      <c r="AE203" s="586"/>
      <c r="AF203" s="586"/>
      <c r="AG203" s="574"/>
      <c r="AH203" s="574"/>
      <c r="AI203" s="574"/>
      <c r="AJ203" s="574"/>
      <c r="AK203" s="574"/>
      <c r="AL203" s="586"/>
      <c r="AM203" s="586"/>
      <c r="AN203" s="586"/>
      <c r="AO203" s="586"/>
      <c r="AP203" s="586"/>
      <c r="AQ203" s="586"/>
      <c r="AR203" s="586"/>
      <c r="AS203" s="586"/>
      <c r="AT203" s="586"/>
      <c r="AU203" s="586"/>
      <c r="AV203" s="586"/>
      <c r="AW203" s="586"/>
      <c r="AX203" s="586"/>
      <c r="AY203" s="586"/>
      <c r="AZ203" s="586"/>
      <c r="BA203" s="586"/>
      <c r="BB203" s="586"/>
      <c r="BC203" s="586"/>
      <c r="BD203" s="586"/>
      <c r="BE203" s="586"/>
      <c r="BF203" s="586"/>
      <c r="BG203" s="586"/>
      <c r="BH203" s="586"/>
      <c r="BI203" s="586"/>
      <c r="BJ203" s="586"/>
      <c r="BK203" s="586"/>
      <c r="BL203" s="586"/>
      <c r="BM203" s="586"/>
      <c r="BN203" s="586"/>
      <c r="BO203" s="575"/>
      <c r="BP203" s="575"/>
      <c r="BQ203" s="610"/>
      <c r="BR203" s="610"/>
      <c r="BS203" s="586"/>
      <c r="BT203" s="586"/>
      <c r="BU203" s="586"/>
      <c r="BV203" s="586"/>
      <c r="BW203" s="586"/>
      <c r="BX203" s="586"/>
    </row>
    <row r="204" spans="9:76" s="305" customFormat="1" x14ac:dyDescent="0.2">
      <c r="I204" s="574"/>
      <c r="T204" s="574"/>
      <c r="U204" s="602"/>
      <c r="V204" s="597"/>
      <c r="W204" s="602"/>
      <c r="X204" s="597"/>
      <c r="Y204" s="575"/>
      <c r="Z204" s="575"/>
      <c r="AA204" s="575"/>
      <c r="AB204" s="586"/>
      <c r="AC204" s="586"/>
      <c r="AD204" s="586"/>
      <c r="AE204" s="586"/>
      <c r="AF204" s="586"/>
      <c r="AG204" s="574"/>
      <c r="AH204" s="574"/>
      <c r="AI204" s="574"/>
      <c r="AJ204" s="574"/>
      <c r="AK204" s="574"/>
      <c r="AL204" s="586"/>
      <c r="AM204" s="586"/>
      <c r="AN204" s="586"/>
      <c r="AO204" s="586"/>
      <c r="AP204" s="586"/>
      <c r="AQ204" s="586"/>
      <c r="AR204" s="586"/>
      <c r="AS204" s="586"/>
      <c r="AT204" s="586"/>
      <c r="AU204" s="586"/>
      <c r="AV204" s="586"/>
      <c r="AW204" s="586"/>
      <c r="AX204" s="586"/>
      <c r="AY204" s="586"/>
      <c r="AZ204" s="586"/>
      <c r="BA204" s="586"/>
      <c r="BB204" s="586"/>
      <c r="BC204" s="586"/>
      <c r="BD204" s="586"/>
      <c r="BE204" s="586"/>
      <c r="BF204" s="586"/>
      <c r="BG204" s="586"/>
      <c r="BH204" s="586"/>
      <c r="BI204" s="586"/>
      <c r="BJ204" s="586"/>
      <c r="BK204" s="586"/>
      <c r="BL204" s="586"/>
      <c r="BM204" s="586"/>
      <c r="BN204" s="586"/>
      <c r="BO204" s="575"/>
      <c r="BP204" s="575"/>
      <c r="BQ204" s="610"/>
      <c r="BR204" s="610"/>
      <c r="BS204" s="586"/>
      <c r="BT204" s="586"/>
      <c r="BU204" s="586"/>
      <c r="BV204" s="586"/>
      <c r="BW204" s="586"/>
      <c r="BX204" s="586"/>
    </row>
    <row r="205" spans="9:76" s="305" customFormat="1" x14ac:dyDescent="0.2">
      <c r="I205" s="574"/>
      <c r="T205" s="574"/>
      <c r="U205" s="602"/>
      <c r="V205" s="597"/>
      <c r="W205" s="602"/>
      <c r="X205" s="597"/>
      <c r="Y205" s="575"/>
      <c r="Z205" s="575"/>
      <c r="AA205" s="575"/>
      <c r="AB205" s="586"/>
      <c r="AC205" s="586"/>
      <c r="AD205" s="586"/>
      <c r="AE205" s="586"/>
      <c r="AF205" s="586"/>
      <c r="AG205" s="574"/>
      <c r="AH205" s="574"/>
      <c r="AI205" s="574"/>
      <c r="AJ205" s="574"/>
      <c r="AK205" s="574"/>
      <c r="AL205" s="586"/>
      <c r="AM205" s="586"/>
      <c r="AN205" s="586"/>
      <c r="AO205" s="586"/>
      <c r="AP205" s="586"/>
      <c r="AQ205" s="586"/>
      <c r="AR205" s="586"/>
      <c r="AS205" s="586"/>
      <c r="AT205" s="586"/>
      <c r="AU205" s="586"/>
      <c r="AV205" s="586"/>
      <c r="AW205" s="586"/>
      <c r="AX205" s="586"/>
      <c r="AY205" s="586"/>
      <c r="AZ205" s="586"/>
      <c r="BA205" s="586"/>
      <c r="BB205" s="586"/>
      <c r="BC205" s="586"/>
      <c r="BD205" s="586"/>
      <c r="BE205" s="586"/>
      <c r="BF205" s="586"/>
      <c r="BG205" s="586"/>
      <c r="BH205" s="586"/>
      <c r="BI205" s="586"/>
      <c r="BJ205" s="586"/>
      <c r="BK205" s="586"/>
      <c r="BL205" s="586"/>
      <c r="BM205" s="586"/>
      <c r="BN205" s="586"/>
      <c r="BO205" s="575"/>
      <c r="BP205" s="575"/>
      <c r="BQ205" s="610"/>
      <c r="BR205" s="610"/>
      <c r="BS205" s="586"/>
      <c r="BT205" s="586"/>
      <c r="BU205" s="586"/>
      <c r="BV205" s="586"/>
      <c r="BW205" s="586"/>
      <c r="BX205" s="586"/>
    </row>
    <row r="206" spans="9:76" s="305" customFormat="1" x14ac:dyDescent="0.2">
      <c r="I206" s="574"/>
      <c r="T206" s="574"/>
      <c r="U206" s="602"/>
      <c r="V206" s="597"/>
      <c r="W206" s="602"/>
      <c r="X206" s="597"/>
      <c r="Y206" s="575"/>
      <c r="Z206" s="575"/>
      <c r="AA206" s="575"/>
      <c r="AB206" s="586"/>
      <c r="AC206" s="586"/>
      <c r="AD206" s="586"/>
      <c r="AE206" s="586"/>
      <c r="AF206" s="586"/>
      <c r="AG206" s="574"/>
      <c r="AH206" s="574"/>
      <c r="AI206" s="574"/>
      <c r="AJ206" s="574"/>
      <c r="AK206" s="574"/>
      <c r="AL206" s="586"/>
      <c r="AM206" s="586"/>
      <c r="AN206" s="586"/>
      <c r="AO206" s="586"/>
      <c r="AP206" s="586"/>
      <c r="AQ206" s="586"/>
      <c r="AR206" s="586"/>
      <c r="AS206" s="586"/>
      <c r="AT206" s="586"/>
      <c r="AU206" s="586"/>
      <c r="AV206" s="586"/>
      <c r="AW206" s="586"/>
      <c r="AX206" s="586"/>
      <c r="AY206" s="586"/>
      <c r="AZ206" s="586"/>
      <c r="BA206" s="586"/>
      <c r="BB206" s="586"/>
      <c r="BC206" s="586"/>
      <c r="BD206" s="586"/>
      <c r="BE206" s="586"/>
      <c r="BF206" s="586"/>
      <c r="BG206" s="586"/>
      <c r="BH206" s="586"/>
      <c r="BI206" s="586"/>
      <c r="BJ206" s="586"/>
      <c r="BK206" s="586"/>
      <c r="BL206" s="586"/>
      <c r="BM206" s="586"/>
      <c r="BN206" s="586"/>
      <c r="BO206" s="575"/>
      <c r="BP206" s="575"/>
      <c r="BQ206" s="610"/>
      <c r="BR206" s="610"/>
      <c r="BS206" s="586"/>
      <c r="BT206" s="586"/>
      <c r="BU206" s="586"/>
      <c r="BV206" s="586"/>
      <c r="BW206" s="586"/>
      <c r="BX206" s="586"/>
    </row>
    <row r="207" spans="9:76" s="305" customFormat="1" x14ac:dyDescent="0.2">
      <c r="I207" s="574"/>
      <c r="T207" s="574"/>
      <c r="U207" s="602"/>
      <c r="V207" s="597"/>
      <c r="W207" s="602"/>
      <c r="X207" s="597"/>
      <c r="Y207" s="575"/>
      <c r="Z207" s="575"/>
      <c r="AA207" s="575"/>
      <c r="AB207" s="586"/>
      <c r="AC207" s="586"/>
      <c r="AD207" s="586"/>
      <c r="AE207" s="586"/>
      <c r="AF207" s="586"/>
      <c r="AG207" s="574"/>
      <c r="AH207" s="574"/>
      <c r="AI207" s="574"/>
      <c r="AJ207" s="574"/>
      <c r="AK207" s="574"/>
      <c r="AL207" s="586"/>
      <c r="AM207" s="586"/>
      <c r="AN207" s="586"/>
      <c r="AO207" s="586"/>
      <c r="AP207" s="586"/>
      <c r="AQ207" s="586"/>
      <c r="AR207" s="586"/>
      <c r="AS207" s="586"/>
      <c r="AT207" s="586"/>
      <c r="AU207" s="586"/>
      <c r="AV207" s="586"/>
      <c r="AW207" s="586"/>
      <c r="AX207" s="586"/>
      <c r="AY207" s="586"/>
      <c r="AZ207" s="586"/>
      <c r="BA207" s="586"/>
      <c r="BB207" s="586"/>
      <c r="BC207" s="586"/>
      <c r="BD207" s="586"/>
      <c r="BE207" s="586"/>
      <c r="BF207" s="586"/>
      <c r="BG207" s="586"/>
      <c r="BH207" s="586"/>
      <c r="BI207" s="586"/>
      <c r="BJ207" s="586"/>
      <c r="BK207" s="586"/>
      <c r="BL207" s="586"/>
      <c r="BM207" s="586"/>
      <c r="BN207" s="586"/>
      <c r="BO207" s="575"/>
      <c r="BP207" s="575"/>
      <c r="BQ207" s="610"/>
      <c r="BR207" s="610"/>
      <c r="BS207" s="586"/>
      <c r="BT207" s="586"/>
      <c r="BU207" s="586"/>
      <c r="BV207" s="586"/>
      <c r="BW207" s="586"/>
      <c r="BX207" s="586"/>
    </row>
    <row r="208" spans="9:76" s="305" customFormat="1" x14ac:dyDescent="0.2">
      <c r="I208" s="574"/>
      <c r="T208" s="574"/>
      <c r="U208" s="602"/>
      <c r="V208" s="597"/>
      <c r="W208" s="602"/>
      <c r="X208" s="597"/>
      <c r="Y208" s="575"/>
      <c r="Z208" s="575"/>
      <c r="AA208" s="575"/>
      <c r="AB208" s="586"/>
      <c r="AC208" s="586"/>
      <c r="AD208" s="586"/>
      <c r="AE208" s="586"/>
      <c r="AF208" s="586"/>
      <c r="AG208" s="574"/>
      <c r="AH208" s="574"/>
      <c r="AI208" s="574"/>
      <c r="AJ208" s="574"/>
      <c r="AK208" s="574"/>
      <c r="AL208" s="586"/>
      <c r="AM208" s="586"/>
      <c r="AN208" s="586"/>
      <c r="AO208" s="586"/>
      <c r="AP208" s="586"/>
      <c r="AQ208" s="586"/>
      <c r="AR208" s="586"/>
      <c r="AS208" s="586"/>
      <c r="AT208" s="586"/>
      <c r="AU208" s="586"/>
      <c r="AV208" s="586"/>
      <c r="AW208" s="586"/>
      <c r="AX208" s="586"/>
      <c r="AY208" s="586"/>
      <c r="AZ208" s="586"/>
      <c r="BA208" s="586"/>
      <c r="BB208" s="586"/>
      <c r="BC208" s="586"/>
      <c r="BD208" s="586"/>
      <c r="BE208" s="586"/>
      <c r="BF208" s="586"/>
      <c r="BG208" s="586"/>
      <c r="BH208" s="586"/>
      <c r="BI208" s="586"/>
      <c r="BJ208" s="586"/>
      <c r="BK208" s="586"/>
      <c r="BL208" s="586"/>
      <c r="BM208" s="586"/>
      <c r="BN208" s="586"/>
      <c r="BO208" s="575"/>
      <c r="BP208" s="575"/>
      <c r="BQ208" s="610"/>
      <c r="BR208" s="610"/>
      <c r="BS208" s="586"/>
      <c r="BT208" s="586"/>
      <c r="BU208" s="586"/>
      <c r="BV208" s="586"/>
      <c r="BW208" s="586"/>
      <c r="BX208" s="586"/>
    </row>
    <row r="209" spans="9:76" s="305" customFormat="1" x14ac:dyDescent="0.2">
      <c r="I209" s="574"/>
      <c r="T209" s="574"/>
      <c r="U209" s="602"/>
      <c r="V209" s="597"/>
      <c r="W209" s="602"/>
      <c r="X209" s="597"/>
      <c r="Y209" s="575"/>
      <c r="Z209" s="575"/>
      <c r="AA209" s="575"/>
      <c r="AB209" s="586"/>
      <c r="AC209" s="586"/>
      <c r="AD209" s="586"/>
      <c r="AE209" s="586"/>
      <c r="AF209" s="586"/>
      <c r="AG209" s="574"/>
      <c r="AH209" s="574"/>
      <c r="AI209" s="574"/>
      <c r="AJ209" s="574"/>
      <c r="AK209" s="574"/>
      <c r="AL209" s="586"/>
      <c r="AM209" s="586"/>
      <c r="AN209" s="586"/>
      <c r="AO209" s="586"/>
      <c r="AP209" s="586"/>
      <c r="AQ209" s="586"/>
      <c r="AR209" s="586"/>
      <c r="AS209" s="586"/>
      <c r="AT209" s="586"/>
      <c r="AU209" s="586"/>
      <c r="AV209" s="586"/>
      <c r="AW209" s="586"/>
      <c r="AX209" s="586"/>
      <c r="AY209" s="586"/>
      <c r="AZ209" s="586"/>
      <c r="BA209" s="586"/>
      <c r="BB209" s="586"/>
      <c r="BC209" s="586"/>
      <c r="BD209" s="586"/>
      <c r="BE209" s="586"/>
      <c r="BF209" s="586"/>
      <c r="BG209" s="586"/>
      <c r="BH209" s="586"/>
      <c r="BI209" s="586"/>
      <c r="BJ209" s="586"/>
      <c r="BK209" s="586"/>
      <c r="BL209" s="586"/>
      <c r="BM209" s="586"/>
      <c r="BN209" s="586"/>
      <c r="BO209" s="575"/>
      <c r="BP209" s="575"/>
      <c r="BQ209" s="610"/>
      <c r="BR209" s="610"/>
      <c r="BS209" s="586"/>
      <c r="BT209" s="586"/>
      <c r="BU209" s="586"/>
      <c r="BV209" s="586"/>
      <c r="BW209" s="586"/>
      <c r="BX209" s="586"/>
    </row>
    <row r="210" spans="9:76" s="305" customFormat="1" x14ac:dyDescent="0.2">
      <c r="I210" s="574"/>
      <c r="T210" s="574"/>
      <c r="U210" s="602"/>
      <c r="V210" s="597"/>
      <c r="W210" s="602"/>
      <c r="X210" s="597"/>
      <c r="Y210" s="575"/>
      <c r="Z210" s="575"/>
      <c r="AA210" s="575"/>
      <c r="AB210" s="586"/>
      <c r="AC210" s="586"/>
      <c r="AD210" s="586"/>
      <c r="AE210" s="586"/>
      <c r="AF210" s="586"/>
      <c r="AG210" s="574"/>
      <c r="AH210" s="574"/>
      <c r="AI210" s="574"/>
      <c r="AJ210" s="574"/>
      <c r="AK210" s="574"/>
      <c r="AL210" s="586"/>
      <c r="AM210" s="586"/>
      <c r="AN210" s="586"/>
      <c r="AO210" s="586"/>
      <c r="AP210" s="586"/>
      <c r="AQ210" s="586"/>
      <c r="AR210" s="586"/>
      <c r="AS210" s="586"/>
      <c r="AT210" s="586"/>
      <c r="AU210" s="586"/>
      <c r="AV210" s="586"/>
      <c r="AW210" s="586"/>
      <c r="AX210" s="586"/>
      <c r="AY210" s="586"/>
      <c r="AZ210" s="586"/>
      <c r="BA210" s="586"/>
      <c r="BB210" s="586"/>
      <c r="BC210" s="586"/>
      <c r="BD210" s="586"/>
      <c r="BE210" s="586"/>
      <c r="BF210" s="586"/>
      <c r="BG210" s="586"/>
      <c r="BH210" s="586"/>
      <c r="BI210" s="586"/>
      <c r="BJ210" s="586"/>
      <c r="BK210" s="586"/>
      <c r="BL210" s="586"/>
      <c r="BM210" s="586"/>
      <c r="BN210" s="586"/>
      <c r="BO210" s="575"/>
      <c r="BP210" s="575"/>
      <c r="BQ210" s="610"/>
      <c r="BR210" s="610"/>
      <c r="BS210" s="586"/>
      <c r="BT210" s="586"/>
      <c r="BU210" s="586"/>
      <c r="BV210" s="586"/>
      <c r="BW210" s="586"/>
      <c r="BX210" s="586"/>
    </row>
    <row r="211" spans="9:76" s="305" customFormat="1" x14ac:dyDescent="0.2">
      <c r="I211" s="574"/>
      <c r="T211" s="574"/>
      <c r="U211" s="602"/>
      <c r="V211" s="597"/>
      <c r="W211" s="602"/>
      <c r="X211" s="597"/>
      <c r="Y211" s="575"/>
      <c r="Z211" s="575"/>
      <c r="AA211" s="575"/>
      <c r="AB211" s="586"/>
      <c r="AC211" s="586"/>
      <c r="AD211" s="586"/>
      <c r="AE211" s="586"/>
      <c r="AF211" s="586"/>
      <c r="AG211" s="574"/>
      <c r="AH211" s="574"/>
      <c r="AI211" s="574"/>
      <c r="AJ211" s="574"/>
      <c r="AK211" s="574"/>
      <c r="AL211" s="586"/>
      <c r="AM211" s="586"/>
      <c r="AN211" s="586"/>
      <c r="AO211" s="586"/>
      <c r="AP211" s="586"/>
      <c r="AQ211" s="586"/>
      <c r="AR211" s="586"/>
      <c r="AS211" s="586"/>
      <c r="AT211" s="586"/>
      <c r="AU211" s="586"/>
      <c r="AV211" s="586"/>
      <c r="AW211" s="586"/>
      <c r="AX211" s="586"/>
      <c r="AY211" s="586"/>
      <c r="AZ211" s="586"/>
      <c r="BA211" s="586"/>
      <c r="BB211" s="586"/>
      <c r="BC211" s="586"/>
      <c r="BD211" s="586"/>
      <c r="BE211" s="586"/>
      <c r="BF211" s="586"/>
      <c r="BG211" s="586"/>
      <c r="BH211" s="586"/>
      <c r="BI211" s="586"/>
      <c r="BJ211" s="586"/>
      <c r="BK211" s="586"/>
      <c r="BL211" s="586"/>
      <c r="BM211" s="586"/>
      <c r="BN211" s="586"/>
      <c r="BO211" s="575"/>
      <c r="BP211" s="575"/>
      <c r="BQ211" s="610"/>
      <c r="BR211" s="610"/>
      <c r="BS211" s="586"/>
      <c r="BT211" s="586"/>
      <c r="BU211" s="586"/>
      <c r="BV211" s="586"/>
      <c r="BW211" s="586"/>
      <c r="BX211" s="586"/>
    </row>
    <row r="212" spans="9:76" s="305" customFormat="1" x14ac:dyDescent="0.2">
      <c r="I212" s="574"/>
      <c r="T212" s="574"/>
      <c r="U212" s="602"/>
      <c r="V212" s="597"/>
      <c r="W212" s="602"/>
      <c r="X212" s="597"/>
      <c r="Y212" s="575"/>
      <c r="Z212" s="575"/>
      <c r="AA212" s="575"/>
      <c r="AB212" s="586"/>
      <c r="AC212" s="586"/>
      <c r="AD212" s="586"/>
      <c r="AE212" s="586"/>
      <c r="AF212" s="586"/>
      <c r="AG212" s="574"/>
      <c r="AH212" s="574"/>
      <c r="AI212" s="574"/>
      <c r="AJ212" s="574"/>
      <c r="AK212" s="574"/>
      <c r="AL212" s="586"/>
      <c r="AM212" s="586"/>
      <c r="AN212" s="586"/>
      <c r="AO212" s="586"/>
      <c r="AP212" s="586"/>
      <c r="AQ212" s="586"/>
      <c r="AR212" s="586"/>
      <c r="AS212" s="586"/>
      <c r="AT212" s="586"/>
      <c r="AU212" s="586"/>
      <c r="AV212" s="586"/>
      <c r="AW212" s="586"/>
      <c r="AX212" s="586"/>
      <c r="AY212" s="586"/>
      <c r="AZ212" s="586"/>
      <c r="BA212" s="586"/>
      <c r="BB212" s="586"/>
      <c r="BC212" s="586"/>
      <c r="BD212" s="586"/>
      <c r="BE212" s="586"/>
      <c r="BF212" s="586"/>
      <c r="BG212" s="586"/>
      <c r="BH212" s="586"/>
      <c r="BI212" s="586"/>
      <c r="BJ212" s="586"/>
      <c r="BK212" s="586"/>
      <c r="BL212" s="586"/>
      <c r="BM212" s="586"/>
      <c r="BN212" s="586"/>
      <c r="BO212" s="575"/>
      <c r="BP212" s="575"/>
      <c r="BQ212" s="610"/>
      <c r="BR212" s="610"/>
      <c r="BS212" s="586"/>
      <c r="BT212" s="586"/>
      <c r="BU212" s="586"/>
      <c r="BV212" s="586"/>
      <c r="BW212" s="586"/>
      <c r="BX212" s="586"/>
    </row>
    <row r="213" spans="9:76" s="305" customFormat="1" x14ac:dyDescent="0.2">
      <c r="I213" s="574"/>
      <c r="T213" s="574"/>
      <c r="U213" s="602"/>
      <c r="V213" s="597"/>
      <c r="W213" s="602"/>
      <c r="X213" s="597"/>
      <c r="Y213" s="575"/>
      <c r="Z213" s="575"/>
      <c r="AA213" s="575"/>
      <c r="AB213" s="586"/>
      <c r="AC213" s="586"/>
      <c r="AD213" s="586"/>
      <c r="AE213" s="586"/>
      <c r="AF213" s="586"/>
      <c r="AG213" s="574"/>
      <c r="AH213" s="574"/>
      <c r="AI213" s="574"/>
      <c r="AJ213" s="574"/>
      <c r="AK213" s="574"/>
      <c r="AL213" s="586"/>
      <c r="AM213" s="586"/>
      <c r="AN213" s="586"/>
      <c r="AO213" s="586"/>
      <c r="AP213" s="586"/>
      <c r="AQ213" s="586"/>
      <c r="AR213" s="586"/>
      <c r="AS213" s="586"/>
      <c r="AT213" s="586"/>
      <c r="AU213" s="586"/>
      <c r="AV213" s="586"/>
      <c r="AW213" s="586"/>
      <c r="AX213" s="586"/>
      <c r="AY213" s="586"/>
      <c r="AZ213" s="586"/>
      <c r="BA213" s="586"/>
      <c r="BB213" s="586"/>
      <c r="BC213" s="586"/>
      <c r="BD213" s="586"/>
      <c r="BE213" s="586"/>
      <c r="BF213" s="586"/>
      <c r="BG213" s="586"/>
      <c r="BH213" s="586"/>
      <c r="BI213" s="586"/>
      <c r="BJ213" s="586"/>
      <c r="BK213" s="586"/>
      <c r="BL213" s="586"/>
      <c r="BM213" s="586"/>
      <c r="BN213" s="586"/>
      <c r="BO213" s="575"/>
      <c r="BP213" s="575"/>
      <c r="BQ213" s="610"/>
      <c r="BR213" s="610"/>
      <c r="BS213" s="586"/>
      <c r="BT213" s="586"/>
      <c r="BU213" s="586"/>
      <c r="BV213" s="586"/>
      <c r="BW213" s="586"/>
      <c r="BX213" s="586"/>
    </row>
    <row r="214" spans="9:76" s="305" customFormat="1" x14ac:dyDescent="0.2">
      <c r="I214" s="574"/>
      <c r="T214" s="574"/>
      <c r="U214" s="602"/>
      <c r="V214" s="597"/>
      <c r="W214" s="602"/>
      <c r="X214" s="597"/>
      <c r="Y214" s="575"/>
      <c r="Z214" s="575"/>
      <c r="AA214" s="575"/>
      <c r="AB214" s="586"/>
      <c r="AC214" s="586"/>
      <c r="AD214" s="586"/>
      <c r="AE214" s="586"/>
      <c r="AF214" s="586"/>
      <c r="AG214" s="574"/>
      <c r="AH214" s="574"/>
      <c r="AI214" s="574"/>
      <c r="AJ214" s="574"/>
      <c r="AK214" s="574"/>
      <c r="AL214" s="586"/>
      <c r="AM214" s="586"/>
      <c r="AN214" s="586"/>
      <c r="AO214" s="586"/>
      <c r="AP214" s="586"/>
      <c r="AQ214" s="586"/>
      <c r="AR214" s="586"/>
      <c r="AS214" s="586"/>
      <c r="AT214" s="586"/>
      <c r="AU214" s="586"/>
      <c r="AV214" s="586"/>
      <c r="AW214" s="586"/>
      <c r="AX214" s="586"/>
      <c r="AY214" s="586"/>
      <c r="AZ214" s="586"/>
      <c r="BA214" s="586"/>
      <c r="BB214" s="586"/>
      <c r="BC214" s="586"/>
      <c r="BD214" s="586"/>
      <c r="BE214" s="586"/>
      <c r="BF214" s="586"/>
      <c r="BG214" s="586"/>
      <c r="BH214" s="586"/>
      <c r="BI214" s="586"/>
      <c r="BJ214" s="586"/>
      <c r="BK214" s="586"/>
      <c r="BL214" s="586"/>
      <c r="BM214" s="586"/>
      <c r="BN214" s="586"/>
      <c r="BO214" s="575"/>
      <c r="BP214" s="575"/>
      <c r="BQ214" s="610"/>
      <c r="BR214" s="610"/>
      <c r="BS214" s="586"/>
      <c r="BT214" s="586"/>
      <c r="BU214" s="586"/>
      <c r="BV214" s="586"/>
      <c r="BW214" s="586"/>
      <c r="BX214" s="586"/>
    </row>
    <row r="215" spans="9:76" s="305" customFormat="1" x14ac:dyDescent="0.2">
      <c r="I215" s="574"/>
      <c r="T215" s="574"/>
      <c r="U215" s="602"/>
      <c r="V215" s="597"/>
      <c r="W215" s="602"/>
      <c r="X215" s="597"/>
      <c r="Y215" s="575"/>
      <c r="Z215" s="575"/>
      <c r="AA215" s="575"/>
      <c r="AB215" s="586"/>
      <c r="AC215" s="586"/>
      <c r="AD215" s="586"/>
      <c r="AE215" s="586"/>
      <c r="AF215" s="586"/>
      <c r="AG215" s="574"/>
      <c r="AH215" s="574"/>
      <c r="AI215" s="574"/>
      <c r="AJ215" s="574"/>
      <c r="AK215" s="574"/>
      <c r="AL215" s="586"/>
      <c r="AM215" s="586"/>
      <c r="AN215" s="586"/>
      <c r="AO215" s="586"/>
      <c r="AP215" s="586"/>
      <c r="AQ215" s="586"/>
      <c r="AR215" s="586"/>
      <c r="AS215" s="586"/>
      <c r="AT215" s="586"/>
      <c r="AU215" s="586"/>
      <c r="AV215" s="586"/>
      <c r="AW215" s="586"/>
      <c r="AX215" s="586"/>
      <c r="AY215" s="586"/>
      <c r="AZ215" s="586"/>
      <c r="BA215" s="586"/>
      <c r="BB215" s="586"/>
      <c r="BC215" s="586"/>
      <c r="BD215" s="586"/>
      <c r="BE215" s="586"/>
      <c r="BF215" s="586"/>
      <c r="BG215" s="586"/>
      <c r="BH215" s="586"/>
      <c r="BI215" s="586"/>
      <c r="BJ215" s="586"/>
      <c r="BK215" s="586"/>
      <c r="BL215" s="586"/>
      <c r="BM215" s="586"/>
      <c r="BN215" s="586"/>
      <c r="BO215" s="575"/>
      <c r="BP215" s="575"/>
      <c r="BQ215" s="610"/>
      <c r="BR215" s="610"/>
      <c r="BS215" s="586"/>
      <c r="BT215" s="586"/>
      <c r="BU215" s="586"/>
      <c r="BV215" s="586"/>
      <c r="BW215" s="586"/>
      <c r="BX215" s="586"/>
    </row>
    <row r="216" spans="9:76" s="305" customFormat="1" x14ac:dyDescent="0.2">
      <c r="I216" s="574"/>
      <c r="T216" s="574"/>
      <c r="U216" s="602"/>
      <c r="V216" s="597"/>
      <c r="W216" s="602"/>
      <c r="X216" s="597"/>
      <c r="Y216" s="575"/>
      <c r="Z216" s="575"/>
      <c r="AA216" s="575"/>
      <c r="AB216" s="586"/>
      <c r="AC216" s="586"/>
      <c r="AD216" s="586"/>
      <c r="AE216" s="586"/>
      <c r="AF216" s="586"/>
      <c r="AG216" s="574"/>
      <c r="AH216" s="574"/>
      <c r="AI216" s="574"/>
      <c r="AJ216" s="574"/>
      <c r="AK216" s="574"/>
      <c r="AL216" s="586"/>
      <c r="AM216" s="586"/>
      <c r="AN216" s="586"/>
      <c r="AO216" s="586"/>
      <c r="AP216" s="586"/>
      <c r="AQ216" s="586"/>
      <c r="AR216" s="586"/>
      <c r="AS216" s="586"/>
      <c r="AT216" s="586"/>
      <c r="AU216" s="586"/>
      <c r="AV216" s="586"/>
      <c r="AW216" s="586"/>
      <c r="AX216" s="586"/>
      <c r="AY216" s="586"/>
      <c r="AZ216" s="586"/>
      <c r="BA216" s="586"/>
      <c r="BB216" s="586"/>
      <c r="BC216" s="586"/>
      <c r="BD216" s="586"/>
      <c r="BE216" s="586"/>
      <c r="BF216" s="586"/>
      <c r="BG216" s="586"/>
      <c r="BH216" s="586"/>
      <c r="BI216" s="586"/>
      <c r="BJ216" s="586"/>
      <c r="BK216" s="586"/>
      <c r="BL216" s="586"/>
      <c r="BM216" s="586"/>
      <c r="BN216" s="586"/>
      <c r="BO216" s="575"/>
      <c r="BP216" s="575"/>
      <c r="BQ216" s="610"/>
      <c r="BR216" s="610"/>
      <c r="BS216" s="586"/>
      <c r="BT216" s="586"/>
      <c r="BU216" s="586"/>
      <c r="BV216" s="586"/>
      <c r="BW216" s="586"/>
      <c r="BX216" s="586"/>
    </row>
    <row r="217" spans="9:76" s="305" customFormat="1" x14ac:dyDescent="0.2">
      <c r="I217" s="574"/>
      <c r="T217" s="574"/>
      <c r="U217" s="602"/>
      <c r="V217" s="597"/>
      <c r="W217" s="602"/>
      <c r="X217" s="597"/>
      <c r="Y217" s="575"/>
      <c r="Z217" s="575"/>
      <c r="AA217" s="575"/>
      <c r="AB217" s="586"/>
      <c r="AC217" s="586"/>
      <c r="AD217" s="586"/>
      <c r="AE217" s="586"/>
      <c r="AF217" s="586"/>
      <c r="AG217" s="574"/>
      <c r="AH217" s="574"/>
      <c r="AI217" s="574"/>
      <c r="AJ217" s="574"/>
      <c r="AK217" s="574"/>
      <c r="AL217" s="586"/>
      <c r="AM217" s="586"/>
      <c r="AN217" s="586"/>
      <c r="AO217" s="586"/>
      <c r="AP217" s="586"/>
      <c r="AQ217" s="586"/>
      <c r="AR217" s="586"/>
      <c r="AS217" s="586"/>
      <c r="AT217" s="586"/>
      <c r="AU217" s="586"/>
      <c r="AV217" s="586"/>
      <c r="AW217" s="586"/>
      <c r="AX217" s="586"/>
      <c r="AY217" s="586"/>
      <c r="AZ217" s="586"/>
      <c r="BA217" s="586"/>
      <c r="BB217" s="586"/>
      <c r="BC217" s="586"/>
      <c r="BD217" s="586"/>
      <c r="BE217" s="586"/>
      <c r="BF217" s="586"/>
      <c r="BG217" s="586"/>
      <c r="BH217" s="586"/>
      <c r="BI217" s="586"/>
      <c r="BJ217" s="586"/>
      <c r="BK217" s="586"/>
      <c r="BL217" s="586"/>
      <c r="BM217" s="586"/>
      <c r="BN217" s="586"/>
      <c r="BO217" s="575"/>
      <c r="BP217" s="575"/>
      <c r="BQ217" s="610"/>
      <c r="BR217" s="610"/>
      <c r="BS217" s="586"/>
      <c r="BT217" s="586"/>
      <c r="BU217" s="586"/>
      <c r="BV217" s="586"/>
      <c r="BW217" s="586"/>
      <c r="BX217" s="586"/>
    </row>
    <row r="218" spans="9:76" s="305" customFormat="1" x14ac:dyDescent="0.2">
      <c r="I218" s="574"/>
      <c r="T218" s="574"/>
      <c r="U218" s="602"/>
      <c r="V218" s="597"/>
      <c r="W218" s="602"/>
      <c r="X218" s="597"/>
      <c r="Y218" s="575"/>
      <c r="Z218" s="575"/>
      <c r="AA218" s="575"/>
      <c r="AB218" s="586"/>
      <c r="AC218" s="586"/>
      <c r="AD218" s="586"/>
      <c r="AE218" s="586"/>
      <c r="AF218" s="586"/>
      <c r="AG218" s="574"/>
      <c r="AH218" s="574"/>
      <c r="AI218" s="574"/>
      <c r="AJ218" s="574"/>
      <c r="AK218" s="574"/>
      <c r="AL218" s="586"/>
      <c r="AM218" s="586"/>
      <c r="AN218" s="586"/>
      <c r="AO218" s="586"/>
      <c r="AP218" s="586"/>
      <c r="AQ218" s="586"/>
      <c r="AR218" s="586"/>
      <c r="AS218" s="586"/>
      <c r="AT218" s="586"/>
      <c r="AU218" s="586"/>
      <c r="AV218" s="586"/>
      <c r="AW218" s="586"/>
      <c r="AX218" s="586"/>
      <c r="AY218" s="586"/>
      <c r="AZ218" s="586"/>
      <c r="BA218" s="586"/>
      <c r="BB218" s="586"/>
      <c r="BC218" s="586"/>
      <c r="BD218" s="586"/>
      <c r="BE218" s="586"/>
      <c r="BF218" s="586"/>
      <c r="BG218" s="586"/>
      <c r="BH218" s="586"/>
      <c r="BI218" s="586"/>
      <c r="BJ218" s="586"/>
      <c r="BK218" s="586"/>
      <c r="BL218" s="586"/>
      <c r="BM218" s="586"/>
      <c r="BN218" s="586"/>
      <c r="BO218" s="575"/>
      <c r="BP218" s="575"/>
      <c r="BQ218" s="610"/>
      <c r="BR218" s="610"/>
      <c r="BS218" s="586"/>
      <c r="BT218" s="586"/>
      <c r="BU218" s="586"/>
      <c r="BV218" s="586"/>
      <c r="BW218" s="586"/>
      <c r="BX218" s="586"/>
    </row>
    <row r="219" spans="9:76" s="305" customFormat="1" x14ac:dyDescent="0.2">
      <c r="I219" s="574"/>
      <c r="T219" s="574"/>
      <c r="U219" s="602"/>
      <c r="V219" s="597"/>
      <c r="W219" s="602"/>
      <c r="X219" s="597"/>
      <c r="Y219" s="575"/>
      <c r="Z219" s="575"/>
      <c r="AA219" s="575"/>
      <c r="AB219" s="586"/>
      <c r="AC219" s="586"/>
      <c r="AD219" s="586"/>
      <c r="AE219" s="586"/>
      <c r="AF219" s="586"/>
      <c r="AG219" s="574"/>
      <c r="AH219" s="574"/>
      <c r="AI219" s="574"/>
      <c r="AJ219" s="574"/>
      <c r="AK219" s="574"/>
      <c r="AL219" s="586"/>
      <c r="AM219" s="586"/>
      <c r="AN219" s="586"/>
      <c r="AO219" s="586"/>
      <c r="AP219" s="586"/>
      <c r="AQ219" s="586"/>
      <c r="AR219" s="586"/>
      <c r="AS219" s="586"/>
      <c r="AT219" s="586"/>
      <c r="AU219" s="586"/>
      <c r="AV219" s="586"/>
      <c r="AW219" s="586"/>
      <c r="AX219" s="586"/>
      <c r="AY219" s="586"/>
      <c r="AZ219" s="586"/>
      <c r="BA219" s="586"/>
      <c r="BB219" s="586"/>
      <c r="BC219" s="586"/>
      <c r="BD219" s="586"/>
      <c r="BE219" s="586"/>
      <c r="BF219" s="586"/>
      <c r="BG219" s="586"/>
      <c r="BH219" s="586"/>
      <c r="BI219" s="586"/>
      <c r="BJ219" s="586"/>
      <c r="BK219" s="586"/>
      <c r="BL219" s="586"/>
      <c r="BM219" s="586"/>
      <c r="BN219" s="586"/>
      <c r="BO219" s="575"/>
      <c r="BP219" s="575"/>
      <c r="BQ219" s="610"/>
      <c r="BR219" s="610"/>
      <c r="BS219" s="586"/>
      <c r="BT219" s="586"/>
      <c r="BU219" s="586"/>
      <c r="BV219" s="586"/>
      <c r="BW219" s="586"/>
      <c r="BX219" s="586"/>
    </row>
    <row r="220" spans="9:76" s="305" customFormat="1" x14ac:dyDescent="0.2">
      <c r="I220" s="574"/>
      <c r="T220" s="574"/>
      <c r="U220" s="602"/>
      <c r="V220" s="597"/>
      <c r="W220" s="602"/>
      <c r="X220" s="597"/>
      <c r="Y220" s="575"/>
      <c r="Z220" s="575"/>
      <c r="AA220" s="575"/>
      <c r="AB220" s="586"/>
      <c r="AC220" s="586"/>
      <c r="AD220" s="586"/>
      <c r="AE220" s="586"/>
      <c r="AF220" s="586"/>
      <c r="AG220" s="574"/>
      <c r="AH220" s="574"/>
      <c r="AI220" s="574"/>
      <c r="AJ220" s="574"/>
      <c r="AK220" s="574"/>
      <c r="AL220" s="586"/>
      <c r="AM220" s="586"/>
      <c r="AN220" s="586"/>
      <c r="AO220" s="586"/>
      <c r="AP220" s="586"/>
      <c r="AQ220" s="586"/>
      <c r="AR220" s="586"/>
      <c r="AS220" s="586"/>
      <c r="AT220" s="586"/>
      <c r="AU220" s="586"/>
      <c r="AV220" s="586"/>
      <c r="AW220" s="586"/>
      <c r="AX220" s="586"/>
      <c r="AY220" s="586"/>
      <c r="AZ220" s="586"/>
      <c r="BA220" s="586"/>
      <c r="BB220" s="586"/>
      <c r="BC220" s="586"/>
      <c r="BD220" s="586"/>
      <c r="BE220" s="586"/>
      <c r="BF220" s="586"/>
      <c r="BG220" s="586"/>
      <c r="BH220" s="586"/>
      <c r="BI220" s="586"/>
      <c r="BJ220" s="586"/>
      <c r="BK220" s="586"/>
      <c r="BL220" s="586"/>
      <c r="BM220" s="586"/>
      <c r="BN220" s="586"/>
      <c r="BO220" s="575"/>
      <c r="BP220" s="575"/>
      <c r="BQ220" s="610"/>
      <c r="BR220" s="610"/>
      <c r="BS220" s="586"/>
      <c r="BT220" s="586"/>
      <c r="BU220" s="586"/>
      <c r="BV220" s="586"/>
      <c r="BW220" s="586"/>
      <c r="BX220" s="586"/>
    </row>
    <row r="221" spans="9:76" s="305" customFormat="1" x14ac:dyDescent="0.2">
      <c r="I221" s="574"/>
      <c r="T221" s="574"/>
      <c r="U221" s="602"/>
      <c r="V221" s="597"/>
      <c r="W221" s="602"/>
      <c r="X221" s="597"/>
      <c r="Y221" s="575"/>
      <c r="Z221" s="575"/>
      <c r="AA221" s="575"/>
      <c r="AB221" s="586"/>
      <c r="AC221" s="586"/>
      <c r="AD221" s="586"/>
      <c r="AE221" s="586"/>
      <c r="AF221" s="586"/>
      <c r="AG221" s="574"/>
      <c r="AH221" s="574"/>
      <c r="AI221" s="574"/>
      <c r="AJ221" s="574"/>
      <c r="AK221" s="574"/>
      <c r="AL221" s="586"/>
      <c r="AM221" s="586"/>
      <c r="AN221" s="586"/>
      <c r="AO221" s="586"/>
      <c r="AP221" s="586"/>
      <c r="AQ221" s="586"/>
      <c r="AR221" s="586"/>
      <c r="AS221" s="586"/>
      <c r="AT221" s="586"/>
      <c r="AU221" s="586"/>
      <c r="AV221" s="586"/>
      <c r="AW221" s="586"/>
      <c r="AX221" s="586"/>
      <c r="AY221" s="586"/>
      <c r="AZ221" s="586"/>
      <c r="BA221" s="586"/>
      <c r="BB221" s="586"/>
      <c r="BC221" s="586"/>
      <c r="BD221" s="586"/>
      <c r="BE221" s="586"/>
      <c r="BF221" s="586"/>
      <c r="BG221" s="586"/>
      <c r="BH221" s="586"/>
      <c r="BI221" s="586"/>
      <c r="BJ221" s="586"/>
      <c r="BK221" s="586"/>
      <c r="BL221" s="586"/>
      <c r="BM221" s="586"/>
      <c r="BN221" s="586"/>
      <c r="BO221" s="575"/>
      <c r="BP221" s="575"/>
      <c r="BQ221" s="610"/>
      <c r="BR221" s="610"/>
      <c r="BS221" s="586"/>
      <c r="BT221" s="586"/>
      <c r="BU221" s="586"/>
      <c r="BV221" s="586"/>
      <c r="BW221" s="586"/>
      <c r="BX221" s="586"/>
    </row>
    <row r="222" spans="9:76" s="305" customFormat="1" x14ac:dyDescent="0.2">
      <c r="I222" s="574"/>
      <c r="T222" s="574"/>
      <c r="U222" s="602"/>
      <c r="V222" s="597"/>
      <c r="W222" s="602"/>
      <c r="X222" s="597"/>
      <c r="Y222" s="575"/>
      <c r="Z222" s="575"/>
      <c r="AA222" s="575"/>
      <c r="AB222" s="586"/>
      <c r="AC222" s="586"/>
      <c r="AD222" s="586"/>
      <c r="AE222" s="586"/>
      <c r="AF222" s="586"/>
      <c r="AG222" s="574"/>
      <c r="AH222" s="574"/>
      <c r="AI222" s="574"/>
      <c r="AJ222" s="574"/>
      <c r="AK222" s="574"/>
      <c r="AL222" s="586"/>
      <c r="AM222" s="586"/>
      <c r="AN222" s="586"/>
      <c r="AO222" s="586"/>
      <c r="AP222" s="586"/>
      <c r="AQ222" s="586"/>
      <c r="AR222" s="586"/>
      <c r="AS222" s="586"/>
      <c r="AT222" s="586"/>
      <c r="AU222" s="586"/>
      <c r="AV222" s="586"/>
      <c r="AW222" s="586"/>
      <c r="AX222" s="586"/>
      <c r="AY222" s="586"/>
      <c r="AZ222" s="586"/>
      <c r="BA222" s="586"/>
      <c r="BB222" s="586"/>
      <c r="BC222" s="586"/>
      <c r="BD222" s="586"/>
      <c r="BE222" s="586"/>
      <c r="BF222" s="586"/>
      <c r="BG222" s="586"/>
      <c r="BH222" s="586"/>
      <c r="BI222" s="586"/>
      <c r="BJ222" s="586"/>
      <c r="BK222" s="586"/>
      <c r="BL222" s="586"/>
      <c r="BM222" s="586"/>
      <c r="BN222" s="586"/>
      <c r="BO222" s="575"/>
      <c r="BP222" s="575"/>
      <c r="BQ222" s="610"/>
      <c r="BR222" s="610"/>
      <c r="BS222" s="586"/>
      <c r="BT222" s="586"/>
      <c r="BU222" s="586"/>
      <c r="BV222" s="586"/>
      <c r="BW222" s="586"/>
      <c r="BX222" s="586"/>
    </row>
    <row r="223" spans="9:76" s="305" customFormat="1" x14ac:dyDescent="0.2">
      <c r="I223" s="574"/>
      <c r="T223" s="574"/>
      <c r="U223" s="602"/>
      <c r="V223" s="597"/>
      <c r="W223" s="602"/>
      <c r="X223" s="597"/>
      <c r="Y223" s="575"/>
      <c r="Z223" s="575"/>
      <c r="AA223" s="575"/>
      <c r="AB223" s="586"/>
      <c r="AC223" s="586"/>
      <c r="AD223" s="586"/>
      <c r="AE223" s="586"/>
      <c r="AF223" s="586"/>
      <c r="AG223" s="574"/>
      <c r="AH223" s="574"/>
      <c r="AI223" s="574"/>
      <c r="AJ223" s="574"/>
      <c r="AK223" s="574"/>
      <c r="AL223" s="586"/>
      <c r="AM223" s="586"/>
      <c r="AN223" s="586"/>
      <c r="AO223" s="586"/>
      <c r="AP223" s="586"/>
      <c r="AQ223" s="586"/>
      <c r="AR223" s="586"/>
      <c r="AS223" s="586"/>
      <c r="AT223" s="586"/>
      <c r="AU223" s="586"/>
      <c r="AV223" s="586"/>
      <c r="AW223" s="586"/>
      <c r="AX223" s="586"/>
      <c r="AY223" s="586"/>
      <c r="AZ223" s="586"/>
      <c r="BA223" s="586"/>
      <c r="BB223" s="586"/>
      <c r="BC223" s="586"/>
      <c r="BD223" s="586"/>
      <c r="BE223" s="586"/>
      <c r="BF223" s="586"/>
      <c r="BG223" s="586"/>
      <c r="BH223" s="586"/>
      <c r="BI223" s="586"/>
      <c r="BJ223" s="586"/>
      <c r="BK223" s="586"/>
      <c r="BL223" s="586"/>
      <c r="BM223" s="586"/>
      <c r="BN223" s="586"/>
      <c r="BO223" s="575"/>
      <c r="BP223" s="575"/>
      <c r="BQ223" s="610"/>
      <c r="BR223" s="610"/>
      <c r="BS223" s="586"/>
      <c r="BT223" s="586"/>
      <c r="BU223" s="586"/>
      <c r="BV223" s="586"/>
      <c r="BW223" s="586"/>
      <c r="BX223" s="586"/>
    </row>
    <row r="224" spans="9:76" s="305" customFormat="1" x14ac:dyDescent="0.2">
      <c r="I224" s="574"/>
      <c r="T224" s="574"/>
      <c r="U224" s="602"/>
      <c r="V224" s="597"/>
      <c r="W224" s="602"/>
      <c r="X224" s="597"/>
      <c r="Y224" s="575"/>
      <c r="Z224" s="575"/>
      <c r="AA224" s="575"/>
      <c r="AB224" s="586"/>
      <c r="AC224" s="586"/>
      <c r="AD224" s="586"/>
      <c r="AE224" s="586"/>
      <c r="AF224" s="586"/>
      <c r="AG224" s="574"/>
      <c r="AH224" s="574"/>
      <c r="AI224" s="574"/>
      <c r="AJ224" s="574"/>
      <c r="AK224" s="574"/>
      <c r="AL224" s="586"/>
      <c r="AM224" s="586"/>
      <c r="AN224" s="586"/>
      <c r="AO224" s="586"/>
      <c r="AP224" s="586"/>
      <c r="AQ224" s="586"/>
      <c r="AR224" s="586"/>
      <c r="AS224" s="586"/>
      <c r="AT224" s="586"/>
      <c r="AU224" s="586"/>
      <c r="AV224" s="586"/>
      <c r="AW224" s="586"/>
      <c r="AX224" s="586"/>
      <c r="AY224" s="586"/>
      <c r="AZ224" s="586"/>
      <c r="BA224" s="586"/>
      <c r="BB224" s="586"/>
      <c r="BC224" s="586"/>
      <c r="BD224" s="586"/>
      <c r="BE224" s="586"/>
      <c r="BF224" s="586"/>
      <c r="BG224" s="586"/>
      <c r="BH224" s="586"/>
      <c r="BI224" s="586"/>
      <c r="BJ224" s="586"/>
      <c r="BK224" s="586"/>
      <c r="BL224" s="586"/>
      <c r="BM224" s="586"/>
      <c r="BN224" s="586"/>
      <c r="BO224" s="575"/>
      <c r="BP224" s="575"/>
      <c r="BQ224" s="610"/>
      <c r="BR224" s="610"/>
      <c r="BS224" s="586"/>
      <c r="BT224" s="586"/>
      <c r="BU224" s="586"/>
      <c r="BV224" s="586"/>
      <c r="BW224" s="586"/>
      <c r="BX224" s="586"/>
    </row>
    <row r="225" spans="9:76" s="305" customFormat="1" x14ac:dyDescent="0.2">
      <c r="I225" s="574"/>
      <c r="T225" s="574"/>
      <c r="U225" s="602"/>
      <c r="V225" s="597"/>
      <c r="W225" s="602"/>
      <c r="X225" s="597"/>
      <c r="Y225" s="575"/>
      <c r="Z225" s="575"/>
      <c r="AA225" s="575"/>
      <c r="AB225" s="586"/>
      <c r="AC225" s="586"/>
      <c r="AD225" s="586"/>
      <c r="AE225" s="586"/>
      <c r="AF225" s="586"/>
      <c r="AG225" s="574"/>
      <c r="AH225" s="574"/>
      <c r="AI225" s="574"/>
      <c r="AJ225" s="574"/>
      <c r="AK225" s="574"/>
      <c r="AL225" s="586"/>
      <c r="AM225" s="586"/>
      <c r="AN225" s="586"/>
      <c r="AO225" s="586"/>
      <c r="AP225" s="586"/>
      <c r="AQ225" s="586"/>
      <c r="AR225" s="586"/>
      <c r="AS225" s="586"/>
      <c r="AT225" s="586"/>
      <c r="AU225" s="586"/>
      <c r="AV225" s="586"/>
      <c r="AW225" s="586"/>
      <c r="AX225" s="586"/>
      <c r="AY225" s="586"/>
      <c r="AZ225" s="586"/>
      <c r="BA225" s="586"/>
      <c r="BB225" s="586"/>
      <c r="BC225" s="586"/>
      <c r="BD225" s="586"/>
      <c r="BE225" s="586"/>
      <c r="BF225" s="586"/>
      <c r="BG225" s="586"/>
      <c r="BH225" s="586"/>
      <c r="BI225" s="586"/>
      <c r="BJ225" s="586"/>
      <c r="BK225" s="586"/>
      <c r="BL225" s="586"/>
      <c r="BM225" s="586"/>
      <c r="BN225" s="586"/>
      <c r="BO225" s="575"/>
      <c r="BP225" s="575"/>
      <c r="BQ225" s="610"/>
      <c r="BR225" s="610"/>
      <c r="BS225" s="586"/>
      <c r="BT225" s="586"/>
      <c r="BU225" s="586"/>
      <c r="BV225" s="586"/>
      <c r="BW225" s="586"/>
      <c r="BX225" s="586"/>
    </row>
    <row r="226" spans="9:76" s="305" customFormat="1" x14ac:dyDescent="0.2">
      <c r="I226" s="574"/>
      <c r="T226" s="574"/>
      <c r="U226" s="602"/>
      <c r="V226" s="597"/>
      <c r="W226" s="602"/>
      <c r="X226" s="597"/>
      <c r="Y226" s="575"/>
      <c r="Z226" s="575"/>
      <c r="AA226" s="575"/>
      <c r="AB226" s="586"/>
      <c r="AC226" s="586"/>
      <c r="AD226" s="586"/>
      <c r="AE226" s="586"/>
      <c r="AF226" s="586"/>
      <c r="AG226" s="574"/>
      <c r="AH226" s="574"/>
      <c r="AI226" s="574"/>
      <c r="AJ226" s="574"/>
      <c r="AK226" s="574"/>
      <c r="AL226" s="586"/>
      <c r="AM226" s="586"/>
      <c r="AN226" s="586"/>
      <c r="AO226" s="586"/>
      <c r="AP226" s="586"/>
      <c r="AQ226" s="586"/>
      <c r="AR226" s="586"/>
      <c r="AS226" s="586"/>
      <c r="AT226" s="586"/>
      <c r="AU226" s="586"/>
      <c r="AV226" s="586"/>
      <c r="AW226" s="586"/>
      <c r="AX226" s="586"/>
      <c r="AY226" s="586"/>
      <c r="AZ226" s="586"/>
      <c r="BA226" s="586"/>
      <c r="BB226" s="586"/>
      <c r="BC226" s="586"/>
      <c r="BD226" s="586"/>
      <c r="BE226" s="586"/>
      <c r="BF226" s="586"/>
      <c r="BG226" s="586"/>
      <c r="BH226" s="586"/>
      <c r="BI226" s="586"/>
      <c r="BJ226" s="586"/>
      <c r="BK226" s="586"/>
      <c r="BL226" s="586"/>
      <c r="BM226" s="586"/>
      <c r="BN226" s="586"/>
      <c r="BO226" s="575"/>
      <c r="BP226" s="575"/>
      <c r="BQ226" s="610"/>
      <c r="BR226" s="610"/>
      <c r="BS226" s="586"/>
      <c r="BT226" s="586"/>
      <c r="BU226" s="586"/>
      <c r="BV226" s="586"/>
      <c r="BW226" s="586"/>
      <c r="BX226" s="586"/>
    </row>
    <row r="227" spans="9:76" s="305" customFormat="1" x14ac:dyDescent="0.2">
      <c r="I227" s="574"/>
      <c r="T227" s="574"/>
      <c r="U227" s="602"/>
      <c r="V227" s="597"/>
      <c r="W227" s="602"/>
      <c r="X227" s="597"/>
      <c r="Y227" s="575"/>
      <c r="Z227" s="575"/>
      <c r="AA227" s="575"/>
      <c r="AB227" s="586"/>
      <c r="AC227" s="586"/>
      <c r="AD227" s="586"/>
      <c r="AE227" s="586"/>
      <c r="AF227" s="586"/>
      <c r="AG227" s="574"/>
      <c r="AH227" s="574"/>
      <c r="AI227" s="574"/>
      <c r="AJ227" s="574"/>
      <c r="AK227" s="574"/>
      <c r="AL227" s="586"/>
      <c r="AM227" s="586"/>
      <c r="AN227" s="586"/>
      <c r="AO227" s="586"/>
      <c r="AP227" s="586"/>
      <c r="AQ227" s="586"/>
      <c r="AR227" s="586"/>
      <c r="AS227" s="586"/>
      <c r="AT227" s="586"/>
      <c r="AU227" s="586"/>
      <c r="AV227" s="586"/>
      <c r="AW227" s="586"/>
      <c r="AX227" s="586"/>
      <c r="AY227" s="586"/>
      <c r="AZ227" s="586"/>
      <c r="BA227" s="586"/>
      <c r="BB227" s="586"/>
      <c r="BC227" s="586"/>
      <c r="BD227" s="586"/>
      <c r="BE227" s="586"/>
      <c r="BF227" s="586"/>
      <c r="BG227" s="586"/>
      <c r="BH227" s="586"/>
      <c r="BI227" s="586"/>
      <c r="BJ227" s="586"/>
      <c r="BK227" s="586"/>
      <c r="BL227" s="586"/>
      <c r="BM227" s="586"/>
      <c r="BN227" s="586"/>
      <c r="BO227" s="575"/>
      <c r="BP227" s="575"/>
      <c r="BQ227" s="610"/>
      <c r="BR227" s="610"/>
      <c r="BS227" s="586"/>
      <c r="BT227" s="586"/>
      <c r="BU227" s="586"/>
      <c r="BV227" s="586"/>
      <c r="BW227" s="586"/>
      <c r="BX227" s="586"/>
    </row>
    <row r="228" spans="9:76" s="305" customFormat="1" x14ac:dyDescent="0.2">
      <c r="I228" s="574"/>
      <c r="T228" s="574"/>
      <c r="U228" s="602"/>
      <c r="V228" s="597"/>
      <c r="W228" s="602"/>
      <c r="X228" s="597"/>
      <c r="Y228" s="575"/>
      <c r="Z228" s="575"/>
      <c r="AA228" s="575"/>
      <c r="AB228" s="586"/>
      <c r="AC228" s="586"/>
      <c r="AD228" s="586"/>
      <c r="AE228" s="586"/>
      <c r="AF228" s="586"/>
      <c r="AG228" s="574"/>
      <c r="AH228" s="574"/>
      <c r="AI228" s="574"/>
      <c r="AJ228" s="574"/>
      <c r="AK228" s="574"/>
      <c r="AL228" s="586"/>
      <c r="AM228" s="586"/>
      <c r="AN228" s="586"/>
      <c r="AO228" s="586"/>
      <c r="AP228" s="586"/>
      <c r="AQ228" s="586"/>
      <c r="AR228" s="586"/>
      <c r="AS228" s="586"/>
      <c r="AT228" s="586"/>
      <c r="AU228" s="586"/>
      <c r="AV228" s="586"/>
      <c r="AW228" s="586"/>
      <c r="AX228" s="586"/>
      <c r="AY228" s="586"/>
      <c r="AZ228" s="586"/>
      <c r="BA228" s="586"/>
      <c r="BB228" s="586"/>
      <c r="BC228" s="586"/>
      <c r="BD228" s="586"/>
      <c r="BE228" s="586"/>
      <c r="BF228" s="586"/>
      <c r="BG228" s="586"/>
      <c r="BH228" s="586"/>
      <c r="BI228" s="586"/>
      <c r="BJ228" s="586"/>
      <c r="BK228" s="586"/>
      <c r="BL228" s="586"/>
      <c r="BM228" s="586"/>
      <c r="BN228" s="586"/>
      <c r="BO228" s="575"/>
      <c r="BP228" s="575"/>
      <c r="BQ228" s="610"/>
      <c r="BR228" s="610"/>
      <c r="BS228" s="586"/>
      <c r="BT228" s="586"/>
      <c r="BU228" s="586"/>
      <c r="BV228" s="586"/>
      <c r="BW228" s="586"/>
      <c r="BX228" s="586"/>
    </row>
    <row r="229" spans="9:76" s="305" customFormat="1" x14ac:dyDescent="0.2">
      <c r="I229" s="574"/>
      <c r="T229" s="574"/>
      <c r="U229" s="602"/>
      <c r="V229" s="597"/>
      <c r="W229" s="602"/>
      <c r="X229" s="597"/>
      <c r="Y229" s="575"/>
      <c r="Z229" s="575"/>
      <c r="AA229" s="575"/>
      <c r="AB229" s="586"/>
      <c r="AC229" s="586"/>
      <c r="AD229" s="586"/>
      <c r="AE229" s="586"/>
      <c r="AF229" s="586"/>
      <c r="AG229" s="574"/>
      <c r="AH229" s="574"/>
      <c r="AI229" s="574"/>
      <c r="AJ229" s="574"/>
      <c r="AK229" s="574"/>
      <c r="AL229" s="586"/>
      <c r="AM229" s="586"/>
      <c r="AN229" s="586"/>
      <c r="AO229" s="586"/>
      <c r="AP229" s="586"/>
      <c r="AQ229" s="586"/>
      <c r="AR229" s="586"/>
      <c r="AS229" s="586"/>
      <c r="AT229" s="586"/>
      <c r="AU229" s="586"/>
      <c r="AV229" s="586"/>
      <c r="AW229" s="586"/>
      <c r="AX229" s="586"/>
      <c r="AY229" s="586"/>
      <c r="AZ229" s="586"/>
      <c r="BA229" s="586"/>
      <c r="BB229" s="586"/>
      <c r="BC229" s="586"/>
      <c r="BD229" s="586"/>
      <c r="BE229" s="586"/>
      <c r="BF229" s="586"/>
      <c r="BG229" s="586"/>
      <c r="BH229" s="586"/>
      <c r="BI229" s="586"/>
      <c r="BJ229" s="586"/>
      <c r="BK229" s="586"/>
      <c r="BL229" s="586"/>
      <c r="BM229" s="586"/>
      <c r="BN229" s="586"/>
      <c r="BO229" s="575"/>
      <c r="BP229" s="575"/>
      <c r="BQ229" s="610"/>
      <c r="BR229" s="610"/>
      <c r="BS229" s="586"/>
      <c r="BT229" s="586"/>
      <c r="BU229" s="586"/>
      <c r="BV229" s="586"/>
      <c r="BW229" s="586"/>
      <c r="BX229" s="586"/>
    </row>
    <row r="230" spans="9:76" s="305" customFormat="1" x14ac:dyDescent="0.2">
      <c r="I230" s="574"/>
      <c r="T230" s="574"/>
      <c r="U230" s="602"/>
      <c r="V230" s="597"/>
      <c r="W230" s="602"/>
      <c r="X230" s="597"/>
      <c r="Y230" s="575"/>
      <c r="Z230" s="575"/>
      <c r="AA230" s="575"/>
      <c r="AB230" s="586"/>
      <c r="AC230" s="586"/>
      <c r="AD230" s="586"/>
      <c r="AE230" s="586"/>
      <c r="AF230" s="586"/>
      <c r="AG230" s="574"/>
      <c r="AH230" s="574"/>
      <c r="AI230" s="574"/>
      <c r="AJ230" s="574"/>
      <c r="AK230" s="574"/>
      <c r="AL230" s="586"/>
      <c r="AM230" s="586"/>
      <c r="AN230" s="586"/>
      <c r="AO230" s="586"/>
      <c r="AP230" s="586"/>
      <c r="AQ230" s="586"/>
      <c r="AR230" s="586"/>
      <c r="AS230" s="586"/>
      <c r="AT230" s="586"/>
      <c r="AU230" s="586"/>
      <c r="AV230" s="586"/>
      <c r="AW230" s="586"/>
      <c r="AX230" s="586"/>
      <c r="AY230" s="586"/>
      <c r="AZ230" s="586"/>
      <c r="BA230" s="586"/>
      <c r="BB230" s="586"/>
      <c r="BC230" s="586"/>
      <c r="BD230" s="586"/>
      <c r="BE230" s="586"/>
      <c r="BF230" s="586"/>
      <c r="BG230" s="586"/>
      <c r="BH230" s="586"/>
      <c r="BI230" s="586"/>
      <c r="BJ230" s="586"/>
      <c r="BK230" s="586"/>
      <c r="BL230" s="586"/>
      <c r="BM230" s="586"/>
      <c r="BN230" s="586"/>
      <c r="BO230" s="575"/>
      <c r="BP230" s="575"/>
      <c r="BQ230" s="610"/>
      <c r="BR230" s="610"/>
      <c r="BS230" s="586"/>
      <c r="BT230" s="586"/>
      <c r="BU230" s="586"/>
      <c r="BV230" s="586"/>
      <c r="BW230" s="586"/>
      <c r="BX230" s="586"/>
    </row>
    <row r="231" spans="9:76" s="305" customFormat="1" x14ac:dyDescent="0.2">
      <c r="I231" s="574"/>
      <c r="T231" s="574"/>
      <c r="U231" s="602"/>
      <c r="V231" s="597"/>
      <c r="W231" s="602"/>
      <c r="X231" s="597"/>
      <c r="Y231" s="575"/>
      <c r="Z231" s="575"/>
      <c r="AA231" s="575"/>
      <c r="AB231" s="586"/>
      <c r="AC231" s="586"/>
      <c r="AD231" s="586"/>
      <c r="AE231" s="586"/>
      <c r="AF231" s="586"/>
      <c r="AG231" s="574"/>
      <c r="AH231" s="574"/>
      <c r="AI231" s="574"/>
      <c r="AJ231" s="574"/>
      <c r="AK231" s="574"/>
      <c r="AL231" s="586"/>
      <c r="AM231" s="586"/>
      <c r="AN231" s="586"/>
      <c r="AO231" s="586"/>
      <c r="AP231" s="586"/>
      <c r="AQ231" s="586"/>
      <c r="AR231" s="586"/>
      <c r="AS231" s="586"/>
      <c r="AT231" s="586"/>
      <c r="AU231" s="586"/>
      <c r="AV231" s="586"/>
      <c r="AW231" s="586"/>
      <c r="AX231" s="586"/>
      <c r="AY231" s="586"/>
      <c r="AZ231" s="586"/>
      <c r="BA231" s="586"/>
      <c r="BB231" s="586"/>
      <c r="BC231" s="586"/>
      <c r="BD231" s="586"/>
      <c r="BE231" s="586"/>
      <c r="BF231" s="586"/>
      <c r="BG231" s="586"/>
      <c r="BH231" s="586"/>
      <c r="BI231" s="586"/>
      <c r="BJ231" s="586"/>
      <c r="BK231" s="586"/>
      <c r="BL231" s="586"/>
      <c r="BM231" s="586"/>
      <c r="BN231" s="586"/>
      <c r="BO231" s="575"/>
      <c r="BP231" s="575"/>
      <c r="BQ231" s="610"/>
      <c r="BR231" s="610"/>
      <c r="BS231" s="586"/>
      <c r="BT231" s="586"/>
      <c r="BU231" s="586"/>
      <c r="BV231" s="586"/>
      <c r="BW231" s="586"/>
      <c r="BX231" s="586"/>
    </row>
    <row r="232" spans="9:76" s="305" customFormat="1" x14ac:dyDescent="0.2">
      <c r="I232" s="574"/>
      <c r="T232" s="574"/>
      <c r="U232" s="602"/>
      <c r="V232" s="597"/>
      <c r="W232" s="602"/>
      <c r="X232" s="597"/>
      <c r="Y232" s="575"/>
      <c r="Z232" s="575"/>
      <c r="AA232" s="575"/>
      <c r="AB232" s="586"/>
      <c r="AC232" s="586"/>
      <c r="AD232" s="586"/>
      <c r="AE232" s="586"/>
      <c r="AF232" s="586"/>
      <c r="AG232" s="574"/>
      <c r="AH232" s="574"/>
      <c r="AI232" s="574"/>
      <c r="AJ232" s="574"/>
      <c r="AK232" s="574"/>
      <c r="AL232" s="586"/>
      <c r="AM232" s="586"/>
      <c r="AN232" s="586"/>
      <c r="AO232" s="586"/>
      <c r="AP232" s="586"/>
      <c r="AQ232" s="586"/>
      <c r="AR232" s="586"/>
      <c r="AS232" s="586"/>
      <c r="AT232" s="586"/>
      <c r="AU232" s="586"/>
      <c r="AV232" s="586"/>
      <c r="AW232" s="586"/>
      <c r="AX232" s="586"/>
      <c r="AY232" s="586"/>
      <c r="AZ232" s="586"/>
      <c r="BA232" s="586"/>
      <c r="BB232" s="586"/>
      <c r="BC232" s="586"/>
      <c r="BD232" s="586"/>
      <c r="BE232" s="586"/>
      <c r="BF232" s="586"/>
      <c r="BG232" s="586"/>
      <c r="BH232" s="586"/>
      <c r="BI232" s="586"/>
      <c r="BJ232" s="586"/>
      <c r="BK232" s="586"/>
      <c r="BL232" s="586"/>
      <c r="BM232" s="586"/>
      <c r="BN232" s="586"/>
      <c r="BO232" s="575"/>
      <c r="BP232" s="575"/>
      <c r="BQ232" s="610"/>
      <c r="BR232" s="610"/>
      <c r="BS232" s="586"/>
      <c r="BT232" s="586"/>
      <c r="BU232" s="586"/>
      <c r="BV232" s="586"/>
      <c r="BW232" s="586"/>
      <c r="BX232" s="586"/>
    </row>
    <row r="233" spans="9:76" s="305" customFormat="1" x14ac:dyDescent="0.2">
      <c r="I233" s="574"/>
      <c r="T233" s="574"/>
      <c r="U233" s="602"/>
      <c r="V233" s="597"/>
      <c r="W233" s="602"/>
      <c r="X233" s="597"/>
      <c r="Y233" s="575"/>
      <c r="Z233" s="575"/>
      <c r="AA233" s="575"/>
      <c r="AB233" s="586"/>
      <c r="AC233" s="586"/>
      <c r="AD233" s="586"/>
      <c r="AE233" s="586"/>
      <c r="AF233" s="586"/>
      <c r="AG233" s="574"/>
      <c r="AH233" s="574"/>
      <c r="AI233" s="574"/>
      <c r="AJ233" s="574"/>
      <c r="AK233" s="574"/>
      <c r="AL233" s="586"/>
      <c r="AM233" s="586"/>
      <c r="AN233" s="586"/>
      <c r="AO233" s="586"/>
      <c r="AP233" s="586"/>
      <c r="AQ233" s="586"/>
      <c r="AR233" s="586"/>
      <c r="AS233" s="586"/>
      <c r="AT233" s="586"/>
      <c r="AU233" s="586"/>
      <c r="AV233" s="586"/>
      <c r="AW233" s="586"/>
      <c r="AX233" s="586"/>
      <c r="AY233" s="586"/>
      <c r="AZ233" s="586"/>
      <c r="BA233" s="586"/>
      <c r="BB233" s="586"/>
      <c r="BC233" s="586"/>
      <c r="BD233" s="586"/>
      <c r="BE233" s="586"/>
      <c r="BF233" s="586"/>
      <c r="BG233" s="586"/>
      <c r="BH233" s="586"/>
      <c r="BI233" s="586"/>
      <c r="BJ233" s="586"/>
      <c r="BK233" s="586"/>
      <c r="BL233" s="586"/>
      <c r="BM233" s="586"/>
      <c r="BN233" s="586"/>
      <c r="BO233" s="575"/>
      <c r="BP233" s="575"/>
      <c r="BQ233" s="610"/>
      <c r="BR233" s="610"/>
      <c r="BS233" s="586"/>
      <c r="BT233" s="586"/>
      <c r="BU233" s="586"/>
      <c r="BV233" s="586"/>
      <c r="BW233" s="586"/>
      <c r="BX233" s="586"/>
    </row>
    <row r="234" spans="9:76" s="305" customFormat="1" x14ac:dyDescent="0.2">
      <c r="I234" s="574"/>
      <c r="T234" s="574"/>
      <c r="U234" s="602"/>
      <c r="V234" s="597"/>
      <c r="W234" s="602"/>
      <c r="X234" s="597"/>
      <c r="Y234" s="575"/>
      <c r="Z234" s="575"/>
      <c r="AA234" s="575"/>
      <c r="AB234" s="586"/>
      <c r="AC234" s="586"/>
      <c r="AD234" s="586"/>
      <c r="AE234" s="586"/>
      <c r="AF234" s="586"/>
      <c r="AG234" s="574"/>
      <c r="AH234" s="574"/>
      <c r="AI234" s="574"/>
      <c r="AJ234" s="574"/>
      <c r="AK234" s="574"/>
      <c r="AL234" s="586"/>
      <c r="AM234" s="586"/>
      <c r="AN234" s="586"/>
      <c r="AO234" s="586"/>
      <c r="AP234" s="586"/>
      <c r="AQ234" s="586"/>
      <c r="AR234" s="586"/>
      <c r="AS234" s="586"/>
      <c r="AT234" s="586"/>
      <c r="AU234" s="586"/>
      <c r="AV234" s="586"/>
      <c r="AW234" s="586"/>
      <c r="AX234" s="586"/>
      <c r="AY234" s="586"/>
      <c r="AZ234" s="586"/>
      <c r="BA234" s="586"/>
      <c r="BB234" s="586"/>
      <c r="BC234" s="586"/>
      <c r="BD234" s="586"/>
      <c r="BE234" s="586"/>
      <c r="BF234" s="586"/>
      <c r="BG234" s="586"/>
      <c r="BH234" s="586"/>
      <c r="BI234" s="586"/>
      <c r="BJ234" s="586"/>
      <c r="BK234" s="586"/>
      <c r="BL234" s="586"/>
      <c r="BM234" s="586"/>
      <c r="BN234" s="586"/>
      <c r="BO234" s="575"/>
      <c r="BP234" s="575"/>
      <c r="BQ234" s="610"/>
      <c r="BR234" s="610"/>
      <c r="BS234" s="586"/>
      <c r="BT234" s="586"/>
      <c r="BU234" s="586"/>
      <c r="BV234" s="586"/>
      <c r="BW234" s="586"/>
      <c r="BX234" s="586"/>
    </row>
    <row r="235" spans="9:76" s="305" customFormat="1" x14ac:dyDescent="0.2">
      <c r="I235" s="574"/>
      <c r="T235" s="574"/>
      <c r="U235" s="602"/>
      <c r="V235" s="597"/>
      <c r="W235" s="602"/>
      <c r="X235" s="597"/>
      <c r="Y235" s="575"/>
      <c r="Z235" s="575"/>
      <c r="AA235" s="575"/>
      <c r="AB235" s="586"/>
      <c r="AC235" s="586"/>
      <c r="AD235" s="586"/>
      <c r="AE235" s="586"/>
      <c r="AF235" s="586"/>
      <c r="AG235" s="574"/>
      <c r="AH235" s="574"/>
      <c r="AI235" s="574"/>
      <c r="AJ235" s="574"/>
      <c r="AK235" s="574"/>
      <c r="AL235" s="586"/>
      <c r="AM235" s="586"/>
      <c r="AN235" s="586"/>
      <c r="AO235" s="586"/>
      <c r="AP235" s="586"/>
      <c r="AQ235" s="586"/>
      <c r="AR235" s="586"/>
      <c r="AS235" s="586"/>
      <c r="AT235" s="586"/>
      <c r="AU235" s="586"/>
      <c r="AV235" s="586"/>
      <c r="AW235" s="586"/>
      <c r="AX235" s="586"/>
      <c r="AY235" s="586"/>
      <c r="AZ235" s="586"/>
      <c r="BA235" s="586"/>
      <c r="BB235" s="586"/>
      <c r="BC235" s="586"/>
      <c r="BD235" s="586"/>
      <c r="BE235" s="586"/>
      <c r="BF235" s="586"/>
      <c r="BG235" s="586"/>
      <c r="BH235" s="586"/>
      <c r="BI235" s="586"/>
      <c r="BJ235" s="586"/>
      <c r="BK235" s="586"/>
      <c r="BL235" s="586"/>
      <c r="BM235" s="586"/>
      <c r="BN235" s="586"/>
      <c r="BO235" s="575"/>
      <c r="BP235" s="575"/>
      <c r="BQ235" s="610"/>
      <c r="BR235" s="610"/>
      <c r="BS235" s="586"/>
      <c r="BT235" s="586"/>
      <c r="BU235" s="586"/>
      <c r="BV235" s="586"/>
      <c r="BW235" s="586"/>
      <c r="BX235" s="586"/>
    </row>
    <row r="236" spans="9:76" s="305" customFormat="1" x14ac:dyDescent="0.2">
      <c r="I236" s="574"/>
      <c r="T236" s="574"/>
      <c r="U236" s="602"/>
      <c r="V236" s="597"/>
      <c r="W236" s="602"/>
      <c r="X236" s="597"/>
      <c r="Y236" s="575"/>
      <c r="Z236" s="575"/>
      <c r="AA236" s="575"/>
      <c r="AB236" s="586"/>
      <c r="AC236" s="586"/>
      <c r="AD236" s="586"/>
      <c r="AE236" s="586"/>
      <c r="AF236" s="586"/>
      <c r="AG236" s="574"/>
      <c r="AH236" s="574"/>
      <c r="AI236" s="574"/>
      <c r="AJ236" s="574"/>
      <c r="AK236" s="574"/>
      <c r="AL236" s="586"/>
      <c r="AM236" s="586"/>
      <c r="AN236" s="586"/>
      <c r="AO236" s="586"/>
      <c r="AP236" s="586"/>
      <c r="AQ236" s="586"/>
      <c r="AR236" s="586"/>
      <c r="AS236" s="586"/>
      <c r="AT236" s="586"/>
      <c r="AU236" s="586"/>
      <c r="AV236" s="586"/>
      <c r="AW236" s="586"/>
      <c r="AX236" s="586"/>
      <c r="AY236" s="586"/>
      <c r="AZ236" s="586"/>
      <c r="BA236" s="586"/>
      <c r="BB236" s="586"/>
      <c r="BC236" s="586"/>
      <c r="BD236" s="586"/>
      <c r="BE236" s="586"/>
      <c r="BF236" s="586"/>
      <c r="BG236" s="586"/>
      <c r="BH236" s="586"/>
      <c r="BI236" s="586"/>
      <c r="BJ236" s="586"/>
      <c r="BK236" s="586"/>
      <c r="BL236" s="586"/>
      <c r="BM236" s="586"/>
      <c r="BN236" s="586"/>
      <c r="BO236" s="575"/>
      <c r="BP236" s="575"/>
      <c r="BQ236" s="610"/>
      <c r="BR236" s="610"/>
      <c r="BS236" s="586"/>
      <c r="BT236" s="586"/>
      <c r="BU236" s="586"/>
      <c r="BV236" s="586"/>
      <c r="BW236" s="586"/>
      <c r="BX236" s="586"/>
    </row>
    <row r="237" spans="9:76" s="305" customFormat="1" x14ac:dyDescent="0.2">
      <c r="I237" s="574"/>
      <c r="T237" s="574"/>
      <c r="U237" s="602"/>
      <c r="V237" s="597"/>
      <c r="W237" s="602"/>
      <c r="X237" s="597"/>
      <c r="Y237" s="575"/>
      <c r="Z237" s="575"/>
      <c r="AA237" s="575"/>
      <c r="AB237" s="586"/>
      <c r="AC237" s="586"/>
      <c r="AD237" s="586"/>
      <c r="AE237" s="586"/>
      <c r="AF237" s="586"/>
      <c r="AG237" s="574"/>
      <c r="AH237" s="574"/>
      <c r="AI237" s="574"/>
      <c r="AJ237" s="574"/>
      <c r="AK237" s="574"/>
      <c r="AL237" s="586"/>
      <c r="AM237" s="586"/>
      <c r="AN237" s="586"/>
      <c r="AO237" s="586"/>
      <c r="AP237" s="586"/>
      <c r="AQ237" s="586"/>
      <c r="AR237" s="586"/>
      <c r="AS237" s="586"/>
      <c r="AT237" s="586"/>
      <c r="AU237" s="586"/>
      <c r="AV237" s="586"/>
      <c r="AW237" s="586"/>
      <c r="AX237" s="586"/>
      <c r="AY237" s="586"/>
      <c r="AZ237" s="586"/>
      <c r="BA237" s="586"/>
      <c r="BB237" s="586"/>
      <c r="BC237" s="586"/>
      <c r="BD237" s="586"/>
      <c r="BE237" s="586"/>
      <c r="BF237" s="586"/>
      <c r="BG237" s="586"/>
      <c r="BH237" s="586"/>
      <c r="BI237" s="586"/>
      <c r="BJ237" s="586"/>
      <c r="BK237" s="586"/>
      <c r="BL237" s="586"/>
      <c r="BM237" s="586"/>
      <c r="BN237" s="586"/>
      <c r="BO237" s="575"/>
      <c r="BP237" s="575"/>
      <c r="BQ237" s="610"/>
      <c r="BR237" s="610"/>
      <c r="BS237" s="586"/>
      <c r="BT237" s="586"/>
      <c r="BU237" s="586"/>
      <c r="BV237" s="586"/>
      <c r="BW237" s="586"/>
      <c r="BX237" s="586"/>
    </row>
    <row r="238" spans="9:76" s="305" customFormat="1" x14ac:dyDescent="0.2">
      <c r="I238" s="574"/>
      <c r="T238" s="574"/>
      <c r="U238" s="602"/>
      <c r="V238" s="597"/>
      <c r="W238" s="602"/>
      <c r="X238" s="597"/>
      <c r="Y238" s="575"/>
      <c r="Z238" s="575"/>
      <c r="AA238" s="575"/>
      <c r="AB238" s="586"/>
      <c r="AC238" s="586"/>
      <c r="AD238" s="586"/>
      <c r="AE238" s="586"/>
      <c r="AF238" s="586"/>
      <c r="AG238" s="574"/>
      <c r="AH238" s="574"/>
      <c r="AI238" s="574"/>
      <c r="AJ238" s="574"/>
      <c r="AK238" s="574"/>
      <c r="AL238" s="586"/>
      <c r="AM238" s="586"/>
      <c r="AN238" s="586"/>
      <c r="AO238" s="586"/>
      <c r="AP238" s="586"/>
      <c r="AQ238" s="586"/>
      <c r="AR238" s="586"/>
      <c r="AS238" s="586"/>
      <c r="AT238" s="586"/>
      <c r="AU238" s="586"/>
      <c r="AV238" s="586"/>
      <c r="AW238" s="586"/>
      <c r="AX238" s="586"/>
      <c r="AY238" s="586"/>
      <c r="AZ238" s="586"/>
      <c r="BA238" s="586"/>
      <c r="BB238" s="586"/>
      <c r="BC238" s="586"/>
      <c r="BD238" s="586"/>
      <c r="BE238" s="586"/>
      <c r="BF238" s="586"/>
      <c r="BG238" s="586"/>
      <c r="BH238" s="586"/>
      <c r="BI238" s="586"/>
      <c r="BJ238" s="586"/>
      <c r="BK238" s="586"/>
      <c r="BL238" s="586"/>
      <c r="BM238" s="586"/>
      <c r="BN238" s="586"/>
      <c r="BO238" s="575"/>
      <c r="BP238" s="575"/>
      <c r="BQ238" s="610"/>
      <c r="BR238" s="610"/>
      <c r="BS238" s="586"/>
      <c r="BT238" s="586"/>
      <c r="BU238" s="586"/>
      <c r="BV238" s="586"/>
      <c r="BW238" s="586"/>
      <c r="BX238" s="586"/>
    </row>
    <row r="239" spans="9:76" s="305" customFormat="1" x14ac:dyDescent="0.2">
      <c r="I239" s="574"/>
      <c r="T239" s="574"/>
      <c r="U239" s="602"/>
      <c r="V239" s="597"/>
      <c r="W239" s="602"/>
      <c r="X239" s="597"/>
      <c r="Y239" s="575"/>
      <c r="Z239" s="575"/>
      <c r="AA239" s="575"/>
      <c r="AB239" s="586"/>
      <c r="AC239" s="586"/>
      <c r="AD239" s="586"/>
      <c r="AE239" s="586"/>
      <c r="AF239" s="586"/>
      <c r="AG239" s="574"/>
      <c r="AH239" s="574"/>
      <c r="AI239" s="574"/>
      <c r="AJ239" s="574"/>
      <c r="AK239" s="574"/>
      <c r="AL239" s="586"/>
      <c r="AM239" s="586"/>
      <c r="AN239" s="586"/>
      <c r="AO239" s="586"/>
      <c r="AP239" s="586"/>
      <c r="AQ239" s="586"/>
      <c r="AR239" s="586"/>
      <c r="AS239" s="586"/>
      <c r="AT239" s="586"/>
      <c r="AU239" s="586"/>
      <c r="AV239" s="586"/>
      <c r="AW239" s="586"/>
      <c r="AX239" s="586"/>
      <c r="AY239" s="586"/>
      <c r="AZ239" s="586"/>
      <c r="BA239" s="586"/>
      <c r="BB239" s="586"/>
      <c r="BC239" s="586"/>
      <c r="BD239" s="586"/>
      <c r="BE239" s="586"/>
      <c r="BF239" s="586"/>
      <c r="BG239" s="586"/>
      <c r="BH239" s="586"/>
      <c r="BI239" s="586"/>
      <c r="BJ239" s="586"/>
      <c r="BK239" s="586"/>
      <c r="BL239" s="586"/>
      <c r="BM239" s="586"/>
      <c r="BN239" s="586"/>
      <c r="BO239" s="575"/>
      <c r="BP239" s="575"/>
      <c r="BQ239" s="610"/>
      <c r="BR239" s="610"/>
      <c r="BS239" s="586"/>
      <c r="BT239" s="586"/>
      <c r="BU239" s="586"/>
      <c r="BV239" s="586"/>
      <c r="BW239" s="586"/>
      <c r="BX239" s="586"/>
    </row>
    <row r="240" spans="9:76" s="305" customFormat="1" x14ac:dyDescent="0.2">
      <c r="I240" s="574"/>
      <c r="T240" s="574"/>
      <c r="U240" s="602"/>
      <c r="V240" s="597"/>
      <c r="W240" s="602"/>
      <c r="X240" s="597"/>
      <c r="Y240" s="575"/>
      <c r="Z240" s="575"/>
      <c r="AA240" s="575"/>
      <c r="AB240" s="586"/>
      <c r="AC240" s="586"/>
      <c r="AD240" s="586"/>
      <c r="AE240" s="586"/>
      <c r="AF240" s="586"/>
      <c r="AG240" s="574"/>
      <c r="AH240" s="574"/>
      <c r="AI240" s="574"/>
      <c r="AJ240" s="574"/>
      <c r="AK240" s="574"/>
      <c r="AL240" s="586"/>
      <c r="AM240" s="586"/>
      <c r="AN240" s="586"/>
      <c r="AO240" s="586"/>
      <c r="AP240" s="586"/>
      <c r="AQ240" s="586"/>
      <c r="AR240" s="586"/>
      <c r="AS240" s="586"/>
      <c r="AT240" s="586"/>
      <c r="AU240" s="586"/>
      <c r="AV240" s="586"/>
      <c r="AW240" s="586"/>
      <c r="AX240" s="586"/>
      <c r="AY240" s="586"/>
      <c r="AZ240" s="586"/>
      <c r="BA240" s="586"/>
      <c r="BB240" s="586"/>
      <c r="BC240" s="586"/>
      <c r="BD240" s="586"/>
      <c r="BE240" s="586"/>
      <c r="BF240" s="586"/>
      <c r="BG240" s="586"/>
      <c r="BH240" s="586"/>
      <c r="BI240" s="586"/>
      <c r="BJ240" s="586"/>
      <c r="BK240" s="586"/>
      <c r="BL240" s="586"/>
      <c r="BM240" s="586"/>
      <c r="BN240" s="586"/>
      <c r="BO240" s="575"/>
      <c r="BP240" s="575"/>
      <c r="BQ240" s="610"/>
      <c r="BR240" s="610"/>
      <c r="BS240" s="586"/>
      <c r="BT240" s="586"/>
      <c r="BU240" s="586"/>
      <c r="BV240" s="586"/>
      <c r="BW240" s="586"/>
      <c r="BX240" s="586"/>
    </row>
    <row r="241" spans="9:76" s="305" customFormat="1" x14ac:dyDescent="0.2">
      <c r="I241" s="574"/>
      <c r="T241" s="574"/>
      <c r="U241" s="602"/>
      <c r="V241" s="597"/>
      <c r="W241" s="602"/>
      <c r="X241" s="597"/>
      <c r="Y241" s="575"/>
      <c r="Z241" s="575"/>
      <c r="AA241" s="575"/>
      <c r="AB241" s="586"/>
      <c r="AC241" s="586"/>
      <c r="AD241" s="586"/>
      <c r="AE241" s="586"/>
      <c r="AF241" s="586"/>
      <c r="AG241" s="574"/>
      <c r="AH241" s="574"/>
      <c r="AI241" s="574"/>
      <c r="AJ241" s="574"/>
      <c r="AK241" s="574"/>
      <c r="AL241" s="586"/>
      <c r="AM241" s="586"/>
      <c r="AN241" s="586"/>
      <c r="AO241" s="586"/>
      <c r="AP241" s="586"/>
      <c r="AQ241" s="586"/>
      <c r="AR241" s="586"/>
      <c r="AS241" s="586"/>
      <c r="AT241" s="586"/>
      <c r="AU241" s="586"/>
      <c r="AV241" s="586"/>
      <c r="AW241" s="586"/>
      <c r="AX241" s="586"/>
      <c r="AY241" s="586"/>
      <c r="AZ241" s="586"/>
      <c r="BA241" s="586"/>
      <c r="BB241" s="586"/>
      <c r="BC241" s="586"/>
      <c r="BD241" s="586"/>
      <c r="BE241" s="586"/>
      <c r="BF241" s="586"/>
      <c r="BG241" s="586"/>
      <c r="BH241" s="586"/>
      <c r="BI241" s="586"/>
      <c r="BJ241" s="586"/>
      <c r="BK241" s="586"/>
      <c r="BL241" s="586"/>
      <c r="BM241" s="586"/>
      <c r="BN241" s="586"/>
      <c r="BO241" s="575"/>
      <c r="BP241" s="575"/>
      <c r="BQ241" s="610"/>
      <c r="BR241" s="610"/>
      <c r="BS241" s="586"/>
      <c r="BT241" s="586"/>
      <c r="BU241" s="586"/>
      <c r="BV241" s="586"/>
      <c r="BW241" s="586"/>
      <c r="BX241" s="586"/>
    </row>
    <row r="242" spans="9:76" s="305" customFormat="1" x14ac:dyDescent="0.2">
      <c r="I242" s="574"/>
      <c r="T242" s="574"/>
      <c r="U242" s="602"/>
      <c r="V242" s="597"/>
      <c r="W242" s="602"/>
      <c r="X242" s="597"/>
      <c r="Y242" s="575"/>
      <c r="Z242" s="575"/>
      <c r="AA242" s="575"/>
      <c r="AB242" s="586"/>
      <c r="AC242" s="586"/>
      <c r="AD242" s="586"/>
      <c r="AE242" s="586"/>
      <c r="AF242" s="586"/>
      <c r="AG242" s="574"/>
      <c r="AH242" s="574"/>
      <c r="AI242" s="574"/>
      <c r="AJ242" s="574"/>
      <c r="AK242" s="574"/>
      <c r="AL242" s="586"/>
      <c r="AM242" s="586"/>
      <c r="AN242" s="586"/>
      <c r="AO242" s="586"/>
      <c r="AP242" s="586"/>
      <c r="AQ242" s="586"/>
      <c r="AR242" s="586"/>
      <c r="AS242" s="586"/>
      <c r="AT242" s="586"/>
      <c r="AU242" s="586"/>
      <c r="AV242" s="586"/>
      <c r="AW242" s="586"/>
      <c r="AX242" s="586"/>
      <c r="AY242" s="586"/>
      <c r="AZ242" s="586"/>
      <c r="BA242" s="586"/>
      <c r="BB242" s="586"/>
      <c r="BC242" s="586"/>
      <c r="BD242" s="586"/>
      <c r="BE242" s="586"/>
      <c r="BF242" s="586"/>
      <c r="BG242" s="586"/>
      <c r="BH242" s="586"/>
      <c r="BI242" s="586"/>
      <c r="BJ242" s="586"/>
      <c r="BK242" s="586"/>
      <c r="BL242" s="586"/>
      <c r="BM242" s="586"/>
      <c r="BN242" s="586"/>
      <c r="BO242" s="575"/>
      <c r="BP242" s="575"/>
      <c r="BQ242" s="610"/>
      <c r="BR242" s="610"/>
      <c r="BS242" s="586"/>
      <c r="BT242" s="586"/>
      <c r="BU242" s="586"/>
      <c r="BV242" s="586"/>
      <c r="BW242" s="586"/>
      <c r="BX242" s="586"/>
    </row>
    <row r="243" spans="9:76" s="305" customFormat="1" x14ac:dyDescent="0.2">
      <c r="I243" s="574"/>
      <c r="T243" s="574"/>
      <c r="U243" s="602"/>
      <c r="V243" s="597"/>
      <c r="W243" s="602"/>
      <c r="X243" s="597"/>
      <c r="Y243" s="575"/>
      <c r="Z243" s="575"/>
      <c r="AA243" s="575"/>
      <c r="AB243" s="586"/>
      <c r="AC243" s="586"/>
      <c r="AD243" s="586"/>
      <c r="AE243" s="586"/>
      <c r="AF243" s="586"/>
      <c r="AG243" s="574"/>
      <c r="AH243" s="574"/>
      <c r="AI243" s="574"/>
      <c r="AJ243" s="574"/>
      <c r="AK243" s="574"/>
      <c r="AL243" s="586"/>
      <c r="AM243" s="586"/>
      <c r="AN243" s="586"/>
      <c r="AO243" s="586"/>
      <c r="AP243" s="586"/>
      <c r="AQ243" s="586"/>
      <c r="AR243" s="586"/>
      <c r="AS243" s="586"/>
      <c r="AT243" s="586"/>
      <c r="AU243" s="586"/>
      <c r="AV243" s="586"/>
      <c r="AW243" s="586"/>
      <c r="AX243" s="586"/>
      <c r="AY243" s="586"/>
      <c r="AZ243" s="586"/>
      <c r="BA243" s="586"/>
      <c r="BB243" s="586"/>
      <c r="BC243" s="586"/>
      <c r="BD243" s="586"/>
      <c r="BE243" s="586"/>
      <c r="BF243" s="586"/>
      <c r="BG243" s="586"/>
      <c r="BH243" s="586"/>
      <c r="BI243" s="586"/>
      <c r="BJ243" s="586"/>
      <c r="BK243" s="586"/>
      <c r="BL243" s="586"/>
      <c r="BM243" s="586"/>
      <c r="BN243" s="586"/>
      <c r="BO243" s="575"/>
      <c r="BP243" s="575"/>
      <c r="BQ243" s="610"/>
      <c r="BR243" s="610"/>
      <c r="BS243" s="586"/>
      <c r="BT243" s="586"/>
      <c r="BU243" s="586"/>
      <c r="BV243" s="586"/>
      <c r="BW243" s="586"/>
      <c r="BX243" s="586"/>
    </row>
    <row r="244" spans="9:76" s="305" customFormat="1" x14ac:dyDescent="0.2">
      <c r="I244" s="574"/>
      <c r="T244" s="574"/>
      <c r="U244" s="602"/>
      <c r="V244" s="597"/>
      <c r="W244" s="602"/>
      <c r="X244" s="597"/>
      <c r="Y244" s="575"/>
      <c r="Z244" s="575"/>
      <c r="AA244" s="575"/>
      <c r="AB244" s="586"/>
      <c r="AC244" s="586"/>
      <c r="AD244" s="586"/>
      <c r="AE244" s="586"/>
      <c r="AF244" s="586"/>
      <c r="AG244" s="574"/>
      <c r="AH244" s="574"/>
      <c r="AI244" s="574"/>
      <c r="AJ244" s="574"/>
      <c r="AK244" s="574"/>
      <c r="AL244" s="586"/>
      <c r="AM244" s="586"/>
      <c r="AN244" s="586"/>
      <c r="AO244" s="586"/>
      <c r="AP244" s="586"/>
      <c r="AQ244" s="586"/>
      <c r="AR244" s="586"/>
      <c r="AS244" s="586"/>
      <c r="AT244" s="586"/>
      <c r="AU244" s="586"/>
      <c r="AV244" s="586"/>
      <c r="AW244" s="586"/>
      <c r="AX244" s="586"/>
      <c r="AY244" s="586"/>
      <c r="AZ244" s="586"/>
      <c r="BA244" s="586"/>
      <c r="BB244" s="586"/>
      <c r="BC244" s="586"/>
      <c r="BD244" s="586"/>
      <c r="BE244" s="586"/>
      <c r="BF244" s="586"/>
      <c r="BG244" s="586"/>
      <c r="BH244" s="586"/>
      <c r="BI244" s="586"/>
      <c r="BJ244" s="586"/>
      <c r="BK244" s="586"/>
      <c r="BL244" s="586"/>
      <c r="BM244" s="586"/>
      <c r="BN244" s="586"/>
      <c r="BO244" s="575"/>
      <c r="BP244" s="575"/>
      <c r="BQ244" s="610"/>
      <c r="BR244" s="610"/>
      <c r="BS244" s="586"/>
      <c r="BT244" s="586"/>
      <c r="BU244" s="586"/>
      <c r="BV244" s="586"/>
      <c r="BW244" s="586"/>
      <c r="BX244" s="586"/>
    </row>
    <row r="245" spans="9:76" s="305" customFormat="1" x14ac:dyDescent="0.2">
      <c r="I245" s="574"/>
      <c r="T245" s="574"/>
      <c r="U245" s="602"/>
      <c r="V245" s="597"/>
      <c r="W245" s="602"/>
      <c r="X245" s="597"/>
      <c r="Y245" s="575"/>
      <c r="Z245" s="575"/>
      <c r="AA245" s="575"/>
      <c r="AB245" s="586"/>
      <c r="AC245" s="586"/>
      <c r="AD245" s="586"/>
      <c r="AE245" s="586"/>
      <c r="AF245" s="586"/>
      <c r="AG245" s="574"/>
      <c r="AH245" s="574"/>
      <c r="AI245" s="574"/>
      <c r="AJ245" s="574"/>
      <c r="AK245" s="574"/>
      <c r="AL245" s="586"/>
      <c r="AM245" s="586"/>
      <c r="AN245" s="586"/>
      <c r="AO245" s="586"/>
      <c r="AP245" s="586"/>
      <c r="AQ245" s="586"/>
      <c r="AR245" s="586"/>
      <c r="AS245" s="586"/>
      <c r="AT245" s="586"/>
      <c r="AU245" s="586"/>
      <c r="AV245" s="586"/>
      <c r="AW245" s="586"/>
      <c r="AX245" s="586"/>
      <c r="AY245" s="586"/>
      <c r="AZ245" s="586"/>
      <c r="BA245" s="586"/>
      <c r="BB245" s="586"/>
      <c r="BC245" s="586"/>
      <c r="BD245" s="586"/>
      <c r="BE245" s="586"/>
      <c r="BF245" s="586"/>
      <c r="BG245" s="586"/>
      <c r="BH245" s="586"/>
      <c r="BI245" s="586"/>
      <c r="BJ245" s="586"/>
      <c r="BK245" s="586"/>
      <c r="BL245" s="586"/>
      <c r="BM245" s="586"/>
      <c r="BN245" s="586"/>
      <c r="BO245" s="575"/>
      <c r="BP245" s="575"/>
      <c r="BQ245" s="610"/>
      <c r="BR245" s="610"/>
      <c r="BS245" s="586"/>
      <c r="BT245" s="586"/>
      <c r="BU245" s="586"/>
      <c r="BV245" s="586"/>
      <c r="BW245" s="586"/>
      <c r="BX245" s="586"/>
    </row>
    <row r="246" spans="9:76" s="305" customFormat="1" x14ac:dyDescent="0.2">
      <c r="I246" s="574"/>
      <c r="T246" s="574"/>
      <c r="U246" s="602"/>
      <c r="V246" s="597"/>
      <c r="W246" s="602"/>
      <c r="X246" s="597"/>
      <c r="Y246" s="575"/>
      <c r="Z246" s="575"/>
      <c r="AA246" s="575"/>
      <c r="AB246" s="586"/>
      <c r="AC246" s="586"/>
      <c r="AD246" s="586"/>
      <c r="AE246" s="586"/>
      <c r="AF246" s="586"/>
      <c r="AG246" s="574"/>
      <c r="AH246" s="574"/>
      <c r="AI246" s="574"/>
      <c r="AJ246" s="574"/>
      <c r="AK246" s="574"/>
      <c r="AL246" s="586"/>
      <c r="AM246" s="586"/>
      <c r="AN246" s="586"/>
      <c r="AO246" s="586"/>
      <c r="AP246" s="586"/>
      <c r="AQ246" s="586"/>
      <c r="AR246" s="586"/>
      <c r="AS246" s="586"/>
      <c r="AT246" s="586"/>
      <c r="AU246" s="586"/>
      <c r="AV246" s="586"/>
      <c r="AW246" s="586"/>
      <c r="AX246" s="586"/>
      <c r="AY246" s="586"/>
      <c r="AZ246" s="586"/>
      <c r="BA246" s="586"/>
      <c r="BB246" s="586"/>
      <c r="BC246" s="586"/>
      <c r="BD246" s="586"/>
      <c r="BE246" s="586"/>
      <c r="BF246" s="586"/>
      <c r="BG246" s="586"/>
      <c r="BH246" s="586"/>
      <c r="BI246" s="586"/>
      <c r="BJ246" s="586"/>
      <c r="BK246" s="586"/>
      <c r="BL246" s="586"/>
      <c r="BM246" s="586"/>
      <c r="BN246" s="586"/>
      <c r="BO246" s="575"/>
      <c r="BP246" s="575"/>
      <c r="BQ246" s="610"/>
      <c r="BR246" s="610"/>
      <c r="BS246" s="586"/>
      <c r="BT246" s="586"/>
      <c r="BU246" s="586"/>
      <c r="BV246" s="586"/>
      <c r="BW246" s="586"/>
      <c r="BX246" s="586"/>
    </row>
    <row r="247" spans="9:76" s="305" customFormat="1" x14ac:dyDescent="0.2">
      <c r="I247" s="574"/>
      <c r="T247" s="574"/>
      <c r="U247" s="602"/>
      <c r="V247" s="597"/>
      <c r="W247" s="602"/>
      <c r="X247" s="597"/>
      <c r="Y247" s="575"/>
      <c r="Z247" s="575"/>
      <c r="AA247" s="575"/>
      <c r="AB247" s="586"/>
      <c r="AC247" s="586"/>
      <c r="AD247" s="586"/>
      <c r="AE247" s="586"/>
      <c r="AF247" s="586"/>
      <c r="AG247" s="574"/>
      <c r="AH247" s="574"/>
      <c r="AI247" s="574"/>
      <c r="AJ247" s="574"/>
      <c r="AK247" s="574"/>
      <c r="AL247" s="586"/>
      <c r="AM247" s="586"/>
      <c r="AN247" s="586"/>
      <c r="AO247" s="586"/>
      <c r="AP247" s="586"/>
      <c r="AQ247" s="586"/>
      <c r="AR247" s="586"/>
      <c r="AS247" s="586"/>
      <c r="AT247" s="586"/>
      <c r="AU247" s="586"/>
      <c r="AV247" s="586"/>
      <c r="AW247" s="586"/>
      <c r="AX247" s="586"/>
      <c r="AY247" s="586"/>
      <c r="AZ247" s="586"/>
      <c r="BA247" s="586"/>
      <c r="BB247" s="586"/>
      <c r="BC247" s="586"/>
      <c r="BD247" s="586"/>
      <c r="BE247" s="586"/>
      <c r="BF247" s="586"/>
      <c r="BG247" s="586"/>
      <c r="BH247" s="586"/>
      <c r="BI247" s="586"/>
      <c r="BJ247" s="586"/>
      <c r="BK247" s="586"/>
      <c r="BL247" s="586"/>
      <c r="BM247" s="586"/>
      <c r="BN247" s="586"/>
      <c r="BO247" s="575"/>
      <c r="BP247" s="575"/>
      <c r="BQ247" s="610"/>
      <c r="BR247" s="610"/>
      <c r="BS247" s="586"/>
      <c r="BT247" s="586"/>
      <c r="BU247" s="586"/>
      <c r="BV247" s="586"/>
      <c r="BW247" s="586"/>
      <c r="BX247" s="586"/>
    </row>
    <row r="248" spans="9:76" s="305" customFormat="1" x14ac:dyDescent="0.2">
      <c r="I248" s="574"/>
      <c r="T248" s="574"/>
      <c r="U248" s="602"/>
      <c r="V248" s="597"/>
      <c r="W248" s="602"/>
      <c r="X248" s="597"/>
      <c r="Y248" s="575"/>
      <c r="Z248" s="575"/>
      <c r="AA248" s="575"/>
      <c r="AB248" s="586"/>
      <c r="AC248" s="586"/>
      <c r="AD248" s="586"/>
      <c r="AE248" s="586"/>
      <c r="AF248" s="586"/>
      <c r="AG248" s="574"/>
      <c r="AH248" s="574"/>
      <c r="AI248" s="574"/>
      <c r="AJ248" s="574"/>
      <c r="AK248" s="574"/>
      <c r="AL248" s="586"/>
      <c r="AM248" s="586"/>
      <c r="AN248" s="586"/>
      <c r="AO248" s="586"/>
      <c r="AP248" s="586"/>
      <c r="AQ248" s="586"/>
      <c r="AR248" s="586"/>
      <c r="AS248" s="586"/>
      <c r="AT248" s="586"/>
      <c r="AU248" s="586"/>
      <c r="AV248" s="586"/>
      <c r="AW248" s="586"/>
      <c r="AX248" s="586"/>
      <c r="AY248" s="586"/>
      <c r="AZ248" s="586"/>
      <c r="BA248" s="586"/>
      <c r="BB248" s="586"/>
      <c r="BC248" s="586"/>
      <c r="BD248" s="586"/>
      <c r="BE248" s="586"/>
      <c r="BF248" s="586"/>
      <c r="BG248" s="586"/>
      <c r="BH248" s="586"/>
      <c r="BI248" s="586"/>
      <c r="BJ248" s="586"/>
      <c r="BK248" s="586"/>
      <c r="BL248" s="586"/>
      <c r="BM248" s="586"/>
      <c r="BN248" s="586"/>
      <c r="BO248" s="575"/>
      <c r="BP248" s="575"/>
      <c r="BQ248" s="610"/>
      <c r="BR248" s="610"/>
      <c r="BS248" s="586"/>
      <c r="BT248" s="586"/>
      <c r="BU248" s="586"/>
      <c r="BV248" s="586"/>
      <c r="BW248" s="586"/>
      <c r="BX248" s="586"/>
    </row>
    <row r="249" spans="9:76" s="305" customFormat="1" x14ac:dyDescent="0.2">
      <c r="I249" s="574"/>
      <c r="T249" s="574"/>
      <c r="U249" s="602"/>
      <c r="V249" s="597"/>
      <c r="W249" s="602"/>
      <c r="X249" s="597"/>
      <c r="Y249" s="575"/>
      <c r="Z249" s="575"/>
      <c r="AA249" s="575"/>
      <c r="AB249" s="586"/>
      <c r="AC249" s="586"/>
      <c r="AD249" s="586"/>
      <c r="AE249" s="586"/>
      <c r="AF249" s="586"/>
      <c r="AG249" s="574"/>
      <c r="AH249" s="574"/>
      <c r="AI249" s="574"/>
      <c r="AJ249" s="574"/>
      <c r="AK249" s="574"/>
      <c r="AL249" s="586"/>
      <c r="AM249" s="586"/>
      <c r="AN249" s="586"/>
      <c r="AO249" s="586"/>
      <c r="AP249" s="586"/>
      <c r="AQ249" s="586"/>
      <c r="AR249" s="586"/>
      <c r="AS249" s="586"/>
      <c r="AT249" s="586"/>
      <c r="AU249" s="586"/>
      <c r="AV249" s="586"/>
      <c r="AW249" s="586"/>
      <c r="AX249" s="586"/>
      <c r="AY249" s="586"/>
      <c r="AZ249" s="586"/>
      <c r="BA249" s="586"/>
      <c r="BB249" s="586"/>
      <c r="BC249" s="586"/>
      <c r="BD249" s="586"/>
      <c r="BE249" s="586"/>
      <c r="BF249" s="586"/>
      <c r="BG249" s="586"/>
      <c r="BH249" s="586"/>
      <c r="BI249" s="586"/>
      <c r="BJ249" s="586"/>
      <c r="BK249" s="586"/>
      <c r="BL249" s="586"/>
      <c r="BM249" s="586"/>
      <c r="BN249" s="586"/>
      <c r="BO249" s="575"/>
      <c r="BP249" s="575"/>
      <c r="BQ249" s="610"/>
      <c r="BR249" s="610"/>
      <c r="BS249" s="586"/>
      <c r="BT249" s="586"/>
      <c r="BU249" s="586"/>
      <c r="BV249" s="586"/>
      <c r="BW249" s="586"/>
      <c r="BX249" s="586"/>
    </row>
    <row r="250" spans="9:76" s="305" customFormat="1" x14ac:dyDescent="0.2">
      <c r="I250" s="574"/>
      <c r="T250" s="574"/>
      <c r="U250" s="602"/>
      <c r="V250" s="597"/>
      <c r="W250" s="602"/>
      <c r="X250" s="597"/>
      <c r="Y250" s="575"/>
      <c r="Z250" s="575"/>
      <c r="AA250" s="575"/>
      <c r="AB250" s="586"/>
      <c r="AC250" s="586"/>
      <c r="AD250" s="586"/>
      <c r="AE250" s="586"/>
      <c r="AF250" s="586"/>
      <c r="AG250" s="574"/>
      <c r="AH250" s="574"/>
      <c r="AI250" s="574"/>
      <c r="AJ250" s="574"/>
      <c r="AK250" s="574"/>
      <c r="AL250" s="586"/>
      <c r="AM250" s="586"/>
      <c r="AN250" s="586"/>
      <c r="AO250" s="586"/>
      <c r="AP250" s="586"/>
      <c r="AQ250" s="586"/>
      <c r="AR250" s="586"/>
      <c r="AS250" s="586"/>
      <c r="AT250" s="586"/>
      <c r="AU250" s="586"/>
      <c r="AV250" s="586"/>
      <c r="AW250" s="586"/>
      <c r="AX250" s="586"/>
      <c r="AY250" s="586"/>
      <c r="AZ250" s="586"/>
      <c r="BA250" s="586"/>
      <c r="BB250" s="586"/>
      <c r="BC250" s="586"/>
      <c r="BD250" s="586"/>
      <c r="BE250" s="586"/>
      <c r="BF250" s="586"/>
      <c r="BG250" s="586"/>
      <c r="BH250" s="586"/>
      <c r="BI250" s="586"/>
      <c r="BJ250" s="586"/>
      <c r="BK250" s="586"/>
      <c r="BL250" s="586"/>
      <c r="BM250" s="586"/>
      <c r="BN250" s="586"/>
      <c r="BO250" s="575"/>
      <c r="BP250" s="575"/>
      <c r="BQ250" s="610"/>
      <c r="BR250" s="610"/>
      <c r="BS250" s="586"/>
      <c r="BT250" s="586"/>
      <c r="BU250" s="586"/>
      <c r="BV250" s="586"/>
      <c r="BW250" s="586"/>
      <c r="BX250" s="586"/>
    </row>
    <row r="251" spans="9:76" s="305" customFormat="1" x14ac:dyDescent="0.2">
      <c r="I251" s="574"/>
      <c r="T251" s="574"/>
      <c r="U251" s="602"/>
      <c r="V251" s="597"/>
      <c r="W251" s="602"/>
      <c r="X251" s="597"/>
      <c r="Y251" s="575"/>
      <c r="Z251" s="575"/>
      <c r="AA251" s="575"/>
      <c r="AB251" s="586"/>
      <c r="AC251" s="586"/>
      <c r="AD251" s="586"/>
      <c r="AE251" s="586"/>
      <c r="AF251" s="586"/>
      <c r="AG251" s="574"/>
      <c r="AH251" s="574"/>
      <c r="AI251" s="574"/>
      <c r="AJ251" s="574"/>
      <c r="AK251" s="574"/>
      <c r="AL251" s="586"/>
      <c r="AM251" s="586"/>
      <c r="AN251" s="586"/>
      <c r="AO251" s="586"/>
      <c r="AP251" s="586"/>
      <c r="AQ251" s="586"/>
      <c r="AR251" s="586"/>
      <c r="AS251" s="586"/>
      <c r="AT251" s="586"/>
      <c r="AU251" s="586"/>
      <c r="AV251" s="586"/>
      <c r="AW251" s="586"/>
      <c r="AX251" s="586"/>
      <c r="AY251" s="586"/>
      <c r="AZ251" s="586"/>
      <c r="BA251" s="586"/>
      <c r="BB251" s="586"/>
      <c r="BC251" s="586"/>
      <c r="BD251" s="586"/>
      <c r="BE251" s="586"/>
      <c r="BF251" s="586"/>
      <c r="BG251" s="586"/>
      <c r="BH251" s="586"/>
      <c r="BI251" s="586"/>
      <c r="BJ251" s="586"/>
      <c r="BK251" s="586"/>
      <c r="BL251" s="586"/>
      <c r="BM251" s="586"/>
      <c r="BN251" s="586"/>
      <c r="BO251" s="575"/>
      <c r="BP251" s="575"/>
      <c r="BQ251" s="610"/>
      <c r="BR251" s="610"/>
      <c r="BS251" s="586"/>
      <c r="BT251" s="586"/>
      <c r="BU251" s="586"/>
      <c r="BV251" s="586"/>
      <c r="BW251" s="586"/>
      <c r="BX251" s="586"/>
    </row>
    <row r="252" spans="9:76" s="305" customFormat="1" x14ac:dyDescent="0.2">
      <c r="I252" s="574"/>
      <c r="T252" s="574"/>
      <c r="U252" s="602"/>
      <c r="V252" s="597"/>
      <c r="W252" s="602"/>
      <c r="X252" s="597"/>
      <c r="Y252" s="575"/>
      <c r="Z252" s="575"/>
      <c r="AA252" s="575"/>
      <c r="AB252" s="586"/>
      <c r="AC252" s="586"/>
      <c r="AD252" s="586"/>
      <c r="AE252" s="586"/>
      <c r="AF252" s="586"/>
      <c r="AG252" s="574"/>
      <c r="AH252" s="574"/>
      <c r="AI252" s="574"/>
      <c r="AJ252" s="574"/>
      <c r="AK252" s="574"/>
      <c r="AL252" s="586"/>
      <c r="AM252" s="586"/>
      <c r="AN252" s="586"/>
      <c r="AO252" s="586"/>
      <c r="AP252" s="586"/>
      <c r="AQ252" s="586"/>
      <c r="AR252" s="586"/>
      <c r="AS252" s="586"/>
      <c r="AT252" s="586"/>
      <c r="AU252" s="586"/>
      <c r="AV252" s="586"/>
      <c r="AW252" s="586"/>
      <c r="AX252" s="586"/>
      <c r="AY252" s="586"/>
      <c r="AZ252" s="586"/>
      <c r="BA252" s="586"/>
      <c r="BB252" s="586"/>
      <c r="BC252" s="586"/>
      <c r="BD252" s="586"/>
      <c r="BE252" s="586"/>
      <c r="BF252" s="586"/>
      <c r="BG252" s="586"/>
      <c r="BH252" s="586"/>
      <c r="BI252" s="586"/>
      <c r="BJ252" s="586"/>
      <c r="BK252" s="586"/>
      <c r="BL252" s="586"/>
      <c r="BM252" s="586"/>
      <c r="BN252" s="586"/>
      <c r="BO252" s="575"/>
      <c r="BP252" s="575"/>
      <c r="BQ252" s="610"/>
      <c r="BR252" s="610"/>
      <c r="BS252" s="586"/>
      <c r="BT252" s="586"/>
      <c r="BU252" s="586"/>
      <c r="BV252" s="586"/>
      <c r="BW252" s="586"/>
      <c r="BX252" s="586"/>
    </row>
    <row r="253" spans="9:76" s="305" customFormat="1" x14ac:dyDescent="0.2">
      <c r="I253" s="574"/>
      <c r="T253" s="574"/>
      <c r="U253" s="602"/>
      <c r="V253" s="597"/>
      <c r="W253" s="602"/>
      <c r="X253" s="597"/>
      <c r="Y253" s="575"/>
      <c r="Z253" s="575"/>
      <c r="AA253" s="575"/>
      <c r="AB253" s="586"/>
      <c r="AC253" s="586"/>
      <c r="AD253" s="586"/>
      <c r="AE253" s="586"/>
      <c r="AF253" s="586"/>
      <c r="AG253" s="574"/>
      <c r="AH253" s="574"/>
      <c r="AI253" s="574"/>
      <c r="AJ253" s="574"/>
      <c r="AK253" s="574"/>
      <c r="AL253" s="586"/>
      <c r="AM253" s="586"/>
      <c r="AN253" s="586"/>
      <c r="AO253" s="586"/>
      <c r="AP253" s="586"/>
      <c r="AQ253" s="586"/>
      <c r="AR253" s="586"/>
      <c r="AS253" s="586"/>
      <c r="AT253" s="586"/>
      <c r="AU253" s="586"/>
      <c r="AV253" s="586"/>
      <c r="AW253" s="586"/>
      <c r="AX253" s="586"/>
      <c r="AY253" s="586"/>
      <c r="AZ253" s="586"/>
      <c r="BA253" s="586"/>
      <c r="BB253" s="586"/>
      <c r="BC253" s="586"/>
      <c r="BD253" s="586"/>
      <c r="BE253" s="586"/>
      <c r="BF253" s="586"/>
      <c r="BG253" s="586"/>
      <c r="BH253" s="586"/>
      <c r="BI253" s="586"/>
      <c r="BJ253" s="586"/>
      <c r="BK253" s="586"/>
      <c r="BL253" s="586"/>
      <c r="BM253" s="586"/>
      <c r="BN253" s="586"/>
      <c r="BO253" s="575"/>
      <c r="BP253" s="575"/>
      <c r="BQ253" s="610"/>
      <c r="BR253" s="610"/>
      <c r="BS253" s="586"/>
      <c r="BT253" s="586"/>
      <c r="BU253" s="586"/>
      <c r="BV253" s="586"/>
      <c r="BW253" s="586"/>
      <c r="BX253" s="586"/>
    </row>
    <row r="254" spans="9:76" s="305" customFormat="1" x14ac:dyDescent="0.2">
      <c r="I254" s="574"/>
      <c r="T254" s="574"/>
      <c r="U254" s="602"/>
      <c r="V254" s="597"/>
      <c r="W254" s="602"/>
      <c r="X254" s="597"/>
      <c r="Y254" s="575"/>
      <c r="Z254" s="575"/>
      <c r="AA254" s="575"/>
      <c r="AB254" s="586"/>
      <c r="AC254" s="586"/>
      <c r="AD254" s="586"/>
      <c r="AE254" s="586"/>
      <c r="AF254" s="586"/>
      <c r="AG254" s="574"/>
      <c r="AH254" s="574"/>
      <c r="AI254" s="574"/>
      <c r="AJ254" s="574"/>
      <c r="AK254" s="574"/>
      <c r="AL254" s="586"/>
      <c r="AM254" s="586"/>
      <c r="AN254" s="586"/>
      <c r="AO254" s="586"/>
      <c r="AP254" s="586"/>
      <c r="AQ254" s="586"/>
      <c r="AR254" s="586"/>
      <c r="AS254" s="586"/>
      <c r="AT254" s="586"/>
      <c r="AU254" s="586"/>
      <c r="AV254" s="586"/>
      <c r="AW254" s="586"/>
      <c r="AX254" s="586"/>
      <c r="AY254" s="586"/>
      <c r="AZ254" s="586"/>
      <c r="BA254" s="586"/>
      <c r="BB254" s="586"/>
      <c r="BC254" s="586"/>
      <c r="BD254" s="586"/>
      <c r="BE254" s="586"/>
      <c r="BF254" s="586"/>
      <c r="BG254" s="586"/>
      <c r="BH254" s="586"/>
      <c r="BI254" s="586"/>
      <c r="BJ254" s="586"/>
      <c r="BK254" s="586"/>
      <c r="BL254" s="586"/>
      <c r="BM254" s="586"/>
      <c r="BN254" s="586"/>
      <c r="BO254" s="575"/>
      <c r="BP254" s="575"/>
      <c r="BQ254" s="610"/>
      <c r="BR254" s="610"/>
      <c r="BS254" s="586"/>
      <c r="BT254" s="586"/>
      <c r="BU254" s="586"/>
      <c r="BV254" s="586"/>
      <c r="BW254" s="586"/>
      <c r="BX254" s="586"/>
    </row>
    <row r="255" spans="9:76" s="305" customFormat="1" x14ac:dyDescent="0.2">
      <c r="I255" s="574"/>
      <c r="T255" s="574"/>
      <c r="U255" s="602"/>
      <c r="V255" s="597"/>
      <c r="W255" s="602"/>
      <c r="X255" s="597"/>
      <c r="Y255" s="575"/>
      <c r="Z255" s="575"/>
      <c r="AA255" s="575"/>
      <c r="AB255" s="586"/>
      <c r="AC255" s="586"/>
      <c r="AD255" s="586"/>
      <c r="AE255" s="586"/>
      <c r="AF255" s="586"/>
      <c r="AG255" s="574"/>
      <c r="AH255" s="574"/>
      <c r="AI255" s="574"/>
      <c r="AJ255" s="574"/>
      <c r="AK255" s="574"/>
      <c r="AL255" s="586"/>
      <c r="AM255" s="586"/>
      <c r="AN255" s="586"/>
      <c r="AO255" s="586"/>
      <c r="AP255" s="586"/>
      <c r="AQ255" s="586"/>
      <c r="AR255" s="586"/>
      <c r="AS255" s="586"/>
      <c r="AT255" s="586"/>
      <c r="AU255" s="586"/>
      <c r="AV255" s="586"/>
      <c r="AW255" s="586"/>
      <c r="AX255" s="586"/>
      <c r="AY255" s="586"/>
      <c r="AZ255" s="586"/>
      <c r="BA255" s="586"/>
      <c r="BB255" s="586"/>
      <c r="BC255" s="586"/>
      <c r="BD255" s="586"/>
      <c r="BE255" s="586"/>
      <c r="BF255" s="586"/>
      <c r="BG255" s="586"/>
      <c r="BH255" s="586"/>
      <c r="BI255" s="586"/>
      <c r="BJ255" s="586"/>
      <c r="BK255" s="586"/>
      <c r="BL255" s="586"/>
      <c r="BM255" s="586"/>
      <c r="BN255" s="586"/>
      <c r="BO255" s="575"/>
      <c r="BP255" s="575"/>
      <c r="BQ255" s="610"/>
      <c r="BR255" s="610"/>
      <c r="BS255" s="586"/>
      <c r="BT255" s="586"/>
      <c r="BU255" s="586"/>
      <c r="BV255" s="586"/>
      <c r="BW255" s="586"/>
      <c r="BX255" s="586"/>
    </row>
    <row r="256" spans="9:76" s="305" customFormat="1" x14ac:dyDescent="0.2">
      <c r="I256" s="574"/>
      <c r="T256" s="574"/>
      <c r="U256" s="602"/>
      <c r="V256" s="597"/>
      <c r="W256" s="602"/>
      <c r="X256" s="597"/>
      <c r="Y256" s="575"/>
      <c r="Z256" s="575"/>
      <c r="AA256" s="575"/>
      <c r="AB256" s="586"/>
      <c r="AC256" s="586"/>
      <c r="AD256" s="586"/>
      <c r="AE256" s="586"/>
      <c r="AF256" s="586"/>
      <c r="AG256" s="574"/>
      <c r="AH256" s="574"/>
      <c r="AI256" s="574"/>
      <c r="AJ256" s="574"/>
      <c r="AK256" s="574"/>
      <c r="AL256" s="586"/>
      <c r="AM256" s="586"/>
      <c r="AN256" s="586"/>
      <c r="AO256" s="586"/>
      <c r="AP256" s="586"/>
      <c r="AQ256" s="586"/>
      <c r="AR256" s="586"/>
      <c r="AS256" s="586"/>
      <c r="AT256" s="586"/>
      <c r="AU256" s="586"/>
      <c r="AV256" s="586"/>
      <c r="AW256" s="586"/>
      <c r="AX256" s="586"/>
      <c r="AY256" s="586"/>
      <c r="AZ256" s="586"/>
      <c r="BA256" s="586"/>
      <c r="BB256" s="586"/>
      <c r="BC256" s="586"/>
      <c r="BD256" s="586"/>
      <c r="BE256" s="586"/>
      <c r="BF256" s="586"/>
      <c r="BG256" s="586"/>
      <c r="BH256" s="586"/>
      <c r="BI256" s="586"/>
      <c r="BJ256" s="586"/>
      <c r="BK256" s="586"/>
      <c r="BL256" s="586"/>
      <c r="BM256" s="586"/>
      <c r="BN256" s="586"/>
      <c r="BO256" s="575"/>
      <c r="BP256" s="575"/>
      <c r="BQ256" s="610"/>
      <c r="BR256" s="610"/>
      <c r="BS256" s="586"/>
      <c r="BT256" s="586"/>
      <c r="BU256" s="586"/>
      <c r="BV256" s="586"/>
      <c r="BW256" s="586"/>
      <c r="BX256" s="586"/>
    </row>
    <row r="257" spans="9:76" s="305" customFormat="1" x14ac:dyDescent="0.2">
      <c r="I257" s="574"/>
      <c r="T257" s="574"/>
      <c r="U257" s="602"/>
      <c r="V257" s="597"/>
      <c r="W257" s="602"/>
      <c r="X257" s="597"/>
      <c r="Y257" s="575"/>
      <c r="Z257" s="575"/>
      <c r="AA257" s="575"/>
      <c r="AB257" s="586"/>
      <c r="AC257" s="586"/>
      <c r="AD257" s="586"/>
      <c r="AE257" s="586"/>
      <c r="AF257" s="586"/>
      <c r="AG257" s="574"/>
      <c r="AH257" s="574"/>
      <c r="AI257" s="574"/>
      <c r="AJ257" s="574"/>
      <c r="AK257" s="574"/>
      <c r="AL257" s="586"/>
      <c r="AM257" s="586"/>
      <c r="AN257" s="586"/>
      <c r="AO257" s="586"/>
      <c r="AP257" s="586"/>
      <c r="AQ257" s="586"/>
      <c r="AR257" s="586"/>
      <c r="AS257" s="586"/>
      <c r="AT257" s="586"/>
      <c r="AU257" s="586"/>
      <c r="AV257" s="586"/>
      <c r="AW257" s="586"/>
      <c r="AX257" s="586"/>
      <c r="AY257" s="586"/>
      <c r="AZ257" s="586"/>
      <c r="BA257" s="586"/>
      <c r="BB257" s="586"/>
      <c r="BC257" s="586"/>
      <c r="BD257" s="586"/>
      <c r="BE257" s="586"/>
      <c r="BF257" s="586"/>
      <c r="BG257" s="586"/>
      <c r="BH257" s="586"/>
      <c r="BI257" s="586"/>
      <c r="BJ257" s="586"/>
      <c r="BK257" s="586"/>
      <c r="BL257" s="586"/>
      <c r="BM257" s="586"/>
      <c r="BN257" s="586"/>
      <c r="BO257" s="575"/>
      <c r="BP257" s="575"/>
      <c r="BQ257" s="610"/>
      <c r="BR257" s="610"/>
      <c r="BS257" s="586"/>
      <c r="BT257" s="586"/>
      <c r="BU257" s="586"/>
      <c r="BV257" s="586"/>
      <c r="BW257" s="586"/>
      <c r="BX257" s="586"/>
    </row>
    <row r="258" spans="9:76" s="305" customFormat="1" x14ac:dyDescent="0.2">
      <c r="I258" s="574"/>
      <c r="T258" s="574"/>
      <c r="U258" s="602"/>
      <c r="V258" s="597"/>
      <c r="W258" s="602"/>
      <c r="X258" s="597"/>
      <c r="Y258" s="575"/>
      <c r="Z258" s="575"/>
      <c r="AA258" s="575"/>
      <c r="AB258" s="586"/>
      <c r="AC258" s="586"/>
      <c r="AD258" s="586"/>
      <c r="AE258" s="586"/>
      <c r="AF258" s="586"/>
      <c r="AG258" s="574"/>
      <c r="AH258" s="574"/>
      <c r="AI258" s="574"/>
      <c r="AJ258" s="574"/>
      <c r="AK258" s="574"/>
      <c r="AL258" s="586"/>
      <c r="AM258" s="586"/>
      <c r="AN258" s="586"/>
      <c r="AO258" s="586"/>
      <c r="AP258" s="586"/>
      <c r="AQ258" s="586"/>
      <c r="AR258" s="586"/>
      <c r="AS258" s="586"/>
      <c r="AT258" s="586"/>
      <c r="AU258" s="586"/>
      <c r="AV258" s="586"/>
      <c r="AW258" s="586"/>
      <c r="AX258" s="586"/>
      <c r="AY258" s="586"/>
      <c r="AZ258" s="586"/>
      <c r="BA258" s="586"/>
      <c r="BB258" s="586"/>
      <c r="BC258" s="586"/>
      <c r="BD258" s="586"/>
      <c r="BE258" s="586"/>
      <c r="BF258" s="586"/>
      <c r="BG258" s="586"/>
      <c r="BH258" s="586"/>
      <c r="BI258" s="586"/>
      <c r="BJ258" s="586"/>
      <c r="BK258" s="586"/>
      <c r="BL258" s="586"/>
      <c r="BM258" s="586"/>
      <c r="BN258" s="586"/>
      <c r="BO258" s="575"/>
      <c r="BP258" s="575"/>
      <c r="BQ258" s="610"/>
      <c r="BR258" s="610"/>
      <c r="BS258" s="586"/>
      <c r="BT258" s="586"/>
      <c r="BU258" s="586"/>
      <c r="BV258" s="586"/>
      <c r="BW258" s="586"/>
      <c r="BX258" s="586"/>
    </row>
    <row r="259" spans="9:76" s="305" customFormat="1" x14ac:dyDescent="0.2">
      <c r="I259" s="574"/>
      <c r="T259" s="574"/>
      <c r="U259" s="602"/>
      <c r="V259" s="597"/>
      <c r="W259" s="602"/>
      <c r="X259" s="597"/>
      <c r="Y259" s="575"/>
      <c r="Z259" s="575"/>
      <c r="AA259" s="575"/>
      <c r="AB259" s="586"/>
      <c r="AC259" s="586"/>
      <c r="AD259" s="586"/>
      <c r="AE259" s="586"/>
      <c r="AF259" s="586"/>
      <c r="AG259" s="574"/>
      <c r="AH259" s="574"/>
      <c r="AI259" s="574"/>
      <c r="AJ259" s="574"/>
      <c r="AK259" s="574"/>
      <c r="AL259" s="586"/>
      <c r="AM259" s="586"/>
      <c r="AN259" s="586"/>
      <c r="AO259" s="586"/>
      <c r="AP259" s="586"/>
      <c r="AQ259" s="586"/>
      <c r="AR259" s="586"/>
      <c r="AS259" s="586"/>
      <c r="AT259" s="586"/>
      <c r="AU259" s="586"/>
      <c r="AV259" s="586"/>
      <c r="AW259" s="586"/>
      <c r="AX259" s="586"/>
      <c r="AY259" s="586"/>
      <c r="AZ259" s="586"/>
      <c r="BA259" s="586"/>
      <c r="BB259" s="586"/>
      <c r="BC259" s="586"/>
      <c r="BD259" s="586"/>
      <c r="BE259" s="586"/>
      <c r="BF259" s="586"/>
      <c r="BG259" s="586"/>
      <c r="BH259" s="586"/>
      <c r="BI259" s="586"/>
      <c r="BJ259" s="586"/>
      <c r="BK259" s="586"/>
      <c r="BL259" s="586"/>
      <c r="BM259" s="586"/>
      <c r="BN259" s="586"/>
      <c r="BO259" s="575"/>
      <c r="BP259" s="575"/>
      <c r="BQ259" s="610"/>
      <c r="BR259" s="610"/>
      <c r="BS259" s="586"/>
      <c r="BT259" s="586"/>
      <c r="BU259" s="586"/>
      <c r="BV259" s="586"/>
      <c r="BW259" s="586"/>
      <c r="BX259" s="586"/>
    </row>
    <row r="260" spans="9:76" s="305" customFormat="1" x14ac:dyDescent="0.2">
      <c r="I260" s="574"/>
      <c r="T260" s="574"/>
      <c r="U260" s="602"/>
      <c r="V260" s="597"/>
      <c r="W260" s="602"/>
      <c r="X260" s="597"/>
      <c r="Y260" s="575"/>
      <c r="Z260" s="575"/>
      <c r="AA260" s="575"/>
      <c r="AB260" s="586"/>
      <c r="AC260" s="586"/>
      <c r="AD260" s="586"/>
      <c r="AE260" s="586"/>
      <c r="AF260" s="586"/>
      <c r="AG260" s="574"/>
      <c r="AH260" s="574"/>
      <c r="AI260" s="574"/>
      <c r="AJ260" s="574"/>
      <c r="AK260" s="574"/>
      <c r="AL260" s="586"/>
      <c r="AM260" s="586"/>
      <c r="AN260" s="586"/>
      <c r="AO260" s="586"/>
      <c r="AP260" s="586"/>
      <c r="AQ260" s="586"/>
      <c r="AR260" s="586"/>
      <c r="AS260" s="586"/>
      <c r="AT260" s="586"/>
      <c r="AU260" s="586"/>
      <c r="AV260" s="586"/>
      <c r="AW260" s="586"/>
      <c r="AX260" s="586"/>
      <c r="AY260" s="586"/>
      <c r="AZ260" s="586"/>
      <c r="BA260" s="586"/>
      <c r="BB260" s="586"/>
      <c r="BC260" s="586"/>
      <c r="BD260" s="586"/>
      <c r="BE260" s="586"/>
      <c r="BF260" s="586"/>
      <c r="BG260" s="586"/>
      <c r="BH260" s="586"/>
      <c r="BI260" s="586"/>
      <c r="BJ260" s="586"/>
      <c r="BK260" s="586"/>
      <c r="BL260" s="586"/>
      <c r="BM260" s="586"/>
      <c r="BN260" s="586"/>
      <c r="BO260" s="575"/>
      <c r="BP260" s="575"/>
      <c r="BQ260" s="610"/>
      <c r="BR260" s="610"/>
      <c r="BS260" s="586"/>
      <c r="BT260" s="586"/>
      <c r="BU260" s="586"/>
      <c r="BV260" s="586"/>
      <c r="BW260" s="586"/>
      <c r="BX260" s="586"/>
    </row>
    <row r="261" spans="9:76" s="305" customFormat="1" x14ac:dyDescent="0.2">
      <c r="I261" s="574"/>
      <c r="T261" s="574"/>
      <c r="U261" s="602"/>
      <c r="V261" s="597"/>
      <c r="W261" s="602"/>
      <c r="X261" s="597"/>
      <c r="Y261" s="575"/>
      <c r="Z261" s="575"/>
      <c r="AA261" s="575"/>
      <c r="AB261" s="586"/>
      <c r="AC261" s="586"/>
      <c r="AD261" s="586"/>
      <c r="AE261" s="586"/>
      <c r="AF261" s="586"/>
      <c r="AG261" s="574"/>
      <c r="AH261" s="574"/>
      <c r="AI261" s="574"/>
      <c r="AJ261" s="574"/>
      <c r="AK261" s="574"/>
      <c r="AL261" s="586"/>
      <c r="AM261" s="586"/>
      <c r="AN261" s="586"/>
      <c r="AO261" s="586"/>
      <c r="AP261" s="586"/>
      <c r="AQ261" s="586"/>
      <c r="AR261" s="586"/>
      <c r="AS261" s="586"/>
      <c r="AT261" s="586"/>
      <c r="AU261" s="586"/>
      <c r="AV261" s="586"/>
      <c r="AW261" s="586"/>
      <c r="AX261" s="586"/>
      <c r="AY261" s="586"/>
      <c r="AZ261" s="586"/>
      <c r="BA261" s="586"/>
      <c r="BB261" s="586"/>
      <c r="BC261" s="586"/>
      <c r="BD261" s="586"/>
      <c r="BE261" s="586"/>
      <c r="BF261" s="586"/>
      <c r="BG261" s="586"/>
      <c r="BH261" s="586"/>
      <c r="BI261" s="586"/>
      <c r="BJ261" s="586"/>
      <c r="BK261" s="586"/>
      <c r="BL261" s="586"/>
      <c r="BM261" s="586"/>
      <c r="BN261" s="586"/>
      <c r="BO261" s="575"/>
      <c r="BP261" s="575"/>
      <c r="BQ261" s="610"/>
      <c r="BR261" s="610"/>
      <c r="BS261" s="586"/>
      <c r="BT261" s="586"/>
      <c r="BU261" s="586"/>
      <c r="BV261" s="586"/>
      <c r="BW261" s="586"/>
      <c r="BX261" s="586"/>
    </row>
    <row r="262" spans="9:76" s="305" customFormat="1" x14ac:dyDescent="0.2">
      <c r="I262" s="574"/>
      <c r="T262" s="574"/>
      <c r="U262" s="602"/>
      <c r="V262" s="597"/>
      <c r="W262" s="602"/>
      <c r="X262" s="597"/>
      <c r="Y262" s="575"/>
      <c r="Z262" s="575"/>
      <c r="AA262" s="575"/>
      <c r="AB262" s="586"/>
      <c r="AC262" s="586"/>
      <c r="AD262" s="586"/>
      <c r="AE262" s="586"/>
      <c r="AF262" s="586"/>
      <c r="AG262" s="574"/>
      <c r="AH262" s="574"/>
      <c r="AI262" s="574"/>
      <c r="AJ262" s="574"/>
      <c r="AK262" s="574"/>
      <c r="AL262" s="586"/>
      <c r="AM262" s="586"/>
      <c r="AN262" s="586"/>
      <c r="AO262" s="586"/>
      <c r="AP262" s="586"/>
      <c r="AQ262" s="586"/>
      <c r="AR262" s="586"/>
      <c r="AS262" s="586"/>
      <c r="AT262" s="586"/>
      <c r="AU262" s="586"/>
      <c r="AV262" s="586"/>
      <c r="AW262" s="586"/>
      <c r="AX262" s="586"/>
      <c r="AY262" s="586"/>
      <c r="AZ262" s="586"/>
      <c r="BA262" s="586"/>
      <c r="BB262" s="586"/>
      <c r="BC262" s="586"/>
      <c r="BD262" s="586"/>
      <c r="BE262" s="586"/>
      <c r="BF262" s="586"/>
      <c r="BG262" s="586"/>
      <c r="BH262" s="586"/>
      <c r="BI262" s="586"/>
      <c r="BJ262" s="586"/>
      <c r="BK262" s="586"/>
      <c r="BL262" s="586"/>
      <c r="BM262" s="586"/>
      <c r="BN262" s="586"/>
      <c r="BO262" s="575"/>
      <c r="BP262" s="575"/>
      <c r="BQ262" s="610"/>
      <c r="BR262" s="610"/>
      <c r="BS262" s="586"/>
      <c r="BT262" s="586"/>
      <c r="BU262" s="586"/>
      <c r="BV262" s="586"/>
      <c r="BW262" s="586"/>
      <c r="BX262" s="586"/>
    </row>
    <row r="263" spans="9:76" s="305" customFormat="1" x14ac:dyDescent="0.2">
      <c r="I263" s="574"/>
      <c r="T263" s="574"/>
      <c r="U263" s="602"/>
      <c r="V263" s="597"/>
      <c r="W263" s="602"/>
      <c r="X263" s="597"/>
      <c r="Y263" s="575"/>
      <c r="Z263" s="575"/>
      <c r="AA263" s="575"/>
      <c r="AB263" s="586"/>
      <c r="AC263" s="586"/>
      <c r="AD263" s="586"/>
      <c r="AE263" s="586"/>
      <c r="AF263" s="586"/>
      <c r="AG263" s="574"/>
      <c r="AH263" s="574"/>
      <c r="AI263" s="574"/>
      <c r="AJ263" s="574"/>
      <c r="AK263" s="574"/>
      <c r="AL263" s="586"/>
      <c r="AM263" s="586"/>
      <c r="AN263" s="586"/>
      <c r="AO263" s="586"/>
      <c r="AP263" s="586"/>
      <c r="AQ263" s="586"/>
      <c r="AR263" s="586"/>
      <c r="AS263" s="586"/>
      <c r="AT263" s="586"/>
      <c r="AU263" s="586"/>
      <c r="AV263" s="586"/>
      <c r="AW263" s="586"/>
      <c r="AX263" s="586"/>
      <c r="AY263" s="586"/>
      <c r="AZ263" s="586"/>
      <c r="BA263" s="586"/>
      <c r="BB263" s="586"/>
      <c r="BC263" s="586"/>
      <c r="BD263" s="586"/>
      <c r="BE263" s="586"/>
      <c r="BF263" s="586"/>
      <c r="BG263" s="586"/>
      <c r="BH263" s="586"/>
      <c r="BI263" s="586"/>
      <c r="BJ263" s="586"/>
      <c r="BK263" s="586"/>
      <c r="BL263" s="586"/>
      <c r="BM263" s="586"/>
      <c r="BN263" s="586"/>
      <c r="BO263" s="575"/>
      <c r="BP263" s="575"/>
      <c r="BQ263" s="610"/>
      <c r="BR263" s="610"/>
      <c r="BS263" s="586"/>
      <c r="BT263" s="586"/>
      <c r="BU263" s="586"/>
      <c r="BV263" s="586"/>
      <c r="BW263" s="586"/>
      <c r="BX263" s="586"/>
    </row>
    <row r="264" spans="9:76" s="305" customFormat="1" x14ac:dyDescent="0.2">
      <c r="I264" s="574"/>
      <c r="T264" s="574"/>
      <c r="U264" s="602"/>
      <c r="V264" s="597"/>
      <c r="W264" s="602"/>
      <c r="X264" s="597"/>
      <c r="Y264" s="575"/>
      <c r="Z264" s="575"/>
      <c r="AA264" s="575"/>
      <c r="AB264" s="586"/>
      <c r="AC264" s="586"/>
      <c r="AD264" s="586"/>
      <c r="AE264" s="586"/>
      <c r="AF264" s="586"/>
      <c r="AG264" s="574"/>
      <c r="AH264" s="574"/>
      <c r="AI264" s="574"/>
      <c r="AJ264" s="574"/>
      <c r="AK264" s="574"/>
      <c r="AL264" s="586"/>
      <c r="AM264" s="586"/>
      <c r="AN264" s="586"/>
      <c r="AO264" s="586"/>
      <c r="AP264" s="586"/>
      <c r="AQ264" s="586"/>
      <c r="AR264" s="586"/>
      <c r="AS264" s="586"/>
      <c r="AT264" s="586"/>
      <c r="AU264" s="586"/>
      <c r="AV264" s="586"/>
      <c r="AW264" s="586"/>
      <c r="AX264" s="586"/>
      <c r="AY264" s="586"/>
      <c r="AZ264" s="586"/>
      <c r="BA264" s="586"/>
      <c r="BB264" s="586"/>
      <c r="BC264" s="586"/>
      <c r="BD264" s="586"/>
      <c r="BE264" s="586"/>
      <c r="BF264" s="586"/>
      <c r="BG264" s="586"/>
      <c r="BH264" s="586"/>
      <c r="BI264" s="586"/>
      <c r="BJ264" s="586"/>
      <c r="BK264" s="586"/>
      <c r="BL264" s="586"/>
      <c r="BM264" s="586"/>
      <c r="BN264" s="586"/>
      <c r="BO264" s="575"/>
      <c r="BP264" s="575"/>
      <c r="BQ264" s="610"/>
      <c r="BR264" s="610"/>
      <c r="BS264" s="586"/>
      <c r="BT264" s="586"/>
      <c r="BU264" s="586"/>
      <c r="BV264" s="586"/>
      <c r="BW264" s="586"/>
      <c r="BX264" s="586"/>
    </row>
    <row r="265" spans="9:76" s="305" customFormat="1" x14ac:dyDescent="0.2">
      <c r="I265" s="574"/>
      <c r="T265" s="574"/>
      <c r="U265" s="602"/>
      <c r="V265" s="597"/>
      <c r="W265" s="602"/>
      <c r="X265" s="597"/>
      <c r="Y265" s="575"/>
      <c r="Z265" s="575"/>
      <c r="AA265" s="575"/>
      <c r="AB265" s="586"/>
      <c r="AC265" s="586"/>
      <c r="AD265" s="586"/>
      <c r="AE265" s="586"/>
      <c r="AF265" s="586"/>
      <c r="AG265" s="574"/>
      <c r="AH265" s="574"/>
      <c r="AI265" s="574"/>
      <c r="AJ265" s="574"/>
      <c r="AK265" s="574"/>
      <c r="AL265" s="586"/>
      <c r="AM265" s="586"/>
      <c r="AN265" s="586"/>
      <c r="AO265" s="586"/>
      <c r="AP265" s="586"/>
      <c r="AQ265" s="586"/>
      <c r="AR265" s="586"/>
      <c r="AS265" s="586"/>
      <c r="AT265" s="586"/>
      <c r="AU265" s="586"/>
      <c r="AV265" s="586"/>
      <c r="AW265" s="586"/>
      <c r="AX265" s="586"/>
      <c r="AY265" s="586"/>
      <c r="AZ265" s="586"/>
      <c r="BA265" s="586"/>
      <c r="BB265" s="586"/>
      <c r="BC265" s="586"/>
      <c r="BD265" s="586"/>
      <c r="BE265" s="586"/>
      <c r="BF265" s="586"/>
      <c r="BG265" s="586"/>
      <c r="BH265" s="586"/>
      <c r="BI265" s="586"/>
      <c r="BJ265" s="586"/>
      <c r="BK265" s="586"/>
      <c r="BL265" s="586"/>
      <c r="BM265" s="586"/>
      <c r="BN265" s="586"/>
      <c r="BO265" s="575"/>
      <c r="BP265" s="575"/>
      <c r="BQ265" s="610"/>
      <c r="BR265" s="610"/>
      <c r="BS265" s="586"/>
      <c r="BT265" s="586"/>
      <c r="BU265" s="586"/>
      <c r="BV265" s="586"/>
      <c r="BW265" s="586"/>
      <c r="BX265" s="586"/>
    </row>
    <row r="266" spans="9:76" s="305" customFormat="1" x14ac:dyDescent="0.2">
      <c r="I266" s="574"/>
      <c r="T266" s="574"/>
      <c r="U266" s="602"/>
      <c r="V266" s="597"/>
      <c r="W266" s="602"/>
      <c r="X266" s="597"/>
      <c r="Y266" s="575"/>
      <c r="Z266" s="575"/>
      <c r="AA266" s="575"/>
      <c r="AB266" s="586"/>
      <c r="AC266" s="586"/>
      <c r="AD266" s="586"/>
      <c r="AE266" s="586"/>
      <c r="AF266" s="586"/>
      <c r="AG266" s="574"/>
      <c r="AH266" s="574"/>
      <c r="AI266" s="574"/>
      <c r="AJ266" s="574"/>
      <c r="AK266" s="574"/>
      <c r="AL266" s="586"/>
      <c r="AM266" s="586"/>
      <c r="AN266" s="586"/>
      <c r="AO266" s="586"/>
      <c r="AP266" s="586"/>
      <c r="AQ266" s="586"/>
      <c r="AR266" s="586"/>
      <c r="AS266" s="586"/>
      <c r="AT266" s="586"/>
      <c r="AU266" s="586"/>
      <c r="AV266" s="586"/>
      <c r="AW266" s="586"/>
      <c r="AX266" s="586"/>
      <c r="AY266" s="586"/>
      <c r="AZ266" s="586"/>
      <c r="BA266" s="586"/>
      <c r="BB266" s="586"/>
      <c r="BC266" s="586"/>
      <c r="BD266" s="586"/>
      <c r="BE266" s="586"/>
      <c r="BF266" s="586"/>
      <c r="BG266" s="586"/>
      <c r="BH266" s="586"/>
      <c r="BI266" s="586"/>
      <c r="BJ266" s="586"/>
      <c r="BK266" s="586"/>
      <c r="BL266" s="586"/>
      <c r="BM266" s="586"/>
      <c r="BN266" s="586"/>
      <c r="BO266" s="575"/>
      <c r="BP266" s="575"/>
      <c r="BQ266" s="610"/>
      <c r="BR266" s="610"/>
      <c r="BS266" s="586"/>
      <c r="BT266" s="586"/>
      <c r="BU266" s="586"/>
      <c r="BV266" s="586"/>
      <c r="BW266" s="586"/>
      <c r="BX266" s="586"/>
    </row>
    <row r="267" spans="9:76" s="305" customFormat="1" x14ac:dyDescent="0.2">
      <c r="I267" s="574"/>
      <c r="T267" s="574"/>
      <c r="U267" s="602"/>
      <c r="V267" s="597"/>
      <c r="W267" s="602"/>
      <c r="X267" s="597"/>
      <c r="Y267" s="575"/>
      <c r="Z267" s="575"/>
      <c r="AA267" s="575"/>
      <c r="AB267" s="586"/>
      <c r="AC267" s="586"/>
      <c r="AD267" s="586"/>
      <c r="AE267" s="586"/>
      <c r="AF267" s="586"/>
      <c r="AG267" s="574"/>
      <c r="AH267" s="574"/>
      <c r="AI267" s="574"/>
      <c r="AJ267" s="574"/>
      <c r="AK267" s="574"/>
      <c r="AL267" s="586"/>
      <c r="AM267" s="586"/>
      <c r="AN267" s="586"/>
      <c r="AO267" s="586"/>
      <c r="AP267" s="586"/>
      <c r="AQ267" s="586"/>
      <c r="AR267" s="586"/>
      <c r="AS267" s="586"/>
      <c r="AT267" s="586"/>
      <c r="AU267" s="586"/>
      <c r="AV267" s="586"/>
      <c r="AW267" s="586"/>
      <c r="AX267" s="586"/>
      <c r="AY267" s="586"/>
      <c r="AZ267" s="586"/>
      <c r="BA267" s="586"/>
      <c r="BB267" s="586"/>
      <c r="BC267" s="586"/>
      <c r="BD267" s="586"/>
      <c r="BE267" s="586"/>
      <c r="BF267" s="586"/>
      <c r="BG267" s="586"/>
      <c r="BH267" s="586"/>
      <c r="BI267" s="586"/>
      <c r="BJ267" s="586"/>
      <c r="BK267" s="586"/>
      <c r="BL267" s="586"/>
      <c r="BM267" s="586"/>
      <c r="BN267" s="586"/>
      <c r="BO267" s="575"/>
      <c r="BP267" s="575"/>
      <c r="BQ267" s="610"/>
      <c r="BR267" s="610"/>
      <c r="BS267" s="586"/>
      <c r="BT267" s="586"/>
      <c r="BU267" s="586"/>
      <c r="BV267" s="586"/>
      <c r="BW267" s="586"/>
      <c r="BX267" s="586"/>
    </row>
    <row r="268" spans="9:76" s="305" customFormat="1" x14ac:dyDescent="0.2">
      <c r="I268" s="574"/>
      <c r="T268" s="574"/>
      <c r="U268" s="602"/>
      <c r="V268" s="597"/>
      <c r="W268" s="602"/>
      <c r="X268" s="597"/>
      <c r="Y268" s="575"/>
      <c r="Z268" s="575"/>
      <c r="AA268" s="575"/>
      <c r="AB268" s="586"/>
      <c r="AC268" s="586"/>
      <c r="AD268" s="586"/>
      <c r="AE268" s="586"/>
      <c r="AF268" s="586"/>
      <c r="AG268" s="574"/>
      <c r="AH268" s="574"/>
      <c r="AI268" s="574"/>
      <c r="AJ268" s="574"/>
      <c r="AK268" s="574"/>
      <c r="AL268" s="586"/>
      <c r="AM268" s="586"/>
      <c r="AN268" s="586"/>
      <c r="AO268" s="586"/>
      <c r="AP268" s="586"/>
      <c r="AQ268" s="586"/>
      <c r="AR268" s="586"/>
      <c r="AS268" s="586"/>
      <c r="AT268" s="586"/>
      <c r="AU268" s="586"/>
      <c r="AV268" s="586"/>
      <c r="AW268" s="586"/>
      <c r="AX268" s="586"/>
      <c r="AY268" s="586"/>
      <c r="AZ268" s="586"/>
      <c r="BA268" s="586"/>
      <c r="BB268" s="586"/>
      <c r="BC268" s="586"/>
      <c r="BD268" s="586"/>
      <c r="BE268" s="586"/>
      <c r="BF268" s="586"/>
      <c r="BG268" s="586"/>
      <c r="BH268" s="586"/>
      <c r="BI268" s="586"/>
      <c r="BJ268" s="586"/>
      <c r="BK268" s="586"/>
      <c r="BL268" s="586"/>
      <c r="BM268" s="586"/>
      <c r="BN268" s="586"/>
      <c r="BO268" s="575"/>
      <c r="BP268" s="575"/>
      <c r="BQ268" s="610"/>
      <c r="BR268" s="610"/>
      <c r="BS268" s="586"/>
      <c r="BT268" s="586"/>
      <c r="BU268" s="586"/>
      <c r="BV268" s="586"/>
      <c r="BW268" s="586"/>
      <c r="BX268" s="586"/>
    </row>
    <row r="269" spans="9:76" s="305" customFormat="1" x14ac:dyDescent="0.2">
      <c r="I269" s="574"/>
      <c r="T269" s="574"/>
      <c r="U269" s="602"/>
      <c r="V269" s="597"/>
      <c r="W269" s="602"/>
      <c r="X269" s="597"/>
      <c r="Y269" s="575"/>
      <c r="Z269" s="575"/>
      <c r="AA269" s="575"/>
      <c r="AB269" s="586"/>
      <c r="AC269" s="586"/>
      <c r="AD269" s="586"/>
      <c r="AE269" s="586"/>
      <c r="AF269" s="586"/>
      <c r="AG269" s="574"/>
      <c r="AH269" s="574"/>
      <c r="AI269" s="574"/>
      <c r="AJ269" s="574"/>
      <c r="AK269" s="574"/>
      <c r="AL269" s="586"/>
      <c r="AM269" s="586"/>
      <c r="AN269" s="586"/>
      <c r="AO269" s="586"/>
      <c r="AP269" s="586"/>
      <c r="AQ269" s="586"/>
      <c r="AR269" s="586"/>
      <c r="AS269" s="586"/>
      <c r="AT269" s="586"/>
      <c r="AU269" s="586"/>
      <c r="AV269" s="586"/>
      <c r="AW269" s="586"/>
      <c r="AX269" s="586"/>
      <c r="AY269" s="586"/>
      <c r="AZ269" s="586"/>
      <c r="BA269" s="586"/>
      <c r="BB269" s="586"/>
      <c r="BC269" s="586"/>
      <c r="BD269" s="586"/>
      <c r="BE269" s="586"/>
      <c r="BF269" s="586"/>
      <c r="BG269" s="586"/>
      <c r="BH269" s="586"/>
      <c r="BI269" s="586"/>
      <c r="BJ269" s="586"/>
      <c r="BK269" s="586"/>
      <c r="BL269" s="586"/>
      <c r="BM269" s="586"/>
      <c r="BN269" s="586"/>
      <c r="BO269" s="575"/>
      <c r="BP269" s="575"/>
      <c r="BQ269" s="610"/>
      <c r="BR269" s="610"/>
      <c r="BS269" s="586"/>
      <c r="BT269" s="586"/>
      <c r="BU269" s="586"/>
      <c r="BV269" s="586"/>
      <c r="BW269" s="586"/>
      <c r="BX269" s="586"/>
    </row>
    <row r="270" spans="9:76" s="305" customFormat="1" x14ac:dyDescent="0.2">
      <c r="I270" s="574"/>
      <c r="T270" s="574"/>
      <c r="U270" s="602"/>
      <c r="V270" s="597"/>
      <c r="W270" s="602"/>
      <c r="X270" s="597"/>
      <c r="Y270" s="575"/>
      <c r="Z270" s="575"/>
      <c r="AA270" s="575"/>
      <c r="AB270" s="586"/>
      <c r="AC270" s="586"/>
      <c r="AD270" s="586"/>
      <c r="AE270" s="586"/>
      <c r="AF270" s="586"/>
      <c r="AG270" s="574"/>
      <c r="AH270" s="574"/>
      <c r="AI270" s="574"/>
      <c r="AJ270" s="574"/>
      <c r="AK270" s="574"/>
      <c r="AL270" s="586"/>
      <c r="AM270" s="586"/>
      <c r="AN270" s="586"/>
      <c r="AO270" s="586"/>
      <c r="AP270" s="586"/>
      <c r="AQ270" s="586"/>
      <c r="AR270" s="586"/>
      <c r="AS270" s="586"/>
      <c r="AT270" s="586"/>
      <c r="AU270" s="586"/>
      <c r="AV270" s="586"/>
      <c r="AW270" s="586"/>
      <c r="AX270" s="586"/>
      <c r="AY270" s="586"/>
      <c r="AZ270" s="586"/>
      <c r="BA270" s="586"/>
      <c r="BB270" s="586"/>
      <c r="BC270" s="586"/>
      <c r="BD270" s="586"/>
      <c r="BE270" s="586"/>
      <c r="BF270" s="586"/>
      <c r="BG270" s="586"/>
      <c r="BH270" s="586"/>
      <c r="BI270" s="586"/>
      <c r="BJ270" s="586"/>
      <c r="BK270" s="586"/>
      <c r="BL270" s="586"/>
      <c r="BM270" s="586"/>
      <c r="BN270" s="586"/>
      <c r="BO270" s="575"/>
      <c r="BP270" s="575"/>
      <c r="BQ270" s="610"/>
      <c r="BR270" s="610"/>
      <c r="BS270" s="586"/>
      <c r="BT270" s="586"/>
      <c r="BU270" s="586"/>
      <c r="BV270" s="586"/>
      <c r="BW270" s="586"/>
      <c r="BX270" s="586"/>
    </row>
    <row r="271" spans="9:76" s="305" customFormat="1" x14ac:dyDescent="0.2">
      <c r="I271" s="574"/>
      <c r="T271" s="574"/>
      <c r="U271" s="602"/>
      <c r="V271" s="597"/>
      <c r="W271" s="602"/>
      <c r="X271" s="597"/>
      <c r="Y271" s="575"/>
      <c r="Z271" s="575"/>
      <c r="AA271" s="575"/>
      <c r="AB271" s="586"/>
      <c r="AC271" s="586"/>
      <c r="AD271" s="586"/>
      <c r="AE271" s="586"/>
      <c r="AF271" s="586"/>
      <c r="AG271" s="574"/>
      <c r="AH271" s="574"/>
      <c r="AI271" s="574"/>
      <c r="AJ271" s="574"/>
      <c r="AK271" s="574"/>
      <c r="AL271" s="586"/>
      <c r="AM271" s="586"/>
      <c r="AN271" s="586"/>
      <c r="AO271" s="586"/>
      <c r="AP271" s="586"/>
      <c r="AQ271" s="586"/>
      <c r="AR271" s="586"/>
      <c r="AS271" s="586"/>
      <c r="AT271" s="586"/>
      <c r="AU271" s="586"/>
      <c r="AV271" s="586"/>
      <c r="AW271" s="586"/>
      <c r="AX271" s="586"/>
      <c r="AY271" s="586"/>
      <c r="AZ271" s="586"/>
      <c r="BA271" s="586"/>
      <c r="BB271" s="586"/>
      <c r="BC271" s="586"/>
      <c r="BD271" s="586"/>
      <c r="BE271" s="586"/>
      <c r="BF271" s="586"/>
      <c r="BG271" s="586"/>
      <c r="BH271" s="586"/>
      <c r="BI271" s="586"/>
      <c r="BJ271" s="586"/>
      <c r="BK271" s="586"/>
      <c r="BL271" s="586"/>
      <c r="BM271" s="586"/>
      <c r="BN271" s="586"/>
      <c r="BO271" s="575"/>
      <c r="BP271" s="575"/>
      <c r="BQ271" s="610"/>
      <c r="BR271" s="610"/>
      <c r="BS271" s="586"/>
      <c r="BT271" s="586"/>
      <c r="BU271" s="586"/>
      <c r="BV271" s="586"/>
      <c r="BW271" s="586"/>
      <c r="BX271" s="586"/>
    </row>
    <row r="272" spans="9:76" s="305" customFormat="1" x14ac:dyDescent="0.2">
      <c r="I272" s="574"/>
      <c r="T272" s="574"/>
      <c r="U272" s="602"/>
      <c r="V272" s="597"/>
      <c r="W272" s="602"/>
      <c r="X272" s="597"/>
      <c r="Y272" s="575"/>
      <c r="Z272" s="575"/>
      <c r="AA272" s="575"/>
      <c r="AB272" s="586"/>
      <c r="AC272" s="586"/>
      <c r="AD272" s="586"/>
      <c r="AE272" s="586"/>
      <c r="AF272" s="586"/>
      <c r="AG272" s="574"/>
      <c r="AH272" s="574"/>
      <c r="AI272" s="574"/>
      <c r="AJ272" s="574"/>
      <c r="AK272" s="574"/>
      <c r="AL272" s="586"/>
      <c r="AM272" s="586"/>
      <c r="AN272" s="586"/>
      <c r="AO272" s="586"/>
      <c r="AP272" s="586"/>
      <c r="AQ272" s="586"/>
      <c r="AR272" s="586"/>
      <c r="AS272" s="586"/>
      <c r="AT272" s="586"/>
      <c r="AU272" s="586"/>
      <c r="AV272" s="586"/>
      <c r="AW272" s="586"/>
      <c r="AX272" s="586"/>
      <c r="AY272" s="586"/>
      <c r="AZ272" s="586"/>
      <c r="BA272" s="586"/>
      <c r="BB272" s="586"/>
      <c r="BC272" s="586"/>
      <c r="BD272" s="586"/>
      <c r="BE272" s="586"/>
      <c r="BF272" s="586"/>
      <c r="BG272" s="586"/>
      <c r="BH272" s="586"/>
      <c r="BI272" s="586"/>
      <c r="BJ272" s="586"/>
      <c r="BK272" s="586"/>
      <c r="BL272" s="586"/>
      <c r="BM272" s="586"/>
      <c r="BN272" s="586"/>
      <c r="BO272" s="575"/>
      <c r="BP272" s="575"/>
      <c r="BQ272" s="610"/>
      <c r="BR272" s="610"/>
      <c r="BS272" s="586"/>
      <c r="BT272" s="586"/>
      <c r="BU272" s="586"/>
      <c r="BV272" s="586"/>
      <c r="BW272" s="586"/>
      <c r="BX272" s="586"/>
    </row>
    <row r="273" spans="9:76" s="305" customFormat="1" x14ac:dyDescent="0.2">
      <c r="I273" s="574"/>
      <c r="T273" s="574"/>
      <c r="U273" s="602"/>
      <c r="V273" s="597"/>
      <c r="W273" s="602"/>
      <c r="X273" s="597"/>
      <c r="Y273" s="575"/>
      <c r="Z273" s="575"/>
      <c r="AA273" s="575"/>
      <c r="AB273" s="586"/>
      <c r="AC273" s="586"/>
      <c r="AD273" s="586"/>
      <c r="AE273" s="586"/>
      <c r="AF273" s="586"/>
      <c r="AG273" s="574"/>
      <c r="AH273" s="574"/>
      <c r="AI273" s="574"/>
      <c r="AJ273" s="574"/>
      <c r="AK273" s="574"/>
      <c r="AL273" s="586"/>
      <c r="AM273" s="586"/>
      <c r="AN273" s="586"/>
      <c r="AO273" s="586"/>
      <c r="AP273" s="586"/>
      <c r="AQ273" s="586"/>
      <c r="AR273" s="586"/>
      <c r="AS273" s="586"/>
      <c r="AT273" s="586"/>
      <c r="AU273" s="586"/>
      <c r="AV273" s="586"/>
      <c r="AW273" s="586"/>
      <c r="AX273" s="586"/>
      <c r="AY273" s="586"/>
      <c r="AZ273" s="586"/>
      <c r="BA273" s="586"/>
      <c r="BB273" s="586"/>
      <c r="BC273" s="586"/>
      <c r="BD273" s="586"/>
      <c r="BE273" s="586"/>
      <c r="BF273" s="586"/>
      <c r="BG273" s="586"/>
      <c r="BH273" s="586"/>
      <c r="BI273" s="586"/>
      <c r="BJ273" s="586"/>
      <c r="BK273" s="586"/>
      <c r="BL273" s="586"/>
      <c r="BM273" s="586"/>
      <c r="BN273" s="586"/>
      <c r="BO273" s="575"/>
      <c r="BP273" s="575"/>
      <c r="BQ273" s="610"/>
      <c r="BR273" s="610"/>
      <c r="BS273" s="586"/>
      <c r="BT273" s="586"/>
      <c r="BU273" s="586"/>
      <c r="BV273" s="586"/>
      <c r="BW273" s="586"/>
      <c r="BX273" s="586"/>
    </row>
    <row r="274" spans="9:76" s="305" customFormat="1" x14ac:dyDescent="0.2">
      <c r="I274" s="574"/>
      <c r="T274" s="574"/>
      <c r="U274" s="602"/>
      <c r="V274" s="597"/>
      <c r="W274" s="602"/>
      <c r="X274" s="597"/>
      <c r="Y274" s="575"/>
      <c r="Z274" s="575"/>
      <c r="AA274" s="575"/>
      <c r="AB274" s="586"/>
      <c r="AC274" s="586"/>
      <c r="AD274" s="586"/>
      <c r="AE274" s="586"/>
      <c r="AF274" s="586"/>
      <c r="AG274" s="574"/>
      <c r="AH274" s="574"/>
      <c r="AI274" s="574"/>
      <c r="AJ274" s="574"/>
      <c r="AK274" s="574"/>
      <c r="AL274" s="586"/>
      <c r="AM274" s="586"/>
      <c r="AN274" s="586"/>
      <c r="AO274" s="586"/>
      <c r="AP274" s="586"/>
      <c r="AQ274" s="586"/>
      <c r="AR274" s="586"/>
      <c r="AS274" s="586"/>
      <c r="AT274" s="586"/>
      <c r="AU274" s="586"/>
      <c r="AV274" s="586"/>
      <c r="AW274" s="586"/>
      <c r="AX274" s="586"/>
      <c r="AY274" s="586"/>
      <c r="AZ274" s="586"/>
      <c r="BA274" s="586"/>
      <c r="BB274" s="586"/>
      <c r="BC274" s="586"/>
      <c r="BD274" s="586"/>
      <c r="BE274" s="586"/>
      <c r="BF274" s="586"/>
      <c r="BG274" s="586"/>
      <c r="BH274" s="586"/>
      <c r="BI274" s="586"/>
      <c r="BJ274" s="586"/>
      <c r="BK274" s="586"/>
      <c r="BL274" s="586"/>
      <c r="BM274" s="586"/>
      <c r="BN274" s="586"/>
      <c r="BO274" s="575"/>
      <c r="BP274" s="575"/>
      <c r="BQ274" s="610"/>
      <c r="BR274" s="610"/>
      <c r="BS274" s="586"/>
      <c r="BT274" s="586"/>
      <c r="BU274" s="586"/>
      <c r="BV274" s="586"/>
      <c r="BW274" s="586"/>
      <c r="BX274" s="586"/>
    </row>
    <row r="275" spans="9:76" s="305" customFormat="1" x14ac:dyDescent="0.2">
      <c r="I275" s="574"/>
      <c r="T275" s="574"/>
      <c r="U275" s="602"/>
      <c r="V275" s="597"/>
      <c r="W275" s="602"/>
      <c r="X275" s="597"/>
      <c r="Y275" s="575"/>
      <c r="Z275" s="575"/>
      <c r="AA275" s="575"/>
      <c r="AB275" s="586"/>
      <c r="AC275" s="586"/>
      <c r="AD275" s="586"/>
      <c r="AE275" s="586"/>
      <c r="AF275" s="586"/>
      <c r="AG275" s="574"/>
      <c r="AH275" s="574"/>
      <c r="AI275" s="574"/>
      <c r="AJ275" s="574"/>
      <c r="AK275" s="574"/>
      <c r="AL275" s="586"/>
      <c r="AM275" s="586"/>
      <c r="AN275" s="586"/>
      <c r="AO275" s="586"/>
      <c r="AP275" s="586"/>
      <c r="AQ275" s="586"/>
      <c r="AR275" s="586"/>
      <c r="AS275" s="586"/>
      <c r="AT275" s="586"/>
      <c r="AU275" s="586"/>
      <c r="AV275" s="586"/>
      <c r="AW275" s="586"/>
      <c r="AX275" s="586"/>
      <c r="AY275" s="586"/>
      <c r="AZ275" s="586"/>
      <c r="BA275" s="586"/>
      <c r="BB275" s="586"/>
      <c r="BC275" s="586"/>
      <c r="BD275" s="586"/>
      <c r="BE275" s="586"/>
      <c r="BF275" s="586"/>
      <c r="BG275" s="586"/>
      <c r="BH275" s="586"/>
      <c r="BI275" s="586"/>
      <c r="BJ275" s="586"/>
      <c r="BK275" s="586"/>
      <c r="BL275" s="586"/>
      <c r="BM275" s="586"/>
      <c r="BN275" s="586"/>
      <c r="BO275" s="575"/>
      <c r="BP275" s="575"/>
      <c r="BQ275" s="610"/>
      <c r="BR275" s="610"/>
      <c r="BS275" s="586"/>
      <c r="BT275" s="586"/>
      <c r="BU275" s="586"/>
      <c r="BV275" s="586"/>
      <c r="BW275" s="586"/>
      <c r="BX275" s="586"/>
    </row>
    <row r="276" spans="9:76" s="305" customFormat="1" x14ac:dyDescent="0.2">
      <c r="I276" s="574"/>
      <c r="T276" s="574"/>
      <c r="U276" s="602"/>
      <c r="V276" s="597"/>
      <c r="W276" s="602"/>
      <c r="X276" s="597"/>
      <c r="Y276" s="575"/>
      <c r="Z276" s="575"/>
      <c r="AA276" s="575"/>
      <c r="AB276" s="586"/>
      <c r="AC276" s="586"/>
      <c r="AD276" s="586"/>
      <c r="AE276" s="586"/>
      <c r="AF276" s="586"/>
      <c r="AG276" s="574"/>
      <c r="AH276" s="574"/>
      <c r="AI276" s="574"/>
      <c r="AJ276" s="574"/>
      <c r="AK276" s="574"/>
      <c r="AL276" s="586"/>
      <c r="AM276" s="586"/>
      <c r="AN276" s="586"/>
      <c r="AO276" s="586"/>
      <c r="AP276" s="586"/>
      <c r="AQ276" s="586"/>
      <c r="AR276" s="586"/>
      <c r="AS276" s="586"/>
      <c r="AT276" s="586"/>
      <c r="AU276" s="586"/>
      <c r="AV276" s="586"/>
      <c r="AW276" s="586"/>
      <c r="AX276" s="586"/>
      <c r="AY276" s="586"/>
      <c r="AZ276" s="586"/>
      <c r="BA276" s="586"/>
      <c r="BB276" s="586"/>
      <c r="BC276" s="586"/>
      <c r="BD276" s="586"/>
      <c r="BE276" s="586"/>
      <c r="BF276" s="586"/>
      <c r="BG276" s="586"/>
      <c r="BH276" s="586"/>
      <c r="BI276" s="586"/>
      <c r="BJ276" s="586"/>
      <c r="BK276" s="586"/>
      <c r="BL276" s="586"/>
      <c r="BM276" s="586"/>
      <c r="BN276" s="586"/>
      <c r="BO276" s="575"/>
      <c r="BP276" s="575"/>
      <c r="BQ276" s="610"/>
      <c r="BR276" s="610"/>
      <c r="BS276" s="586"/>
      <c r="BT276" s="586"/>
      <c r="BU276" s="586"/>
      <c r="BV276" s="586"/>
      <c r="BW276" s="586"/>
      <c r="BX276" s="586"/>
    </row>
    <row r="277" spans="9:76" s="305" customFormat="1" x14ac:dyDescent="0.2">
      <c r="I277" s="574"/>
      <c r="T277" s="574"/>
      <c r="U277" s="602"/>
      <c r="V277" s="597"/>
      <c r="W277" s="602"/>
      <c r="X277" s="597"/>
      <c r="Y277" s="575"/>
      <c r="Z277" s="575"/>
      <c r="AA277" s="575"/>
      <c r="AB277" s="586"/>
      <c r="AC277" s="586"/>
      <c r="AD277" s="586"/>
      <c r="AE277" s="586"/>
      <c r="AF277" s="586"/>
      <c r="AG277" s="574"/>
      <c r="AH277" s="574"/>
      <c r="AI277" s="574"/>
      <c r="AJ277" s="574"/>
      <c r="AK277" s="574"/>
      <c r="AL277" s="586"/>
      <c r="AM277" s="586"/>
      <c r="AN277" s="586"/>
      <c r="AO277" s="586"/>
      <c r="AP277" s="586"/>
      <c r="AQ277" s="586"/>
      <c r="AR277" s="586"/>
      <c r="AS277" s="586"/>
      <c r="AT277" s="586"/>
      <c r="AU277" s="586"/>
      <c r="AV277" s="586"/>
      <c r="AW277" s="586"/>
      <c r="AX277" s="586"/>
      <c r="AY277" s="586"/>
      <c r="AZ277" s="586"/>
      <c r="BA277" s="586"/>
      <c r="BB277" s="586"/>
      <c r="BC277" s="586"/>
      <c r="BD277" s="586"/>
      <c r="BE277" s="586"/>
      <c r="BF277" s="586"/>
      <c r="BG277" s="586"/>
      <c r="BH277" s="586"/>
      <c r="BI277" s="586"/>
      <c r="BJ277" s="586"/>
      <c r="BK277" s="586"/>
      <c r="BL277" s="586"/>
      <c r="BM277" s="586"/>
      <c r="BN277" s="586"/>
      <c r="BO277" s="575"/>
      <c r="BP277" s="575"/>
      <c r="BQ277" s="610"/>
      <c r="BR277" s="610"/>
      <c r="BS277" s="586"/>
      <c r="BT277" s="586"/>
      <c r="BU277" s="586"/>
      <c r="BV277" s="586"/>
      <c r="BW277" s="586"/>
      <c r="BX277" s="586"/>
    </row>
    <row r="278" spans="9:76" s="305" customFormat="1" x14ac:dyDescent="0.2">
      <c r="I278" s="574"/>
      <c r="T278" s="574"/>
      <c r="U278" s="602"/>
      <c r="V278" s="597"/>
      <c r="W278" s="602"/>
      <c r="X278" s="597"/>
      <c r="Y278" s="575"/>
      <c r="Z278" s="575"/>
      <c r="AA278" s="575"/>
      <c r="AB278" s="586"/>
      <c r="AC278" s="586"/>
      <c r="AD278" s="586"/>
      <c r="AE278" s="586"/>
      <c r="AF278" s="586"/>
      <c r="AG278" s="574"/>
      <c r="AH278" s="574"/>
      <c r="AI278" s="574"/>
      <c r="AJ278" s="574"/>
      <c r="AK278" s="574"/>
      <c r="AL278" s="586"/>
      <c r="AM278" s="586"/>
      <c r="AN278" s="586"/>
      <c r="AO278" s="586"/>
      <c r="AP278" s="586"/>
      <c r="AQ278" s="586"/>
      <c r="AR278" s="586"/>
      <c r="AS278" s="586"/>
      <c r="AT278" s="586"/>
      <c r="AU278" s="586"/>
      <c r="AV278" s="586"/>
      <c r="AW278" s="586"/>
      <c r="AX278" s="586"/>
      <c r="AY278" s="586"/>
      <c r="AZ278" s="586"/>
      <c r="BA278" s="586"/>
      <c r="BB278" s="586"/>
      <c r="BC278" s="586"/>
      <c r="BD278" s="586"/>
      <c r="BE278" s="586"/>
      <c r="BF278" s="586"/>
      <c r="BG278" s="586"/>
      <c r="BH278" s="586"/>
      <c r="BI278" s="586"/>
      <c r="BJ278" s="586"/>
      <c r="BK278" s="586"/>
      <c r="BL278" s="586"/>
      <c r="BM278" s="586"/>
      <c r="BN278" s="586"/>
      <c r="BO278" s="575"/>
      <c r="BP278" s="575"/>
      <c r="BQ278" s="610"/>
      <c r="BR278" s="610"/>
      <c r="BS278" s="586"/>
      <c r="BT278" s="586"/>
      <c r="BU278" s="586"/>
      <c r="BV278" s="586"/>
      <c r="BW278" s="586"/>
      <c r="BX278" s="586"/>
    </row>
    <row r="279" spans="9:76" s="305" customFormat="1" x14ac:dyDescent="0.2">
      <c r="I279" s="574"/>
      <c r="T279" s="574"/>
      <c r="U279" s="602"/>
      <c r="V279" s="597"/>
      <c r="W279" s="602"/>
      <c r="X279" s="597"/>
      <c r="Y279" s="575"/>
      <c r="Z279" s="575"/>
      <c r="AA279" s="575"/>
      <c r="AB279" s="586"/>
      <c r="AC279" s="586"/>
      <c r="AD279" s="586"/>
      <c r="AE279" s="586"/>
      <c r="AF279" s="586"/>
      <c r="AG279" s="574"/>
      <c r="AH279" s="574"/>
      <c r="AI279" s="574"/>
      <c r="AJ279" s="574"/>
      <c r="AK279" s="574"/>
      <c r="AL279" s="586"/>
      <c r="AM279" s="586"/>
      <c r="AN279" s="586"/>
      <c r="AO279" s="586"/>
      <c r="AP279" s="586"/>
      <c r="AQ279" s="586"/>
      <c r="AR279" s="586"/>
      <c r="AS279" s="586"/>
      <c r="AT279" s="586"/>
      <c r="AU279" s="586"/>
      <c r="AV279" s="586"/>
      <c r="AW279" s="586"/>
      <c r="AX279" s="586"/>
      <c r="AY279" s="586"/>
      <c r="AZ279" s="586"/>
      <c r="BA279" s="586"/>
      <c r="BB279" s="586"/>
      <c r="BC279" s="586"/>
      <c r="BD279" s="586"/>
      <c r="BE279" s="586"/>
      <c r="BF279" s="586"/>
      <c r="BG279" s="586"/>
      <c r="BH279" s="586"/>
      <c r="BI279" s="586"/>
      <c r="BJ279" s="586"/>
      <c r="BK279" s="586"/>
      <c r="BL279" s="586"/>
      <c r="BM279" s="586"/>
      <c r="BN279" s="586"/>
      <c r="BO279" s="575"/>
      <c r="BP279" s="575"/>
      <c r="BQ279" s="610"/>
      <c r="BR279" s="610"/>
      <c r="BS279" s="586"/>
      <c r="BT279" s="586"/>
      <c r="BU279" s="586"/>
      <c r="BV279" s="586"/>
      <c r="BW279" s="586"/>
      <c r="BX279" s="586"/>
    </row>
    <row r="280" spans="9:76" s="305" customFormat="1" x14ac:dyDescent="0.2">
      <c r="I280" s="574"/>
      <c r="T280" s="574"/>
      <c r="U280" s="602"/>
      <c r="V280" s="597"/>
      <c r="W280" s="602"/>
      <c r="X280" s="597"/>
      <c r="Y280" s="575"/>
      <c r="Z280" s="575"/>
      <c r="AA280" s="575"/>
      <c r="AB280" s="586"/>
      <c r="AC280" s="586"/>
      <c r="AD280" s="586"/>
      <c r="AE280" s="586"/>
      <c r="AF280" s="586"/>
      <c r="AG280" s="574"/>
      <c r="AH280" s="574"/>
      <c r="AI280" s="574"/>
      <c r="AJ280" s="574"/>
      <c r="AK280" s="574"/>
      <c r="AL280" s="586"/>
      <c r="AM280" s="586"/>
      <c r="AN280" s="586"/>
      <c r="AO280" s="586"/>
      <c r="AP280" s="586"/>
      <c r="AQ280" s="586"/>
      <c r="AR280" s="586"/>
      <c r="AS280" s="586"/>
      <c r="AT280" s="586"/>
      <c r="AU280" s="586"/>
      <c r="AV280" s="586"/>
      <c r="AW280" s="586"/>
      <c r="AX280" s="586"/>
      <c r="AY280" s="586"/>
      <c r="AZ280" s="586"/>
      <c r="BA280" s="586"/>
      <c r="BB280" s="586"/>
      <c r="BC280" s="586"/>
      <c r="BD280" s="586"/>
      <c r="BE280" s="586"/>
      <c r="BF280" s="586"/>
      <c r="BG280" s="586"/>
      <c r="BH280" s="586"/>
      <c r="BI280" s="586"/>
      <c r="BJ280" s="586"/>
      <c r="BK280" s="586"/>
      <c r="BL280" s="586"/>
      <c r="BM280" s="586"/>
      <c r="BN280" s="586"/>
      <c r="BO280" s="575"/>
      <c r="BP280" s="575"/>
      <c r="BQ280" s="610"/>
      <c r="BR280" s="610"/>
      <c r="BS280" s="586"/>
      <c r="BT280" s="586"/>
      <c r="BU280" s="586"/>
      <c r="BV280" s="586"/>
      <c r="BW280" s="586"/>
      <c r="BX280" s="586"/>
    </row>
    <row r="281" spans="9:76" s="305" customFormat="1" x14ac:dyDescent="0.2">
      <c r="I281" s="574"/>
      <c r="T281" s="574"/>
      <c r="U281" s="602"/>
      <c r="V281" s="597"/>
      <c r="W281" s="602"/>
      <c r="X281" s="597"/>
      <c r="Y281" s="575"/>
      <c r="Z281" s="575"/>
      <c r="AA281" s="575"/>
      <c r="AB281" s="586"/>
      <c r="AC281" s="586"/>
      <c r="AD281" s="586"/>
      <c r="AE281" s="586"/>
      <c r="AF281" s="586"/>
      <c r="AG281" s="574"/>
      <c r="AH281" s="574"/>
      <c r="AI281" s="574"/>
      <c r="AJ281" s="574"/>
      <c r="AK281" s="574"/>
      <c r="AL281" s="586"/>
      <c r="AM281" s="586"/>
      <c r="AN281" s="586"/>
      <c r="AO281" s="586"/>
      <c r="AP281" s="586"/>
      <c r="AQ281" s="586"/>
      <c r="AR281" s="586"/>
      <c r="AS281" s="586"/>
      <c r="AT281" s="586"/>
      <c r="AU281" s="586"/>
      <c r="AV281" s="586"/>
      <c r="AW281" s="586"/>
      <c r="AX281" s="586"/>
      <c r="AY281" s="586"/>
      <c r="AZ281" s="586"/>
      <c r="BA281" s="586"/>
      <c r="BB281" s="586"/>
      <c r="BC281" s="586"/>
      <c r="BD281" s="586"/>
      <c r="BE281" s="586"/>
      <c r="BF281" s="586"/>
      <c r="BG281" s="586"/>
      <c r="BH281" s="586"/>
      <c r="BI281" s="586"/>
      <c r="BJ281" s="586"/>
      <c r="BK281" s="586"/>
      <c r="BL281" s="586"/>
      <c r="BM281" s="586"/>
      <c r="BN281" s="586"/>
      <c r="BO281" s="575"/>
      <c r="BP281" s="575"/>
      <c r="BQ281" s="610"/>
      <c r="BR281" s="610"/>
      <c r="BS281" s="586"/>
      <c r="BT281" s="586"/>
      <c r="BU281" s="586"/>
      <c r="BV281" s="586"/>
      <c r="BW281" s="586"/>
      <c r="BX281" s="586"/>
    </row>
    <row r="282" spans="9:76" s="305" customFormat="1" x14ac:dyDescent="0.2">
      <c r="I282" s="574"/>
      <c r="T282" s="574"/>
      <c r="U282" s="602"/>
      <c r="V282" s="597"/>
      <c r="W282" s="602"/>
      <c r="X282" s="597"/>
      <c r="Y282" s="575"/>
      <c r="Z282" s="575"/>
      <c r="AA282" s="575"/>
      <c r="AB282" s="586"/>
      <c r="AC282" s="586"/>
      <c r="AD282" s="586"/>
      <c r="AE282" s="586"/>
      <c r="AF282" s="586"/>
      <c r="AG282" s="574"/>
      <c r="AH282" s="574"/>
      <c r="AI282" s="574"/>
      <c r="AJ282" s="574"/>
      <c r="AK282" s="574"/>
      <c r="AL282" s="586"/>
      <c r="AM282" s="586"/>
      <c r="AN282" s="586"/>
      <c r="AO282" s="586"/>
      <c r="AP282" s="586"/>
      <c r="AQ282" s="586"/>
      <c r="AR282" s="586"/>
      <c r="AS282" s="586"/>
      <c r="AT282" s="586"/>
      <c r="AU282" s="586"/>
      <c r="AV282" s="586"/>
      <c r="AW282" s="586"/>
      <c r="AX282" s="586"/>
      <c r="AY282" s="586"/>
      <c r="AZ282" s="586"/>
      <c r="BA282" s="586"/>
      <c r="BB282" s="586"/>
      <c r="BC282" s="586"/>
      <c r="BD282" s="586"/>
      <c r="BE282" s="586"/>
      <c r="BF282" s="586"/>
      <c r="BG282" s="586"/>
      <c r="BH282" s="586"/>
      <c r="BI282" s="586"/>
      <c r="BJ282" s="586"/>
      <c r="BK282" s="586"/>
      <c r="BL282" s="586"/>
      <c r="BM282" s="586"/>
      <c r="BN282" s="586"/>
      <c r="BO282" s="575"/>
      <c r="BP282" s="575"/>
      <c r="BQ282" s="610"/>
      <c r="BR282" s="610"/>
      <c r="BS282" s="586"/>
      <c r="BT282" s="586"/>
      <c r="BU282" s="586"/>
      <c r="BV282" s="586"/>
      <c r="BW282" s="586"/>
      <c r="BX282" s="586"/>
    </row>
    <row r="283" spans="9:76" s="305" customFormat="1" x14ac:dyDescent="0.2">
      <c r="I283" s="574"/>
      <c r="T283" s="574"/>
      <c r="U283" s="602"/>
      <c r="V283" s="597"/>
      <c r="W283" s="602"/>
      <c r="X283" s="597"/>
      <c r="Y283" s="575"/>
      <c r="Z283" s="575"/>
      <c r="AA283" s="575"/>
      <c r="AB283" s="586"/>
      <c r="AC283" s="586"/>
      <c r="AD283" s="586"/>
      <c r="AE283" s="586"/>
      <c r="AF283" s="586"/>
      <c r="AG283" s="574"/>
      <c r="AH283" s="574"/>
      <c r="AI283" s="574"/>
      <c r="AJ283" s="574"/>
      <c r="AK283" s="574"/>
      <c r="AL283" s="586"/>
      <c r="AM283" s="586"/>
      <c r="AN283" s="586"/>
      <c r="AO283" s="586"/>
      <c r="AP283" s="586"/>
      <c r="AQ283" s="586"/>
      <c r="AR283" s="586"/>
      <c r="AS283" s="586"/>
      <c r="AT283" s="586"/>
      <c r="AU283" s="586"/>
      <c r="AV283" s="586"/>
      <c r="AW283" s="586"/>
      <c r="AX283" s="586"/>
      <c r="AY283" s="586"/>
      <c r="AZ283" s="586"/>
      <c r="BA283" s="586"/>
      <c r="BB283" s="586"/>
      <c r="BC283" s="586"/>
      <c r="BD283" s="586"/>
      <c r="BE283" s="586"/>
      <c r="BF283" s="586"/>
      <c r="BG283" s="586"/>
      <c r="BH283" s="586"/>
      <c r="BI283" s="586"/>
      <c r="BJ283" s="586"/>
      <c r="BK283" s="586"/>
      <c r="BL283" s="586"/>
      <c r="BM283" s="586"/>
      <c r="BN283" s="586"/>
      <c r="BO283" s="575"/>
      <c r="BP283" s="575"/>
      <c r="BQ283" s="610"/>
      <c r="BR283" s="610"/>
      <c r="BS283" s="586"/>
      <c r="BT283" s="586"/>
      <c r="BU283" s="586"/>
      <c r="BV283" s="586"/>
      <c r="BW283" s="586"/>
      <c r="BX283" s="586"/>
    </row>
    <row r="284" spans="9:76" s="305" customFormat="1" x14ac:dyDescent="0.2">
      <c r="I284" s="574"/>
      <c r="T284" s="574"/>
      <c r="U284" s="602"/>
      <c r="V284" s="597"/>
      <c r="W284" s="602"/>
      <c r="X284" s="597"/>
      <c r="Y284" s="575"/>
      <c r="Z284" s="575"/>
      <c r="AA284" s="575"/>
      <c r="AB284" s="586"/>
      <c r="AC284" s="586"/>
      <c r="AD284" s="586"/>
      <c r="AE284" s="586"/>
      <c r="AF284" s="586"/>
      <c r="AG284" s="574"/>
      <c r="AH284" s="574"/>
      <c r="AI284" s="574"/>
      <c r="AJ284" s="574"/>
      <c r="AK284" s="574"/>
      <c r="AL284" s="586"/>
      <c r="AM284" s="586"/>
      <c r="AN284" s="586"/>
      <c r="AO284" s="586"/>
      <c r="AP284" s="586"/>
      <c r="AQ284" s="586"/>
      <c r="AR284" s="586"/>
      <c r="AS284" s="586"/>
      <c r="AT284" s="586"/>
      <c r="AU284" s="586"/>
      <c r="AV284" s="586"/>
      <c r="AW284" s="586"/>
      <c r="AX284" s="586"/>
      <c r="AY284" s="586"/>
      <c r="AZ284" s="586"/>
      <c r="BA284" s="586"/>
      <c r="BB284" s="586"/>
      <c r="BC284" s="586"/>
      <c r="BD284" s="586"/>
      <c r="BE284" s="586"/>
      <c r="BF284" s="586"/>
      <c r="BG284" s="586"/>
      <c r="BH284" s="586"/>
      <c r="BI284" s="586"/>
      <c r="BJ284" s="586"/>
      <c r="BK284" s="586"/>
      <c r="BL284" s="586"/>
      <c r="BM284" s="586"/>
      <c r="BN284" s="586"/>
      <c r="BO284" s="575"/>
      <c r="BP284" s="575"/>
      <c r="BQ284" s="610"/>
      <c r="BR284" s="610"/>
      <c r="BS284" s="586"/>
      <c r="BT284" s="586"/>
      <c r="BU284" s="586"/>
      <c r="BV284" s="586"/>
      <c r="BW284" s="586"/>
      <c r="BX284" s="586"/>
    </row>
    <row r="285" spans="9:76" s="305" customFormat="1" x14ac:dyDescent="0.2">
      <c r="I285" s="574"/>
      <c r="T285" s="574"/>
      <c r="U285" s="602"/>
      <c r="V285" s="597"/>
      <c r="W285" s="602"/>
      <c r="X285" s="597"/>
      <c r="Y285" s="575"/>
      <c r="Z285" s="575"/>
      <c r="AA285" s="575"/>
      <c r="AB285" s="586"/>
      <c r="AC285" s="586"/>
      <c r="AD285" s="586"/>
      <c r="AE285" s="586"/>
      <c r="AF285" s="586"/>
      <c r="AG285" s="574"/>
      <c r="AH285" s="574"/>
      <c r="AI285" s="574"/>
      <c r="AJ285" s="574"/>
      <c r="AK285" s="574"/>
      <c r="AL285" s="586"/>
      <c r="AM285" s="586"/>
      <c r="AN285" s="586"/>
      <c r="AO285" s="586"/>
      <c r="AP285" s="586"/>
      <c r="AQ285" s="586"/>
      <c r="AR285" s="586"/>
      <c r="AS285" s="586"/>
      <c r="AT285" s="586"/>
      <c r="AU285" s="586"/>
      <c r="AV285" s="586"/>
      <c r="AW285" s="586"/>
      <c r="AX285" s="586"/>
      <c r="AY285" s="586"/>
      <c r="AZ285" s="586"/>
      <c r="BA285" s="586"/>
      <c r="BB285" s="586"/>
      <c r="BC285" s="586"/>
      <c r="BD285" s="586"/>
      <c r="BE285" s="586"/>
      <c r="BF285" s="586"/>
      <c r="BG285" s="586"/>
      <c r="BH285" s="586"/>
      <c r="BI285" s="586"/>
      <c r="BJ285" s="586"/>
      <c r="BK285" s="586"/>
      <c r="BL285" s="586"/>
      <c r="BM285" s="586"/>
      <c r="BN285" s="586"/>
      <c r="BO285" s="575"/>
      <c r="BP285" s="575"/>
      <c r="BQ285" s="610"/>
      <c r="BR285" s="610"/>
      <c r="BS285" s="586"/>
      <c r="BT285" s="586"/>
      <c r="BU285" s="586"/>
      <c r="BV285" s="586"/>
      <c r="BW285" s="586"/>
      <c r="BX285" s="586"/>
    </row>
    <row r="286" spans="9:76" s="305" customFormat="1" x14ac:dyDescent="0.2">
      <c r="I286" s="574"/>
      <c r="T286" s="574"/>
      <c r="U286" s="602"/>
      <c r="V286" s="597"/>
      <c r="W286" s="602"/>
      <c r="X286" s="597"/>
      <c r="Y286" s="575"/>
      <c r="Z286" s="575"/>
      <c r="AA286" s="575"/>
      <c r="AB286" s="586"/>
      <c r="AC286" s="586"/>
      <c r="AD286" s="586"/>
      <c r="AE286" s="586"/>
      <c r="AF286" s="586"/>
      <c r="AG286" s="574"/>
      <c r="AH286" s="574"/>
      <c r="AI286" s="574"/>
      <c r="AJ286" s="574"/>
      <c r="AK286" s="574"/>
      <c r="AL286" s="586"/>
      <c r="AM286" s="586"/>
      <c r="AN286" s="586"/>
      <c r="AO286" s="586"/>
      <c r="AP286" s="586"/>
      <c r="AQ286" s="586"/>
      <c r="AR286" s="586"/>
      <c r="AS286" s="586"/>
      <c r="AT286" s="586"/>
      <c r="AU286" s="586"/>
      <c r="AV286" s="586"/>
      <c r="AW286" s="586"/>
      <c r="AX286" s="586"/>
      <c r="AY286" s="586"/>
      <c r="AZ286" s="586"/>
      <c r="BA286" s="586"/>
      <c r="BB286" s="586"/>
      <c r="BC286" s="586"/>
      <c r="BD286" s="586"/>
      <c r="BE286" s="586"/>
      <c r="BF286" s="586"/>
      <c r="BG286" s="586"/>
      <c r="BH286" s="586"/>
      <c r="BI286" s="586"/>
      <c r="BJ286" s="586"/>
      <c r="BK286" s="586"/>
      <c r="BL286" s="586"/>
      <c r="BM286" s="586"/>
      <c r="BN286" s="586"/>
      <c r="BO286" s="575"/>
      <c r="BP286" s="575"/>
      <c r="BQ286" s="610"/>
      <c r="BR286" s="610"/>
      <c r="BS286" s="586"/>
      <c r="BT286" s="586"/>
      <c r="BU286" s="586"/>
      <c r="BV286" s="586"/>
      <c r="BW286" s="586"/>
      <c r="BX286" s="586"/>
    </row>
    <row r="287" spans="9:76" s="305" customFormat="1" x14ac:dyDescent="0.2">
      <c r="I287" s="574"/>
      <c r="T287" s="574"/>
      <c r="U287" s="602"/>
      <c r="V287" s="597"/>
      <c r="W287" s="602"/>
      <c r="X287" s="597"/>
      <c r="Y287" s="575"/>
      <c r="Z287" s="575"/>
      <c r="AA287" s="575"/>
      <c r="AB287" s="586"/>
      <c r="AC287" s="586"/>
      <c r="AD287" s="586"/>
      <c r="AE287" s="586"/>
      <c r="AF287" s="586"/>
      <c r="AG287" s="574"/>
      <c r="AH287" s="574"/>
      <c r="AI287" s="574"/>
      <c r="AJ287" s="574"/>
      <c r="AK287" s="574"/>
      <c r="AL287" s="586"/>
      <c r="AM287" s="586"/>
      <c r="AN287" s="586"/>
      <c r="AO287" s="586"/>
      <c r="AP287" s="586"/>
      <c r="AQ287" s="586"/>
      <c r="AR287" s="586"/>
      <c r="AS287" s="586"/>
      <c r="AT287" s="586"/>
      <c r="AU287" s="586"/>
      <c r="AV287" s="586"/>
      <c r="AW287" s="586"/>
      <c r="AX287" s="586"/>
      <c r="AY287" s="586"/>
      <c r="AZ287" s="586"/>
      <c r="BA287" s="586"/>
      <c r="BB287" s="586"/>
      <c r="BC287" s="586"/>
      <c r="BD287" s="586"/>
      <c r="BE287" s="586"/>
      <c r="BF287" s="586"/>
      <c r="BG287" s="586"/>
      <c r="BH287" s="586"/>
      <c r="BI287" s="586"/>
      <c r="BJ287" s="586"/>
      <c r="BK287" s="586"/>
      <c r="BL287" s="586"/>
      <c r="BM287" s="586"/>
      <c r="BN287" s="586"/>
      <c r="BO287" s="575"/>
      <c r="BP287" s="575"/>
      <c r="BQ287" s="610"/>
      <c r="BR287" s="610"/>
      <c r="BS287" s="586"/>
      <c r="BT287" s="586"/>
      <c r="BU287" s="586"/>
      <c r="BV287" s="586"/>
      <c r="BW287" s="586"/>
      <c r="BX287" s="586"/>
    </row>
    <row r="288" spans="9:76" s="305" customFormat="1" x14ac:dyDescent="0.2">
      <c r="I288" s="574"/>
      <c r="T288" s="574"/>
      <c r="U288" s="602"/>
      <c r="V288" s="597"/>
      <c r="W288" s="602"/>
      <c r="X288" s="597"/>
      <c r="Y288" s="575"/>
      <c r="Z288" s="575"/>
      <c r="AA288" s="575"/>
      <c r="AB288" s="586"/>
      <c r="AC288" s="586"/>
      <c r="AD288" s="586"/>
      <c r="AE288" s="586"/>
      <c r="AF288" s="586"/>
      <c r="AG288" s="574"/>
      <c r="AH288" s="574"/>
      <c r="AI288" s="574"/>
      <c r="AJ288" s="574"/>
      <c r="AK288" s="574"/>
      <c r="AL288" s="586"/>
      <c r="AM288" s="586"/>
      <c r="AN288" s="586"/>
      <c r="AO288" s="586"/>
      <c r="AP288" s="586"/>
      <c r="AQ288" s="586"/>
      <c r="AR288" s="586"/>
      <c r="AS288" s="586"/>
      <c r="AT288" s="586"/>
      <c r="AU288" s="586"/>
      <c r="AV288" s="586"/>
      <c r="AW288" s="586"/>
      <c r="AX288" s="586"/>
      <c r="AY288" s="586"/>
      <c r="AZ288" s="586"/>
      <c r="BA288" s="586"/>
      <c r="BB288" s="586"/>
      <c r="BC288" s="586"/>
      <c r="BD288" s="586"/>
      <c r="BE288" s="586"/>
      <c r="BF288" s="586"/>
      <c r="BG288" s="586"/>
      <c r="BH288" s="586"/>
      <c r="BI288" s="586"/>
      <c r="BJ288" s="586"/>
      <c r="BK288" s="586"/>
      <c r="BL288" s="586"/>
      <c r="BM288" s="586"/>
      <c r="BN288" s="586"/>
      <c r="BO288" s="575"/>
      <c r="BP288" s="575"/>
      <c r="BQ288" s="610"/>
      <c r="BR288" s="610"/>
      <c r="BS288" s="586"/>
      <c r="BT288" s="586"/>
      <c r="BU288" s="586"/>
      <c r="BV288" s="586"/>
      <c r="BW288" s="586"/>
      <c r="BX288" s="586"/>
    </row>
    <row r="289" spans="9:76" s="305" customFormat="1" x14ac:dyDescent="0.2">
      <c r="I289" s="574"/>
      <c r="T289" s="574"/>
      <c r="U289" s="602"/>
      <c r="V289" s="597"/>
      <c r="W289" s="602"/>
      <c r="X289" s="597"/>
      <c r="Y289" s="575"/>
      <c r="Z289" s="575"/>
      <c r="AA289" s="575"/>
      <c r="AB289" s="586"/>
      <c r="AC289" s="586"/>
      <c r="AD289" s="586"/>
      <c r="AE289" s="586"/>
      <c r="AF289" s="586"/>
      <c r="AG289" s="574"/>
      <c r="AH289" s="574"/>
      <c r="AI289" s="574"/>
      <c r="AJ289" s="574"/>
      <c r="AK289" s="574"/>
      <c r="AL289" s="586"/>
      <c r="AM289" s="586"/>
      <c r="AN289" s="586"/>
      <c r="AO289" s="586"/>
      <c r="AP289" s="586"/>
      <c r="AQ289" s="586"/>
      <c r="AR289" s="586"/>
      <c r="AS289" s="586"/>
      <c r="AT289" s="586"/>
      <c r="AU289" s="586"/>
      <c r="AV289" s="586"/>
      <c r="AW289" s="586"/>
      <c r="AX289" s="586"/>
      <c r="AY289" s="586"/>
      <c r="AZ289" s="586"/>
      <c r="BA289" s="586"/>
      <c r="BB289" s="586"/>
      <c r="BC289" s="586"/>
      <c r="BD289" s="586"/>
      <c r="BE289" s="586"/>
      <c r="BF289" s="586"/>
      <c r="BG289" s="586"/>
      <c r="BH289" s="586"/>
      <c r="BI289" s="586"/>
      <c r="BJ289" s="586"/>
      <c r="BK289" s="586"/>
      <c r="BL289" s="586"/>
      <c r="BM289" s="586"/>
      <c r="BN289" s="586"/>
      <c r="BO289" s="575"/>
      <c r="BP289" s="575"/>
      <c r="BQ289" s="610"/>
      <c r="BR289" s="610"/>
      <c r="BS289" s="586"/>
      <c r="BT289" s="586"/>
      <c r="BU289" s="586"/>
      <c r="BV289" s="586"/>
      <c r="BW289" s="586"/>
      <c r="BX289" s="586"/>
    </row>
    <row r="290" spans="9:76" s="305" customFormat="1" x14ac:dyDescent="0.2">
      <c r="I290" s="574"/>
      <c r="T290" s="574"/>
      <c r="U290" s="602"/>
      <c r="V290" s="597"/>
      <c r="W290" s="602"/>
      <c r="X290" s="597"/>
      <c r="Y290" s="575"/>
      <c r="Z290" s="575"/>
      <c r="AA290" s="575"/>
      <c r="AB290" s="586"/>
      <c r="AC290" s="586"/>
      <c r="AD290" s="586"/>
      <c r="AE290" s="586"/>
      <c r="AF290" s="586"/>
      <c r="AG290" s="574"/>
      <c r="AH290" s="574"/>
      <c r="AI290" s="574"/>
      <c r="AJ290" s="574"/>
      <c r="AK290" s="574"/>
      <c r="AL290" s="586"/>
      <c r="AM290" s="586"/>
      <c r="AN290" s="586"/>
      <c r="AO290" s="586"/>
      <c r="AP290" s="586"/>
      <c r="AQ290" s="586"/>
      <c r="AR290" s="586"/>
      <c r="AS290" s="586"/>
      <c r="AT290" s="586"/>
      <c r="AU290" s="586"/>
      <c r="AV290" s="586"/>
      <c r="AW290" s="586"/>
      <c r="AX290" s="586"/>
      <c r="AY290" s="586"/>
      <c r="AZ290" s="586"/>
      <c r="BA290" s="586"/>
      <c r="BB290" s="586"/>
      <c r="BC290" s="586"/>
      <c r="BD290" s="586"/>
      <c r="BE290" s="586"/>
      <c r="BF290" s="586"/>
      <c r="BG290" s="586"/>
      <c r="BH290" s="586"/>
      <c r="BI290" s="586"/>
      <c r="BJ290" s="586"/>
      <c r="BK290" s="586"/>
      <c r="BL290" s="586"/>
      <c r="BM290" s="586"/>
      <c r="BN290" s="586"/>
      <c r="BO290" s="575"/>
      <c r="BP290" s="575"/>
      <c r="BQ290" s="610"/>
      <c r="BR290" s="610"/>
      <c r="BS290" s="586"/>
      <c r="BT290" s="586"/>
      <c r="BU290" s="586"/>
      <c r="BV290" s="586"/>
      <c r="BW290" s="586"/>
      <c r="BX290" s="586"/>
    </row>
    <row r="291" spans="9:76" s="305" customFormat="1" x14ac:dyDescent="0.2">
      <c r="I291" s="574"/>
      <c r="T291" s="574"/>
      <c r="U291" s="602"/>
      <c r="V291" s="597"/>
      <c r="W291" s="602"/>
      <c r="X291" s="597"/>
      <c r="Y291" s="575"/>
      <c r="Z291" s="575"/>
      <c r="AA291" s="575"/>
      <c r="AB291" s="586"/>
      <c r="AC291" s="586"/>
      <c r="AD291" s="586"/>
      <c r="AE291" s="586"/>
      <c r="AF291" s="586"/>
      <c r="AG291" s="574"/>
      <c r="AH291" s="574"/>
      <c r="AI291" s="574"/>
      <c r="AJ291" s="574"/>
      <c r="AK291" s="574"/>
      <c r="AL291" s="586"/>
      <c r="AM291" s="586"/>
      <c r="AN291" s="586"/>
      <c r="AO291" s="586"/>
      <c r="AP291" s="586"/>
      <c r="AQ291" s="586"/>
      <c r="AR291" s="586"/>
      <c r="AS291" s="586"/>
      <c r="AT291" s="586"/>
      <c r="AU291" s="586"/>
      <c r="AV291" s="586"/>
      <c r="AW291" s="586"/>
      <c r="AX291" s="586"/>
      <c r="AY291" s="586"/>
      <c r="AZ291" s="586"/>
      <c r="BA291" s="586"/>
      <c r="BB291" s="586"/>
      <c r="BC291" s="586"/>
      <c r="BD291" s="586"/>
      <c r="BE291" s="586"/>
      <c r="BF291" s="586"/>
      <c r="BG291" s="586"/>
      <c r="BH291" s="586"/>
      <c r="BI291" s="586"/>
      <c r="BJ291" s="586"/>
      <c r="BK291" s="586"/>
      <c r="BL291" s="586"/>
      <c r="BM291" s="586"/>
      <c r="BN291" s="586"/>
      <c r="BO291" s="575"/>
      <c r="BP291" s="575"/>
      <c r="BQ291" s="610"/>
      <c r="BR291" s="610"/>
      <c r="BS291" s="586"/>
      <c r="BT291" s="586"/>
      <c r="BU291" s="586"/>
      <c r="BV291" s="586"/>
      <c r="BW291" s="586"/>
      <c r="BX291" s="586"/>
    </row>
    <row r="292" spans="9:76" s="305" customFormat="1" x14ac:dyDescent="0.2">
      <c r="I292" s="574"/>
      <c r="T292" s="574"/>
      <c r="U292" s="602"/>
      <c r="V292" s="597"/>
      <c r="W292" s="602"/>
      <c r="X292" s="597"/>
      <c r="Y292" s="575"/>
      <c r="Z292" s="575"/>
      <c r="AA292" s="575"/>
      <c r="AB292" s="586"/>
      <c r="AC292" s="586"/>
      <c r="AD292" s="586"/>
      <c r="AE292" s="586"/>
      <c r="AF292" s="586"/>
      <c r="AG292" s="574"/>
      <c r="AH292" s="574"/>
      <c r="AI292" s="574"/>
      <c r="AJ292" s="574"/>
      <c r="AK292" s="574"/>
      <c r="AL292" s="586"/>
      <c r="AM292" s="586"/>
      <c r="AN292" s="586"/>
      <c r="AO292" s="586"/>
      <c r="AP292" s="586"/>
      <c r="AQ292" s="586"/>
      <c r="AR292" s="586"/>
      <c r="AS292" s="586"/>
      <c r="AT292" s="586"/>
      <c r="AU292" s="586"/>
      <c r="AV292" s="586"/>
      <c r="AW292" s="586"/>
      <c r="AX292" s="586"/>
      <c r="AY292" s="586"/>
      <c r="AZ292" s="586"/>
      <c r="BA292" s="586"/>
      <c r="BB292" s="586"/>
      <c r="BC292" s="586"/>
      <c r="BD292" s="586"/>
      <c r="BE292" s="586"/>
      <c r="BF292" s="586"/>
      <c r="BG292" s="586"/>
      <c r="BH292" s="586"/>
      <c r="BI292" s="586"/>
      <c r="BJ292" s="586"/>
      <c r="BK292" s="586"/>
      <c r="BL292" s="586"/>
      <c r="BM292" s="586"/>
      <c r="BN292" s="586"/>
      <c r="BO292" s="575"/>
      <c r="BP292" s="575"/>
      <c r="BQ292" s="610"/>
      <c r="BR292" s="610"/>
      <c r="BS292" s="586"/>
      <c r="BT292" s="586"/>
      <c r="BU292" s="586"/>
      <c r="BV292" s="586"/>
      <c r="BW292" s="586"/>
      <c r="BX292" s="586"/>
    </row>
    <row r="293" spans="9:76" s="305" customFormat="1" x14ac:dyDescent="0.2">
      <c r="I293" s="574"/>
      <c r="T293" s="574"/>
      <c r="U293" s="602"/>
      <c r="V293" s="597"/>
      <c r="W293" s="602"/>
      <c r="X293" s="597"/>
      <c r="Y293" s="575"/>
      <c r="Z293" s="575"/>
      <c r="AA293" s="575"/>
      <c r="AB293" s="586"/>
      <c r="AC293" s="586"/>
      <c r="AD293" s="586"/>
      <c r="AE293" s="586"/>
      <c r="AF293" s="586"/>
      <c r="AG293" s="574"/>
      <c r="AH293" s="574"/>
      <c r="AI293" s="574"/>
      <c r="AJ293" s="574"/>
      <c r="AK293" s="574"/>
      <c r="AL293" s="586"/>
      <c r="AM293" s="586"/>
      <c r="AN293" s="586"/>
      <c r="AO293" s="586"/>
      <c r="AP293" s="586"/>
      <c r="AQ293" s="586"/>
      <c r="AR293" s="586"/>
      <c r="AS293" s="586"/>
      <c r="AT293" s="586"/>
      <c r="AU293" s="586"/>
      <c r="AV293" s="586"/>
      <c r="AW293" s="586"/>
      <c r="AX293" s="586"/>
      <c r="AY293" s="586"/>
      <c r="AZ293" s="586"/>
      <c r="BA293" s="586"/>
      <c r="BB293" s="586"/>
      <c r="BC293" s="586"/>
      <c r="BD293" s="586"/>
      <c r="BE293" s="586"/>
      <c r="BF293" s="586"/>
      <c r="BG293" s="586"/>
      <c r="BH293" s="586"/>
      <c r="BI293" s="586"/>
      <c r="BJ293" s="586"/>
      <c r="BK293" s="586"/>
      <c r="BL293" s="586"/>
      <c r="BM293" s="586"/>
      <c r="BN293" s="586"/>
      <c r="BO293" s="575"/>
      <c r="BP293" s="575"/>
      <c r="BQ293" s="610"/>
      <c r="BR293" s="610"/>
      <c r="BS293" s="586"/>
      <c r="BT293" s="586"/>
      <c r="BU293" s="586"/>
      <c r="BV293" s="586"/>
      <c r="BW293" s="586"/>
      <c r="BX293" s="586"/>
    </row>
    <row r="294" spans="9:76" s="305" customFormat="1" x14ac:dyDescent="0.2">
      <c r="I294" s="574"/>
      <c r="T294" s="574"/>
      <c r="U294" s="602"/>
      <c r="V294" s="597"/>
      <c r="W294" s="602"/>
      <c r="X294" s="597"/>
      <c r="Y294" s="575"/>
      <c r="Z294" s="575"/>
      <c r="AA294" s="575"/>
      <c r="AB294" s="586"/>
      <c r="AC294" s="586"/>
      <c r="AD294" s="586"/>
      <c r="AE294" s="586"/>
      <c r="AF294" s="586"/>
      <c r="AG294" s="574"/>
      <c r="AH294" s="574"/>
      <c r="AI294" s="574"/>
      <c r="AJ294" s="574"/>
      <c r="AK294" s="574"/>
      <c r="AL294" s="586"/>
      <c r="AM294" s="586"/>
      <c r="AN294" s="586"/>
      <c r="AO294" s="586"/>
      <c r="AP294" s="586"/>
      <c r="AQ294" s="586"/>
      <c r="AR294" s="586"/>
      <c r="AS294" s="586"/>
      <c r="AT294" s="586"/>
      <c r="AU294" s="586"/>
      <c r="AV294" s="586"/>
      <c r="AW294" s="586"/>
      <c r="AX294" s="586"/>
      <c r="AY294" s="586"/>
      <c r="AZ294" s="586"/>
      <c r="BA294" s="586"/>
      <c r="BB294" s="586"/>
      <c r="BC294" s="586"/>
      <c r="BD294" s="586"/>
      <c r="BE294" s="586"/>
      <c r="BF294" s="586"/>
      <c r="BG294" s="586"/>
      <c r="BH294" s="586"/>
      <c r="BI294" s="586"/>
      <c r="BJ294" s="586"/>
      <c r="BK294" s="586"/>
      <c r="BL294" s="586"/>
      <c r="BM294" s="586"/>
      <c r="BN294" s="586"/>
      <c r="BO294" s="575"/>
      <c r="BP294" s="575"/>
      <c r="BQ294" s="610"/>
      <c r="BR294" s="610"/>
      <c r="BS294" s="586"/>
      <c r="BT294" s="586"/>
      <c r="BU294" s="586"/>
      <c r="BV294" s="586"/>
      <c r="BW294" s="586"/>
      <c r="BX294" s="586"/>
    </row>
    <row r="295" spans="9:76" s="305" customFormat="1" x14ac:dyDescent="0.2">
      <c r="I295" s="574"/>
      <c r="T295" s="574"/>
      <c r="U295" s="602"/>
      <c r="V295" s="597"/>
      <c r="W295" s="602"/>
      <c r="X295" s="597"/>
      <c r="Y295" s="575"/>
      <c r="Z295" s="575"/>
      <c r="AA295" s="575"/>
      <c r="AB295" s="586"/>
      <c r="AC295" s="586"/>
      <c r="AD295" s="586"/>
      <c r="AE295" s="586"/>
      <c r="AF295" s="586"/>
      <c r="AG295" s="574"/>
      <c r="AH295" s="574"/>
      <c r="AI295" s="574"/>
      <c r="AJ295" s="574"/>
      <c r="AK295" s="574"/>
      <c r="AL295" s="586"/>
      <c r="AM295" s="586"/>
      <c r="AN295" s="586"/>
      <c r="AO295" s="586"/>
      <c r="AP295" s="586"/>
      <c r="AQ295" s="586"/>
      <c r="AR295" s="586"/>
      <c r="AS295" s="586"/>
      <c r="AT295" s="586"/>
      <c r="AU295" s="586"/>
      <c r="AV295" s="586"/>
      <c r="AW295" s="586"/>
      <c r="AX295" s="586"/>
      <c r="AY295" s="586"/>
      <c r="AZ295" s="586"/>
      <c r="BA295" s="586"/>
      <c r="BB295" s="586"/>
      <c r="BC295" s="586"/>
      <c r="BD295" s="586"/>
      <c r="BE295" s="586"/>
      <c r="BF295" s="586"/>
      <c r="BG295" s="586"/>
      <c r="BH295" s="586"/>
      <c r="BI295" s="586"/>
      <c r="BJ295" s="586"/>
      <c r="BK295" s="586"/>
      <c r="BL295" s="586"/>
      <c r="BM295" s="586"/>
      <c r="BN295" s="586"/>
      <c r="BO295" s="575"/>
      <c r="BP295" s="575"/>
      <c r="BQ295" s="610"/>
      <c r="BR295" s="610"/>
      <c r="BS295" s="586"/>
      <c r="BT295" s="586"/>
      <c r="BU295" s="586"/>
      <c r="BV295" s="586"/>
      <c r="BW295" s="586"/>
      <c r="BX295" s="586"/>
    </row>
    <row r="296" spans="9:76" s="305" customFormat="1" x14ac:dyDescent="0.2">
      <c r="I296" s="574"/>
      <c r="T296" s="574"/>
      <c r="U296" s="602"/>
      <c r="V296" s="597"/>
      <c r="W296" s="602"/>
      <c r="X296" s="597"/>
      <c r="Y296" s="575"/>
      <c r="Z296" s="575"/>
      <c r="AA296" s="575"/>
      <c r="AB296" s="586"/>
      <c r="AC296" s="586"/>
      <c r="AD296" s="586"/>
      <c r="AE296" s="586"/>
      <c r="AF296" s="586"/>
      <c r="AG296" s="574"/>
      <c r="AH296" s="574"/>
      <c r="AI296" s="574"/>
      <c r="AJ296" s="574"/>
      <c r="AK296" s="574"/>
      <c r="AL296" s="586"/>
      <c r="AM296" s="586"/>
      <c r="AN296" s="586"/>
      <c r="AO296" s="586"/>
      <c r="AP296" s="586"/>
      <c r="AQ296" s="586"/>
      <c r="AR296" s="586"/>
      <c r="AS296" s="586"/>
      <c r="AT296" s="586"/>
      <c r="AU296" s="586"/>
      <c r="AV296" s="586"/>
      <c r="AW296" s="586"/>
      <c r="AX296" s="586"/>
      <c r="AY296" s="586"/>
      <c r="AZ296" s="586"/>
      <c r="BA296" s="586"/>
      <c r="BB296" s="586"/>
      <c r="BC296" s="586"/>
      <c r="BD296" s="586"/>
      <c r="BE296" s="586"/>
      <c r="BF296" s="586"/>
      <c r="BG296" s="586"/>
      <c r="BH296" s="586"/>
      <c r="BI296" s="586"/>
      <c r="BJ296" s="586"/>
      <c r="BK296" s="586"/>
      <c r="BL296" s="586"/>
      <c r="BM296" s="586"/>
      <c r="BN296" s="586"/>
      <c r="BO296" s="575"/>
      <c r="BP296" s="575"/>
      <c r="BQ296" s="610"/>
      <c r="BR296" s="610"/>
      <c r="BS296" s="586"/>
      <c r="BT296" s="586"/>
      <c r="BU296" s="586"/>
      <c r="BV296" s="586"/>
      <c r="BW296" s="586"/>
      <c r="BX296" s="586"/>
    </row>
    <row r="297" spans="9:76" s="305" customFormat="1" x14ac:dyDescent="0.2">
      <c r="I297" s="574"/>
      <c r="T297" s="574"/>
      <c r="U297" s="602"/>
      <c r="V297" s="597"/>
      <c r="W297" s="602"/>
      <c r="X297" s="597"/>
      <c r="Y297" s="575"/>
      <c r="Z297" s="575"/>
      <c r="AA297" s="575"/>
      <c r="AB297" s="586"/>
      <c r="AC297" s="586"/>
      <c r="AD297" s="586"/>
      <c r="AE297" s="586"/>
      <c r="AF297" s="586"/>
      <c r="AG297" s="574"/>
      <c r="AH297" s="574"/>
      <c r="AI297" s="574"/>
      <c r="AJ297" s="574"/>
      <c r="AK297" s="574"/>
      <c r="AL297" s="586"/>
      <c r="AM297" s="586"/>
      <c r="AN297" s="586"/>
      <c r="AO297" s="586"/>
      <c r="AP297" s="586"/>
      <c r="AQ297" s="586"/>
      <c r="AR297" s="586"/>
      <c r="AS297" s="586"/>
      <c r="AT297" s="586"/>
      <c r="AU297" s="586"/>
      <c r="AV297" s="586"/>
      <c r="AW297" s="586"/>
      <c r="AX297" s="586"/>
      <c r="AY297" s="586"/>
      <c r="AZ297" s="586"/>
      <c r="BA297" s="586"/>
      <c r="BB297" s="586"/>
      <c r="BC297" s="586"/>
      <c r="BD297" s="586"/>
      <c r="BE297" s="586"/>
      <c r="BF297" s="586"/>
      <c r="BG297" s="586"/>
      <c r="BH297" s="586"/>
      <c r="BI297" s="586"/>
      <c r="BJ297" s="586"/>
      <c r="BK297" s="586"/>
      <c r="BL297" s="586"/>
      <c r="BM297" s="586"/>
      <c r="BN297" s="586"/>
      <c r="BO297" s="575"/>
      <c r="BP297" s="575"/>
      <c r="BQ297" s="610"/>
      <c r="BR297" s="610"/>
      <c r="BS297" s="586"/>
      <c r="BT297" s="586"/>
      <c r="BU297" s="586"/>
      <c r="BV297" s="586"/>
      <c r="BW297" s="586"/>
      <c r="BX297" s="586"/>
    </row>
    <row r="298" spans="9:76" s="305" customFormat="1" x14ac:dyDescent="0.2">
      <c r="I298" s="574"/>
      <c r="T298" s="574"/>
      <c r="U298" s="602"/>
      <c r="V298" s="597"/>
      <c r="W298" s="602"/>
      <c r="X298" s="597"/>
      <c r="Y298" s="575"/>
      <c r="Z298" s="575"/>
      <c r="AA298" s="575"/>
      <c r="AB298" s="586"/>
      <c r="AC298" s="586"/>
      <c r="AD298" s="586"/>
      <c r="AE298" s="586"/>
      <c r="AF298" s="586"/>
      <c r="AG298" s="574"/>
      <c r="AH298" s="574"/>
      <c r="AI298" s="574"/>
      <c r="AJ298" s="574"/>
      <c r="AK298" s="574"/>
      <c r="AL298" s="586"/>
      <c r="AM298" s="586"/>
      <c r="AN298" s="586"/>
      <c r="AO298" s="586"/>
      <c r="AP298" s="586"/>
      <c r="AQ298" s="586"/>
      <c r="AR298" s="586"/>
      <c r="AS298" s="586"/>
      <c r="AT298" s="586"/>
      <c r="AU298" s="586"/>
      <c r="AV298" s="586"/>
      <c r="AW298" s="586"/>
      <c r="AX298" s="586"/>
      <c r="AY298" s="586"/>
      <c r="AZ298" s="586"/>
      <c r="BA298" s="586"/>
      <c r="BB298" s="586"/>
      <c r="BC298" s="586"/>
      <c r="BD298" s="586"/>
      <c r="BE298" s="586"/>
      <c r="BF298" s="586"/>
      <c r="BG298" s="586"/>
      <c r="BH298" s="586"/>
      <c r="BI298" s="586"/>
      <c r="BJ298" s="586"/>
      <c r="BK298" s="586"/>
      <c r="BL298" s="586"/>
      <c r="BM298" s="586"/>
      <c r="BN298" s="586"/>
      <c r="BO298" s="575"/>
      <c r="BP298" s="575"/>
      <c r="BQ298" s="610"/>
      <c r="BR298" s="610"/>
      <c r="BS298" s="586"/>
      <c r="BT298" s="586"/>
      <c r="BU298" s="586"/>
      <c r="BV298" s="586"/>
      <c r="BW298" s="586"/>
      <c r="BX298" s="586"/>
    </row>
    <row r="299" spans="9:76" s="305" customFormat="1" x14ac:dyDescent="0.2">
      <c r="I299" s="574"/>
      <c r="T299" s="574"/>
      <c r="U299" s="602"/>
      <c r="V299" s="597"/>
      <c r="W299" s="602"/>
      <c r="X299" s="597"/>
      <c r="Y299" s="575"/>
      <c r="Z299" s="575"/>
      <c r="AA299" s="575"/>
      <c r="AB299" s="586"/>
      <c r="AC299" s="586"/>
      <c r="AD299" s="586"/>
      <c r="AE299" s="586"/>
      <c r="AF299" s="586"/>
      <c r="AG299" s="574"/>
      <c r="AH299" s="574"/>
      <c r="AI299" s="574"/>
      <c r="AJ299" s="574"/>
      <c r="AK299" s="574"/>
      <c r="AL299" s="586"/>
      <c r="AM299" s="586"/>
      <c r="AN299" s="586"/>
      <c r="AO299" s="586"/>
      <c r="AP299" s="586"/>
      <c r="AQ299" s="586"/>
      <c r="AR299" s="586"/>
      <c r="AS299" s="586"/>
      <c r="AT299" s="586"/>
      <c r="AU299" s="586"/>
      <c r="AV299" s="586"/>
      <c r="AW299" s="586"/>
      <c r="AX299" s="586"/>
      <c r="AY299" s="586"/>
      <c r="AZ299" s="586"/>
      <c r="BA299" s="586"/>
      <c r="BB299" s="586"/>
      <c r="BC299" s="586"/>
      <c r="BD299" s="586"/>
      <c r="BE299" s="586"/>
      <c r="BF299" s="586"/>
      <c r="BG299" s="586"/>
      <c r="BH299" s="586"/>
      <c r="BI299" s="586"/>
      <c r="BJ299" s="586"/>
      <c r="BK299" s="586"/>
      <c r="BL299" s="586"/>
      <c r="BM299" s="586"/>
      <c r="BN299" s="586"/>
      <c r="BO299" s="575"/>
      <c r="BP299" s="575"/>
      <c r="BQ299" s="610"/>
      <c r="BR299" s="610"/>
      <c r="BS299" s="586"/>
      <c r="BT299" s="586"/>
      <c r="BU299" s="586"/>
      <c r="BV299" s="586"/>
      <c r="BW299" s="586"/>
      <c r="BX299" s="586"/>
    </row>
    <row r="300" spans="9:76" s="305" customFormat="1" x14ac:dyDescent="0.2">
      <c r="I300" s="574"/>
      <c r="T300" s="574"/>
      <c r="U300" s="602"/>
      <c r="V300" s="597"/>
      <c r="W300" s="602"/>
      <c r="X300" s="597"/>
      <c r="Y300" s="575"/>
      <c r="Z300" s="575"/>
      <c r="AA300" s="575"/>
      <c r="AB300" s="586"/>
      <c r="AC300" s="586"/>
      <c r="AD300" s="586"/>
      <c r="AE300" s="586"/>
      <c r="AF300" s="586"/>
      <c r="AG300" s="574"/>
      <c r="AH300" s="574"/>
      <c r="AI300" s="574"/>
      <c r="AJ300" s="574"/>
      <c r="AK300" s="574"/>
      <c r="AL300" s="586"/>
      <c r="AM300" s="586"/>
      <c r="AN300" s="586"/>
      <c r="AO300" s="586"/>
      <c r="AP300" s="586"/>
      <c r="AQ300" s="586"/>
      <c r="AR300" s="586"/>
      <c r="AS300" s="586"/>
      <c r="AT300" s="586"/>
      <c r="AU300" s="586"/>
      <c r="AV300" s="586"/>
      <c r="AW300" s="586"/>
      <c r="AX300" s="586"/>
      <c r="AY300" s="586"/>
      <c r="AZ300" s="586"/>
      <c r="BA300" s="586"/>
      <c r="BB300" s="586"/>
      <c r="BC300" s="586"/>
      <c r="BD300" s="586"/>
      <c r="BE300" s="586"/>
      <c r="BF300" s="586"/>
      <c r="BG300" s="586"/>
      <c r="BH300" s="586"/>
      <c r="BI300" s="586"/>
      <c r="BJ300" s="586"/>
      <c r="BK300" s="586"/>
      <c r="BL300" s="586"/>
      <c r="BM300" s="586"/>
      <c r="BN300" s="586"/>
      <c r="BO300" s="575"/>
      <c r="BP300" s="575"/>
      <c r="BQ300" s="610"/>
      <c r="BR300" s="610"/>
      <c r="BS300" s="586"/>
      <c r="BT300" s="586"/>
      <c r="BU300" s="586"/>
      <c r="BV300" s="586"/>
      <c r="BW300" s="586"/>
      <c r="BX300" s="586"/>
    </row>
    <row r="301" spans="9:76" s="305" customFormat="1" x14ac:dyDescent="0.2">
      <c r="I301" s="574"/>
      <c r="T301" s="574"/>
      <c r="U301" s="602"/>
      <c r="V301" s="597"/>
      <c r="W301" s="602"/>
      <c r="X301" s="597"/>
      <c r="Y301" s="575"/>
      <c r="Z301" s="575"/>
      <c r="AA301" s="575"/>
      <c r="AB301" s="586"/>
      <c r="AC301" s="586"/>
      <c r="AD301" s="586"/>
      <c r="AE301" s="586"/>
      <c r="AF301" s="586"/>
      <c r="AG301" s="574"/>
      <c r="AH301" s="574"/>
      <c r="AI301" s="574"/>
      <c r="AJ301" s="574"/>
      <c r="AK301" s="574"/>
      <c r="AL301" s="586"/>
      <c r="AM301" s="586"/>
      <c r="AN301" s="586"/>
      <c r="AO301" s="586"/>
      <c r="AP301" s="586"/>
      <c r="AQ301" s="586"/>
      <c r="AR301" s="586"/>
      <c r="AS301" s="586"/>
      <c r="AT301" s="586"/>
      <c r="AU301" s="586"/>
      <c r="AV301" s="586"/>
      <c r="AW301" s="586"/>
      <c r="AX301" s="586"/>
      <c r="AY301" s="586"/>
      <c r="AZ301" s="586"/>
      <c r="BA301" s="586"/>
      <c r="BB301" s="586"/>
      <c r="BC301" s="586"/>
      <c r="BD301" s="586"/>
      <c r="BE301" s="586"/>
      <c r="BF301" s="586"/>
      <c r="BG301" s="586"/>
      <c r="BH301" s="586"/>
      <c r="BI301" s="586"/>
      <c r="BJ301" s="586"/>
      <c r="BK301" s="586"/>
      <c r="BL301" s="586"/>
      <c r="BM301" s="586"/>
      <c r="BN301" s="586"/>
      <c r="BO301" s="575"/>
      <c r="BP301" s="575"/>
      <c r="BQ301" s="610"/>
      <c r="BR301" s="610"/>
      <c r="BS301" s="586"/>
      <c r="BT301" s="586"/>
      <c r="BU301" s="586"/>
      <c r="BV301" s="586"/>
      <c r="BW301" s="586"/>
      <c r="BX301" s="586"/>
    </row>
    <row r="302" spans="9:76" s="305" customFormat="1" x14ac:dyDescent="0.2">
      <c r="I302" s="574"/>
      <c r="T302" s="574"/>
      <c r="U302" s="602"/>
      <c r="V302" s="597"/>
      <c r="W302" s="602"/>
      <c r="X302" s="597"/>
      <c r="Y302" s="575"/>
      <c r="Z302" s="575"/>
      <c r="AA302" s="575"/>
      <c r="AB302" s="586"/>
      <c r="AC302" s="586"/>
      <c r="AD302" s="586"/>
      <c r="AE302" s="586"/>
      <c r="AF302" s="586"/>
      <c r="AG302" s="574"/>
      <c r="AH302" s="574"/>
      <c r="AI302" s="574"/>
      <c r="AJ302" s="574"/>
      <c r="AK302" s="574"/>
      <c r="AL302" s="586"/>
      <c r="AM302" s="586"/>
      <c r="AN302" s="586"/>
      <c r="AO302" s="586"/>
      <c r="AP302" s="586"/>
      <c r="AQ302" s="586"/>
      <c r="AR302" s="586"/>
      <c r="AS302" s="586"/>
      <c r="AT302" s="586"/>
      <c r="AU302" s="586"/>
      <c r="AV302" s="586"/>
      <c r="AW302" s="586"/>
      <c r="AX302" s="586"/>
      <c r="AY302" s="586"/>
      <c r="AZ302" s="586"/>
      <c r="BA302" s="586"/>
      <c r="BB302" s="586"/>
      <c r="BC302" s="586"/>
      <c r="BD302" s="586"/>
      <c r="BE302" s="586"/>
      <c r="BF302" s="586"/>
      <c r="BG302" s="586"/>
      <c r="BH302" s="586"/>
      <c r="BI302" s="586"/>
      <c r="BJ302" s="586"/>
      <c r="BK302" s="586"/>
      <c r="BL302" s="586"/>
      <c r="BM302" s="586"/>
      <c r="BN302" s="586"/>
      <c r="BO302" s="575"/>
      <c r="BP302" s="575"/>
      <c r="BQ302" s="610"/>
      <c r="BR302" s="610"/>
      <c r="BS302" s="586"/>
      <c r="BT302" s="586"/>
      <c r="BU302" s="586"/>
      <c r="BV302" s="586"/>
      <c r="BW302" s="586"/>
      <c r="BX302" s="586"/>
    </row>
    <row r="303" spans="9:76" s="305" customFormat="1" x14ac:dyDescent="0.2">
      <c r="I303" s="574"/>
      <c r="T303" s="574"/>
      <c r="U303" s="602"/>
      <c r="V303" s="597"/>
      <c r="W303" s="602"/>
      <c r="X303" s="597"/>
      <c r="Y303" s="575"/>
      <c r="Z303" s="575"/>
      <c r="AA303" s="575"/>
      <c r="AB303" s="586"/>
      <c r="AC303" s="586"/>
      <c r="AD303" s="586"/>
      <c r="AE303" s="586"/>
      <c r="AF303" s="586"/>
      <c r="AG303" s="574"/>
      <c r="AH303" s="574"/>
      <c r="AI303" s="574"/>
      <c r="AJ303" s="574"/>
      <c r="AK303" s="574"/>
      <c r="AL303" s="586"/>
      <c r="AM303" s="586"/>
      <c r="AN303" s="586"/>
      <c r="AO303" s="586"/>
      <c r="AP303" s="586"/>
      <c r="AQ303" s="586"/>
      <c r="AR303" s="586"/>
      <c r="AS303" s="586"/>
      <c r="AT303" s="586"/>
      <c r="AU303" s="586"/>
      <c r="AV303" s="586"/>
      <c r="AW303" s="586"/>
      <c r="AX303" s="586"/>
      <c r="AY303" s="586"/>
      <c r="AZ303" s="586"/>
      <c r="BA303" s="586"/>
      <c r="BB303" s="586"/>
      <c r="BC303" s="586"/>
      <c r="BD303" s="586"/>
      <c r="BE303" s="586"/>
      <c r="BF303" s="586"/>
      <c r="BG303" s="586"/>
      <c r="BH303" s="586"/>
      <c r="BI303" s="586"/>
      <c r="BJ303" s="586"/>
      <c r="BK303" s="586"/>
      <c r="BL303" s="586"/>
      <c r="BM303" s="586"/>
      <c r="BN303" s="586"/>
      <c r="BO303" s="575"/>
      <c r="BP303" s="575"/>
      <c r="BQ303" s="610"/>
      <c r="BR303" s="610"/>
      <c r="BS303" s="586"/>
      <c r="BT303" s="586"/>
      <c r="BU303" s="586"/>
      <c r="BV303" s="586"/>
      <c r="BW303" s="586"/>
      <c r="BX303" s="586"/>
    </row>
    <row r="304" spans="9:76" s="305" customFormat="1" x14ac:dyDescent="0.2">
      <c r="I304" s="574"/>
      <c r="T304" s="574"/>
      <c r="U304" s="602"/>
      <c r="V304" s="597"/>
      <c r="W304" s="602"/>
      <c r="X304" s="597"/>
      <c r="Y304" s="575"/>
      <c r="Z304" s="575"/>
      <c r="AA304" s="575"/>
      <c r="AB304" s="586"/>
      <c r="AC304" s="586"/>
      <c r="AD304" s="586"/>
      <c r="AE304" s="586"/>
      <c r="AF304" s="586"/>
      <c r="AG304" s="574"/>
      <c r="AH304" s="574"/>
      <c r="AI304" s="574"/>
      <c r="AJ304" s="574"/>
      <c r="AK304" s="574"/>
      <c r="AL304" s="586"/>
      <c r="AM304" s="586"/>
      <c r="AN304" s="586"/>
      <c r="AO304" s="586"/>
      <c r="AP304" s="586"/>
      <c r="AQ304" s="586"/>
      <c r="AR304" s="586"/>
      <c r="AS304" s="586"/>
      <c r="AT304" s="586"/>
      <c r="AU304" s="586"/>
      <c r="AV304" s="586"/>
      <c r="AW304" s="586"/>
      <c r="AX304" s="586"/>
      <c r="AY304" s="586"/>
      <c r="AZ304" s="586"/>
      <c r="BA304" s="586"/>
      <c r="BB304" s="586"/>
      <c r="BC304" s="586"/>
      <c r="BD304" s="586"/>
      <c r="BE304" s="586"/>
      <c r="BF304" s="586"/>
      <c r="BG304" s="586"/>
      <c r="BH304" s="586"/>
      <c r="BI304" s="586"/>
      <c r="BJ304" s="586"/>
      <c r="BK304" s="586"/>
      <c r="BL304" s="586"/>
      <c r="BM304" s="586"/>
      <c r="BN304" s="586"/>
      <c r="BO304" s="575"/>
      <c r="BP304" s="575"/>
      <c r="BQ304" s="610"/>
      <c r="BR304" s="610"/>
      <c r="BS304" s="586"/>
      <c r="BT304" s="586"/>
      <c r="BU304" s="586"/>
      <c r="BV304" s="586"/>
      <c r="BW304" s="586"/>
      <c r="BX304" s="586"/>
    </row>
    <row r="305" spans="9:76" s="305" customFormat="1" x14ac:dyDescent="0.2">
      <c r="I305" s="574"/>
      <c r="T305" s="574"/>
      <c r="U305" s="602"/>
      <c r="V305" s="597"/>
      <c r="W305" s="602"/>
      <c r="X305" s="597"/>
      <c r="Y305" s="575"/>
      <c r="Z305" s="575"/>
      <c r="AA305" s="575"/>
      <c r="AB305" s="586"/>
      <c r="AC305" s="586"/>
      <c r="AD305" s="586"/>
      <c r="AE305" s="586"/>
      <c r="AF305" s="586"/>
      <c r="AG305" s="574"/>
      <c r="AH305" s="574"/>
      <c r="AI305" s="574"/>
      <c r="AJ305" s="574"/>
      <c r="AK305" s="574"/>
      <c r="AL305" s="586"/>
      <c r="AM305" s="586"/>
      <c r="AN305" s="586"/>
      <c r="AO305" s="586"/>
      <c r="AP305" s="586"/>
      <c r="AQ305" s="586"/>
      <c r="AR305" s="586"/>
      <c r="AS305" s="586"/>
      <c r="AT305" s="586"/>
      <c r="AU305" s="586"/>
      <c r="AV305" s="586"/>
      <c r="AW305" s="586"/>
      <c r="AX305" s="586"/>
      <c r="AY305" s="586"/>
      <c r="AZ305" s="586"/>
      <c r="BA305" s="586"/>
      <c r="BB305" s="586"/>
      <c r="BC305" s="586"/>
      <c r="BD305" s="586"/>
      <c r="BE305" s="586"/>
      <c r="BF305" s="586"/>
      <c r="BG305" s="586"/>
      <c r="BH305" s="586"/>
      <c r="BI305" s="586"/>
      <c r="BJ305" s="586"/>
      <c r="BK305" s="586"/>
      <c r="BL305" s="586"/>
      <c r="BM305" s="586"/>
      <c r="BN305" s="586"/>
      <c r="BO305" s="575"/>
      <c r="BP305" s="575"/>
      <c r="BQ305" s="610"/>
      <c r="BR305" s="610"/>
      <c r="BS305" s="586"/>
      <c r="BT305" s="586"/>
      <c r="BU305" s="586"/>
      <c r="BV305" s="586"/>
      <c r="BW305" s="586"/>
      <c r="BX305" s="586"/>
    </row>
    <row r="306" spans="9:76" s="305" customFormat="1" x14ac:dyDescent="0.2">
      <c r="I306" s="574"/>
      <c r="T306" s="574"/>
      <c r="U306" s="602"/>
      <c r="V306" s="597"/>
      <c r="W306" s="602"/>
      <c r="X306" s="597"/>
      <c r="Y306" s="575"/>
      <c r="Z306" s="575"/>
      <c r="AA306" s="575"/>
      <c r="AB306" s="586"/>
      <c r="AC306" s="586"/>
      <c r="AD306" s="586"/>
      <c r="AE306" s="586"/>
      <c r="AF306" s="586"/>
      <c r="AG306" s="574"/>
      <c r="AH306" s="574"/>
      <c r="AI306" s="574"/>
      <c r="AJ306" s="574"/>
      <c r="AK306" s="574"/>
      <c r="AL306" s="586"/>
      <c r="AM306" s="586"/>
      <c r="AN306" s="586"/>
      <c r="AO306" s="586"/>
      <c r="AP306" s="586"/>
      <c r="AQ306" s="586"/>
      <c r="AR306" s="586"/>
      <c r="AS306" s="586"/>
      <c r="AT306" s="586"/>
      <c r="AU306" s="586"/>
      <c r="AV306" s="586"/>
      <c r="AW306" s="586"/>
      <c r="AX306" s="586"/>
      <c r="AY306" s="586"/>
      <c r="AZ306" s="586"/>
      <c r="BA306" s="586"/>
      <c r="BB306" s="586"/>
      <c r="BC306" s="586"/>
      <c r="BD306" s="586"/>
      <c r="BE306" s="586"/>
      <c r="BF306" s="586"/>
      <c r="BG306" s="586"/>
      <c r="BH306" s="586"/>
      <c r="BI306" s="586"/>
      <c r="BJ306" s="586"/>
      <c r="BK306" s="586"/>
      <c r="BL306" s="586"/>
      <c r="BM306" s="586"/>
      <c r="BN306" s="586"/>
      <c r="BO306" s="575"/>
      <c r="BP306" s="575"/>
      <c r="BQ306" s="610"/>
      <c r="BR306" s="610"/>
      <c r="BS306" s="586"/>
      <c r="BT306" s="586"/>
      <c r="BU306" s="586"/>
      <c r="BV306" s="586"/>
      <c r="BW306" s="586"/>
      <c r="BX306" s="586"/>
    </row>
    <row r="307" spans="9:76" s="305" customFormat="1" x14ac:dyDescent="0.2">
      <c r="I307" s="574"/>
      <c r="T307" s="574"/>
      <c r="U307" s="602"/>
      <c r="V307" s="597"/>
      <c r="W307" s="602"/>
      <c r="X307" s="597"/>
      <c r="Y307" s="575"/>
      <c r="Z307" s="575"/>
      <c r="AA307" s="575"/>
      <c r="AB307" s="586"/>
      <c r="AC307" s="586"/>
      <c r="AD307" s="586"/>
      <c r="AE307" s="586"/>
      <c r="AF307" s="586"/>
      <c r="AG307" s="574"/>
      <c r="AH307" s="574"/>
      <c r="AI307" s="574"/>
      <c r="AJ307" s="574"/>
      <c r="AK307" s="574"/>
      <c r="AL307" s="586"/>
      <c r="AM307" s="586"/>
      <c r="AN307" s="586"/>
      <c r="AO307" s="586"/>
      <c r="AP307" s="586"/>
      <c r="AQ307" s="586"/>
      <c r="AR307" s="586"/>
      <c r="AS307" s="586"/>
      <c r="AT307" s="586"/>
      <c r="AU307" s="586"/>
      <c r="AV307" s="586"/>
      <c r="AW307" s="586"/>
      <c r="AX307" s="586"/>
      <c r="AY307" s="586"/>
      <c r="AZ307" s="586"/>
      <c r="BA307" s="586"/>
      <c r="BB307" s="586"/>
      <c r="BC307" s="586"/>
      <c r="BD307" s="586"/>
      <c r="BE307" s="586"/>
      <c r="BF307" s="586"/>
      <c r="BG307" s="586"/>
      <c r="BH307" s="586"/>
      <c r="BI307" s="586"/>
      <c r="BJ307" s="586"/>
      <c r="BK307" s="586"/>
      <c r="BL307" s="586"/>
      <c r="BM307" s="586"/>
      <c r="BN307" s="586"/>
      <c r="BO307" s="575"/>
      <c r="BP307" s="575"/>
      <c r="BQ307" s="610"/>
      <c r="BR307" s="610"/>
      <c r="BS307" s="586"/>
      <c r="BT307" s="586"/>
      <c r="BU307" s="586"/>
      <c r="BV307" s="586"/>
      <c r="BW307" s="586"/>
      <c r="BX307" s="586"/>
    </row>
    <row r="308" spans="9:76" s="305" customFormat="1" x14ac:dyDescent="0.2">
      <c r="I308" s="574"/>
      <c r="T308" s="574"/>
      <c r="U308" s="602"/>
      <c r="V308" s="597"/>
      <c r="W308" s="602"/>
      <c r="X308" s="597"/>
      <c r="Y308" s="575"/>
      <c r="Z308" s="575"/>
      <c r="AA308" s="575"/>
      <c r="AB308" s="586"/>
      <c r="AC308" s="586"/>
      <c r="AD308" s="586"/>
      <c r="AE308" s="586"/>
      <c r="AF308" s="586"/>
      <c r="AG308" s="574"/>
      <c r="AH308" s="574"/>
      <c r="AI308" s="574"/>
      <c r="AJ308" s="574"/>
      <c r="AK308" s="574"/>
      <c r="AL308" s="586"/>
      <c r="AM308" s="586"/>
      <c r="AN308" s="586"/>
      <c r="AO308" s="586"/>
      <c r="AP308" s="586"/>
      <c r="AQ308" s="586"/>
      <c r="AR308" s="586"/>
      <c r="AS308" s="586"/>
      <c r="AT308" s="586"/>
      <c r="AU308" s="586"/>
      <c r="AV308" s="586"/>
      <c r="AW308" s="586"/>
      <c r="AX308" s="586"/>
      <c r="AY308" s="586"/>
      <c r="AZ308" s="586"/>
      <c r="BA308" s="586"/>
      <c r="BB308" s="586"/>
      <c r="BC308" s="586"/>
      <c r="BD308" s="586"/>
      <c r="BE308" s="586"/>
      <c r="BF308" s="586"/>
      <c r="BG308" s="586"/>
      <c r="BH308" s="586"/>
      <c r="BI308" s="586"/>
      <c r="BJ308" s="586"/>
      <c r="BK308" s="586"/>
      <c r="BL308" s="586"/>
      <c r="BM308" s="586"/>
      <c r="BN308" s="586"/>
      <c r="BO308" s="575"/>
      <c r="BP308" s="575"/>
      <c r="BQ308" s="610"/>
      <c r="BR308" s="610"/>
      <c r="BS308" s="586"/>
      <c r="BT308" s="586"/>
      <c r="BU308" s="586"/>
      <c r="BV308" s="586"/>
      <c r="BW308" s="586"/>
      <c r="BX308" s="586"/>
    </row>
    <row r="309" spans="9:76" s="305" customFormat="1" x14ac:dyDescent="0.2">
      <c r="I309" s="574"/>
      <c r="T309" s="574"/>
      <c r="U309" s="602"/>
      <c r="V309" s="597"/>
      <c r="W309" s="602"/>
      <c r="X309" s="597"/>
      <c r="Y309" s="575"/>
      <c r="Z309" s="575"/>
      <c r="AA309" s="575"/>
      <c r="AB309" s="586"/>
      <c r="AC309" s="586"/>
      <c r="AD309" s="586"/>
      <c r="AE309" s="586"/>
      <c r="AF309" s="586"/>
      <c r="AG309" s="574"/>
      <c r="AH309" s="574"/>
      <c r="AI309" s="574"/>
      <c r="AJ309" s="574"/>
      <c r="AK309" s="574"/>
      <c r="AL309" s="586"/>
      <c r="AM309" s="586"/>
      <c r="AN309" s="586"/>
      <c r="AO309" s="586"/>
      <c r="AP309" s="586"/>
      <c r="AQ309" s="586"/>
      <c r="AR309" s="586"/>
      <c r="AS309" s="586"/>
      <c r="AT309" s="586"/>
      <c r="AU309" s="586"/>
      <c r="AV309" s="586"/>
      <c r="AW309" s="586"/>
      <c r="AX309" s="586"/>
      <c r="AY309" s="586"/>
      <c r="AZ309" s="586"/>
      <c r="BA309" s="586"/>
      <c r="BB309" s="586"/>
      <c r="BC309" s="586"/>
      <c r="BD309" s="586"/>
      <c r="BE309" s="586"/>
      <c r="BF309" s="586"/>
      <c r="BG309" s="586"/>
      <c r="BH309" s="586"/>
      <c r="BI309" s="586"/>
      <c r="BJ309" s="586"/>
      <c r="BK309" s="586"/>
      <c r="BL309" s="586"/>
      <c r="BM309" s="586"/>
      <c r="BN309" s="586"/>
      <c r="BO309" s="575"/>
      <c r="BP309" s="575"/>
      <c r="BQ309" s="610"/>
      <c r="BR309" s="610"/>
      <c r="BS309" s="586"/>
      <c r="BT309" s="586"/>
      <c r="BU309" s="586"/>
      <c r="BV309" s="586"/>
      <c r="BW309" s="586"/>
      <c r="BX309" s="586"/>
    </row>
    <row r="310" spans="9:76" s="305" customFormat="1" x14ac:dyDescent="0.2">
      <c r="I310" s="574"/>
      <c r="T310" s="574"/>
      <c r="U310" s="602"/>
      <c r="V310" s="597"/>
      <c r="W310" s="602"/>
      <c r="X310" s="597"/>
      <c r="Y310" s="575"/>
      <c r="Z310" s="575"/>
      <c r="AA310" s="575"/>
      <c r="AB310" s="586"/>
      <c r="AC310" s="586"/>
      <c r="AD310" s="586"/>
      <c r="AE310" s="586"/>
      <c r="AF310" s="586"/>
      <c r="AG310" s="574"/>
      <c r="AH310" s="574"/>
      <c r="AI310" s="574"/>
      <c r="AJ310" s="574"/>
      <c r="AK310" s="574"/>
      <c r="AL310" s="586"/>
      <c r="AM310" s="586"/>
      <c r="AN310" s="586"/>
      <c r="AO310" s="586"/>
      <c r="AP310" s="586"/>
      <c r="AQ310" s="586"/>
      <c r="AR310" s="586"/>
      <c r="AS310" s="586"/>
      <c r="AT310" s="586"/>
      <c r="AU310" s="586"/>
      <c r="AV310" s="586"/>
      <c r="AW310" s="586"/>
      <c r="AX310" s="586"/>
      <c r="AY310" s="586"/>
      <c r="AZ310" s="586"/>
      <c r="BA310" s="586"/>
      <c r="BB310" s="586"/>
      <c r="BC310" s="586"/>
      <c r="BD310" s="586"/>
      <c r="BE310" s="586"/>
      <c r="BF310" s="586"/>
      <c r="BG310" s="586"/>
      <c r="BH310" s="586"/>
      <c r="BI310" s="586"/>
      <c r="BJ310" s="586"/>
      <c r="BK310" s="586"/>
      <c r="BL310" s="586"/>
      <c r="BM310" s="586"/>
      <c r="BN310" s="586"/>
      <c r="BO310" s="575"/>
      <c r="BP310" s="575"/>
      <c r="BQ310" s="610"/>
      <c r="BR310" s="610"/>
      <c r="BS310" s="586"/>
      <c r="BT310" s="586"/>
      <c r="BU310" s="586"/>
      <c r="BV310" s="586"/>
      <c r="BW310" s="586"/>
      <c r="BX310" s="586"/>
    </row>
    <row r="311" spans="9:76" s="305" customFormat="1" x14ac:dyDescent="0.2">
      <c r="I311" s="574"/>
      <c r="T311" s="574"/>
      <c r="U311" s="602"/>
      <c r="V311" s="597"/>
      <c r="W311" s="602"/>
      <c r="X311" s="597"/>
      <c r="Y311" s="575"/>
      <c r="Z311" s="575"/>
      <c r="AA311" s="575"/>
      <c r="AB311" s="586"/>
      <c r="AC311" s="586"/>
      <c r="AD311" s="586"/>
      <c r="AE311" s="586"/>
      <c r="AF311" s="586"/>
      <c r="AG311" s="574"/>
      <c r="AH311" s="574"/>
      <c r="AI311" s="574"/>
      <c r="AJ311" s="574"/>
      <c r="AK311" s="574"/>
      <c r="AL311" s="586"/>
      <c r="AM311" s="586"/>
      <c r="AN311" s="586"/>
      <c r="AO311" s="586"/>
      <c r="AP311" s="586"/>
      <c r="AQ311" s="586"/>
      <c r="AR311" s="586"/>
      <c r="AS311" s="586"/>
      <c r="AT311" s="586"/>
      <c r="AU311" s="586"/>
      <c r="AV311" s="586"/>
      <c r="AW311" s="586"/>
      <c r="AX311" s="586"/>
      <c r="AY311" s="586"/>
      <c r="AZ311" s="586"/>
      <c r="BA311" s="586"/>
      <c r="BB311" s="586"/>
      <c r="BC311" s="586"/>
      <c r="BD311" s="586"/>
      <c r="BE311" s="586"/>
      <c r="BF311" s="586"/>
      <c r="BG311" s="586"/>
      <c r="BH311" s="586"/>
      <c r="BI311" s="586"/>
      <c r="BJ311" s="586"/>
      <c r="BK311" s="586"/>
      <c r="BL311" s="586"/>
      <c r="BM311" s="586"/>
      <c r="BN311" s="586"/>
      <c r="BO311" s="575"/>
      <c r="BP311" s="575"/>
      <c r="BQ311" s="610"/>
      <c r="BR311" s="610"/>
      <c r="BS311" s="586"/>
      <c r="BT311" s="586"/>
      <c r="BU311" s="586"/>
      <c r="BV311" s="586"/>
      <c r="BW311" s="586"/>
      <c r="BX311" s="586"/>
    </row>
    <row r="312" spans="9:76" s="305" customFormat="1" x14ac:dyDescent="0.2">
      <c r="I312" s="574"/>
      <c r="T312" s="574"/>
      <c r="U312" s="602"/>
      <c r="V312" s="597"/>
      <c r="W312" s="602"/>
      <c r="X312" s="597"/>
      <c r="Y312" s="575"/>
      <c r="Z312" s="575"/>
      <c r="AA312" s="575"/>
      <c r="AB312" s="586"/>
      <c r="AC312" s="586"/>
      <c r="AD312" s="586"/>
      <c r="AE312" s="586"/>
      <c r="AF312" s="586"/>
      <c r="AG312" s="574"/>
      <c r="AH312" s="574"/>
      <c r="AI312" s="574"/>
      <c r="AJ312" s="574"/>
      <c r="AK312" s="574"/>
      <c r="AL312" s="586"/>
      <c r="AM312" s="586"/>
      <c r="AN312" s="586"/>
      <c r="AO312" s="586"/>
      <c r="AP312" s="586"/>
      <c r="AQ312" s="586"/>
      <c r="AR312" s="586"/>
      <c r="AS312" s="586"/>
      <c r="AT312" s="586"/>
      <c r="AU312" s="586"/>
      <c r="AV312" s="586"/>
      <c r="AW312" s="586"/>
      <c r="AX312" s="586"/>
      <c r="AY312" s="586"/>
      <c r="AZ312" s="586"/>
      <c r="BA312" s="586"/>
      <c r="BB312" s="586"/>
      <c r="BC312" s="586"/>
      <c r="BD312" s="586"/>
      <c r="BE312" s="586"/>
      <c r="BF312" s="586"/>
      <c r="BG312" s="586"/>
      <c r="BH312" s="586"/>
      <c r="BI312" s="586"/>
      <c r="BJ312" s="586"/>
      <c r="BK312" s="586"/>
      <c r="BL312" s="586"/>
      <c r="BM312" s="586"/>
      <c r="BN312" s="586"/>
      <c r="BO312" s="575"/>
      <c r="BP312" s="575"/>
      <c r="BQ312" s="610"/>
      <c r="BR312" s="610"/>
      <c r="BS312" s="586"/>
      <c r="BT312" s="586"/>
      <c r="BU312" s="586"/>
      <c r="BV312" s="586"/>
      <c r="BW312" s="586"/>
      <c r="BX312" s="586"/>
    </row>
    <row r="313" spans="9:76" s="305" customFormat="1" x14ac:dyDescent="0.2">
      <c r="I313" s="574"/>
      <c r="T313" s="574"/>
      <c r="U313" s="602"/>
      <c r="V313" s="597"/>
      <c r="W313" s="602"/>
      <c r="X313" s="597"/>
      <c r="Y313" s="575"/>
      <c r="Z313" s="575"/>
      <c r="AA313" s="575"/>
      <c r="AB313" s="586"/>
      <c r="AC313" s="586"/>
      <c r="AD313" s="586"/>
      <c r="AE313" s="586"/>
      <c r="AF313" s="586"/>
      <c r="AG313" s="574"/>
      <c r="AH313" s="574"/>
      <c r="AI313" s="574"/>
      <c r="AJ313" s="574"/>
      <c r="AK313" s="574"/>
      <c r="AL313" s="586"/>
      <c r="AM313" s="586"/>
      <c r="AN313" s="586"/>
      <c r="AO313" s="586"/>
      <c r="AP313" s="586"/>
      <c r="AQ313" s="586"/>
      <c r="AR313" s="586"/>
      <c r="AS313" s="586"/>
      <c r="AT313" s="586"/>
      <c r="AU313" s="586"/>
      <c r="AV313" s="586"/>
      <c r="AW313" s="586"/>
      <c r="AX313" s="586"/>
      <c r="AY313" s="586"/>
      <c r="AZ313" s="586"/>
      <c r="BA313" s="586"/>
      <c r="BB313" s="586"/>
      <c r="BC313" s="586"/>
      <c r="BD313" s="586"/>
      <c r="BE313" s="586"/>
      <c r="BF313" s="586"/>
      <c r="BG313" s="586"/>
      <c r="BH313" s="586"/>
      <c r="BI313" s="586"/>
      <c r="BJ313" s="586"/>
      <c r="BK313" s="586"/>
      <c r="BL313" s="586"/>
      <c r="BM313" s="586"/>
      <c r="BN313" s="586"/>
      <c r="BO313" s="575"/>
      <c r="BP313" s="575"/>
      <c r="BQ313" s="610"/>
      <c r="BR313" s="610"/>
      <c r="BS313" s="586"/>
      <c r="BT313" s="586"/>
      <c r="BU313" s="586"/>
      <c r="BV313" s="586"/>
      <c r="BW313" s="586"/>
      <c r="BX313" s="586"/>
    </row>
    <row r="314" spans="9:76" s="305" customFormat="1" x14ac:dyDescent="0.2">
      <c r="I314" s="574"/>
      <c r="T314" s="574"/>
      <c r="U314" s="602"/>
      <c r="V314" s="597"/>
      <c r="W314" s="602"/>
      <c r="X314" s="597"/>
      <c r="Y314" s="575"/>
      <c r="Z314" s="575"/>
      <c r="AA314" s="575"/>
      <c r="AB314" s="586"/>
      <c r="AC314" s="586"/>
      <c r="AD314" s="586"/>
      <c r="AE314" s="586"/>
      <c r="AF314" s="586"/>
      <c r="AG314" s="574"/>
      <c r="AH314" s="574"/>
      <c r="AI314" s="574"/>
      <c r="AJ314" s="574"/>
      <c r="AK314" s="574"/>
      <c r="AL314" s="586"/>
      <c r="AM314" s="586"/>
      <c r="AN314" s="586"/>
      <c r="AO314" s="586"/>
      <c r="AP314" s="586"/>
      <c r="AQ314" s="586"/>
      <c r="AR314" s="586"/>
      <c r="AS314" s="586"/>
      <c r="AT314" s="586"/>
      <c r="AU314" s="586"/>
      <c r="AV314" s="586"/>
      <c r="AW314" s="586"/>
      <c r="AX314" s="586"/>
      <c r="AY314" s="586"/>
      <c r="AZ314" s="586"/>
      <c r="BA314" s="586"/>
      <c r="BB314" s="586"/>
      <c r="BC314" s="586"/>
      <c r="BD314" s="586"/>
      <c r="BE314" s="586"/>
      <c r="BF314" s="586"/>
      <c r="BG314" s="586"/>
      <c r="BH314" s="586"/>
      <c r="BI314" s="586"/>
      <c r="BJ314" s="586"/>
      <c r="BK314" s="586"/>
      <c r="BL314" s="586"/>
      <c r="BM314" s="586"/>
      <c r="BN314" s="586"/>
      <c r="BO314" s="575"/>
      <c r="BP314" s="575"/>
      <c r="BQ314" s="610"/>
      <c r="BR314" s="610"/>
      <c r="BS314" s="586"/>
      <c r="BT314" s="586"/>
      <c r="BU314" s="586"/>
      <c r="BV314" s="586"/>
      <c r="BW314" s="586"/>
      <c r="BX314" s="586"/>
    </row>
    <row r="315" spans="9:76" s="305" customFormat="1" x14ac:dyDescent="0.2">
      <c r="I315" s="574"/>
      <c r="T315" s="574"/>
      <c r="U315" s="602"/>
      <c r="V315" s="597"/>
      <c r="W315" s="602"/>
      <c r="X315" s="597"/>
      <c r="Y315" s="575"/>
      <c r="Z315" s="575"/>
      <c r="AA315" s="575"/>
      <c r="AB315" s="586"/>
      <c r="AC315" s="586"/>
      <c r="AD315" s="586"/>
      <c r="AE315" s="586"/>
      <c r="AF315" s="586"/>
      <c r="AG315" s="574"/>
      <c r="AH315" s="574"/>
      <c r="AI315" s="574"/>
      <c r="AJ315" s="574"/>
      <c r="AK315" s="574"/>
      <c r="AL315" s="586"/>
      <c r="AM315" s="586"/>
      <c r="AN315" s="586"/>
      <c r="AO315" s="586"/>
      <c r="AP315" s="586"/>
      <c r="AQ315" s="586"/>
      <c r="AR315" s="586"/>
      <c r="AS315" s="586"/>
      <c r="AT315" s="586"/>
      <c r="AU315" s="586"/>
      <c r="AV315" s="586"/>
      <c r="AW315" s="586"/>
      <c r="AX315" s="586"/>
      <c r="AY315" s="586"/>
      <c r="AZ315" s="586"/>
      <c r="BA315" s="586"/>
      <c r="BB315" s="586"/>
      <c r="BC315" s="586"/>
      <c r="BD315" s="586"/>
      <c r="BE315" s="586"/>
      <c r="BF315" s="586"/>
      <c r="BG315" s="586"/>
      <c r="BH315" s="586"/>
      <c r="BI315" s="586"/>
      <c r="BJ315" s="586"/>
      <c r="BK315" s="586"/>
      <c r="BL315" s="586"/>
      <c r="BM315" s="586"/>
      <c r="BN315" s="586"/>
      <c r="BO315" s="575"/>
      <c r="BP315" s="575"/>
      <c r="BQ315" s="610"/>
      <c r="BR315" s="610"/>
      <c r="BS315" s="586"/>
      <c r="BT315" s="586"/>
      <c r="BU315" s="586"/>
      <c r="BV315" s="586"/>
      <c r="BW315" s="586"/>
      <c r="BX315" s="586"/>
    </row>
    <row r="316" spans="9:76" s="305" customFormat="1" x14ac:dyDescent="0.2">
      <c r="I316" s="574"/>
      <c r="T316" s="574"/>
      <c r="U316" s="602"/>
      <c r="V316" s="597"/>
      <c r="W316" s="602"/>
      <c r="X316" s="597"/>
      <c r="Y316" s="575"/>
      <c r="Z316" s="575"/>
      <c r="AA316" s="575"/>
      <c r="AB316" s="586"/>
      <c r="AC316" s="586"/>
      <c r="AD316" s="586"/>
      <c r="AE316" s="586"/>
      <c r="AF316" s="586"/>
      <c r="AG316" s="574"/>
      <c r="AH316" s="574"/>
      <c r="AI316" s="574"/>
      <c r="AJ316" s="574"/>
      <c r="AK316" s="574"/>
      <c r="AL316" s="586"/>
      <c r="AM316" s="586"/>
      <c r="AN316" s="586"/>
      <c r="AO316" s="586"/>
      <c r="AP316" s="586"/>
      <c r="AQ316" s="586"/>
      <c r="AR316" s="586"/>
      <c r="AS316" s="586"/>
      <c r="AT316" s="586"/>
      <c r="AU316" s="586"/>
      <c r="AV316" s="586"/>
      <c r="AW316" s="586"/>
      <c r="AX316" s="586"/>
      <c r="AY316" s="586"/>
      <c r="AZ316" s="586"/>
      <c r="BA316" s="586"/>
      <c r="BB316" s="586"/>
      <c r="BC316" s="586"/>
      <c r="BD316" s="586"/>
      <c r="BE316" s="586"/>
      <c r="BF316" s="586"/>
      <c r="BG316" s="586"/>
      <c r="BH316" s="586"/>
      <c r="BI316" s="586"/>
      <c r="BJ316" s="586"/>
      <c r="BK316" s="586"/>
      <c r="BL316" s="586"/>
      <c r="BM316" s="586"/>
      <c r="BN316" s="586"/>
      <c r="BO316" s="575"/>
      <c r="BP316" s="575"/>
      <c r="BQ316" s="610"/>
      <c r="BR316" s="610"/>
      <c r="BS316" s="586"/>
      <c r="BT316" s="586"/>
      <c r="BU316" s="586"/>
      <c r="BV316" s="586"/>
      <c r="BW316" s="586"/>
      <c r="BX316" s="586"/>
    </row>
    <row r="317" spans="9:76" s="305" customFormat="1" x14ac:dyDescent="0.2">
      <c r="I317" s="574"/>
      <c r="T317" s="574"/>
      <c r="U317" s="602"/>
      <c r="V317" s="597"/>
      <c r="W317" s="602"/>
      <c r="X317" s="597"/>
      <c r="Y317" s="575"/>
      <c r="Z317" s="575"/>
      <c r="AA317" s="575"/>
      <c r="AB317" s="586"/>
      <c r="AC317" s="586"/>
      <c r="AD317" s="586"/>
      <c r="AE317" s="586"/>
      <c r="AF317" s="586"/>
      <c r="AG317" s="574"/>
      <c r="AH317" s="574"/>
      <c r="AI317" s="574"/>
      <c r="AJ317" s="574"/>
      <c r="AK317" s="574"/>
      <c r="AL317" s="586"/>
      <c r="AM317" s="586"/>
      <c r="AN317" s="586"/>
      <c r="AO317" s="586"/>
      <c r="AP317" s="586"/>
      <c r="AQ317" s="586"/>
      <c r="AR317" s="586"/>
      <c r="AS317" s="586"/>
      <c r="AT317" s="586"/>
      <c r="AU317" s="586"/>
      <c r="AV317" s="586"/>
      <c r="AW317" s="586"/>
      <c r="AX317" s="586"/>
      <c r="AY317" s="586"/>
      <c r="AZ317" s="586"/>
      <c r="BA317" s="586"/>
      <c r="BB317" s="586"/>
      <c r="BC317" s="586"/>
      <c r="BD317" s="586"/>
      <c r="BE317" s="586"/>
      <c r="BF317" s="586"/>
      <c r="BG317" s="586"/>
      <c r="BH317" s="586"/>
      <c r="BI317" s="586"/>
      <c r="BJ317" s="586"/>
      <c r="BK317" s="586"/>
      <c r="BL317" s="586"/>
      <c r="BM317" s="586"/>
      <c r="BN317" s="586"/>
      <c r="BO317" s="575"/>
      <c r="BP317" s="575"/>
      <c r="BQ317" s="610"/>
      <c r="BR317" s="610"/>
      <c r="BS317" s="586"/>
      <c r="BT317" s="586"/>
      <c r="BU317" s="586"/>
      <c r="BV317" s="586"/>
      <c r="BW317" s="586"/>
      <c r="BX317" s="586"/>
    </row>
    <row r="318" spans="9:76" s="305" customFormat="1" x14ac:dyDescent="0.2">
      <c r="I318" s="574"/>
      <c r="T318" s="574"/>
      <c r="U318" s="602"/>
      <c r="V318" s="597"/>
      <c r="W318" s="602"/>
      <c r="X318" s="597"/>
      <c r="Y318" s="575"/>
      <c r="Z318" s="575"/>
      <c r="AA318" s="575"/>
      <c r="AB318" s="586"/>
      <c r="AC318" s="586"/>
      <c r="AD318" s="586"/>
      <c r="AE318" s="586"/>
      <c r="AF318" s="586"/>
      <c r="AG318" s="574"/>
      <c r="AH318" s="574"/>
      <c r="AI318" s="574"/>
      <c r="AJ318" s="574"/>
      <c r="AK318" s="574"/>
      <c r="AL318" s="586"/>
      <c r="AM318" s="586"/>
      <c r="AN318" s="586"/>
      <c r="AO318" s="586"/>
      <c r="AP318" s="586"/>
      <c r="AQ318" s="586"/>
      <c r="AR318" s="586"/>
      <c r="AS318" s="586"/>
      <c r="AT318" s="586"/>
      <c r="AU318" s="586"/>
      <c r="AV318" s="586"/>
      <c r="AW318" s="586"/>
      <c r="AX318" s="586"/>
      <c r="AY318" s="586"/>
      <c r="AZ318" s="586"/>
      <c r="BA318" s="586"/>
      <c r="BB318" s="586"/>
      <c r="BC318" s="586"/>
      <c r="BD318" s="586"/>
      <c r="BE318" s="586"/>
      <c r="BF318" s="586"/>
      <c r="BG318" s="586"/>
      <c r="BH318" s="586"/>
      <c r="BI318" s="586"/>
      <c r="BJ318" s="586"/>
      <c r="BK318" s="586"/>
      <c r="BL318" s="586"/>
      <c r="BM318" s="586"/>
      <c r="BN318" s="586"/>
      <c r="BO318" s="575"/>
      <c r="BP318" s="575"/>
      <c r="BQ318" s="610"/>
      <c r="BR318" s="610"/>
      <c r="BS318" s="586"/>
      <c r="BT318" s="586"/>
      <c r="BU318" s="586"/>
      <c r="BV318" s="586"/>
      <c r="BW318" s="586"/>
      <c r="BX318" s="586"/>
    </row>
    <row r="319" spans="9:76" s="305" customFormat="1" x14ac:dyDescent="0.2">
      <c r="I319" s="574"/>
      <c r="T319" s="574"/>
      <c r="U319" s="602"/>
      <c r="V319" s="597"/>
      <c r="W319" s="602"/>
      <c r="X319" s="597"/>
      <c r="Y319" s="575"/>
      <c r="Z319" s="575"/>
      <c r="AA319" s="575"/>
      <c r="AB319" s="586"/>
      <c r="AC319" s="586"/>
      <c r="AD319" s="586"/>
      <c r="AE319" s="586"/>
      <c r="AF319" s="586"/>
      <c r="AG319" s="574"/>
      <c r="AH319" s="574"/>
      <c r="AI319" s="574"/>
      <c r="AJ319" s="574"/>
      <c r="AK319" s="574"/>
      <c r="AL319" s="586"/>
      <c r="AM319" s="586"/>
      <c r="AN319" s="586"/>
      <c r="AO319" s="586"/>
      <c r="AP319" s="586"/>
      <c r="AQ319" s="586"/>
      <c r="AR319" s="586"/>
      <c r="AS319" s="586"/>
      <c r="AT319" s="586"/>
      <c r="AU319" s="586"/>
      <c r="AV319" s="586"/>
      <c r="AW319" s="586"/>
      <c r="AX319" s="586"/>
      <c r="AY319" s="586"/>
      <c r="AZ319" s="586"/>
      <c r="BA319" s="586"/>
      <c r="BB319" s="586"/>
      <c r="BC319" s="586"/>
      <c r="BD319" s="586"/>
      <c r="BE319" s="586"/>
      <c r="BF319" s="586"/>
      <c r="BG319" s="586"/>
      <c r="BH319" s="586"/>
      <c r="BI319" s="586"/>
      <c r="BJ319" s="586"/>
      <c r="BK319" s="586"/>
      <c r="BL319" s="586"/>
      <c r="BM319" s="586"/>
      <c r="BN319" s="586"/>
      <c r="BO319" s="575"/>
      <c r="BP319" s="575"/>
      <c r="BQ319" s="610"/>
      <c r="BR319" s="610"/>
      <c r="BS319" s="586"/>
      <c r="BT319" s="586"/>
      <c r="BU319" s="586"/>
      <c r="BV319" s="586"/>
      <c r="BW319" s="586"/>
      <c r="BX319" s="586"/>
    </row>
    <row r="320" spans="9:76" s="305" customFormat="1" x14ac:dyDescent="0.2">
      <c r="I320" s="574"/>
      <c r="T320" s="574"/>
      <c r="U320" s="602"/>
      <c r="V320" s="597"/>
      <c r="W320" s="602"/>
      <c r="X320" s="597"/>
      <c r="Y320" s="575"/>
      <c r="Z320" s="575"/>
      <c r="AA320" s="575"/>
      <c r="AB320" s="586"/>
      <c r="AC320" s="586"/>
      <c r="AD320" s="586"/>
      <c r="AE320" s="586"/>
      <c r="AF320" s="586"/>
      <c r="AG320" s="574"/>
      <c r="AH320" s="574"/>
      <c r="AI320" s="574"/>
      <c r="AJ320" s="574"/>
      <c r="AK320" s="574"/>
      <c r="AL320" s="586"/>
      <c r="AM320" s="586"/>
      <c r="AN320" s="586"/>
      <c r="AO320" s="586"/>
      <c r="AP320" s="586"/>
      <c r="AQ320" s="586"/>
      <c r="AR320" s="586"/>
      <c r="AS320" s="586"/>
      <c r="AT320" s="586"/>
      <c r="AU320" s="586"/>
      <c r="AV320" s="586"/>
      <c r="AW320" s="586"/>
      <c r="AX320" s="586"/>
      <c r="AY320" s="586"/>
      <c r="AZ320" s="586"/>
      <c r="BA320" s="586"/>
      <c r="BB320" s="586"/>
      <c r="BC320" s="586"/>
      <c r="BD320" s="586"/>
      <c r="BE320" s="586"/>
      <c r="BF320" s="586"/>
      <c r="BG320" s="586"/>
      <c r="BH320" s="586"/>
      <c r="BI320" s="586"/>
      <c r="BJ320" s="586"/>
      <c r="BK320" s="586"/>
      <c r="BL320" s="586"/>
      <c r="BM320" s="586"/>
      <c r="BN320" s="586"/>
      <c r="BO320" s="575"/>
      <c r="BP320" s="575"/>
      <c r="BQ320" s="610"/>
      <c r="BR320" s="610"/>
      <c r="BS320" s="586"/>
      <c r="BT320" s="586"/>
      <c r="BU320" s="586"/>
      <c r="BV320" s="586"/>
      <c r="BW320" s="586"/>
      <c r="BX320" s="586"/>
    </row>
    <row r="321" spans="9:76" s="305" customFormat="1" x14ac:dyDescent="0.2">
      <c r="I321" s="574"/>
      <c r="T321" s="574"/>
      <c r="U321" s="602"/>
      <c r="V321" s="597"/>
      <c r="W321" s="602"/>
      <c r="X321" s="597"/>
      <c r="Y321" s="575"/>
      <c r="Z321" s="575"/>
      <c r="AA321" s="575"/>
      <c r="AB321" s="586"/>
      <c r="AC321" s="586"/>
      <c r="AD321" s="586"/>
      <c r="AE321" s="586"/>
      <c r="AF321" s="586"/>
      <c r="AG321" s="574"/>
      <c r="AH321" s="574"/>
      <c r="AI321" s="574"/>
      <c r="AJ321" s="574"/>
      <c r="AK321" s="574"/>
      <c r="AL321" s="586"/>
      <c r="AM321" s="586"/>
      <c r="AN321" s="586"/>
      <c r="AO321" s="586"/>
      <c r="AP321" s="586"/>
      <c r="AQ321" s="586"/>
      <c r="AR321" s="586"/>
      <c r="AS321" s="586"/>
      <c r="AT321" s="586"/>
      <c r="AU321" s="586"/>
      <c r="AV321" s="586"/>
      <c r="AW321" s="586"/>
      <c r="AX321" s="586"/>
      <c r="AY321" s="586"/>
      <c r="AZ321" s="586"/>
      <c r="BA321" s="586"/>
      <c r="BB321" s="586"/>
      <c r="BC321" s="586"/>
      <c r="BD321" s="586"/>
      <c r="BE321" s="586"/>
      <c r="BF321" s="586"/>
      <c r="BG321" s="586"/>
      <c r="BH321" s="586"/>
      <c r="BI321" s="586"/>
      <c r="BJ321" s="586"/>
      <c r="BK321" s="586"/>
      <c r="BL321" s="586"/>
      <c r="BM321" s="586"/>
      <c r="BN321" s="586"/>
      <c r="BO321" s="575"/>
      <c r="BP321" s="575"/>
      <c r="BQ321" s="610"/>
      <c r="BR321" s="610"/>
      <c r="BS321" s="586"/>
      <c r="BT321" s="586"/>
      <c r="BU321" s="586"/>
      <c r="BV321" s="586"/>
      <c r="BW321" s="586"/>
      <c r="BX321" s="586"/>
    </row>
    <row r="322" spans="9:76" s="305" customFormat="1" x14ac:dyDescent="0.2">
      <c r="I322" s="574"/>
      <c r="T322" s="574"/>
      <c r="U322" s="602"/>
      <c r="V322" s="597"/>
      <c r="W322" s="602"/>
      <c r="X322" s="597"/>
      <c r="Y322" s="575"/>
      <c r="Z322" s="575"/>
      <c r="AA322" s="575"/>
      <c r="AB322" s="586"/>
      <c r="AC322" s="586"/>
      <c r="AD322" s="586"/>
      <c r="AE322" s="586"/>
      <c r="AF322" s="586"/>
      <c r="AG322" s="574"/>
      <c r="AH322" s="574"/>
      <c r="AI322" s="574"/>
      <c r="AJ322" s="574"/>
      <c r="AK322" s="574"/>
      <c r="AL322" s="586"/>
      <c r="AM322" s="586"/>
      <c r="AN322" s="586"/>
      <c r="AO322" s="586"/>
      <c r="AP322" s="586"/>
      <c r="AQ322" s="586"/>
      <c r="AR322" s="586"/>
      <c r="AS322" s="586"/>
      <c r="AT322" s="586"/>
      <c r="AU322" s="586"/>
      <c r="AV322" s="586"/>
      <c r="AW322" s="586"/>
      <c r="AX322" s="586"/>
      <c r="AY322" s="586"/>
      <c r="AZ322" s="586"/>
      <c r="BA322" s="586"/>
      <c r="BB322" s="586"/>
      <c r="BC322" s="586"/>
      <c r="BD322" s="586"/>
      <c r="BE322" s="586"/>
      <c r="BF322" s="586"/>
      <c r="BG322" s="586"/>
      <c r="BH322" s="586"/>
      <c r="BI322" s="586"/>
      <c r="BJ322" s="586"/>
      <c r="BK322" s="586"/>
      <c r="BL322" s="586"/>
      <c r="BM322" s="586"/>
      <c r="BN322" s="586"/>
      <c r="BO322" s="575"/>
      <c r="BP322" s="575"/>
      <c r="BQ322" s="610"/>
      <c r="BR322" s="610"/>
      <c r="BS322" s="586"/>
      <c r="BT322" s="586"/>
      <c r="BU322" s="586"/>
      <c r="BV322" s="586"/>
      <c r="BW322" s="586"/>
      <c r="BX322" s="586"/>
    </row>
    <row r="323" spans="9:76" s="305" customFormat="1" x14ac:dyDescent="0.2">
      <c r="I323" s="574"/>
      <c r="T323" s="574"/>
      <c r="U323" s="602"/>
      <c r="V323" s="597"/>
      <c r="W323" s="602"/>
      <c r="X323" s="597"/>
      <c r="Y323" s="575"/>
      <c r="Z323" s="575"/>
      <c r="AA323" s="575"/>
      <c r="AB323" s="586"/>
      <c r="AC323" s="586"/>
      <c r="AD323" s="586"/>
      <c r="AE323" s="586"/>
      <c r="AF323" s="586"/>
      <c r="AG323" s="574"/>
      <c r="AH323" s="574"/>
      <c r="AI323" s="574"/>
      <c r="AJ323" s="574"/>
      <c r="AK323" s="574"/>
      <c r="AL323" s="586"/>
      <c r="AM323" s="586"/>
      <c r="AN323" s="586"/>
      <c r="AO323" s="586"/>
      <c r="AP323" s="586"/>
      <c r="AQ323" s="586"/>
      <c r="AR323" s="586"/>
      <c r="AS323" s="586"/>
      <c r="AT323" s="586"/>
      <c r="AU323" s="586"/>
      <c r="AV323" s="586"/>
      <c r="AW323" s="586"/>
      <c r="AX323" s="586"/>
      <c r="AY323" s="586"/>
      <c r="AZ323" s="586"/>
      <c r="BA323" s="586"/>
      <c r="BB323" s="586"/>
      <c r="BC323" s="586"/>
      <c r="BD323" s="586"/>
      <c r="BE323" s="586"/>
      <c r="BF323" s="586"/>
      <c r="BG323" s="586"/>
      <c r="BH323" s="586"/>
      <c r="BI323" s="586"/>
      <c r="BJ323" s="586"/>
      <c r="BK323" s="586"/>
      <c r="BL323" s="586"/>
      <c r="BM323" s="586"/>
      <c r="BN323" s="586"/>
      <c r="BO323" s="575"/>
      <c r="BP323" s="575"/>
      <c r="BQ323" s="610"/>
      <c r="BR323" s="610"/>
      <c r="BS323" s="586"/>
      <c r="BT323" s="586"/>
      <c r="BU323" s="586"/>
      <c r="BV323" s="586"/>
      <c r="BW323" s="586"/>
      <c r="BX323" s="586"/>
    </row>
    <row r="324" spans="9:76" s="305" customFormat="1" x14ac:dyDescent="0.2">
      <c r="I324" s="574"/>
      <c r="T324" s="574"/>
      <c r="U324" s="602"/>
      <c r="V324" s="597"/>
      <c r="W324" s="602"/>
      <c r="X324" s="597"/>
      <c r="Y324" s="575"/>
      <c r="Z324" s="575"/>
      <c r="AA324" s="575"/>
      <c r="AB324" s="586"/>
      <c r="AC324" s="586"/>
      <c r="AD324" s="586"/>
      <c r="AE324" s="586"/>
      <c r="AF324" s="586"/>
      <c r="AG324" s="574"/>
      <c r="AH324" s="574"/>
      <c r="AI324" s="574"/>
      <c r="AJ324" s="574"/>
      <c r="AK324" s="574"/>
      <c r="AL324" s="586"/>
      <c r="AM324" s="586"/>
      <c r="AN324" s="586"/>
      <c r="AO324" s="586"/>
      <c r="AP324" s="586"/>
      <c r="AQ324" s="586"/>
      <c r="AR324" s="586"/>
      <c r="AS324" s="586"/>
      <c r="AT324" s="586"/>
      <c r="AU324" s="586"/>
      <c r="AV324" s="586"/>
      <c r="AW324" s="586"/>
      <c r="AX324" s="586"/>
      <c r="AY324" s="586"/>
      <c r="AZ324" s="586"/>
      <c r="BA324" s="586"/>
      <c r="BB324" s="586"/>
      <c r="BC324" s="586"/>
      <c r="BD324" s="586"/>
      <c r="BE324" s="586"/>
      <c r="BF324" s="586"/>
      <c r="BG324" s="586"/>
      <c r="BH324" s="586"/>
      <c r="BI324" s="586"/>
      <c r="BJ324" s="586"/>
      <c r="BK324" s="586"/>
      <c r="BL324" s="586"/>
      <c r="BM324" s="586"/>
      <c r="BN324" s="586"/>
      <c r="BO324" s="575"/>
      <c r="BP324" s="575"/>
      <c r="BQ324" s="610"/>
      <c r="BR324" s="610"/>
      <c r="BS324" s="586"/>
      <c r="BT324" s="586"/>
      <c r="BU324" s="586"/>
      <c r="BV324" s="586"/>
      <c r="BW324" s="586"/>
      <c r="BX324" s="586"/>
    </row>
    <row r="325" spans="9:76" s="305" customFormat="1" x14ac:dyDescent="0.2">
      <c r="I325" s="574"/>
      <c r="T325" s="574"/>
      <c r="U325" s="602"/>
      <c r="V325" s="597"/>
      <c r="W325" s="602"/>
      <c r="X325" s="597"/>
      <c r="Y325" s="575"/>
      <c r="Z325" s="575"/>
      <c r="AA325" s="575"/>
      <c r="AB325" s="586"/>
      <c r="AC325" s="586"/>
      <c r="AD325" s="586"/>
      <c r="AE325" s="586"/>
      <c r="AF325" s="586"/>
      <c r="AG325" s="574"/>
      <c r="AH325" s="574"/>
      <c r="AI325" s="574"/>
      <c r="AJ325" s="574"/>
      <c r="AK325" s="574"/>
      <c r="AL325" s="586"/>
      <c r="AM325" s="586"/>
      <c r="AN325" s="586"/>
      <c r="AO325" s="586"/>
      <c r="AP325" s="586"/>
      <c r="AQ325" s="586"/>
      <c r="AR325" s="586"/>
      <c r="AS325" s="586"/>
      <c r="AT325" s="586"/>
      <c r="AU325" s="586"/>
      <c r="AV325" s="586"/>
      <c r="AW325" s="586"/>
      <c r="AX325" s="586"/>
      <c r="AY325" s="586"/>
      <c r="AZ325" s="586"/>
      <c r="BA325" s="586"/>
      <c r="BB325" s="586"/>
      <c r="BC325" s="586"/>
      <c r="BD325" s="586"/>
      <c r="BE325" s="586"/>
      <c r="BF325" s="586"/>
      <c r="BG325" s="586"/>
      <c r="BH325" s="586"/>
      <c r="BI325" s="586"/>
      <c r="BJ325" s="586"/>
      <c r="BK325" s="586"/>
      <c r="BL325" s="586"/>
      <c r="BM325" s="586"/>
      <c r="BN325" s="586"/>
      <c r="BO325" s="575"/>
      <c r="BP325" s="575"/>
      <c r="BQ325" s="610"/>
      <c r="BR325" s="610"/>
      <c r="BS325" s="586"/>
      <c r="BT325" s="586"/>
      <c r="BU325" s="586"/>
      <c r="BV325" s="586"/>
      <c r="BW325" s="586"/>
      <c r="BX325" s="586"/>
    </row>
    <row r="326" spans="9:76" s="305" customFormat="1" x14ac:dyDescent="0.2">
      <c r="I326" s="574"/>
      <c r="T326" s="574"/>
      <c r="U326" s="602"/>
      <c r="V326" s="597"/>
      <c r="W326" s="602"/>
      <c r="X326" s="597"/>
      <c r="Y326" s="575"/>
      <c r="Z326" s="575"/>
      <c r="AA326" s="575"/>
      <c r="AB326" s="586"/>
      <c r="AC326" s="586"/>
      <c r="AD326" s="586"/>
      <c r="AE326" s="586"/>
      <c r="AF326" s="586"/>
      <c r="AG326" s="574"/>
      <c r="AH326" s="574"/>
      <c r="AI326" s="574"/>
      <c r="AJ326" s="574"/>
      <c r="AK326" s="574"/>
      <c r="AL326" s="586"/>
      <c r="AM326" s="586"/>
      <c r="AN326" s="586"/>
      <c r="AO326" s="586"/>
      <c r="AP326" s="586"/>
      <c r="AQ326" s="586"/>
      <c r="AR326" s="586"/>
      <c r="AS326" s="586"/>
      <c r="AT326" s="586"/>
      <c r="AU326" s="586"/>
      <c r="AV326" s="586"/>
      <c r="AW326" s="586"/>
      <c r="AX326" s="586"/>
      <c r="AY326" s="586"/>
      <c r="AZ326" s="586"/>
      <c r="BA326" s="586"/>
      <c r="BB326" s="586"/>
      <c r="BC326" s="586"/>
      <c r="BD326" s="586"/>
      <c r="BE326" s="586"/>
      <c r="BF326" s="586"/>
      <c r="BG326" s="586"/>
      <c r="BH326" s="586"/>
      <c r="BI326" s="586"/>
      <c r="BJ326" s="586"/>
      <c r="BK326" s="586"/>
      <c r="BL326" s="586"/>
      <c r="BM326" s="586"/>
      <c r="BN326" s="586"/>
      <c r="BO326" s="575"/>
      <c r="BP326" s="575"/>
      <c r="BQ326" s="610"/>
      <c r="BR326" s="610"/>
      <c r="BS326" s="586"/>
      <c r="BT326" s="586"/>
      <c r="BU326" s="586"/>
      <c r="BV326" s="586"/>
      <c r="BW326" s="586"/>
      <c r="BX326" s="586"/>
    </row>
    <row r="327" spans="9:76" s="305" customFormat="1" x14ac:dyDescent="0.2">
      <c r="I327" s="574"/>
      <c r="T327" s="574"/>
      <c r="U327" s="602"/>
      <c r="V327" s="597"/>
      <c r="W327" s="602"/>
      <c r="X327" s="597"/>
      <c r="Y327" s="575"/>
      <c r="Z327" s="575"/>
      <c r="AA327" s="575"/>
      <c r="AB327" s="586"/>
      <c r="AC327" s="586"/>
      <c r="AD327" s="586"/>
      <c r="AE327" s="586"/>
      <c r="AF327" s="586"/>
      <c r="AG327" s="574"/>
      <c r="AH327" s="574"/>
      <c r="AI327" s="574"/>
      <c r="AJ327" s="574"/>
      <c r="AK327" s="574"/>
      <c r="AL327" s="586"/>
      <c r="AM327" s="586"/>
      <c r="AN327" s="586"/>
      <c r="AO327" s="586"/>
      <c r="AP327" s="586"/>
      <c r="AQ327" s="586"/>
      <c r="AR327" s="586"/>
      <c r="AS327" s="586"/>
      <c r="AT327" s="586"/>
      <c r="AU327" s="586"/>
      <c r="AV327" s="586"/>
      <c r="AW327" s="586"/>
      <c r="AX327" s="586"/>
      <c r="AY327" s="586"/>
      <c r="AZ327" s="586"/>
      <c r="BA327" s="586"/>
      <c r="BB327" s="586"/>
      <c r="BC327" s="586"/>
      <c r="BD327" s="586"/>
      <c r="BE327" s="586"/>
      <c r="BF327" s="586"/>
      <c r="BG327" s="586"/>
      <c r="BH327" s="586"/>
      <c r="BI327" s="586"/>
      <c r="BJ327" s="586"/>
      <c r="BK327" s="586"/>
      <c r="BL327" s="586"/>
      <c r="BM327" s="586"/>
      <c r="BN327" s="586"/>
      <c r="BO327" s="575"/>
      <c r="BP327" s="575"/>
      <c r="BQ327" s="610"/>
      <c r="BR327" s="610"/>
      <c r="BS327" s="586"/>
      <c r="BT327" s="586"/>
      <c r="BU327" s="586"/>
      <c r="BV327" s="586"/>
      <c r="BW327" s="586"/>
      <c r="BX327" s="586"/>
    </row>
    <row r="328" spans="9:76" s="305" customFormat="1" x14ac:dyDescent="0.2">
      <c r="I328" s="574"/>
      <c r="T328" s="574"/>
      <c r="U328" s="602"/>
      <c r="V328" s="597"/>
      <c r="W328" s="602"/>
      <c r="X328" s="597"/>
      <c r="Y328" s="575"/>
      <c r="Z328" s="575"/>
      <c r="AA328" s="575"/>
      <c r="AB328" s="586"/>
      <c r="AC328" s="586"/>
      <c r="AD328" s="586"/>
      <c r="AE328" s="586"/>
      <c r="AF328" s="586"/>
      <c r="AG328" s="574"/>
      <c r="AH328" s="574"/>
      <c r="AI328" s="574"/>
      <c r="AJ328" s="574"/>
      <c r="AK328" s="574"/>
      <c r="AL328" s="586"/>
      <c r="AM328" s="586"/>
      <c r="AN328" s="586"/>
      <c r="AO328" s="586"/>
      <c r="AP328" s="586"/>
      <c r="AQ328" s="586"/>
      <c r="AR328" s="586"/>
      <c r="AS328" s="586"/>
      <c r="AT328" s="586"/>
      <c r="AU328" s="586"/>
      <c r="AV328" s="586"/>
      <c r="AW328" s="586"/>
      <c r="AX328" s="586"/>
      <c r="AY328" s="586"/>
      <c r="AZ328" s="586"/>
      <c r="BA328" s="586"/>
      <c r="BB328" s="586"/>
      <c r="BC328" s="586"/>
      <c r="BD328" s="586"/>
      <c r="BE328" s="586"/>
      <c r="BF328" s="586"/>
      <c r="BG328" s="586"/>
      <c r="BH328" s="586"/>
      <c r="BI328" s="586"/>
      <c r="BJ328" s="586"/>
      <c r="BK328" s="586"/>
      <c r="BL328" s="586"/>
      <c r="BM328" s="586"/>
      <c r="BN328" s="586"/>
      <c r="BO328" s="575"/>
      <c r="BP328" s="575"/>
      <c r="BQ328" s="610"/>
      <c r="BR328" s="610"/>
      <c r="BS328" s="586"/>
      <c r="BT328" s="586"/>
      <c r="BU328" s="586"/>
      <c r="BV328" s="586"/>
      <c r="BW328" s="586"/>
      <c r="BX328" s="586"/>
    </row>
    <row r="329" spans="9:76" s="305" customFormat="1" x14ac:dyDescent="0.2">
      <c r="I329" s="574"/>
      <c r="T329" s="574"/>
      <c r="U329" s="602"/>
      <c r="V329" s="597"/>
      <c r="W329" s="602"/>
      <c r="X329" s="597"/>
      <c r="Y329" s="575"/>
      <c r="Z329" s="575"/>
      <c r="AA329" s="575"/>
      <c r="AB329" s="586"/>
      <c r="AC329" s="586"/>
      <c r="AD329" s="586"/>
      <c r="AE329" s="586"/>
      <c r="AF329" s="586"/>
      <c r="AG329" s="574"/>
      <c r="AH329" s="574"/>
      <c r="AI329" s="574"/>
      <c r="AJ329" s="574"/>
      <c r="AK329" s="574"/>
      <c r="AL329" s="586"/>
      <c r="AM329" s="586"/>
      <c r="AN329" s="586"/>
      <c r="AO329" s="586"/>
      <c r="AP329" s="586"/>
      <c r="AQ329" s="586"/>
      <c r="AR329" s="586"/>
      <c r="AS329" s="586"/>
      <c r="AT329" s="586"/>
      <c r="AU329" s="586"/>
      <c r="AV329" s="586"/>
      <c r="AW329" s="586"/>
      <c r="AX329" s="586"/>
      <c r="AY329" s="586"/>
      <c r="AZ329" s="586"/>
      <c r="BA329" s="586"/>
      <c r="BB329" s="586"/>
      <c r="BC329" s="586"/>
      <c r="BD329" s="586"/>
      <c r="BE329" s="586"/>
      <c r="BF329" s="586"/>
      <c r="BG329" s="586"/>
      <c r="BH329" s="586"/>
      <c r="BI329" s="586"/>
      <c r="BJ329" s="586"/>
      <c r="BK329" s="586"/>
      <c r="BL329" s="586"/>
      <c r="BM329" s="586"/>
      <c r="BN329" s="586"/>
      <c r="BO329" s="575"/>
      <c r="BP329" s="575"/>
      <c r="BQ329" s="610"/>
      <c r="BR329" s="610"/>
      <c r="BS329" s="586"/>
      <c r="BT329" s="586"/>
      <c r="BU329" s="586"/>
      <c r="BV329" s="586"/>
      <c r="BW329" s="586"/>
      <c r="BX329" s="586"/>
    </row>
    <row r="330" spans="9:76" s="305" customFormat="1" x14ac:dyDescent="0.2">
      <c r="I330" s="574"/>
      <c r="T330" s="574"/>
      <c r="U330" s="602"/>
      <c r="V330" s="597"/>
      <c r="W330" s="602"/>
      <c r="X330" s="597"/>
      <c r="Y330" s="575"/>
      <c r="Z330" s="575"/>
      <c r="AA330" s="575"/>
      <c r="AB330" s="586"/>
      <c r="AC330" s="586"/>
      <c r="AD330" s="586"/>
      <c r="AE330" s="586"/>
      <c r="AF330" s="586"/>
      <c r="AG330" s="574"/>
      <c r="AH330" s="574"/>
      <c r="AI330" s="574"/>
      <c r="AJ330" s="574"/>
      <c r="AK330" s="574"/>
      <c r="AL330" s="586"/>
      <c r="AM330" s="586"/>
      <c r="AN330" s="586"/>
      <c r="AO330" s="586"/>
      <c r="AP330" s="586"/>
      <c r="AQ330" s="586"/>
      <c r="AR330" s="586"/>
      <c r="AS330" s="586"/>
      <c r="AT330" s="586"/>
      <c r="AU330" s="586"/>
      <c r="AV330" s="586"/>
      <c r="AW330" s="586"/>
      <c r="AX330" s="586"/>
      <c r="AY330" s="586"/>
      <c r="AZ330" s="586"/>
      <c r="BA330" s="586"/>
      <c r="BB330" s="586"/>
      <c r="BC330" s="586"/>
      <c r="BD330" s="586"/>
      <c r="BE330" s="586"/>
      <c r="BF330" s="586"/>
      <c r="BG330" s="586"/>
      <c r="BH330" s="586"/>
      <c r="BI330" s="586"/>
      <c r="BJ330" s="586"/>
      <c r="BK330" s="586"/>
      <c r="BL330" s="586"/>
      <c r="BM330" s="586"/>
      <c r="BN330" s="586"/>
      <c r="BO330" s="575"/>
      <c r="BP330" s="575"/>
      <c r="BQ330" s="610"/>
      <c r="BR330" s="610"/>
      <c r="BS330" s="586"/>
      <c r="BT330" s="586"/>
      <c r="BU330" s="586"/>
      <c r="BV330" s="586"/>
      <c r="BW330" s="586"/>
      <c r="BX330" s="586"/>
    </row>
    <row r="331" spans="9:76" s="305" customFormat="1" x14ac:dyDescent="0.2">
      <c r="I331" s="574"/>
      <c r="T331" s="574"/>
      <c r="U331" s="602"/>
      <c r="V331" s="597"/>
      <c r="W331" s="602"/>
      <c r="X331" s="597"/>
      <c r="Y331" s="575"/>
      <c r="Z331" s="575"/>
      <c r="AA331" s="575"/>
      <c r="AB331" s="586"/>
      <c r="AC331" s="586"/>
      <c r="AD331" s="586"/>
      <c r="AE331" s="586"/>
      <c r="AF331" s="586"/>
      <c r="AG331" s="574"/>
      <c r="AH331" s="574"/>
      <c r="AI331" s="574"/>
      <c r="AJ331" s="574"/>
      <c r="AK331" s="574"/>
      <c r="AL331" s="586"/>
      <c r="AM331" s="586"/>
      <c r="AN331" s="586"/>
      <c r="AO331" s="586"/>
      <c r="AP331" s="586"/>
      <c r="AQ331" s="586"/>
      <c r="AR331" s="586"/>
      <c r="AS331" s="586"/>
      <c r="AT331" s="586"/>
      <c r="AU331" s="586"/>
      <c r="AV331" s="586"/>
      <c r="AW331" s="586"/>
      <c r="AX331" s="586"/>
      <c r="AY331" s="586"/>
      <c r="AZ331" s="586"/>
      <c r="BA331" s="586"/>
      <c r="BB331" s="586"/>
      <c r="BC331" s="586"/>
      <c r="BD331" s="586"/>
      <c r="BE331" s="586"/>
      <c r="BF331" s="586"/>
      <c r="BG331" s="586"/>
      <c r="BH331" s="586"/>
      <c r="BI331" s="586"/>
      <c r="BJ331" s="586"/>
      <c r="BK331" s="586"/>
      <c r="BL331" s="586"/>
      <c r="BM331" s="586"/>
      <c r="BN331" s="586"/>
      <c r="BO331" s="575"/>
      <c r="BP331" s="575"/>
      <c r="BQ331" s="610"/>
      <c r="BR331" s="610"/>
      <c r="BS331" s="586"/>
      <c r="BT331" s="586"/>
      <c r="BU331" s="586"/>
      <c r="BV331" s="586"/>
      <c r="BW331" s="586"/>
      <c r="BX331" s="586"/>
    </row>
    <row r="332" spans="9:76" s="305" customFormat="1" x14ac:dyDescent="0.2">
      <c r="I332" s="574"/>
      <c r="T332" s="574"/>
      <c r="U332" s="602"/>
      <c r="V332" s="597"/>
      <c r="W332" s="602"/>
      <c r="X332" s="597"/>
      <c r="Y332" s="575"/>
      <c r="Z332" s="575"/>
      <c r="AA332" s="575"/>
      <c r="AB332" s="586"/>
      <c r="AC332" s="586"/>
      <c r="AD332" s="586"/>
      <c r="AE332" s="586"/>
      <c r="AF332" s="586"/>
      <c r="AG332" s="574"/>
      <c r="AH332" s="574"/>
      <c r="AI332" s="574"/>
      <c r="AJ332" s="574"/>
      <c r="AK332" s="574"/>
      <c r="AL332" s="586"/>
      <c r="AM332" s="586"/>
      <c r="AN332" s="586"/>
      <c r="AO332" s="586"/>
      <c r="AP332" s="586"/>
      <c r="AQ332" s="586"/>
      <c r="AR332" s="586"/>
      <c r="AS332" s="586"/>
      <c r="AT332" s="586"/>
      <c r="AU332" s="586"/>
      <c r="AV332" s="586"/>
      <c r="AW332" s="586"/>
      <c r="AX332" s="586"/>
      <c r="AY332" s="586"/>
      <c r="AZ332" s="586"/>
      <c r="BA332" s="586"/>
      <c r="BB332" s="586"/>
      <c r="BC332" s="586"/>
      <c r="BD332" s="586"/>
      <c r="BE332" s="586"/>
      <c r="BF332" s="586"/>
      <c r="BG332" s="586"/>
      <c r="BH332" s="586"/>
      <c r="BI332" s="586"/>
      <c r="BJ332" s="586"/>
      <c r="BK332" s="586"/>
      <c r="BL332" s="586"/>
      <c r="BM332" s="586"/>
      <c r="BN332" s="586"/>
      <c r="BO332" s="575"/>
      <c r="BP332" s="575"/>
      <c r="BQ332" s="610"/>
      <c r="BR332" s="610"/>
      <c r="BS332" s="586"/>
      <c r="BT332" s="586"/>
      <c r="BU332" s="586"/>
      <c r="BV332" s="586"/>
      <c r="BW332" s="586"/>
      <c r="BX332" s="586"/>
    </row>
    <row r="333" spans="9:76" s="305" customFormat="1" x14ac:dyDescent="0.2">
      <c r="I333" s="574"/>
      <c r="T333" s="574"/>
      <c r="U333" s="602"/>
      <c r="V333" s="597"/>
      <c r="W333" s="602"/>
      <c r="X333" s="597"/>
      <c r="Y333" s="575"/>
      <c r="Z333" s="575"/>
      <c r="AA333" s="575"/>
      <c r="AB333" s="586"/>
      <c r="AC333" s="586"/>
      <c r="AD333" s="586"/>
      <c r="AE333" s="586"/>
      <c r="AF333" s="586"/>
      <c r="AG333" s="574"/>
      <c r="AH333" s="574"/>
      <c r="AI333" s="574"/>
      <c r="AJ333" s="574"/>
      <c r="AK333" s="574"/>
      <c r="AL333" s="586"/>
      <c r="AM333" s="586"/>
      <c r="AN333" s="586"/>
      <c r="AO333" s="586"/>
      <c r="AP333" s="586"/>
      <c r="AQ333" s="586"/>
      <c r="AR333" s="586"/>
      <c r="AS333" s="586"/>
      <c r="AT333" s="586"/>
      <c r="AU333" s="586"/>
      <c r="AV333" s="586"/>
      <c r="AW333" s="586"/>
      <c r="AX333" s="586"/>
      <c r="AY333" s="586"/>
      <c r="AZ333" s="586"/>
      <c r="BA333" s="586"/>
      <c r="BB333" s="586"/>
      <c r="BC333" s="586"/>
      <c r="BD333" s="586"/>
      <c r="BE333" s="586"/>
      <c r="BF333" s="586"/>
      <c r="BG333" s="586"/>
      <c r="BH333" s="586"/>
      <c r="BI333" s="586"/>
      <c r="BJ333" s="586"/>
      <c r="BK333" s="586"/>
      <c r="BL333" s="586"/>
      <c r="BM333" s="586"/>
      <c r="BN333" s="586"/>
      <c r="BO333" s="575"/>
      <c r="BP333" s="575"/>
      <c r="BQ333" s="610"/>
      <c r="BR333" s="610"/>
      <c r="BS333" s="586"/>
      <c r="BT333" s="586"/>
      <c r="BU333" s="586"/>
      <c r="BV333" s="586"/>
      <c r="BW333" s="586"/>
      <c r="BX333" s="586"/>
    </row>
    <row r="334" spans="9:76" s="305" customFormat="1" x14ac:dyDescent="0.2">
      <c r="I334" s="574"/>
      <c r="T334" s="574"/>
      <c r="U334" s="602"/>
      <c r="V334" s="597"/>
      <c r="W334" s="602"/>
      <c r="X334" s="597"/>
      <c r="Y334" s="575"/>
      <c r="Z334" s="575"/>
      <c r="AA334" s="575"/>
      <c r="AB334" s="586"/>
      <c r="AC334" s="586"/>
      <c r="AD334" s="586"/>
      <c r="AE334" s="586"/>
      <c r="AF334" s="586"/>
      <c r="AG334" s="574"/>
      <c r="AH334" s="574"/>
      <c r="AI334" s="574"/>
      <c r="AJ334" s="574"/>
      <c r="AK334" s="574"/>
      <c r="AL334" s="586"/>
      <c r="AM334" s="586"/>
      <c r="AN334" s="586"/>
      <c r="AO334" s="586"/>
      <c r="AP334" s="586"/>
      <c r="AQ334" s="586"/>
      <c r="AR334" s="586"/>
      <c r="AS334" s="586"/>
      <c r="AT334" s="586"/>
      <c r="AU334" s="586"/>
      <c r="AV334" s="586"/>
      <c r="AW334" s="586"/>
      <c r="AX334" s="586"/>
      <c r="AY334" s="586"/>
      <c r="AZ334" s="586"/>
      <c r="BA334" s="586"/>
      <c r="BB334" s="586"/>
      <c r="BC334" s="586"/>
      <c r="BD334" s="586"/>
      <c r="BE334" s="586"/>
      <c r="BF334" s="586"/>
      <c r="BG334" s="586"/>
      <c r="BH334" s="586"/>
      <c r="BI334" s="586"/>
      <c r="BJ334" s="586"/>
      <c r="BK334" s="586"/>
      <c r="BL334" s="586"/>
      <c r="BM334" s="586"/>
      <c r="BN334" s="586"/>
      <c r="BO334" s="575"/>
      <c r="BP334" s="575"/>
      <c r="BQ334" s="610"/>
      <c r="BR334" s="610"/>
      <c r="BS334" s="586"/>
      <c r="BT334" s="586"/>
      <c r="BU334" s="586"/>
      <c r="BV334" s="586"/>
      <c r="BW334" s="586"/>
      <c r="BX334" s="586"/>
    </row>
    <row r="335" spans="9:76" s="305" customFormat="1" x14ac:dyDescent="0.2">
      <c r="I335" s="574"/>
      <c r="T335" s="574"/>
      <c r="U335" s="602"/>
      <c r="V335" s="597"/>
      <c r="W335" s="602"/>
      <c r="X335" s="597"/>
      <c r="Y335" s="575"/>
      <c r="Z335" s="575"/>
      <c r="AA335" s="575"/>
      <c r="AB335" s="586"/>
      <c r="AC335" s="586"/>
      <c r="AD335" s="586"/>
      <c r="AE335" s="586"/>
      <c r="AF335" s="586"/>
      <c r="AG335" s="574"/>
      <c r="AH335" s="574"/>
      <c r="AI335" s="574"/>
      <c r="AJ335" s="574"/>
      <c r="AK335" s="574"/>
      <c r="AL335" s="586"/>
      <c r="AM335" s="586"/>
      <c r="AN335" s="586"/>
      <c r="AO335" s="586"/>
      <c r="AP335" s="586"/>
      <c r="AQ335" s="586"/>
      <c r="AR335" s="586"/>
      <c r="AS335" s="586"/>
      <c r="AT335" s="586"/>
      <c r="AU335" s="586"/>
      <c r="AV335" s="586"/>
      <c r="AW335" s="586"/>
      <c r="AX335" s="586"/>
      <c r="AY335" s="586"/>
      <c r="AZ335" s="586"/>
      <c r="BA335" s="586"/>
      <c r="BB335" s="586"/>
      <c r="BC335" s="586"/>
      <c r="BD335" s="586"/>
      <c r="BE335" s="586"/>
      <c r="BF335" s="586"/>
      <c r="BG335" s="586"/>
      <c r="BH335" s="586"/>
      <c r="BI335" s="586"/>
      <c r="BJ335" s="586"/>
      <c r="BK335" s="586"/>
      <c r="BL335" s="586"/>
      <c r="BM335" s="586"/>
      <c r="BN335" s="586"/>
      <c r="BO335" s="575"/>
      <c r="BP335" s="575"/>
      <c r="BQ335" s="610"/>
      <c r="BR335" s="610"/>
      <c r="BS335" s="586"/>
      <c r="BT335" s="586"/>
      <c r="BU335" s="586"/>
      <c r="BV335" s="586"/>
      <c r="BW335" s="586"/>
      <c r="BX335" s="586"/>
    </row>
    <row r="336" spans="9:76" s="305" customFormat="1" x14ac:dyDescent="0.2">
      <c r="I336" s="574"/>
      <c r="T336" s="574"/>
      <c r="U336" s="602"/>
      <c r="V336" s="597"/>
      <c r="W336" s="602"/>
      <c r="X336" s="597"/>
      <c r="Y336" s="575"/>
      <c r="Z336" s="575"/>
      <c r="AA336" s="575"/>
      <c r="AB336" s="586"/>
      <c r="AC336" s="586"/>
      <c r="AD336" s="586"/>
      <c r="AE336" s="586"/>
      <c r="AF336" s="586"/>
      <c r="AG336" s="574"/>
      <c r="AH336" s="574"/>
      <c r="AI336" s="574"/>
      <c r="AJ336" s="574"/>
      <c r="AK336" s="574"/>
      <c r="AL336" s="586"/>
      <c r="AM336" s="586"/>
      <c r="AN336" s="586"/>
      <c r="AO336" s="586"/>
      <c r="AP336" s="586"/>
      <c r="AQ336" s="586"/>
      <c r="AR336" s="586"/>
      <c r="AS336" s="586"/>
      <c r="AT336" s="586"/>
      <c r="AU336" s="586"/>
      <c r="AV336" s="586"/>
      <c r="AW336" s="586"/>
      <c r="AX336" s="586"/>
      <c r="AY336" s="586"/>
      <c r="AZ336" s="586"/>
      <c r="BA336" s="586"/>
      <c r="BB336" s="586"/>
      <c r="BC336" s="586"/>
      <c r="BD336" s="586"/>
      <c r="BE336" s="586"/>
      <c r="BF336" s="586"/>
      <c r="BG336" s="586"/>
      <c r="BH336" s="586"/>
      <c r="BI336" s="586"/>
      <c r="BJ336" s="586"/>
      <c r="BK336" s="586"/>
      <c r="BL336" s="586"/>
      <c r="BM336" s="586"/>
      <c r="BN336" s="586"/>
      <c r="BO336" s="575"/>
      <c r="BP336" s="575"/>
      <c r="BQ336" s="610"/>
      <c r="BR336" s="610"/>
      <c r="BS336" s="586"/>
      <c r="BT336" s="586"/>
      <c r="BU336" s="586"/>
      <c r="BV336" s="586"/>
      <c r="BW336" s="586"/>
      <c r="BX336" s="586"/>
    </row>
    <row r="337" spans="9:76" s="305" customFormat="1" x14ac:dyDescent="0.2">
      <c r="I337" s="574"/>
      <c r="T337" s="574"/>
      <c r="U337" s="602"/>
      <c r="V337" s="597"/>
      <c r="W337" s="602"/>
      <c r="X337" s="597"/>
      <c r="Y337" s="575"/>
      <c r="Z337" s="575"/>
      <c r="AA337" s="575"/>
      <c r="AB337" s="586"/>
      <c r="AC337" s="586"/>
      <c r="AD337" s="586"/>
      <c r="AE337" s="586"/>
      <c r="AF337" s="586"/>
      <c r="AG337" s="574"/>
      <c r="AH337" s="574"/>
      <c r="AI337" s="574"/>
      <c r="AJ337" s="574"/>
      <c r="AK337" s="574"/>
      <c r="AL337" s="586"/>
      <c r="AM337" s="586"/>
      <c r="AN337" s="586"/>
      <c r="AO337" s="586"/>
      <c r="AP337" s="586"/>
      <c r="AQ337" s="586"/>
      <c r="AR337" s="586"/>
      <c r="AS337" s="586"/>
      <c r="AT337" s="586"/>
      <c r="AU337" s="586"/>
      <c r="AV337" s="586"/>
      <c r="AW337" s="586"/>
      <c r="AX337" s="586"/>
      <c r="AY337" s="586"/>
      <c r="AZ337" s="586"/>
      <c r="BA337" s="586"/>
      <c r="BB337" s="586"/>
      <c r="BC337" s="586"/>
      <c r="BD337" s="586"/>
      <c r="BE337" s="586"/>
      <c r="BF337" s="586"/>
      <c r="BG337" s="586"/>
      <c r="BH337" s="586"/>
      <c r="BI337" s="586"/>
      <c r="BJ337" s="586"/>
      <c r="BK337" s="586"/>
      <c r="BL337" s="586"/>
      <c r="BM337" s="586"/>
      <c r="BN337" s="586"/>
      <c r="BO337" s="575"/>
      <c r="BP337" s="575"/>
      <c r="BQ337" s="610"/>
      <c r="BR337" s="610"/>
      <c r="BS337" s="586"/>
      <c r="BT337" s="586"/>
      <c r="BU337" s="586"/>
      <c r="BV337" s="586"/>
      <c r="BW337" s="586"/>
      <c r="BX337" s="586"/>
    </row>
    <row r="338" spans="9:76" s="305" customFormat="1" x14ac:dyDescent="0.2">
      <c r="I338" s="574"/>
      <c r="T338" s="574"/>
      <c r="U338" s="602"/>
      <c r="V338" s="597"/>
      <c r="W338" s="602"/>
      <c r="X338" s="597"/>
      <c r="Y338" s="575"/>
      <c r="Z338" s="575"/>
      <c r="AA338" s="575"/>
      <c r="AB338" s="586"/>
      <c r="AC338" s="586"/>
      <c r="AD338" s="586"/>
      <c r="AE338" s="586"/>
      <c r="AF338" s="586"/>
      <c r="AG338" s="574"/>
      <c r="AH338" s="574"/>
      <c r="AI338" s="574"/>
      <c r="AJ338" s="574"/>
      <c r="AK338" s="574"/>
      <c r="AL338" s="586"/>
      <c r="AM338" s="586"/>
      <c r="AN338" s="586"/>
      <c r="AO338" s="586"/>
      <c r="AP338" s="586"/>
      <c r="AQ338" s="586"/>
      <c r="AR338" s="586"/>
      <c r="AS338" s="586"/>
      <c r="AT338" s="586"/>
      <c r="AU338" s="586"/>
      <c r="AV338" s="586"/>
      <c r="AW338" s="586"/>
      <c r="AX338" s="586"/>
      <c r="AY338" s="586"/>
      <c r="AZ338" s="586"/>
      <c r="BA338" s="586"/>
      <c r="BB338" s="586"/>
      <c r="BC338" s="586"/>
      <c r="BD338" s="586"/>
      <c r="BE338" s="586"/>
      <c r="BF338" s="586"/>
      <c r="BG338" s="586"/>
      <c r="BH338" s="586"/>
      <c r="BI338" s="586"/>
      <c r="BJ338" s="586"/>
      <c r="BK338" s="586"/>
      <c r="BL338" s="586"/>
      <c r="BM338" s="586"/>
      <c r="BN338" s="586"/>
      <c r="BO338" s="575"/>
      <c r="BP338" s="575"/>
      <c r="BQ338" s="610"/>
      <c r="BR338" s="610"/>
      <c r="BS338" s="586"/>
      <c r="BT338" s="586"/>
      <c r="BU338" s="586"/>
      <c r="BV338" s="586"/>
      <c r="BW338" s="586"/>
      <c r="BX338" s="586"/>
    </row>
    <row r="339" spans="9:76" s="305" customFormat="1" x14ac:dyDescent="0.2">
      <c r="I339" s="574"/>
      <c r="T339" s="574"/>
      <c r="U339" s="602"/>
      <c r="V339" s="597"/>
      <c r="W339" s="602"/>
      <c r="X339" s="597"/>
      <c r="Y339" s="575"/>
      <c r="Z339" s="575"/>
      <c r="AA339" s="575"/>
      <c r="AB339" s="586"/>
      <c r="AC339" s="586"/>
      <c r="AD339" s="586"/>
      <c r="AE339" s="586"/>
      <c r="AF339" s="586"/>
      <c r="AG339" s="574"/>
      <c r="AH339" s="574"/>
      <c r="AI339" s="574"/>
      <c r="AJ339" s="574"/>
      <c r="AK339" s="574"/>
      <c r="AL339" s="586"/>
      <c r="AM339" s="586"/>
      <c r="AN339" s="586"/>
      <c r="AO339" s="586"/>
      <c r="AP339" s="586"/>
      <c r="AQ339" s="586"/>
      <c r="AR339" s="586"/>
      <c r="AS339" s="586"/>
      <c r="AT339" s="586"/>
      <c r="AU339" s="586"/>
      <c r="AV339" s="586"/>
      <c r="AW339" s="586"/>
      <c r="AX339" s="586"/>
      <c r="AY339" s="586"/>
      <c r="AZ339" s="586"/>
      <c r="BA339" s="586"/>
      <c r="BB339" s="586"/>
      <c r="BC339" s="586"/>
      <c r="BD339" s="586"/>
      <c r="BE339" s="586"/>
      <c r="BF339" s="586"/>
      <c r="BG339" s="586"/>
      <c r="BH339" s="586"/>
      <c r="BI339" s="586"/>
      <c r="BJ339" s="586"/>
      <c r="BK339" s="586"/>
      <c r="BL339" s="586"/>
      <c r="BM339" s="586"/>
      <c r="BN339" s="586"/>
      <c r="BO339" s="575"/>
      <c r="BP339" s="575"/>
      <c r="BQ339" s="610"/>
      <c r="BR339" s="610"/>
      <c r="BS339" s="586"/>
      <c r="BT339" s="586"/>
      <c r="BU339" s="586"/>
      <c r="BV339" s="586"/>
      <c r="BW339" s="586"/>
      <c r="BX339" s="586"/>
    </row>
    <row r="340" spans="9:76" s="305" customFormat="1" x14ac:dyDescent="0.2">
      <c r="I340" s="574"/>
      <c r="T340" s="574"/>
      <c r="U340" s="602"/>
      <c r="V340" s="597"/>
      <c r="W340" s="602"/>
      <c r="X340" s="597"/>
      <c r="Y340" s="575"/>
      <c r="Z340" s="575"/>
      <c r="AA340" s="575"/>
      <c r="AB340" s="586"/>
      <c r="AC340" s="586"/>
      <c r="AD340" s="586"/>
      <c r="AE340" s="586"/>
      <c r="AF340" s="586"/>
      <c r="AG340" s="574"/>
      <c r="AH340" s="574"/>
      <c r="AI340" s="574"/>
      <c r="AJ340" s="574"/>
      <c r="AK340" s="574"/>
      <c r="AL340" s="586"/>
      <c r="AM340" s="586"/>
      <c r="AN340" s="586"/>
      <c r="AO340" s="586"/>
      <c r="AP340" s="586"/>
      <c r="AQ340" s="586"/>
      <c r="AR340" s="586"/>
      <c r="AS340" s="586"/>
      <c r="AT340" s="586"/>
      <c r="AU340" s="586"/>
      <c r="AV340" s="586"/>
      <c r="AW340" s="586"/>
      <c r="AX340" s="586"/>
      <c r="AY340" s="586"/>
      <c r="AZ340" s="586"/>
      <c r="BA340" s="586"/>
      <c r="BB340" s="586"/>
      <c r="BC340" s="586"/>
      <c r="BD340" s="586"/>
      <c r="BE340" s="586"/>
      <c r="BF340" s="586"/>
      <c r="BG340" s="586"/>
      <c r="BH340" s="586"/>
      <c r="BI340" s="586"/>
      <c r="BJ340" s="586"/>
      <c r="BK340" s="586"/>
      <c r="BL340" s="586"/>
      <c r="BM340" s="586"/>
      <c r="BN340" s="586"/>
      <c r="BO340" s="575"/>
      <c r="BP340" s="575"/>
      <c r="BQ340" s="610"/>
      <c r="BR340" s="610"/>
      <c r="BS340" s="586"/>
      <c r="BT340" s="586"/>
      <c r="BU340" s="586"/>
      <c r="BV340" s="586"/>
      <c r="BW340" s="586"/>
      <c r="BX340" s="586"/>
    </row>
    <row r="341" spans="9:76" s="305" customFormat="1" x14ac:dyDescent="0.2">
      <c r="I341" s="574"/>
      <c r="T341" s="574"/>
      <c r="U341" s="602"/>
      <c r="V341" s="597"/>
      <c r="W341" s="602"/>
      <c r="X341" s="597"/>
      <c r="Y341" s="575"/>
      <c r="Z341" s="575"/>
      <c r="AA341" s="575"/>
      <c r="AB341" s="586"/>
      <c r="AC341" s="586"/>
      <c r="AD341" s="586"/>
      <c r="AE341" s="586"/>
      <c r="AF341" s="586"/>
      <c r="AG341" s="574"/>
      <c r="AH341" s="574"/>
      <c r="AI341" s="574"/>
      <c r="AJ341" s="574"/>
      <c r="AK341" s="574"/>
      <c r="AL341" s="586"/>
      <c r="AM341" s="586"/>
      <c r="AN341" s="586"/>
      <c r="AO341" s="586"/>
      <c r="AP341" s="586"/>
      <c r="AQ341" s="586"/>
      <c r="AR341" s="586"/>
      <c r="AS341" s="586"/>
      <c r="AT341" s="586"/>
      <c r="AU341" s="586"/>
      <c r="AV341" s="586"/>
      <c r="AW341" s="586"/>
      <c r="AX341" s="586"/>
      <c r="AY341" s="586"/>
      <c r="AZ341" s="586"/>
      <c r="BA341" s="586"/>
      <c r="BB341" s="586"/>
      <c r="BC341" s="586"/>
      <c r="BD341" s="586"/>
      <c r="BE341" s="586"/>
      <c r="BF341" s="586"/>
      <c r="BG341" s="586"/>
      <c r="BH341" s="586"/>
      <c r="BI341" s="586"/>
      <c r="BJ341" s="586"/>
      <c r="BK341" s="586"/>
      <c r="BL341" s="586"/>
      <c r="BM341" s="586"/>
      <c r="BN341" s="586"/>
      <c r="BO341" s="575"/>
      <c r="BP341" s="575"/>
      <c r="BQ341" s="610"/>
      <c r="BR341" s="610"/>
      <c r="BS341" s="586"/>
      <c r="BT341" s="586"/>
      <c r="BU341" s="586"/>
      <c r="BV341" s="586"/>
      <c r="BW341" s="586"/>
      <c r="BX341" s="586"/>
    </row>
    <row r="342" spans="9:76" s="305" customFormat="1" x14ac:dyDescent="0.2">
      <c r="I342" s="574"/>
      <c r="T342" s="574"/>
      <c r="U342" s="602"/>
      <c r="V342" s="597"/>
      <c r="W342" s="602"/>
      <c r="X342" s="597"/>
      <c r="Y342" s="575"/>
      <c r="Z342" s="575"/>
      <c r="AA342" s="575"/>
      <c r="AB342" s="586"/>
      <c r="AC342" s="586"/>
      <c r="AD342" s="586"/>
      <c r="AE342" s="586"/>
      <c r="AF342" s="586"/>
      <c r="AG342" s="574"/>
      <c r="AH342" s="574"/>
      <c r="AI342" s="574"/>
      <c r="AJ342" s="574"/>
      <c r="AK342" s="574"/>
      <c r="AL342" s="586"/>
      <c r="AM342" s="586"/>
      <c r="AN342" s="586"/>
      <c r="AO342" s="586"/>
      <c r="AP342" s="586"/>
      <c r="AQ342" s="586"/>
      <c r="AR342" s="586"/>
      <c r="AS342" s="586"/>
      <c r="AT342" s="586"/>
      <c r="AU342" s="586"/>
      <c r="AV342" s="586"/>
      <c r="AW342" s="586"/>
      <c r="AX342" s="586"/>
      <c r="AY342" s="586"/>
      <c r="AZ342" s="586"/>
      <c r="BA342" s="586"/>
      <c r="BB342" s="586"/>
      <c r="BC342" s="586"/>
      <c r="BD342" s="586"/>
      <c r="BE342" s="586"/>
      <c r="BF342" s="586"/>
      <c r="BG342" s="586"/>
      <c r="BH342" s="586"/>
      <c r="BI342" s="586"/>
      <c r="BJ342" s="586"/>
      <c r="BK342" s="586"/>
      <c r="BL342" s="586"/>
      <c r="BM342" s="586"/>
      <c r="BN342" s="586"/>
      <c r="BO342" s="575"/>
      <c r="BP342" s="575"/>
      <c r="BQ342" s="610"/>
      <c r="BR342" s="610"/>
      <c r="BS342" s="586"/>
      <c r="BT342" s="586"/>
      <c r="BU342" s="586"/>
      <c r="BV342" s="586"/>
      <c r="BW342" s="586"/>
      <c r="BX342" s="586"/>
    </row>
    <row r="343" spans="9:76" s="305" customFormat="1" x14ac:dyDescent="0.2">
      <c r="I343" s="574"/>
      <c r="T343" s="574"/>
      <c r="U343" s="602"/>
      <c r="V343" s="597"/>
      <c r="W343" s="602"/>
      <c r="X343" s="597"/>
      <c r="Y343" s="575"/>
      <c r="Z343" s="575"/>
      <c r="AA343" s="575"/>
      <c r="AB343" s="586"/>
      <c r="AC343" s="586"/>
      <c r="AD343" s="586"/>
      <c r="AE343" s="586"/>
      <c r="AF343" s="586"/>
      <c r="AG343" s="574"/>
      <c r="AH343" s="574"/>
      <c r="AI343" s="574"/>
      <c r="AJ343" s="574"/>
      <c r="AK343" s="574"/>
      <c r="AL343" s="586"/>
      <c r="AM343" s="586"/>
      <c r="AN343" s="586"/>
      <c r="AO343" s="586"/>
      <c r="AP343" s="586"/>
      <c r="AQ343" s="586"/>
      <c r="AR343" s="586"/>
      <c r="AS343" s="586"/>
      <c r="AT343" s="586"/>
      <c r="AU343" s="586"/>
      <c r="AV343" s="586"/>
      <c r="AW343" s="586"/>
      <c r="AX343" s="586"/>
      <c r="AY343" s="586"/>
      <c r="AZ343" s="586"/>
      <c r="BA343" s="586"/>
      <c r="BB343" s="586"/>
      <c r="BC343" s="586"/>
      <c r="BD343" s="586"/>
      <c r="BE343" s="586"/>
      <c r="BF343" s="586"/>
      <c r="BG343" s="586"/>
      <c r="BH343" s="586"/>
      <c r="BI343" s="586"/>
      <c r="BJ343" s="586"/>
      <c r="BK343" s="586"/>
      <c r="BL343" s="586"/>
      <c r="BM343" s="586"/>
      <c r="BN343" s="586"/>
      <c r="BO343" s="575"/>
      <c r="BP343" s="575"/>
      <c r="BQ343" s="610"/>
      <c r="BR343" s="610"/>
      <c r="BS343" s="586"/>
      <c r="BT343" s="586"/>
      <c r="BU343" s="586"/>
      <c r="BV343" s="586"/>
      <c r="BW343" s="586"/>
      <c r="BX343" s="586"/>
    </row>
    <row r="344" spans="9:76" s="305" customFormat="1" x14ac:dyDescent="0.2">
      <c r="I344" s="574"/>
      <c r="T344" s="574"/>
      <c r="U344" s="602"/>
      <c r="V344" s="597"/>
      <c r="W344" s="602"/>
      <c r="X344" s="597"/>
      <c r="Y344" s="575"/>
      <c r="Z344" s="575"/>
      <c r="AA344" s="575"/>
      <c r="AB344" s="586"/>
      <c r="AC344" s="586"/>
      <c r="AD344" s="586"/>
      <c r="AE344" s="586"/>
      <c r="AF344" s="586"/>
      <c r="AG344" s="574"/>
      <c r="AH344" s="574"/>
      <c r="AI344" s="574"/>
      <c r="AJ344" s="574"/>
      <c r="AK344" s="574"/>
      <c r="AL344" s="586"/>
      <c r="AM344" s="586"/>
      <c r="AN344" s="586"/>
      <c r="AO344" s="586"/>
      <c r="AP344" s="586"/>
      <c r="AQ344" s="586"/>
      <c r="AR344" s="586"/>
      <c r="AS344" s="586"/>
      <c r="AT344" s="586"/>
      <c r="AU344" s="586"/>
      <c r="AV344" s="586"/>
      <c r="AW344" s="586"/>
      <c r="AX344" s="586"/>
      <c r="AY344" s="586"/>
      <c r="AZ344" s="586"/>
      <c r="BA344" s="586"/>
      <c r="BB344" s="586"/>
      <c r="BC344" s="586"/>
      <c r="BD344" s="586"/>
      <c r="BE344" s="586"/>
      <c r="BF344" s="586"/>
      <c r="BG344" s="586"/>
      <c r="BH344" s="586"/>
      <c r="BI344" s="586"/>
      <c r="BJ344" s="586"/>
      <c r="BK344" s="586"/>
      <c r="BL344" s="586"/>
      <c r="BM344" s="586"/>
      <c r="BN344" s="586"/>
      <c r="BO344" s="575"/>
      <c r="BP344" s="575"/>
      <c r="BQ344" s="610"/>
      <c r="BR344" s="610"/>
      <c r="BS344" s="586"/>
      <c r="BT344" s="586"/>
      <c r="BU344" s="586"/>
      <c r="BV344" s="586"/>
      <c r="BW344" s="586"/>
      <c r="BX344" s="586"/>
    </row>
    <row r="345" spans="9:76" s="305" customFormat="1" x14ac:dyDescent="0.2">
      <c r="I345" s="574"/>
      <c r="T345" s="574"/>
      <c r="U345" s="602"/>
      <c r="V345" s="597"/>
      <c r="W345" s="602"/>
      <c r="X345" s="597"/>
      <c r="Y345" s="575"/>
      <c r="Z345" s="575"/>
      <c r="AA345" s="575"/>
      <c r="AB345" s="586"/>
      <c r="AC345" s="586"/>
      <c r="AD345" s="586"/>
      <c r="AE345" s="586"/>
      <c r="AF345" s="586"/>
      <c r="AG345" s="574"/>
      <c r="AH345" s="574"/>
      <c r="AI345" s="574"/>
      <c r="AJ345" s="574"/>
      <c r="AK345" s="574"/>
      <c r="AL345" s="586"/>
      <c r="AM345" s="586"/>
      <c r="AN345" s="586"/>
      <c r="AO345" s="586"/>
      <c r="AP345" s="586"/>
      <c r="AQ345" s="586"/>
      <c r="AR345" s="586"/>
      <c r="AS345" s="586"/>
      <c r="AT345" s="586"/>
      <c r="AU345" s="586"/>
      <c r="AV345" s="586"/>
      <c r="AW345" s="586"/>
      <c r="AX345" s="586"/>
      <c r="AY345" s="586"/>
      <c r="AZ345" s="586"/>
      <c r="BA345" s="586"/>
      <c r="BB345" s="586"/>
      <c r="BC345" s="586"/>
      <c r="BD345" s="586"/>
      <c r="BE345" s="586"/>
      <c r="BF345" s="586"/>
      <c r="BG345" s="586"/>
      <c r="BH345" s="586"/>
      <c r="BI345" s="586"/>
      <c r="BJ345" s="586"/>
      <c r="BK345" s="586"/>
      <c r="BL345" s="586"/>
      <c r="BM345" s="586"/>
      <c r="BN345" s="586"/>
      <c r="BO345" s="575"/>
      <c r="BP345" s="575"/>
      <c r="BQ345" s="610"/>
      <c r="BR345" s="610"/>
      <c r="BS345" s="586"/>
      <c r="BT345" s="586"/>
      <c r="BU345" s="586"/>
      <c r="BV345" s="586"/>
      <c r="BW345" s="586"/>
      <c r="BX345" s="586"/>
    </row>
    <row r="346" spans="9:76" s="305" customFormat="1" x14ac:dyDescent="0.2">
      <c r="I346" s="574"/>
      <c r="T346" s="574"/>
      <c r="U346" s="602"/>
      <c r="V346" s="597"/>
      <c r="W346" s="602"/>
      <c r="X346" s="597"/>
      <c r="Y346" s="575"/>
      <c r="Z346" s="575"/>
      <c r="AA346" s="575"/>
      <c r="AB346" s="586"/>
      <c r="AC346" s="586"/>
      <c r="AD346" s="586"/>
      <c r="AE346" s="586"/>
      <c r="AF346" s="586"/>
      <c r="AG346" s="574"/>
      <c r="AH346" s="574"/>
      <c r="AI346" s="574"/>
      <c r="AJ346" s="574"/>
      <c r="AK346" s="574"/>
      <c r="AL346" s="586"/>
      <c r="AM346" s="586"/>
      <c r="AN346" s="586"/>
      <c r="AO346" s="586"/>
      <c r="AP346" s="586"/>
      <c r="AQ346" s="586"/>
      <c r="AR346" s="586"/>
      <c r="AS346" s="586"/>
      <c r="AT346" s="586"/>
      <c r="AU346" s="586"/>
      <c r="AV346" s="586"/>
      <c r="AW346" s="586"/>
      <c r="AX346" s="586"/>
      <c r="AY346" s="586"/>
      <c r="AZ346" s="586"/>
      <c r="BA346" s="586"/>
      <c r="BB346" s="586"/>
      <c r="BC346" s="586"/>
      <c r="BD346" s="586"/>
      <c r="BE346" s="586"/>
      <c r="BF346" s="586"/>
      <c r="BG346" s="586"/>
      <c r="BH346" s="586"/>
      <c r="BI346" s="586"/>
      <c r="BJ346" s="586"/>
      <c r="BK346" s="586"/>
      <c r="BL346" s="586"/>
      <c r="BM346" s="586"/>
      <c r="BN346" s="586"/>
      <c r="BO346" s="575"/>
      <c r="BP346" s="575"/>
      <c r="BQ346" s="610"/>
      <c r="BR346" s="610"/>
      <c r="BS346" s="586"/>
      <c r="BT346" s="586"/>
      <c r="BU346" s="586"/>
      <c r="BV346" s="586"/>
      <c r="BW346" s="586"/>
      <c r="BX346" s="586"/>
    </row>
    <row r="347" spans="9:76" s="305" customFormat="1" x14ac:dyDescent="0.2">
      <c r="I347" s="574"/>
      <c r="T347" s="574"/>
      <c r="U347" s="602"/>
      <c r="V347" s="597"/>
      <c r="W347" s="602"/>
      <c r="X347" s="597"/>
      <c r="Y347" s="575"/>
      <c r="Z347" s="575"/>
      <c r="AA347" s="575"/>
      <c r="AB347" s="586"/>
      <c r="AC347" s="586"/>
      <c r="AD347" s="586"/>
      <c r="AE347" s="586"/>
      <c r="AF347" s="586"/>
      <c r="AG347" s="574"/>
      <c r="AH347" s="574"/>
      <c r="AI347" s="574"/>
      <c r="AJ347" s="574"/>
      <c r="AK347" s="574"/>
      <c r="AL347" s="586"/>
      <c r="AM347" s="586"/>
      <c r="AN347" s="586"/>
      <c r="AO347" s="586"/>
      <c r="AP347" s="586"/>
      <c r="AQ347" s="586"/>
      <c r="AR347" s="586"/>
      <c r="AS347" s="586"/>
      <c r="AT347" s="586"/>
      <c r="AU347" s="586"/>
      <c r="AV347" s="586"/>
      <c r="AW347" s="586"/>
      <c r="AX347" s="586"/>
      <c r="AY347" s="586"/>
      <c r="AZ347" s="586"/>
      <c r="BA347" s="586"/>
      <c r="BB347" s="586"/>
      <c r="BC347" s="586"/>
      <c r="BD347" s="586"/>
      <c r="BE347" s="586"/>
      <c r="BF347" s="586"/>
      <c r="BG347" s="586"/>
      <c r="BH347" s="586"/>
      <c r="BI347" s="586"/>
      <c r="BJ347" s="586"/>
      <c r="BK347" s="586"/>
      <c r="BL347" s="586"/>
      <c r="BM347" s="586"/>
      <c r="BN347" s="586"/>
      <c r="BO347" s="575"/>
      <c r="BP347" s="575"/>
      <c r="BQ347" s="610"/>
      <c r="BR347" s="610"/>
      <c r="BS347" s="586"/>
      <c r="BT347" s="586"/>
      <c r="BU347" s="586"/>
      <c r="BV347" s="586"/>
      <c r="BW347" s="586"/>
      <c r="BX347" s="586"/>
    </row>
    <row r="348" spans="9:76" s="305" customFormat="1" x14ac:dyDescent="0.2">
      <c r="I348" s="574"/>
      <c r="T348" s="574"/>
      <c r="U348" s="602"/>
      <c r="V348" s="597"/>
      <c r="W348" s="602"/>
      <c r="X348" s="597"/>
      <c r="Y348" s="575"/>
      <c r="Z348" s="575"/>
      <c r="AA348" s="575"/>
      <c r="AB348" s="586"/>
      <c r="AC348" s="586"/>
      <c r="AD348" s="586"/>
      <c r="AE348" s="586"/>
      <c r="AF348" s="586"/>
      <c r="AG348" s="574"/>
      <c r="AH348" s="574"/>
      <c r="AI348" s="574"/>
      <c r="AJ348" s="574"/>
      <c r="AK348" s="574"/>
      <c r="AL348" s="586"/>
      <c r="AM348" s="586"/>
      <c r="AN348" s="586"/>
      <c r="AO348" s="586"/>
      <c r="AP348" s="586"/>
      <c r="AQ348" s="586"/>
      <c r="AR348" s="586"/>
      <c r="AS348" s="586"/>
      <c r="AT348" s="586"/>
      <c r="AU348" s="586"/>
      <c r="AV348" s="586"/>
      <c r="AW348" s="586"/>
      <c r="AX348" s="586"/>
      <c r="AY348" s="586"/>
      <c r="AZ348" s="586"/>
      <c r="BA348" s="586"/>
      <c r="BB348" s="586"/>
      <c r="BC348" s="586"/>
      <c r="BD348" s="586"/>
      <c r="BE348" s="586"/>
      <c r="BF348" s="586"/>
      <c r="BG348" s="586"/>
      <c r="BH348" s="586"/>
      <c r="BI348" s="586"/>
      <c r="BJ348" s="586"/>
      <c r="BK348" s="586"/>
      <c r="BL348" s="586"/>
      <c r="BM348" s="586"/>
      <c r="BN348" s="586"/>
      <c r="BO348" s="575"/>
      <c r="BP348" s="575"/>
      <c r="BQ348" s="610"/>
      <c r="BR348" s="610"/>
      <c r="BS348" s="586"/>
      <c r="BT348" s="586"/>
      <c r="BU348" s="586"/>
      <c r="BV348" s="586"/>
      <c r="BW348" s="586"/>
      <c r="BX348" s="586"/>
    </row>
    <row r="349" spans="9:76" s="305" customFormat="1" x14ac:dyDescent="0.2">
      <c r="I349" s="574"/>
      <c r="T349" s="574"/>
      <c r="U349" s="602"/>
      <c r="V349" s="597"/>
      <c r="W349" s="602"/>
      <c r="X349" s="597"/>
      <c r="Y349" s="575"/>
      <c r="Z349" s="575"/>
      <c r="AA349" s="575"/>
      <c r="AB349" s="586"/>
      <c r="AC349" s="586"/>
      <c r="AD349" s="586"/>
      <c r="AE349" s="586"/>
      <c r="AF349" s="586"/>
      <c r="AG349" s="574"/>
      <c r="AH349" s="574"/>
      <c r="AI349" s="574"/>
      <c r="AJ349" s="574"/>
      <c r="AK349" s="574"/>
      <c r="AL349" s="586"/>
      <c r="AM349" s="586"/>
      <c r="AN349" s="586"/>
      <c r="AO349" s="586"/>
      <c r="AP349" s="586"/>
      <c r="AQ349" s="586"/>
      <c r="AR349" s="586"/>
      <c r="AS349" s="586"/>
      <c r="AT349" s="586"/>
      <c r="AU349" s="586"/>
      <c r="AV349" s="586"/>
      <c r="AW349" s="586"/>
      <c r="AX349" s="586"/>
      <c r="AY349" s="586"/>
      <c r="AZ349" s="586"/>
      <c r="BA349" s="586"/>
      <c r="BB349" s="586"/>
      <c r="BC349" s="586"/>
      <c r="BD349" s="586"/>
      <c r="BE349" s="586"/>
      <c r="BF349" s="586"/>
      <c r="BG349" s="586"/>
      <c r="BH349" s="586"/>
      <c r="BI349" s="586"/>
      <c r="BJ349" s="586"/>
      <c r="BK349" s="586"/>
      <c r="BL349" s="586"/>
      <c r="BM349" s="586"/>
      <c r="BN349" s="586"/>
      <c r="BO349" s="575"/>
      <c r="BP349" s="575"/>
      <c r="BQ349" s="610"/>
      <c r="BR349" s="610"/>
      <c r="BS349" s="586"/>
      <c r="BT349" s="586"/>
      <c r="BU349" s="586"/>
      <c r="BV349" s="586"/>
      <c r="BW349" s="586"/>
      <c r="BX349" s="586"/>
    </row>
    <row r="350" spans="9:76" s="305" customFormat="1" x14ac:dyDescent="0.2">
      <c r="I350" s="574"/>
      <c r="T350" s="574"/>
      <c r="U350" s="602"/>
      <c r="V350" s="597"/>
      <c r="W350" s="602"/>
      <c r="X350" s="597"/>
      <c r="Y350" s="575"/>
      <c r="Z350" s="575"/>
      <c r="AA350" s="575"/>
      <c r="AB350" s="586"/>
      <c r="AC350" s="586"/>
      <c r="AD350" s="586"/>
      <c r="AE350" s="586"/>
      <c r="AF350" s="586"/>
      <c r="AG350" s="574"/>
      <c r="AH350" s="574"/>
      <c r="AI350" s="574"/>
      <c r="AJ350" s="574"/>
      <c r="AK350" s="574"/>
      <c r="AL350" s="586"/>
      <c r="AM350" s="586"/>
      <c r="AN350" s="586"/>
      <c r="AO350" s="586"/>
      <c r="AP350" s="586"/>
      <c r="AQ350" s="586"/>
      <c r="AR350" s="586"/>
      <c r="AS350" s="586"/>
      <c r="AT350" s="586"/>
      <c r="AU350" s="586"/>
      <c r="AV350" s="586"/>
      <c r="AW350" s="586"/>
      <c r="AX350" s="586"/>
      <c r="AY350" s="586"/>
      <c r="AZ350" s="586"/>
      <c r="BA350" s="586"/>
      <c r="BB350" s="586"/>
      <c r="BC350" s="586"/>
      <c r="BD350" s="586"/>
      <c r="BE350" s="586"/>
      <c r="BF350" s="586"/>
      <c r="BG350" s="586"/>
      <c r="BH350" s="586"/>
      <c r="BI350" s="586"/>
      <c r="BJ350" s="586"/>
      <c r="BK350" s="586"/>
      <c r="BL350" s="586"/>
      <c r="BM350" s="586"/>
      <c r="BN350" s="586"/>
      <c r="BO350" s="575"/>
      <c r="BP350" s="575"/>
      <c r="BQ350" s="610"/>
      <c r="BR350" s="610"/>
      <c r="BS350" s="586"/>
      <c r="BT350" s="586"/>
      <c r="BU350" s="586"/>
      <c r="BV350" s="586"/>
      <c r="BW350" s="586"/>
      <c r="BX350" s="586"/>
    </row>
    <row r="351" spans="9:76" s="305" customFormat="1" x14ac:dyDescent="0.2">
      <c r="I351" s="574"/>
      <c r="T351" s="574"/>
      <c r="U351" s="602"/>
      <c r="V351" s="597"/>
      <c r="W351" s="602"/>
      <c r="X351" s="597"/>
      <c r="Y351" s="575"/>
      <c r="Z351" s="575"/>
      <c r="AA351" s="575"/>
      <c r="AB351" s="586"/>
      <c r="AC351" s="586"/>
      <c r="AD351" s="586"/>
      <c r="AE351" s="586"/>
      <c r="AF351" s="586"/>
      <c r="AG351" s="574"/>
      <c r="AH351" s="574"/>
      <c r="AI351" s="574"/>
      <c r="AJ351" s="574"/>
      <c r="AK351" s="574"/>
      <c r="AL351" s="586"/>
      <c r="AM351" s="586"/>
      <c r="AN351" s="586"/>
      <c r="AO351" s="586"/>
      <c r="AP351" s="586"/>
      <c r="AQ351" s="586"/>
      <c r="AR351" s="586"/>
      <c r="AS351" s="586"/>
      <c r="AT351" s="586"/>
      <c r="AU351" s="586"/>
      <c r="AV351" s="586"/>
      <c r="AW351" s="586"/>
      <c r="AX351" s="586"/>
      <c r="AY351" s="586"/>
      <c r="AZ351" s="586"/>
      <c r="BA351" s="586"/>
      <c r="BB351" s="586"/>
      <c r="BC351" s="586"/>
      <c r="BD351" s="586"/>
      <c r="BE351" s="586"/>
      <c r="BF351" s="586"/>
      <c r="BG351" s="586"/>
      <c r="BH351" s="586"/>
      <c r="BI351" s="586"/>
      <c r="BJ351" s="586"/>
      <c r="BK351" s="586"/>
      <c r="BL351" s="586"/>
      <c r="BM351" s="586"/>
      <c r="BN351" s="586"/>
      <c r="BO351" s="575"/>
      <c r="BP351" s="575"/>
      <c r="BQ351" s="610"/>
      <c r="BR351" s="610"/>
      <c r="BS351" s="586"/>
      <c r="BT351" s="586"/>
      <c r="BU351" s="586"/>
      <c r="BV351" s="586"/>
      <c r="BW351" s="586"/>
      <c r="BX351" s="586"/>
    </row>
    <row r="352" spans="9:76" s="305" customFormat="1" x14ac:dyDescent="0.2">
      <c r="I352" s="574"/>
      <c r="T352" s="574"/>
      <c r="U352" s="602"/>
      <c r="V352" s="597"/>
      <c r="W352" s="602"/>
      <c r="X352" s="597"/>
      <c r="Y352" s="575"/>
      <c r="Z352" s="575"/>
      <c r="AA352" s="575"/>
      <c r="AB352" s="586"/>
      <c r="AC352" s="586"/>
      <c r="AD352" s="586"/>
      <c r="AE352" s="586"/>
      <c r="AF352" s="586"/>
      <c r="AG352" s="574"/>
      <c r="AH352" s="574"/>
      <c r="AI352" s="574"/>
      <c r="AJ352" s="574"/>
      <c r="AK352" s="574"/>
      <c r="AL352" s="586"/>
      <c r="AM352" s="586"/>
      <c r="AN352" s="586"/>
      <c r="AO352" s="586"/>
      <c r="AP352" s="586"/>
      <c r="AQ352" s="586"/>
      <c r="AR352" s="586"/>
      <c r="AS352" s="586"/>
      <c r="AT352" s="586"/>
      <c r="AU352" s="586"/>
      <c r="AV352" s="586"/>
      <c r="AW352" s="586"/>
      <c r="AX352" s="586"/>
      <c r="AY352" s="586"/>
      <c r="AZ352" s="586"/>
      <c r="BA352" s="586"/>
      <c r="BB352" s="586"/>
      <c r="BC352" s="586"/>
      <c r="BD352" s="586"/>
      <c r="BE352" s="586"/>
      <c r="BF352" s="586"/>
      <c r="BG352" s="586"/>
      <c r="BH352" s="586"/>
      <c r="BI352" s="586"/>
      <c r="BJ352" s="586"/>
      <c r="BK352" s="586"/>
      <c r="BL352" s="586"/>
      <c r="BM352" s="586"/>
      <c r="BN352" s="586"/>
      <c r="BO352" s="575"/>
      <c r="BP352" s="575"/>
      <c r="BQ352" s="610"/>
      <c r="BR352" s="610"/>
      <c r="BS352" s="586"/>
      <c r="BT352" s="586"/>
      <c r="BU352" s="586"/>
      <c r="BV352" s="586"/>
      <c r="BW352" s="586"/>
      <c r="BX352" s="586"/>
    </row>
    <row r="353" spans="9:76" s="305" customFormat="1" x14ac:dyDescent="0.2">
      <c r="I353" s="574"/>
      <c r="T353" s="574"/>
      <c r="U353" s="602"/>
      <c r="V353" s="597"/>
      <c r="W353" s="602"/>
      <c r="X353" s="597"/>
      <c r="Y353" s="575"/>
      <c r="Z353" s="575"/>
      <c r="AA353" s="575"/>
      <c r="AB353" s="586"/>
      <c r="AC353" s="586"/>
      <c r="AD353" s="586"/>
      <c r="AE353" s="586"/>
      <c r="AF353" s="586"/>
      <c r="AG353" s="574"/>
      <c r="AH353" s="574"/>
      <c r="AI353" s="574"/>
      <c r="AJ353" s="574"/>
      <c r="AK353" s="574"/>
      <c r="AL353" s="586"/>
      <c r="AM353" s="586"/>
      <c r="AN353" s="586"/>
      <c r="AO353" s="586"/>
      <c r="AP353" s="586"/>
      <c r="AQ353" s="586"/>
      <c r="AR353" s="586"/>
      <c r="AS353" s="586"/>
      <c r="AT353" s="586"/>
      <c r="AU353" s="586"/>
      <c r="AV353" s="586"/>
      <c r="AW353" s="586"/>
      <c r="AX353" s="586"/>
      <c r="AY353" s="586"/>
      <c r="AZ353" s="586"/>
      <c r="BA353" s="586"/>
      <c r="BB353" s="586"/>
      <c r="BC353" s="586"/>
      <c r="BD353" s="586"/>
      <c r="BE353" s="586"/>
      <c r="BF353" s="586"/>
      <c r="BG353" s="586"/>
      <c r="BH353" s="586"/>
      <c r="BI353" s="586"/>
      <c r="BJ353" s="586"/>
      <c r="BK353" s="586"/>
      <c r="BL353" s="586"/>
      <c r="BM353" s="586"/>
      <c r="BN353" s="586"/>
      <c r="BO353" s="575"/>
      <c r="BP353" s="575"/>
      <c r="BQ353" s="610"/>
      <c r="BR353" s="610"/>
      <c r="BS353" s="586"/>
      <c r="BT353" s="586"/>
      <c r="BU353" s="586"/>
      <c r="BV353" s="586"/>
      <c r="BW353" s="586"/>
      <c r="BX353" s="586"/>
    </row>
    <row r="354" spans="9:76" s="305" customFormat="1" x14ac:dyDescent="0.2">
      <c r="I354" s="574"/>
      <c r="T354" s="574"/>
      <c r="U354" s="602"/>
      <c r="V354" s="597"/>
      <c r="W354" s="602"/>
      <c r="X354" s="597"/>
      <c r="Y354" s="575"/>
      <c r="Z354" s="575"/>
      <c r="AA354" s="575"/>
      <c r="AB354" s="586"/>
      <c r="AC354" s="586"/>
      <c r="AD354" s="586"/>
      <c r="AE354" s="586"/>
      <c r="AF354" s="586"/>
      <c r="AG354" s="574"/>
      <c r="AH354" s="574"/>
      <c r="AI354" s="574"/>
      <c r="AJ354" s="574"/>
      <c r="AK354" s="574"/>
      <c r="AL354" s="586"/>
      <c r="AM354" s="586"/>
      <c r="AN354" s="586"/>
      <c r="AO354" s="586"/>
      <c r="AP354" s="586"/>
      <c r="AQ354" s="586"/>
      <c r="AR354" s="586"/>
      <c r="AS354" s="586"/>
      <c r="AT354" s="586"/>
      <c r="AU354" s="586"/>
      <c r="AV354" s="586"/>
      <c r="AW354" s="586"/>
      <c r="AX354" s="586"/>
      <c r="AY354" s="586"/>
      <c r="AZ354" s="586"/>
      <c r="BA354" s="586"/>
      <c r="BB354" s="586"/>
      <c r="BC354" s="586"/>
      <c r="BD354" s="586"/>
      <c r="BE354" s="586"/>
      <c r="BF354" s="586"/>
      <c r="BG354" s="586"/>
      <c r="BH354" s="586"/>
      <c r="BI354" s="586"/>
      <c r="BJ354" s="586"/>
      <c r="BK354" s="586"/>
      <c r="BL354" s="586"/>
      <c r="BM354" s="586"/>
      <c r="BN354" s="586"/>
      <c r="BO354" s="575"/>
      <c r="BP354" s="575"/>
      <c r="BQ354" s="610"/>
      <c r="BR354" s="610"/>
      <c r="BS354" s="586"/>
      <c r="BT354" s="586"/>
      <c r="BU354" s="586"/>
      <c r="BV354" s="586"/>
      <c r="BW354" s="586"/>
      <c r="BX354" s="586"/>
    </row>
    <row r="355" spans="9:76" s="305" customFormat="1" x14ac:dyDescent="0.2">
      <c r="I355" s="574"/>
      <c r="T355" s="574"/>
      <c r="U355" s="602"/>
      <c r="V355" s="597"/>
      <c r="W355" s="602"/>
      <c r="X355" s="597"/>
      <c r="Y355" s="575"/>
      <c r="Z355" s="575"/>
      <c r="AA355" s="575"/>
      <c r="AB355" s="586"/>
      <c r="AC355" s="586"/>
      <c r="AD355" s="586"/>
      <c r="AE355" s="586"/>
      <c r="AF355" s="586"/>
      <c r="AG355" s="574"/>
      <c r="AH355" s="574"/>
      <c r="AI355" s="574"/>
      <c r="AJ355" s="574"/>
      <c r="AK355" s="574"/>
      <c r="AL355" s="586"/>
      <c r="AM355" s="586"/>
      <c r="AN355" s="586"/>
      <c r="AO355" s="586"/>
      <c r="AP355" s="586"/>
      <c r="AQ355" s="586"/>
      <c r="AR355" s="586"/>
      <c r="AS355" s="586"/>
      <c r="AT355" s="586"/>
      <c r="AU355" s="586"/>
      <c r="AV355" s="586"/>
      <c r="AW355" s="586"/>
      <c r="AX355" s="586"/>
      <c r="AY355" s="586"/>
      <c r="AZ355" s="586"/>
      <c r="BA355" s="586"/>
      <c r="BB355" s="586"/>
      <c r="BC355" s="586"/>
      <c r="BD355" s="586"/>
      <c r="BE355" s="586"/>
      <c r="BF355" s="586"/>
      <c r="BG355" s="586"/>
      <c r="BH355" s="586"/>
      <c r="BI355" s="586"/>
      <c r="BJ355" s="586"/>
      <c r="BK355" s="586"/>
      <c r="BL355" s="586"/>
      <c r="BM355" s="586"/>
      <c r="BN355" s="586"/>
      <c r="BO355" s="575"/>
      <c r="BP355" s="575"/>
      <c r="BQ355" s="610"/>
      <c r="BR355" s="610"/>
      <c r="BS355" s="586"/>
      <c r="BT355" s="586"/>
      <c r="BU355" s="586"/>
      <c r="BV355" s="586"/>
      <c r="BW355" s="586"/>
      <c r="BX355" s="586"/>
    </row>
    <row r="356" spans="9:76" s="305" customFormat="1" x14ac:dyDescent="0.2">
      <c r="I356" s="574"/>
      <c r="T356" s="574"/>
      <c r="U356" s="602"/>
      <c r="V356" s="597"/>
      <c r="W356" s="602"/>
      <c r="X356" s="597"/>
      <c r="Y356" s="575"/>
      <c r="Z356" s="575"/>
      <c r="AA356" s="575"/>
      <c r="AB356" s="586"/>
      <c r="AC356" s="586"/>
      <c r="AD356" s="586"/>
      <c r="AE356" s="586"/>
      <c r="AF356" s="586"/>
      <c r="AG356" s="574"/>
      <c r="AH356" s="574"/>
      <c r="AI356" s="574"/>
      <c r="AJ356" s="574"/>
      <c r="AK356" s="574"/>
      <c r="AL356" s="586"/>
      <c r="AM356" s="586"/>
      <c r="AN356" s="586"/>
      <c r="AO356" s="586"/>
      <c r="AP356" s="586"/>
      <c r="AQ356" s="586"/>
      <c r="AR356" s="586"/>
      <c r="AS356" s="586"/>
      <c r="AT356" s="586"/>
      <c r="AU356" s="586"/>
      <c r="AV356" s="586"/>
      <c r="AW356" s="586"/>
      <c r="AX356" s="586"/>
      <c r="AY356" s="586"/>
      <c r="AZ356" s="586"/>
      <c r="BA356" s="586"/>
      <c r="BB356" s="586"/>
      <c r="BC356" s="586"/>
      <c r="BD356" s="586"/>
      <c r="BE356" s="586"/>
      <c r="BF356" s="586"/>
      <c r="BG356" s="586"/>
      <c r="BH356" s="586"/>
      <c r="BI356" s="586"/>
      <c r="BJ356" s="586"/>
      <c r="BK356" s="586"/>
      <c r="BL356" s="586"/>
      <c r="BM356" s="586"/>
      <c r="BN356" s="586"/>
      <c r="BO356" s="575"/>
      <c r="BP356" s="575"/>
      <c r="BQ356" s="610"/>
      <c r="BR356" s="610"/>
      <c r="BS356" s="586"/>
      <c r="BT356" s="586"/>
      <c r="BU356" s="586"/>
      <c r="BV356" s="586"/>
      <c r="BW356" s="586"/>
      <c r="BX356" s="586"/>
    </row>
    <row r="357" spans="9:76" s="305" customFormat="1" x14ac:dyDescent="0.2">
      <c r="I357" s="574"/>
      <c r="T357" s="574"/>
      <c r="U357" s="602"/>
      <c r="V357" s="597"/>
      <c r="W357" s="602"/>
      <c r="X357" s="597"/>
      <c r="Y357" s="575"/>
      <c r="Z357" s="575"/>
      <c r="AA357" s="575"/>
      <c r="AB357" s="586"/>
      <c r="AC357" s="586"/>
      <c r="AD357" s="586"/>
      <c r="AE357" s="586"/>
      <c r="AF357" s="586"/>
      <c r="AG357" s="574"/>
      <c r="AH357" s="574"/>
      <c r="AI357" s="574"/>
      <c r="AJ357" s="574"/>
      <c r="AK357" s="574"/>
      <c r="AL357" s="586"/>
      <c r="AM357" s="586"/>
      <c r="AN357" s="586"/>
      <c r="AO357" s="586"/>
      <c r="AP357" s="586"/>
      <c r="AQ357" s="586"/>
      <c r="AR357" s="586"/>
      <c r="AS357" s="586"/>
      <c r="AT357" s="586"/>
      <c r="AU357" s="586"/>
      <c r="AV357" s="586"/>
      <c r="AW357" s="586"/>
      <c r="AX357" s="586"/>
      <c r="AY357" s="586"/>
      <c r="AZ357" s="586"/>
      <c r="BA357" s="586"/>
      <c r="BB357" s="586"/>
      <c r="BC357" s="586"/>
      <c r="BD357" s="586"/>
      <c r="BE357" s="586"/>
      <c r="BF357" s="586"/>
      <c r="BG357" s="586"/>
      <c r="BH357" s="586"/>
      <c r="BI357" s="586"/>
      <c r="BJ357" s="586"/>
      <c r="BK357" s="586"/>
      <c r="BL357" s="586"/>
      <c r="BM357" s="586"/>
      <c r="BN357" s="586"/>
      <c r="BO357" s="575"/>
      <c r="BP357" s="575"/>
      <c r="BQ357" s="610"/>
      <c r="BR357" s="610"/>
      <c r="BS357" s="586"/>
      <c r="BT357" s="586"/>
      <c r="BU357" s="586"/>
      <c r="BV357" s="586"/>
      <c r="BW357" s="586"/>
      <c r="BX357" s="586"/>
    </row>
    <row r="358" spans="9:76" s="305" customFormat="1" x14ac:dyDescent="0.2">
      <c r="I358" s="574"/>
      <c r="T358" s="574"/>
      <c r="U358" s="602"/>
      <c r="V358" s="597"/>
      <c r="W358" s="602"/>
      <c r="X358" s="597"/>
      <c r="Y358" s="575"/>
      <c r="Z358" s="575"/>
      <c r="AA358" s="575"/>
      <c r="AB358" s="586"/>
      <c r="AC358" s="586"/>
      <c r="AD358" s="586"/>
      <c r="AE358" s="586"/>
      <c r="AF358" s="586"/>
      <c r="AG358" s="574"/>
      <c r="AH358" s="574"/>
      <c r="AI358" s="574"/>
      <c r="AJ358" s="574"/>
      <c r="AK358" s="574"/>
      <c r="AL358" s="586"/>
      <c r="AM358" s="586"/>
      <c r="AN358" s="586"/>
      <c r="AO358" s="586"/>
      <c r="AP358" s="586"/>
      <c r="AQ358" s="586"/>
      <c r="AR358" s="586"/>
      <c r="AS358" s="586"/>
      <c r="AT358" s="586"/>
      <c r="AU358" s="586"/>
      <c r="AV358" s="586"/>
      <c r="AW358" s="586"/>
      <c r="AX358" s="586"/>
      <c r="AY358" s="586"/>
      <c r="AZ358" s="586"/>
      <c r="BA358" s="586"/>
      <c r="BB358" s="586"/>
      <c r="BC358" s="586"/>
      <c r="BD358" s="586"/>
      <c r="BE358" s="586"/>
      <c r="BF358" s="586"/>
      <c r="BG358" s="586"/>
      <c r="BH358" s="586"/>
      <c r="BI358" s="586"/>
      <c r="BJ358" s="586"/>
      <c r="BK358" s="586"/>
      <c r="BL358" s="586"/>
      <c r="BM358" s="586"/>
      <c r="BN358" s="586"/>
      <c r="BO358" s="575"/>
      <c r="BP358" s="575"/>
      <c r="BQ358" s="610"/>
      <c r="BR358" s="610"/>
      <c r="BS358" s="586"/>
      <c r="BT358" s="586"/>
      <c r="BU358" s="586"/>
      <c r="BV358" s="586"/>
      <c r="BW358" s="586"/>
      <c r="BX358" s="586"/>
    </row>
    <row r="359" spans="9:76" s="305" customFormat="1" x14ac:dyDescent="0.2">
      <c r="I359" s="574"/>
      <c r="T359" s="574"/>
      <c r="U359" s="602"/>
      <c r="V359" s="597"/>
      <c r="W359" s="602"/>
      <c r="X359" s="597"/>
      <c r="Y359" s="575"/>
      <c r="Z359" s="575"/>
      <c r="AA359" s="575"/>
      <c r="AB359" s="586"/>
      <c r="AC359" s="586"/>
      <c r="AD359" s="586"/>
      <c r="AE359" s="586"/>
      <c r="AF359" s="586"/>
      <c r="AG359" s="574"/>
      <c r="AH359" s="574"/>
      <c r="AI359" s="574"/>
      <c r="AJ359" s="574"/>
      <c r="AK359" s="574"/>
      <c r="AL359" s="586"/>
      <c r="AM359" s="586"/>
      <c r="AN359" s="586"/>
      <c r="AO359" s="586"/>
      <c r="AP359" s="586"/>
      <c r="AQ359" s="586"/>
      <c r="AR359" s="586"/>
      <c r="AS359" s="586"/>
      <c r="AT359" s="586"/>
      <c r="AU359" s="586"/>
      <c r="AV359" s="586"/>
      <c r="AW359" s="586"/>
      <c r="AX359" s="586"/>
      <c r="AY359" s="586"/>
      <c r="AZ359" s="586"/>
      <c r="BA359" s="586"/>
      <c r="BB359" s="586"/>
      <c r="BC359" s="586"/>
      <c r="BD359" s="586"/>
      <c r="BE359" s="586"/>
      <c r="BF359" s="586"/>
      <c r="BG359" s="586"/>
      <c r="BH359" s="586"/>
      <c r="BI359" s="586"/>
      <c r="BJ359" s="586"/>
      <c r="BK359" s="586"/>
      <c r="BL359" s="586"/>
      <c r="BM359" s="586"/>
      <c r="BN359" s="586"/>
      <c r="BO359" s="575"/>
      <c r="BP359" s="575"/>
      <c r="BQ359" s="610"/>
      <c r="BR359" s="610"/>
      <c r="BS359" s="586"/>
      <c r="BT359" s="586"/>
      <c r="BU359" s="586"/>
      <c r="BV359" s="586"/>
      <c r="BW359" s="586"/>
      <c r="BX359" s="586"/>
    </row>
    <row r="360" spans="9:76" s="305" customFormat="1" x14ac:dyDescent="0.2">
      <c r="I360" s="574"/>
      <c r="T360" s="574"/>
      <c r="U360" s="602"/>
      <c r="V360" s="597"/>
      <c r="W360" s="602"/>
      <c r="X360" s="597"/>
      <c r="Y360" s="575"/>
      <c r="Z360" s="575"/>
      <c r="AA360" s="575"/>
      <c r="AB360" s="586"/>
      <c r="AC360" s="586"/>
      <c r="AD360" s="586"/>
      <c r="AE360" s="586"/>
      <c r="AF360" s="586"/>
      <c r="AG360" s="574"/>
      <c r="AH360" s="574"/>
      <c r="AI360" s="574"/>
      <c r="AJ360" s="574"/>
      <c r="AK360" s="574"/>
      <c r="AL360" s="586"/>
      <c r="AM360" s="586"/>
      <c r="AN360" s="586"/>
      <c r="AO360" s="586"/>
      <c r="AP360" s="586"/>
      <c r="AQ360" s="586"/>
      <c r="AR360" s="586"/>
      <c r="AS360" s="586"/>
      <c r="AT360" s="586"/>
      <c r="AU360" s="586"/>
      <c r="AV360" s="586"/>
      <c r="AW360" s="586"/>
      <c r="AX360" s="586"/>
      <c r="AY360" s="586"/>
      <c r="AZ360" s="586"/>
      <c r="BA360" s="586"/>
      <c r="BB360" s="586"/>
      <c r="BC360" s="586"/>
      <c r="BD360" s="586"/>
      <c r="BE360" s="586"/>
      <c r="BF360" s="586"/>
      <c r="BG360" s="586"/>
      <c r="BH360" s="586"/>
      <c r="BI360" s="586"/>
      <c r="BJ360" s="586"/>
      <c r="BK360" s="586"/>
      <c r="BL360" s="586"/>
      <c r="BM360" s="586"/>
      <c r="BN360" s="586"/>
      <c r="BO360" s="575"/>
      <c r="BP360" s="575"/>
      <c r="BQ360" s="610"/>
      <c r="BR360" s="610"/>
      <c r="BS360" s="586"/>
      <c r="BT360" s="586"/>
      <c r="BU360" s="586"/>
      <c r="BV360" s="586"/>
      <c r="BW360" s="586"/>
      <c r="BX360" s="586"/>
    </row>
    <row r="361" spans="9:76" s="305" customFormat="1" x14ac:dyDescent="0.2">
      <c r="I361" s="574"/>
      <c r="T361" s="574"/>
      <c r="U361" s="602"/>
      <c r="V361" s="597"/>
      <c r="W361" s="602"/>
      <c r="X361" s="597"/>
      <c r="Y361" s="575"/>
      <c r="Z361" s="575"/>
      <c r="AA361" s="575"/>
      <c r="AB361" s="586"/>
      <c r="AC361" s="586"/>
      <c r="AD361" s="586"/>
      <c r="AE361" s="586"/>
      <c r="AF361" s="586"/>
      <c r="AG361" s="574"/>
      <c r="AH361" s="574"/>
      <c r="AI361" s="574"/>
      <c r="AJ361" s="574"/>
      <c r="AK361" s="574"/>
      <c r="AL361" s="586"/>
      <c r="AM361" s="586"/>
      <c r="AN361" s="586"/>
      <c r="AO361" s="586"/>
      <c r="AP361" s="586"/>
      <c r="AQ361" s="586"/>
      <c r="AR361" s="586"/>
      <c r="AS361" s="586"/>
      <c r="AT361" s="586"/>
      <c r="AU361" s="586"/>
      <c r="AV361" s="586"/>
      <c r="AW361" s="586"/>
      <c r="AX361" s="586"/>
      <c r="AY361" s="586"/>
      <c r="AZ361" s="586"/>
      <c r="BA361" s="586"/>
      <c r="BB361" s="586"/>
      <c r="BC361" s="586"/>
      <c r="BD361" s="586"/>
      <c r="BE361" s="586"/>
      <c r="BF361" s="586"/>
      <c r="BG361" s="586"/>
      <c r="BH361" s="586"/>
      <c r="BI361" s="586"/>
      <c r="BJ361" s="586"/>
      <c r="BK361" s="586"/>
      <c r="BL361" s="586"/>
      <c r="BM361" s="586"/>
      <c r="BN361" s="586"/>
      <c r="BO361" s="575"/>
      <c r="BP361" s="575"/>
      <c r="BQ361" s="610"/>
      <c r="BR361" s="610"/>
      <c r="BS361" s="586"/>
      <c r="BT361" s="586"/>
      <c r="BU361" s="586"/>
      <c r="BV361" s="586"/>
      <c r="BW361" s="586"/>
      <c r="BX361" s="586"/>
    </row>
    <row r="362" spans="9:76" s="305" customFormat="1" x14ac:dyDescent="0.2">
      <c r="I362" s="574"/>
      <c r="T362" s="574"/>
      <c r="U362" s="602"/>
      <c r="V362" s="597"/>
      <c r="W362" s="602"/>
      <c r="X362" s="597"/>
      <c r="Y362" s="575"/>
      <c r="Z362" s="575"/>
      <c r="AA362" s="575"/>
      <c r="AB362" s="586"/>
      <c r="AC362" s="586"/>
      <c r="AD362" s="586"/>
      <c r="AE362" s="586"/>
      <c r="AF362" s="586"/>
      <c r="AG362" s="574"/>
      <c r="AH362" s="574"/>
      <c r="AI362" s="574"/>
      <c r="AJ362" s="574"/>
      <c r="AK362" s="574"/>
      <c r="AL362" s="586"/>
      <c r="AM362" s="586"/>
      <c r="AN362" s="586"/>
      <c r="AO362" s="586"/>
      <c r="AP362" s="586"/>
      <c r="AQ362" s="586"/>
      <c r="AR362" s="586"/>
      <c r="AS362" s="586"/>
      <c r="AT362" s="586"/>
      <c r="AU362" s="586"/>
      <c r="AV362" s="586"/>
      <c r="AW362" s="586"/>
      <c r="AX362" s="586"/>
      <c r="AY362" s="586"/>
      <c r="AZ362" s="586"/>
      <c r="BA362" s="586"/>
      <c r="BB362" s="586"/>
      <c r="BC362" s="586"/>
      <c r="BD362" s="586"/>
      <c r="BE362" s="586"/>
      <c r="BF362" s="586"/>
      <c r="BG362" s="586"/>
      <c r="BH362" s="586"/>
      <c r="BI362" s="586"/>
      <c r="BJ362" s="586"/>
      <c r="BK362" s="586"/>
      <c r="BL362" s="586"/>
      <c r="BM362" s="586"/>
      <c r="BN362" s="586"/>
      <c r="BO362" s="575"/>
      <c r="BP362" s="575"/>
      <c r="BQ362" s="610"/>
      <c r="BR362" s="610"/>
      <c r="BS362" s="586"/>
      <c r="BT362" s="586"/>
      <c r="BU362" s="586"/>
      <c r="BV362" s="586"/>
      <c r="BW362" s="586"/>
      <c r="BX362" s="586"/>
    </row>
    <row r="363" spans="9:76" s="305" customFormat="1" x14ac:dyDescent="0.2">
      <c r="I363" s="574"/>
      <c r="T363" s="574"/>
      <c r="U363" s="602"/>
      <c r="V363" s="597"/>
      <c r="W363" s="602"/>
      <c r="X363" s="597"/>
      <c r="Y363" s="575"/>
      <c r="Z363" s="575"/>
      <c r="AA363" s="575"/>
      <c r="AB363" s="586"/>
      <c r="AC363" s="586"/>
      <c r="AD363" s="586"/>
      <c r="AE363" s="586"/>
      <c r="AF363" s="586"/>
      <c r="AG363" s="574"/>
      <c r="AH363" s="574"/>
      <c r="AI363" s="574"/>
      <c r="AJ363" s="574"/>
      <c r="AK363" s="574"/>
      <c r="AL363" s="586"/>
      <c r="AM363" s="586"/>
      <c r="AN363" s="586"/>
      <c r="AO363" s="586"/>
      <c r="AP363" s="586"/>
      <c r="AQ363" s="586"/>
      <c r="AR363" s="586"/>
      <c r="AS363" s="586"/>
      <c r="AT363" s="586"/>
      <c r="AU363" s="586"/>
      <c r="AV363" s="586"/>
      <c r="AW363" s="586"/>
      <c r="AX363" s="586"/>
      <c r="AY363" s="586"/>
      <c r="AZ363" s="586"/>
      <c r="BA363" s="586"/>
      <c r="BB363" s="586"/>
      <c r="BC363" s="586"/>
      <c r="BD363" s="586"/>
      <c r="BE363" s="586"/>
      <c r="BF363" s="586"/>
      <c r="BG363" s="586"/>
      <c r="BH363" s="586"/>
      <c r="BI363" s="586"/>
      <c r="BJ363" s="586"/>
      <c r="BK363" s="586"/>
      <c r="BL363" s="586"/>
      <c r="BM363" s="586"/>
      <c r="BN363" s="586"/>
      <c r="BO363" s="575"/>
      <c r="BP363" s="575"/>
      <c r="BQ363" s="610"/>
      <c r="BR363" s="610"/>
      <c r="BS363" s="586"/>
      <c r="BT363" s="586"/>
      <c r="BU363" s="586"/>
      <c r="BV363" s="586"/>
      <c r="BW363" s="586"/>
      <c r="BX363" s="586"/>
    </row>
    <row r="364" spans="9:76" s="305" customFormat="1" x14ac:dyDescent="0.2">
      <c r="I364" s="574"/>
      <c r="T364" s="574"/>
      <c r="U364" s="602"/>
      <c r="V364" s="597"/>
      <c r="W364" s="602"/>
      <c r="X364" s="597"/>
      <c r="Y364" s="575"/>
      <c r="Z364" s="575"/>
      <c r="AA364" s="575"/>
      <c r="AB364" s="586"/>
      <c r="AC364" s="586"/>
      <c r="AD364" s="586"/>
      <c r="AE364" s="586"/>
      <c r="AF364" s="586"/>
      <c r="AG364" s="574"/>
      <c r="AH364" s="574"/>
      <c r="AI364" s="574"/>
      <c r="AJ364" s="574"/>
      <c r="AK364" s="574"/>
      <c r="AL364" s="586"/>
      <c r="AM364" s="586"/>
      <c r="AN364" s="586"/>
      <c r="AO364" s="586"/>
      <c r="AP364" s="586"/>
      <c r="AQ364" s="586"/>
      <c r="AR364" s="586"/>
      <c r="AS364" s="586"/>
      <c r="AT364" s="586"/>
      <c r="AU364" s="586"/>
      <c r="AV364" s="586"/>
      <c r="AW364" s="586"/>
      <c r="AX364" s="586"/>
      <c r="AY364" s="586"/>
      <c r="AZ364" s="586"/>
      <c r="BA364" s="586"/>
      <c r="BB364" s="586"/>
      <c r="BC364" s="586"/>
      <c r="BD364" s="586"/>
      <c r="BE364" s="586"/>
      <c r="BF364" s="586"/>
      <c r="BG364" s="586"/>
      <c r="BH364" s="586"/>
      <c r="BI364" s="586"/>
      <c r="BJ364" s="586"/>
      <c r="BK364" s="586"/>
      <c r="BL364" s="586"/>
      <c r="BM364" s="586"/>
      <c r="BN364" s="586"/>
      <c r="BO364" s="575"/>
      <c r="BP364" s="575"/>
      <c r="BQ364" s="610"/>
      <c r="BR364" s="610"/>
      <c r="BS364" s="586"/>
      <c r="BT364" s="586"/>
      <c r="BU364" s="586"/>
      <c r="BV364" s="586"/>
      <c r="BW364" s="586"/>
      <c r="BX364" s="586"/>
    </row>
    <row r="365" spans="9:76" s="305" customFormat="1" x14ac:dyDescent="0.2">
      <c r="I365" s="574"/>
      <c r="T365" s="574"/>
      <c r="U365" s="602"/>
      <c r="V365" s="597"/>
      <c r="W365" s="602"/>
      <c r="X365" s="597"/>
      <c r="Y365" s="575"/>
      <c r="Z365" s="575"/>
      <c r="AA365" s="575"/>
      <c r="AB365" s="586"/>
      <c r="AC365" s="586"/>
      <c r="AD365" s="586"/>
      <c r="AE365" s="586"/>
      <c r="AF365" s="586"/>
      <c r="AG365" s="574"/>
      <c r="AH365" s="574"/>
      <c r="AI365" s="574"/>
      <c r="AJ365" s="574"/>
      <c r="AK365" s="574"/>
      <c r="AL365" s="586"/>
      <c r="AM365" s="586"/>
      <c r="AN365" s="586"/>
      <c r="AO365" s="586"/>
      <c r="AP365" s="586"/>
      <c r="AQ365" s="586"/>
      <c r="AR365" s="586"/>
      <c r="AS365" s="586"/>
      <c r="AT365" s="586"/>
      <c r="AU365" s="586"/>
      <c r="AV365" s="586"/>
      <c r="AW365" s="586"/>
      <c r="AX365" s="586"/>
      <c r="AY365" s="586"/>
      <c r="AZ365" s="586"/>
      <c r="BA365" s="586"/>
      <c r="BB365" s="586"/>
      <c r="BC365" s="586"/>
      <c r="BD365" s="586"/>
      <c r="BE365" s="586"/>
      <c r="BF365" s="586"/>
      <c r="BG365" s="586"/>
      <c r="BH365" s="586"/>
      <c r="BI365" s="586"/>
      <c r="BJ365" s="586"/>
      <c r="BK365" s="586"/>
      <c r="BL365" s="586"/>
      <c r="BM365" s="586"/>
      <c r="BN365" s="586"/>
      <c r="BO365" s="575"/>
      <c r="BP365" s="575"/>
      <c r="BQ365" s="610"/>
      <c r="BR365" s="610"/>
      <c r="BS365" s="586"/>
      <c r="BT365" s="586"/>
      <c r="BU365" s="586"/>
      <c r="BV365" s="586"/>
      <c r="BW365" s="586"/>
      <c r="BX365" s="586"/>
    </row>
    <row r="366" spans="9:76" s="305" customFormat="1" x14ac:dyDescent="0.2">
      <c r="I366" s="574"/>
      <c r="T366" s="574"/>
      <c r="U366" s="602"/>
      <c r="V366" s="597"/>
      <c r="W366" s="602"/>
      <c r="X366" s="597"/>
      <c r="Y366" s="575"/>
      <c r="Z366" s="575"/>
      <c r="AA366" s="575"/>
      <c r="AB366" s="586"/>
      <c r="AC366" s="586"/>
      <c r="AD366" s="586"/>
      <c r="AE366" s="586"/>
      <c r="AF366" s="586"/>
      <c r="AG366" s="574"/>
      <c r="AH366" s="574"/>
      <c r="AI366" s="574"/>
      <c r="AJ366" s="574"/>
      <c r="AK366" s="574"/>
      <c r="AL366" s="586"/>
      <c r="AM366" s="586"/>
      <c r="AN366" s="586"/>
      <c r="AO366" s="586"/>
      <c r="AP366" s="586"/>
      <c r="AQ366" s="586"/>
      <c r="AR366" s="586"/>
      <c r="AS366" s="586"/>
      <c r="AT366" s="586"/>
      <c r="AU366" s="586"/>
      <c r="AV366" s="586"/>
      <c r="AW366" s="586"/>
      <c r="AX366" s="586"/>
      <c r="AY366" s="586"/>
      <c r="AZ366" s="586"/>
      <c r="BA366" s="586"/>
      <c r="BB366" s="586"/>
      <c r="BC366" s="586"/>
      <c r="BD366" s="586"/>
      <c r="BE366" s="586"/>
      <c r="BF366" s="586"/>
      <c r="BG366" s="586"/>
      <c r="BH366" s="586"/>
      <c r="BI366" s="586"/>
      <c r="BJ366" s="586"/>
      <c r="BK366" s="586"/>
      <c r="BL366" s="586"/>
      <c r="BM366" s="586"/>
      <c r="BN366" s="586"/>
      <c r="BO366" s="575"/>
      <c r="BP366" s="575"/>
      <c r="BQ366" s="610"/>
      <c r="BR366" s="610"/>
      <c r="BS366" s="586"/>
      <c r="BT366" s="586"/>
      <c r="BU366" s="586"/>
      <c r="BV366" s="586"/>
      <c r="BW366" s="586"/>
      <c r="BX366" s="586"/>
    </row>
    <row r="367" spans="9:76" s="305" customFormat="1" x14ac:dyDescent="0.2">
      <c r="I367" s="574"/>
      <c r="T367" s="574"/>
      <c r="U367" s="602"/>
      <c r="V367" s="597"/>
      <c r="W367" s="602"/>
      <c r="X367" s="597"/>
      <c r="Y367" s="575"/>
      <c r="Z367" s="575"/>
      <c r="AA367" s="575"/>
      <c r="AB367" s="586"/>
      <c r="AC367" s="586"/>
      <c r="AD367" s="586"/>
      <c r="AE367" s="586"/>
      <c r="AF367" s="586"/>
      <c r="AG367" s="574"/>
      <c r="AH367" s="574"/>
      <c r="AI367" s="574"/>
      <c r="AJ367" s="574"/>
      <c r="AK367" s="574"/>
      <c r="AL367" s="586"/>
      <c r="AM367" s="586"/>
      <c r="AN367" s="586"/>
      <c r="AO367" s="586"/>
      <c r="AP367" s="586"/>
      <c r="AQ367" s="586"/>
      <c r="AR367" s="586"/>
      <c r="AS367" s="586"/>
      <c r="AT367" s="586"/>
      <c r="AU367" s="586"/>
      <c r="AV367" s="586"/>
      <c r="AW367" s="586"/>
      <c r="AX367" s="586"/>
      <c r="AY367" s="586"/>
      <c r="AZ367" s="586"/>
      <c r="BA367" s="586"/>
      <c r="BB367" s="586"/>
      <c r="BC367" s="586"/>
      <c r="BD367" s="586"/>
      <c r="BE367" s="586"/>
      <c r="BF367" s="586"/>
      <c r="BG367" s="586"/>
      <c r="BH367" s="586"/>
      <c r="BI367" s="586"/>
      <c r="BJ367" s="586"/>
      <c r="BK367" s="586"/>
      <c r="BL367" s="586"/>
      <c r="BM367" s="586"/>
      <c r="BN367" s="586"/>
      <c r="BO367" s="575"/>
      <c r="BP367" s="575"/>
      <c r="BQ367" s="610"/>
      <c r="BR367" s="610"/>
      <c r="BS367" s="586"/>
      <c r="BT367" s="586"/>
      <c r="BU367" s="586"/>
      <c r="BV367" s="586"/>
      <c r="BW367" s="586"/>
      <c r="BX367" s="586"/>
    </row>
    <row r="368" spans="9:76" s="305" customFormat="1" x14ac:dyDescent="0.2">
      <c r="I368" s="574"/>
      <c r="T368" s="574"/>
      <c r="U368" s="602"/>
      <c r="V368" s="597"/>
      <c r="W368" s="602"/>
      <c r="X368" s="597"/>
      <c r="Y368" s="575"/>
      <c r="Z368" s="575"/>
      <c r="AA368" s="575"/>
      <c r="AB368" s="586"/>
      <c r="AC368" s="586"/>
      <c r="AD368" s="586"/>
      <c r="AE368" s="586"/>
      <c r="AF368" s="586"/>
      <c r="AG368" s="574"/>
      <c r="AH368" s="574"/>
      <c r="AI368" s="574"/>
      <c r="AJ368" s="574"/>
      <c r="AK368" s="574"/>
      <c r="AL368" s="586"/>
      <c r="AM368" s="586"/>
      <c r="AN368" s="586"/>
      <c r="AO368" s="586"/>
      <c r="AP368" s="586"/>
      <c r="AQ368" s="586"/>
      <c r="AR368" s="586"/>
      <c r="AS368" s="586"/>
      <c r="AT368" s="586"/>
      <c r="AU368" s="586"/>
      <c r="AV368" s="586"/>
      <c r="AW368" s="586"/>
      <c r="AX368" s="586"/>
      <c r="AY368" s="586"/>
      <c r="AZ368" s="586"/>
      <c r="BA368" s="586"/>
      <c r="BB368" s="586"/>
      <c r="BC368" s="586"/>
      <c r="BD368" s="586"/>
      <c r="BE368" s="586"/>
      <c r="BF368" s="586"/>
      <c r="BG368" s="586"/>
      <c r="BH368" s="586"/>
      <c r="BI368" s="586"/>
      <c r="BJ368" s="586"/>
      <c r="BK368" s="586"/>
      <c r="BL368" s="586"/>
      <c r="BM368" s="586"/>
      <c r="BN368" s="586"/>
      <c r="BO368" s="575"/>
      <c r="BP368" s="575"/>
      <c r="BQ368" s="610"/>
      <c r="BR368" s="610"/>
      <c r="BS368" s="586"/>
      <c r="BT368" s="586"/>
      <c r="BU368" s="586"/>
      <c r="BV368" s="586"/>
      <c r="BW368" s="586"/>
      <c r="BX368" s="586"/>
    </row>
    <row r="369" spans="9:76" s="305" customFormat="1" x14ac:dyDescent="0.2">
      <c r="I369" s="574"/>
      <c r="T369" s="574"/>
      <c r="U369" s="602"/>
      <c r="V369" s="597"/>
      <c r="W369" s="602"/>
      <c r="X369" s="597"/>
      <c r="Y369" s="575"/>
      <c r="Z369" s="575"/>
      <c r="AA369" s="575"/>
      <c r="AB369" s="586"/>
      <c r="AC369" s="586"/>
      <c r="AD369" s="586"/>
      <c r="AE369" s="586"/>
      <c r="AF369" s="586"/>
      <c r="AG369" s="574"/>
      <c r="AH369" s="574"/>
      <c r="AI369" s="574"/>
      <c r="AJ369" s="574"/>
      <c r="AK369" s="574"/>
      <c r="AL369" s="586"/>
      <c r="AM369" s="586"/>
      <c r="AN369" s="586"/>
      <c r="AO369" s="586"/>
      <c r="AP369" s="586"/>
      <c r="AQ369" s="586"/>
      <c r="AR369" s="586"/>
      <c r="AS369" s="586"/>
      <c r="AT369" s="586"/>
      <c r="AU369" s="586"/>
      <c r="AV369" s="586"/>
      <c r="AW369" s="586"/>
      <c r="AX369" s="586"/>
      <c r="AY369" s="586"/>
      <c r="AZ369" s="586"/>
      <c r="BA369" s="586"/>
      <c r="BB369" s="586"/>
      <c r="BC369" s="586"/>
      <c r="BD369" s="586"/>
      <c r="BE369" s="586"/>
      <c r="BF369" s="586"/>
      <c r="BG369" s="586"/>
      <c r="BH369" s="586"/>
      <c r="BI369" s="586"/>
      <c r="BJ369" s="586"/>
      <c r="BK369" s="586"/>
      <c r="BL369" s="586"/>
      <c r="BM369" s="586"/>
      <c r="BN369" s="586"/>
      <c r="BO369" s="575"/>
      <c r="BP369" s="575"/>
      <c r="BQ369" s="610"/>
      <c r="BR369" s="610"/>
      <c r="BS369" s="586"/>
      <c r="BT369" s="586"/>
      <c r="BU369" s="586"/>
      <c r="BV369" s="586"/>
      <c r="BW369" s="586"/>
      <c r="BX369" s="586"/>
    </row>
    <row r="370" spans="9:76" s="305" customFormat="1" x14ac:dyDescent="0.2">
      <c r="I370" s="574"/>
      <c r="T370" s="574"/>
      <c r="U370" s="602"/>
      <c r="V370" s="597"/>
      <c r="W370" s="602"/>
      <c r="X370" s="597"/>
      <c r="Y370" s="575"/>
      <c r="Z370" s="575"/>
      <c r="AA370" s="575"/>
      <c r="AB370" s="586"/>
      <c r="AC370" s="586"/>
      <c r="AD370" s="586"/>
      <c r="AE370" s="586"/>
      <c r="AF370" s="586"/>
      <c r="AG370" s="574"/>
      <c r="AH370" s="574"/>
      <c r="AI370" s="574"/>
      <c r="AJ370" s="574"/>
      <c r="AK370" s="574"/>
      <c r="AL370" s="586"/>
      <c r="AM370" s="586"/>
      <c r="AN370" s="586"/>
      <c r="AO370" s="586"/>
      <c r="AP370" s="586"/>
      <c r="AQ370" s="586"/>
      <c r="AR370" s="586"/>
      <c r="AS370" s="586"/>
      <c r="AT370" s="586"/>
      <c r="AU370" s="586"/>
      <c r="AV370" s="586"/>
      <c r="AW370" s="586"/>
      <c r="AX370" s="586"/>
      <c r="AY370" s="586"/>
      <c r="AZ370" s="586"/>
      <c r="BA370" s="586"/>
      <c r="BB370" s="586"/>
      <c r="BC370" s="586"/>
      <c r="BD370" s="586"/>
      <c r="BE370" s="586"/>
      <c r="BF370" s="586"/>
      <c r="BG370" s="586"/>
      <c r="BH370" s="586"/>
      <c r="BI370" s="586"/>
      <c r="BJ370" s="586"/>
      <c r="BK370" s="586"/>
      <c r="BL370" s="586"/>
      <c r="BM370" s="586"/>
      <c r="BN370" s="586"/>
      <c r="BO370" s="575"/>
      <c r="BP370" s="575"/>
      <c r="BQ370" s="610"/>
      <c r="BR370" s="610"/>
      <c r="BS370" s="586"/>
      <c r="BT370" s="586"/>
      <c r="BU370" s="586"/>
      <c r="BV370" s="586"/>
      <c r="BW370" s="586"/>
      <c r="BX370" s="586"/>
    </row>
    <row r="371" spans="9:76" s="305" customFormat="1" x14ac:dyDescent="0.2">
      <c r="I371" s="574"/>
      <c r="T371" s="574"/>
      <c r="U371" s="602"/>
      <c r="V371" s="597"/>
      <c r="W371" s="602"/>
      <c r="X371" s="597"/>
      <c r="Y371" s="575"/>
      <c r="Z371" s="575"/>
      <c r="AA371" s="575"/>
      <c r="AB371" s="586"/>
      <c r="AC371" s="586"/>
      <c r="AD371" s="586"/>
      <c r="AE371" s="586"/>
      <c r="AF371" s="586"/>
      <c r="AG371" s="574"/>
      <c r="AH371" s="574"/>
      <c r="AI371" s="574"/>
      <c r="AJ371" s="574"/>
      <c r="AK371" s="574"/>
      <c r="AL371" s="586"/>
      <c r="AM371" s="586"/>
      <c r="AN371" s="586"/>
      <c r="AO371" s="586"/>
      <c r="AP371" s="586"/>
      <c r="AQ371" s="586"/>
      <c r="AR371" s="586"/>
      <c r="AS371" s="586"/>
      <c r="AT371" s="586"/>
      <c r="AU371" s="586"/>
      <c r="AV371" s="586"/>
      <c r="AW371" s="586"/>
      <c r="AX371" s="586"/>
      <c r="AY371" s="586"/>
      <c r="AZ371" s="586"/>
      <c r="BA371" s="586"/>
      <c r="BB371" s="586"/>
      <c r="BC371" s="586"/>
      <c r="BD371" s="586"/>
      <c r="BE371" s="586"/>
      <c r="BF371" s="586"/>
      <c r="BG371" s="586"/>
      <c r="BH371" s="586"/>
      <c r="BI371" s="586"/>
      <c r="BJ371" s="586"/>
      <c r="BK371" s="586"/>
      <c r="BL371" s="586"/>
      <c r="BM371" s="586"/>
      <c r="BN371" s="586"/>
      <c r="BO371" s="575"/>
      <c r="BP371" s="575"/>
      <c r="BQ371" s="610"/>
      <c r="BR371" s="610"/>
      <c r="BS371" s="586"/>
      <c r="BT371" s="586"/>
      <c r="BU371" s="586"/>
      <c r="BV371" s="586"/>
      <c r="BW371" s="586"/>
      <c r="BX371" s="586"/>
    </row>
    <row r="372" spans="9:76" s="305" customFormat="1" x14ac:dyDescent="0.2">
      <c r="I372" s="574"/>
      <c r="T372" s="574"/>
      <c r="U372" s="602"/>
      <c r="V372" s="597"/>
      <c r="W372" s="602"/>
      <c r="X372" s="597"/>
      <c r="Y372" s="575"/>
      <c r="Z372" s="575"/>
      <c r="AA372" s="575"/>
      <c r="AB372" s="586"/>
      <c r="AC372" s="586"/>
      <c r="AD372" s="586"/>
      <c r="AE372" s="586"/>
      <c r="AF372" s="586"/>
      <c r="AG372" s="574"/>
      <c r="AH372" s="574"/>
      <c r="AI372" s="574"/>
      <c r="AJ372" s="574"/>
      <c r="AK372" s="574"/>
      <c r="AL372" s="586"/>
      <c r="AM372" s="586"/>
      <c r="AN372" s="586"/>
      <c r="AO372" s="586"/>
      <c r="AP372" s="586"/>
      <c r="AQ372" s="586"/>
      <c r="AR372" s="586"/>
      <c r="AS372" s="586"/>
      <c r="AT372" s="586"/>
      <c r="AU372" s="586"/>
      <c r="AV372" s="586"/>
      <c r="AW372" s="586"/>
      <c r="AX372" s="586"/>
      <c r="AY372" s="586"/>
      <c r="AZ372" s="586"/>
      <c r="BA372" s="586"/>
      <c r="BB372" s="586"/>
      <c r="BC372" s="586"/>
      <c r="BD372" s="586"/>
      <c r="BE372" s="586"/>
      <c r="BF372" s="586"/>
      <c r="BG372" s="586"/>
      <c r="BH372" s="586"/>
      <c r="BI372" s="586"/>
      <c r="BJ372" s="586"/>
      <c r="BK372" s="586"/>
      <c r="BL372" s="586"/>
      <c r="BM372" s="586"/>
      <c r="BN372" s="586"/>
      <c r="BO372" s="575"/>
      <c r="BP372" s="575"/>
      <c r="BQ372" s="610"/>
      <c r="BR372" s="610"/>
      <c r="BS372" s="586"/>
      <c r="BT372" s="586"/>
      <c r="BU372" s="586"/>
      <c r="BV372" s="586"/>
      <c r="BW372" s="586"/>
      <c r="BX372" s="586"/>
    </row>
    <row r="373" spans="9:76" s="305" customFormat="1" x14ac:dyDescent="0.2">
      <c r="I373" s="574"/>
      <c r="T373" s="574"/>
      <c r="U373" s="602"/>
      <c r="V373" s="597"/>
      <c r="W373" s="602"/>
      <c r="X373" s="597"/>
      <c r="Y373" s="575"/>
      <c r="Z373" s="575"/>
      <c r="AA373" s="575"/>
      <c r="AB373" s="586"/>
      <c r="AC373" s="586"/>
      <c r="AD373" s="586"/>
      <c r="AE373" s="586"/>
      <c r="AF373" s="586"/>
      <c r="AG373" s="574"/>
      <c r="AH373" s="574"/>
      <c r="AI373" s="574"/>
      <c r="AJ373" s="574"/>
      <c r="AK373" s="574"/>
      <c r="AL373" s="586"/>
      <c r="AM373" s="586"/>
      <c r="AN373" s="586"/>
      <c r="AO373" s="586"/>
      <c r="AP373" s="586"/>
      <c r="AQ373" s="586"/>
      <c r="AR373" s="586"/>
      <c r="AS373" s="586"/>
      <c r="AT373" s="586"/>
      <c r="AU373" s="586"/>
      <c r="AV373" s="586"/>
      <c r="AW373" s="586"/>
      <c r="AX373" s="586"/>
      <c r="AY373" s="586"/>
      <c r="AZ373" s="586"/>
      <c r="BA373" s="586"/>
      <c r="BB373" s="586"/>
      <c r="BC373" s="586"/>
      <c r="BD373" s="586"/>
      <c r="BE373" s="586"/>
      <c r="BF373" s="586"/>
      <c r="BG373" s="586"/>
      <c r="BH373" s="586"/>
      <c r="BI373" s="586"/>
      <c r="BJ373" s="586"/>
      <c r="BK373" s="586"/>
      <c r="BL373" s="586"/>
      <c r="BM373" s="586"/>
      <c r="BN373" s="586"/>
      <c r="BO373" s="575"/>
      <c r="BP373" s="575"/>
      <c r="BQ373" s="610"/>
      <c r="BR373" s="610"/>
      <c r="BS373" s="586"/>
      <c r="BT373" s="586"/>
      <c r="BU373" s="586"/>
      <c r="BV373" s="586"/>
      <c r="BW373" s="586"/>
      <c r="BX373" s="586"/>
    </row>
    <row r="374" spans="9:76" s="305" customFormat="1" x14ac:dyDescent="0.2">
      <c r="I374" s="574"/>
      <c r="T374" s="574"/>
      <c r="U374" s="602"/>
      <c r="V374" s="597"/>
      <c r="W374" s="602"/>
      <c r="X374" s="597"/>
      <c r="Y374" s="575"/>
      <c r="Z374" s="575"/>
      <c r="AA374" s="575"/>
      <c r="AB374" s="586"/>
      <c r="AC374" s="586"/>
      <c r="AD374" s="586"/>
      <c r="AE374" s="586"/>
      <c r="AF374" s="586"/>
      <c r="AG374" s="574"/>
      <c r="AH374" s="574"/>
      <c r="AI374" s="574"/>
      <c r="AJ374" s="574"/>
      <c r="AK374" s="574"/>
      <c r="AL374" s="586"/>
      <c r="AM374" s="586"/>
      <c r="AN374" s="586"/>
      <c r="AO374" s="586"/>
      <c r="AP374" s="586"/>
      <c r="AQ374" s="586"/>
      <c r="AR374" s="586"/>
      <c r="AS374" s="586"/>
      <c r="AT374" s="586"/>
      <c r="AU374" s="586"/>
      <c r="AV374" s="586"/>
      <c r="AW374" s="586"/>
      <c r="AX374" s="586"/>
      <c r="AY374" s="586"/>
      <c r="AZ374" s="586"/>
      <c r="BA374" s="586"/>
      <c r="BB374" s="586"/>
      <c r="BC374" s="586"/>
      <c r="BD374" s="586"/>
      <c r="BE374" s="586"/>
      <c r="BF374" s="586"/>
      <c r="BG374" s="586"/>
      <c r="BH374" s="586"/>
      <c r="BI374" s="586"/>
      <c r="BJ374" s="586"/>
      <c r="BK374" s="586"/>
      <c r="BL374" s="586"/>
      <c r="BM374" s="586"/>
      <c r="BN374" s="586"/>
      <c r="BO374" s="575"/>
      <c r="BP374" s="575"/>
      <c r="BQ374" s="610"/>
      <c r="BR374" s="610"/>
      <c r="BS374" s="586"/>
      <c r="BT374" s="586"/>
      <c r="BU374" s="586"/>
      <c r="BV374" s="586"/>
      <c r="BW374" s="586"/>
      <c r="BX374" s="586"/>
    </row>
    <row r="375" spans="9:76" s="305" customFormat="1" x14ac:dyDescent="0.2">
      <c r="I375" s="574"/>
      <c r="T375" s="574"/>
      <c r="U375" s="602"/>
      <c r="V375" s="597"/>
      <c r="W375" s="602"/>
      <c r="X375" s="597"/>
      <c r="Y375" s="575"/>
      <c r="Z375" s="575"/>
      <c r="AA375" s="575"/>
      <c r="AB375" s="586"/>
      <c r="AC375" s="586"/>
      <c r="AD375" s="586"/>
      <c r="AE375" s="586"/>
      <c r="AF375" s="586"/>
      <c r="AG375" s="574"/>
      <c r="AH375" s="574"/>
      <c r="AI375" s="574"/>
      <c r="AJ375" s="574"/>
      <c r="AK375" s="574"/>
      <c r="AL375" s="586"/>
      <c r="AM375" s="586"/>
      <c r="AN375" s="586"/>
      <c r="AO375" s="586"/>
      <c r="AP375" s="586"/>
      <c r="AQ375" s="586"/>
      <c r="AR375" s="586"/>
      <c r="AS375" s="586"/>
      <c r="AT375" s="586"/>
      <c r="AU375" s="586"/>
      <c r="AV375" s="586"/>
      <c r="AW375" s="586"/>
      <c r="AX375" s="586"/>
      <c r="AY375" s="586"/>
      <c r="AZ375" s="586"/>
      <c r="BA375" s="586"/>
      <c r="BB375" s="586"/>
      <c r="BC375" s="586"/>
      <c r="BD375" s="586"/>
      <c r="BE375" s="586"/>
      <c r="BF375" s="586"/>
      <c r="BG375" s="586"/>
      <c r="BH375" s="586"/>
      <c r="BI375" s="586"/>
      <c r="BJ375" s="586"/>
      <c r="BK375" s="586"/>
      <c r="BL375" s="586"/>
      <c r="BM375" s="586"/>
      <c r="BN375" s="586"/>
      <c r="BO375" s="575"/>
      <c r="BP375" s="575"/>
      <c r="BQ375" s="610"/>
      <c r="BR375" s="610"/>
      <c r="BS375" s="586"/>
      <c r="BT375" s="586"/>
      <c r="BU375" s="586"/>
      <c r="BV375" s="586"/>
      <c r="BW375" s="586"/>
      <c r="BX375" s="586"/>
    </row>
    <row r="376" spans="9:76" s="305" customFormat="1" x14ac:dyDescent="0.2">
      <c r="I376" s="574"/>
      <c r="T376" s="574"/>
      <c r="U376" s="602"/>
      <c r="V376" s="597"/>
      <c r="W376" s="602"/>
      <c r="X376" s="597"/>
      <c r="Y376" s="575"/>
      <c r="Z376" s="575"/>
      <c r="AA376" s="575"/>
      <c r="AB376" s="586"/>
      <c r="AC376" s="586"/>
      <c r="AD376" s="586"/>
      <c r="AE376" s="586"/>
      <c r="AF376" s="586"/>
      <c r="AG376" s="574"/>
      <c r="AH376" s="574"/>
      <c r="AI376" s="574"/>
      <c r="AJ376" s="574"/>
      <c r="AK376" s="574"/>
      <c r="AL376" s="586"/>
      <c r="AM376" s="586"/>
      <c r="AN376" s="586"/>
      <c r="AO376" s="586"/>
      <c r="AP376" s="586"/>
      <c r="AQ376" s="586"/>
      <c r="AR376" s="586"/>
      <c r="AS376" s="586"/>
      <c r="AT376" s="586"/>
      <c r="AU376" s="586"/>
      <c r="AV376" s="586"/>
      <c r="AW376" s="586"/>
      <c r="AX376" s="586"/>
      <c r="AY376" s="586"/>
      <c r="AZ376" s="586"/>
      <c r="BA376" s="586"/>
      <c r="BB376" s="586"/>
      <c r="BC376" s="586"/>
      <c r="BD376" s="586"/>
      <c r="BE376" s="586"/>
      <c r="BF376" s="586"/>
      <c r="BG376" s="586"/>
      <c r="BH376" s="586"/>
      <c r="BI376" s="586"/>
      <c r="BJ376" s="586"/>
      <c r="BK376" s="586"/>
      <c r="BL376" s="586"/>
      <c r="BM376" s="586"/>
      <c r="BN376" s="586"/>
      <c r="BO376" s="575"/>
      <c r="BP376" s="575"/>
      <c r="BQ376" s="610"/>
      <c r="BR376" s="610"/>
      <c r="BS376" s="586"/>
      <c r="BT376" s="586"/>
      <c r="BU376" s="586"/>
      <c r="BV376" s="586"/>
      <c r="BW376" s="586"/>
      <c r="BX376" s="586"/>
    </row>
    <row r="377" spans="9:76" s="305" customFormat="1" x14ac:dyDescent="0.2">
      <c r="I377" s="574"/>
      <c r="T377" s="574"/>
      <c r="U377" s="602"/>
      <c r="V377" s="597"/>
      <c r="W377" s="602"/>
      <c r="X377" s="597"/>
      <c r="Y377" s="575"/>
      <c r="Z377" s="575"/>
      <c r="AA377" s="575"/>
      <c r="AB377" s="586"/>
      <c r="AC377" s="586"/>
      <c r="AD377" s="586"/>
      <c r="AE377" s="586"/>
      <c r="AF377" s="586"/>
      <c r="AG377" s="574"/>
      <c r="AH377" s="574"/>
      <c r="AI377" s="574"/>
      <c r="AJ377" s="574"/>
      <c r="AK377" s="574"/>
      <c r="AL377" s="586"/>
      <c r="AM377" s="586"/>
      <c r="AN377" s="586"/>
      <c r="AO377" s="586"/>
      <c r="AP377" s="586"/>
      <c r="AQ377" s="586"/>
      <c r="AR377" s="586"/>
      <c r="AS377" s="586"/>
      <c r="AT377" s="586"/>
      <c r="AU377" s="586"/>
      <c r="AV377" s="586"/>
      <c r="AW377" s="586"/>
      <c r="AX377" s="586"/>
      <c r="AY377" s="586"/>
      <c r="AZ377" s="586"/>
      <c r="BA377" s="586"/>
      <c r="BB377" s="586"/>
      <c r="BC377" s="586"/>
      <c r="BD377" s="586"/>
      <c r="BE377" s="586"/>
      <c r="BF377" s="586"/>
      <c r="BG377" s="586"/>
      <c r="BH377" s="586"/>
      <c r="BI377" s="586"/>
      <c r="BJ377" s="586"/>
      <c r="BK377" s="586"/>
      <c r="BL377" s="586"/>
      <c r="BM377" s="586"/>
      <c r="BN377" s="586"/>
      <c r="BO377" s="575"/>
      <c r="BP377" s="575"/>
      <c r="BQ377" s="610"/>
      <c r="BR377" s="610"/>
      <c r="BS377" s="586"/>
      <c r="BT377" s="586"/>
      <c r="BU377" s="586"/>
      <c r="BV377" s="586"/>
      <c r="BW377" s="586"/>
      <c r="BX377" s="586"/>
    </row>
    <row r="378" spans="9:76" s="305" customFormat="1" x14ac:dyDescent="0.2">
      <c r="I378" s="574"/>
      <c r="T378" s="574"/>
      <c r="U378" s="602"/>
      <c r="V378" s="597"/>
      <c r="W378" s="602"/>
      <c r="X378" s="597"/>
      <c r="Y378" s="575"/>
      <c r="Z378" s="575"/>
      <c r="AA378" s="575"/>
      <c r="AB378" s="586"/>
      <c r="AC378" s="586"/>
      <c r="AD378" s="586"/>
      <c r="AE378" s="586"/>
      <c r="AF378" s="586"/>
      <c r="AG378" s="574"/>
      <c r="AH378" s="574"/>
      <c r="AI378" s="574"/>
      <c r="AJ378" s="574"/>
      <c r="AK378" s="574"/>
      <c r="AL378" s="586"/>
      <c r="AM378" s="586"/>
      <c r="AN378" s="586"/>
      <c r="AO378" s="586"/>
      <c r="AP378" s="586"/>
      <c r="AQ378" s="586"/>
      <c r="AR378" s="586"/>
      <c r="AS378" s="586"/>
      <c r="AT378" s="586"/>
      <c r="AU378" s="586"/>
      <c r="AV378" s="586"/>
      <c r="AW378" s="586"/>
      <c r="AX378" s="586"/>
      <c r="AY378" s="586"/>
      <c r="AZ378" s="586"/>
      <c r="BA378" s="586"/>
      <c r="BB378" s="586"/>
      <c r="BC378" s="586"/>
      <c r="BD378" s="586"/>
      <c r="BE378" s="586"/>
      <c r="BF378" s="586"/>
      <c r="BG378" s="586"/>
      <c r="BH378" s="586"/>
      <c r="BI378" s="586"/>
      <c r="BJ378" s="586"/>
      <c r="BK378" s="586"/>
      <c r="BL378" s="586"/>
      <c r="BM378" s="586"/>
      <c r="BN378" s="586"/>
      <c r="BO378" s="575"/>
      <c r="BP378" s="575"/>
      <c r="BQ378" s="610"/>
      <c r="BR378" s="610"/>
      <c r="BS378" s="586"/>
      <c r="BT378" s="586"/>
      <c r="BU378" s="586"/>
      <c r="BV378" s="586"/>
      <c r="BW378" s="586"/>
      <c r="BX378" s="586"/>
    </row>
    <row r="379" spans="9:76" s="305" customFormat="1" x14ac:dyDescent="0.2">
      <c r="I379" s="574"/>
      <c r="T379" s="574"/>
      <c r="U379" s="602"/>
      <c r="V379" s="597"/>
      <c r="W379" s="602"/>
      <c r="X379" s="597"/>
      <c r="Y379" s="575"/>
      <c r="Z379" s="575"/>
      <c r="AA379" s="575"/>
      <c r="AB379" s="586"/>
      <c r="AC379" s="586"/>
      <c r="AD379" s="586"/>
      <c r="AE379" s="586"/>
      <c r="AF379" s="586"/>
      <c r="AG379" s="574"/>
      <c r="AH379" s="574"/>
      <c r="AI379" s="574"/>
      <c r="AJ379" s="574"/>
      <c r="AK379" s="574"/>
      <c r="AL379" s="586"/>
      <c r="AM379" s="586"/>
      <c r="AN379" s="586"/>
      <c r="AO379" s="586"/>
      <c r="AP379" s="586"/>
      <c r="AQ379" s="586"/>
      <c r="AR379" s="586"/>
      <c r="AS379" s="586"/>
      <c r="AT379" s="586"/>
      <c r="AU379" s="586"/>
      <c r="AV379" s="586"/>
      <c r="AW379" s="586"/>
      <c r="AX379" s="586"/>
      <c r="AY379" s="586"/>
      <c r="AZ379" s="586"/>
      <c r="BA379" s="586"/>
      <c r="BB379" s="586"/>
      <c r="BC379" s="586"/>
      <c r="BD379" s="586"/>
      <c r="BE379" s="586"/>
      <c r="BF379" s="586"/>
      <c r="BG379" s="586"/>
      <c r="BH379" s="586"/>
      <c r="BI379" s="586"/>
      <c r="BJ379" s="586"/>
      <c r="BK379" s="586"/>
      <c r="BL379" s="586"/>
      <c r="BM379" s="586"/>
      <c r="BN379" s="586"/>
      <c r="BO379" s="575"/>
      <c r="BP379" s="575"/>
      <c r="BQ379" s="610"/>
      <c r="BR379" s="610"/>
      <c r="BS379" s="586"/>
      <c r="BT379" s="586"/>
      <c r="BU379" s="586"/>
      <c r="BV379" s="586"/>
      <c r="BW379" s="586"/>
      <c r="BX379" s="586"/>
    </row>
    <row r="380" spans="9:76" s="305" customFormat="1" x14ac:dyDescent="0.2">
      <c r="I380" s="574"/>
      <c r="T380" s="574"/>
      <c r="U380" s="602"/>
      <c r="V380" s="597"/>
      <c r="W380" s="602"/>
      <c r="X380" s="597"/>
      <c r="Y380" s="575"/>
      <c r="Z380" s="575"/>
      <c r="AA380" s="575"/>
      <c r="AB380" s="586"/>
      <c r="AC380" s="586"/>
      <c r="AD380" s="586"/>
      <c r="AE380" s="586"/>
      <c r="AF380" s="586"/>
      <c r="AG380" s="574"/>
      <c r="AH380" s="574"/>
      <c r="AI380" s="574"/>
      <c r="AJ380" s="574"/>
      <c r="AK380" s="574"/>
      <c r="AL380" s="586"/>
      <c r="AM380" s="586"/>
      <c r="AN380" s="586"/>
      <c r="AO380" s="586"/>
      <c r="AP380" s="586"/>
      <c r="AQ380" s="586"/>
      <c r="AR380" s="586"/>
      <c r="AS380" s="586"/>
      <c r="AT380" s="586"/>
      <c r="AU380" s="586"/>
      <c r="AV380" s="586"/>
      <c r="AW380" s="586"/>
      <c r="AX380" s="586"/>
      <c r="AY380" s="586"/>
      <c r="AZ380" s="586"/>
      <c r="BA380" s="586"/>
      <c r="BB380" s="586"/>
      <c r="BC380" s="586"/>
      <c r="BD380" s="586"/>
      <c r="BE380" s="586"/>
      <c r="BF380" s="586"/>
      <c r="BG380" s="586"/>
      <c r="BH380" s="586"/>
      <c r="BI380" s="586"/>
      <c r="BJ380" s="586"/>
      <c r="BK380" s="586"/>
      <c r="BL380" s="586"/>
      <c r="BM380" s="586"/>
      <c r="BN380" s="586"/>
      <c r="BO380" s="575"/>
      <c r="BP380" s="575"/>
      <c r="BQ380" s="610"/>
      <c r="BR380" s="610"/>
      <c r="BS380" s="586"/>
      <c r="BT380" s="586"/>
      <c r="BU380" s="586"/>
      <c r="BV380" s="586"/>
      <c r="BW380" s="586"/>
      <c r="BX380" s="586"/>
    </row>
    <row r="381" spans="9:76" s="305" customFormat="1" x14ac:dyDescent="0.2">
      <c r="I381" s="574"/>
      <c r="T381" s="574"/>
      <c r="U381" s="602"/>
      <c r="V381" s="597"/>
      <c r="W381" s="602"/>
      <c r="X381" s="597"/>
      <c r="Y381" s="575"/>
      <c r="Z381" s="575"/>
      <c r="AA381" s="575"/>
      <c r="AB381" s="586"/>
      <c r="AC381" s="586"/>
      <c r="AD381" s="586"/>
      <c r="AE381" s="586"/>
      <c r="AF381" s="586"/>
      <c r="AG381" s="574"/>
      <c r="AH381" s="574"/>
      <c r="AI381" s="574"/>
      <c r="AJ381" s="574"/>
      <c r="AK381" s="574"/>
      <c r="AL381" s="586"/>
      <c r="AM381" s="586"/>
      <c r="AN381" s="586"/>
      <c r="AO381" s="586"/>
      <c r="AP381" s="586"/>
      <c r="AQ381" s="586"/>
      <c r="AR381" s="586"/>
      <c r="AS381" s="586"/>
      <c r="AT381" s="586"/>
      <c r="AU381" s="586"/>
      <c r="AV381" s="586"/>
      <c r="AW381" s="586"/>
      <c r="AX381" s="586"/>
      <c r="AY381" s="586"/>
      <c r="AZ381" s="586"/>
      <c r="BA381" s="586"/>
      <c r="BB381" s="586"/>
      <c r="BC381" s="586"/>
      <c r="BD381" s="586"/>
      <c r="BE381" s="586"/>
      <c r="BF381" s="586"/>
      <c r="BG381" s="586"/>
      <c r="BH381" s="586"/>
      <c r="BI381" s="586"/>
      <c r="BJ381" s="586"/>
      <c r="BK381" s="586"/>
      <c r="BL381" s="586"/>
      <c r="BM381" s="586"/>
      <c r="BN381" s="586"/>
      <c r="BO381" s="575"/>
      <c r="BP381" s="575"/>
      <c r="BQ381" s="610"/>
      <c r="BR381" s="610"/>
      <c r="BS381" s="586"/>
      <c r="BT381" s="586"/>
      <c r="BU381" s="586"/>
      <c r="BV381" s="586"/>
      <c r="BW381" s="586"/>
      <c r="BX381" s="586"/>
    </row>
    <row r="382" spans="9:76" s="305" customFormat="1" x14ac:dyDescent="0.2">
      <c r="I382" s="574"/>
      <c r="T382" s="574"/>
      <c r="U382" s="602"/>
      <c r="V382" s="597"/>
      <c r="W382" s="602"/>
      <c r="X382" s="597"/>
      <c r="Y382" s="575"/>
      <c r="Z382" s="575"/>
      <c r="AA382" s="575"/>
      <c r="AB382" s="586"/>
      <c r="AC382" s="586"/>
      <c r="AD382" s="586"/>
      <c r="AE382" s="586"/>
      <c r="AF382" s="586"/>
      <c r="AG382" s="574"/>
      <c r="AH382" s="574"/>
      <c r="AI382" s="574"/>
      <c r="AJ382" s="574"/>
      <c r="AK382" s="574"/>
      <c r="AL382" s="586"/>
      <c r="AM382" s="586"/>
      <c r="AN382" s="586"/>
      <c r="AO382" s="586"/>
      <c r="AP382" s="586"/>
      <c r="AQ382" s="586"/>
      <c r="AR382" s="586"/>
      <c r="AS382" s="586"/>
      <c r="AT382" s="586"/>
      <c r="AU382" s="586"/>
      <c r="AV382" s="586"/>
      <c r="AW382" s="586"/>
      <c r="AX382" s="586"/>
      <c r="AY382" s="586"/>
      <c r="AZ382" s="586"/>
      <c r="BA382" s="586"/>
      <c r="BB382" s="586"/>
      <c r="BC382" s="586"/>
      <c r="BD382" s="586"/>
      <c r="BE382" s="586"/>
      <c r="BF382" s="586"/>
      <c r="BG382" s="586"/>
      <c r="BH382" s="586"/>
      <c r="BI382" s="586"/>
      <c r="BJ382" s="586"/>
      <c r="BK382" s="586"/>
      <c r="BL382" s="586"/>
      <c r="BM382" s="586"/>
      <c r="BN382" s="586"/>
      <c r="BO382" s="575"/>
      <c r="BP382" s="575"/>
      <c r="BQ382" s="610"/>
      <c r="BR382" s="610"/>
      <c r="BS382" s="586"/>
      <c r="BT382" s="586"/>
      <c r="BU382" s="586"/>
      <c r="BV382" s="586"/>
      <c r="BW382" s="586"/>
      <c r="BX382" s="586"/>
    </row>
    <row r="383" spans="9:76" s="305" customFormat="1" x14ac:dyDescent="0.2">
      <c r="I383" s="574"/>
      <c r="T383" s="574"/>
      <c r="U383" s="602"/>
      <c r="V383" s="597"/>
      <c r="W383" s="602"/>
      <c r="X383" s="597"/>
      <c r="Y383" s="575"/>
      <c r="Z383" s="575"/>
      <c r="AA383" s="575"/>
      <c r="AB383" s="586"/>
      <c r="AC383" s="586"/>
      <c r="AD383" s="586"/>
      <c r="AE383" s="586"/>
      <c r="AF383" s="586"/>
      <c r="AG383" s="574"/>
      <c r="AH383" s="574"/>
      <c r="AI383" s="574"/>
      <c r="AJ383" s="574"/>
      <c r="AK383" s="574"/>
      <c r="AL383" s="586"/>
      <c r="AM383" s="586"/>
      <c r="AN383" s="586"/>
      <c r="AO383" s="586"/>
      <c r="AP383" s="586"/>
      <c r="AQ383" s="586"/>
      <c r="AR383" s="586"/>
      <c r="AS383" s="586"/>
      <c r="AT383" s="586"/>
      <c r="AU383" s="586"/>
      <c r="AV383" s="586"/>
      <c r="AW383" s="586"/>
      <c r="AX383" s="586"/>
      <c r="AY383" s="586"/>
      <c r="AZ383" s="586"/>
      <c r="BA383" s="586"/>
      <c r="BB383" s="586"/>
      <c r="BC383" s="586"/>
      <c r="BD383" s="586"/>
      <c r="BE383" s="586"/>
      <c r="BF383" s="586"/>
      <c r="BG383" s="586"/>
      <c r="BH383" s="586"/>
      <c r="BI383" s="586"/>
      <c r="BJ383" s="586"/>
      <c r="BK383" s="586"/>
      <c r="BL383" s="586"/>
      <c r="BM383" s="586"/>
      <c r="BN383" s="586"/>
      <c r="BO383" s="575"/>
      <c r="BP383" s="575"/>
      <c r="BQ383" s="610"/>
      <c r="BR383" s="610"/>
      <c r="BS383" s="586"/>
      <c r="BT383" s="586"/>
      <c r="BU383" s="586"/>
      <c r="BV383" s="586"/>
      <c r="BW383" s="586"/>
      <c r="BX383" s="586"/>
    </row>
    <row r="384" spans="9:76" s="305" customFormat="1" x14ac:dyDescent="0.2">
      <c r="I384" s="574"/>
      <c r="T384" s="574"/>
      <c r="U384" s="602"/>
      <c r="V384" s="597"/>
      <c r="W384" s="602"/>
      <c r="X384" s="597"/>
      <c r="Y384" s="575"/>
      <c r="Z384" s="575"/>
      <c r="AA384" s="575"/>
      <c r="AB384" s="586"/>
      <c r="AC384" s="586"/>
      <c r="AD384" s="586"/>
      <c r="AE384" s="586"/>
      <c r="AF384" s="586"/>
      <c r="AG384" s="574"/>
      <c r="AH384" s="574"/>
      <c r="AI384" s="574"/>
      <c r="AJ384" s="574"/>
      <c r="AK384" s="574"/>
      <c r="AL384" s="586"/>
      <c r="AM384" s="586"/>
      <c r="AN384" s="586"/>
      <c r="AO384" s="586"/>
      <c r="AP384" s="586"/>
      <c r="AQ384" s="586"/>
      <c r="AR384" s="586"/>
      <c r="AS384" s="586"/>
      <c r="AT384" s="586"/>
      <c r="AU384" s="586"/>
      <c r="AV384" s="586"/>
      <c r="AW384" s="586"/>
      <c r="AX384" s="586"/>
      <c r="AY384" s="586"/>
      <c r="AZ384" s="586"/>
      <c r="BA384" s="586"/>
      <c r="BB384" s="586"/>
      <c r="BC384" s="586"/>
      <c r="BD384" s="586"/>
      <c r="BE384" s="586"/>
      <c r="BF384" s="586"/>
      <c r="BG384" s="586"/>
      <c r="BH384" s="586"/>
      <c r="BI384" s="586"/>
      <c r="BJ384" s="586"/>
      <c r="BK384" s="586"/>
      <c r="BL384" s="586"/>
      <c r="BM384" s="586"/>
      <c r="BN384" s="586"/>
      <c r="BO384" s="575"/>
      <c r="BP384" s="575"/>
      <c r="BQ384" s="610"/>
      <c r="BR384" s="610"/>
      <c r="BS384" s="586"/>
      <c r="BT384" s="586"/>
      <c r="BU384" s="586"/>
      <c r="BV384" s="586"/>
      <c r="BW384" s="586"/>
      <c r="BX384" s="586"/>
    </row>
    <row r="385" spans="9:76" s="305" customFormat="1" x14ac:dyDescent="0.2">
      <c r="I385" s="574"/>
      <c r="T385" s="574"/>
      <c r="U385" s="602"/>
      <c r="V385" s="597"/>
      <c r="W385" s="602"/>
      <c r="X385" s="597"/>
      <c r="Y385" s="575"/>
      <c r="Z385" s="575"/>
      <c r="AA385" s="575"/>
      <c r="AB385" s="586"/>
      <c r="AC385" s="586"/>
      <c r="AD385" s="586"/>
      <c r="AE385" s="586"/>
      <c r="AF385" s="586"/>
      <c r="AG385" s="574"/>
      <c r="AH385" s="574"/>
      <c r="AI385" s="574"/>
      <c r="AJ385" s="574"/>
      <c r="AK385" s="574"/>
      <c r="AL385" s="586"/>
      <c r="AM385" s="586"/>
      <c r="AN385" s="586"/>
      <c r="AO385" s="586"/>
      <c r="AP385" s="586"/>
      <c r="AQ385" s="586"/>
      <c r="AR385" s="586"/>
      <c r="AS385" s="586"/>
      <c r="AT385" s="586"/>
      <c r="AU385" s="586"/>
      <c r="AV385" s="586"/>
      <c r="AW385" s="586"/>
      <c r="AX385" s="586"/>
      <c r="AY385" s="586"/>
      <c r="AZ385" s="586"/>
      <c r="BA385" s="586"/>
      <c r="BB385" s="586"/>
      <c r="BC385" s="586"/>
      <c r="BD385" s="586"/>
      <c r="BE385" s="586"/>
      <c r="BF385" s="586"/>
      <c r="BG385" s="586"/>
      <c r="BH385" s="586"/>
      <c r="BI385" s="586"/>
      <c r="BJ385" s="586"/>
      <c r="BK385" s="586"/>
      <c r="BL385" s="586"/>
      <c r="BM385" s="586"/>
      <c r="BN385" s="586"/>
      <c r="BO385" s="575"/>
      <c r="BP385" s="575"/>
      <c r="BQ385" s="610"/>
      <c r="BR385" s="610"/>
      <c r="BS385" s="586"/>
      <c r="BT385" s="586"/>
      <c r="BU385" s="586"/>
      <c r="BV385" s="586"/>
      <c r="BW385" s="586"/>
      <c r="BX385" s="586"/>
    </row>
    <row r="386" spans="9:76" s="305" customFormat="1" x14ac:dyDescent="0.2">
      <c r="I386" s="574"/>
      <c r="T386" s="574"/>
      <c r="U386" s="602"/>
      <c r="V386" s="597"/>
      <c r="W386" s="602"/>
      <c r="X386" s="597"/>
      <c r="Y386" s="575"/>
      <c r="Z386" s="575"/>
      <c r="AA386" s="575"/>
      <c r="AB386" s="586"/>
      <c r="AC386" s="586"/>
      <c r="AD386" s="586"/>
      <c r="AE386" s="586"/>
      <c r="AF386" s="586"/>
      <c r="AG386" s="574"/>
      <c r="AH386" s="574"/>
      <c r="AI386" s="574"/>
      <c r="AJ386" s="574"/>
      <c r="AK386" s="574"/>
      <c r="AL386" s="586"/>
      <c r="AM386" s="586"/>
      <c r="AN386" s="586"/>
      <c r="AO386" s="586"/>
      <c r="AP386" s="586"/>
      <c r="AQ386" s="586"/>
      <c r="AR386" s="586"/>
      <c r="AS386" s="586"/>
      <c r="AT386" s="586"/>
      <c r="AU386" s="586"/>
      <c r="AV386" s="586"/>
      <c r="AW386" s="586"/>
      <c r="AX386" s="586"/>
      <c r="AY386" s="586"/>
      <c r="AZ386" s="586"/>
      <c r="BA386" s="586"/>
      <c r="BB386" s="586"/>
      <c r="BC386" s="586"/>
      <c r="BD386" s="586"/>
      <c r="BE386" s="586"/>
      <c r="BF386" s="586"/>
      <c r="BG386" s="586"/>
      <c r="BH386" s="586"/>
      <c r="BI386" s="586"/>
      <c r="BJ386" s="586"/>
      <c r="BK386" s="586"/>
      <c r="BL386" s="586"/>
      <c r="BM386" s="586"/>
      <c r="BN386" s="586"/>
      <c r="BO386" s="575"/>
      <c r="BP386" s="575"/>
      <c r="BQ386" s="610"/>
      <c r="BR386" s="610"/>
      <c r="BS386" s="586"/>
      <c r="BT386" s="586"/>
      <c r="BU386" s="586"/>
      <c r="BV386" s="586"/>
      <c r="BW386" s="586"/>
      <c r="BX386" s="586"/>
    </row>
    <row r="387" spans="9:76" s="305" customFormat="1" x14ac:dyDescent="0.2">
      <c r="I387" s="574"/>
      <c r="T387" s="574"/>
      <c r="U387" s="602"/>
      <c r="V387" s="597"/>
      <c r="W387" s="602"/>
      <c r="X387" s="597"/>
      <c r="Y387" s="575"/>
      <c r="Z387" s="575"/>
      <c r="AA387" s="575"/>
      <c r="AB387" s="586"/>
      <c r="AC387" s="586"/>
      <c r="AD387" s="586"/>
      <c r="AE387" s="586"/>
      <c r="AF387" s="586"/>
      <c r="AG387" s="574"/>
      <c r="AH387" s="574"/>
      <c r="AI387" s="574"/>
      <c r="AJ387" s="574"/>
      <c r="AK387" s="574"/>
      <c r="AL387" s="586"/>
      <c r="AM387" s="586"/>
      <c r="AN387" s="586"/>
      <c r="AO387" s="586"/>
      <c r="AP387" s="586"/>
      <c r="AQ387" s="586"/>
      <c r="AR387" s="586"/>
      <c r="AS387" s="586"/>
      <c r="AT387" s="586"/>
      <c r="AU387" s="586"/>
      <c r="AV387" s="586"/>
      <c r="AW387" s="586"/>
      <c r="AX387" s="586"/>
      <c r="AY387" s="586"/>
      <c r="AZ387" s="586"/>
      <c r="BA387" s="586"/>
      <c r="BB387" s="586"/>
      <c r="BC387" s="586"/>
      <c r="BD387" s="586"/>
      <c r="BE387" s="586"/>
      <c r="BF387" s="586"/>
      <c r="BG387" s="586"/>
      <c r="BH387" s="586"/>
      <c r="BI387" s="586"/>
      <c r="BJ387" s="586"/>
      <c r="BK387" s="586"/>
      <c r="BL387" s="586"/>
      <c r="BM387" s="586"/>
      <c r="BN387" s="586"/>
      <c r="BO387" s="575"/>
      <c r="BP387" s="575"/>
      <c r="BQ387" s="610"/>
      <c r="BR387" s="610"/>
      <c r="BS387" s="586"/>
      <c r="BT387" s="586"/>
      <c r="BU387" s="586"/>
      <c r="BV387" s="586"/>
      <c r="BW387" s="586"/>
      <c r="BX387" s="586"/>
    </row>
    <row r="388" spans="9:76" s="305" customFormat="1" x14ac:dyDescent="0.2">
      <c r="I388" s="574"/>
      <c r="T388" s="574"/>
      <c r="U388" s="602"/>
      <c r="V388" s="597"/>
      <c r="W388" s="602"/>
      <c r="X388" s="597"/>
      <c r="Y388" s="575"/>
      <c r="Z388" s="575"/>
      <c r="AA388" s="575"/>
      <c r="AB388" s="586"/>
      <c r="AC388" s="586"/>
      <c r="AD388" s="586"/>
      <c r="AE388" s="586"/>
      <c r="AF388" s="586"/>
      <c r="AG388" s="574"/>
      <c r="AH388" s="574"/>
      <c r="AI388" s="574"/>
      <c r="AJ388" s="574"/>
      <c r="AK388" s="574"/>
      <c r="AL388" s="586"/>
      <c r="AM388" s="586"/>
      <c r="AN388" s="586"/>
      <c r="AO388" s="586"/>
      <c r="AP388" s="586"/>
      <c r="AQ388" s="586"/>
      <c r="AR388" s="586"/>
      <c r="AS388" s="586"/>
      <c r="AT388" s="586"/>
      <c r="AU388" s="586"/>
      <c r="AV388" s="586"/>
      <c r="AW388" s="586"/>
      <c r="AX388" s="586"/>
      <c r="AY388" s="586"/>
      <c r="AZ388" s="586"/>
      <c r="BA388" s="586"/>
      <c r="BB388" s="586"/>
      <c r="BC388" s="586"/>
      <c r="BD388" s="586"/>
      <c r="BE388" s="586"/>
      <c r="BF388" s="586"/>
      <c r="BG388" s="586"/>
      <c r="BH388" s="586"/>
      <c r="BI388" s="586"/>
      <c r="BJ388" s="586"/>
      <c r="BK388" s="586"/>
      <c r="BL388" s="586"/>
      <c r="BM388" s="586"/>
      <c r="BN388" s="586"/>
      <c r="BO388" s="575"/>
      <c r="BP388" s="575"/>
      <c r="BQ388" s="610"/>
      <c r="BR388" s="610"/>
      <c r="BS388" s="586"/>
      <c r="BT388" s="586"/>
      <c r="BU388" s="586"/>
      <c r="BV388" s="586"/>
      <c r="BW388" s="586"/>
      <c r="BX388" s="586"/>
    </row>
    <row r="389" spans="9:76" s="305" customFormat="1" x14ac:dyDescent="0.2">
      <c r="I389" s="574"/>
      <c r="T389" s="574"/>
      <c r="U389" s="602"/>
      <c r="V389" s="597"/>
      <c r="W389" s="602"/>
      <c r="X389" s="597"/>
      <c r="Y389" s="575"/>
      <c r="Z389" s="575"/>
      <c r="AA389" s="575"/>
      <c r="AB389" s="586"/>
      <c r="AC389" s="586"/>
      <c r="AD389" s="586"/>
      <c r="AE389" s="586"/>
      <c r="AF389" s="586"/>
      <c r="AG389" s="574"/>
      <c r="AH389" s="574"/>
      <c r="AI389" s="574"/>
      <c r="AJ389" s="574"/>
      <c r="AK389" s="574"/>
      <c r="AL389" s="586"/>
      <c r="AM389" s="586"/>
      <c r="AN389" s="586"/>
      <c r="AO389" s="586"/>
      <c r="AP389" s="586"/>
      <c r="AQ389" s="586"/>
      <c r="AR389" s="586"/>
      <c r="AS389" s="586"/>
      <c r="AT389" s="586"/>
      <c r="AU389" s="586"/>
      <c r="AV389" s="586"/>
      <c r="AW389" s="586"/>
      <c r="AX389" s="586"/>
      <c r="AY389" s="586"/>
      <c r="AZ389" s="586"/>
      <c r="BA389" s="586"/>
      <c r="BB389" s="586"/>
      <c r="BC389" s="586"/>
      <c r="BD389" s="586"/>
      <c r="BE389" s="586"/>
      <c r="BF389" s="586"/>
      <c r="BG389" s="586"/>
      <c r="BH389" s="586"/>
      <c r="BI389" s="586"/>
      <c r="BJ389" s="586"/>
      <c r="BK389" s="586"/>
      <c r="BL389" s="586"/>
      <c r="BM389" s="586"/>
      <c r="BN389" s="586"/>
      <c r="BO389" s="575"/>
      <c r="BP389" s="575"/>
      <c r="BQ389" s="610"/>
      <c r="BR389" s="610"/>
      <c r="BS389" s="586"/>
      <c r="BT389" s="586"/>
      <c r="BU389" s="586"/>
      <c r="BV389" s="586"/>
      <c r="BW389" s="586"/>
      <c r="BX389" s="586"/>
    </row>
    <row r="390" spans="9:76" s="305" customFormat="1" x14ac:dyDescent="0.2">
      <c r="I390" s="574"/>
      <c r="T390" s="574"/>
      <c r="U390" s="602"/>
      <c r="V390" s="597"/>
      <c r="W390" s="602"/>
      <c r="X390" s="597"/>
      <c r="Y390" s="575"/>
      <c r="Z390" s="575"/>
      <c r="AA390" s="575"/>
      <c r="AB390" s="586"/>
      <c r="AC390" s="586"/>
      <c r="AD390" s="586"/>
      <c r="AE390" s="586"/>
      <c r="AF390" s="586"/>
      <c r="AG390" s="574"/>
      <c r="AH390" s="574"/>
      <c r="AI390" s="574"/>
      <c r="AJ390" s="574"/>
      <c r="AK390" s="574"/>
      <c r="AL390" s="586"/>
      <c r="AM390" s="586"/>
      <c r="AN390" s="586"/>
      <c r="AO390" s="586"/>
      <c r="AP390" s="586"/>
      <c r="AQ390" s="586"/>
      <c r="AR390" s="586"/>
      <c r="AS390" s="586"/>
      <c r="AT390" s="586"/>
      <c r="AU390" s="586"/>
      <c r="AV390" s="586"/>
      <c r="AW390" s="586"/>
      <c r="AX390" s="586"/>
      <c r="AY390" s="586"/>
      <c r="AZ390" s="586"/>
      <c r="BA390" s="586"/>
      <c r="BB390" s="586"/>
      <c r="BC390" s="586"/>
      <c r="BD390" s="586"/>
      <c r="BE390" s="586"/>
      <c r="BF390" s="586"/>
      <c r="BG390" s="586"/>
      <c r="BH390" s="586"/>
      <c r="BI390" s="586"/>
      <c r="BJ390" s="586"/>
      <c r="BK390" s="586"/>
      <c r="BL390" s="586"/>
      <c r="BM390" s="586"/>
      <c r="BN390" s="586"/>
      <c r="BO390" s="575"/>
      <c r="BP390" s="575"/>
      <c r="BQ390" s="610"/>
      <c r="BR390" s="610"/>
      <c r="BS390" s="586"/>
      <c r="BT390" s="586"/>
      <c r="BU390" s="586"/>
      <c r="BV390" s="586"/>
      <c r="BW390" s="586"/>
      <c r="BX390" s="586"/>
    </row>
    <row r="391" spans="9:76" s="305" customFormat="1" x14ac:dyDescent="0.2">
      <c r="I391" s="574"/>
      <c r="T391" s="574"/>
      <c r="U391" s="602"/>
      <c r="V391" s="597"/>
      <c r="W391" s="602"/>
      <c r="X391" s="597"/>
      <c r="Y391" s="575"/>
      <c r="Z391" s="575"/>
      <c r="AA391" s="575"/>
      <c r="AB391" s="586"/>
      <c r="AC391" s="586"/>
      <c r="AD391" s="586"/>
      <c r="AE391" s="586"/>
      <c r="AF391" s="586"/>
      <c r="AG391" s="574"/>
      <c r="AH391" s="574"/>
      <c r="AI391" s="574"/>
      <c r="AJ391" s="574"/>
      <c r="AK391" s="574"/>
      <c r="AL391" s="586"/>
      <c r="AM391" s="586"/>
      <c r="AN391" s="586"/>
      <c r="AO391" s="586"/>
      <c r="AP391" s="586"/>
      <c r="AQ391" s="586"/>
      <c r="AR391" s="586"/>
      <c r="AS391" s="586"/>
      <c r="AT391" s="586"/>
      <c r="AU391" s="586"/>
      <c r="AV391" s="586"/>
      <c r="AW391" s="586"/>
      <c r="AX391" s="586"/>
      <c r="AY391" s="586"/>
      <c r="AZ391" s="586"/>
      <c r="BA391" s="586"/>
      <c r="BB391" s="586"/>
      <c r="BC391" s="586"/>
      <c r="BD391" s="586"/>
      <c r="BE391" s="586"/>
      <c r="BF391" s="586"/>
      <c r="BG391" s="586"/>
      <c r="BH391" s="586"/>
      <c r="BI391" s="586"/>
      <c r="BJ391" s="586"/>
      <c r="BK391" s="586"/>
      <c r="BL391" s="586"/>
      <c r="BM391" s="586"/>
      <c r="BN391" s="586"/>
      <c r="BO391" s="575"/>
      <c r="BP391" s="575"/>
      <c r="BQ391" s="610"/>
      <c r="BR391" s="610"/>
      <c r="BS391" s="586"/>
      <c r="BT391" s="586"/>
      <c r="BU391" s="586"/>
      <c r="BV391" s="586"/>
      <c r="BW391" s="586"/>
      <c r="BX391" s="586"/>
    </row>
    <row r="392" spans="9:76" s="305" customFormat="1" x14ac:dyDescent="0.2">
      <c r="I392" s="574"/>
      <c r="T392" s="574"/>
      <c r="U392" s="602"/>
      <c r="V392" s="597"/>
      <c r="W392" s="602"/>
      <c r="X392" s="597"/>
      <c r="Y392" s="575"/>
      <c r="Z392" s="575"/>
      <c r="AA392" s="575"/>
      <c r="AB392" s="586"/>
      <c r="AC392" s="586"/>
      <c r="AD392" s="586"/>
      <c r="AE392" s="586"/>
      <c r="AF392" s="586"/>
      <c r="AG392" s="574"/>
      <c r="AH392" s="574"/>
      <c r="AI392" s="574"/>
      <c r="AJ392" s="574"/>
      <c r="AK392" s="574"/>
      <c r="AL392" s="586"/>
      <c r="AM392" s="586"/>
      <c r="AN392" s="586"/>
      <c r="AO392" s="586"/>
      <c r="AP392" s="586"/>
      <c r="AQ392" s="586"/>
      <c r="AR392" s="586"/>
      <c r="AS392" s="586"/>
      <c r="AT392" s="586"/>
      <c r="AU392" s="586"/>
      <c r="AV392" s="586"/>
      <c r="AW392" s="586"/>
      <c r="AX392" s="586"/>
      <c r="AY392" s="586"/>
      <c r="AZ392" s="586"/>
      <c r="BA392" s="586"/>
      <c r="BB392" s="586"/>
      <c r="BC392" s="586"/>
      <c r="BD392" s="586"/>
      <c r="BE392" s="586"/>
      <c r="BF392" s="586"/>
      <c r="BG392" s="586"/>
      <c r="BH392" s="586"/>
      <c r="BI392" s="586"/>
      <c r="BJ392" s="586"/>
      <c r="BK392" s="586"/>
      <c r="BL392" s="586"/>
      <c r="BM392" s="586"/>
      <c r="BN392" s="586"/>
      <c r="BO392" s="575"/>
      <c r="BP392" s="575"/>
      <c r="BQ392" s="610"/>
      <c r="BR392" s="610"/>
      <c r="BS392" s="586"/>
      <c r="BT392" s="586"/>
      <c r="BU392" s="586"/>
      <c r="BV392" s="586"/>
      <c r="BW392" s="586"/>
      <c r="BX392" s="586"/>
    </row>
    <row r="393" spans="9:76" s="305" customFormat="1" x14ac:dyDescent="0.2">
      <c r="I393" s="574"/>
      <c r="T393" s="574"/>
      <c r="U393" s="602"/>
      <c r="V393" s="597"/>
      <c r="W393" s="602"/>
      <c r="X393" s="597"/>
      <c r="Y393" s="575"/>
      <c r="Z393" s="575"/>
      <c r="AA393" s="575"/>
      <c r="AB393" s="586"/>
      <c r="AC393" s="586"/>
      <c r="AD393" s="586"/>
      <c r="AE393" s="586"/>
      <c r="AF393" s="586"/>
      <c r="AG393" s="574"/>
      <c r="AH393" s="574"/>
      <c r="AI393" s="574"/>
      <c r="AJ393" s="574"/>
      <c r="AK393" s="574"/>
      <c r="AL393" s="586"/>
      <c r="AM393" s="586"/>
      <c r="AN393" s="586"/>
      <c r="AO393" s="586"/>
      <c r="AP393" s="586"/>
      <c r="AQ393" s="586"/>
      <c r="AR393" s="586"/>
      <c r="AS393" s="586"/>
      <c r="AT393" s="586"/>
      <c r="AU393" s="586"/>
      <c r="AV393" s="586"/>
      <c r="AW393" s="586"/>
      <c r="AX393" s="586"/>
      <c r="AY393" s="586"/>
      <c r="AZ393" s="586"/>
      <c r="BA393" s="586"/>
      <c r="BB393" s="586"/>
      <c r="BC393" s="586"/>
      <c r="BD393" s="586"/>
      <c r="BE393" s="586"/>
      <c r="BF393" s="586"/>
      <c r="BG393" s="586"/>
      <c r="BH393" s="586"/>
      <c r="BI393" s="586"/>
      <c r="BJ393" s="586"/>
      <c r="BK393" s="586"/>
      <c r="BL393" s="586"/>
      <c r="BM393" s="586"/>
      <c r="BN393" s="586"/>
      <c r="BO393" s="575"/>
      <c r="BP393" s="575"/>
      <c r="BQ393" s="610"/>
      <c r="BR393" s="610"/>
      <c r="BS393" s="586"/>
      <c r="BT393" s="586"/>
      <c r="BU393" s="586"/>
      <c r="BV393" s="586"/>
      <c r="BW393" s="586"/>
      <c r="BX393" s="586"/>
    </row>
    <row r="394" spans="9:76" s="305" customFormat="1" x14ac:dyDescent="0.2">
      <c r="I394" s="574"/>
      <c r="T394" s="574"/>
      <c r="U394" s="602"/>
      <c r="V394" s="597"/>
      <c r="W394" s="602"/>
      <c r="X394" s="597"/>
      <c r="Y394" s="575"/>
      <c r="Z394" s="575"/>
      <c r="AA394" s="575"/>
      <c r="AB394" s="586"/>
      <c r="AC394" s="586"/>
      <c r="AD394" s="586"/>
      <c r="AE394" s="586"/>
      <c r="AF394" s="586"/>
      <c r="AG394" s="574"/>
      <c r="AH394" s="574"/>
      <c r="AI394" s="574"/>
      <c r="AJ394" s="574"/>
      <c r="AK394" s="574"/>
      <c r="AL394" s="586"/>
      <c r="AM394" s="586"/>
      <c r="AN394" s="586"/>
      <c r="AO394" s="586"/>
      <c r="AP394" s="586"/>
      <c r="AQ394" s="586"/>
      <c r="AR394" s="586"/>
      <c r="AS394" s="586"/>
      <c r="AT394" s="586"/>
      <c r="AU394" s="586"/>
      <c r="AV394" s="586"/>
      <c r="AW394" s="586"/>
      <c r="AX394" s="586"/>
      <c r="AY394" s="586"/>
      <c r="AZ394" s="586"/>
      <c r="BA394" s="586"/>
      <c r="BB394" s="586"/>
      <c r="BC394" s="586"/>
      <c r="BD394" s="586"/>
      <c r="BE394" s="586"/>
      <c r="BF394" s="586"/>
      <c r="BG394" s="586"/>
      <c r="BH394" s="586"/>
      <c r="BI394" s="586"/>
      <c r="BJ394" s="586"/>
      <c r="BK394" s="586"/>
      <c r="BL394" s="586"/>
      <c r="BM394" s="586"/>
      <c r="BN394" s="586"/>
      <c r="BO394" s="575"/>
      <c r="BP394" s="575"/>
      <c r="BQ394" s="610"/>
      <c r="BR394" s="610"/>
      <c r="BS394" s="586"/>
      <c r="BT394" s="586"/>
      <c r="BU394" s="586"/>
      <c r="BV394" s="586"/>
      <c r="BW394" s="586"/>
      <c r="BX394" s="586"/>
    </row>
    <row r="395" spans="9:76" s="305" customFormat="1" x14ac:dyDescent="0.2">
      <c r="I395" s="574"/>
      <c r="T395" s="574"/>
      <c r="U395" s="602"/>
      <c r="V395" s="597"/>
      <c r="W395" s="602"/>
      <c r="X395" s="597"/>
      <c r="Y395" s="575"/>
      <c r="Z395" s="575"/>
      <c r="AA395" s="575"/>
      <c r="AB395" s="586"/>
      <c r="AC395" s="586"/>
      <c r="AD395" s="586"/>
      <c r="AE395" s="586"/>
      <c r="AF395" s="586"/>
      <c r="AG395" s="574"/>
      <c r="AH395" s="574"/>
      <c r="AI395" s="574"/>
      <c r="AJ395" s="574"/>
      <c r="AK395" s="574"/>
      <c r="AL395" s="586"/>
      <c r="AM395" s="586"/>
      <c r="AN395" s="586"/>
      <c r="AO395" s="586"/>
      <c r="AP395" s="586"/>
      <c r="AQ395" s="586"/>
      <c r="AR395" s="586"/>
      <c r="AS395" s="586"/>
      <c r="AT395" s="586"/>
      <c r="AU395" s="586"/>
      <c r="AV395" s="586"/>
      <c r="AW395" s="586"/>
      <c r="AX395" s="586"/>
      <c r="AY395" s="586"/>
      <c r="AZ395" s="586"/>
      <c r="BA395" s="586"/>
      <c r="BB395" s="586"/>
      <c r="BC395" s="586"/>
      <c r="BD395" s="586"/>
      <c r="BE395" s="586"/>
      <c r="BF395" s="586"/>
      <c r="BG395" s="586"/>
      <c r="BH395" s="586"/>
      <c r="BI395" s="586"/>
      <c r="BJ395" s="586"/>
      <c r="BK395" s="586"/>
      <c r="BL395" s="586"/>
      <c r="BM395" s="586"/>
      <c r="BN395" s="586"/>
      <c r="BO395" s="575"/>
      <c r="BP395" s="575"/>
      <c r="BQ395" s="610"/>
      <c r="BR395" s="610"/>
      <c r="BS395" s="586"/>
      <c r="BT395" s="586"/>
      <c r="BU395" s="586"/>
      <c r="BV395" s="586"/>
      <c r="BW395" s="586"/>
      <c r="BX395" s="586"/>
    </row>
    <row r="396" spans="9:76" s="305" customFormat="1" x14ac:dyDescent="0.2">
      <c r="I396" s="574"/>
      <c r="T396" s="574"/>
      <c r="U396" s="602"/>
      <c r="V396" s="597"/>
      <c r="W396" s="602"/>
      <c r="X396" s="597"/>
      <c r="Y396" s="575"/>
      <c r="Z396" s="575"/>
      <c r="AA396" s="575"/>
      <c r="AB396" s="586"/>
      <c r="AC396" s="586"/>
      <c r="AD396" s="586"/>
      <c r="AE396" s="586"/>
      <c r="AF396" s="586"/>
      <c r="AG396" s="574"/>
      <c r="AH396" s="574"/>
      <c r="AI396" s="574"/>
      <c r="AJ396" s="574"/>
      <c r="AK396" s="574"/>
      <c r="AL396" s="586"/>
      <c r="AM396" s="586"/>
      <c r="AN396" s="586"/>
      <c r="AO396" s="586"/>
      <c r="AP396" s="586"/>
      <c r="AQ396" s="586"/>
      <c r="AR396" s="586"/>
      <c r="AS396" s="586"/>
      <c r="AT396" s="586"/>
      <c r="AU396" s="586"/>
      <c r="AV396" s="586"/>
      <c r="AW396" s="586"/>
      <c r="AX396" s="586"/>
      <c r="AY396" s="586"/>
      <c r="AZ396" s="586"/>
      <c r="BA396" s="586"/>
      <c r="BB396" s="586"/>
      <c r="BC396" s="586"/>
      <c r="BD396" s="586"/>
      <c r="BE396" s="586"/>
      <c r="BF396" s="586"/>
      <c r="BG396" s="586"/>
      <c r="BH396" s="586"/>
      <c r="BI396" s="586"/>
      <c r="BJ396" s="586"/>
      <c r="BK396" s="586"/>
      <c r="BL396" s="586"/>
      <c r="BM396" s="586"/>
      <c r="BN396" s="586"/>
      <c r="BO396" s="575"/>
      <c r="BP396" s="575"/>
      <c r="BQ396" s="610"/>
      <c r="BR396" s="610"/>
      <c r="BS396" s="586"/>
      <c r="BT396" s="586"/>
      <c r="BU396" s="586"/>
      <c r="BV396" s="586"/>
      <c r="BW396" s="586"/>
      <c r="BX396" s="586"/>
    </row>
    <row r="397" spans="9:76" s="305" customFormat="1" x14ac:dyDescent="0.2">
      <c r="I397" s="574"/>
      <c r="T397" s="574"/>
      <c r="U397" s="602"/>
      <c r="V397" s="597"/>
      <c r="W397" s="602"/>
      <c r="X397" s="597"/>
      <c r="Y397" s="575"/>
      <c r="Z397" s="575"/>
      <c r="AA397" s="575"/>
      <c r="AB397" s="586"/>
      <c r="AC397" s="586"/>
      <c r="AD397" s="586"/>
      <c r="AE397" s="586"/>
      <c r="AF397" s="586"/>
      <c r="AG397" s="574"/>
      <c r="AH397" s="574"/>
      <c r="AI397" s="574"/>
      <c r="AJ397" s="574"/>
      <c r="AK397" s="574"/>
      <c r="AL397" s="586"/>
      <c r="AM397" s="586"/>
      <c r="AN397" s="586"/>
      <c r="AO397" s="586"/>
      <c r="AP397" s="586"/>
      <c r="AQ397" s="586"/>
      <c r="AR397" s="586"/>
      <c r="AS397" s="586"/>
      <c r="AT397" s="586"/>
      <c r="AU397" s="586"/>
      <c r="AV397" s="586"/>
      <c r="AW397" s="586"/>
      <c r="AX397" s="586"/>
      <c r="AY397" s="586"/>
      <c r="AZ397" s="586"/>
      <c r="BA397" s="586"/>
      <c r="BB397" s="586"/>
      <c r="BC397" s="586"/>
      <c r="BD397" s="586"/>
      <c r="BE397" s="586"/>
      <c r="BF397" s="586"/>
      <c r="BG397" s="586"/>
      <c r="BH397" s="586"/>
      <c r="BI397" s="586"/>
      <c r="BJ397" s="586"/>
      <c r="BK397" s="586"/>
      <c r="BL397" s="586"/>
      <c r="BM397" s="586"/>
      <c r="BN397" s="586"/>
      <c r="BO397" s="575"/>
      <c r="BP397" s="575"/>
      <c r="BQ397" s="610"/>
      <c r="BR397" s="610"/>
      <c r="BS397" s="586"/>
      <c r="BT397" s="586"/>
      <c r="BU397" s="586"/>
      <c r="BV397" s="586"/>
      <c r="BW397" s="586"/>
      <c r="BX397" s="586"/>
    </row>
    <row r="398" spans="9:76" s="305" customFormat="1" x14ac:dyDescent="0.2">
      <c r="I398" s="574"/>
      <c r="T398" s="574"/>
      <c r="U398" s="602"/>
      <c r="V398" s="597"/>
      <c r="W398" s="602"/>
      <c r="X398" s="597"/>
      <c r="Y398" s="575"/>
      <c r="Z398" s="575"/>
      <c r="AA398" s="575"/>
      <c r="AB398" s="586"/>
      <c r="AC398" s="586"/>
      <c r="AD398" s="586"/>
      <c r="AE398" s="586"/>
      <c r="AF398" s="586"/>
      <c r="AG398" s="574"/>
      <c r="AH398" s="574"/>
      <c r="AI398" s="574"/>
      <c r="AJ398" s="574"/>
      <c r="AK398" s="574"/>
      <c r="AL398" s="586"/>
      <c r="AM398" s="586"/>
      <c r="AN398" s="586"/>
      <c r="AO398" s="586"/>
      <c r="AP398" s="586"/>
      <c r="AQ398" s="586"/>
      <c r="AR398" s="586"/>
      <c r="AS398" s="586"/>
      <c r="AT398" s="586"/>
      <c r="AU398" s="586"/>
      <c r="AV398" s="586"/>
      <c r="AW398" s="586"/>
      <c r="AX398" s="586"/>
      <c r="AY398" s="586"/>
      <c r="AZ398" s="586"/>
      <c r="BA398" s="586"/>
      <c r="BB398" s="586"/>
      <c r="BC398" s="586"/>
      <c r="BD398" s="586"/>
      <c r="BE398" s="586"/>
      <c r="BF398" s="586"/>
      <c r="BG398" s="586"/>
      <c r="BH398" s="586"/>
      <c r="BI398" s="586"/>
      <c r="BJ398" s="586"/>
      <c r="BK398" s="586"/>
      <c r="BL398" s="586"/>
      <c r="BM398" s="586"/>
      <c r="BN398" s="586"/>
      <c r="BO398" s="575"/>
      <c r="BP398" s="575"/>
      <c r="BQ398" s="610"/>
      <c r="BR398" s="610"/>
      <c r="BS398" s="586"/>
      <c r="BT398" s="586"/>
      <c r="BU398" s="586"/>
      <c r="BV398" s="586"/>
      <c r="BW398" s="586"/>
      <c r="BX398" s="586"/>
    </row>
    <row r="399" spans="9:76" s="305" customFormat="1" x14ac:dyDescent="0.2">
      <c r="I399" s="574"/>
      <c r="T399" s="574"/>
      <c r="U399" s="602"/>
      <c r="V399" s="597"/>
      <c r="W399" s="602"/>
      <c r="X399" s="597"/>
      <c r="Y399" s="575"/>
      <c r="Z399" s="575"/>
      <c r="AA399" s="575"/>
      <c r="AB399" s="586"/>
      <c r="AC399" s="586"/>
      <c r="AD399" s="586"/>
      <c r="AE399" s="586"/>
      <c r="AF399" s="586"/>
      <c r="AG399" s="574"/>
      <c r="AH399" s="574"/>
      <c r="AI399" s="574"/>
      <c r="AJ399" s="574"/>
      <c r="AK399" s="574"/>
      <c r="AL399" s="586"/>
      <c r="AM399" s="586"/>
      <c r="AN399" s="586"/>
      <c r="AO399" s="586"/>
      <c r="AP399" s="586"/>
      <c r="AQ399" s="586"/>
      <c r="AR399" s="586"/>
      <c r="AS399" s="586"/>
      <c r="AT399" s="586"/>
      <c r="AU399" s="586"/>
      <c r="AV399" s="586"/>
      <c r="AW399" s="586"/>
      <c r="AX399" s="586"/>
      <c r="AY399" s="586"/>
      <c r="AZ399" s="586"/>
      <c r="BA399" s="586"/>
      <c r="BB399" s="586"/>
      <c r="BC399" s="586"/>
      <c r="BD399" s="586"/>
      <c r="BE399" s="586"/>
      <c r="BF399" s="586"/>
      <c r="BG399" s="586"/>
      <c r="BH399" s="586"/>
      <c r="BI399" s="586"/>
      <c r="BJ399" s="586"/>
      <c r="BK399" s="586"/>
      <c r="BL399" s="586"/>
      <c r="BM399" s="586"/>
      <c r="BN399" s="586"/>
      <c r="BO399" s="575"/>
      <c r="BP399" s="575"/>
      <c r="BQ399" s="610"/>
      <c r="BR399" s="610"/>
      <c r="BS399" s="586"/>
      <c r="BT399" s="586"/>
      <c r="BU399" s="586"/>
      <c r="BV399" s="586"/>
      <c r="BW399" s="586"/>
      <c r="BX399" s="586"/>
    </row>
    <row r="400" spans="9:76" s="305" customFormat="1" x14ac:dyDescent="0.2">
      <c r="I400" s="574"/>
      <c r="T400" s="574"/>
      <c r="U400" s="602"/>
      <c r="V400" s="597"/>
      <c r="W400" s="602"/>
      <c r="X400" s="597"/>
      <c r="Y400" s="575"/>
      <c r="Z400" s="575"/>
      <c r="AA400" s="575"/>
      <c r="AB400" s="586"/>
      <c r="AC400" s="586"/>
      <c r="AD400" s="586"/>
      <c r="AE400" s="586"/>
      <c r="AF400" s="586"/>
      <c r="AG400" s="574"/>
      <c r="AH400" s="574"/>
      <c r="AI400" s="574"/>
      <c r="AJ400" s="574"/>
      <c r="AK400" s="574"/>
      <c r="AL400" s="586"/>
      <c r="AM400" s="586"/>
      <c r="AN400" s="586"/>
      <c r="AO400" s="586"/>
      <c r="AP400" s="586"/>
      <c r="AQ400" s="586"/>
      <c r="AR400" s="586"/>
      <c r="AS400" s="586"/>
      <c r="AT400" s="586"/>
      <c r="AU400" s="586"/>
      <c r="AV400" s="586"/>
      <c r="AW400" s="586"/>
      <c r="AX400" s="586"/>
      <c r="AY400" s="586"/>
      <c r="AZ400" s="586"/>
      <c r="BA400" s="586"/>
      <c r="BB400" s="586"/>
      <c r="BC400" s="586"/>
      <c r="BD400" s="586"/>
      <c r="BE400" s="586"/>
      <c r="BF400" s="586"/>
      <c r="BG400" s="586"/>
      <c r="BH400" s="586"/>
      <c r="BI400" s="586"/>
      <c r="BJ400" s="586"/>
      <c r="BK400" s="586"/>
      <c r="BL400" s="586"/>
      <c r="BM400" s="586"/>
      <c r="BN400" s="586"/>
      <c r="BO400" s="575"/>
      <c r="BP400" s="575"/>
      <c r="BQ400" s="610"/>
      <c r="BR400" s="610"/>
      <c r="BS400" s="586"/>
      <c r="BT400" s="586"/>
      <c r="BU400" s="586"/>
      <c r="BV400" s="586"/>
      <c r="BW400" s="586"/>
      <c r="BX400" s="586"/>
    </row>
    <row r="401" spans="9:76" s="305" customFormat="1" x14ac:dyDescent="0.2">
      <c r="I401" s="574"/>
      <c r="T401" s="574"/>
      <c r="U401" s="602"/>
      <c r="V401" s="597"/>
      <c r="W401" s="602"/>
      <c r="X401" s="597"/>
      <c r="Y401" s="575"/>
      <c r="Z401" s="575"/>
      <c r="AA401" s="575"/>
      <c r="AB401" s="586"/>
      <c r="AC401" s="586"/>
      <c r="AD401" s="586"/>
      <c r="AE401" s="586"/>
      <c r="AF401" s="586"/>
      <c r="AG401" s="574"/>
      <c r="AH401" s="574"/>
      <c r="AI401" s="574"/>
      <c r="AJ401" s="574"/>
      <c r="AK401" s="574"/>
      <c r="AL401" s="586"/>
      <c r="AM401" s="586"/>
      <c r="AN401" s="586"/>
      <c r="AO401" s="586"/>
      <c r="AP401" s="586"/>
      <c r="AQ401" s="586"/>
      <c r="AR401" s="586"/>
      <c r="AS401" s="586"/>
      <c r="AT401" s="586"/>
      <c r="AU401" s="586"/>
      <c r="AV401" s="586"/>
      <c r="AW401" s="586"/>
      <c r="AX401" s="586"/>
      <c r="AY401" s="586"/>
      <c r="AZ401" s="586"/>
      <c r="BA401" s="586"/>
      <c r="BB401" s="586"/>
      <c r="BC401" s="586"/>
      <c r="BD401" s="586"/>
      <c r="BE401" s="586"/>
      <c r="BF401" s="586"/>
      <c r="BG401" s="586"/>
      <c r="BH401" s="586"/>
      <c r="BI401" s="586"/>
      <c r="BJ401" s="586"/>
      <c r="BK401" s="586"/>
      <c r="BL401" s="586"/>
      <c r="BM401" s="586"/>
      <c r="BN401" s="586"/>
      <c r="BO401" s="575"/>
      <c r="BP401" s="575"/>
      <c r="BQ401" s="610"/>
      <c r="BR401" s="610"/>
      <c r="BS401" s="586"/>
      <c r="BT401" s="586"/>
      <c r="BU401" s="586"/>
      <c r="BV401" s="586"/>
      <c r="BW401" s="586"/>
      <c r="BX401" s="586"/>
    </row>
    <row r="402" spans="9:76" s="305" customFormat="1" x14ac:dyDescent="0.2">
      <c r="I402" s="574"/>
      <c r="T402" s="574"/>
      <c r="U402" s="602"/>
      <c r="V402" s="597"/>
      <c r="W402" s="602"/>
      <c r="X402" s="597"/>
      <c r="Y402" s="575"/>
      <c r="Z402" s="575"/>
      <c r="AA402" s="575"/>
      <c r="AB402" s="586"/>
      <c r="AC402" s="586"/>
      <c r="AD402" s="586"/>
      <c r="AE402" s="586"/>
      <c r="AF402" s="586"/>
      <c r="AG402" s="574"/>
      <c r="AH402" s="574"/>
      <c r="AI402" s="574"/>
      <c r="AJ402" s="574"/>
      <c r="AK402" s="574"/>
      <c r="AL402" s="586"/>
      <c r="AM402" s="586"/>
      <c r="AN402" s="586"/>
      <c r="AO402" s="586"/>
      <c r="AP402" s="586"/>
      <c r="AQ402" s="586"/>
      <c r="AR402" s="586"/>
      <c r="AS402" s="586"/>
      <c r="AT402" s="586"/>
      <c r="AU402" s="586"/>
      <c r="AV402" s="586"/>
      <c r="AW402" s="586"/>
      <c r="AX402" s="586"/>
      <c r="AY402" s="586"/>
      <c r="AZ402" s="586"/>
      <c r="BA402" s="586"/>
      <c r="BB402" s="586"/>
      <c r="BC402" s="586"/>
      <c r="BD402" s="586"/>
      <c r="BE402" s="586"/>
      <c r="BF402" s="586"/>
      <c r="BG402" s="586"/>
      <c r="BH402" s="586"/>
      <c r="BI402" s="586"/>
      <c r="BJ402" s="586"/>
      <c r="BK402" s="586"/>
      <c r="BL402" s="586"/>
      <c r="BM402" s="586"/>
      <c r="BN402" s="586"/>
      <c r="BO402" s="575"/>
      <c r="BP402" s="575"/>
      <c r="BQ402" s="610"/>
      <c r="BR402" s="610"/>
      <c r="BS402" s="586"/>
      <c r="BT402" s="586"/>
      <c r="BU402" s="586"/>
      <c r="BV402" s="586"/>
      <c r="BW402" s="586"/>
      <c r="BX402" s="586"/>
    </row>
    <row r="403" spans="9:76" s="305" customFormat="1" x14ac:dyDescent="0.2">
      <c r="I403" s="574"/>
      <c r="T403" s="574"/>
      <c r="U403" s="602"/>
      <c r="V403" s="597"/>
      <c r="W403" s="602"/>
      <c r="X403" s="597"/>
      <c r="Y403" s="575"/>
      <c r="Z403" s="575"/>
      <c r="AA403" s="575"/>
      <c r="AB403" s="586"/>
      <c r="AC403" s="586"/>
      <c r="AD403" s="586"/>
      <c r="AE403" s="586"/>
      <c r="AF403" s="586"/>
      <c r="AG403" s="574"/>
      <c r="AH403" s="574"/>
      <c r="AI403" s="574"/>
      <c r="AJ403" s="574"/>
      <c r="AK403" s="574"/>
      <c r="AL403" s="586"/>
      <c r="AM403" s="586"/>
      <c r="AN403" s="586"/>
      <c r="AO403" s="586"/>
      <c r="AP403" s="586"/>
      <c r="AQ403" s="586"/>
      <c r="AR403" s="586"/>
      <c r="AS403" s="586"/>
      <c r="AT403" s="586"/>
      <c r="AU403" s="586"/>
      <c r="AV403" s="586"/>
      <c r="AW403" s="586"/>
      <c r="AX403" s="586"/>
      <c r="AY403" s="586"/>
      <c r="AZ403" s="586"/>
      <c r="BA403" s="586"/>
      <c r="BB403" s="586"/>
      <c r="BC403" s="586"/>
      <c r="BD403" s="586"/>
      <c r="BE403" s="586"/>
      <c r="BF403" s="586"/>
      <c r="BG403" s="586"/>
      <c r="BH403" s="586"/>
      <c r="BI403" s="586"/>
      <c r="BJ403" s="586"/>
      <c r="BK403" s="586"/>
      <c r="BL403" s="586"/>
      <c r="BM403" s="586"/>
      <c r="BN403" s="586"/>
      <c r="BO403" s="575"/>
      <c r="BP403" s="575"/>
      <c r="BQ403" s="610"/>
      <c r="BR403" s="610"/>
      <c r="BS403" s="586"/>
      <c r="BT403" s="586"/>
      <c r="BU403" s="586"/>
      <c r="BV403" s="586"/>
      <c r="BW403" s="586"/>
      <c r="BX403" s="586"/>
    </row>
    <row r="404" spans="9:76" s="305" customFormat="1" x14ac:dyDescent="0.2">
      <c r="I404" s="574"/>
      <c r="T404" s="574"/>
      <c r="U404" s="602"/>
      <c r="V404" s="597"/>
      <c r="W404" s="602"/>
      <c r="X404" s="597"/>
      <c r="Y404" s="575"/>
      <c r="Z404" s="575"/>
      <c r="AA404" s="575"/>
      <c r="AB404" s="586"/>
      <c r="AC404" s="586"/>
      <c r="AD404" s="586"/>
      <c r="AE404" s="586"/>
      <c r="AF404" s="586"/>
      <c r="AG404" s="574"/>
      <c r="AH404" s="574"/>
      <c r="AI404" s="574"/>
      <c r="AJ404" s="574"/>
      <c r="AK404" s="574"/>
      <c r="AL404" s="586"/>
      <c r="AM404" s="586"/>
      <c r="AN404" s="586"/>
      <c r="AO404" s="586"/>
      <c r="AP404" s="586"/>
      <c r="AQ404" s="586"/>
      <c r="AR404" s="586"/>
      <c r="AS404" s="586"/>
      <c r="AT404" s="586"/>
      <c r="AU404" s="586"/>
      <c r="AV404" s="586"/>
      <c r="AW404" s="586"/>
      <c r="AX404" s="586"/>
      <c r="AY404" s="586"/>
      <c r="AZ404" s="586"/>
      <c r="BA404" s="586"/>
      <c r="BB404" s="586"/>
      <c r="BC404" s="586"/>
      <c r="BD404" s="586"/>
      <c r="BE404" s="586"/>
      <c r="BF404" s="586"/>
      <c r="BG404" s="586"/>
      <c r="BH404" s="586"/>
      <c r="BI404" s="586"/>
      <c r="BJ404" s="586"/>
      <c r="BK404" s="586"/>
      <c r="BL404" s="586"/>
      <c r="BM404" s="586"/>
      <c r="BN404" s="586"/>
      <c r="BO404" s="575"/>
      <c r="BP404" s="575"/>
      <c r="BQ404" s="610"/>
      <c r="BR404" s="610"/>
      <c r="BS404" s="586"/>
      <c r="BT404" s="586"/>
      <c r="BU404" s="586"/>
      <c r="BV404" s="586"/>
      <c r="BW404" s="586"/>
      <c r="BX404" s="586"/>
    </row>
    <row r="405" spans="9:76" s="305" customFormat="1" x14ac:dyDescent="0.2">
      <c r="I405" s="574"/>
      <c r="T405" s="574"/>
      <c r="U405" s="602"/>
      <c r="V405" s="597"/>
      <c r="W405" s="602"/>
      <c r="X405" s="597"/>
      <c r="Y405" s="575"/>
      <c r="Z405" s="575"/>
      <c r="AA405" s="575"/>
      <c r="AB405" s="586"/>
      <c r="AC405" s="586"/>
      <c r="AD405" s="586"/>
      <c r="AE405" s="586"/>
      <c r="AF405" s="586"/>
      <c r="AG405" s="574"/>
      <c r="AH405" s="574"/>
      <c r="AI405" s="574"/>
      <c r="AJ405" s="574"/>
      <c r="AK405" s="574"/>
      <c r="AL405" s="586"/>
      <c r="AM405" s="586"/>
      <c r="AN405" s="586"/>
      <c r="AO405" s="586"/>
      <c r="AP405" s="586"/>
      <c r="AQ405" s="586"/>
      <c r="AR405" s="586"/>
      <c r="AS405" s="586"/>
      <c r="AT405" s="586"/>
      <c r="AU405" s="586"/>
      <c r="AV405" s="586"/>
      <c r="AW405" s="586"/>
      <c r="AX405" s="586"/>
      <c r="AY405" s="586"/>
      <c r="AZ405" s="586"/>
      <c r="BA405" s="586"/>
      <c r="BB405" s="586"/>
      <c r="BC405" s="586"/>
      <c r="BD405" s="586"/>
      <c r="BE405" s="586"/>
      <c r="BF405" s="586"/>
      <c r="BG405" s="586"/>
      <c r="BH405" s="586"/>
      <c r="BI405" s="586"/>
      <c r="BJ405" s="586"/>
      <c r="BK405" s="586"/>
      <c r="BL405" s="586"/>
      <c r="BM405" s="586"/>
      <c r="BN405" s="586"/>
      <c r="BO405" s="575"/>
      <c r="BP405" s="575"/>
      <c r="BQ405" s="610"/>
      <c r="BR405" s="610"/>
      <c r="BS405" s="586"/>
      <c r="BT405" s="586"/>
      <c r="BU405" s="586"/>
      <c r="BV405" s="586"/>
      <c r="BW405" s="586"/>
      <c r="BX405" s="586"/>
    </row>
    <row r="406" spans="9:76" s="305" customFormat="1" x14ac:dyDescent="0.2">
      <c r="I406" s="574"/>
      <c r="T406" s="574"/>
      <c r="U406" s="602"/>
      <c r="V406" s="597"/>
      <c r="W406" s="602"/>
      <c r="X406" s="597"/>
      <c r="Y406" s="575"/>
      <c r="Z406" s="575"/>
      <c r="AA406" s="575"/>
      <c r="AB406" s="586"/>
      <c r="AC406" s="586"/>
      <c r="AD406" s="586"/>
      <c r="AE406" s="586"/>
      <c r="AF406" s="586"/>
      <c r="AG406" s="574"/>
      <c r="AH406" s="574"/>
      <c r="AI406" s="574"/>
      <c r="AJ406" s="574"/>
      <c r="AK406" s="574"/>
      <c r="AL406" s="586"/>
      <c r="AM406" s="586"/>
      <c r="AN406" s="586"/>
      <c r="AO406" s="586"/>
      <c r="AP406" s="586"/>
      <c r="AQ406" s="586"/>
      <c r="AR406" s="586"/>
      <c r="AS406" s="586"/>
      <c r="AT406" s="586"/>
      <c r="AU406" s="586"/>
      <c r="AV406" s="586"/>
      <c r="AW406" s="586"/>
      <c r="AX406" s="586"/>
      <c r="AY406" s="586"/>
      <c r="AZ406" s="586"/>
      <c r="BA406" s="586"/>
      <c r="BB406" s="586"/>
      <c r="BC406" s="586"/>
      <c r="BD406" s="586"/>
      <c r="BE406" s="586"/>
      <c r="BF406" s="586"/>
      <c r="BG406" s="586"/>
      <c r="BH406" s="586"/>
      <c r="BI406" s="586"/>
      <c r="BJ406" s="586"/>
      <c r="BK406" s="586"/>
      <c r="BL406" s="586"/>
      <c r="BM406" s="586"/>
      <c r="BN406" s="586"/>
      <c r="BO406" s="575"/>
      <c r="BP406" s="575"/>
      <c r="BQ406" s="610"/>
      <c r="BR406" s="610"/>
      <c r="BS406" s="586"/>
      <c r="BT406" s="586"/>
      <c r="BU406" s="586"/>
      <c r="BV406" s="586"/>
      <c r="BW406" s="586"/>
      <c r="BX406" s="586"/>
    </row>
    <row r="407" spans="9:76" s="305" customFormat="1" x14ac:dyDescent="0.2">
      <c r="I407" s="574"/>
      <c r="T407" s="574"/>
      <c r="U407" s="602"/>
      <c r="V407" s="597"/>
      <c r="W407" s="602"/>
      <c r="X407" s="597"/>
      <c r="Y407" s="575"/>
      <c r="Z407" s="575"/>
      <c r="AA407" s="575"/>
      <c r="AB407" s="586"/>
      <c r="AC407" s="586"/>
      <c r="AD407" s="586"/>
      <c r="AE407" s="586"/>
      <c r="AF407" s="586"/>
      <c r="AG407" s="574"/>
      <c r="AH407" s="574"/>
      <c r="AI407" s="574"/>
      <c r="AJ407" s="574"/>
      <c r="AK407" s="574"/>
      <c r="AL407" s="586"/>
      <c r="AM407" s="586"/>
      <c r="AN407" s="586"/>
      <c r="AO407" s="586"/>
      <c r="AP407" s="586"/>
      <c r="AQ407" s="586"/>
      <c r="AR407" s="586"/>
      <c r="AS407" s="586"/>
      <c r="AT407" s="586"/>
      <c r="AU407" s="586"/>
      <c r="AV407" s="586"/>
      <c r="AW407" s="586"/>
      <c r="AX407" s="586"/>
      <c r="AY407" s="586"/>
      <c r="AZ407" s="586"/>
      <c r="BA407" s="586"/>
      <c r="BB407" s="586"/>
      <c r="BC407" s="586"/>
      <c r="BD407" s="586"/>
      <c r="BE407" s="586"/>
      <c r="BF407" s="586"/>
      <c r="BG407" s="586"/>
      <c r="BH407" s="586"/>
      <c r="BI407" s="586"/>
      <c r="BJ407" s="586"/>
      <c r="BK407" s="586"/>
      <c r="BL407" s="586"/>
      <c r="BM407" s="586"/>
      <c r="BN407" s="586"/>
      <c r="BO407" s="575"/>
      <c r="BP407" s="575"/>
      <c r="BQ407" s="610"/>
      <c r="BR407" s="610"/>
      <c r="BS407" s="586"/>
      <c r="BT407" s="586"/>
      <c r="BU407" s="586"/>
      <c r="BV407" s="586"/>
      <c r="BW407" s="586"/>
      <c r="BX407" s="586"/>
    </row>
    <row r="408" spans="9:76" s="305" customFormat="1" x14ac:dyDescent="0.2">
      <c r="I408" s="574"/>
      <c r="T408" s="574"/>
      <c r="U408" s="602"/>
      <c r="V408" s="597"/>
      <c r="W408" s="602"/>
      <c r="X408" s="597"/>
      <c r="Y408" s="575"/>
      <c r="Z408" s="575"/>
      <c r="AA408" s="575"/>
      <c r="AB408" s="586"/>
      <c r="AC408" s="586"/>
      <c r="AD408" s="586"/>
      <c r="AE408" s="586"/>
      <c r="AF408" s="586"/>
      <c r="AG408" s="574"/>
      <c r="AH408" s="574"/>
      <c r="AI408" s="574"/>
      <c r="AJ408" s="574"/>
      <c r="AK408" s="574"/>
      <c r="AL408" s="586"/>
      <c r="AM408" s="586"/>
      <c r="AN408" s="586"/>
      <c r="AO408" s="586"/>
      <c r="AP408" s="586"/>
      <c r="AQ408" s="586"/>
      <c r="AR408" s="586"/>
      <c r="AS408" s="586"/>
      <c r="AT408" s="586"/>
      <c r="AU408" s="586"/>
      <c r="AV408" s="586"/>
      <c r="AW408" s="586"/>
      <c r="AX408" s="586"/>
      <c r="AY408" s="586"/>
      <c r="AZ408" s="586"/>
      <c r="BA408" s="586"/>
      <c r="BB408" s="586"/>
      <c r="BC408" s="586"/>
      <c r="BD408" s="586"/>
      <c r="BE408" s="586"/>
      <c r="BF408" s="586"/>
      <c r="BG408" s="586"/>
      <c r="BH408" s="586"/>
      <c r="BI408" s="586"/>
      <c r="BJ408" s="586"/>
      <c r="BK408" s="586"/>
      <c r="BL408" s="586"/>
      <c r="BM408" s="586"/>
      <c r="BN408" s="586"/>
      <c r="BO408" s="575"/>
      <c r="BP408" s="575"/>
      <c r="BQ408" s="610"/>
      <c r="BR408" s="610"/>
      <c r="BS408" s="586"/>
      <c r="BT408" s="586"/>
      <c r="BU408" s="586"/>
      <c r="BV408" s="586"/>
      <c r="BW408" s="586"/>
      <c r="BX408" s="586"/>
    </row>
    <row r="409" spans="9:76" s="305" customFormat="1" x14ac:dyDescent="0.2">
      <c r="I409" s="574"/>
      <c r="T409" s="574"/>
      <c r="U409" s="602"/>
      <c r="V409" s="597"/>
      <c r="W409" s="602"/>
      <c r="X409" s="597"/>
      <c r="Y409" s="575"/>
      <c r="Z409" s="575"/>
      <c r="AA409" s="575"/>
      <c r="AB409" s="586"/>
      <c r="AC409" s="586"/>
      <c r="AD409" s="586"/>
      <c r="AE409" s="586"/>
      <c r="AF409" s="586"/>
      <c r="AG409" s="574"/>
      <c r="AH409" s="574"/>
      <c r="AI409" s="574"/>
      <c r="AJ409" s="574"/>
      <c r="AK409" s="574"/>
      <c r="AL409" s="586"/>
      <c r="AM409" s="586"/>
      <c r="AN409" s="586"/>
      <c r="AO409" s="586"/>
      <c r="AP409" s="586"/>
      <c r="AQ409" s="586"/>
      <c r="AR409" s="586"/>
      <c r="AS409" s="586"/>
      <c r="AT409" s="586"/>
      <c r="AU409" s="586"/>
      <c r="AV409" s="586"/>
      <c r="AW409" s="586"/>
      <c r="AX409" s="586"/>
      <c r="AY409" s="586"/>
      <c r="AZ409" s="586"/>
      <c r="BA409" s="586"/>
      <c r="BB409" s="586"/>
      <c r="BC409" s="586"/>
      <c r="BD409" s="586"/>
      <c r="BE409" s="586"/>
      <c r="BF409" s="586"/>
      <c r="BG409" s="586"/>
      <c r="BH409" s="586"/>
      <c r="BI409" s="586"/>
      <c r="BJ409" s="586"/>
      <c r="BK409" s="586"/>
      <c r="BL409" s="586"/>
      <c r="BM409" s="586"/>
      <c r="BN409" s="586"/>
      <c r="BO409" s="575"/>
      <c r="BP409" s="575"/>
      <c r="BQ409" s="610"/>
      <c r="BR409" s="610"/>
      <c r="BS409" s="586"/>
      <c r="BT409" s="586"/>
      <c r="BU409" s="586"/>
      <c r="BV409" s="586"/>
      <c r="BW409" s="586"/>
      <c r="BX409" s="586"/>
    </row>
    <row r="410" spans="9:76" s="305" customFormat="1" x14ac:dyDescent="0.2">
      <c r="I410" s="574"/>
      <c r="T410" s="574"/>
      <c r="U410" s="602"/>
      <c r="V410" s="597"/>
      <c r="W410" s="602"/>
      <c r="X410" s="597"/>
      <c r="Y410" s="575"/>
      <c r="Z410" s="575"/>
      <c r="AA410" s="575"/>
      <c r="AB410" s="586"/>
      <c r="AC410" s="586"/>
      <c r="AD410" s="586"/>
      <c r="AE410" s="586"/>
      <c r="AF410" s="586"/>
      <c r="AG410" s="574"/>
      <c r="AH410" s="574"/>
      <c r="AI410" s="574"/>
      <c r="AJ410" s="574"/>
      <c r="AK410" s="574"/>
      <c r="AL410" s="586"/>
      <c r="AM410" s="586"/>
      <c r="AN410" s="586"/>
      <c r="AO410" s="586"/>
      <c r="AP410" s="586"/>
      <c r="AQ410" s="586"/>
      <c r="AR410" s="586"/>
      <c r="AS410" s="586"/>
      <c r="AT410" s="586"/>
      <c r="AU410" s="586"/>
      <c r="AV410" s="586"/>
      <c r="AW410" s="586"/>
      <c r="AX410" s="586"/>
      <c r="AY410" s="586"/>
      <c r="AZ410" s="586"/>
      <c r="BA410" s="586"/>
      <c r="BB410" s="586"/>
      <c r="BC410" s="586"/>
      <c r="BD410" s="586"/>
      <c r="BE410" s="586"/>
      <c r="BF410" s="586"/>
      <c r="BG410" s="586"/>
      <c r="BH410" s="586"/>
      <c r="BI410" s="586"/>
      <c r="BJ410" s="586"/>
      <c r="BK410" s="586"/>
      <c r="BL410" s="586"/>
      <c r="BM410" s="586"/>
      <c r="BN410" s="586"/>
      <c r="BO410" s="575"/>
      <c r="BP410" s="575"/>
      <c r="BQ410" s="610"/>
      <c r="BR410" s="610"/>
      <c r="BS410" s="586"/>
      <c r="BT410" s="586"/>
      <c r="BU410" s="586"/>
      <c r="BV410" s="586"/>
      <c r="BW410" s="586"/>
      <c r="BX410" s="586"/>
    </row>
    <row r="411" spans="9:76" s="305" customFormat="1" x14ac:dyDescent="0.2">
      <c r="I411" s="574"/>
      <c r="T411" s="574"/>
      <c r="U411" s="602"/>
      <c r="V411" s="597"/>
      <c r="W411" s="602"/>
      <c r="X411" s="597"/>
      <c r="Y411" s="575"/>
      <c r="Z411" s="575"/>
      <c r="AA411" s="575"/>
      <c r="AB411" s="586"/>
      <c r="AC411" s="586"/>
      <c r="AD411" s="586"/>
      <c r="AE411" s="586"/>
      <c r="AF411" s="586"/>
      <c r="AG411" s="574"/>
      <c r="AH411" s="574"/>
      <c r="AI411" s="574"/>
      <c r="AJ411" s="574"/>
      <c r="AK411" s="574"/>
      <c r="AL411" s="586"/>
      <c r="AM411" s="586"/>
      <c r="AN411" s="586"/>
      <c r="AO411" s="586"/>
      <c r="AP411" s="586"/>
      <c r="AQ411" s="586"/>
      <c r="AR411" s="586"/>
      <c r="AS411" s="586"/>
      <c r="AT411" s="586"/>
      <c r="AU411" s="586"/>
      <c r="AV411" s="586"/>
      <c r="AW411" s="586"/>
      <c r="AX411" s="586"/>
      <c r="AY411" s="586"/>
      <c r="AZ411" s="586"/>
      <c r="BA411" s="586"/>
      <c r="BB411" s="586"/>
      <c r="BC411" s="586"/>
      <c r="BD411" s="586"/>
      <c r="BE411" s="586"/>
      <c r="BF411" s="586"/>
      <c r="BG411" s="586"/>
      <c r="BH411" s="586"/>
      <c r="BI411" s="586"/>
      <c r="BJ411" s="586"/>
      <c r="BK411" s="586"/>
      <c r="BL411" s="586"/>
      <c r="BM411" s="586"/>
      <c r="BN411" s="586"/>
      <c r="BO411" s="575"/>
      <c r="BP411" s="575"/>
      <c r="BQ411" s="610"/>
      <c r="BR411" s="610"/>
      <c r="BS411" s="586"/>
      <c r="BT411" s="586"/>
      <c r="BU411" s="586"/>
      <c r="BV411" s="586"/>
      <c r="BW411" s="586"/>
      <c r="BX411" s="586"/>
    </row>
    <row r="412" spans="9:76" s="305" customFormat="1" x14ac:dyDescent="0.2">
      <c r="I412" s="574"/>
      <c r="T412" s="574"/>
      <c r="U412" s="602"/>
      <c r="V412" s="597"/>
      <c r="W412" s="602"/>
      <c r="X412" s="597"/>
      <c r="Y412" s="575"/>
      <c r="Z412" s="575"/>
      <c r="AA412" s="575"/>
      <c r="AB412" s="586"/>
      <c r="AC412" s="586"/>
      <c r="AD412" s="586"/>
      <c r="AE412" s="586"/>
      <c r="AF412" s="586"/>
      <c r="AG412" s="574"/>
      <c r="AH412" s="574"/>
      <c r="AI412" s="574"/>
      <c r="AJ412" s="574"/>
      <c r="AK412" s="574"/>
      <c r="AL412" s="586"/>
      <c r="AM412" s="586"/>
      <c r="AN412" s="586"/>
      <c r="AO412" s="586"/>
      <c r="AP412" s="586"/>
      <c r="AQ412" s="586"/>
      <c r="AR412" s="586"/>
      <c r="AS412" s="586"/>
      <c r="AT412" s="586"/>
      <c r="AU412" s="586"/>
      <c r="AV412" s="586"/>
      <c r="AW412" s="586"/>
      <c r="AX412" s="586"/>
      <c r="AY412" s="586"/>
      <c r="AZ412" s="586"/>
      <c r="BA412" s="586"/>
      <c r="BB412" s="586"/>
      <c r="BC412" s="586"/>
      <c r="BD412" s="586"/>
      <c r="BE412" s="586"/>
      <c r="BF412" s="586"/>
      <c r="BG412" s="586"/>
      <c r="BH412" s="586"/>
      <c r="BI412" s="586"/>
      <c r="BJ412" s="586"/>
      <c r="BK412" s="586"/>
      <c r="BL412" s="586"/>
      <c r="BM412" s="586"/>
      <c r="BN412" s="586"/>
      <c r="BO412" s="575"/>
      <c r="BP412" s="575"/>
      <c r="BQ412" s="610"/>
      <c r="BR412" s="610"/>
      <c r="BS412" s="586"/>
      <c r="BT412" s="586"/>
      <c r="BU412" s="586"/>
      <c r="BV412" s="586"/>
      <c r="BW412" s="586"/>
      <c r="BX412" s="586"/>
    </row>
    <row r="413" spans="9:76" s="305" customFormat="1" x14ac:dyDescent="0.2">
      <c r="I413" s="574"/>
      <c r="T413" s="574"/>
      <c r="U413" s="602"/>
      <c r="V413" s="597"/>
      <c r="W413" s="602"/>
      <c r="X413" s="597"/>
      <c r="Y413" s="575"/>
      <c r="Z413" s="575"/>
      <c r="AA413" s="575"/>
      <c r="AB413" s="586"/>
      <c r="AC413" s="586"/>
      <c r="AD413" s="586"/>
      <c r="AE413" s="586"/>
      <c r="AF413" s="586"/>
      <c r="AG413" s="574"/>
      <c r="AH413" s="574"/>
      <c r="AI413" s="574"/>
      <c r="AJ413" s="574"/>
      <c r="AK413" s="574"/>
      <c r="AL413" s="586"/>
      <c r="AM413" s="586"/>
      <c r="AN413" s="586"/>
      <c r="AO413" s="586"/>
      <c r="AP413" s="586"/>
      <c r="AQ413" s="586"/>
      <c r="AR413" s="586"/>
      <c r="AS413" s="586"/>
      <c r="AT413" s="586"/>
      <c r="AU413" s="586"/>
      <c r="AV413" s="586"/>
      <c r="AW413" s="586"/>
      <c r="AX413" s="586"/>
      <c r="AY413" s="586"/>
      <c r="AZ413" s="586"/>
      <c r="BA413" s="586"/>
      <c r="BB413" s="586"/>
      <c r="BC413" s="586"/>
      <c r="BD413" s="586"/>
      <c r="BE413" s="586"/>
      <c r="BF413" s="586"/>
      <c r="BG413" s="586"/>
      <c r="BH413" s="586"/>
      <c r="BI413" s="586"/>
      <c r="BJ413" s="586"/>
      <c r="BK413" s="586"/>
      <c r="BL413" s="586"/>
      <c r="BM413" s="586"/>
      <c r="BN413" s="586"/>
      <c r="BO413" s="575"/>
      <c r="BP413" s="575"/>
      <c r="BQ413" s="610"/>
      <c r="BR413" s="610"/>
      <c r="BS413" s="586"/>
      <c r="BT413" s="586"/>
      <c r="BU413" s="586"/>
      <c r="BV413" s="586"/>
      <c r="BW413" s="586"/>
      <c r="BX413" s="586"/>
    </row>
    <row r="414" spans="9:76" s="305" customFormat="1" x14ac:dyDescent="0.2">
      <c r="I414" s="574"/>
      <c r="T414" s="574"/>
      <c r="U414" s="602"/>
      <c r="V414" s="597"/>
      <c r="W414" s="602"/>
      <c r="X414" s="597"/>
      <c r="Y414" s="575"/>
      <c r="Z414" s="575"/>
      <c r="AA414" s="575"/>
      <c r="AB414" s="586"/>
      <c r="AC414" s="586"/>
      <c r="AD414" s="586"/>
      <c r="AE414" s="586"/>
      <c r="AF414" s="586"/>
      <c r="AG414" s="574"/>
      <c r="AH414" s="574"/>
      <c r="AI414" s="574"/>
      <c r="AJ414" s="574"/>
      <c r="AK414" s="574"/>
      <c r="AL414" s="586"/>
      <c r="AM414" s="586"/>
      <c r="AN414" s="586"/>
      <c r="AO414" s="586"/>
      <c r="AP414" s="586"/>
      <c r="AQ414" s="586"/>
      <c r="AR414" s="586"/>
      <c r="AS414" s="586"/>
      <c r="AT414" s="586"/>
      <c r="AU414" s="586"/>
      <c r="AV414" s="586"/>
      <c r="AW414" s="586"/>
      <c r="AX414" s="586"/>
      <c r="AY414" s="586"/>
      <c r="AZ414" s="586"/>
      <c r="BA414" s="586"/>
      <c r="BB414" s="586"/>
      <c r="BC414" s="586"/>
      <c r="BD414" s="586"/>
      <c r="BE414" s="586"/>
      <c r="BF414" s="586"/>
      <c r="BG414" s="586"/>
      <c r="BH414" s="586"/>
      <c r="BI414" s="586"/>
      <c r="BJ414" s="586"/>
      <c r="BK414" s="586"/>
      <c r="BL414" s="586"/>
      <c r="BM414" s="586"/>
      <c r="BN414" s="586"/>
      <c r="BO414" s="575"/>
      <c r="BP414" s="575"/>
      <c r="BQ414" s="610"/>
      <c r="BR414" s="610"/>
      <c r="BS414" s="586"/>
      <c r="BT414" s="586"/>
      <c r="BU414" s="586"/>
      <c r="BV414" s="586"/>
      <c r="BW414" s="586"/>
      <c r="BX414" s="586"/>
    </row>
    <row r="415" spans="9:76" s="305" customFormat="1" x14ac:dyDescent="0.2">
      <c r="I415" s="574"/>
      <c r="T415" s="574"/>
      <c r="U415" s="602"/>
      <c r="V415" s="597"/>
      <c r="W415" s="602"/>
      <c r="X415" s="597"/>
      <c r="Y415" s="575"/>
      <c r="Z415" s="575"/>
      <c r="AA415" s="575"/>
      <c r="AB415" s="586"/>
      <c r="AC415" s="586"/>
      <c r="AD415" s="586"/>
      <c r="AE415" s="586"/>
      <c r="AF415" s="586"/>
      <c r="AG415" s="574"/>
      <c r="AH415" s="574"/>
      <c r="AI415" s="574"/>
      <c r="AJ415" s="574"/>
      <c r="AK415" s="574"/>
      <c r="AL415" s="586"/>
      <c r="AM415" s="586"/>
      <c r="AN415" s="586"/>
      <c r="AO415" s="586"/>
      <c r="AP415" s="586"/>
      <c r="AQ415" s="586"/>
      <c r="AR415" s="586"/>
      <c r="AS415" s="586"/>
      <c r="AT415" s="586"/>
      <c r="AU415" s="586"/>
      <c r="AV415" s="586"/>
      <c r="AW415" s="586"/>
      <c r="AX415" s="586"/>
      <c r="AY415" s="586"/>
      <c r="AZ415" s="586"/>
      <c r="BA415" s="586"/>
      <c r="BB415" s="586"/>
      <c r="BC415" s="586"/>
      <c r="BD415" s="586"/>
      <c r="BE415" s="586"/>
      <c r="BF415" s="586"/>
      <c r="BG415" s="586"/>
      <c r="BH415" s="586"/>
      <c r="BI415" s="586"/>
      <c r="BJ415" s="586"/>
      <c r="BK415" s="586"/>
      <c r="BL415" s="586"/>
      <c r="BM415" s="586"/>
      <c r="BN415" s="586"/>
      <c r="BO415" s="575"/>
      <c r="BP415" s="575"/>
      <c r="BQ415" s="610"/>
      <c r="BR415" s="610"/>
      <c r="BS415" s="586"/>
      <c r="BT415" s="586"/>
      <c r="BU415" s="586"/>
      <c r="BV415" s="586"/>
      <c r="BW415" s="586"/>
      <c r="BX415" s="586"/>
    </row>
    <row r="416" spans="9:76" s="305" customFormat="1" x14ac:dyDescent="0.2">
      <c r="I416" s="574"/>
      <c r="T416" s="574"/>
      <c r="U416" s="602"/>
      <c r="V416" s="597"/>
      <c r="W416" s="602"/>
      <c r="X416" s="597"/>
      <c r="Y416" s="575"/>
      <c r="Z416" s="575"/>
      <c r="AA416" s="575"/>
      <c r="AB416" s="586"/>
      <c r="AC416" s="586"/>
      <c r="AD416" s="586"/>
      <c r="AE416" s="586"/>
      <c r="AF416" s="586"/>
      <c r="AG416" s="574"/>
      <c r="AH416" s="574"/>
      <c r="AI416" s="574"/>
      <c r="AJ416" s="574"/>
      <c r="AK416" s="574"/>
      <c r="AL416" s="586"/>
      <c r="AM416" s="586"/>
      <c r="AN416" s="586"/>
      <c r="AO416" s="586"/>
      <c r="AP416" s="586"/>
      <c r="AQ416" s="586"/>
      <c r="AR416" s="586"/>
      <c r="AS416" s="586"/>
      <c r="AT416" s="586"/>
      <c r="AU416" s="586"/>
      <c r="AV416" s="586"/>
      <c r="AW416" s="586"/>
      <c r="AX416" s="586"/>
      <c r="AY416" s="586"/>
      <c r="AZ416" s="586"/>
      <c r="BA416" s="586"/>
      <c r="BB416" s="586"/>
      <c r="BC416" s="586"/>
      <c r="BD416" s="586"/>
      <c r="BE416" s="586"/>
      <c r="BF416" s="586"/>
      <c r="BG416" s="586"/>
      <c r="BH416" s="586"/>
      <c r="BI416" s="586"/>
      <c r="BJ416" s="586"/>
      <c r="BK416" s="586"/>
      <c r="BL416" s="586"/>
      <c r="BM416" s="586"/>
      <c r="BN416" s="586"/>
      <c r="BO416" s="575"/>
      <c r="BP416" s="575"/>
      <c r="BQ416" s="610"/>
      <c r="BR416" s="610"/>
      <c r="BS416" s="586"/>
      <c r="BT416" s="586"/>
      <c r="BU416" s="586"/>
      <c r="BV416" s="586"/>
      <c r="BW416" s="586"/>
      <c r="BX416" s="586"/>
    </row>
    <row r="417" spans="9:76" s="305" customFormat="1" x14ac:dyDescent="0.2">
      <c r="I417" s="574"/>
      <c r="T417" s="574"/>
      <c r="U417" s="602"/>
      <c r="V417" s="597"/>
      <c r="W417" s="602"/>
      <c r="X417" s="597"/>
      <c r="Y417" s="575"/>
      <c r="Z417" s="575"/>
      <c r="AA417" s="575"/>
      <c r="AB417" s="586"/>
      <c r="AC417" s="586"/>
      <c r="AD417" s="586"/>
      <c r="AE417" s="586"/>
      <c r="AF417" s="586"/>
      <c r="AG417" s="574"/>
      <c r="AH417" s="574"/>
      <c r="AI417" s="574"/>
      <c r="AJ417" s="574"/>
      <c r="AK417" s="574"/>
      <c r="AL417" s="586"/>
      <c r="AM417" s="586"/>
      <c r="AN417" s="586"/>
      <c r="AO417" s="586"/>
      <c r="AP417" s="586"/>
      <c r="AQ417" s="586"/>
      <c r="AR417" s="586"/>
      <c r="AS417" s="586"/>
      <c r="AT417" s="586"/>
      <c r="AU417" s="586"/>
      <c r="AV417" s="586"/>
      <c r="AW417" s="586"/>
      <c r="AX417" s="586"/>
      <c r="AY417" s="586"/>
      <c r="AZ417" s="586"/>
      <c r="BA417" s="586"/>
      <c r="BB417" s="586"/>
      <c r="BC417" s="586"/>
      <c r="BD417" s="586"/>
      <c r="BE417" s="586"/>
      <c r="BF417" s="586"/>
      <c r="BG417" s="586"/>
      <c r="BH417" s="586"/>
      <c r="BI417" s="586"/>
      <c r="BJ417" s="586"/>
      <c r="BK417" s="586"/>
      <c r="BL417" s="586"/>
      <c r="BM417" s="586"/>
      <c r="BN417" s="586"/>
      <c r="BO417" s="575"/>
      <c r="BP417" s="575"/>
      <c r="BQ417" s="610"/>
      <c r="BR417" s="610"/>
      <c r="BS417" s="586"/>
      <c r="BT417" s="586"/>
      <c r="BU417" s="586"/>
      <c r="BV417" s="586"/>
      <c r="BW417" s="586"/>
      <c r="BX417" s="586"/>
    </row>
    <row r="418" spans="9:76" s="305" customFormat="1" x14ac:dyDescent="0.2">
      <c r="I418" s="574"/>
      <c r="T418" s="574"/>
      <c r="U418" s="602"/>
      <c r="V418" s="597"/>
      <c r="W418" s="602"/>
      <c r="X418" s="597"/>
      <c r="Y418" s="575"/>
      <c r="Z418" s="575"/>
      <c r="AA418" s="575"/>
      <c r="AB418" s="586"/>
      <c r="AC418" s="586"/>
      <c r="AD418" s="586"/>
      <c r="AE418" s="586"/>
      <c r="AF418" s="586"/>
      <c r="AG418" s="574"/>
      <c r="AH418" s="574"/>
      <c r="AI418" s="574"/>
      <c r="AJ418" s="574"/>
      <c r="AK418" s="574"/>
      <c r="AL418" s="586"/>
      <c r="AM418" s="586"/>
      <c r="AN418" s="586"/>
      <c r="AO418" s="586"/>
      <c r="AP418" s="586"/>
      <c r="AQ418" s="586"/>
      <c r="AR418" s="586"/>
      <c r="AS418" s="586"/>
      <c r="AT418" s="586"/>
      <c r="AU418" s="586"/>
      <c r="AV418" s="586"/>
      <c r="AW418" s="586"/>
      <c r="AX418" s="586"/>
      <c r="AY418" s="586"/>
      <c r="AZ418" s="586"/>
      <c r="BA418" s="586"/>
      <c r="BB418" s="586"/>
      <c r="BC418" s="586"/>
      <c r="BD418" s="586"/>
      <c r="BE418" s="586"/>
      <c r="BF418" s="586"/>
      <c r="BG418" s="586"/>
      <c r="BH418" s="586"/>
      <c r="BI418" s="586"/>
      <c r="BJ418" s="586"/>
      <c r="BK418" s="586"/>
      <c r="BL418" s="586"/>
      <c r="BM418" s="586"/>
      <c r="BN418" s="586"/>
      <c r="BO418" s="575"/>
      <c r="BP418" s="575"/>
      <c r="BQ418" s="610"/>
      <c r="BR418" s="610"/>
      <c r="BS418" s="586"/>
      <c r="BT418" s="586"/>
      <c r="BU418" s="586"/>
      <c r="BV418" s="586"/>
      <c r="BW418" s="586"/>
      <c r="BX418" s="586"/>
    </row>
    <row r="419" spans="9:76" s="305" customFormat="1" x14ac:dyDescent="0.2">
      <c r="I419" s="574"/>
      <c r="T419" s="574"/>
      <c r="U419" s="602"/>
      <c r="V419" s="597"/>
      <c r="W419" s="602"/>
      <c r="X419" s="597"/>
      <c r="Y419" s="575"/>
      <c r="Z419" s="575"/>
      <c r="AA419" s="575"/>
      <c r="AB419" s="586"/>
      <c r="AC419" s="586"/>
      <c r="AD419" s="586"/>
      <c r="AE419" s="586"/>
      <c r="AF419" s="586"/>
      <c r="AG419" s="574"/>
      <c r="AH419" s="574"/>
      <c r="AI419" s="574"/>
      <c r="AJ419" s="574"/>
      <c r="AK419" s="574"/>
      <c r="AL419" s="586"/>
      <c r="AM419" s="586"/>
      <c r="AN419" s="586"/>
      <c r="AO419" s="586"/>
      <c r="AP419" s="586"/>
      <c r="AQ419" s="586"/>
      <c r="AR419" s="586"/>
      <c r="AS419" s="586"/>
      <c r="AT419" s="586"/>
      <c r="AU419" s="586"/>
      <c r="AV419" s="586"/>
      <c r="AW419" s="586"/>
      <c r="AX419" s="586"/>
      <c r="AY419" s="586"/>
      <c r="AZ419" s="586"/>
      <c r="BA419" s="586"/>
      <c r="BB419" s="586"/>
      <c r="BC419" s="586"/>
      <c r="BD419" s="586"/>
      <c r="BE419" s="586"/>
      <c r="BF419" s="586"/>
      <c r="BG419" s="586"/>
      <c r="BH419" s="586"/>
      <c r="BI419" s="586"/>
      <c r="BJ419" s="586"/>
      <c r="BK419" s="586"/>
      <c r="BL419" s="586"/>
      <c r="BM419" s="586"/>
      <c r="BN419" s="586"/>
      <c r="BO419" s="575"/>
      <c r="BP419" s="575"/>
      <c r="BQ419" s="610"/>
      <c r="BR419" s="610"/>
      <c r="BS419" s="586"/>
      <c r="BT419" s="586"/>
      <c r="BU419" s="586"/>
      <c r="BV419" s="586"/>
      <c r="BW419" s="586"/>
      <c r="BX419" s="586"/>
    </row>
    <row r="420" spans="9:76" s="305" customFormat="1" x14ac:dyDescent="0.2">
      <c r="I420" s="574"/>
      <c r="T420" s="574"/>
      <c r="U420" s="602"/>
      <c r="V420" s="597"/>
      <c r="W420" s="602"/>
      <c r="X420" s="597"/>
      <c r="Y420" s="575"/>
      <c r="Z420" s="575"/>
      <c r="AA420" s="575"/>
      <c r="AB420" s="586"/>
      <c r="AC420" s="586"/>
      <c r="AD420" s="586"/>
      <c r="AE420" s="586"/>
      <c r="AF420" s="586"/>
      <c r="AG420" s="574"/>
      <c r="AH420" s="574"/>
      <c r="AI420" s="574"/>
      <c r="AJ420" s="574"/>
      <c r="AK420" s="574"/>
      <c r="AL420" s="586"/>
      <c r="AM420" s="586"/>
      <c r="AN420" s="586"/>
      <c r="AO420" s="586"/>
      <c r="AP420" s="586"/>
      <c r="AQ420" s="586"/>
      <c r="AR420" s="586"/>
      <c r="AS420" s="586"/>
      <c r="AT420" s="586"/>
      <c r="AU420" s="586"/>
      <c r="AV420" s="586"/>
      <c r="AW420" s="586"/>
      <c r="AX420" s="586"/>
      <c r="AY420" s="586"/>
      <c r="AZ420" s="586"/>
      <c r="BA420" s="586"/>
      <c r="BB420" s="586"/>
      <c r="BC420" s="586"/>
      <c r="BD420" s="586"/>
      <c r="BE420" s="586"/>
      <c r="BF420" s="586"/>
      <c r="BG420" s="586"/>
      <c r="BH420" s="586"/>
      <c r="BI420" s="586"/>
      <c r="BJ420" s="586"/>
      <c r="BK420" s="586"/>
      <c r="BL420" s="586"/>
      <c r="BM420" s="586"/>
      <c r="BN420" s="586"/>
      <c r="BO420" s="575"/>
      <c r="BP420" s="575"/>
      <c r="BQ420" s="610"/>
      <c r="BR420" s="610"/>
      <c r="BS420" s="586"/>
      <c r="BT420" s="586"/>
      <c r="BU420" s="586"/>
      <c r="BV420" s="586"/>
      <c r="BW420" s="586"/>
      <c r="BX420" s="586"/>
    </row>
    <row r="421" spans="9:76" s="305" customFormat="1" x14ac:dyDescent="0.2">
      <c r="I421" s="574"/>
      <c r="T421" s="574"/>
      <c r="U421" s="602"/>
      <c r="V421" s="597"/>
      <c r="W421" s="602"/>
      <c r="X421" s="597"/>
      <c r="Y421" s="575"/>
      <c r="Z421" s="575"/>
      <c r="AA421" s="575"/>
      <c r="AB421" s="586"/>
      <c r="AC421" s="586"/>
      <c r="AD421" s="586"/>
      <c r="AE421" s="586"/>
      <c r="AF421" s="586"/>
      <c r="AG421" s="574"/>
      <c r="AH421" s="574"/>
      <c r="AI421" s="574"/>
      <c r="AJ421" s="574"/>
      <c r="AK421" s="574"/>
      <c r="AL421" s="586"/>
      <c r="AM421" s="586"/>
      <c r="AN421" s="586"/>
      <c r="AO421" s="586"/>
      <c r="AP421" s="586"/>
      <c r="AQ421" s="586"/>
      <c r="AR421" s="586"/>
      <c r="AS421" s="586"/>
      <c r="AT421" s="586"/>
      <c r="AU421" s="586"/>
      <c r="AV421" s="586"/>
      <c r="AW421" s="586"/>
      <c r="AX421" s="586"/>
      <c r="AY421" s="586"/>
      <c r="AZ421" s="586"/>
      <c r="BA421" s="586"/>
      <c r="BB421" s="586"/>
      <c r="BC421" s="586"/>
      <c r="BD421" s="586"/>
      <c r="BE421" s="586"/>
      <c r="BF421" s="586"/>
      <c r="BG421" s="586"/>
      <c r="BH421" s="586"/>
      <c r="BI421" s="586"/>
      <c r="BJ421" s="586"/>
      <c r="BK421" s="586"/>
      <c r="BL421" s="586"/>
      <c r="BM421" s="586"/>
      <c r="BN421" s="586"/>
      <c r="BO421" s="575"/>
      <c r="BP421" s="575"/>
      <c r="BQ421" s="610"/>
      <c r="BR421" s="610"/>
      <c r="BS421" s="586"/>
      <c r="BT421" s="586"/>
      <c r="BU421" s="586"/>
      <c r="BV421" s="586"/>
      <c r="BW421" s="586"/>
      <c r="BX421" s="586"/>
    </row>
    <row r="422" spans="9:76" s="305" customFormat="1" x14ac:dyDescent="0.2">
      <c r="I422" s="574"/>
      <c r="T422" s="574"/>
      <c r="U422" s="602"/>
      <c r="V422" s="597"/>
      <c r="W422" s="602"/>
      <c r="X422" s="597"/>
      <c r="Y422" s="575"/>
      <c r="Z422" s="575"/>
      <c r="AA422" s="575"/>
      <c r="AB422" s="586"/>
      <c r="AC422" s="586"/>
      <c r="AD422" s="586"/>
      <c r="AE422" s="586"/>
      <c r="AF422" s="586"/>
      <c r="AG422" s="574"/>
      <c r="AH422" s="574"/>
      <c r="AI422" s="574"/>
      <c r="AJ422" s="574"/>
      <c r="AK422" s="574"/>
      <c r="AL422" s="586"/>
      <c r="AM422" s="586"/>
      <c r="AN422" s="586"/>
      <c r="AO422" s="586"/>
      <c r="AP422" s="586"/>
      <c r="AQ422" s="586"/>
      <c r="AR422" s="586"/>
      <c r="AS422" s="586"/>
      <c r="AT422" s="586"/>
      <c r="AU422" s="586"/>
      <c r="AV422" s="586"/>
      <c r="AW422" s="586"/>
      <c r="AX422" s="586"/>
      <c r="AY422" s="586"/>
      <c r="AZ422" s="586"/>
      <c r="BA422" s="586"/>
      <c r="BB422" s="586"/>
      <c r="BC422" s="586"/>
      <c r="BD422" s="586"/>
      <c r="BE422" s="586"/>
      <c r="BF422" s="586"/>
      <c r="BG422" s="586"/>
      <c r="BH422" s="586"/>
      <c r="BI422" s="586"/>
      <c r="BJ422" s="586"/>
      <c r="BK422" s="586"/>
      <c r="BL422" s="586"/>
      <c r="BM422" s="586"/>
      <c r="BN422" s="586"/>
      <c r="BO422" s="575"/>
      <c r="BP422" s="575"/>
      <c r="BQ422" s="610"/>
      <c r="BR422" s="610"/>
      <c r="BS422" s="586"/>
      <c r="BT422" s="586"/>
      <c r="BU422" s="586"/>
      <c r="BV422" s="586"/>
      <c r="BW422" s="586"/>
      <c r="BX422" s="586"/>
    </row>
    <row r="423" spans="9:76" s="305" customFormat="1" x14ac:dyDescent="0.2">
      <c r="I423" s="574"/>
      <c r="T423" s="574"/>
      <c r="U423" s="602"/>
      <c r="V423" s="597"/>
      <c r="W423" s="602"/>
      <c r="X423" s="597"/>
      <c r="Y423" s="575"/>
      <c r="Z423" s="575"/>
      <c r="AA423" s="575"/>
      <c r="AB423" s="586"/>
      <c r="AC423" s="586"/>
      <c r="AD423" s="586"/>
      <c r="AE423" s="586"/>
      <c r="AF423" s="586"/>
      <c r="AG423" s="574"/>
      <c r="AH423" s="574"/>
      <c r="AI423" s="574"/>
      <c r="AJ423" s="574"/>
      <c r="AK423" s="574"/>
      <c r="AL423" s="586"/>
      <c r="AM423" s="586"/>
      <c r="AN423" s="586"/>
      <c r="AO423" s="586"/>
      <c r="AP423" s="586"/>
      <c r="AQ423" s="586"/>
      <c r="AR423" s="586"/>
      <c r="AS423" s="586"/>
      <c r="AT423" s="586"/>
      <c r="AU423" s="586"/>
      <c r="AV423" s="586"/>
      <c r="AW423" s="586"/>
      <c r="AX423" s="586"/>
      <c r="AY423" s="586"/>
      <c r="AZ423" s="586"/>
      <c r="BA423" s="586"/>
      <c r="BB423" s="586"/>
      <c r="BC423" s="586"/>
      <c r="BD423" s="586"/>
      <c r="BE423" s="586"/>
      <c r="BF423" s="586"/>
      <c r="BG423" s="586"/>
      <c r="BH423" s="586"/>
      <c r="BI423" s="586"/>
      <c r="BJ423" s="586"/>
      <c r="BK423" s="586"/>
      <c r="BL423" s="586"/>
      <c r="BM423" s="586"/>
      <c r="BN423" s="586"/>
      <c r="BO423" s="575"/>
      <c r="BP423" s="575"/>
      <c r="BQ423" s="610"/>
      <c r="BR423" s="610"/>
      <c r="BS423" s="586"/>
      <c r="BT423" s="586"/>
      <c r="BU423" s="586"/>
      <c r="BV423" s="586"/>
      <c r="BW423" s="586"/>
      <c r="BX423" s="586"/>
    </row>
    <row r="424" spans="9:76" s="305" customFormat="1" x14ac:dyDescent="0.2">
      <c r="I424" s="574"/>
      <c r="T424" s="574"/>
      <c r="U424" s="602"/>
      <c r="V424" s="597"/>
      <c r="W424" s="602"/>
      <c r="X424" s="597"/>
      <c r="Y424" s="575"/>
      <c r="Z424" s="575"/>
      <c r="AA424" s="575"/>
      <c r="AB424" s="586"/>
      <c r="AC424" s="586"/>
      <c r="AD424" s="586"/>
      <c r="AE424" s="586"/>
      <c r="AF424" s="586"/>
      <c r="AG424" s="574"/>
      <c r="AH424" s="574"/>
      <c r="AI424" s="574"/>
      <c r="AJ424" s="574"/>
      <c r="AK424" s="574"/>
      <c r="AL424" s="586"/>
      <c r="AM424" s="586"/>
      <c r="AN424" s="586"/>
      <c r="AO424" s="586"/>
      <c r="AP424" s="586"/>
      <c r="AQ424" s="586"/>
      <c r="AR424" s="586"/>
      <c r="AS424" s="586"/>
      <c r="AT424" s="586"/>
      <c r="AU424" s="586"/>
      <c r="AV424" s="586"/>
      <c r="AW424" s="586"/>
      <c r="AX424" s="586"/>
      <c r="AY424" s="586"/>
      <c r="AZ424" s="586"/>
      <c r="BA424" s="586"/>
      <c r="BB424" s="586"/>
      <c r="BC424" s="586"/>
      <c r="BD424" s="586"/>
      <c r="BE424" s="586"/>
      <c r="BF424" s="586"/>
      <c r="BG424" s="586"/>
      <c r="BH424" s="586"/>
      <c r="BI424" s="586"/>
      <c r="BJ424" s="586"/>
      <c r="BK424" s="586"/>
      <c r="BL424" s="586"/>
      <c r="BM424" s="586"/>
      <c r="BN424" s="586"/>
      <c r="BO424" s="575"/>
      <c r="BP424" s="575"/>
      <c r="BQ424" s="610"/>
      <c r="BR424" s="610"/>
      <c r="BS424" s="586"/>
      <c r="BT424" s="586"/>
      <c r="BU424" s="586"/>
      <c r="BV424" s="586"/>
      <c r="BW424" s="586"/>
      <c r="BX424" s="586"/>
    </row>
    <row r="425" spans="9:76" s="305" customFormat="1" x14ac:dyDescent="0.2">
      <c r="I425" s="574"/>
      <c r="T425" s="574"/>
      <c r="U425" s="602"/>
      <c r="V425" s="597"/>
      <c r="W425" s="602"/>
      <c r="X425" s="597"/>
      <c r="Y425" s="575"/>
      <c r="Z425" s="575"/>
      <c r="AA425" s="575"/>
      <c r="AB425" s="586"/>
      <c r="AC425" s="586"/>
      <c r="AD425" s="586"/>
      <c r="AE425" s="586"/>
      <c r="AF425" s="586"/>
      <c r="AG425" s="574"/>
      <c r="AH425" s="574"/>
      <c r="AI425" s="574"/>
      <c r="AJ425" s="574"/>
      <c r="AK425" s="574"/>
      <c r="AL425" s="586"/>
      <c r="AM425" s="586"/>
      <c r="AN425" s="586"/>
      <c r="AO425" s="586"/>
      <c r="AP425" s="586"/>
      <c r="AQ425" s="586"/>
      <c r="AR425" s="586"/>
      <c r="AS425" s="586"/>
      <c r="AT425" s="586"/>
      <c r="AU425" s="586"/>
      <c r="AV425" s="586"/>
      <c r="AW425" s="586"/>
      <c r="AX425" s="586"/>
      <c r="AY425" s="586"/>
      <c r="AZ425" s="586"/>
      <c r="BA425" s="586"/>
      <c r="BB425" s="586"/>
      <c r="BC425" s="586"/>
      <c r="BD425" s="586"/>
      <c r="BE425" s="586"/>
      <c r="BF425" s="586"/>
      <c r="BG425" s="586"/>
      <c r="BH425" s="586"/>
      <c r="BI425" s="586"/>
      <c r="BJ425" s="586"/>
      <c r="BK425" s="586"/>
      <c r="BL425" s="586"/>
      <c r="BM425" s="586"/>
      <c r="BN425" s="586"/>
      <c r="BO425" s="575"/>
      <c r="BP425" s="575"/>
      <c r="BQ425" s="610"/>
      <c r="BR425" s="610"/>
      <c r="BS425" s="586"/>
      <c r="BT425" s="586"/>
      <c r="BU425" s="586"/>
      <c r="BV425" s="586"/>
      <c r="BW425" s="586"/>
      <c r="BX425" s="586"/>
    </row>
    <row r="426" spans="9:76" s="305" customFormat="1" x14ac:dyDescent="0.2">
      <c r="I426" s="574"/>
      <c r="T426" s="574"/>
      <c r="U426" s="602"/>
      <c r="V426" s="597"/>
      <c r="W426" s="602"/>
      <c r="X426" s="597"/>
      <c r="Y426" s="575"/>
      <c r="Z426" s="575"/>
      <c r="AA426" s="575"/>
      <c r="AB426" s="586"/>
      <c r="AC426" s="586"/>
      <c r="AD426" s="586"/>
      <c r="AE426" s="586"/>
      <c r="AF426" s="586"/>
      <c r="AG426" s="574"/>
      <c r="AH426" s="574"/>
      <c r="AI426" s="574"/>
      <c r="AJ426" s="574"/>
      <c r="AK426" s="574"/>
      <c r="AL426" s="586"/>
      <c r="AM426" s="586"/>
      <c r="AN426" s="586"/>
      <c r="AO426" s="586"/>
      <c r="AP426" s="586"/>
      <c r="AQ426" s="586"/>
      <c r="AR426" s="586"/>
      <c r="AS426" s="586"/>
      <c r="AT426" s="586"/>
      <c r="AU426" s="586"/>
      <c r="AV426" s="586"/>
      <c r="AW426" s="586"/>
      <c r="AX426" s="586"/>
      <c r="AY426" s="586"/>
      <c r="AZ426" s="586"/>
      <c r="BA426" s="586"/>
      <c r="BB426" s="586"/>
      <c r="BC426" s="586"/>
      <c r="BD426" s="586"/>
      <c r="BE426" s="586"/>
      <c r="BF426" s="586"/>
      <c r="BG426" s="586"/>
      <c r="BH426" s="586"/>
      <c r="BI426" s="586"/>
      <c r="BJ426" s="586"/>
      <c r="BK426" s="586"/>
      <c r="BL426" s="586"/>
      <c r="BM426" s="586"/>
      <c r="BN426" s="586"/>
      <c r="BO426" s="575"/>
      <c r="BP426" s="575"/>
      <c r="BQ426" s="610"/>
      <c r="BR426" s="610"/>
      <c r="BS426" s="586"/>
      <c r="BT426" s="586"/>
      <c r="BU426" s="586"/>
      <c r="BV426" s="586"/>
      <c r="BW426" s="586"/>
      <c r="BX426" s="586"/>
    </row>
    <row r="427" spans="9:76" s="305" customFormat="1" x14ac:dyDescent="0.2">
      <c r="I427" s="574"/>
      <c r="T427" s="574"/>
      <c r="U427" s="602"/>
      <c r="V427" s="597"/>
      <c r="W427" s="602"/>
      <c r="X427" s="597"/>
      <c r="Y427" s="575"/>
      <c r="Z427" s="575"/>
      <c r="AA427" s="575"/>
      <c r="AB427" s="586"/>
      <c r="AC427" s="586"/>
      <c r="AD427" s="586"/>
      <c r="AE427" s="586"/>
      <c r="AF427" s="586"/>
      <c r="AG427" s="574"/>
      <c r="AH427" s="574"/>
      <c r="AI427" s="574"/>
      <c r="AJ427" s="574"/>
      <c r="AK427" s="574"/>
      <c r="AL427" s="586"/>
      <c r="AM427" s="586"/>
      <c r="AN427" s="586"/>
      <c r="AO427" s="586"/>
      <c r="AP427" s="586"/>
      <c r="AQ427" s="586"/>
      <c r="AR427" s="586"/>
      <c r="AS427" s="586"/>
      <c r="AT427" s="586"/>
      <c r="AU427" s="586"/>
      <c r="AV427" s="586"/>
      <c r="AW427" s="586"/>
      <c r="AX427" s="586"/>
      <c r="AY427" s="586"/>
      <c r="AZ427" s="586"/>
      <c r="BA427" s="586"/>
      <c r="BB427" s="586"/>
      <c r="BC427" s="586"/>
      <c r="BD427" s="586"/>
      <c r="BE427" s="586"/>
      <c r="BF427" s="586"/>
      <c r="BG427" s="586"/>
      <c r="BH427" s="586"/>
      <c r="BI427" s="586"/>
      <c r="BJ427" s="586"/>
      <c r="BK427" s="586"/>
      <c r="BL427" s="586"/>
      <c r="BM427" s="586"/>
      <c r="BN427" s="586"/>
      <c r="BO427" s="575"/>
      <c r="BP427" s="575"/>
      <c r="BQ427" s="610"/>
      <c r="BR427" s="610"/>
      <c r="BS427" s="586"/>
      <c r="BT427" s="586"/>
      <c r="BU427" s="586"/>
      <c r="BV427" s="586"/>
      <c r="BW427" s="586"/>
      <c r="BX427" s="586"/>
    </row>
    <row r="428" spans="9:76" s="305" customFormat="1" x14ac:dyDescent="0.2">
      <c r="I428" s="574"/>
      <c r="T428" s="574"/>
      <c r="U428" s="602"/>
      <c r="V428" s="597"/>
      <c r="W428" s="602"/>
      <c r="X428" s="597"/>
      <c r="Y428" s="575"/>
      <c r="Z428" s="575"/>
      <c r="AA428" s="575"/>
      <c r="AB428" s="586"/>
      <c r="AC428" s="586"/>
      <c r="AD428" s="586"/>
      <c r="AE428" s="586"/>
      <c r="AF428" s="586"/>
      <c r="AG428" s="574"/>
      <c r="AH428" s="574"/>
      <c r="AI428" s="574"/>
      <c r="AJ428" s="574"/>
      <c r="AK428" s="574"/>
      <c r="AL428" s="586"/>
      <c r="AM428" s="586"/>
      <c r="AN428" s="586"/>
      <c r="AO428" s="586"/>
      <c r="AP428" s="586"/>
      <c r="AQ428" s="586"/>
      <c r="AR428" s="586"/>
      <c r="AS428" s="586"/>
      <c r="AT428" s="586"/>
      <c r="AU428" s="586"/>
      <c r="AV428" s="586"/>
      <c r="AW428" s="586"/>
      <c r="AX428" s="586"/>
      <c r="AY428" s="586"/>
      <c r="AZ428" s="586"/>
      <c r="BA428" s="586"/>
      <c r="BB428" s="586"/>
      <c r="BC428" s="586"/>
      <c r="BD428" s="586"/>
      <c r="BE428" s="586"/>
      <c r="BF428" s="586"/>
      <c r="BG428" s="586"/>
      <c r="BH428" s="586"/>
      <c r="BI428" s="586"/>
      <c r="BJ428" s="586"/>
      <c r="BK428" s="586"/>
      <c r="BL428" s="586"/>
      <c r="BM428" s="586"/>
      <c r="BN428" s="586"/>
      <c r="BO428" s="575"/>
      <c r="BP428" s="575"/>
      <c r="BQ428" s="610"/>
      <c r="BR428" s="610"/>
      <c r="BS428" s="586"/>
      <c r="BT428" s="586"/>
      <c r="BU428" s="586"/>
      <c r="BV428" s="586"/>
      <c r="BW428" s="586"/>
      <c r="BX428" s="586"/>
    </row>
    <row r="429" spans="9:76" s="305" customFormat="1" x14ac:dyDescent="0.2">
      <c r="I429" s="574"/>
      <c r="T429" s="574"/>
      <c r="U429" s="602"/>
      <c r="V429" s="597"/>
      <c r="W429" s="602"/>
      <c r="X429" s="597"/>
      <c r="Y429" s="575"/>
      <c r="Z429" s="575"/>
      <c r="AA429" s="575"/>
      <c r="AB429" s="586"/>
      <c r="AC429" s="586"/>
      <c r="AD429" s="586"/>
      <c r="AE429" s="586"/>
      <c r="AF429" s="586"/>
      <c r="AG429" s="574"/>
      <c r="AH429" s="574"/>
      <c r="AI429" s="574"/>
      <c r="AJ429" s="574"/>
      <c r="AK429" s="574"/>
      <c r="AL429" s="586"/>
      <c r="AM429" s="586"/>
      <c r="AN429" s="586"/>
      <c r="AO429" s="586"/>
      <c r="AP429" s="586"/>
      <c r="AQ429" s="586"/>
      <c r="AR429" s="586"/>
      <c r="AS429" s="586"/>
      <c r="AT429" s="586"/>
      <c r="AU429" s="586"/>
      <c r="AV429" s="586"/>
      <c r="AW429" s="586"/>
      <c r="AX429" s="586"/>
      <c r="AY429" s="586"/>
      <c r="AZ429" s="586"/>
      <c r="BA429" s="586"/>
      <c r="BB429" s="586"/>
      <c r="BC429" s="586"/>
      <c r="BD429" s="586"/>
      <c r="BE429" s="586"/>
      <c r="BF429" s="586"/>
      <c r="BG429" s="586"/>
      <c r="BH429" s="586"/>
      <c r="BI429" s="586"/>
      <c r="BJ429" s="586"/>
      <c r="BK429" s="586"/>
      <c r="BL429" s="586"/>
      <c r="BM429" s="586"/>
      <c r="BN429" s="586"/>
      <c r="BO429" s="575"/>
      <c r="BP429" s="575"/>
      <c r="BQ429" s="610"/>
      <c r="BR429" s="610"/>
      <c r="BS429" s="586"/>
      <c r="BT429" s="586"/>
      <c r="BU429" s="586"/>
      <c r="BV429" s="586"/>
      <c r="BW429" s="586"/>
      <c r="BX429" s="586"/>
    </row>
    <row r="430" spans="9:76" s="305" customFormat="1" x14ac:dyDescent="0.2">
      <c r="I430" s="574"/>
      <c r="T430" s="574"/>
      <c r="U430" s="602"/>
      <c r="V430" s="597"/>
      <c r="W430" s="602"/>
      <c r="X430" s="597"/>
      <c r="Y430" s="575"/>
      <c r="Z430" s="575"/>
      <c r="AA430" s="575"/>
      <c r="AB430" s="586"/>
      <c r="AC430" s="586"/>
      <c r="AD430" s="586"/>
      <c r="AE430" s="586"/>
      <c r="AF430" s="586"/>
      <c r="AG430" s="574"/>
      <c r="AH430" s="574"/>
      <c r="AI430" s="574"/>
      <c r="AJ430" s="574"/>
      <c r="AK430" s="574"/>
      <c r="AL430" s="586"/>
      <c r="AM430" s="586"/>
      <c r="AN430" s="586"/>
      <c r="AO430" s="586"/>
      <c r="AP430" s="586"/>
      <c r="AQ430" s="586"/>
      <c r="AR430" s="586"/>
      <c r="AS430" s="586"/>
      <c r="AT430" s="586"/>
      <c r="AU430" s="586"/>
      <c r="AV430" s="586"/>
      <c r="AW430" s="586"/>
      <c r="AX430" s="586"/>
      <c r="AY430" s="586"/>
      <c r="AZ430" s="586"/>
      <c r="BA430" s="586"/>
      <c r="BB430" s="586"/>
      <c r="BC430" s="586"/>
      <c r="BD430" s="586"/>
      <c r="BE430" s="586"/>
      <c r="BF430" s="586"/>
      <c r="BG430" s="586"/>
      <c r="BH430" s="586"/>
      <c r="BI430" s="586"/>
      <c r="BJ430" s="586"/>
      <c r="BK430" s="586"/>
      <c r="BL430" s="586"/>
      <c r="BM430" s="586"/>
      <c r="BN430" s="586"/>
      <c r="BO430" s="575"/>
      <c r="BP430" s="575"/>
      <c r="BQ430" s="610"/>
      <c r="BR430" s="610"/>
      <c r="BS430" s="586"/>
      <c r="BT430" s="586"/>
      <c r="BU430" s="586"/>
      <c r="BV430" s="586"/>
      <c r="BW430" s="586"/>
      <c r="BX430" s="586"/>
    </row>
    <row r="431" spans="9:76" s="305" customFormat="1" x14ac:dyDescent="0.2">
      <c r="I431" s="574"/>
      <c r="T431" s="574"/>
      <c r="U431" s="602"/>
      <c r="V431" s="597"/>
      <c r="W431" s="602"/>
      <c r="X431" s="597"/>
      <c r="Y431" s="575"/>
      <c r="Z431" s="575"/>
      <c r="AA431" s="575"/>
      <c r="AB431" s="586"/>
      <c r="AC431" s="586"/>
      <c r="AD431" s="586"/>
      <c r="AE431" s="586"/>
      <c r="AF431" s="586"/>
      <c r="AG431" s="574"/>
      <c r="AH431" s="574"/>
      <c r="AI431" s="574"/>
      <c r="AJ431" s="574"/>
      <c r="AK431" s="574"/>
      <c r="AL431" s="586"/>
      <c r="AM431" s="586"/>
      <c r="AN431" s="586"/>
      <c r="AO431" s="586"/>
      <c r="AP431" s="586"/>
      <c r="AQ431" s="586"/>
      <c r="AR431" s="586"/>
      <c r="AS431" s="586"/>
      <c r="AT431" s="586"/>
      <c r="AU431" s="586"/>
      <c r="AV431" s="586"/>
      <c r="AW431" s="586"/>
      <c r="AX431" s="586"/>
      <c r="AY431" s="586"/>
      <c r="AZ431" s="586"/>
      <c r="BA431" s="586"/>
      <c r="BB431" s="586"/>
      <c r="BC431" s="586"/>
      <c r="BD431" s="586"/>
      <c r="BE431" s="586"/>
      <c r="BF431" s="586"/>
      <c r="BG431" s="586"/>
      <c r="BH431" s="586"/>
      <c r="BI431" s="586"/>
      <c r="BJ431" s="586"/>
      <c r="BK431" s="586"/>
      <c r="BL431" s="586"/>
      <c r="BM431" s="586"/>
      <c r="BN431" s="586"/>
      <c r="BO431" s="575"/>
      <c r="BP431" s="575"/>
      <c r="BQ431" s="610"/>
      <c r="BR431" s="610"/>
      <c r="BS431" s="586"/>
      <c r="BT431" s="586"/>
      <c r="BU431" s="586"/>
      <c r="BV431" s="586"/>
      <c r="BW431" s="586"/>
      <c r="BX431" s="586"/>
    </row>
    <row r="432" spans="9:76" s="305" customFormat="1" x14ac:dyDescent="0.2">
      <c r="I432" s="574"/>
      <c r="T432" s="574"/>
      <c r="U432" s="602"/>
      <c r="V432" s="597"/>
      <c r="W432" s="602"/>
      <c r="X432" s="597"/>
      <c r="Y432" s="575"/>
      <c r="Z432" s="575"/>
      <c r="AA432" s="575"/>
      <c r="AB432" s="586"/>
      <c r="AC432" s="586"/>
      <c r="AD432" s="586"/>
      <c r="AE432" s="586"/>
      <c r="AF432" s="586"/>
      <c r="AG432" s="574"/>
      <c r="AH432" s="574"/>
      <c r="AI432" s="574"/>
      <c r="AJ432" s="574"/>
      <c r="AK432" s="574"/>
      <c r="AL432" s="586"/>
      <c r="AM432" s="586"/>
      <c r="AN432" s="586"/>
      <c r="AO432" s="586"/>
      <c r="AP432" s="586"/>
      <c r="AQ432" s="586"/>
      <c r="AR432" s="586"/>
      <c r="AS432" s="586"/>
      <c r="AT432" s="586"/>
      <c r="AU432" s="586"/>
      <c r="AV432" s="586"/>
      <c r="AW432" s="586"/>
      <c r="AX432" s="586"/>
      <c r="AY432" s="586"/>
      <c r="AZ432" s="586"/>
      <c r="BA432" s="586"/>
      <c r="BB432" s="586"/>
      <c r="BC432" s="586"/>
      <c r="BD432" s="586"/>
      <c r="BE432" s="586"/>
      <c r="BF432" s="586"/>
      <c r="BG432" s="586"/>
      <c r="BH432" s="586"/>
      <c r="BI432" s="586"/>
      <c r="BJ432" s="586"/>
      <c r="BK432" s="586"/>
      <c r="BL432" s="586"/>
      <c r="BM432" s="586"/>
      <c r="BN432" s="586"/>
      <c r="BO432" s="575"/>
      <c r="BP432" s="575"/>
      <c r="BQ432" s="610"/>
      <c r="BR432" s="610"/>
      <c r="BS432" s="586"/>
      <c r="BT432" s="586"/>
      <c r="BU432" s="586"/>
      <c r="BV432" s="586"/>
      <c r="BW432" s="586"/>
      <c r="BX432" s="586"/>
    </row>
    <row r="433" spans="9:76" s="305" customFormat="1" x14ac:dyDescent="0.2">
      <c r="I433" s="574"/>
      <c r="T433" s="574"/>
      <c r="U433" s="602"/>
      <c r="V433" s="597"/>
      <c r="W433" s="602"/>
      <c r="X433" s="597"/>
      <c r="Y433" s="575"/>
      <c r="Z433" s="575"/>
      <c r="AA433" s="575"/>
      <c r="AB433" s="586"/>
      <c r="AC433" s="586"/>
      <c r="AD433" s="586"/>
      <c r="AE433" s="586"/>
      <c r="AF433" s="586"/>
      <c r="AG433" s="574"/>
      <c r="AH433" s="574"/>
      <c r="AI433" s="574"/>
      <c r="AJ433" s="574"/>
      <c r="AK433" s="574"/>
      <c r="AL433" s="586"/>
      <c r="AM433" s="586"/>
      <c r="AN433" s="586"/>
      <c r="AO433" s="586"/>
      <c r="AP433" s="586"/>
      <c r="AQ433" s="586"/>
      <c r="AR433" s="586"/>
      <c r="AS433" s="586"/>
      <c r="AT433" s="586"/>
      <c r="AU433" s="586"/>
      <c r="AV433" s="586"/>
      <c r="AW433" s="586"/>
      <c r="AX433" s="586"/>
      <c r="AY433" s="586"/>
      <c r="AZ433" s="586"/>
      <c r="BA433" s="586"/>
      <c r="BB433" s="586"/>
      <c r="BC433" s="586"/>
      <c r="BD433" s="586"/>
      <c r="BE433" s="586"/>
      <c r="BF433" s="586"/>
      <c r="BG433" s="586"/>
      <c r="BH433" s="586"/>
      <c r="BI433" s="586"/>
      <c r="BJ433" s="586"/>
      <c r="BK433" s="586"/>
      <c r="BL433" s="586"/>
      <c r="BM433" s="586"/>
      <c r="BN433" s="586"/>
      <c r="BO433" s="575"/>
      <c r="BP433" s="575"/>
      <c r="BQ433" s="610"/>
      <c r="BR433" s="610"/>
      <c r="BS433" s="586"/>
      <c r="BT433" s="586"/>
      <c r="BU433" s="586"/>
      <c r="BV433" s="586"/>
      <c r="BW433" s="586"/>
      <c r="BX433" s="586"/>
    </row>
    <row r="434" spans="9:76" s="305" customFormat="1" x14ac:dyDescent="0.2">
      <c r="I434" s="574"/>
      <c r="T434" s="574"/>
      <c r="U434" s="602"/>
      <c r="V434" s="597"/>
      <c r="W434" s="602"/>
      <c r="X434" s="597"/>
      <c r="Y434" s="575"/>
      <c r="Z434" s="575"/>
      <c r="AA434" s="575"/>
      <c r="AB434" s="586"/>
      <c r="AC434" s="586"/>
      <c r="AD434" s="586"/>
      <c r="AE434" s="586"/>
      <c r="AF434" s="586"/>
      <c r="AG434" s="574"/>
      <c r="AH434" s="574"/>
      <c r="AI434" s="574"/>
      <c r="AJ434" s="574"/>
      <c r="AK434" s="574"/>
      <c r="AL434" s="586"/>
      <c r="AM434" s="586"/>
      <c r="AN434" s="586"/>
      <c r="AO434" s="586"/>
      <c r="AP434" s="586"/>
      <c r="AQ434" s="586"/>
      <c r="AR434" s="586"/>
      <c r="AS434" s="586"/>
      <c r="AT434" s="586"/>
      <c r="AU434" s="586"/>
      <c r="AV434" s="586"/>
      <c r="AW434" s="586"/>
      <c r="AX434" s="586"/>
      <c r="AY434" s="586"/>
      <c r="AZ434" s="586"/>
      <c r="BA434" s="586"/>
      <c r="BB434" s="586"/>
      <c r="BC434" s="586"/>
      <c r="BD434" s="586"/>
      <c r="BE434" s="586"/>
      <c r="BF434" s="586"/>
      <c r="BG434" s="586"/>
      <c r="BH434" s="586"/>
      <c r="BI434" s="586"/>
      <c r="BJ434" s="586"/>
      <c r="BK434" s="586"/>
      <c r="BL434" s="586"/>
      <c r="BM434" s="586"/>
      <c r="BN434" s="586"/>
      <c r="BO434" s="575"/>
      <c r="BP434" s="575"/>
      <c r="BQ434" s="610"/>
      <c r="BR434" s="610"/>
      <c r="BS434" s="586"/>
      <c r="BT434" s="586"/>
      <c r="BU434" s="586"/>
      <c r="BV434" s="586"/>
      <c r="BW434" s="586"/>
      <c r="BX434" s="586"/>
    </row>
    <row r="435" spans="9:76" s="305" customFormat="1" x14ac:dyDescent="0.2">
      <c r="I435" s="574"/>
      <c r="T435" s="574"/>
      <c r="U435" s="602"/>
      <c r="V435" s="597"/>
      <c r="W435" s="602"/>
      <c r="X435" s="597"/>
      <c r="Y435" s="575"/>
      <c r="Z435" s="575"/>
      <c r="AA435" s="575"/>
      <c r="AB435" s="586"/>
      <c r="AC435" s="586"/>
      <c r="AD435" s="586"/>
      <c r="AE435" s="586"/>
      <c r="AF435" s="586"/>
      <c r="AG435" s="574"/>
      <c r="AH435" s="574"/>
      <c r="AI435" s="574"/>
      <c r="AJ435" s="574"/>
      <c r="AK435" s="574"/>
      <c r="AL435" s="586"/>
      <c r="AM435" s="586"/>
      <c r="AN435" s="586"/>
      <c r="AO435" s="586"/>
      <c r="AP435" s="586"/>
      <c r="AQ435" s="586"/>
      <c r="AR435" s="586"/>
      <c r="AS435" s="586"/>
      <c r="AT435" s="586"/>
      <c r="AU435" s="586"/>
      <c r="AV435" s="586"/>
      <c r="AW435" s="586"/>
      <c r="AX435" s="586"/>
      <c r="AY435" s="586"/>
      <c r="AZ435" s="586"/>
      <c r="BA435" s="586"/>
      <c r="BB435" s="586"/>
      <c r="BC435" s="586"/>
      <c r="BD435" s="586"/>
      <c r="BE435" s="586"/>
      <c r="BF435" s="586"/>
      <c r="BG435" s="586"/>
      <c r="BH435" s="586"/>
      <c r="BI435" s="586"/>
      <c r="BJ435" s="586"/>
      <c r="BK435" s="586"/>
      <c r="BL435" s="586"/>
      <c r="BM435" s="586"/>
      <c r="BN435" s="586"/>
      <c r="BO435" s="575"/>
      <c r="BP435" s="575"/>
      <c r="BQ435" s="610"/>
      <c r="BR435" s="610"/>
      <c r="BS435" s="586"/>
      <c r="BT435" s="586"/>
      <c r="BU435" s="586"/>
      <c r="BV435" s="586"/>
      <c r="BW435" s="586"/>
      <c r="BX435" s="586"/>
    </row>
    <row r="436" spans="9:76" s="305" customFormat="1" x14ac:dyDescent="0.2">
      <c r="I436" s="574"/>
      <c r="T436" s="574"/>
      <c r="U436" s="602"/>
      <c r="V436" s="597"/>
      <c r="W436" s="602"/>
      <c r="X436" s="597"/>
      <c r="Y436" s="575"/>
      <c r="Z436" s="575"/>
      <c r="AA436" s="575"/>
      <c r="AB436" s="586"/>
      <c r="AC436" s="586"/>
      <c r="AD436" s="586"/>
      <c r="AE436" s="586"/>
      <c r="AF436" s="586"/>
      <c r="AG436" s="574"/>
      <c r="AH436" s="574"/>
      <c r="AI436" s="574"/>
      <c r="AJ436" s="574"/>
      <c r="AK436" s="574"/>
      <c r="AL436" s="586"/>
      <c r="AM436" s="586"/>
      <c r="AN436" s="586"/>
      <c r="AO436" s="586"/>
      <c r="AP436" s="586"/>
      <c r="AQ436" s="586"/>
      <c r="AR436" s="586"/>
      <c r="AS436" s="586"/>
      <c r="AT436" s="586"/>
      <c r="AU436" s="586"/>
      <c r="AV436" s="586"/>
      <c r="AW436" s="586"/>
      <c r="AX436" s="586"/>
      <c r="AY436" s="586"/>
      <c r="AZ436" s="586"/>
      <c r="BA436" s="586"/>
      <c r="BB436" s="586"/>
      <c r="BC436" s="586"/>
      <c r="BD436" s="586"/>
      <c r="BE436" s="586"/>
      <c r="BF436" s="586"/>
      <c r="BG436" s="586"/>
      <c r="BH436" s="586"/>
      <c r="BI436" s="586"/>
      <c r="BJ436" s="586"/>
      <c r="BK436" s="586"/>
      <c r="BL436" s="586"/>
      <c r="BM436" s="586"/>
      <c r="BN436" s="586"/>
      <c r="BO436" s="575"/>
      <c r="BP436" s="575"/>
      <c r="BQ436" s="610"/>
      <c r="BR436" s="610"/>
      <c r="BS436" s="586"/>
      <c r="BT436" s="586"/>
      <c r="BU436" s="586"/>
      <c r="BV436" s="586"/>
      <c r="BW436" s="586"/>
      <c r="BX436" s="586"/>
    </row>
    <row r="437" spans="9:76" s="305" customFormat="1" x14ac:dyDescent="0.2">
      <c r="I437" s="574"/>
      <c r="T437" s="574"/>
      <c r="U437" s="602"/>
      <c r="V437" s="597"/>
      <c r="W437" s="602"/>
      <c r="X437" s="597"/>
      <c r="Y437" s="575"/>
      <c r="Z437" s="575"/>
      <c r="AA437" s="575"/>
      <c r="AB437" s="586"/>
      <c r="AC437" s="586"/>
      <c r="AD437" s="586"/>
      <c r="AE437" s="586"/>
      <c r="AF437" s="586"/>
      <c r="AG437" s="574"/>
      <c r="AH437" s="574"/>
      <c r="AI437" s="574"/>
      <c r="AJ437" s="574"/>
      <c r="AK437" s="574"/>
      <c r="AL437" s="586"/>
      <c r="AM437" s="586"/>
      <c r="AN437" s="586"/>
      <c r="AO437" s="586"/>
      <c r="AP437" s="586"/>
      <c r="AQ437" s="586"/>
      <c r="AR437" s="586"/>
      <c r="AS437" s="586"/>
      <c r="AT437" s="586"/>
      <c r="AU437" s="586"/>
      <c r="AV437" s="586"/>
      <c r="AW437" s="586"/>
      <c r="AX437" s="586"/>
      <c r="AY437" s="586"/>
      <c r="AZ437" s="586"/>
      <c r="BA437" s="586"/>
      <c r="BB437" s="586"/>
      <c r="BC437" s="586"/>
      <c r="BD437" s="586"/>
      <c r="BE437" s="586"/>
      <c r="BF437" s="586"/>
      <c r="BG437" s="586"/>
      <c r="BH437" s="586"/>
      <c r="BI437" s="586"/>
      <c r="BJ437" s="586"/>
      <c r="BK437" s="586"/>
      <c r="BL437" s="586"/>
      <c r="BM437" s="586"/>
      <c r="BN437" s="586"/>
      <c r="BO437" s="575"/>
      <c r="BP437" s="575"/>
      <c r="BQ437" s="610"/>
      <c r="BR437" s="610"/>
      <c r="BS437" s="586"/>
      <c r="BT437" s="586"/>
      <c r="BU437" s="586"/>
      <c r="BV437" s="586"/>
      <c r="BW437" s="586"/>
      <c r="BX437" s="586"/>
    </row>
    <row r="438" spans="9:76" s="305" customFormat="1" x14ac:dyDescent="0.2">
      <c r="I438" s="574"/>
      <c r="T438" s="574"/>
      <c r="U438" s="602"/>
      <c r="V438" s="597"/>
      <c r="W438" s="602"/>
      <c r="X438" s="597"/>
      <c r="Y438" s="575"/>
      <c r="Z438" s="575"/>
      <c r="AA438" s="575"/>
      <c r="AB438" s="586"/>
      <c r="AC438" s="586"/>
      <c r="AD438" s="586"/>
      <c r="AE438" s="586"/>
      <c r="AF438" s="586"/>
      <c r="AG438" s="574"/>
      <c r="AH438" s="574"/>
      <c r="AI438" s="574"/>
      <c r="AJ438" s="574"/>
      <c r="AK438" s="574"/>
      <c r="AL438" s="586"/>
      <c r="AM438" s="586"/>
      <c r="AN438" s="586"/>
      <c r="AO438" s="586"/>
      <c r="AP438" s="586"/>
      <c r="AQ438" s="586"/>
      <c r="AR438" s="586"/>
      <c r="AS438" s="586"/>
      <c r="AT438" s="586"/>
      <c r="AU438" s="586"/>
      <c r="AV438" s="586"/>
      <c r="AW438" s="586"/>
      <c r="AX438" s="586"/>
      <c r="AY438" s="586"/>
      <c r="AZ438" s="586"/>
      <c r="BA438" s="586"/>
      <c r="BB438" s="586"/>
      <c r="BC438" s="586"/>
      <c r="BD438" s="586"/>
      <c r="BE438" s="586"/>
      <c r="BF438" s="586"/>
      <c r="BG438" s="586"/>
      <c r="BH438" s="586"/>
      <c r="BI438" s="586"/>
      <c r="BJ438" s="586"/>
      <c r="BK438" s="586"/>
      <c r="BL438" s="586"/>
      <c r="BM438" s="586"/>
      <c r="BN438" s="586"/>
      <c r="BO438" s="575"/>
      <c r="BP438" s="575"/>
      <c r="BQ438" s="610"/>
      <c r="BR438" s="610"/>
      <c r="BS438" s="586"/>
      <c r="BT438" s="586"/>
      <c r="BU438" s="586"/>
      <c r="BV438" s="586"/>
      <c r="BW438" s="586"/>
      <c r="BX438" s="586"/>
    </row>
    <row r="439" spans="9:76" s="305" customFormat="1" x14ac:dyDescent="0.2">
      <c r="I439" s="574"/>
      <c r="T439" s="574"/>
      <c r="U439" s="602"/>
      <c r="V439" s="597"/>
      <c r="W439" s="602"/>
      <c r="X439" s="597"/>
      <c r="Y439" s="575"/>
      <c r="Z439" s="575"/>
      <c r="AA439" s="575"/>
      <c r="AB439" s="586"/>
      <c r="AC439" s="586"/>
      <c r="AD439" s="586"/>
      <c r="AE439" s="586"/>
      <c r="AF439" s="586"/>
      <c r="AG439" s="574"/>
      <c r="AH439" s="574"/>
      <c r="AI439" s="574"/>
      <c r="AJ439" s="574"/>
      <c r="AK439" s="574"/>
      <c r="AL439" s="586"/>
      <c r="AM439" s="586"/>
      <c r="AN439" s="586"/>
      <c r="AO439" s="586"/>
      <c r="AP439" s="586"/>
      <c r="AQ439" s="586"/>
      <c r="AR439" s="586"/>
      <c r="AS439" s="586"/>
      <c r="AT439" s="586"/>
      <c r="AU439" s="586"/>
      <c r="AV439" s="586"/>
      <c r="AW439" s="586"/>
      <c r="AX439" s="586"/>
      <c r="AY439" s="586"/>
      <c r="AZ439" s="586"/>
      <c r="BA439" s="586"/>
      <c r="BB439" s="586"/>
      <c r="BC439" s="586"/>
      <c r="BD439" s="586"/>
      <c r="BE439" s="586"/>
      <c r="BF439" s="586"/>
      <c r="BG439" s="586"/>
      <c r="BH439" s="586"/>
      <c r="BI439" s="586"/>
      <c r="BJ439" s="586"/>
      <c r="BK439" s="586"/>
      <c r="BL439" s="586"/>
      <c r="BM439" s="586"/>
      <c r="BN439" s="586"/>
      <c r="BO439" s="575"/>
      <c r="BP439" s="575"/>
      <c r="BQ439" s="610"/>
      <c r="BR439" s="610"/>
      <c r="BS439" s="586"/>
      <c r="BT439" s="586"/>
      <c r="BU439" s="586"/>
      <c r="BV439" s="586"/>
      <c r="BW439" s="586"/>
      <c r="BX439" s="586"/>
    </row>
    <row r="440" spans="9:76" s="305" customFormat="1" x14ac:dyDescent="0.2">
      <c r="I440" s="574"/>
      <c r="T440" s="574"/>
      <c r="U440" s="602"/>
      <c r="V440" s="597"/>
      <c r="W440" s="602"/>
      <c r="X440" s="597"/>
      <c r="Y440" s="575"/>
      <c r="Z440" s="575"/>
      <c r="AA440" s="575"/>
      <c r="AB440" s="586"/>
      <c r="AC440" s="586"/>
      <c r="AD440" s="586"/>
      <c r="AE440" s="586"/>
      <c r="AF440" s="586"/>
      <c r="AG440" s="574"/>
      <c r="AH440" s="574"/>
      <c r="AI440" s="574"/>
      <c r="AJ440" s="574"/>
      <c r="AK440" s="574"/>
      <c r="AL440" s="586"/>
      <c r="AM440" s="586"/>
      <c r="AN440" s="586"/>
      <c r="AO440" s="586"/>
      <c r="AP440" s="586"/>
      <c r="AQ440" s="586"/>
      <c r="AR440" s="586"/>
      <c r="AS440" s="586"/>
      <c r="AT440" s="586"/>
      <c r="AU440" s="586"/>
      <c r="AV440" s="586"/>
      <c r="AW440" s="586"/>
      <c r="AX440" s="586"/>
      <c r="AY440" s="586"/>
      <c r="AZ440" s="586"/>
      <c r="BA440" s="586"/>
      <c r="BB440" s="586"/>
      <c r="BC440" s="586"/>
      <c r="BD440" s="586"/>
      <c r="BE440" s="586"/>
      <c r="BF440" s="586"/>
      <c r="BG440" s="586"/>
      <c r="BH440" s="586"/>
      <c r="BI440" s="586"/>
      <c r="BJ440" s="586"/>
      <c r="BK440" s="586"/>
      <c r="BL440" s="586"/>
      <c r="BM440" s="586"/>
      <c r="BN440" s="586"/>
      <c r="BO440" s="575"/>
      <c r="BP440" s="575"/>
      <c r="BQ440" s="610"/>
      <c r="BR440" s="610"/>
      <c r="BS440" s="586"/>
      <c r="BT440" s="586"/>
      <c r="BU440" s="586"/>
      <c r="BV440" s="586"/>
      <c r="BW440" s="586"/>
      <c r="BX440" s="586"/>
    </row>
    <row r="441" spans="9:76" s="305" customFormat="1" x14ac:dyDescent="0.2">
      <c r="I441" s="574"/>
      <c r="T441" s="574"/>
      <c r="U441" s="602"/>
      <c r="V441" s="597"/>
      <c r="W441" s="602"/>
      <c r="X441" s="597"/>
      <c r="Y441" s="575"/>
      <c r="Z441" s="575"/>
      <c r="AA441" s="575"/>
      <c r="AB441" s="586"/>
      <c r="AC441" s="586"/>
      <c r="AD441" s="586"/>
      <c r="AE441" s="586"/>
      <c r="AF441" s="586"/>
      <c r="AG441" s="574"/>
      <c r="AH441" s="574"/>
      <c r="AI441" s="574"/>
      <c r="AJ441" s="574"/>
      <c r="AK441" s="574"/>
      <c r="AL441" s="586"/>
      <c r="AM441" s="586"/>
      <c r="AN441" s="586"/>
      <c r="AO441" s="586"/>
      <c r="AP441" s="586"/>
      <c r="AQ441" s="586"/>
      <c r="AR441" s="586"/>
      <c r="AS441" s="586"/>
      <c r="AT441" s="586"/>
      <c r="AU441" s="586"/>
      <c r="AV441" s="586"/>
      <c r="AW441" s="586"/>
      <c r="AX441" s="586"/>
      <c r="AY441" s="586"/>
      <c r="AZ441" s="586"/>
      <c r="BA441" s="586"/>
      <c r="BB441" s="586"/>
      <c r="BC441" s="586"/>
      <c r="BD441" s="586"/>
      <c r="BE441" s="586"/>
      <c r="BF441" s="586"/>
      <c r="BG441" s="586"/>
      <c r="BH441" s="586"/>
      <c r="BI441" s="586"/>
      <c r="BJ441" s="586"/>
      <c r="BK441" s="586"/>
      <c r="BL441" s="586"/>
      <c r="BM441" s="586"/>
      <c r="BN441" s="586"/>
      <c r="BO441" s="575"/>
      <c r="BP441" s="575"/>
      <c r="BQ441" s="610"/>
      <c r="BR441" s="610"/>
      <c r="BS441" s="586"/>
      <c r="BT441" s="586"/>
      <c r="BU441" s="586"/>
      <c r="BV441" s="586"/>
      <c r="BW441" s="586"/>
      <c r="BX441" s="586"/>
    </row>
    <row r="442" spans="9:76" s="305" customFormat="1" x14ac:dyDescent="0.2">
      <c r="I442" s="574"/>
      <c r="T442" s="574"/>
      <c r="U442" s="602"/>
      <c r="V442" s="597"/>
      <c r="W442" s="602"/>
      <c r="X442" s="597"/>
      <c r="Y442" s="575"/>
      <c r="Z442" s="575"/>
      <c r="AA442" s="575"/>
      <c r="AB442" s="586"/>
      <c r="AC442" s="586"/>
      <c r="AD442" s="586"/>
      <c r="AE442" s="586"/>
      <c r="AF442" s="586"/>
      <c r="AG442" s="574"/>
      <c r="AH442" s="574"/>
      <c r="AI442" s="574"/>
      <c r="AJ442" s="574"/>
      <c r="AK442" s="574"/>
      <c r="AL442" s="586"/>
      <c r="AM442" s="586"/>
      <c r="AN442" s="586"/>
      <c r="AO442" s="586"/>
      <c r="AP442" s="586"/>
      <c r="AQ442" s="586"/>
      <c r="AR442" s="586"/>
      <c r="AS442" s="586"/>
      <c r="AT442" s="586"/>
      <c r="AU442" s="586"/>
      <c r="AV442" s="586"/>
      <c r="AW442" s="586"/>
      <c r="AX442" s="586"/>
      <c r="AY442" s="586"/>
      <c r="AZ442" s="586"/>
      <c r="BA442" s="586"/>
      <c r="BB442" s="586"/>
      <c r="BC442" s="586"/>
      <c r="BD442" s="586"/>
      <c r="BE442" s="586"/>
      <c r="BF442" s="586"/>
      <c r="BG442" s="586"/>
      <c r="BH442" s="586"/>
      <c r="BI442" s="586"/>
      <c r="BJ442" s="586"/>
      <c r="BK442" s="586"/>
      <c r="BL442" s="586"/>
      <c r="BM442" s="586"/>
      <c r="BN442" s="586"/>
      <c r="BO442" s="575"/>
      <c r="BP442" s="575"/>
      <c r="BQ442" s="610"/>
      <c r="BR442" s="610"/>
      <c r="BS442" s="586"/>
      <c r="BT442" s="586"/>
      <c r="BU442" s="586"/>
      <c r="BV442" s="586"/>
      <c r="BW442" s="586"/>
      <c r="BX442" s="586"/>
    </row>
    <row r="443" spans="9:76" s="305" customFormat="1" x14ac:dyDescent="0.2">
      <c r="I443" s="574"/>
      <c r="T443" s="574"/>
      <c r="U443" s="602"/>
      <c r="V443" s="597"/>
      <c r="W443" s="602"/>
      <c r="X443" s="597"/>
      <c r="Y443" s="575"/>
      <c r="Z443" s="575"/>
      <c r="AA443" s="575"/>
      <c r="AB443" s="586"/>
      <c r="AC443" s="586"/>
      <c r="AD443" s="586"/>
      <c r="AE443" s="586"/>
      <c r="AF443" s="586"/>
      <c r="AG443" s="574"/>
      <c r="AH443" s="574"/>
      <c r="AI443" s="574"/>
      <c r="AJ443" s="574"/>
      <c r="AK443" s="574"/>
      <c r="AL443" s="586"/>
      <c r="AM443" s="586"/>
      <c r="AN443" s="586"/>
      <c r="AO443" s="586"/>
      <c r="AP443" s="586"/>
      <c r="AQ443" s="586"/>
      <c r="AR443" s="586"/>
      <c r="AS443" s="586"/>
      <c r="AT443" s="586"/>
      <c r="AU443" s="586"/>
      <c r="AV443" s="586"/>
      <c r="AW443" s="586"/>
      <c r="AX443" s="586"/>
      <c r="AY443" s="586"/>
      <c r="AZ443" s="586"/>
      <c r="BA443" s="586"/>
      <c r="BB443" s="586"/>
      <c r="BC443" s="586"/>
      <c r="BD443" s="586"/>
      <c r="BE443" s="586"/>
      <c r="BF443" s="586"/>
      <c r="BG443" s="586"/>
      <c r="BH443" s="586"/>
      <c r="BI443" s="586"/>
      <c r="BJ443" s="586"/>
      <c r="BK443" s="586"/>
      <c r="BL443" s="586"/>
      <c r="BM443" s="586"/>
      <c r="BN443" s="586"/>
      <c r="BO443" s="575"/>
      <c r="BP443" s="575"/>
      <c r="BQ443" s="610"/>
      <c r="BR443" s="610"/>
      <c r="BS443" s="586"/>
      <c r="BT443" s="586"/>
      <c r="BU443" s="586"/>
      <c r="BV443" s="586"/>
      <c r="BW443" s="586"/>
      <c r="BX443" s="586"/>
    </row>
    <row r="444" spans="9:76" s="305" customFormat="1" x14ac:dyDescent="0.2">
      <c r="I444" s="574"/>
      <c r="T444" s="574"/>
      <c r="U444" s="602"/>
      <c r="V444" s="597"/>
      <c r="W444" s="602"/>
      <c r="X444" s="597"/>
      <c r="Y444" s="575"/>
      <c r="Z444" s="575"/>
      <c r="AA444" s="575"/>
      <c r="AB444" s="586"/>
      <c r="AC444" s="586"/>
      <c r="AD444" s="586"/>
      <c r="AE444" s="586"/>
      <c r="AF444" s="586"/>
      <c r="AG444" s="574"/>
      <c r="AH444" s="574"/>
      <c r="AI444" s="574"/>
      <c r="AJ444" s="574"/>
      <c r="AK444" s="574"/>
      <c r="AL444" s="586"/>
      <c r="AM444" s="586"/>
      <c r="AN444" s="586"/>
      <c r="AO444" s="586"/>
      <c r="AP444" s="586"/>
      <c r="AQ444" s="586"/>
      <c r="AR444" s="586"/>
      <c r="AS444" s="586"/>
      <c r="AT444" s="586"/>
      <c r="AU444" s="586"/>
      <c r="AV444" s="586"/>
      <c r="AW444" s="586"/>
      <c r="AX444" s="586"/>
      <c r="AY444" s="586"/>
      <c r="AZ444" s="586"/>
      <c r="BA444" s="586"/>
      <c r="BB444" s="586"/>
      <c r="BC444" s="586"/>
      <c r="BD444" s="586"/>
      <c r="BE444" s="586"/>
      <c r="BF444" s="586"/>
      <c r="BG444" s="586"/>
      <c r="BH444" s="586"/>
      <c r="BI444" s="586"/>
      <c r="BJ444" s="586"/>
      <c r="BK444" s="586"/>
      <c r="BL444" s="586"/>
      <c r="BM444" s="586"/>
      <c r="BN444" s="586"/>
      <c r="BO444" s="575"/>
      <c r="BP444" s="575"/>
      <c r="BQ444" s="610"/>
      <c r="BR444" s="610"/>
      <c r="BS444" s="586"/>
      <c r="BT444" s="586"/>
      <c r="BU444" s="586"/>
      <c r="BV444" s="586"/>
      <c r="BW444" s="586"/>
      <c r="BX444" s="586"/>
    </row>
    <row r="445" spans="9:76" s="305" customFormat="1" x14ac:dyDescent="0.2">
      <c r="I445" s="574"/>
      <c r="T445" s="574"/>
      <c r="U445" s="602"/>
      <c r="V445" s="597"/>
      <c r="W445" s="602"/>
      <c r="X445" s="597"/>
      <c r="Y445" s="575"/>
      <c r="Z445" s="575"/>
      <c r="AA445" s="575"/>
      <c r="AB445" s="586"/>
      <c r="AC445" s="586"/>
      <c r="AD445" s="586"/>
      <c r="AE445" s="586"/>
      <c r="AF445" s="586"/>
      <c r="AG445" s="574"/>
      <c r="AH445" s="574"/>
      <c r="AI445" s="574"/>
      <c r="AJ445" s="574"/>
      <c r="AK445" s="574"/>
      <c r="AL445" s="586"/>
      <c r="AM445" s="586"/>
      <c r="AN445" s="586"/>
      <c r="AO445" s="586"/>
      <c r="AP445" s="586"/>
      <c r="AQ445" s="586"/>
      <c r="AR445" s="586"/>
      <c r="AS445" s="586"/>
      <c r="AT445" s="586"/>
      <c r="AU445" s="586"/>
      <c r="AV445" s="586"/>
      <c r="AW445" s="586"/>
      <c r="AX445" s="586"/>
      <c r="AY445" s="586"/>
      <c r="AZ445" s="586"/>
      <c r="BA445" s="586"/>
      <c r="BB445" s="586"/>
      <c r="BC445" s="586"/>
      <c r="BD445" s="586"/>
      <c r="BE445" s="586"/>
      <c r="BF445" s="586"/>
      <c r="BG445" s="586"/>
      <c r="BH445" s="586"/>
      <c r="BI445" s="586"/>
      <c r="BJ445" s="586"/>
      <c r="BK445" s="586"/>
      <c r="BL445" s="586"/>
      <c r="BM445" s="586"/>
      <c r="BN445" s="586"/>
      <c r="BO445" s="575"/>
      <c r="BP445" s="575"/>
      <c r="BQ445" s="610"/>
      <c r="BR445" s="610"/>
      <c r="BS445" s="586"/>
      <c r="BT445" s="586"/>
      <c r="BU445" s="586"/>
      <c r="BV445" s="586"/>
      <c r="BW445" s="586"/>
      <c r="BX445" s="586"/>
    </row>
    <row r="446" spans="9:76" s="305" customFormat="1" x14ac:dyDescent="0.2">
      <c r="I446" s="574"/>
      <c r="T446" s="574"/>
      <c r="U446" s="602"/>
      <c r="V446" s="597"/>
      <c r="W446" s="602"/>
      <c r="X446" s="597"/>
      <c r="Y446" s="575"/>
      <c r="Z446" s="575"/>
      <c r="AA446" s="575"/>
      <c r="AB446" s="586"/>
      <c r="AC446" s="586"/>
      <c r="AD446" s="586"/>
      <c r="AE446" s="586"/>
      <c r="AF446" s="586"/>
      <c r="AG446" s="574"/>
      <c r="AH446" s="574"/>
      <c r="AI446" s="574"/>
      <c r="AJ446" s="574"/>
      <c r="AK446" s="574"/>
      <c r="AL446" s="586"/>
      <c r="AM446" s="586"/>
      <c r="AN446" s="586"/>
      <c r="AO446" s="586"/>
      <c r="AP446" s="586"/>
      <c r="AQ446" s="586"/>
      <c r="AR446" s="586"/>
      <c r="AS446" s="586"/>
      <c r="AT446" s="586"/>
      <c r="AU446" s="586"/>
      <c r="AV446" s="586"/>
      <c r="AW446" s="586"/>
      <c r="AX446" s="586"/>
      <c r="AY446" s="586"/>
      <c r="AZ446" s="586"/>
      <c r="BA446" s="586"/>
      <c r="BB446" s="586"/>
      <c r="BC446" s="586"/>
      <c r="BD446" s="586"/>
      <c r="BE446" s="586"/>
      <c r="BF446" s="586"/>
      <c r="BG446" s="586"/>
      <c r="BH446" s="586"/>
      <c r="BI446" s="586"/>
      <c r="BJ446" s="586"/>
      <c r="BK446" s="586"/>
      <c r="BL446" s="586"/>
      <c r="BM446" s="586"/>
      <c r="BN446" s="586"/>
      <c r="BO446" s="575"/>
      <c r="BP446" s="575"/>
      <c r="BQ446" s="610"/>
      <c r="BR446" s="610"/>
      <c r="BS446" s="586"/>
      <c r="BT446" s="586"/>
      <c r="BU446" s="586"/>
      <c r="BV446" s="586"/>
      <c r="BW446" s="586"/>
      <c r="BX446" s="586"/>
    </row>
    <row r="447" spans="9:76" s="305" customFormat="1" x14ac:dyDescent="0.2">
      <c r="I447" s="574"/>
      <c r="T447" s="574"/>
      <c r="U447" s="602"/>
      <c r="V447" s="597"/>
      <c r="W447" s="602"/>
      <c r="X447" s="597"/>
      <c r="Y447" s="575"/>
      <c r="Z447" s="575"/>
      <c r="AA447" s="575"/>
      <c r="AB447" s="586"/>
      <c r="AC447" s="586"/>
      <c r="AD447" s="586"/>
      <c r="AE447" s="586"/>
      <c r="AF447" s="586"/>
      <c r="AG447" s="574"/>
      <c r="AH447" s="574"/>
      <c r="AI447" s="574"/>
      <c r="AJ447" s="574"/>
      <c r="AK447" s="574"/>
      <c r="AL447" s="586"/>
      <c r="AM447" s="586"/>
      <c r="AN447" s="586"/>
      <c r="AO447" s="586"/>
      <c r="AP447" s="586"/>
      <c r="AQ447" s="586"/>
      <c r="AR447" s="586"/>
      <c r="AS447" s="586"/>
      <c r="AT447" s="586"/>
      <c r="AU447" s="586"/>
      <c r="AV447" s="586"/>
      <c r="AW447" s="586"/>
      <c r="AX447" s="586"/>
      <c r="AY447" s="586"/>
      <c r="AZ447" s="586"/>
      <c r="BA447" s="586"/>
      <c r="BB447" s="586"/>
      <c r="BC447" s="586"/>
      <c r="BD447" s="586"/>
      <c r="BE447" s="586"/>
      <c r="BF447" s="586"/>
      <c r="BG447" s="586"/>
      <c r="BH447" s="586"/>
      <c r="BI447" s="586"/>
      <c r="BJ447" s="586"/>
      <c r="BK447" s="586"/>
      <c r="BL447" s="586"/>
      <c r="BM447" s="586"/>
      <c r="BN447" s="586"/>
      <c r="BO447" s="575"/>
      <c r="BP447" s="575"/>
      <c r="BQ447" s="610"/>
      <c r="BR447" s="610"/>
      <c r="BS447" s="586"/>
      <c r="BT447" s="586"/>
      <c r="BU447" s="586"/>
      <c r="BV447" s="586"/>
      <c r="BW447" s="586"/>
      <c r="BX447" s="586"/>
    </row>
    <row r="448" spans="9:76" s="305" customFormat="1" x14ac:dyDescent="0.2">
      <c r="I448" s="574"/>
      <c r="T448" s="574"/>
      <c r="U448" s="602"/>
      <c r="V448" s="597"/>
      <c r="W448" s="602"/>
      <c r="X448" s="597"/>
      <c r="Y448" s="575"/>
      <c r="Z448" s="575"/>
      <c r="AA448" s="575"/>
      <c r="AB448" s="586"/>
      <c r="AC448" s="586"/>
      <c r="AD448" s="586"/>
      <c r="AE448" s="586"/>
      <c r="AF448" s="586"/>
      <c r="AG448" s="574"/>
      <c r="AH448" s="574"/>
      <c r="AI448" s="574"/>
      <c r="AJ448" s="574"/>
      <c r="AK448" s="574"/>
      <c r="AL448" s="586"/>
      <c r="AM448" s="586"/>
      <c r="AN448" s="586"/>
      <c r="AO448" s="586"/>
      <c r="AP448" s="586"/>
      <c r="AQ448" s="586"/>
      <c r="AR448" s="586"/>
      <c r="AS448" s="586"/>
      <c r="AT448" s="586"/>
      <c r="AU448" s="586"/>
      <c r="AV448" s="586"/>
      <c r="AW448" s="586"/>
      <c r="AX448" s="586"/>
      <c r="AY448" s="586"/>
      <c r="AZ448" s="586"/>
      <c r="BA448" s="586"/>
      <c r="BB448" s="586"/>
      <c r="BC448" s="586"/>
      <c r="BD448" s="586"/>
      <c r="BE448" s="586"/>
      <c r="BF448" s="586"/>
      <c r="BG448" s="586"/>
      <c r="BH448" s="586"/>
      <c r="BI448" s="586"/>
      <c r="BJ448" s="586"/>
      <c r="BK448" s="586"/>
      <c r="BL448" s="586"/>
      <c r="BM448" s="586"/>
      <c r="BN448" s="586"/>
      <c r="BO448" s="575"/>
      <c r="BP448" s="575"/>
      <c r="BQ448" s="610"/>
      <c r="BR448" s="610"/>
      <c r="BS448" s="586"/>
      <c r="BT448" s="586"/>
      <c r="BU448" s="586"/>
      <c r="BV448" s="586"/>
      <c r="BW448" s="586"/>
      <c r="BX448" s="586"/>
    </row>
    <row r="449" spans="9:76" s="305" customFormat="1" x14ac:dyDescent="0.2">
      <c r="I449" s="574"/>
      <c r="T449" s="574"/>
      <c r="U449" s="602"/>
      <c r="V449" s="597"/>
      <c r="W449" s="602"/>
      <c r="X449" s="597"/>
      <c r="Y449" s="575"/>
      <c r="Z449" s="575"/>
      <c r="AA449" s="575"/>
      <c r="AB449" s="586"/>
      <c r="AC449" s="586"/>
      <c r="AD449" s="586"/>
      <c r="AE449" s="586"/>
      <c r="AF449" s="586"/>
      <c r="AG449" s="574"/>
      <c r="AH449" s="574"/>
      <c r="AI449" s="574"/>
      <c r="AJ449" s="574"/>
      <c r="AK449" s="574"/>
      <c r="AL449" s="586"/>
      <c r="AM449" s="586"/>
      <c r="AN449" s="586"/>
      <c r="AO449" s="586"/>
      <c r="AP449" s="586"/>
      <c r="AQ449" s="586"/>
      <c r="AR449" s="586"/>
      <c r="AS449" s="586"/>
      <c r="AT449" s="586"/>
      <c r="AU449" s="586"/>
      <c r="AV449" s="586"/>
      <c r="AW449" s="586"/>
      <c r="AX449" s="586"/>
      <c r="AY449" s="586"/>
      <c r="AZ449" s="586"/>
      <c r="BA449" s="586"/>
      <c r="BB449" s="586"/>
      <c r="BC449" s="586"/>
      <c r="BD449" s="586"/>
      <c r="BE449" s="586"/>
      <c r="BF449" s="586"/>
      <c r="BG449" s="586"/>
      <c r="BH449" s="586"/>
      <c r="BI449" s="586"/>
      <c r="BJ449" s="586"/>
      <c r="BK449" s="586"/>
      <c r="BL449" s="586"/>
      <c r="BM449" s="586"/>
      <c r="BN449" s="586"/>
      <c r="BO449" s="575"/>
      <c r="BP449" s="575"/>
      <c r="BQ449" s="610"/>
      <c r="BR449" s="610"/>
      <c r="BS449" s="586"/>
      <c r="BT449" s="586"/>
      <c r="BU449" s="586"/>
      <c r="BV449" s="586"/>
      <c r="BW449" s="586"/>
      <c r="BX449" s="586"/>
    </row>
    <row r="450" spans="9:76" s="305" customFormat="1" x14ac:dyDescent="0.2">
      <c r="I450" s="574"/>
      <c r="T450" s="574"/>
      <c r="U450" s="602"/>
      <c r="V450" s="597"/>
      <c r="W450" s="602"/>
      <c r="X450" s="597"/>
      <c r="Y450" s="575"/>
      <c r="Z450" s="575"/>
      <c r="AA450" s="575"/>
      <c r="AB450" s="586"/>
      <c r="AC450" s="586"/>
      <c r="AD450" s="586"/>
      <c r="AE450" s="586"/>
      <c r="AF450" s="586"/>
      <c r="AG450" s="574"/>
      <c r="AH450" s="574"/>
      <c r="AI450" s="574"/>
      <c r="AJ450" s="574"/>
      <c r="AK450" s="574"/>
      <c r="AL450" s="586"/>
      <c r="AM450" s="586"/>
      <c r="AN450" s="586"/>
      <c r="AO450" s="586"/>
      <c r="AP450" s="586"/>
      <c r="AQ450" s="586"/>
      <c r="AR450" s="586"/>
      <c r="AS450" s="586"/>
      <c r="AT450" s="586"/>
      <c r="AU450" s="586"/>
      <c r="AV450" s="586"/>
      <c r="AW450" s="586"/>
      <c r="AX450" s="586"/>
      <c r="AY450" s="586"/>
      <c r="AZ450" s="586"/>
      <c r="BA450" s="586"/>
      <c r="BB450" s="586"/>
      <c r="BC450" s="586"/>
      <c r="BD450" s="586"/>
      <c r="BE450" s="586"/>
      <c r="BF450" s="586"/>
      <c r="BG450" s="586"/>
      <c r="BH450" s="586"/>
      <c r="BI450" s="586"/>
      <c r="BJ450" s="586"/>
      <c r="BK450" s="586"/>
      <c r="BL450" s="586"/>
      <c r="BM450" s="586"/>
      <c r="BN450" s="586"/>
      <c r="BO450" s="575"/>
      <c r="BP450" s="575"/>
      <c r="BQ450" s="610"/>
      <c r="BR450" s="610"/>
      <c r="BS450" s="586"/>
      <c r="BT450" s="586"/>
      <c r="BU450" s="586"/>
      <c r="BV450" s="586"/>
      <c r="BW450" s="586"/>
      <c r="BX450" s="586"/>
    </row>
    <row r="451" spans="9:76" s="305" customFormat="1" x14ac:dyDescent="0.2">
      <c r="I451" s="574"/>
      <c r="T451" s="574"/>
      <c r="U451" s="602"/>
      <c r="V451" s="597"/>
      <c r="W451" s="602"/>
      <c r="X451" s="597"/>
      <c r="Y451" s="575"/>
      <c r="Z451" s="575"/>
      <c r="AA451" s="575"/>
      <c r="AB451" s="586"/>
      <c r="AC451" s="586"/>
      <c r="AD451" s="586"/>
      <c r="AE451" s="586"/>
      <c r="AF451" s="586"/>
      <c r="AG451" s="574"/>
      <c r="AH451" s="574"/>
      <c r="AI451" s="574"/>
      <c r="AJ451" s="574"/>
      <c r="AK451" s="574"/>
      <c r="AL451" s="586"/>
      <c r="AM451" s="586"/>
      <c r="AN451" s="586"/>
      <c r="AO451" s="586"/>
      <c r="AP451" s="586"/>
      <c r="AQ451" s="586"/>
      <c r="AR451" s="586"/>
      <c r="AS451" s="586"/>
      <c r="AT451" s="586"/>
      <c r="AU451" s="586"/>
      <c r="AV451" s="586"/>
      <c r="AW451" s="586"/>
      <c r="AX451" s="586"/>
      <c r="AY451" s="586"/>
      <c r="AZ451" s="586"/>
      <c r="BA451" s="586"/>
      <c r="BB451" s="586"/>
      <c r="BC451" s="586"/>
      <c r="BD451" s="586"/>
      <c r="BE451" s="586"/>
      <c r="BF451" s="586"/>
      <c r="BG451" s="586"/>
      <c r="BH451" s="586"/>
      <c r="BI451" s="586"/>
      <c r="BJ451" s="586"/>
      <c r="BK451" s="586"/>
      <c r="BL451" s="586"/>
      <c r="BM451" s="586"/>
      <c r="BN451" s="586"/>
      <c r="BO451" s="575"/>
      <c r="BP451" s="575"/>
      <c r="BQ451" s="610"/>
      <c r="BR451" s="610"/>
      <c r="BS451" s="586"/>
      <c r="BT451" s="586"/>
      <c r="BU451" s="586"/>
      <c r="BV451" s="586"/>
      <c r="BW451" s="586"/>
      <c r="BX451" s="586"/>
    </row>
    <row r="452" spans="9:76" s="305" customFormat="1" x14ac:dyDescent="0.2">
      <c r="I452" s="574"/>
      <c r="T452" s="574"/>
      <c r="U452" s="602"/>
      <c r="V452" s="597"/>
      <c r="W452" s="602"/>
      <c r="X452" s="597"/>
      <c r="Y452" s="575"/>
      <c r="Z452" s="575"/>
      <c r="AA452" s="575"/>
      <c r="AB452" s="586"/>
      <c r="AC452" s="586"/>
      <c r="AD452" s="586"/>
      <c r="AE452" s="586"/>
      <c r="AF452" s="586"/>
      <c r="AG452" s="574"/>
      <c r="AH452" s="574"/>
      <c r="AI452" s="574"/>
      <c r="AJ452" s="574"/>
      <c r="AK452" s="574"/>
      <c r="AL452" s="586"/>
      <c r="AM452" s="586"/>
      <c r="AN452" s="586"/>
      <c r="AO452" s="586"/>
      <c r="AP452" s="586"/>
      <c r="AQ452" s="586"/>
      <c r="AR452" s="586"/>
      <c r="AS452" s="586"/>
      <c r="AT452" s="586"/>
      <c r="AU452" s="586"/>
      <c r="AV452" s="586"/>
      <c r="AW452" s="586"/>
      <c r="AX452" s="586"/>
      <c r="AY452" s="586"/>
      <c r="AZ452" s="586"/>
      <c r="BA452" s="586"/>
      <c r="BB452" s="586"/>
      <c r="BC452" s="586"/>
      <c r="BD452" s="586"/>
      <c r="BE452" s="586"/>
      <c r="BF452" s="586"/>
      <c r="BG452" s="586"/>
      <c r="BH452" s="586"/>
      <c r="BI452" s="586"/>
      <c r="BJ452" s="586"/>
      <c r="BK452" s="586"/>
      <c r="BL452" s="586"/>
      <c r="BM452" s="586"/>
      <c r="BN452" s="586"/>
      <c r="BO452" s="575"/>
      <c r="BP452" s="575"/>
      <c r="BQ452" s="610"/>
      <c r="BR452" s="610"/>
      <c r="BS452" s="586"/>
      <c r="BT452" s="586"/>
      <c r="BU452" s="586"/>
      <c r="BV452" s="586"/>
      <c r="BW452" s="586"/>
      <c r="BX452" s="586"/>
    </row>
    <row r="453" spans="9:76" s="305" customFormat="1" x14ac:dyDescent="0.2">
      <c r="I453" s="574"/>
      <c r="T453" s="574"/>
      <c r="U453" s="602"/>
      <c r="V453" s="597"/>
      <c r="W453" s="602"/>
      <c r="X453" s="597"/>
      <c r="Y453" s="575"/>
      <c r="Z453" s="575"/>
      <c r="AA453" s="575"/>
      <c r="AB453" s="586"/>
      <c r="AC453" s="586"/>
      <c r="AD453" s="586"/>
      <c r="AE453" s="586"/>
      <c r="AF453" s="586"/>
      <c r="AG453" s="574"/>
      <c r="AH453" s="574"/>
      <c r="AI453" s="574"/>
      <c r="AJ453" s="574"/>
      <c r="AK453" s="574"/>
      <c r="AL453" s="586"/>
      <c r="AM453" s="586"/>
      <c r="AN453" s="586"/>
      <c r="AO453" s="586"/>
      <c r="AP453" s="586"/>
      <c r="AQ453" s="586"/>
      <c r="AR453" s="586"/>
      <c r="AS453" s="586"/>
      <c r="AT453" s="586"/>
      <c r="AU453" s="586"/>
      <c r="AV453" s="586"/>
      <c r="AW453" s="586"/>
      <c r="AX453" s="586"/>
      <c r="AY453" s="586"/>
      <c r="AZ453" s="586"/>
      <c r="BA453" s="586"/>
      <c r="BB453" s="586"/>
      <c r="BC453" s="586"/>
      <c r="BD453" s="586"/>
      <c r="BE453" s="586"/>
      <c r="BF453" s="586"/>
      <c r="BG453" s="586"/>
      <c r="BH453" s="586"/>
      <c r="BI453" s="586"/>
      <c r="BJ453" s="586"/>
      <c r="BK453" s="586"/>
      <c r="BL453" s="586"/>
      <c r="BM453" s="586"/>
      <c r="BN453" s="586"/>
      <c r="BO453" s="575"/>
      <c r="BP453" s="575"/>
      <c r="BQ453" s="610"/>
      <c r="BR453" s="610"/>
      <c r="BS453" s="586"/>
      <c r="BT453" s="586"/>
      <c r="BU453" s="586"/>
      <c r="BV453" s="586"/>
      <c r="BW453" s="586"/>
      <c r="BX453" s="586"/>
    </row>
    <row r="454" spans="9:76" s="305" customFormat="1" x14ac:dyDescent="0.2">
      <c r="I454" s="574"/>
      <c r="T454" s="574"/>
      <c r="U454" s="602"/>
      <c r="V454" s="597"/>
      <c r="W454" s="602"/>
      <c r="X454" s="597"/>
      <c r="Y454" s="575"/>
      <c r="Z454" s="575"/>
      <c r="AA454" s="575"/>
      <c r="AB454" s="586"/>
      <c r="AC454" s="586"/>
      <c r="AD454" s="586"/>
      <c r="AE454" s="586"/>
      <c r="AF454" s="586"/>
      <c r="AG454" s="574"/>
      <c r="AH454" s="574"/>
      <c r="AI454" s="574"/>
      <c r="AJ454" s="574"/>
      <c r="AK454" s="574"/>
      <c r="AL454" s="586"/>
      <c r="AM454" s="586"/>
      <c r="AN454" s="586"/>
      <c r="AO454" s="586"/>
      <c r="AP454" s="586"/>
      <c r="AQ454" s="586"/>
      <c r="AR454" s="586"/>
      <c r="AS454" s="586"/>
      <c r="AT454" s="586"/>
      <c r="AU454" s="586"/>
      <c r="AV454" s="586"/>
      <c r="AW454" s="586"/>
      <c r="AX454" s="586"/>
      <c r="AY454" s="586"/>
      <c r="AZ454" s="586"/>
      <c r="BA454" s="586"/>
      <c r="BB454" s="586"/>
      <c r="BC454" s="586"/>
      <c r="BD454" s="586"/>
      <c r="BE454" s="586"/>
      <c r="BF454" s="586"/>
      <c r="BG454" s="586"/>
      <c r="BH454" s="586"/>
      <c r="BI454" s="586"/>
      <c r="BJ454" s="586"/>
      <c r="BK454" s="586"/>
      <c r="BL454" s="586"/>
      <c r="BM454" s="586"/>
      <c r="BN454" s="586"/>
      <c r="BO454" s="575"/>
      <c r="BP454" s="575"/>
      <c r="BQ454" s="610"/>
      <c r="BR454" s="610"/>
      <c r="BS454" s="586"/>
      <c r="BT454" s="586"/>
      <c r="BU454" s="586"/>
      <c r="BV454" s="586"/>
      <c r="BW454" s="586"/>
      <c r="BX454" s="586"/>
    </row>
    <row r="455" spans="9:76" s="305" customFormat="1" x14ac:dyDescent="0.2">
      <c r="I455" s="574"/>
      <c r="T455" s="574"/>
      <c r="U455" s="602"/>
      <c r="V455" s="597"/>
      <c r="W455" s="602"/>
      <c r="X455" s="597"/>
      <c r="Y455" s="575"/>
      <c r="Z455" s="575"/>
      <c r="AA455" s="575"/>
      <c r="AB455" s="586"/>
      <c r="AC455" s="586"/>
      <c r="AD455" s="586"/>
      <c r="AE455" s="586"/>
      <c r="AF455" s="586"/>
      <c r="AG455" s="574"/>
      <c r="AH455" s="574"/>
      <c r="AI455" s="574"/>
      <c r="AJ455" s="574"/>
      <c r="AK455" s="574"/>
      <c r="AL455" s="586"/>
      <c r="AM455" s="586"/>
      <c r="AN455" s="586"/>
      <c r="AO455" s="586"/>
      <c r="AP455" s="586"/>
      <c r="AQ455" s="586"/>
      <c r="AR455" s="586"/>
      <c r="AS455" s="586"/>
      <c r="AT455" s="586"/>
      <c r="AU455" s="586"/>
      <c r="AV455" s="586"/>
      <c r="AW455" s="586"/>
      <c r="AX455" s="586"/>
      <c r="AY455" s="586"/>
      <c r="AZ455" s="586"/>
      <c r="BA455" s="586"/>
      <c r="BB455" s="586"/>
      <c r="BC455" s="586"/>
      <c r="BD455" s="586"/>
      <c r="BE455" s="586"/>
      <c r="BF455" s="586"/>
      <c r="BG455" s="586"/>
      <c r="BH455" s="586"/>
      <c r="BI455" s="586"/>
      <c r="BJ455" s="586"/>
      <c r="BK455" s="586"/>
      <c r="BL455" s="586"/>
      <c r="BM455" s="586"/>
      <c r="BN455" s="586"/>
      <c r="BO455" s="575"/>
      <c r="BP455" s="575"/>
      <c r="BQ455" s="610"/>
      <c r="BR455" s="610"/>
      <c r="BS455" s="586"/>
      <c r="BT455" s="586"/>
      <c r="BU455" s="586"/>
      <c r="BV455" s="586"/>
      <c r="BW455" s="586"/>
      <c r="BX455" s="586"/>
    </row>
    <row r="456" spans="9:76" s="305" customFormat="1" x14ac:dyDescent="0.2">
      <c r="I456" s="574"/>
      <c r="T456" s="574"/>
      <c r="U456" s="602"/>
      <c r="V456" s="597"/>
      <c r="W456" s="602"/>
      <c r="X456" s="597"/>
      <c r="Y456" s="575"/>
      <c r="Z456" s="575"/>
      <c r="AA456" s="575"/>
      <c r="AB456" s="586"/>
      <c r="AC456" s="586"/>
      <c r="AD456" s="586"/>
      <c r="AE456" s="586"/>
      <c r="AF456" s="586"/>
      <c r="AG456" s="574"/>
      <c r="AH456" s="574"/>
      <c r="AI456" s="574"/>
      <c r="AJ456" s="574"/>
      <c r="AK456" s="574"/>
      <c r="AL456" s="586"/>
      <c r="AM456" s="586"/>
      <c r="AN456" s="586"/>
      <c r="AO456" s="586"/>
      <c r="AP456" s="586"/>
      <c r="AQ456" s="586"/>
      <c r="AR456" s="586"/>
      <c r="AS456" s="586"/>
      <c r="AT456" s="586"/>
      <c r="AU456" s="586"/>
      <c r="AV456" s="586"/>
      <c r="AW456" s="586"/>
      <c r="AX456" s="586"/>
      <c r="AY456" s="586"/>
      <c r="AZ456" s="586"/>
      <c r="BA456" s="586"/>
      <c r="BB456" s="586"/>
      <c r="BC456" s="586"/>
      <c r="BD456" s="586"/>
      <c r="BE456" s="586"/>
      <c r="BF456" s="586"/>
      <c r="BG456" s="586"/>
      <c r="BH456" s="586"/>
      <c r="BI456" s="586"/>
      <c r="BJ456" s="586"/>
      <c r="BK456" s="586"/>
      <c r="BL456" s="586"/>
      <c r="BM456" s="586"/>
      <c r="BN456" s="586"/>
      <c r="BO456" s="575"/>
      <c r="BP456" s="575"/>
      <c r="BQ456" s="610"/>
      <c r="BR456" s="610"/>
      <c r="BS456" s="586"/>
      <c r="BT456" s="586"/>
      <c r="BU456" s="586"/>
      <c r="BV456" s="586"/>
      <c r="BW456" s="586"/>
      <c r="BX456" s="586"/>
    </row>
    <row r="457" spans="9:76" s="305" customFormat="1" x14ac:dyDescent="0.2">
      <c r="I457" s="574"/>
      <c r="T457" s="574"/>
      <c r="U457" s="602"/>
      <c r="V457" s="597"/>
      <c r="W457" s="602"/>
      <c r="X457" s="597"/>
      <c r="Y457" s="575"/>
      <c r="Z457" s="575"/>
      <c r="AA457" s="575"/>
      <c r="AB457" s="586"/>
      <c r="AC457" s="586"/>
      <c r="AD457" s="586"/>
      <c r="AE457" s="586"/>
      <c r="AF457" s="586"/>
      <c r="AG457" s="574"/>
      <c r="AH457" s="574"/>
      <c r="AI457" s="574"/>
      <c r="AJ457" s="574"/>
      <c r="AK457" s="574"/>
      <c r="AL457" s="586"/>
      <c r="AM457" s="586"/>
      <c r="AN457" s="586"/>
      <c r="AO457" s="586"/>
      <c r="AP457" s="586"/>
      <c r="AQ457" s="586"/>
      <c r="AR457" s="586"/>
      <c r="AS457" s="586"/>
      <c r="AT457" s="586"/>
      <c r="AU457" s="586"/>
      <c r="AV457" s="586"/>
      <c r="AW457" s="586"/>
      <c r="AX457" s="586"/>
      <c r="AY457" s="586"/>
      <c r="AZ457" s="586"/>
      <c r="BA457" s="586"/>
      <c r="BB457" s="586"/>
      <c r="BC457" s="586"/>
      <c r="BD457" s="586"/>
      <c r="BE457" s="586"/>
      <c r="BF457" s="586"/>
      <c r="BG457" s="586"/>
      <c r="BH457" s="586"/>
      <c r="BI457" s="586"/>
      <c r="BJ457" s="586"/>
      <c r="BK457" s="586"/>
      <c r="BL457" s="586"/>
      <c r="BM457" s="586"/>
      <c r="BN457" s="586"/>
      <c r="BO457" s="575"/>
      <c r="BP457" s="575"/>
      <c r="BQ457" s="610"/>
      <c r="BR457" s="610"/>
      <c r="BS457" s="586"/>
      <c r="BT457" s="586"/>
      <c r="BU457" s="586"/>
      <c r="BV457" s="586"/>
      <c r="BW457" s="586"/>
      <c r="BX457" s="586"/>
    </row>
    <row r="458" spans="9:76" s="305" customFormat="1" x14ac:dyDescent="0.2">
      <c r="I458" s="574"/>
      <c r="T458" s="574"/>
      <c r="U458" s="602"/>
      <c r="V458" s="597"/>
      <c r="W458" s="602"/>
      <c r="X458" s="597"/>
      <c r="Y458" s="575"/>
      <c r="Z458" s="575"/>
      <c r="AA458" s="575"/>
      <c r="AB458" s="586"/>
      <c r="AC458" s="586"/>
      <c r="AD458" s="586"/>
      <c r="AE458" s="586"/>
      <c r="AF458" s="586"/>
      <c r="AG458" s="574"/>
      <c r="AH458" s="574"/>
      <c r="AI458" s="574"/>
      <c r="AJ458" s="574"/>
      <c r="AK458" s="574"/>
      <c r="AL458" s="586"/>
      <c r="AM458" s="586"/>
      <c r="AN458" s="586"/>
      <c r="AO458" s="586"/>
      <c r="AP458" s="586"/>
      <c r="AQ458" s="586"/>
      <c r="AR458" s="586"/>
      <c r="AS458" s="586"/>
      <c r="AT458" s="586"/>
      <c r="AU458" s="586"/>
      <c r="AV458" s="586"/>
      <c r="AW458" s="586"/>
      <c r="AX458" s="586"/>
      <c r="AY458" s="586"/>
      <c r="AZ458" s="586"/>
      <c r="BA458" s="586"/>
      <c r="BB458" s="586"/>
      <c r="BC458" s="586"/>
      <c r="BD458" s="586"/>
      <c r="BE458" s="586"/>
      <c r="BF458" s="586"/>
      <c r="BG458" s="586"/>
      <c r="BH458" s="586"/>
      <c r="BI458" s="586"/>
      <c r="BJ458" s="586"/>
      <c r="BK458" s="586"/>
      <c r="BL458" s="586"/>
      <c r="BM458" s="586"/>
      <c r="BN458" s="586"/>
      <c r="BO458" s="575"/>
      <c r="BP458" s="575"/>
      <c r="BQ458" s="610"/>
      <c r="BR458" s="610"/>
      <c r="BS458" s="586"/>
      <c r="BT458" s="586"/>
      <c r="BU458" s="586"/>
      <c r="BV458" s="586"/>
      <c r="BW458" s="586"/>
      <c r="BX458" s="586"/>
    </row>
    <row r="459" spans="9:76" s="305" customFormat="1" x14ac:dyDescent="0.2">
      <c r="I459" s="574"/>
      <c r="T459" s="574"/>
      <c r="U459" s="602"/>
      <c r="V459" s="597"/>
      <c r="W459" s="602"/>
      <c r="X459" s="597"/>
      <c r="Y459" s="575"/>
      <c r="Z459" s="575"/>
      <c r="AA459" s="575"/>
      <c r="AB459" s="586"/>
      <c r="AC459" s="586"/>
      <c r="AD459" s="586"/>
      <c r="AE459" s="586"/>
      <c r="AF459" s="586"/>
      <c r="AG459" s="574"/>
      <c r="AH459" s="574"/>
      <c r="AI459" s="574"/>
      <c r="AJ459" s="574"/>
      <c r="AK459" s="574"/>
      <c r="AL459" s="586"/>
      <c r="AM459" s="586"/>
      <c r="AN459" s="586"/>
      <c r="AO459" s="586"/>
      <c r="AP459" s="586"/>
      <c r="AQ459" s="586"/>
      <c r="AR459" s="586"/>
      <c r="AS459" s="586"/>
      <c r="AT459" s="586"/>
      <c r="AU459" s="586"/>
      <c r="AV459" s="586"/>
      <c r="AW459" s="586"/>
      <c r="AX459" s="586"/>
      <c r="AY459" s="586"/>
      <c r="AZ459" s="586"/>
      <c r="BA459" s="586"/>
      <c r="BB459" s="586"/>
      <c r="BC459" s="586"/>
      <c r="BD459" s="586"/>
      <c r="BE459" s="586"/>
      <c r="BF459" s="586"/>
      <c r="BG459" s="586"/>
      <c r="BH459" s="586"/>
      <c r="BI459" s="586"/>
      <c r="BJ459" s="586"/>
      <c r="BK459" s="586"/>
      <c r="BL459" s="586"/>
      <c r="BM459" s="586"/>
      <c r="BN459" s="586"/>
      <c r="BO459" s="575"/>
      <c r="BP459" s="575"/>
      <c r="BQ459" s="610"/>
      <c r="BR459" s="610"/>
      <c r="BS459" s="586"/>
      <c r="BT459" s="586"/>
      <c r="BU459" s="586"/>
      <c r="BV459" s="586"/>
      <c r="BW459" s="586"/>
      <c r="BX459" s="586"/>
    </row>
    <row r="460" spans="9:76" s="305" customFormat="1" x14ac:dyDescent="0.2">
      <c r="I460" s="574"/>
      <c r="T460" s="574"/>
      <c r="U460" s="602"/>
      <c r="V460" s="597"/>
      <c r="W460" s="602"/>
      <c r="X460" s="597"/>
      <c r="Y460" s="575"/>
      <c r="Z460" s="575"/>
      <c r="AA460" s="575"/>
      <c r="AB460" s="586"/>
      <c r="AC460" s="586"/>
      <c r="AD460" s="586"/>
      <c r="AE460" s="586"/>
      <c r="AF460" s="586"/>
      <c r="AG460" s="574"/>
      <c r="AH460" s="574"/>
      <c r="AI460" s="574"/>
      <c r="AJ460" s="574"/>
      <c r="AK460" s="574"/>
      <c r="AL460" s="586"/>
      <c r="AM460" s="586"/>
      <c r="AN460" s="586"/>
      <c r="AO460" s="586"/>
      <c r="AP460" s="586"/>
      <c r="AQ460" s="586"/>
      <c r="AR460" s="586"/>
      <c r="AS460" s="586"/>
      <c r="AT460" s="586"/>
      <c r="AU460" s="586"/>
      <c r="AV460" s="586"/>
      <c r="AW460" s="586"/>
      <c r="AX460" s="586"/>
      <c r="AY460" s="586"/>
      <c r="AZ460" s="586"/>
      <c r="BA460" s="586"/>
      <c r="BB460" s="586"/>
      <c r="BC460" s="586"/>
      <c r="BD460" s="586"/>
      <c r="BE460" s="586"/>
      <c r="BF460" s="586"/>
      <c r="BG460" s="586"/>
      <c r="BH460" s="586"/>
      <c r="BI460" s="586"/>
      <c r="BJ460" s="586"/>
      <c r="BK460" s="586"/>
      <c r="BL460" s="586"/>
      <c r="BM460" s="586"/>
      <c r="BN460" s="586"/>
      <c r="BO460" s="575"/>
      <c r="BP460" s="575"/>
      <c r="BQ460" s="610"/>
      <c r="BR460" s="610"/>
      <c r="BS460" s="586"/>
      <c r="BT460" s="586"/>
      <c r="BU460" s="586"/>
      <c r="BV460" s="586"/>
      <c r="BW460" s="586"/>
      <c r="BX460" s="586"/>
    </row>
    <row r="461" spans="9:76" s="305" customFormat="1" x14ac:dyDescent="0.2">
      <c r="I461" s="574"/>
      <c r="T461" s="574"/>
      <c r="U461" s="602"/>
      <c r="V461" s="597"/>
      <c r="W461" s="602"/>
      <c r="X461" s="597"/>
      <c r="Y461" s="575"/>
      <c r="Z461" s="575"/>
      <c r="AA461" s="575"/>
      <c r="AB461" s="586"/>
      <c r="AC461" s="586"/>
      <c r="AD461" s="586"/>
      <c r="AE461" s="586"/>
      <c r="AF461" s="586"/>
      <c r="AG461" s="574"/>
      <c r="AH461" s="574"/>
      <c r="AI461" s="574"/>
      <c r="AJ461" s="574"/>
      <c r="AK461" s="574"/>
      <c r="AL461" s="586"/>
      <c r="AM461" s="586"/>
      <c r="AN461" s="586"/>
      <c r="AO461" s="586"/>
      <c r="AP461" s="586"/>
      <c r="AQ461" s="586"/>
      <c r="AR461" s="586"/>
      <c r="AS461" s="586"/>
      <c r="AT461" s="586"/>
      <c r="AU461" s="586"/>
      <c r="AV461" s="586"/>
      <c r="AW461" s="586"/>
      <c r="AX461" s="586"/>
      <c r="AY461" s="586"/>
      <c r="AZ461" s="586"/>
      <c r="BA461" s="586"/>
      <c r="BB461" s="586"/>
      <c r="BC461" s="586"/>
      <c r="BD461" s="586"/>
      <c r="BE461" s="586"/>
      <c r="BF461" s="586"/>
      <c r="BG461" s="586"/>
      <c r="BH461" s="586"/>
      <c r="BI461" s="586"/>
      <c r="BJ461" s="586"/>
      <c r="BK461" s="586"/>
      <c r="BL461" s="586"/>
      <c r="BM461" s="586"/>
      <c r="BN461" s="586"/>
      <c r="BO461" s="575"/>
      <c r="BP461" s="575"/>
      <c r="BQ461" s="610"/>
      <c r="BR461" s="610"/>
      <c r="BS461" s="586"/>
      <c r="BT461" s="586"/>
      <c r="BU461" s="586"/>
      <c r="BV461" s="586"/>
      <c r="BW461" s="586"/>
      <c r="BX461" s="586"/>
    </row>
    <row r="462" spans="9:76" s="305" customFormat="1" x14ac:dyDescent="0.2">
      <c r="I462" s="574"/>
      <c r="T462" s="574"/>
      <c r="U462" s="602"/>
      <c r="V462" s="597"/>
      <c r="W462" s="602"/>
      <c r="X462" s="597"/>
      <c r="Y462" s="575"/>
      <c r="Z462" s="575"/>
      <c r="AA462" s="575"/>
      <c r="AB462" s="586"/>
      <c r="AC462" s="586"/>
      <c r="AD462" s="586"/>
      <c r="AE462" s="586"/>
      <c r="AF462" s="586"/>
      <c r="AG462" s="574"/>
      <c r="AH462" s="574"/>
      <c r="AI462" s="574"/>
      <c r="AJ462" s="574"/>
      <c r="AK462" s="574"/>
      <c r="AL462" s="586"/>
      <c r="AM462" s="586"/>
      <c r="AN462" s="586"/>
      <c r="AO462" s="586"/>
      <c r="AP462" s="586"/>
      <c r="AQ462" s="586"/>
      <c r="AR462" s="586"/>
      <c r="AS462" s="586"/>
      <c r="AT462" s="586"/>
      <c r="AU462" s="586"/>
      <c r="AV462" s="586"/>
      <c r="AW462" s="586"/>
      <c r="AX462" s="586"/>
      <c r="AY462" s="586"/>
      <c r="AZ462" s="586"/>
      <c r="BA462" s="586"/>
      <c r="BB462" s="586"/>
      <c r="BC462" s="586"/>
      <c r="BD462" s="586"/>
      <c r="BE462" s="586"/>
      <c r="BF462" s="586"/>
      <c r="BG462" s="586"/>
      <c r="BH462" s="586"/>
      <c r="BI462" s="586"/>
      <c r="BJ462" s="586"/>
      <c r="BK462" s="586"/>
      <c r="BL462" s="586"/>
      <c r="BM462" s="586"/>
      <c r="BN462" s="586"/>
      <c r="BO462" s="575"/>
      <c r="BP462" s="575"/>
      <c r="BQ462" s="610"/>
      <c r="BR462" s="610"/>
      <c r="BS462" s="586"/>
      <c r="BT462" s="586"/>
      <c r="BU462" s="586"/>
      <c r="BV462" s="586"/>
      <c r="BW462" s="586"/>
      <c r="BX462" s="586"/>
    </row>
    <row r="463" spans="9:76" s="305" customFormat="1" x14ac:dyDescent="0.2">
      <c r="I463" s="574"/>
      <c r="T463" s="574"/>
      <c r="U463" s="602"/>
      <c r="V463" s="597"/>
      <c r="W463" s="602"/>
      <c r="X463" s="597"/>
      <c r="Y463" s="575"/>
      <c r="Z463" s="575"/>
      <c r="AA463" s="575"/>
      <c r="AB463" s="586"/>
      <c r="AC463" s="586"/>
      <c r="AD463" s="586"/>
      <c r="AE463" s="586"/>
      <c r="AF463" s="586"/>
      <c r="AG463" s="574"/>
      <c r="AH463" s="574"/>
      <c r="AI463" s="574"/>
      <c r="AJ463" s="574"/>
      <c r="AK463" s="574"/>
      <c r="AL463" s="586"/>
      <c r="AM463" s="586"/>
      <c r="AN463" s="586"/>
      <c r="AO463" s="586"/>
      <c r="AP463" s="586"/>
      <c r="AQ463" s="586"/>
      <c r="AR463" s="586"/>
      <c r="AS463" s="586"/>
      <c r="AT463" s="586"/>
      <c r="AU463" s="586"/>
      <c r="AV463" s="586"/>
      <c r="AW463" s="586"/>
      <c r="AX463" s="586"/>
      <c r="AY463" s="586"/>
      <c r="AZ463" s="586"/>
      <c r="BA463" s="586"/>
      <c r="BB463" s="586"/>
      <c r="BC463" s="586"/>
      <c r="BD463" s="586"/>
      <c r="BE463" s="586"/>
      <c r="BF463" s="586"/>
      <c r="BG463" s="586"/>
      <c r="BH463" s="586"/>
      <c r="BI463" s="586"/>
      <c r="BJ463" s="586"/>
      <c r="BK463" s="586"/>
      <c r="BL463" s="586"/>
      <c r="BM463" s="586"/>
      <c r="BN463" s="586"/>
      <c r="BO463" s="575"/>
      <c r="BP463" s="575"/>
      <c r="BQ463" s="610"/>
      <c r="BR463" s="610"/>
      <c r="BS463" s="586"/>
      <c r="BT463" s="586"/>
      <c r="BU463" s="586"/>
      <c r="BV463" s="586"/>
      <c r="BW463" s="586"/>
      <c r="BX463" s="586"/>
    </row>
    <row r="464" spans="9:76" s="305" customFormat="1" x14ac:dyDescent="0.2">
      <c r="I464" s="574"/>
      <c r="T464" s="574"/>
      <c r="U464" s="602"/>
      <c r="V464" s="597"/>
      <c r="W464" s="602"/>
      <c r="X464" s="597"/>
      <c r="Y464" s="575"/>
      <c r="Z464" s="575"/>
      <c r="AA464" s="575"/>
      <c r="AB464" s="586"/>
      <c r="AC464" s="586"/>
      <c r="AD464" s="586"/>
      <c r="AE464" s="586"/>
      <c r="AF464" s="586"/>
      <c r="AG464" s="574"/>
      <c r="AH464" s="574"/>
      <c r="AI464" s="574"/>
      <c r="AJ464" s="574"/>
      <c r="AK464" s="574"/>
      <c r="AL464" s="586"/>
      <c r="AM464" s="586"/>
      <c r="AN464" s="586"/>
      <c r="AO464" s="586"/>
      <c r="AP464" s="586"/>
      <c r="AQ464" s="586"/>
      <c r="AR464" s="586"/>
      <c r="AS464" s="586"/>
      <c r="AT464" s="586"/>
      <c r="AU464" s="586"/>
      <c r="AV464" s="586"/>
      <c r="AW464" s="586"/>
      <c r="AX464" s="586"/>
      <c r="AY464" s="586"/>
      <c r="AZ464" s="586"/>
      <c r="BA464" s="586"/>
      <c r="BB464" s="586"/>
      <c r="BC464" s="586"/>
      <c r="BD464" s="586"/>
      <c r="BE464" s="586"/>
      <c r="BF464" s="586"/>
      <c r="BG464" s="586"/>
      <c r="BH464" s="586"/>
      <c r="BI464" s="586"/>
      <c r="BJ464" s="586"/>
      <c r="BK464" s="586"/>
      <c r="BL464" s="586"/>
      <c r="BM464" s="586"/>
      <c r="BN464" s="586"/>
      <c r="BO464" s="575"/>
      <c r="BP464" s="575"/>
      <c r="BQ464" s="610"/>
      <c r="BR464" s="610"/>
      <c r="BS464" s="586"/>
      <c r="BT464" s="586"/>
      <c r="BU464" s="586"/>
      <c r="BV464" s="586"/>
      <c r="BW464" s="586"/>
      <c r="BX464" s="586"/>
    </row>
    <row r="465" spans="9:76" s="305" customFormat="1" x14ac:dyDescent="0.2">
      <c r="I465" s="574"/>
      <c r="T465" s="574"/>
      <c r="U465" s="602"/>
      <c r="V465" s="597"/>
      <c r="W465" s="602"/>
      <c r="X465" s="597"/>
      <c r="Y465" s="575"/>
      <c r="Z465" s="575"/>
      <c r="AA465" s="575"/>
      <c r="AB465" s="586"/>
      <c r="AC465" s="586"/>
      <c r="AD465" s="586"/>
      <c r="AE465" s="586"/>
      <c r="AF465" s="586"/>
      <c r="AG465" s="574"/>
      <c r="AH465" s="574"/>
      <c r="AI465" s="574"/>
      <c r="AJ465" s="574"/>
      <c r="AK465" s="574"/>
      <c r="AL465" s="586"/>
      <c r="AM465" s="586"/>
      <c r="AN465" s="586"/>
      <c r="AO465" s="586"/>
      <c r="AP465" s="586"/>
      <c r="AQ465" s="586"/>
      <c r="AR465" s="586"/>
      <c r="AS465" s="586"/>
      <c r="AT465" s="586"/>
      <c r="AU465" s="586"/>
      <c r="AV465" s="586"/>
      <c r="AW465" s="586"/>
      <c r="AX465" s="586"/>
      <c r="AY465" s="586"/>
      <c r="AZ465" s="586"/>
      <c r="BA465" s="586"/>
      <c r="BB465" s="586"/>
      <c r="BC465" s="586"/>
      <c r="BD465" s="586"/>
      <c r="BE465" s="586"/>
      <c r="BF465" s="586"/>
      <c r="BG465" s="586"/>
      <c r="BH465" s="586"/>
      <c r="BI465" s="586"/>
      <c r="BJ465" s="586"/>
      <c r="BK465" s="586"/>
      <c r="BL465" s="586"/>
      <c r="BM465" s="586"/>
      <c r="BN465" s="586"/>
      <c r="BO465" s="575"/>
      <c r="BP465" s="575"/>
      <c r="BQ465" s="610"/>
      <c r="BR465" s="610"/>
      <c r="BS465" s="586"/>
      <c r="BT465" s="586"/>
      <c r="BU465" s="586"/>
      <c r="BV465" s="586"/>
      <c r="BW465" s="586"/>
      <c r="BX465" s="586"/>
    </row>
    <row r="466" spans="9:76" s="305" customFormat="1" x14ac:dyDescent="0.2">
      <c r="I466" s="574"/>
      <c r="T466" s="574"/>
      <c r="U466" s="602"/>
      <c r="V466" s="597"/>
      <c r="W466" s="602"/>
      <c r="X466" s="597"/>
      <c r="Y466" s="575"/>
      <c r="Z466" s="575"/>
      <c r="AA466" s="575"/>
      <c r="AB466" s="586"/>
      <c r="AC466" s="586"/>
      <c r="AD466" s="586"/>
      <c r="AE466" s="586"/>
      <c r="AF466" s="586"/>
      <c r="AG466" s="574"/>
      <c r="AH466" s="574"/>
      <c r="AI466" s="574"/>
      <c r="AJ466" s="574"/>
      <c r="AK466" s="574"/>
      <c r="AL466" s="586"/>
      <c r="AM466" s="586"/>
      <c r="AN466" s="586"/>
      <c r="AO466" s="586"/>
      <c r="AP466" s="586"/>
      <c r="AQ466" s="586"/>
      <c r="AR466" s="586"/>
      <c r="AS466" s="586"/>
      <c r="AT466" s="586"/>
      <c r="AU466" s="586"/>
      <c r="AV466" s="586"/>
      <c r="AW466" s="586"/>
      <c r="AX466" s="586"/>
      <c r="AY466" s="586"/>
      <c r="AZ466" s="586"/>
      <c r="BA466" s="586"/>
      <c r="BB466" s="586"/>
      <c r="BC466" s="586"/>
      <c r="BD466" s="586"/>
      <c r="BE466" s="586"/>
      <c r="BF466" s="586"/>
      <c r="BG466" s="586"/>
      <c r="BH466" s="586"/>
      <c r="BI466" s="586"/>
      <c r="BJ466" s="586"/>
      <c r="BK466" s="586"/>
      <c r="BL466" s="586"/>
      <c r="BM466" s="586"/>
      <c r="BN466" s="586"/>
      <c r="BO466" s="575"/>
      <c r="BP466" s="575"/>
      <c r="BQ466" s="610"/>
      <c r="BR466" s="610"/>
      <c r="BS466" s="586"/>
      <c r="BT466" s="586"/>
      <c r="BU466" s="586"/>
      <c r="BV466" s="586"/>
      <c r="BW466" s="586"/>
      <c r="BX466" s="586"/>
    </row>
    <row r="467" spans="9:76" s="305" customFormat="1" x14ac:dyDescent="0.2">
      <c r="I467" s="574"/>
      <c r="T467" s="574"/>
      <c r="U467" s="602"/>
      <c r="V467" s="597"/>
      <c r="W467" s="602"/>
      <c r="X467" s="597"/>
      <c r="Y467" s="575"/>
      <c r="Z467" s="575"/>
      <c r="AA467" s="575"/>
      <c r="AB467" s="586"/>
      <c r="AC467" s="586"/>
      <c r="AD467" s="586"/>
      <c r="AE467" s="586"/>
      <c r="AF467" s="586"/>
      <c r="AG467" s="574"/>
      <c r="AH467" s="574"/>
      <c r="AI467" s="574"/>
      <c r="AJ467" s="574"/>
      <c r="AK467" s="574"/>
      <c r="AL467" s="586"/>
      <c r="AM467" s="586"/>
      <c r="AN467" s="586"/>
      <c r="AO467" s="586"/>
      <c r="AP467" s="586"/>
      <c r="AQ467" s="586"/>
      <c r="AR467" s="586"/>
      <c r="AS467" s="586"/>
      <c r="AT467" s="586"/>
      <c r="AU467" s="586"/>
      <c r="AV467" s="586"/>
      <c r="AW467" s="586"/>
      <c r="AX467" s="586"/>
      <c r="AY467" s="586"/>
      <c r="AZ467" s="586"/>
      <c r="BA467" s="586"/>
      <c r="BB467" s="586"/>
      <c r="BC467" s="586"/>
      <c r="BD467" s="586"/>
      <c r="BE467" s="586"/>
      <c r="BF467" s="586"/>
      <c r="BG467" s="586"/>
      <c r="BH467" s="586"/>
      <c r="BI467" s="586"/>
      <c r="BJ467" s="586"/>
      <c r="BK467" s="586"/>
      <c r="BL467" s="586"/>
      <c r="BM467" s="586"/>
      <c r="BN467" s="586"/>
      <c r="BO467" s="575"/>
      <c r="BP467" s="575"/>
      <c r="BQ467" s="610"/>
      <c r="BR467" s="610"/>
      <c r="BS467" s="586"/>
      <c r="BT467" s="586"/>
      <c r="BU467" s="586"/>
      <c r="BV467" s="586"/>
      <c r="BW467" s="586"/>
      <c r="BX467" s="586"/>
    </row>
    <row r="468" spans="9:76" s="305" customFormat="1" x14ac:dyDescent="0.2">
      <c r="I468" s="574"/>
      <c r="T468" s="574"/>
      <c r="U468" s="602"/>
      <c r="V468" s="597"/>
      <c r="W468" s="602"/>
      <c r="X468" s="597"/>
      <c r="Y468" s="575"/>
      <c r="Z468" s="575"/>
      <c r="AA468" s="575"/>
      <c r="AB468" s="586"/>
      <c r="AC468" s="586"/>
      <c r="AD468" s="586"/>
      <c r="AE468" s="586"/>
      <c r="AF468" s="586"/>
      <c r="AG468" s="574"/>
      <c r="AH468" s="574"/>
      <c r="AI468" s="574"/>
      <c r="AJ468" s="574"/>
      <c r="AK468" s="574"/>
      <c r="AL468" s="586"/>
      <c r="AM468" s="586"/>
      <c r="AN468" s="586"/>
      <c r="AO468" s="586"/>
      <c r="AP468" s="586"/>
      <c r="AQ468" s="586"/>
      <c r="AR468" s="586"/>
      <c r="AS468" s="586"/>
      <c r="AT468" s="586"/>
      <c r="AU468" s="586"/>
      <c r="AV468" s="586"/>
      <c r="AW468" s="586"/>
      <c r="AX468" s="586"/>
      <c r="AY468" s="586"/>
      <c r="AZ468" s="586"/>
      <c r="BA468" s="586"/>
      <c r="BB468" s="586"/>
      <c r="BC468" s="586"/>
      <c r="BD468" s="586"/>
      <c r="BE468" s="586"/>
      <c r="BF468" s="586"/>
      <c r="BG468" s="586"/>
      <c r="BH468" s="586"/>
      <c r="BI468" s="586"/>
      <c r="BJ468" s="586"/>
      <c r="BK468" s="586"/>
      <c r="BL468" s="586"/>
      <c r="BM468" s="586"/>
      <c r="BN468" s="586"/>
      <c r="BO468" s="575"/>
      <c r="BP468" s="575"/>
      <c r="BQ468" s="610"/>
      <c r="BR468" s="610"/>
      <c r="BS468" s="586"/>
      <c r="BT468" s="586"/>
      <c r="BU468" s="586"/>
      <c r="BV468" s="586"/>
      <c r="BW468" s="586"/>
      <c r="BX468" s="586"/>
    </row>
    <row r="469" spans="9:76" s="305" customFormat="1" x14ac:dyDescent="0.2">
      <c r="I469" s="574"/>
      <c r="T469" s="574"/>
      <c r="U469" s="602"/>
      <c r="V469" s="597"/>
      <c r="W469" s="602"/>
      <c r="X469" s="597"/>
      <c r="Y469" s="575"/>
      <c r="Z469" s="575"/>
      <c r="AA469" s="575"/>
      <c r="AB469" s="586"/>
      <c r="AC469" s="586"/>
      <c r="AD469" s="586"/>
      <c r="AE469" s="586"/>
      <c r="AF469" s="586"/>
      <c r="AG469" s="574"/>
      <c r="AH469" s="574"/>
      <c r="AI469" s="574"/>
      <c r="AJ469" s="574"/>
      <c r="AK469" s="574"/>
      <c r="AL469" s="586"/>
      <c r="AM469" s="586"/>
      <c r="AN469" s="586"/>
      <c r="AO469" s="586"/>
      <c r="AP469" s="586"/>
      <c r="AQ469" s="586"/>
      <c r="AR469" s="586"/>
      <c r="AS469" s="586"/>
      <c r="AT469" s="586"/>
      <c r="AU469" s="586"/>
      <c r="AV469" s="586"/>
      <c r="AW469" s="586"/>
      <c r="AX469" s="586"/>
      <c r="AY469" s="586"/>
      <c r="AZ469" s="586"/>
      <c r="BA469" s="586"/>
      <c r="BB469" s="586"/>
      <c r="BC469" s="586"/>
      <c r="BD469" s="586"/>
      <c r="BE469" s="586"/>
      <c r="BF469" s="586"/>
      <c r="BG469" s="586"/>
      <c r="BH469" s="586"/>
      <c r="BI469" s="586"/>
      <c r="BJ469" s="586"/>
      <c r="BK469" s="586"/>
      <c r="BL469" s="586"/>
      <c r="BM469" s="586"/>
      <c r="BN469" s="586"/>
      <c r="BO469" s="575"/>
      <c r="BP469" s="575"/>
      <c r="BQ469" s="610"/>
      <c r="BR469" s="610"/>
      <c r="BS469" s="586"/>
      <c r="BT469" s="586"/>
      <c r="BU469" s="586"/>
      <c r="BV469" s="586"/>
      <c r="BW469" s="586"/>
      <c r="BX469" s="586"/>
    </row>
    <row r="470" spans="9:76" s="305" customFormat="1" x14ac:dyDescent="0.2">
      <c r="I470" s="574"/>
      <c r="T470" s="574"/>
      <c r="U470" s="602"/>
      <c r="V470" s="597"/>
      <c r="W470" s="602"/>
      <c r="X470" s="597"/>
      <c r="Y470" s="575"/>
      <c r="Z470" s="575"/>
      <c r="AA470" s="575"/>
      <c r="AB470" s="586"/>
      <c r="AC470" s="586"/>
      <c r="AD470" s="586"/>
      <c r="AE470" s="586"/>
      <c r="AF470" s="586"/>
      <c r="AG470" s="574"/>
      <c r="AH470" s="574"/>
      <c r="AI470" s="574"/>
      <c r="AJ470" s="574"/>
      <c r="AK470" s="574"/>
      <c r="AL470" s="586"/>
      <c r="AM470" s="586"/>
      <c r="AN470" s="586"/>
      <c r="AO470" s="586"/>
      <c r="AP470" s="586"/>
      <c r="AQ470" s="586"/>
      <c r="AR470" s="586"/>
      <c r="AS470" s="586"/>
      <c r="AT470" s="586"/>
      <c r="AU470" s="586"/>
      <c r="AV470" s="586"/>
      <c r="AW470" s="586"/>
      <c r="AX470" s="586"/>
      <c r="AY470" s="586"/>
      <c r="AZ470" s="586"/>
      <c r="BA470" s="586"/>
      <c r="BB470" s="586"/>
      <c r="BC470" s="586"/>
      <c r="BD470" s="586"/>
      <c r="BE470" s="586"/>
      <c r="BF470" s="586"/>
      <c r="BG470" s="586"/>
      <c r="BH470" s="586"/>
      <c r="BI470" s="586"/>
      <c r="BJ470" s="586"/>
      <c r="BK470" s="586"/>
      <c r="BL470" s="586"/>
      <c r="BM470" s="586"/>
      <c r="BN470" s="586"/>
      <c r="BO470" s="575"/>
      <c r="BP470" s="575"/>
      <c r="BQ470" s="610"/>
      <c r="BR470" s="610"/>
      <c r="BS470" s="586"/>
      <c r="BT470" s="586"/>
      <c r="BU470" s="586"/>
      <c r="BV470" s="586"/>
      <c r="BW470" s="586"/>
      <c r="BX470" s="586"/>
    </row>
    <row r="471" spans="9:76" s="305" customFormat="1" x14ac:dyDescent="0.2">
      <c r="I471" s="574"/>
      <c r="T471" s="574"/>
      <c r="U471" s="602"/>
      <c r="V471" s="597"/>
      <c r="W471" s="602"/>
      <c r="X471" s="597"/>
      <c r="Y471" s="575"/>
      <c r="Z471" s="575"/>
      <c r="AA471" s="575"/>
      <c r="AB471" s="586"/>
      <c r="AC471" s="586"/>
      <c r="AD471" s="586"/>
      <c r="AE471" s="586"/>
      <c r="AF471" s="586"/>
      <c r="AG471" s="574"/>
      <c r="AH471" s="574"/>
      <c r="AI471" s="574"/>
      <c r="AJ471" s="574"/>
      <c r="AK471" s="574"/>
      <c r="AL471" s="586"/>
      <c r="AM471" s="586"/>
      <c r="AN471" s="586"/>
      <c r="AO471" s="586"/>
      <c r="AP471" s="586"/>
      <c r="AQ471" s="586"/>
      <c r="AR471" s="586"/>
      <c r="AS471" s="586"/>
      <c r="AT471" s="586"/>
      <c r="AU471" s="586"/>
      <c r="AV471" s="586"/>
      <c r="AW471" s="586"/>
      <c r="AX471" s="586"/>
      <c r="AY471" s="586"/>
      <c r="AZ471" s="586"/>
      <c r="BA471" s="586"/>
      <c r="BB471" s="586"/>
      <c r="BC471" s="586"/>
      <c r="BD471" s="586"/>
      <c r="BE471" s="586"/>
      <c r="BF471" s="586"/>
      <c r="BG471" s="586"/>
      <c r="BH471" s="586"/>
      <c r="BI471" s="586"/>
      <c r="BJ471" s="586"/>
      <c r="BK471" s="586"/>
      <c r="BL471" s="586"/>
      <c r="BM471" s="586"/>
      <c r="BN471" s="586"/>
      <c r="BO471" s="575"/>
      <c r="BP471" s="575"/>
      <c r="BQ471" s="610"/>
      <c r="BR471" s="610"/>
      <c r="BS471" s="586"/>
      <c r="BT471" s="586"/>
      <c r="BU471" s="586"/>
      <c r="BV471" s="586"/>
      <c r="BW471" s="586"/>
      <c r="BX471" s="586"/>
    </row>
    <row r="472" spans="9:76" s="305" customFormat="1" x14ac:dyDescent="0.2">
      <c r="I472" s="574"/>
      <c r="T472" s="574"/>
      <c r="U472" s="602"/>
      <c r="V472" s="597"/>
      <c r="W472" s="602"/>
      <c r="X472" s="597"/>
      <c r="Y472" s="575"/>
      <c r="Z472" s="575"/>
      <c r="AA472" s="575"/>
      <c r="AB472" s="586"/>
      <c r="AC472" s="586"/>
      <c r="AD472" s="586"/>
      <c r="AE472" s="586"/>
      <c r="AF472" s="586"/>
      <c r="AG472" s="574"/>
      <c r="AH472" s="574"/>
      <c r="AI472" s="574"/>
      <c r="AJ472" s="574"/>
      <c r="AK472" s="574"/>
      <c r="AL472" s="586"/>
      <c r="AM472" s="586"/>
      <c r="AN472" s="586"/>
      <c r="AO472" s="586"/>
      <c r="AP472" s="586"/>
      <c r="AQ472" s="586"/>
      <c r="AR472" s="586"/>
      <c r="AS472" s="586"/>
      <c r="AT472" s="586"/>
      <c r="AU472" s="586"/>
      <c r="AV472" s="586"/>
      <c r="AW472" s="586"/>
      <c r="AX472" s="586"/>
      <c r="AY472" s="586"/>
      <c r="AZ472" s="586"/>
      <c r="BA472" s="586"/>
      <c r="BB472" s="586"/>
      <c r="BC472" s="586"/>
      <c r="BD472" s="586"/>
      <c r="BE472" s="586"/>
      <c r="BF472" s="586"/>
      <c r="BG472" s="586"/>
      <c r="BH472" s="586"/>
      <c r="BI472" s="586"/>
      <c r="BJ472" s="586"/>
      <c r="BK472" s="586"/>
      <c r="BL472" s="586"/>
      <c r="BM472" s="586"/>
      <c r="BN472" s="586"/>
      <c r="BO472" s="575"/>
      <c r="BP472" s="575"/>
      <c r="BQ472" s="610"/>
      <c r="BR472" s="610"/>
      <c r="BS472" s="586"/>
      <c r="BT472" s="586"/>
      <c r="BU472" s="586"/>
      <c r="BV472" s="586"/>
      <c r="BW472" s="586"/>
      <c r="BX472" s="586"/>
    </row>
    <row r="473" spans="9:76" s="305" customFormat="1" x14ac:dyDescent="0.2">
      <c r="I473" s="574"/>
      <c r="T473" s="574"/>
      <c r="U473" s="602"/>
      <c r="V473" s="597"/>
      <c r="W473" s="602"/>
      <c r="X473" s="597"/>
      <c r="Y473" s="575"/>
      <c r="Z473" s="575"/>
      <c r="AA473" s="575"/>
      <c r="AB473" s="586"/>
      <c r="AC473" s="586"/>
      <c r="AD473" s="586"/>
      <c r="AE473" s="586"/>
      <c r="AF473" s="586"/>
      <c r="AG473" s="574"/>
      <c r="AH473" s="574"/>
      <c r="AI473" s="574"/>
      <c r="AJ473" s="574"/>
      <c r="AK473" s="574"/>
      <c r="AL473" s="586"/>
      <c r="AM473" s="586"/>
      <c r="AN473" s="586"/>
      <c r="AO473" s="586"/>
      <c r="AP473" s="586"/>
      <c r="AQ473" s="586"/>
      <c r="AR473" s="586"/>
      <c r="AS473" s="586"/>
      <c r="AT473" s="586"/>
      <c r="AU473" s="586"/>
      <c r="AV473" s="586"/>
      <c r="AW473" s="586"/>
      <c r="AX473" s="586"/>
      <c r="AY473" s="586"/>
      <c r="AZ473" s="586"/>
      <c r="BA473" s="586"/>
      <c r="BB473" s="586"/>
      <c r="BC473" s="586"/>
      <c r="BD473" s="586"/>
      <c r="BE473" s="586"/>
      <c r="BF473" s="586"/>
      <c r="BG473" s="586"/>
      <c r="BH473" s="586"/>
      <c r="BI473" s="586"/>
      <c r="BJ473" s="586"/>
      <c r="BK473" s="586"/>
      <c r="BL473" s="586"/>
      <c r="BM473" s="586"/>
      <c r="BN473" s="586"/>
      <c r="BO473" s="575"/>
      <c r="BP473" s="575"/>
      <c r="BQ473" s="610"/>
      <c r="BR473" s="610"/>
      <c r="BS473" s="586"/>
      <c r="BT473" s="586"/>
      <c r="BU473" s="586"/>
      <c r="BV473" s="586"/>
      <c r="BW473" s="586"/>
      <c r="BX473" s="586"/>
    </row>
    <row r="474" spans="9:76" s="305" customFormat="1" x14ac:dyDescent="0.2">
      <c r="I474" s="574"/>
      <c r="T474" s="574"/>
      <c r="U474" s="602"/>
      <c r="V474" s="597"/>
      <c r="W474" s="602"/>
      <c r="X474" s="597"/>
      <c r="Y474" s="575"/>
      <c r="Z474" s="575"/>
      <c r="AA474" s="575"/>
      <c r="AB474" s="586"/>
      <c r="AC474" s="586"/>
      <c r="AD474" s="586"/>
      <c r="AE474" s="586"/>
      <c r="AF474" s="586"/>
      <c r="AG474" s="574"/>
      <c r="AH474" s="574"/>
      <c r="AI474" s="574"/>
      <c r="AJ474" s="574"/>
      <c r="AK474" s="574"/>
      <c r="AL474" s="586"/>
      <c r="AM474" s="586"/>
      <c r="AN474" s="586"/>
      <c r="AO474" s="586"/>
      <c r="AP474" s="586"/>
      <c r="AQ474" s="586"/>
      <c r="AR474" s="586"/>
      <c r="AS474" s="586"/>
      <c r="AT474" s="586"/>
      <c r="AU474" s="586"/>
      <c r="AV474" s="586"/>
      <c r="AW474" s="586"/>
      <c r="AX474" s="586"/>
      <c r="AY474" s="586"/>
      <c r="AZ474" s="586"/>
      <c r="BA474" s="586"/>
      <c r="BB474" s="586"/>
      <c r="BC474" s="586"/>
      <c r="BD474" s="586"/>
      <c r="BE474" s="586"/>
      <c r="BF474" s="586"/>
      <c r="BG474" s="586"/>
      <c r="BH474" s="586"/>
      <c r="BI474" s="586"/>
      <c r="BJ474" s="586"/>
      <c r="BK474" s="586"/>
      <c r="BL474" s="586"/>
      <c r="BM474" s="586"/>
      <c r="BN474" s="586"/>
      <c r="BO474" s="575"/>
      <c r="BP474" s="575"/>
      <c r="BQ474" s="610"/>
      <c r="BR474" s="610"/>
      <c r="BS474" s="586"/>
      <c r="BT474" s="586"/>
      <c r="BU474" s="586"/>
      <c r="BV474" s="586"/>
      <c r="BW474" s="586"/>
      <c r="BX474" s="586"/>
    </row>
    <row r="475" spans="9:76" s="305" customFormat="1" x14ac:dyDescent="0.2">
      <c r="I475" s="574"/>
      <c r="T475" s="574"/>
      <c r="U475" s="602"/>
      <c r="V475" s="597"/>
      <c r="W475" s="602"/>
      <c r="X475" s="597"/>
      <c r="Y475" s="575"/>
      <c r="Z475" s="575"/>
      <c r="AA475" s="575"/>
      <c r="AB475" s="586"/>
      <c r="AC475" s="586"/>
      <c r="AD475" s="586"/>
      <c r="AE475" s="586"/>
      <c r="AF475" s="586"/>
      <c r="AG475" s="574"/>
      <c r="AH475" s="574"/>
      <c r="AI475" s="574"/>
      <c r="AJ475" s="574"/>
      <c r="AK475" s="574"/>
      <c r="AL475" s="586"/>
      <c r="AM475" s="586"/>
      <c r="AN475" s="586"/>
      <c r="AO475" s="586"/>
      <c r="AP475" s="586"/>
      <c r="AQ475" s="586"/>
      <c r="AR475" s="586"/>
      <c r="AS475" s="586"/>
      <c r="AT475" s="586"/>
      <c r="AU475" s="586"/>
      <c r="AV475" s="586"/>
      <c r="AW475" s="586"/>
      <c r="AX475" s="586"/>
      <c r="AY475" s="586"/>
      <c r="AZ475" s="586"/>
      <c r="BA475" s="586"/>
      <c r="BB475" s="586"/>
      <c r="BC475" s="586"/>
      <c r="BD475" s="586"/>
      <c r="BE475" s="586"/>
      <c r="BF475" s="586"/>
      <c r="BG475" s="586"/>
      <c r="BH475" s="586"/>
      <c r="BI475" s="586"/>
      <c r="BJ475" s="586"/>
      <c r="BK475" s="586"/>
      <c r="BL475" s="586"/>
      <c r="BM475" s="586"/>
      <c r="BN475" s="586"/>
      <c r="BO475" s="575"/>
      <c r="BP475" s="575"/>
      <c r="BQ475" s="610"/>
      <c r="BR475" s="610"/>
      <c r="BS475" s="586"/>
      <c r="BT475" s="586"/>
      <c r="BU475" s="586"/>
      <c r="BV475" s="586"/>
      <c r="BW475" s="586"/>
      <c r="BX475" s="586"/>
    </row>
    <row r="476" spans="9:76" s="305" customFormat="1" x14ac:dyDescent="0.2">
      <c r="I476" s="574"/>
      <c r="T476" s="574"/>
      <c r="U476" s="602"/>
      <c r="V476" s="597"/>
      <c r="W476" s="602"/>
      <c r="X476" s="597"/>
      <c r="Y476" s="575"/>
      <c r="Z476" s="575"/>
      <c r="AA476" s="575"/>
      <c r="AB476" s="586"/>
      <c r="AC476" s="586"/>
      <c r="AD476" s="586"/>
      <c r="AE476" s="586"/>
      <c r="AF476" s="586"/>
      <c r="AG476" s="574"/>
      <c r="AH476" s="574"/>
      <c r="AI476" s="574"/>
      <c r="AJ476" s="574"/>
      <c r="AK476" s="574"/>
      <c r="AL476" s="586"/>
      <c r="AM476" s="586"/>
      <c r="AN476" s="586"/>
      <c r="AO476" s="586"/>
      <c r="AP476" s="586"/>
      <c r="AQ476" s="586"/>
      <c r="AR476" s="586"/>
      <c r="AS476" s="586"/>
      <c r="AT476" s="586"/>
      <c r="AU476" s="586"/>
      <c r="AV476" s="586"/>
      <c r="AW476" s="586"/>
      <c r="AX476" s="586"/>
      <c r="AY476" s="586"/>
      <c r="AZ476" s="586"/>
      <c r="BA476" s="586"/>
      <c r="BB476" s="586"/>
      <c r="BC476" s="586"/>
      <c r="BD476" s="586"/>
      <c r="BE476" s="586"/>
      <c r="BF476" s="586"/>
      <c r="BG476" s="586"/>
      <c r="BH476" s="586"/>
      <c r="BI476" s="586"/>
      <c r="BJ476" s="586"/>
      <c r="BK476" s="586"/>
      <c r="BL476" s="586"/>
      <c r="BM476" s="586"/>
      <c r="BN476" s="586"/>
      <c r="BO476" s="575"/>
      <c r="BP476" s="575"/>
      <c r="BQ476" s="610"/>
      <c r="BR476" s="610"/>
      <c r="BS476" s="586"/>
      <c r="BT476" s="586"/>
      <c r="BU476" s="586"/>
      <c r="BV476" s="586"/>
      <c r="BW476" s="586"/>
      <c r="BX476" s="586"/>
    </row>
    <row r="477" spans="9:76" s="305" customFormat="1" x14ac:dyDescent="0.2">
      <c r="I477" s="574"/>
      <c r="T477" s="574"/>
      <c r="U477" s="602"/>
      <c r="V477" s="597"/>
      <c r="W477" s="602"/>
      <c r="X477" s="597"/>
      <c r="Y477" s="575"/>
      <c r="Z477" s="575"/>
      <c r="AA477" s="575"/>
      <c r="AB477" s="586"/>
      <c r="AC477" s="586"/>
      <c r="AD477" s="586"/>
      <c r="AE477" s="586"/>
      <c r="AF477" s="586"/>
      <c r="AG477" s="574"/>
      <c r="AH477" s="574"/>
      <c r="AI477" s="574"/>
      <c r="AJ477" s="574"/>
      <c r="AK477" s="574"/>
      <c r="AL477" s="586"/>
      <c r="AM477" s="586"/>
      <c r="AN477" s="586"/>
      <c r="AO477" s="586"/>
      <c r="AP477" s="586"/>
      <c r="AQ477" s="586"/>
      <c r="AR477" s="586"/>
      <c r="AS477" s="586"/>
      <c r="AT477" s="586"/>
      <c r="AU477" s="586"/>
      <c r="AV477" s="586"/>
      <c r="AW477" s="586"/>
      <c r="AX477" s="586"/>
      <c r="AY477" s="586"/>
      <c r="AZ477" s="586"/>
      <c r="BA477" s="586"/>
      <c r="BB477" s="586"/>
      <c r="BC477" s="586"/>
      <c r="BD477" s="586"/>
      <c r="BE477" s="586"/>
      <c r="BF477" s="586"/>
      <c r="BG477" s="586"/>
      <c r="BH477" s="586"/>
      <c r="BI477" s="586"/>
      <c r="BJ477" s="586"/>
      <c r="BK477" s="586"/>
      <c r="BL477" s="586"/>
      <c r="BM477" s="586"/>
      <c r="BN477" s="586"/>
      <c r="BO477" s="575"/>
      <c r="BP477" s="575"/>
      <c r="BQ477" s="610"/>
      <c r="BR477" s="610"/>
      <c r="BS477" s="586"/>
      <c r="BT477" s="586"/>
      <c r="BU477" s="586"/>
      <c r="BV477" s="586"/>
      <c r="BW477" s="586"/>
      <c r="BX477" s="586"/>
    </row>
    <row r="478" spans="9:76" s="305" customFormat="1" x14ac:dyDescent="0.2">
      <c r="I478" s="574"/>
      <c r="T478" s="574"/>
      <c r="U478" s="602"/>
      <c r="V478" s="597"/>
      <c r="W478" s="602"/>
      <c r="X478" s="597"/>
      <c r="Y478" s="575"/>
      <c r="Z478" s="575"/>
      <c r="AA478" s="575"/>
      <c r="AB478" s="586"/>
      <c r="AC478" s="586"/>
      <c r="AD478" s="586"/>
      <c r="AE478" s="586"/>
      <c r="AF478" s="586"/>
      <c r="AG478" s="574"/>
      <c r="AH478" s="574"/>
      <c r="AI478" s="574"/>
      <c r="AJ478" s="574"/>
      <c r="AK478" s="574"/>
      <c r="AL478" s="586"/>
      <c r="AM478" s="586"/>
      <c r="AN478" s="586"/>
      <c r="AO478" s="586"/>
      <c r="AP478" s="586"/>
      <c r="AQ478" s="586"/>
      <c r="AR478" s="586"/>
      <c r="AS478" s="586"/>
      <c r="AT478" s="586"/>
      <c r="AU478" s="586"/>
      <c r="AV478" s="586"/>
      <c r="AW478" s="586"/>
      <c r="AX478" s="586"/>
      <c r="AY478" s="586"/>
      <c r="AZ478" s="586"/>
      <c r="BA478" s="586"/>
      <c r="BB478" s="586"/>
      <c r="BC478" s="586"/>
      <c r="BD478" s="586"/>
      <c r="BE478" s="586"/>
      <c r="BF478" s="586"/>
      <c r="BG478" s="586"/>
      <c r="BH478" s="586"/>
      <c r="BI478" s="586"/>
      <c r="BJ478" s="586"/>
      <c r="BK478" s="586"/>
      <c r="BL478" s="586"/>
      <c r="BM478" s="586"/>
      <c r="BN478" s="586"/>
      <c r="BO478" s="575"/>
      <c r="BP478" s="575"/>
      <c r="BQ478" s="610"/>
      <c r="BR478" s="610"/>
      <c r="BS478" s="586"/>
      <c r="BT478" s="586"/>
      <c r="BU478" s="586"/>
      <c r="BV478" s="586"/>
      <c r="BW478" s="586"/>
      <c r="BX478" s="586"/>
    </row>
    <row r="479" spans="9:76" s="305" customFormat="1" x14ac:dyDescent="0.2">
      <c r="I479" s="574"/>
      <c r="T479" s="574"/>
      <c r="U479" s="602"/>
      <c r="V479" s="597"/>
      <c r="W479" s="602"/>
      <c r="X479" s="597"/>
      <c r="Y479" s="575"/>
      <c r="Z479" s="575"/>
      <c r="AA479" s="575"/>
      <c r="AB479" s="586"/>
      <c r="AC479" s="586"/>
      <c r="AD479" s="586"/>
      <c r="AE479" s="586"/>
      <c r="AF479" s="586"/>
      <c r="AG479" s="574"/>
      <c r="AH479" s="574"/>
      <c r="AI479" s="574"/>
      <c r="AJ479" s="574"/>
      <c r="AK479" s="574"/>
      <c r="AL479" s="586"/>
      <c r="AM479" s="586"/>
      <c r="AN479" s="586"/>
      <c r="AO479" s="586"/>
      <c r="AP479" s="586"/>
      <c r="AQ479" s="586"/>
      <c r="AR479" s="586"/>
      <c r="AS479" s="586"/>
      <c r="AT479" s="586"/>
      <c r="AU479" s="586"/>
      <c r="AV479" s="586"/>
      <c r="AW479" s="586"/>
      <c r="AX479" s="586"/>
      <c r="AY479" s="586"/>
      <c r="AZ479" s="586"/>
      <c r="BA479" s="586"/>
      <c r="BB479" s="586"/>
      <c r="BC479" s="586"/>
      <c r="BD479" s="586"/>
      <c r="BE479" s="586"/>
      <c r="BF479" s="586"/>
      <c r="BG479" s="586"/>
      <c r="BH479" s="586"/>
      <c r="BI479" s="586"/>
      <c r="BJ479" s="586"/>
      <c r="BK479" s="586"/>
      <c r="BL479" s="586"/>
      <c r="BM479" s="586"/>
      <c r="BN479" s="586"/>
      <c r="BO479" s="575"/>
      <c r="BP479" s="575"/>
      <c r="BQ479" s="610"/>
      <c r="BR479" s="610"/>
      <c r="BS479" s="586"/>
      <c r="BT479" s="586"/>
      <c r="BU479" s="586"/>
      <c r="BV479" s="586"/>
      <c r="BW479" s="586"/>
      <c r="BX479" s="586"/>
    </row>
    <row r="480" spans="9:76" s="305" customFormat="1" x14ac:dyDescent="0.2">
      <c r="I480" s="574"/>
      <c r="T480" s="574"/>
      <c r="U480" s="602"/>
      <c r="V480" s="597"/>
      <c r="W480" s="602"/>
      <c r="X480" s="597"/>
      <c r="Y480" s="575"/>
      <c r="Z480" s="575"/>
      <c r="AA480" s="575"/>
      <c r="AB480" s="586"/>
      <c r="AC480" s="586"/>
      <c r="AD480" s="586"/>
      <c r="AE480" s="586"/>
      <c r="AF480" s="586"/>
      <c r="AG480" s="574"/>
      <c r="AH480" s="574"/>
      <c r="AI480" s="574"/>
      <c r="AJ480" s="574"/>
      <c r="AK480" s="574"/>
      <c r="AL480" s="586"/>
      <c r="AM480" s="586"/>
      <c r="AN480" s="586"/>
      <c r="AO480" s="586"/>
      <c r="AP480" s="586"/>
      <c r="AQ480" s="586"/>
      <c r="AR480" s="586"/>
      <c r="AS480" s="586"/>
      <c r="AT480" s="586"/>
      <c r="AU480" s="586"/>
      <c r="AV480" s="586"/>
      <c r="AW480" s="586"/>
      <c r="AX480" s="586"/>
      <c r="AY480" s="586"/>
      <c r="AZ480" s="586"/>
      <c r="BA480" s="586"/>
      <c r="BB480" s="586"/>
      <c r="BC480" s="586"/>
      <c r="BD480" s="586"/>
      <c r="BE480" s="586"/>
      <c r="BF480" s="586"/>
      <c r="BG480" s="586"/>
      <c r="BH480" s="586"/>
      <c r="BI480" s="586"/>
      <c r="BJ480" s="586"/>
      <c r="BK480" s="586"/>
      <c r="BL480" s="586"/>
      <c r="BM480" s="586"/>
      <c r="BN480" s="586"/>
      <c r="BO480" s="575"/>
      <c r="BP480" s="575"/>
      <c r="BQ480" s="610"/>
      <c r="BR480" s="610"/>
      <c r="BS480" s="586"/>
      <c r="BT480" s="586"/>
      <c r="BU480" s="586"/>
      <c r="BV480" s="586"/>
      <c r="BW480" s="586"/>
      <c r="BX480" s="586"/>
    </row>
    <row r="481" spans="9:76" s="305" customFormat="1" x14ac:dyDescent="0.2">
      <c r="I481" s="574"/>
      <c r="T481" s="574"/>
      <c r="U481" s="602"/>
      <c r="V481" s="597"/>
      <c r="W481" s="602"/>
      <c r="X481" s="597"/>
      <c r="Y481" s="575"/>
      <c r="Z481" s="575"/>
      <c r="AA481" s="575"/>
      <c r="AB481" s="586"/>
      <c r="AC481" s="586"/>
      <c r="AD481" s="586"/>
      <c r="AE481" s="586"/>
      <c r="AF481" s="586"/>
      <c r="AG481" s="574"/>
      <c r="AH481" s="574"/>
      <c r="AI481" s="574"/>
      <c r="AJ481" s="574"/>
      <c r="AK481" s="574"/>
      <c r="AL481" s="586"/>
      <c r="AM481" s="586"/>
      <c r="AN481" s="586"/>
      <c r="AO481" s="586"/>
      <c r="AP481" s="586"/>
      <c r="AQ481" s="586"/>
      <c r="AR481" s="586"/>
      <c r="AS481" s="586"/>
      <c r="AT481" s="586"/>
      <c r="AU481" s="586"/>
      <c r="AV481" s="586"/>
      <c r="AW481" s="586"/>
      <c r="AX481" s="586"/>
      <c r="AY481" s="586"/>
      <c r="AZ481" s="586"/>
      <c r="BA481" s="586"/>
      <c r="BB481" s="586"/>
      <c r="BC481" s="586"/>
      <c r="BD481" s="586"/>
      <c r="BE481" s="586"/>
      <c r="BF481" s="586"/>
      <c r="BG481" s="586"/>
      <c r="BH481" s="586"/>
      <c r="BI481" s="586"/>
      <c r="BJ481" s="586"/>
      <c r="BK481" s="586"/>
      <c r="BL481" s="586"/>
      <c r="BM481" s="586"/>
      <c r="BN481" s="586"/>
      <c r="BO481" s="575"/>
      <c r="BP481" s="575"/>
      <c r="BQ481" s="610"/>
      <c r="BR481" s="610"/>
      <c r="BS481" s="586"/>
      <c r="BT481" s="586"/>
      <c r="BU481" s="586"/>
      <c r="BV481" s="586"/>
      <c r="BW481" s="586"/>
      <c r="BX481" s="586"/>
    </row>
    <row r="482" spans="9:76" s="305" customFormat="1" x14ac:dyDescent="0.2">
      <c r="I482" s="574"/>
      <c r="T482" s="574"/>
      <c r="U482" s="602"/>
      <c r="V482" s="597"/>
      <c r="W482" s="602"/>
      <c r="X482" s="597"/>
      <c r="Y482" s="575"/>
      <c r="Z482" s="575"/>
      <c r="AA482" s="575"/>
      <c r="AB482" s="586"/>
      <c r="AC482" s="586"/>
      <c r="AD482" s="586"/>
      <c r="AE482" s="586"/>
      <c r="AF482" s="586"/>
      <c r="AG482" s="574"/>
      <c r="AH482" s="574"/>
      <c r="AI482" s="574"/>
      <c r="AJ482" s="574"/>
      <c r="AK482" s="574"/>
      <c r="AL482" s="586"/>
      <c r="AM482" s="586"/>
      <c r="AN482" s="586"/>
      <c r="AO482" s="586"/>
      <c r="AP482" s="586"/>
      <c r="AQ482" s="586"/>
      <c r="AR482" s="586"/>
      <c r="AS482" s="586"/>
      <c r="AT482" s="586"/>
      <c r="AU482" s="586"/>
      <c r="AV482" s="586"/>
      <c r="AW482" s="586"/>
      <c r="AX482" s="586"/>
      <c r="AY482" s="586"/>
      <c r="AZ482" s="586"/>
      <c r="BA482" s="586"/>
      <c r="BB482" s="586"/>
      <c r="BC482" s="586"/>
      <c r="BD482" s="586"/>
      <c r="BE482" s="586"/>
      <c r="BF482" s="586"/>
      <c r="BG482" s="586"/>
      <c r="BH482" s="586"/>
      <c r="BI482" s="586"/>
      <c r="BJ482" s="586"/>
      <c r="BK482" s="586"/>
      <c r="BL482" s="586"/>
      <c r="BM482" s="586"/>
      <c r="BN482" s="586"/>
      <c r="BO482" s="575"/>
      <c r="BP482" s="575"/>
      <c r="BQ482" s="610"/>
      <c r="BR482" s="610"/>
      <c r="BS482" s="586"/>
      <c r="BT482" s="586"/>
      <c r="BU482" s="586"/>
      <c r="BV482" s="586"/>
      <c r="BW482" s="586"/>
      <c r="BX482" s="586"/>
    </row>
    <row r="483" spans="9:76" s="305" customFormat="1" x14ac:dyDescent="0.2">
      <c r="I483" s="574"/>
      <c r="T483" s="574"/>
      <c r="U483" s="602"/>
      <c r="V483" s="597"/>
      <c r="W483" s="602"/>
      <c r="X483" s="597"/>
      <c r="Y483" s="575"/>
      <c r="Z483" s="575"/>
      <c r="AA483" s="575"/>
      <c r="AB483" s="586"/>
      <c r="AC483" s="586"/>
      <c r="AD483" s="586"/>
      <c r="AE483" s="586"/>
      <c r="AF483" s="586"/>
      <c r="AG483" s="574"/>
      <c r="AH483" s="574"/>
      <c r="AI483" s="574"/>
      <c r="AJ483" s="574"/>
      <c r="AK483" s="574"/>
      <c r="AL483" s="586"/>
      <c r="AM483" s="586"/>
      <c r="AN483" s="586"/>
      <c r="AO483" s="586"/>
      <c r="AP483" s="586"/>
      <c r="AQ483" s="586"/>
      <c r="AR483" s="586"/>
      <c r="AS483" s="586"/>
      <c r="AT483" s="586"/>
      <c r="AU483" s="586"/>
      <c r="AV483" s="586"/>
      <c r="AW483" s="586"/>
      <c r="AX483" s="586"/>
      <c r="AY483" s="586"/>
      <c r="AZ483" s="586"/>
      <c r="BA483" s="586"/>
      <c r="BB483" s="586"/>
      <c r="BC483" s="586"/>
      <c r="BD483" s="586"/>
      <c r="BE483" s="586"/>
      <c r="BF483" s="586"/>
      <c r="BG483" s="586"/>
      <c r="BH483" s="586"/>
      <c r="BI483" s="586"/>
      <c r="BJ483" s="586"/>
      <c r="BK483" s="586"/>
      <c r="BL483" s="586"/>
      <c r="BM483" s="586"/>
      <c r="BN483" s="586"/>
      <c r="BO483" s="575"/>
      <c r="BP483" s="575"/>
      <c r="BQ483" s="610"/>
      <c r="BR483" s="610"/>
      <c r="BS483" s="586"/>
      <c r="BT483" s="586"/>
      <c r="BU483" s="586"/>
      <c r="BV483" s="586"/>
      <c r="BW483" s="586"/>
      <c r="BX483" s="586"/>
    </row>
    <row r="484" spans="9:76" s="305" customFormat="1" x14ac:dyDescent="0.2">
      <c r="I484" s="574"/>
      <c r="T484" s="574"/>
      <c r="U484" s="602"/>
      <c r="V484" s="597"/>
      <c r="W484" s="602"/>
      <c r="X484" s="597"/>
      <c r="Y484" s="575"/>
      <c r="Z484" s="575"/>
      <c r="AA484" s="575"/>
      <c r="AB484" s="586"/>
      <c r="AC484" s="586"/>
      <c r="AD484" s="586"/>
      <c r="AE484" s="586"/>
      <c r="AF484" s="586"/>
      <c r="AG484" s="574"/>
      <c r="AH484" s="574"/>
      <c r="AI484" s="574"/>
      <c r="AJ484" s="574"/>
      <c r="AK484" s="574"/>
      <c r="AL484" s="586"/>
      <c r="AM484" s="586"/>
      <c r="AN484" s="586"/>
      <c r="AO484" s="586"/>
      <c r="AP484" s="586"/>
      <c r="AQ484" s="586"/>
      <c r="AR484" s="586"/>
      <c r="AS484" s="586"/>
      <c r="AT484" s="586"/>
      <c r="AU484" s="586"/>
      <c r="AV484" s="586"/>
      <c r="AW484" s="586"/>
      <c r="AX484" s="586"/>
      <c r="AY484" s="586"/>
      <c r="AZ484" s="586"/>
      <c r="BA484" s="586"/>
      <c r="BB484" s="586"/>
      <c r="BC484" s="586"/>
      <c r="BD484" s="586"/>
      <c r="BE484" s="586"/>
      <c r="BF484" s="586"/>
      <c r="BG484" s="586"/>
      <c r="BH484" s="586"/>
      <c r="BI484" s="586"/>
      <c r="BJ484" s="586"/>
      <c r="BK484" s="586"/>
      <c r="BL484" s="586"/>
      <c r="BM484" s="586"/>
      <c r="BN484" s="586"/>
      <c r="BO484" s="575"/>
      <c r="BP484" s="575"/>
      <c r="BQ484" s="610"/>
      <c r="BR484" s="610"/>
      <c r="BS484" s="586"/>
      <c r="BT484" s="586"/>
      <c r="BU484" s="586"/>
      <c r="BV484" s="586"/>
      <c r="BW484" s="586"/>
      <c r="BX484" s="586"/>
    </row>
    <row r="485" spans="9:76" s="305" customFormat="1" x14ac:dyDescent="0.2">
      <c r="I485" s="574"/>
      <c r="T485" s="574"/>
      <c r="U485" s="602"/>
      <c r="V485" s="597"/>
      <c r="W485" s="602"/>
      <c r="X485" s="597"/>
      <c r="Y485" s="575"/>
      <c r="Z485" s="575"/>
      <c r="AA485" s="575"/>
      <c r="AB485" s="586"/>
      <c r="AC485" s="586"/>
      <c r="AD485" s="586"/>
      <c r="AE485" s="586"/>
      <c r="AF485" s="586"/>
      <c r="AG485" s="574"/>
      <c r="AH485" s="574"/>
      <c r="AI485" s="574"/>
      <c r="AJ485" s="574"/>
      <c r="AK485" s="574"/>
      <c r="AL485" s="586"/>
      <c r="AM485" s="586"/>
      <c r="AN485" s="586"/>
      <c r="AO485" s="586"/>
      <c r="AP485" s="586"/>
      <c r="AQ485" s="586"/>
      <c r="AR485" s="586"/>
      <c r="AS485" s="586"/>
      <c r="AT485" s="586"/>
      <c r="AU485" s="586"/>
      <c r="AV485" s="586"/>
      <c r="AW485" s="586"/>
      <c r="AX485" s="586"/>
      <c r="AY485" s="586"/>
      <c r="AZ485" s="586"/>
      <c r="BA485" s="586"/>
      <c r="BB485" s="586"/>
      <c r="BC485" s="586"/>
      <c r="BD485" s="586"/>
      <c r="BE485" s="586"/>
      <c r="BF485" s="586"/>
      <c r="BG485" s="586"/>
      <c r="BH485" s="586"/>
      <c r="BI485" s="586"/>
      <c r="BJ485" s="586"/>
      <c r="BK485" s="586"/>
      <c r="BL485" s="586"/>
      <c r="BM485" s="586"/>
      <c r="BN485" s="586"/>
      <c r="BO485" s="575"/>
      <c r="BP485" s="575"/>
      <c r="BQ485" s="610"/>
      <c r="BR485" s="610"/>
      <c r="BS485" s="586"/>
      <c r="BT485" s="586"/>
      <c r="BU485" s="586"/>
      <c r="BV485" s="586"/>
      <c r="BW485" s="586"/>
      <c r="BX485" s="586"/>
    </row>
    <row r="486" spans="9:76" s="305" customFormat="1" x14ac:dyDescent="0.2">
      <c r="I486" s="574"/>
      <c r="T486" s="574"/>
      <c r="U486" s="602"/>
      <c r="V486" s="597"/>
      <c r="W486" s="602"/>
      <c r="X486" s="597"/>
      <c r="Y486" s="575"/>
      <c r="Z486" s="575"/>
      <c r="AA486" s="575"/>
      <c r="AB486" s="586"/>
      <c r="AC486" s="586"/>
      <c r="AD486" s="586"/>
      <c r="AE486" s="586"/>
      <c r="AF486" s="586"/>
      <c r="AG486" s="574"/>
      <c r="AH486" s="574"/>
      <c r="AI486" s="574"/>
      <c r="AJ486" s="574"/>
      <c r="AK486" s="574"/>
      <c r="AL486" s="586"/>
      <c r="AM486" s="586"/>
      <c r="AN486" s="586"/>
      <c r="AO486" s="586"/>
      <c r="AP486" s="586"/>
      <c r="AQ486" s="586"/>
      <c r="AR486" s="586"/>
      <c r="AS486" s="586"/>
      <c r="AT486" s="586"/>
      <c r="AU486" s="586"/>
      <c r="AV486" s="586"/>
      <c r="AW486" s="586"/>
      <c r="AX486" s="586"/>
      <c r="AY486" s="586"/>
      <c r="AZ486" s="586"/>
      <c r="BA486" s="586"/>
      <c r="BB486" s="586"/>
      <c r="BC486" s="586"/>
      <c r="BD486" s="586"/>
      <c r="BE486" s="586"/>
      <c r="BF486" s="586"/>
      <c r="BG486" s="586"/>
      <c r="BH486" s="586"/>
      <c r="BI486" s="586"/>
      <c r="BJ486" s="586"/>
      <c r="BK486" s="586"/>
      <c r="BL486" s="586"/>
      <c r="BM486" s="586"/>
      <c r="BN486" s="586"/>
      <c r="BO486" s="575"/>
      <c r="BP486" s="575"/>
      <c r="BQ486" s="610"/>
      <c r="BR486" s="610"/>
      <c r="BS486" s="586"/>
      <c r="BT486" s="586"/>
      <c r="BU486" s="586"/>
      <c r="BV486" s="586"/>
      <c r="BW486" s="586"/>
      <c r="BX486" s="586"/>
    </row>
    <row r="487" spans="9:76" s="305" customFormat="1" x14ac:dyDescent="0.2">
      <c r="I487" s="574"/>
      <c r="T487" s="574"/>
      <c r="U487" s="602"/>
      <c r="V487" s="597"/>
      <c r="W487" s="602"/>
      <c r="X487" s="597"/>
      <c r="Y487" s="575"/>
      <c r="Z487" s="575"/>
      <c r="AA487" s="575"/>
      <c r="AB487" s="586"/>
      <c r="AC487" s="586"/>
      <c r="AD487" s="586"/>
      <c r="AE487" s="586"/>
      <c r="AF487" s="586"/>
      <c r="AG487" s="574"/>
      <c r="AH487" s="574"/>
      <c r="AI487" s="574"/>
      <c r="AJ487" s="574"/>
      <c r="AK487" s="574"/>
      <c r="AL487" s="586"/>
      <c r="AM487" s="586"/>
      <c r="AN487" s="586"/>
      <c r="AO487" s="586"/>
      <c r="AP487" s="586"/>
      <c r="AQ487" s="586"/>
      <c r="AR487" s="586"/>
      <c r="AS487" s="586"/>
      <c r="AT487" s="586"/>
      <c r="AU487" s="586"/>
      <c r="AV487" s="586"/>
      <c r="AW487" s="586"/>
      <c r="AX487" s="586"/>
      <c r="AY487" s="586"/>
      <c r="AZ487" s="586"/>
      <c r="BA487" s="586"/>
      <c r="BB487" s="586"/>
      <c r="BC487" s="586"/>
      <c r="BD487" s="586"/>
      <c r="BE487" s="586"/>
      <c r="BF487" s="586"/>
      <c r="BG487" s="586"/>
      <c r="BH487" s="586"/>
      <c r="BI487" s="586"/>
      <c r="BJ487" s="586"/>
      <c r="BK487" s="586"/>
      <c r="BL487" s="586"/>
      <c r="BM487" s="586"/>
      <c r="BN487" s="586"/>
      <c r="BO487" s="575"/>
      <c r="BP487" s="575"/>
      <c r="BQ487" s="610"/>
      <c r="BR487" s="610"/>
      <c r="BS487" s="586"/>
      <c r="BT487" s="586"/>
      <c r="BU487" s="586"/>
      <c r="BV487" s="586"/>
      <c r="BW487" s="586"/>
      <c r="BX487" s="586"/>
    </row>
    <row r="488" spans="9:76" s="305" customFormat="1" x14ac:dyDescent="0.2">
      <c r="I488" s="574"/>
      <c r="T488" s="574"/>
      <c r="U488" s="602"/>
      <c r="V488" s="597"/>
      <c r="W488" s="602"/>
      <c r="X488" s="597"/>
      <c r="Y488" s="575"/>
      <c r="Z488" s="575"/>
      <c r="AA488" s="575"/>
      <c r="AB488" s="586"/>
      <c r="AC488" s="586"/>
      <c r="AD488" s="586"/>
      <c r="AE488" s="586"/>
      <c r="AF488" s="586"/>
      <c r="AG488" s="574"/>
      <c r="AH488" s="574"/>
      <c r="AI488" s="574"/>
      <c r="AJ488" s="574"/>
      <c r="AK488" s="574"/>
      <c r="AL488" s="586"/>
      <c r="AM488" s="586"/>
      <c r="AN488" s="586"/>
      <c r="AO488" s="586"/>
      <c r="AP488" s="586"/>
      <c r="AQ488" s="586"/>
      <c r="AR488" s="586"/>
      <c r="AS488" s="586"/>
      <c r="AT488" s="586"/>
      <c r="AU488" s="586"/>
      <c r="AV488" s="586"/>
      <c r="AW488" s="586"/>
      <c r="AX488" s="586"/>
      <c r="AY488" s="586"/>
      <c r="AZ488" s="586"/>
      <c r="BA488" s="586"/>
      <c r="BB488" s="586"/>
      <c r="BC488" s="586"/>
      <c r="BD488" s="586"/>
      <c r="BE488" s="586"/>
      <c r="BF488" s="586"/>
      <c r="BG488" s="586"/>
      <c r="BH488" s="586"/>
      <c r="BI488" s="586"/>
      <c r="BJ488" s="586"/>
      <c r="BK488" s="586"/>
      <c r="BL488" s="586"/>
      <c r="BM488" s="586"/>
      <c r="BN488" s="586"/>
      <c r="BO488" s="575"/>
      <c r="BP488" s="575"/>
      <c r="BQ488" s="610"/>
      <c r="BR488" s="610"/>
      <c r="BS488" s="586"/>
      <c r="BT488" s="586"/>
      <c r="BU488" s="586"/>
      <c r="BV488" s="586"/>
      <c r="BW488" s="586"/>
      <c r="BX488" s="586"/>
    </row>
    <row r="489" spans="9:76" s="305" customFormat="1" x14ac:dyDescent="0.2">
      <c r="I489" s="574"/>
      <c r="T489" s="574"/>
      <c r="U489" s="602"/>
      <c r="V489" s="597"/>
      <c r="W489" s="602"/>
      <c r="X489" s="597"/>
      <c r="Y489" s="575"/>
      <c r="Z489" s="575"/>
      <c r="AA489" s="575"/>
      <c r="AB489" s="586"/>
      <c r="AC489" s="586"/>
      <c r="AD489" s="586"/>
      <c r="AE489" s="586"/>
      <c r="AF489" s="586"/>
      <c r="AG489" s="574"/>
      <c r="AH489" s="574"/>
      <c r="AI489" s="574"/>
      <c r="AJ489" s="574"/>
      <c r="AK489" s="574"/>
      <c r="AL489" s="586"/>
      <c r="AM489" s="586"/>
      <c r="AN489" s="586"/>
      <c r="AO489" s="586"/>
      <c r="AP489" s="586"/>
      <c r="AQ489" s="586"/>
      <c r="AR489" s="586"/>
      <c r="AS489" s="586"/>
      <c r="AT489" s="586"/>
      <c r="AU489" s="586"/>
      <c r="AV489" s="586"/>
      <c r="AW489" s="586"/>
      <c r="AX489" s="586"/>
      <c r="AY489" s="586"/>
      <c r="AZ489" s="586"/>
      <c r="BA489" s="586"/>
      <c r="BB489" s="586"/>
      <c r="BC489" s="586"/>
      <c r="BD489" s="586"/>
      <c r="BE489" s="586"/>
      <c r="BF489" s="586"/>
      <c r="BG489" s="586"/>
      <c r="BH489" s="586"/>
      <c r="BI489" s="586"/>
      <c r="BJ489" s="586"/>
      <c r="BK489" s="586"/>
      <c r="BL489" s="586"/>
      <c r="BM489" s="586"/>
      <c r="BN489" s="586"/>
      <c r="BO489" s="575"/>
      <c r="BP489" s="575"/>
      <c r="BQ489" s="610"/>
      <c r="BR489" s="610"/>
      <c r="BS489" s="586"/>
      <c r="BT489" s="586"/>
      <c r="BU489" s="586"/>
      <c r="BV489" s="586"/>
      <c r="BW489" s="586"/>
      <c r="BX489" s="586"/>
    </row>
    <row r="490" spans="9:76" s="305" customFormat="1" x14ac:dyDescent="0.2">
      <c r="I490" s="574"/>
      <c r="T490" s="574"/>
      <c r="U490" s="602"/>
      <c r="V490" s="597"/>
      <c r="W490" s="602"/>
      <c r="X490" s="597"/>
      <c r="Y490" s="575"/>
      <c r="Z490" s="575"/>
      <c r="AA490" s="575"/>
      <c r="AB490" s="586"/>
      <c r="AC490" s="586"/>
      <c r="AD490" s="586"/>
      <c r="AE490" s="586"/>
      <c r="AF490" s="586"/>
      <c r="AG490" s="574"/>
      <c r="AH490" s="574"/>
      <c r="AI490" s="574"/>
      <c r="AJ490" s="574"/>
      <c r="AK490" s="574"/>
      <c r="AL490" s="586"/>
      <c r="AM490" s="586"/>
      <c r="AN490" s="586"/>
      <c r="AO490" s="586"/>
      <c r="AP490" s="586"/>
      <c r="AQ490" s="586"/>
      <c r="AR490" s="586"/>
      <c r="AS490" s="586"/>
      <c r="AT490" s="586"/>
      <c r="AU490" s="586"/>
      <c r="AV490" s="586"/>
      <c r="AW490" s="586"/>
      <c r="AX490" s="586"/>
      <c r="AY490" s="586"/>
      <c r="AZ490" s="586"/>
      <c r="BA490" s="586"/>
      <c r="BB490" s="586"/>
      <c r="BC490" s="586"/>
      <c r="BD490" s="586"/>
      <c r="BE490" s="586"/>
      <c r="BF490" s="586"/>
      <c r="BG490" s="586"/>
      <c r="BH490" s="586"/>
      <c r="BI490" s="586"/>
      <c r="BJ490" s="586"/>
      <c r="BK490" s="586"/>
      <c r="BL490" s="586"/>
      <c r="BM490" s="586"/>
      <c r="BN490" s="586"/>
      <c r="BO490" s="575"/>
      <c r="BP490" s="575"/>
      <c r="BQ490" s="610"/>
      <c r="BR490" s="610"/>
      <c r="BS490" s="586"/>
      <c r="BT490" s="586"/>
      <c r="BU490" s="586"/>
      <c r="BV490" s="586"/>
      <c r="BW490" s="586"/>
      <c r="BX490" s="586"/>
    </row>
    <row r="491" spans="9:76" s="305" customFormat="1" x14ac:dyDescent="0.2">
      <c r="I491" s="574"/>
      <c r="T491" s="574"/>
      <c r="U491" s="602"/>
      <c r="V491" s="597"/>
      <c r="W491" s="602"/>
      <c r="X491" s="597"/>
      <c r="Y491" s="575"/>
      <c r="Z491" s="575"/>
      <c r="AA491" s="575"/>
      <c r="AB491" s="586"/>
      <c r="AC491" s="586"/>
      <c r="AD491" s="586"/>
      <c r="AE491" s="586"/>
      <c r="AF491" s="586"/>
      <c r="AG491" s="574"/>
      <c r="AH491" s="574"/>
      <c r="AI491" s="574"/>
      <c r="AJ491" s="574"/>
      <c r="AK491" s="574"/>
      <c r="AL491" s="586"/>
      <c r="AM491" s="586"/>
      <c r="AN491" s="586"/>
      <c r="AO491" s="586"/>
      <c r="AP491" s="586"/>
      <c r="AQ491" s="586"/>
      <c r="AR491" s="586"/>
      <c r="AS491" s="586"/>
      <c r="AT491" s="586"/>
      <c r="AU491" s="586"/>
      <c r="AV491" s="586"/>
      <c r="AW491" s="586"/>
      <c r="AX491" s="586"/>
      <c r="AY491" s="586"/>
      <c r="AZ491" s="586"/>
      <c r="BA491" s="586"/>
      <c r="BB491" s="586"/>
      <c r="BC491" s="586"/>
      <c r="BD491" s="586"/>
      <c r="BE491" s="586"/>
      <c r="BF491" s="586"/>
      <c r="BG491" s="586"/>
      <c r="BH491" s="586"/>
      <c r="BI491" s="586"/>
      <c r="BJ491" s="586"/>
      <c r="BK491" s="586"/>
      <c r="BL491" s="586"/>
      <c r="BM491" s="586"/>
      <c r="BN491" s="586"/>
      <c r="BO491" s="575"/>
      <c r="BP491" s="575"/>
      <c r="BQ491" s="610"/>
      <c r="BR491" s="610"/>
      <c r="BS491" s="586"/>
      <c r="BT491" s="586"/>
      <c r="BU491" s="586"/>
      <c r="BV491" s="586"/>
      <c r="BW491" s="586"/>
      <c r="BX491" s="586"/>
    </row>
    <row r="492" spans="9:76" s="305" customFormat="1" x14ac:dyDescent="0.2">
      <c r="I492" s="574"/>
      <c r="T492" s="574"/>
      <c r="U492" s="602"/>
      <c r="V492" s="597"/>
      <c r="W492" s="602"/>
      <c r="X492" s="597"/>
      <c r="Y492" s="575"/>
      <c r="Z492" s="575"/>
      <c r="AA492" s="575"/>
      <c r="AB492" s="586"/>
      <c r="AC492" s="586"/>
      <c r="AD492" s="586"/>
      <c r="AE492" s="586"/>
      <c r="AF492" s="586"/>
      <c r="AG492" s="574"/>
      <c r="AH492" s="574"/>
      <c r="AI492" s="574"/>
      <c r="AJ492" s="574"/>
      <c r="AK492" s="574"/>
      <c r="AL492" s="586"/>
      <c r="AM492" s="586"/>
      <c r="AN492" s="586"/>
      <c r="AO492" s="586"/>
      <c r="AP492" s="586"/>
      <c r="AQ492" s="586"/>
      <c r="AR492" s="586"/>
      <c r="AS492" s="586"/>
      <c r="AT492" s="586"/>
      <c r="AU492" s="586"/>
      <c r="AV492" s="586"/>
      <c r="AW492" s="586"/>
      <c r="AX492" s="586"/>
      <c r="AY492" s="586"/>
      <c r="AZ492" s="586"/>
      <c r="BA492" s="586"/>
      <c r="BB492" s="586"/>
      <c r="BC492" s="586"/>
      <c r="BD492" s="586"/>
      <c r="BE492" s="586"/>
      <c r="BF492" s="586"/>
      <c r="BG492" s="586"/>
      <c r="BH492" s="586"/>
      <c r="BI492" s="586"/>
      <c r="BJ492" s="586"/>
      <c r="BK492" s="586"/>
      <c r="BL492" s="586"/>
      <c r="BM492" s="586"/>
      <c r="BN492" s="586"/>
      <c r="BO492" s="575"/>
      <c r="BP492" s="575"/>
      <c r="BQ492" s="610"/>
      <c r="BR492" s="610"/>
      <c r="BS492" s="586"/>
      <c r="BT492" s="586"/>
      <c r="BU492" s="586"/>
      <c r="BV492" s="586"/>
      <c r="BW492" s="586"/>
      <c r="BX492" s="586"/>
    </row>
    <row r="493" spans="9:76" s="305" customFormat="1" x14ac:dyDescent="0.2">
      <c r="I493" s="574"/>
      <c r="T493" s="574"/>
      <c r="U493" s="602"/>
      <c r="V493" s="597"/>
      <c r="W493" s="602"/>
      <c r="X493" s="597"/>
      <c r="Y493" s="575"/>
      <c r="Z493" s="575"/>
      <c r="AA493" s="575"/>
      <c r="AB493" s="586"/>
      <c r="AC493" s="586"/>
      <c r="AD493" s="586"/>
      <c r="AE493" s="586"/>
      <c r="AF493" s="586"/>
      <c r="AG493" s="574"/>
      <c r="AH493" s="574"/>
      <c r="AI493" s="574"/>
      <c r="AJ493" s="574"/>
      <c r="AK493" s="574"/>
      <c r="AL493" s="586"/>
      <c r="AM493" s="586"/>
      <c r="AN493" s="586"/>
      <c r="AO493" s="586"/>
      <c r="AP493" s="586"/>
      <c r="AQ493" s="586"/>
      <c r="AR493" s="586"/>
      <c r="AS493" s="586"/>
      <c r="AT493" s="586"/>
      <c r="AU493" s="586"/>
      <c r="AV493" s="586"/>
      <c r="AW493" s="586"/>
      <c r="AX493" s="586"/>
      <c r="AY493" s="586"/>
      <c r="AZ493" s="586"/>
      <c r="BA493" s="586"/>
      <c r="BB493" s="586"/>
      <c r="BC493" s="586"/>
      <c r="BD493" s="586"/>
      <c r="BE493" s="586"/>
      <c r="BF493" s="586"/>
      <c r="BG493" s="586"/>
      <c r="BH493" s="586"/>
      <c r="BI493" s="586"/>
      <c r="BJ493" s="586"/>
      <c r="BK493" s="586"/>
      <c r="BL493" s="586"/>
      <c r="BM493" s="586"/>
      <c r="BN493" s="586"/>
      <c r="BO493" s="575"/>
      <c r="BP493" s="575"/>
      <c r="BQ493" s="610"/>
      <c r="BR493" s="610"/>
      <c r="BS493" s="586"/>
      <c r="BT493" s="586"/>
      <c r="BU493" s="586"/>
      <c r="BV493" s="586"/>
      <c r="BW493" s="586"/>
      <c r="BX493" s="586"/>
    </row>
    <row r="494" spans="9:76" s="305" customFormat="1" x14ac:dyDescent="0.2">
      <c r="I494" s="574"/>
      <c r="T494" s="574"/>
      <c r="U494" s="602"/>
      <c r="V494" s="597"/>
      <c r="W494" s="602"/>
      <c r="X494" s="597"/>
      <c r="Y494" s="575"/>
      <c r="Z494" s="575"/>
      <c r="AA494" s="575"/>
      <c r="AB494" s="586"/>
      <c r="AC494" s="586"/>
      <c r="AD494" s="586"/>
      <c r="AE494" s="586"/>
      <c r="AF494" s="586"/>
      <c r="AG494" s="574"/>
      <c r="AH494" s="574"/>
      <c r="AI494" s="574"/>
      <c r="AJ494" s="574"/>
      <c r="AK494" s="574"/>
      <c r="AL494" s="586"/>
      <c r="AM494" s="586"/>
      <c r="AN494" s="586"/>
      <c r="AO494" s="586"/>
      <c r="AP494" s="586"/>
      <c r="AQ494" s="586"/>
      <c r="AR494" s="586"/>
      <c r="AS494" s="586"/>
      <c r="AT494" s="586"/>
      <c r="AU494" s="586"/>
      <c r="AV494" s="586"/>
      <c r="AW494" s="586"/>
      <c r="AX494" s="586"/>
      <c r="AY494" s="586"/>
      <c r="AZ494" s="586"/>
      <c r="BA494" s="586"/>
      <c r="BB494" s="586"/>
      <c r="BC494" s="586"/>
      <c r="BD494" s="586"/>
      <c r="BE494" s="586"/>
      <c r="BF494" s="586"/>
      <c r="BG494" s="586"/>
      <c r="BH494" s="586"/>
      <c r="BI494" s="586"/>
      <c r="BJ494" s="586"/>
      <c r="BK494" s="586"/>
      <c r="BL494" s="586"/>
      <c r="BM494" s="586"/>
      <c r="BN494" s="586"/>
      <c r="BO494" s="575"/>
      <c r="BP494" s="575"/>
      <c r="BQ494" s="610"/>
      <c r="BR494" s="610"/>
      <c r="BS494" s="586"/>
      <c r="BT494" s="586"/>
      <c r="BU494" s="586"/>
      <c r="BV494" s="586"/>
      <c r="BW494" s="586"/>
      <c r="BX494" s="586"/>
    </row>
    <row r="495" spans="9:76" s="305" customFormat="1" x14ac:dyDescent="0.2">
      <c r="I495" s="574"/>
      <c r="T495" s="574"/>
      <c r="U495" s="602"/>
      <c r="V495" s="597"/>
      <c r="W495" s="602"/>
      <c r="X495" s="597"/>
      <c r="Y495" s="575"/>
      <c r="Z495" s="575"/>
      <c r="AA495" s="575"/>
      <c r="AB495" s="586"/>
      <c r="AC495" s="586"/>
      <c r="AD495" s="586"/>
      <c r="AE495" s="586"/>
      <c r="AF495" s="586"/>
      <c r="AG495" s="574"/>
      <c r="AH495" s="574"/>
      <c r="AI495" s="574"/>
      <c r="AJ495" s="574"/>
      <c r="AK495" s="574"/>
      <c r="AL495" s="586"/>
      <c r="AM495" s="586"/>
      <c r="AN495" s="586"/>
      <c r="AO495" s="586"/>
      <c r="AP495" s="586"/>
      <c r="AQ495" s="586"/>
      <c r="AR495" s="586"/>
      <c r="AS495" s="586"/>
      <c r="AT495" s="586"/>
      <c r="AU495" s="586"/>
      <c r="AV495" s="586"/>
      <c r="AW495" s="586"/>
      <c r="AX495" s="586"/>
      <c r="AY495" s="586"/>
      <c r="AZ495" s="586"/>
      <c r="BA495" s="586"/>
      <c r="BB495" s="586"/>
      <c r="BC495" s="586"/>
      <c r="BD495" s="586"/>
      <c r="BE495" s="586"/>
      <c r="BF495" s="586"/>
      <c r="BG495" s="586"/>
      <c r="BH495" s="586"/>
      <c r="BI495" s="586"/>
      <c r="BJ495" s="586"/>
      <c r="BK495" s="586"/>
      <c r="BL495" s="586"/>
      <c r="BM495" s="586"/>
      <c r="BN495" s="586"/>
      <c r="BO495" s="575"/>
      <c r="BP495" s="575"/>
      <c r="BQ495" s="610"/>
      <c r="BR495" s="610"/>
      <c r="BS495" s="586"/>
      <c r="BT495" s="586"/>
      <c r="BU495" s="586"/>
      <c r="BV495" s="586"/>
      <c r="BW495" s="586"/>
      <c r="BX495" s="586"/>
    </row>
    <row r="496" spans="9:76" s="305" customFormat="1" x14ac:dyDescent="0.2">
      <c r="I496" s="574"/>
      <c r="T496" s="574"/>
      <c r="U496" s="602"/>
      <c r="V496" s="597"/>
      <c r="W496" s="602"/>
      <c r="X496" s="597"/>
      <c r="Y496" s="575"/>
      <c r="Z496" s="575"/>
      <c r="AA496" s="575"/>
      <c r="AB496" s="586"/>
      <c r="AC496" s="586"/>
      <c r="AD496" s="586"/>
      <c r="AE496" s="586"/>
      <c r="AF496" s="586"/>
      <c r="AG496" s="574"/>
      <c r="AH496" s="574"/>
      <c r="AI496" s="574"/>
      <c r="AJ496" s="574"/>
      <c r="AK496" s="574"/>
      <c r="AL496" s="586"/>
      <c r="AM496" s="586"/>
      <c r="AN496" s="586"/>
      <c r="AO496" s="586"/>
      <c r="AP496" s="586"/>
      <c r="AQ496" s="586"/>
      <c r="AR496" s="586"/>
      <c r="AS496" s="586"/>
      <c r="AT496" s="586"/>
      <c r="AU496" s="586"/>
      <c r="AV496" s="586"/>
      <c r="AW496" s="586"/>
      <c r="AX496" s="586"/>
      <c r="AY496" s="586"/>
      <c r="AZ496" s="586"/>
      <c r="BA496" s="586"/>
      <c r="BB496" s="586"/>
      <c r="BC496" s="586"/>
      <c r="BD496" s="586"/>
      <c r="BE496" s="586"/>
      <c r="BF496" s="586"/>
      <c r="BG496" s="586"/>
      <c r="BH496" s="586"/>
      <c r="BI496" s="586"/>
      <c r="BJ496" s="586"/>
      <c r="BK496" s="586"/>
      <c r="BL496" s="586"/>
      <c r="BM496" s="586"/>
      <c r="BN496" s="586"/>
      <c r="BO496" s="575"/>
      <c r="BP496" s="575"/>
      <c r="BQ496" s="610"/>
      <c r="BR496" s="610"/>
      <c r="BS496" s="586"/>
      <c r="BT496" s="586"/>
      <c r="BU496" s="586"/>
      <c r="BV496" s="586"/>
      <c r="BW496" s="586"/>
      <c r="BX496" s="586"/>
    </row>
    <row r="497" spans="9:76" s="305" customFormat="1" x14ac:dyDescent="0.2">
      <c r="I497" s="574"/>
      <c r="T497" s="574"/>
      <c r="U497" s="602"/>
      <c r="V497" s="597"/>
      <c r="W497" s="602"/>
      <c r="X497" s="597"/>
      <c r="Y497" s="575"/>
      <c r="Z497" s="575"/>
      <c r="AA497" s="575"/>
      <c r="AB497" s="586"/>
      <c r="AC497" s="586"/>
      <c r="AD497" s="586"/>
      <c r="AE497" s="586"/>
      <c r="AF497" s="586"/>
      <c r="AG497" s="574"/>
      <c r="AH497" s="574"/>
      <c r="AI497" s="574"/>
      <c r="AJ497" s="574"/>
      <c r="AK497" s="574"/>
      <c r="AL497" s="586"/>
      <c r="AM497" s="586"/>
      <c r="AN497" s="586"/>
      <c r="AO497" s="586"/>
      <c r="AP497" s="586"/>
      <c r="AQ497" s="586"/>
      <c r="AR497" s="586"/>
      <c r="AS497" s="586"/>
      <c r="AT497" s="586"/>
      <c r="AU497" s="586"/>
      <c r="AV497" s="586"/>
      <c r="AW497" s="586"/>
      <c r="AX497" s="586"/>
      <c r="AY497" s="586"/>
      <c r="AZ497" s="586"/>
      <c r="BA497" s="586"/>
      <c r="BB497" s="586"/>
      <c r="BC497" s="586"/>
      <c r="BD497" s="586"/>
      <c r="BE497" s="586"/>
      <c r="BF497" s="586"/>
      <c r="BG497" s="586"/>
      <c r="BH497" s="586"/>
      <c r="BI497" s="586"/>
      <c r="BJ497" s="586"/>
      <c r="BK497" s="586"/>
      <c r="BL497" s="586"/>
      <c r="BM497" s="586"/>
      <c r="BN497" s="586"/>
      <c r="BO497" s="575"/>
      <c r="BP497" s="575"/>
      <c r="BQ497" s="610"/>
      <c r="BR497" s="610"/>
      <c r="BS497" s="586"/>
      <c r="BT497" s="586"/>
      <c r="BU497" s="586"/>
      <c r="BV497" s="586"/>
      <c r="BW497" s="586"/>
      <c r="BX497" s="586"/>
    </row>
    <row r="498" spans="9:76" s="305" customFormat="1" x14ac:dyDescent="0.2">
      <c r="I498" s="574"/>
      <c r="T498" s="574"/>
      <c r="U498" s="602"/>
      <c r="V498" s="597"/>
      <c r="W498" s="602"/>
      <c r="X498" s="597"/>
      <c r="Y498" s="575"/>
      <c r="Z498" s="575"/>
      <c r="AA498" s="575"/>
      <c r="AB498" s="586"/>
      <c r="AC498" s="586"/>
      <c r="AD498" s="586"/>
      <c r="AE498" s="586"/>
      <c r="AF498" s="586"/>
      <c r="AG498" s="574"/>
      <c r="AH498" s="574"/>
      <c r="AI498" s="574"/>
      <c r="AJ498" s="574"/>
      <c r="AK498" s="574"/>
      <c r="AL498" s="586"/>
      <c r="AM498" s="586"/>
      <c r="AN498" s="586"/>
      <c r="AO498" s="586"/>
      <c r="AP498" s="586"/>
      <c r="AQ498" s="586"/>
      <c r="AR498" s="586"/>
      <c r="AS498" s="586"/>
      <c r="AT498" s="586"/>
      <c r="AU498" s="586"/>
      <c r="AV498" s="586"/>
      <c r="AW498" s="586"/>
      <c r="AX498" s="586"/>
      <c r="AY498" s="586"/>
      <c r="AZ498" s="586"/>
      <c r="BA498" s="586"/>
      <c r="BB498" s="586"/>
      <c r="BC498" s="586"/>
      <c r="BD498" s="586"/>
      <c r="BE498" s="586"/>
      <c r="BF498" s="586"/>
      <c r="BG498" s="586"/>
      <c r="BH498" s="586"/>
      <c r="BI498" s="586"/>
      <c r="BJ498" s="586"/>
      <c r="BK498" s="586"/>
      <c r="BL498" s="586"/>
      <c r="BM498" s="586"/>
      <c r="BN498" s="586"/>
      <c r="BO498" s="575"/>
      <c r="BP498" s="575"/>
      <c r="BQ498" s="610"/>
      <c r="BR498" s="610"/>
      <c r="BS498" s="586"/>
      <c r="BT498" s="586"/>
      <c r="BU498" s="586"/>
      <c r="BV498" s="586"/>
      <c r="BW498" s="586"/>
      <c r="BX498" s="586"/>
    </row>
    <row r="499" spans="9:76" s="305" customFormat="1" x14ac:dyDescent="0.2">
      <c r="I499" s="574"/>
      <c r="T499" s="574"/>
      <c r="U499" s="602"/>
      <c r="V499" s="597"/>
      <c r="W499" s="602"/>
      <c r="X499" s="597"/>
      <c r="Y499" s="575"/>
      <c r="Z499" s="575"/>
      <c r="AA499" s="575"/>
      <c r="AB499" s="586"/>
      <c r="AC499" s="586"/>
      <c r="AD499" s="586"/>
      <c r="AE499" s="586"/>
      <c r="AF499" s="586"/>
      <c r="AG499" s="574"/>
      <c r="AH499" s="574"/>
      <c r="AI499" s="574"/>
      <c r="AJ499" s="574"/>
      <c r="AK499" s="574"/>
      <c r="AL499" s="586"/>
      <c r="AM499" s="586"/>
      <c r="AN499" s="586"/>
      <c r="AO499" s="586"/>
      <c r="AP499" s="586"/>
      <c r="AQ499" s="586"/>
      <c r="AR499" s="586"/>
      <c r="AS499" s="586"/>
      <c r="AT499" s="586"/>
      <c r="AU499" s="586"/>
      <c r="AV499" s="586"/>
      <c r="AW499" s="586"/>
      <c r="AX499" s="586"/>
      <c r="AY499" s="586"/>
      <c r="AZ499" s="586"/>
      <c r="BA499" s="586"/>
      <c r="BB499" s="586"/>
      <c r="BC499" s="586"/>
      <c r="BD499" s="586"/>
      <c r="BE499" s="586"/>
      <c r="BF499" s="586"/>
      <c r="BG499" s="586"/>
      <c r="BH499" s="586"/>
      <c r="BI499" s="586"/>
      <c r="BJ499" s="586"/>
      <c r="BK499" s="586"/>
      <c r="BL499" s="586"/>
      <c r="BM499" s="586"/>
      <c r="BN499" s="586"/>
      <c r="BO499" s="575"/>
      <c r="BP499" s="575"/>
      <c r="BQ499" s="610"/>
      <c r="BR499" s="610"/>
      <c r="BS499" s="586"/>
      <c r="BT499" s="586"/>
      <c r="BU499" s="586"/>
      <c r="BV499" s="586"/>
      <c r="BW499" s="586"/>
      <c r="BX499" s="586"/>
    </row>
    <row r="500" spans="9:76" s="305" customFormat="1" x14ac:dyDescent="0.2">
      <c r="I500" s="574"/>
      <c r="T500" s="574"/>
      <c r="U500" s="602"/>
      <c r="V500" s="597"/>
      <c r="W500" s="602"/>
      <c r="X500" s="597"/>
      <c r="Y500" s="575"/>
      <c r="Z500" s="575"/>
      <c r="AA500" s="575"/>
      <c r="AB500" s="586"/>
      <c r="AC500" s="586"/>
      <c r="AD500" s="586"/>
      <c r="AE500" s="586"/>
      <c r="AF500" s="586"/>
      <c r="AG500" s="574"/>
      <c r="AH500" s="574"/>
      <c r="AI500" s="574"/>
      <c r="AJ500" s="574"/>
      <c r="AK500" s="574"/>
      <c r="AL500" s="586"/>
      <c r="AM500" s="586"/>
      <c r="AN500" s="586"/>
      <c r="AO500" s="586"/>
      <c r="AP500" s="586"/>
      <c r="AQ500" s="586"/>
      <c r="AR500" s="586"/>
      <c r="AS500" s="586"/>
      <c r="AT500" s="586"/>
      <c r="AU500" s="586"/>
      <c r="AV500" s="586"/>
      <c r="AW500" s="586"/>
      <c r="AX500" s="586"/>
      <c r="AY500" s="586"/>
      <c r="AZ500" s="586"/>
      <c r="BA500" s="586"/>
      <c r="BB500" s="586"/>
      <c r="BC500" s="586"/>
      <c r="BD500" s="586"/>
      <c r="BE500" s="586"/>
      <c r="BF500" s="586"/>
      <c r="BG500" s="586"/>
      <c r="BH500" s="586"/>
      <c r="BI500" s="586"/>
      <c r="BJ500" s="586"/>
      <c r="BK500" s="586"/>
      <c r="BL500" s="586"/>
      <c r="BM500" s="586"/>
      <c r="BN500" s="586"/>
      <c r="BO500" s="575"/>
      <c r="BP500" s="575"/>
      <c r="BQ500" s="610"/>
      <c r="BR500" s="610"/>
      <c r="BS500" s="586"/>
      <c r="BT500" s="586"/>
      <c r="BU500" s="586"/>
      <c r="BV500" s="586"/>
      <c r="BW500" s="586"/>
      <c r="BX500" s="586"/>
    </row>
    <row r="501" spans="9:76" s="305" customFormat="1" x14ac:dyDescent="0.2">
      <c r="I501" s="574"/>
      <c r="T501" s="574"/>
      <c r="U501" s="602"/>
      <c r="V501" s="597"/>
      <c r="W501" s="602"/>
      <c r="X501" s="597"/>
      <c r="Y501" s="575"/>
      <c r="Z501" s="575"/>
      <c r="AA501" s="575"/>
      <c r="AB501" s="586"/>
      <c r="AC501" s="586"/>
      <c r="AD501" s="586"/>
      <c r="AE501" s="586"/>
      <c r="AF501" s="586"/>
      <c r="AG501" s="574"/>
      <c r="AH501" s="574"/>
      <c r="AI501" s="574"/>
      <c r="AJ501" s="574"/>
      <c r="AK501" s="574"/>
      <c r="AL501" s="586"/>
      <c r="AM501" s="586"/>
      <c r="AN501" s="586"/>
      <c r="AO501" s="586"/>
      <c r="AP501" s="586"/>
      <c r="AQ501" s="586"/>
      <c r="AR501" s="586"/>
      <c r="AS501" s="586"/>
      <c r="AT501" s="586"/>
      <c r="AU501" s="586"/>
      <c r="AV501" s="586"/>
      <c r="AW501" s="586"/>
      <c r="AX501" s="586"/>
      <c r="AY501" s="586"/>
      <c r="AZ501" s="586"/>
      <c r="BA501" s="586"/>
      <c r="BB501" s="586"/>
      <c r="BC501" s="586"/>
      <c r="BD501" s="586"/>
      <c r="BE501" s="586"/>
      <c r="BF501" s="586"/>
      <c r="BG501" s="586"/>
      <c r="BH501" s="586"/>
      <c r="BI501" s="586"/>
      <c r="BJ501" s="586"/>
      <c r="BK501" s="586"/>
      <c r="BL501" s="586"/>
      <c r="BM501" s="586"/>
      <c r="BN501" s="586"/>
      <c r="BO501" s="575"/>
      <c r="BP501" s="575"/>
      <c r="BQ501" s="610"/>
      <c r="BR501" s="610"/>
      <c r="BS501" s="586"/>
      <c r="BT501" s="586"/>
      <c r="BU501" s="586"/>
      <c r="BV501" s="586"/>
      <c r="BW501" s="586"/>
      <c r="BX501" s="586"/>
    </row>
    <row r="502" spans="9:76" s="305" customFormat="1" x14ac:dyDescent="0.2">
      <c r="I502" s="574"/>
      <c r="T502" s="574"/>
      <c r="U502" s="602"/>
      <c r="V502" s="597"/>
      <c r="W502" s="602"/>
      <c r="X502" s="597"/>
      <c r="Y502" s="575"/>
      <c r="Z502" s="575"/>
      <c r="AA502" s="575"/>
      <c r="AB502" s="586"/>
      <c r="AC502" s="586"/>
      <c r="AD502" s="586"/>
      <c r="AE502" s="586"/>
      <c r="AF502" s="586"/>
      <c r="AG502" s="574"/>
      <c r="AH502" s="574"/>
      <c r="AI502" s="574"/>
      <c r="AJ502" s="574"/>
      <c r="AK502" s="574"/>
      <c r="AL502" s="586"/>
      <c r="AM502" s="586"/>
      <c r="AN502" s="586"/>
      <c r="AO502" s="586"/>
      <c r="AP502" s="586"/>
      <c r="AQ502" s="586"/>
      <c r="AR502" s="586"/>
      <c r="AS502" s="586"/>
      <c r="AT502" s="586"/>
      <c r="AU502" s="586"/>
      <c r="AV502" s="586"/>
      <c r="AW502" s="586"/>
      <c r="AX502" s="586"/>
      <c r="AY502" s="586"/>
      <c r="AZ502" s="586"/>
      <c r="BA502" s="586"/>
      <c r="BB502" s="586"/>
      <c r="BC502" s="586"/>
      <c r="BD502" s="586"/>
      <c r="BE502" s="586"/>
      <c r="BF502" s="586"/>
      <c r="BG502" s="586"/>
      <c r="BH502" s="586"/>
      <c r="BI502" s="586"/>
      <c r="BJ502" s="586"/>
      <c r="BK502" s="586"/>
      <c r="BL502" s="586"/>
      <c r="BM502" s="586"/>
      <c r="BN502" s="586"/>
      <c r="BO502" s="575"/>
      <c r="BP502" s="575"/>
      <c r="BQ502" s="610"/>
      <c r="BR502" s="610"/>
      <c r="BS502" s="586"/>
      <c r="BT502" s="586"/>
      <c r="BU502" s="586"/>
      <c r="BV502" s="586"/>
      <c r="BW502" s="586"/>
      <c r="BX502" s="586"/>
    </row>
    <row r="503" spans="9:76" s="305" customFormat="1" x14ac:dyDescent="0.2">
      <c r="I503" s="574"/>
      <c r="T503" s="574"/>
      <c r="U503" s="602"/>
      <c r="V503" s="597"/>
      <c r="W503" s="602"/>
      <c r="X503" s="597"/>
      <c r="Y503" s="575"/>
      <c r="Z503" s="575"/>
      <c r="AA503" s="575"/>
      <c r="AB503" s="586"/>
      <c r="AC503" s="586"/>
      <c r="AD503" s="586"/>
      <c r="AE503" s="586"/>
      <c r="AF503" s="586"/>
      <c r="AG503" s="574"/>
      <c r="AH503" s="574"/>
      <c r="AI503" s="574"/>
      <c r="AJ503" s="574"/>
      <c r="AK503" s="574"/>
      <c r="AL503" s="586"/>
      <c r="AM503" s="586"/>
      <c r="AN503" s="586"/>
      <c r="AO503" s="586"/>
      <c r="AP503" s="586"/>
      <c r="AQ503" s="586"/>
      <c r="AR503" s="586"/>
      <c r="AS503" s="586"/>
      <c r="AT503" s="586"/>
      <c r="AU503" s="586"/>
      <c r="AV503" s="586"/>
      <c r="AW503" s="586"/>
      <c r="AX503" s="586"/>
      <c r="AY503" s="586"/>
      <c r="AZ503" s="586"/>
      <c r="BA503" s="586"/>
      <c r="BB503" s="586"/>
      <c r="BC503" s="586"/>
      <c r="BD503" s="586"/>
      <c r="BE503" s="586"/>
      <c r="BF503" s="586"/>
      <c r="BG503" s="586"/>
      <c r="BH503" s="586"/>
      <c r="BI503" s="586"/>
      <c r="BJ503" s="586"/>
      <c r="BK503" s="586"/>
      <c r="BL503" s="586"/>
      <c r="BM503" s="586"/>
      <c r="BN503" s="586"/>
      <c r="BO503" s="575"/>
      <c r="BP503" s="575"/>
      <c r="BQ503" s="610"/>
      <c r="BR503" s="610"/>
      <c r="BS503" s="586"/>
      <c r="BT503" s="586"/>
      <c r="BU503" s="586"/>
      <c r="BV503" s="586"/>
      <c r="BW503" s="586"/>
      <c r="BX503" s="586"/>
    </row>
    <row r="504" spans="9:76" s="305" customFormat="1" x14ac:dyDescent="0.2">
      <c r="I504" s="574"/>
      <c r="T504" s="574"/>
      <c r="U504" s="602"/>
      <c r="V504" s="597"/>
      <c r="W504" s="602"/>
      <c r="X504" s="597"/>
      <c r="Y504" s="575"/>
      <c r="Z504" s="575"/>
      <c r="AA504" s="575"/>
      <c r="AB504" s="586"/>
      <c r="AC504" s="586"/>
      <c r="AD504" s="586"/>
      <c r="AE504" s="586"/>
      <c r="AF504" s="586"/>
      <c r="AG504" s="574"/>
      <c r="AH504" s="574"/>
      <c r="AI504" s="574"/>
      <c r="AJ504" s="574"/>
      <c r="AK504" s="574"/>
      <c r="AL504" s="586"/>
      <c r="AM504" s="586"/>
      <c r="AN504" s="586"/>
      <c r="AO504" s="586"/>
      <c r="AP504" s="586"/>
      <c r="AQ504" s="586"/>
      <c r="AR504" s="586"/>
      <c r="AS504" s="586"/>
      <c r="AT504" s="586"/>
      <c r="AU504" s="586"/>
      <c r="AV504" s="586"/>
      <c r="AW504" s="586"/>
      <c r="AX504" s="586"/>
      <c r="AY504" s="586"/>
      <c r="AZ504" s="586"/>
      <c r="BA504" s="586"/>
      <c r="BB504" s="586"/>
      <c r="BC504" s="586"/>
      <c r="BD504" s="586"/>
      <c r="BE504" s="586"/>
      <c r="BF504" s="586"/>
      <c r="BG504" s="586"/>
      <c r="BH504" s="586"/>
      <c r="BI504" s="586"/>
      <c r="BJ504" s="586"/>
      <c r="BK504" s="586"/>
      <c r="BL504" s="586"/>
      <c r="BM504" s="586"/>
      <c r="BN504" s="586"/>
      <c r="BO504" s="575"/>
      <c r="BP504" s="575"/>
      <c r="BQ504" s="610"/>
      <c r="BR504" s="610"/>
      <c r="BS504" s="586"/>
      <c r="BT504" s="586"/>
      <c r="BU504" s="586"/>
      <c r="BV504" s="586"/>
      <c r="BW504" s="586"/>
      <c r="BX504" s="586"/>
    </row>
    <row r="505" spans="9:76" s="305" customFormat="1" x14ac:dyDescent="0.2">
      <c r="I505" s="574"/>
      <c r="T505" s="574"/>
      <c r="U505" s="602"/>
      <c r="V505" s="597"/>
      <c r="W505" s="602"/>
      <c r="X505" s="597"/>
      <c r="Y505" s="575"/>
      <c r="Z505" s="575"/>
      <c r="AA505" s="575"/>
      <c r="AB505" s="586"/>
      <c r="AC505" s="586"/>
      <c r="AD505" s="586"/>
      <c r="AE505" s="586"/>
      <c r="AF505" s="586"/>
      <c r="AG505" s="574"/>
      <c r="AH505" s="574"/>
      <c r="AI505" s="574"/>
      <c r="AJ505" s="574"/>
      <c r="AK505" s="574"/>
      <c r="AL505" s="586"/>
      <c r="AM505" s="586"/>
      <c r="AN505" s="586"/>
      <c r="AO505" s="586"/>
      <c r="AP505" s="586"/>
      <c r="AQ505" s="586"/>
      <c r="AR505" s="586"/>
      <c r="AS505" s="586"/>
      <c r="AT505" s="586"/>
      <c r="AU505" s="586"/>
      <c r="AV505" s="586"/>
      <c r="AW505" s="586"/>
      <c r="AX505" s="586"/>
      <c r="AY505" s="586"/>
      <c r="AZ505" s="586"/>
      <c r="BA505" s="586"/>
      <c r="BB505" s="586"/>
      <c r="BC505" s="586"/>
      <c r="BD505" s="586"/>
      <c r="BE505" s="586"/>
      <c r="BF505" s="586"/>
      <c r="BG505" s="586"/>
      <c r="BH505" s="586"/>
      <c r="BI505" s="586"/>
      <c r="BJ505" s="586"/>
      <c r="BK505" s="586"/>
      <c r="BL505" s="586"/>
      <c r="BM505" s="586"/>
      <c r="BN505" s="586"/>
      <c r="BO505" s="575"/>
      <c r="BP505" s="575"/>
      <c r="BQ505" s="610"/>
      <c r="BR505" s="610"/>
      <c r="BS505" s="586"/>
      <c r="BT505" s="586"/>
      <c r="BU505" s="586"/>
      <c r="BV505" s="586"/>
      <c r="BW505" s="586"/>
      <c r="BX505" s="586"/>
    </row>
    <row r="506" spans="9:76" s="305" customFormat="1" x14ac:dyDescent="0.2">
      <c r="I506" s="574"/>
      <c r="T506" s="574"/>
      <c r="U506" s="602"/>
      <c r="V506" s="597"/>
      <c r="W506" s="602"/>
      <c r="X506" s="597"/>
      <c r="Y506" s="575"/>
      <c r="Z506" s="575"/>
      <c r="AA506" s="575"/>
      <c r="AB506" s="586"/>
      <c r="AC506" s="586"/>
      <c r="AD506" s="586"/>
      <c r="AE506" s="586"/>
      <c r="AF506" s="586"/>
      <c r="AG506" s="574"/>
      <c r="AH506" s="574"/>
      <c r="AI506" s="574"/>
      <c r="AJ506" s="574"/>
      <c r="AK506" s="574"/>
      <c r="AL506" s="586"/>
      <c r="AM506" s="586"/>
      <c r="AN506" s="586"/>
      <c r="AO506" s="586"/>
      <c r="AP506" s="586"/>
      <c r="AQ506" s="586"/>
      <c r="AR506" s="586"/>
      <c r="AS506" s="586"/>
      <c r="AT506" s="586"/>
      <c r="AU506" s="586"/>
      <c r="AV506" s="586"/>
      <c r="AW506" s="586"/>
      <c r="AX506" s="586"/>
      <c r="AY506" s="586"/>
      <c r="AZ506" s="586"/>
      <c r="BA506" s="586"/>
      <c r="BB506" s="586"/>
      <c r="BC506" s="586"/>
      <c r="BD506" s="586"/>
      <c r="BE506" s="586"/>
      <c r="BF506" s="586"/>
      <c r="BG506" s="586"/>
      <c r="BH506" s="586"/>
      <c r="BI506" s="586"/>
      <c r="BJ506" s="586"/>
      <c r="BK506" s="586"/>
      <c r="BL506" s="586"/>
      <c r="BM506" s="586"/>
      <c r="BN506" s="586"/>
      <c r="BO506" s="575"/>
      <c r="BP506" s="575"/>
      <c r="BQ506" s="610"/>
      <c r="BR506" s="610"/>
      <c r="BS506" s="586"/>
      <c r="BT506" s="586"/>
      <c r="BU506" s="586"/>
      <c r="BV506" s="586"/>
      <c r="BW506" s="586"/>
      <c r="BX506" s="586"/>
    </row>
    <row r="507" spans="9:76" s="305" customFormat="1" x14ac:dyDescent="0.2">
      <c r="I507" s="574"/>
      <c r="T507" s="574"/>
      <c r="U507" s="602"/>
      <c r="V507" s="597"/>
      <c r="W507" s="602"/>
      <c r="X507" s="597"/>
      <c r="Y507" s="575"/>
      <c r="Z507" s="575"/>
      <c r="AA507" s="575"/>
      <c r="AB507" s="586"/>
      <c r="AC507" s="586"/>
      <c r="AD507" s="586"/>
      <c r="AE507" s="586"/>
      <c r="AF507" s="586"/>
      <c r="AG507" s="574"/>
      <c r="AH507" s="574"/>
      <c r="AI507" s="574"/>
      <c r="AJ507" s="574"/>
      <c r="AK507" s="574"/>
      <c r="AL507" s="586"/>
      <c r="AM507" s="586"/>
      <c r="AN507" s="586"/>
      <c r="AO507" s="586"/>
      <c r="AP507" s="586"/>
      <c r="AQ507" s="586"/>
      <c r="AR507" s="586"/>
      <c r="AS507" s="586"/>
      <c r="AT507" s="586"/>
      <c r="AU507" s="586"/>
      <c r="AV507" s="586"/>
      <c r="AW507" s="586"/>
      <c r="AX507" s="586"/>
      <c r="AY507" s="586"/>
      <c r="AZ507" s="586"/>
      <c r="BA507" s="586"/>
      <c r="BB507" s="586"/>
      <c r="BC507" s="586"/>
      <c r="BD507" s="586"/>
      <c r="BE507" s="586"/>
      <c r="BF507" s="586"/>
      <c r="BG507" s="586"/>
      <c r="BH507" s="586"/>
      <c r="BI507" s="586"/>
      <c r="BJ507" s="586"/>
      <c r="BK507" s="586"/>
      <c r="BL507" s="586"/>
      <c r="BM507" s="586"/>
      <c r="BN507" s="586"/>
      <c r="BO507" s="575"/>
      <c r="BP507" s="575"/>
      <c r="BQ507" s="610"/>
      <c r="BR507" s="610"/>
      <c r="BS507" s="586"/>
      <c r="BT507" s="586"/>
      <c r="BU507" s="586"/>
      <c r="BV507" s="586"/>
      <c r="BW507" s="586"/>
      <c r="BX507" s="586"/>
    </row>
    <row r="508" spans="9:76" s="305" customFormat="1" x14ac:dyDescent="0.2">
      <c r="I508" s="574"/>
      <c r="T508" s="574"/>
      <c r="U508" s="602"/>
      <c r="V508" s="597"/>
      <c r="W508" s="602"/>
      <c r="X508" s="597"/>
      <c r="Y508" s="575"/>
      <c r="Z508" s="575"/>
      <c r="AA508" s="575"/>
      <c r="AB508" s="586"/>
      <c r="AC508" s="586"/>
      <c r="AD508" s="586"/>
      <c r="AE508" s="586"/>
      <c r="AF508" s="586"/>
      <c r="AG508" s="574"/>
      <c r="AH508" s="574"/>
      <c r="AI508" s="574"/>
      <c r="AJ508" s="574"/>
      <c r="AK508" s="574"/>
      <c r="AL508" s="586"/>
      <c r="AM508" s="586"/>
      <c r="AN508" s="586"/>
      <c r="AO508" s="586"/>
      <c r="AP508" s="586"/>
      <c r="AQ508" s="586"/>
      <c r="AR508" s="586"/>
      <c r="AS508" s="586"/>
      <c r="AT508" s="586"/>
      <c r="AU508" s="586"/>
      <c r="AV508" s="586"/>
      <c r="AW508" s="586"/>
      <c r="AX508" s="586"/>
      <c r="AY508" s="586"/>
      <c r="AZ508" s="586"/>
      <c r="BA508" s="586"/>
      <c r="BB508" s="586"/>
      <c r="BC508" s="586"/>
      <c r="BD508" s="586"/>
      <c r="BE508" s="586"/>
      <c r="BF508" s="586"/>
      <c r="BG508" s="586"/>
      <c r="BH508" s="586"/>
      <c r="BI508" s="586"/>
      <c r="BJ508" s="586"/>
      <c r="BK508" s="586"/>
      <c r="BL508" s="586"/>
      <c r="BM508" s="586"/>
      <c r="BN508" s="586"/>
      <c r="BO508" s="575"/>
      <c r="BP508" s="575"/>
      <c r="BQ508" s="610"/>
      <c r="BR508" s="610"/>
      <c r="BS508" s="586"/>
      <c r="BT508" s="586"/>
      <c r="BU508" s="586"/>
      <c r="BV508" s="586"/>
      <c r="BW508" s="586"/>
      <c r="BX508" s="586"/>
    </row>
    <row r="509" spans="9:76" s="305" customFormat="1" x14ac:dyDescent="0.2">
      <c r="I509" s="574"/>
      <c r="T509" s="574"/>
      <c r="U509" s="602"/>
      <c r="V509" s="597"/>
      <c r="W509" s="602"/>
      <c r="X509" s="597"/>
      <c r="Y509" s="575"/>
      <c r="Z509" s="575"/>
      <c r="AA509" s="575"/>
      <c r="AB509" s="586"/>
      <c r="AC509" s="586"/>
      <c r="AD509" s="586"/>
      <c r="AE509" s="586"/>
      <c r="AF509" s="586"/>
      <c r="AG509" s="574"/>
      <c r="AH509" s="574"/>
      <c r="AI509" s="574"/>
      <c r="AJ509" s="574"/>
      <c r="AK509" s="574"/>
      <c r="AL509" s="586"/>
      <c r="AM509" s="586"/>
      <c r="AN509" s="586"/>
      <c r="AO509" s="586"/>
      <c r="AP509" s="586"/>
      <c r="AQ509" s="586"/>
      <c r="AR509" s="586"/>
      <c r="AS509" s="586"/>
      <c r="AT509" s="586"/>
      <c r="AU509" s="586"/>
      <c r="AV509" s="586"/>
      <c r="AW509" s="586"/>
      <c r="AX509" s="586"/>
      <c r="AY509" s="586"/>
      <c r="AZ509" s="586"/>
      <c r="BA509" s="586"/>
      <c r="BB509" s="586"/>
      <c r="BC509" s="586"/>
      <c r="BD509" s="586"/>
      <c r="BE509" s="586"/>
      <c r="BF509" s="586"/>
      <c r="BG509" s="586"/>
      <c r="BH509" s="586"/>
      <c r="BI509" s="586"/>
      <c r="BJ509" s="586"/>
      <c r="BK509" s="586"/>
      <c r="BL509" s="586"/>
      <c r="BM509" s="586"/>
      <c r="BN509" s="586"/>
      <c r="BO509" s="575"/>
      <c r="BP509" s="575"/>
      <c r="BQ509" s="610"/>
      <c r="BR509" s="610"/>
      <c r="BS509" s="586"/>
      <c r="BT509" s="586"/>
      <c r="BU509" s="586"/>
      <c r="BV509" s="586"/>
      <c r="BW509" s="586"/>
      <c r="BX509" s="586"/>
    </row>
    <row r="510" spans="9:76" s="305" customFormat="1" x14ac:dyDescent="0.2">
      <c r="I510" s="574"/>
      <c r="T510" s="574"/>
      <c r="U510" s="602"/>
      <c r="V510" s="597"/>
      <c r="W510" s="602"/>
      <c r="X510" s="597"/>
      <c r="Y510" s="575"/>
      <c r="Z510" s="575"/>
      <c r="AA510" s="575"/>
      <c r="AB510" s="586"/>
      <c r="AC510" s="586"/>
      <c r="AD510" s="586"/>
      <c r="AE510" s="586"/>
      <c r="AF510" s="586"/>
      <c r="AG510" s="574"/>
      <c r="AH510" s="574"/>
      <c r="AI510" s="574"/>
      <c r="AJ510" s="574"/>
      <c r="AK510" s="574"/>
      <c r="AL510" s="586"/>
      <c r="AM510" s="586"/>
      <c r="AN510" s="586"/>
      <c r="AO510" s="586"/>
      <c r="AP510" s="586"/>
      <c r="AQ510" s="586"/>
      <c r="AR510" s="586"/>
      <c r="AS510" s="586"/>
      <c r="AT510" s="586"/>
      <c r="AU510" s="586"/>
      <c r="AV510" s="586"/>
      <c r="AW510" s="586"/>
      <c r="AX510" s="586"/>
      <c r="AY510" s="586"/>
      <c r="AZ510" s="586"/>
      <c r="BA510" s="586"/>
      <c r="BB510" s="586"/>
      <c r="BC510" s="586"/>
      <c r="BD510" s="586"/>
      <c r="BE510" s="586"/>
      <c r="BF510" s="586"/>
      <c r="BG510" s="586"/>
      <c r="BH510" s="586"/>
      <c r="BI510" s="586"/>
      <c r="BJ510" s="586"/>
      <c r="BK510" s="586"/>
      <c r="BL510" s="586"/>
      <c r="BM510" s="586"/>
      <c r="BN510" s="586"/>
      <c r="BO510" s="575"/>
      <c r="BP510" s="575"/>
      <c r="BQ510" s="610"/>
      <c r="BR510" s="610"/>
      <c r="BS510" s="586"/>
      <c r="BT510" s="586"/>
      <c r="BU510" s="586"/>
      <c r="BV510" s="586"/>
      <c r="BW510" s="586"/>
      <c r="BX510" s="586"/>
    </row>
    <row r="511" spans="9:76" s="305" customFormat="1" x14ac:dyDescent="0.2">
      <c r="I511" s="574"/>
      <c r="T511" s="574"/>
      <c r="U511" s="602"/>
      <c r="V511" s="597"/>
      <c r="W511" s="602"/>
      <c r="X511" s="597"/>
      <c r="Y511" s="575"/>
      <c r="Z511" s="575"/>
      <c r="AA511" s="575"/>
      <c r="AB511" s="586"/>
      <c r="AC511" s="586"/>
      <c r="AD511" s="586"/>
      <c r="AE511" s="586"/>
      <c r="AF511" s="586"/>
      <c r="AG511" s="574"/>
      <c r="AH511" s="574"/>
      <c r="AI511" s="574"/>
      <c r="AJ511" s="574"/>
      <c r="AK511" s="574"/>
      <c r="AL511" s="586"/>
      <c r="AM511" s="586"/>
      <c r="AN511" s="586"/>
      <c r="AO511" s="586"/>
      <c r="AP511" s="586"/>
      <c r="AQ511" s="586"/>
      <c r="AR511" s="586"/>
      <c r="AS511" s="586"/>
      <c r="AT511" s="586"/>
      <c r="AU511" s="586"/>
      <c r="AV511" s="586"/>
      <c r="AW511" s="586"/>
      <c r="AX511" s="586"/>
      <c r="AY511" s="586"/>
      <c r="AZ511" s="586"/>
      <c r="BA511" s="586"/>
      <c r="BB511" s="586"/>
      <c r="BC511" s="586"/>
      <c r="BD511" s="586"/>
      <c r="BE511" s="586"/>
      <c r="BF511" s="586"/>
      <c r="BG511" s="586"/>
      <c r="BH511" s="586"/>
      <c r="BI511" s="586"/>
      <c r="BJ511" s="586"/>
      <c r="BK511" s="586"/>
      <c r="BL511" s="586"/>
      <c r="BM511" s="586"/>
      <c r="BN511" s="586"/>
      <c r="BO511" s="575"/>
      <c r="BP511" s="575"/>
      <c r="BQ511" s="610"/>
      <c r="BR511" s="610"/>
      <c r="BS511" s="586"/>
      <c r="BT511" s="586"/>
      <c r="BU511" s="586"/>
      <c r="BV511" s="586"/>
      <c r="BW511" s="586"/>
      <c r="BX511" s="586"/>
    </row>
    <row r="512" spans="9:76" s="305" customFormat="1" x14ac:dyDescent="0.2">
      <c r="I512" s="574"/>
      <c r="T512" s="574"/>
      <c r="U512" s="602"/>
      <c r="V512" s="597"/>
      <c r="W512" s="602"/>
      <c r="X512" s="597"/>
      <c r="Y512" s="575"/>
      <c r="Z512" s="575"/>
      <c r="AA512" s="575"/>
      <c r="AB512" s="586"/>
      <c r="AC512" s="586"/>
      <c r="AD512" s="586"/>
      <c r="AE512" s="586"/>
      <c r="AF512" s="586"/>
      <c r="AG512" s="574"/>
      <c r="AH512" s="574"/>
      <c r="AI512" s="574"/>
      <c r="AJ512" s="574"/>
      <c r="AK512" s="574"/>
      <c r="AL512" s="586"/>
      <c r="AM512" s="586"/>
      <c r="AN512" s="586"/>
      <c r="AO512" s="586"/>
      <c r="AP512" s="586"/>
      <c r="AQ512" s="586"/>
      <c r="AR512" s="586"/>
      <c r="AS512" s="586"/>
      <c r="AT512" s="586"/>
      <c r="AU512" s="586"/>
      <c r="AV512" s="586"/>
      <c r="AW512" s="586"/>
      <c r="AX512" s="586"/>
      <c r="AY512" s="586"/>
      <c r="AZ512" s="586"/>
      <c r="BA512" s="586"/>
      <c r="BB512" s="586"/>
      <c r="BC512" s="586"/>
      <c r="BD512" s="586"/>
      <c r="BE512" s="586"/>
      <c r="BF512" s="586"/>
      <c r="BG512" s="586"/>
      <c r="BH512" s="586"/>
      <c r="BI512" s="586"/>
      <c r="BJ512" s="586"/>
      <c r="BK512" s="586"/>
      <c r="BL512" s="586"/>
      <c r="BM512" s="586"/>
      <c r="BN512" s="586"/>
      <c r="BO512" s="575"/>
      <c r="BP512" s="575"/>
      <c r="BQ512" s="610"/>
      <c r="BR512" s="610"/>
      <c r="BS512" s="586"/>
      <c r="BT512" s="586"/>
      <c r="BU512" s="586"/>
      <c r="BV512" s="586"/>
      <c r="BW512" s="586"/>
      <c r="BX512" s="586"/>
    </row>
    <row r="513" spans="9:76" s="305" customFormat="1" x14ac:dyDescent="0.2">
      <c r="I513" s="574"/>
      <c r="T513" s="574"/>
      <c r="U513" s="602"/>
      <c r="V513" s="597"/>
      <c r="W513" s="602"/>
      <c r="X513" s="597"/>
      <c r="Y513" s="575"/>
      <c r="Z513" s="575"/>
      <c r="AA513" s="575"/>
      <c r="AB513" s="586"/>
      <c r="AC513" s="586"/>
      <c r="AD513" s="586"/>
      <c r="AE513" s="586"/>
      <c r="AF513" s="586"/>
      <c r="AG513" s="574"/>
      <c r="AH513" s="574"/>
      <c r="AI513" s="574"/>
      <c r="AJ513" s="574"/>
      <c r="AK513" s="574"/>
      <c r="AL513" s="586"/>
      <c r="AM513" s="586"/>
      <c r="AN513" s="586"/>
      <c r="AO513" s="586"/>
      <c r="AP513" s="586"/>
      <c r="AQ513" s="586"/>
      <c r="AR513" s="586"/>
      <c r="AS513" s="586"/>
      <c r="AT513" s="586"/>
      <c r="AU513" s="586"/>
      <c r="AV513" s="586"/>
      <c r="AW513" s="586"/>
      <c r="AX513" s="586"/>
      <c r="AY513" s="586"/>
      <c r="AZ513" s="586"/>
      <c r="BA513" s="586"/>
      <c r="BB513" s="586"/>
      <c r="BC513" s="586"/>
      <c r="BD513" s="586"/>
      <c r="BE513" s="586"/>
      <c r="BF513" s="586"/>
      <c r="BG513" s="586"/>
      <c r="BH513" s="586"/>
      <c r="BI513" s="586"/>
      <c r="BJ513" s="586"/>
      <c r="BK513" s="586"/>
      <c r="BL513" s="586"/>
      <c r="BM513" s="586"/>
      <c r="BN513" s="586"/>
      <c r="BO513" s="575"/>
      <c r="BP513" s="575"/>
      <c r="BQ513" s="610"/>
      <c r="BR513" s="610"/>
      <c r="BS513" s="586"/>
      <c r="BT513" s="586"/>
      <c r="BU513" s="586"/>
      <c r="BV513" s="586"/>
      <c r="BW513" s="586"/>
      <c r="BX513" s="586"/>
    </row>
    <row r="514" spans="9:76" s="305" customFormat="1" x14ac:dyDescent="0.2">
      <c r="I514" s="574"/>
      <c r="T514" s="574"/>
      <c r="U514" s="602"/>
      <c r="V514" s="597"/>
      <c r="W514" s="602"/>
      <c r="X514" s="597"/>
      <c r="Y514" s="575"/>
      <c r="Z514" s="575"/>
      <c r="AA514" s="575"/>
      <c r="AB514" s="586"/>
      <c r="AC514" s="586"/>
      <c r="AD514" s="586"/>
      <c r="AE514" s="586"/>
      <c r="AF514" s="586"/>
      <c r="AG514" s="574"/>
      <c r="AH514" s="574"/>
      <c r="AI514" s="574"/>
      <c r="AJ514" s="574"/>
      <c r="AK514" s="574"/>
      <c r="AL514" s="586"/>
      <c r="AM514" s="586"/>
      <c r="AN514" s="586"/>
      <c r="AO514" s="586"/>
      <c r="AP514" s="586"/>
      <c r="AQ514" s="586"/>
      <c r="AR514" s="586"/>
      <c r="AS514" s="586"/>
      <c r="AT514" s="586"/>
      <c r="AU514" s="586"/>
      <c r="AV514" s="586"/>
      <c r="AW514" s="586"/>
      <c r="AX514" s="586"/>
      <c r="AY514" s="586"/>
      <c r="AZ514" s="586"/>
      <c r="BA514" s="586"/>
      <c r="BB514" s="586"/>
      <c r="BC514" s="586"/>
      <c r="BD514" s="586"/>
      <c r="BE514" s="586"/>
      <c r="BF514" s="586"/>
      <c r="BG514" s="586"/>
      <c r="BH514" s="586"/>
      <c r="BI514" s="586"/>
      <c r="BJ514" s="586"/>
      <c r="BK514" s="586"/>
      <c r="BL514" s="586"/>
      <c r="BM514" s="586"/>
      <c r="BN514" s="586"/>
      <c r="BO514" s="575"/>
      <c r="BP514" s="575"/>
      <c r="BQ514" s="610"/>
      <c r="BR514" s="610"/>
      <c r="BS514" s="586"/>
      <c r="BT514" s="586"/>
      <c r="BU514" s="586"/>
      <c r="BV514" s="586"/>
      <c r="BW514" s="586"/>
      <c r="BX514" s="586"/>
    </row>
    <row r="515" spans="9:76" s="305" customFormat="1" x14ac:dyDescent="0.2">
      <c r="I515" s="574"/>
      <c r="T515" s="574"/>
      <c r="U515" s="602"/>
      <c r="V515" s="597"/>
      <c r="W515" s="602"/>
      <c r="X515" s="597"/>
      <c r="Y515" s="575"/>
      <c r="Z515" s="575"/>
      <c r="AA515" s="575"/>
      <c r="AB515" s="586"/>
      <c r="AC515" s="586"/>
      <c r="AD515" s="586"/>
      <c r="AE515" s="586"/>
      <c r="AF515" s="586"/>
      <c r="AG515" s="574"/>
      <c r="AH515" s="574"/>
      <c r="AI515" s="574"/>
      <c r="AJ515" s="574"/>
      <c r="AK515" s="574"/>
      <c r="AL515" s="586"/>
      <c r="AM515" s="586"/>
      <c r="AN515" s="586"/>
      <c r="AO515" s="586"/>
      <c r="AP515" s="586"/>
      <c r="AQ515" s="586"/>
      <c r="AR515" s="586"/>
      <c r="AS515" s="586"/>
      <c r="AT515" s="586"/>
      <c r="AU515" s="586"/>
      <c r="AV515" s="586"/>
      <c r="AW515" s="586"/>
      <c r="AX515" s="586"/>
      <c r="AY515" s="586"/>
      <c r="AZ515" s="586"/>
      <c r="BA515" s="586"/>
      <c r="BB515" s="586"/>
      <c r="BC515" s="586"/>
      <c r="BD515" s="586"/>
      <c r="BE515" s="586"/>
      <c r="BF515" s="586"/>
      <c r="BG515" s="586"/>
      <c r="BH515" s="586"/>
      <c r="BI515" s="586"/>
      <c r="BJ515" s="586"/>
      <c r="BK515" s="586"/>
      <c r="BL515" s="586"/>
      <c r="BM515" s="586"/>
      <c r="BN515" s="586"/>
      <c r="BO515" s="575"/>
      <c r="BP515" s="575"/>
      <c r="BQ515" s="610"/>
      <c r="BR515" s="610"/>
      <c r="BS515" s="586"/>
      <c r="BT515" s="586"/>
      <c r="BU515" s="586"/>
      <c r="BV515" s="586"/>
      <c r="BW515" s="586"/>
      <c r="BX515" s="586"/>
    </row>
    <row r="516" spans="9:76" s="305" customFormat="1" x14ac:dyDescent="0.2">
      <c r="I516" s="574"/>
      <c r="T516" s="574"/>
      <c r="U516" s="602"/>
      <c r="V516" s="597"/>
      <c r="W516" s="602"/>
      <c r="X516" s="597"/>
      <c r="Y516" s="575"/>
      <c r="Z516" s="575"/>
      <c r="AA516" s="575"/>
      <c r="AB516" s="586"/>
      <c r="AC516" s="586"/>
      <c r="AD516" s="586"/>
      <c r="AE516" s="586"/>
      <c r="AF516" s="586"/>
      <c r="AG516" s="574"/>
      <c r="AH516" s="574"/>
      <c r="AI516" s="574"/>
      <c r="AJ516" s="574"/>
      <c r="AK516" s="574"/>
      <c r="AL516" s="586"/>
      <c r="AM516" s="586"/>
      <c r="AN516" s="586"/>
      <c r="AO516" s="586"/>
      <c r="AP516" s="586"/>
      <c r="AQ516" s="586"/>
      <c r="AR516" s="586"/>
      <c r="AS516" s="586"/>
      <c r="AT516" s="586"/>
      <c r="AU516" s="586"/>
      <c r="AV516" s="586"/>
      <c r="AW516" s="586"/>
      <c r="AX516" s="586"/>
      <c r="AY516" s="586"/>
      <c r="AZ516" s="586"/>
      <c r="BA516" s="586"/>
      <c r="BB516" s="586"/>
      <c r="BC516" s="586"/>
      <c r="BD516" s="586"/>
      <c r="BE516" s="586"/>
      <c r="BF516" s="586"/>
      <c r="BG516" s="586"/>
      <c r="BH516" s="586"/>
      <c r="BI516" s="586"/>
      <c r="BJ516" s="586"/>
      <c r="BK516" s="586"/>
      <c r="BL516" s="586"/>
      <c r="BM516" s="586"/>
      <c r="BN516" s="586"/>
      <c r="BO516" s="575"/>
      <c r="BP516" s="575"/>
      <c r="BQ516" s="610"/>
      <c r="BR516" s="610"/>
      <c r="BS516" s="586"/>
      <c r="BT516" s="586"/>
      <c r="BU516" s="586"/>
      <c r="BV516" s="586"/>
      <c r="BW516" s="586"/>
      <c r="BX516" s="586"/>
    </row>
    <row r="517" spans="9:76" s="305" customFormat="1" x14ac:dyDescent="0.2">
      <c r="I517" s="574"/>
      <c r="T517" s="574"/>
      <c r="U517" s="602"/>
      <c r="V517" s="597"/>
      <c r="W517" s="602"/>
      <c r="X517" s="597"/>
      <c r="Y517" s="575"/>
      <c r="Z517" s="575"/>
      <c r="AA517" s="575"/>
      <c r="AB517" s="586"/>
      <c r="AC517" s="586"/>
      <c r="AD517" s="586"/>
      <c r="AE517" s="586"/>
      <c r="AF517" s="586"/>
      <c r="AG517" s="574"/>
      <c r="AH517" s="574"/>
      <c r="AI517" s="574"/>
      <c r="AJ517" s="574"/>
      <c r="AK517" s="574"/>
      <c r="AL517" s="586"/>
      <c r="AM517" s="586"/>
      <c r="AN517" s="586"/>
      <c r="AO517" s="586"/>
      <c r="AP517" s="586"/>
      <c r="AQ517" s="586"/>
      <c r="AR517" s="586"/>
      <c r="AS517" s="586"/>
      <c r="AT517" s="586"/>
      <c r="AU517" s="586"/>
      <c r="AV517" s="586"/>
      <c r="AW517" s="586"/>
      <c r="AX517" s="586"/>
      <c r="AY517" s="586"/>
      <c r="AZ517" s="586"/>
      <c r="BA517" s="586"/>
      <c r="BB517" s="586"/>
      <c r="BC517" s="586"/>
      <c r="BD517" s="586"/>
      <c r="BE517" s="586"/>
      <c r="BF517" s="586"/>
      <c r="BG517" s="586"/>
      <c r="BH517" s="586"/>
      <c r="BI517" s="586"/>
      <c r="BJ517" s="586"/>
      <c r="BK517" s="586"/>
      <c r="BL517" s="586"/>
      <c r="BM517" s="586"/>
      <c r="BN517" s="586"/>
      <c r="BO517" s="575"/>
      <c r="BP517" s="575"/>
      <c r="BQ517" s="610"/>
      <c r="BR517" s="610"/>
      <c r="BS517" s="586"/>
      <c r="BT517" s="586"/>
      <c r="BU517" s="586"/>
      <c r="BV517" s="586"/>
      <c r="BW517" s="586"/>
      <c r="BX517" s="586"/>
    </row>
    <row r="518" spans="9:76" s="305" customFormat="1" x14ac:dyDescent="0.2">
      <c r="I518" s="574"/>
      <c r="T518" s="574"/>
      <c r="U518" s="602"/>
      <c r="V518" s="597"/>
      <c r="W518" s="602"/>
      <c r="X518" s="597"/>
      <c r="Y518" s="575"/>
      <c r="Z518" s="575"/>
      <c r="AA518" s="575"/>
      <c r="AB518" s="586"/>
      <c r="AC518" s="586"/>
      <c r="AD518" s="586"/>
      <c r="AE518" s="586"/>
      <c r="AF518" s="586"/>
      <c r="AG518" s="574"/>
      <c r="AH518" s="574"/>
      <c r="AI518" s="574"/>
      <c r="AJ518" s="574"/>
      <c r="AK518" s="574"/>
      <c r="AL518" s="586"/>
      <c r="AM518" s="586"/>
      <c r="AN518" s="586"/>
      <c r="AO518" s="586"/>
      <c r="AP518" s="586"/>
      <c r="AQ518" s="586"/>
      <c r="AR518" s="586"/>
      <c r="AS518" s="586"/>
      <c r="AT518" s="586"/>
      <c r="AU518" s="586"/>
      <c r="AV518" s="586"/>
      <c r="AW518" s="586"/>
      <c r="AX518" s="586"/>
      <c r="AY518" s="586"/>
      <c r="AZ518" s="586"/>
      <c r="BA518" s="586"/>
      <c r="BB518" s="586"/>
      <c r="BC518" s="586"/>
      <c r="BD518" s="586"/>
      <c r="BE518" s="586"/>
      <c r="BF518" s="586"/>
      <c r="BG518" s="586"/>
      <c r="BH518" s="586"/>
      <c r="BI518" s="586"/>
      <c r="BJ518" s="586"/>
      <c r="BK518" s="586"/>
      <c r="BL518" s="586"/>
      <c r="BM518" s="586"/>
      <c r="BN518" s="586"/>
      <c r="BO518" s="575"/>
      <c r="BP518" s="575"/>
      <c r="BQ518" s="610"/>
      <c r="BR518" s="610"/>
      <c r="BS518" s="586"/>
      <c r="BT518" s="586"/>
      <c r="BU518" s="586"/>
      <c r="BV518" s="586"/>
      <c r="BW518" s="586"/>
      <c r="BX518" s="586"/>
    </row>
    <row r="519" spans="9:76" s="305" customFormat="1" x14ac:dyDescent="0.2">
      <c r="I519" s="574"/>
      <c r="T519" s="574"/>
      <c r="U519" s="602"/>
      <c r="V519" s="597"/>
      <c r="W519" s="602"/>
      <c r="X519" s="597"/>
      <c r="Y519" s="575"/>
      <c r="Z519" s="575"/>
      <c r="AA519" s="575"/>
      <c r="AB519" s="586"/>
      <c r="AC519" s="586"/>
      <c r="AD519" s="586"/>
      <c r="AE519" s="586"/>
      <c r="AF519" s="586"/>
      <c r="AG519" s="574"/>
      <c r="AH519" s="574"/>
      <c r="AI519" s="574"/>
      <c r="AJ519" s="574"/>
      <c r="AK519" s="574"/>
      <c r="AL519" s="586"/>
      <c r="AM519" s="586"/>
      <c r="AN519" s="586"/>
      <c r="AO519" s="586"/>
      <c r="AP519" s="586"/>
      <c r="AQ519" s="586"/>
      <c r="AR519" s="586"/>
      <c r="AS519" s="586"/>
      <c r="AT519" s="586"/>
      <c r="AU519" s="586"/>
      <c r="AV519" s="586"/>
      <c r="AW519" s="586"/>
      <c r="AX519" s="586"/>
      <c r="AY519" s="586"/>
      <c r="AZ519" s="586"/>
      <c r="BA519" s="586"/>
      <c r="BB519" s="586"/>
      <c r="BC519" s="586"/>
      <c r="BD519" s="586"/>
      <c r="BE519" s="586"/>
      <c r="BF519" s="586"/>
      <c r="BG519" s="586"/>
      <c r="BH519" s="586"/>
      <c r="BI519" s="586"/>
      <c r="BJ519" s="586"/>
      <c r="BK519" s="586"/>
      <c r="BL519" s="586"/>
      <c r="BM519" s="586"/>
      <c r="BN519" s="586"/>
      <c r="BO519" s="575"/>
      <c r="BP519" s="575"/>
      <c r="BQ519" s="610"/>
      <c r="BR519" s="610"/>
      <c r="BS519" s="586"/>
      <c r="BT519" s="586"/>
      <c r="BU519" s="586"/>
      <c r="BV519" s="586"/>
      <c r="BW519" s="586"/>
      <c r="BX519" s="586"/>
    </row>
    <row r="520" spans="9:76" s="305" customFormat="1" x14ac:dyDescent="0.2">
      <c r="I520" s="574"/>
      <c r="T520" s="574"/>
      <c r="U520" s="602"/>
      <c r="V520" s="597"/>
      <c r="W520" s="602"/>
      <c r="X520" s="597"/>
      <c r="Y520" s="575"/>
      <c r="Z520" s="575"/>
      <c r="AA520" s="575"/>
      <c r="AB520" s="586"/>
      <c r="AC520" s="586"/>
      <c r="AD520" s="586"/>
      <c r="AE520" s="586"/>
      <c r="AF520" s="586"/>
      <c r="AG520" s="574"/>
      <c r="AH520" s="574"/>
      <c r="AI520" s="574"/>
      <c r="AJ520" s="574"/>
      <c r="AK520" s="574"/>
      <c r="AL520" s="586"/>
      <c r="AM520" s="586"/>
      <c r="AN520" s="586"/>
      <c r="AO520" s="586"/>
      <c r="AP520" s="586"/>
      <c r="AQ520" s="586"/>
      <c r="AR520" s="586"/>
      <c r="AS520" s="586"/>
      <c r="AT520" s="586"/>
      <c r="AU520" s="586"/>
      <c r="AV520" s="586"/>
      <c r="AW520" s="586"/>
      <c r="AX520" s="586"/>
      <c r="AY520" s="586"/>
      <c r="AZ520" s="586"/>
      <c r="BA520" s="586"/>
      <c r="BB520" s="586"/>
      <c r="BC520" s="586"/>
      <c r="BD520" s="586"/>
      <c r="BE520" s="586"/>
      <c r="BF520" s="586"/>
      <c r="BG520" s="586"/>
      <c r="BH520" s="586"/>
      <c r="BI520" s="586"/>
      <c r="BJ520" s="586"/>
      <c r="BK520" s="586"/>
      <c r="BL520" s="586"/>
      <c r="BM520" s="586"/>
      <c r="BN520" s="586"/>
      <c r="BO520" s="575"/>
      <c r="BP520" s="575"/>
      <c r="BQ520" s="610"/>
      <c r="BR520" s="610"/>
      <c r="BS520" s="586"/>
      <c r="BT520" s="586"/>
      <c r="BU520" s="586"/>
      <c r="BV520" s="586"/>
      <c r="BW520" s="586"/>
      <c r="BX520" s="586"/>
    </row>
    <row r="521" spans="9:76" s="305" customFormat="1" x14ac:dyDescent="0.2">
      <c r="I521" s="574"/>
      <c r="T521" s="574"/>
      <c r="U521" s="602"/>
      <c r="V521" s="597"/>
      <c r="W521" s="602"/>
      <c r="X521" s="597"/>
      <c r="Y521" s="575"/>
      <c r="Z521" s="575"/>
      <c r="AA521" s="575"/>
      <c r="AB521" s="586"/>
      <c r="AC521" s="586"/>
      <c r="AD521" s="586"/>
      <c r="AE521" s="586"/>
      <c r="AF521" s="586"/>
      <c r="AG521" s="574"/>
      <c r="AH521" s="574"/>
      <c r="AI521" s="574"/>
      <c r="AJ521" s="574"/>
      <c r="AK521" s="574"/>
      <c r="AL521" s="586"/>
      <c r="AM521" s="586"/>
      <c r="AN521" s="586"/>
      <c r="AO521" s="586"/>
      <c r="AP521" s="586"/>
      <c r="AQ521" s="586"/>
      <c r="AR521" s="586"/>
      <c r="AS521" s="586"/>
      <c r="AT521" s="586"/>
      <c r="AU521" s="586"/>
      <c r="AV521" s="586"/>
      <c r="AW521" s="586"/>
      <c r="AX521" s="586"/>
      <c r="AY521" s="586"/>
      <c r="AZ521" s="586"/>
      <c r="BA521" s="586"/>
      <c r="BB521" s="586"/>
      <c r="BC521" s="586"/>
      <c r="BD521" s="586"/>
      <c r="BE521" s="586"/>
      <c r="BF521" s="586"/>
      <c r="BG521" s="586"/>
      <c r="BH521" s="586"/>
      <c r="BI521" s="586"/>
      <c r="BJ521" s="586"/>
      <c r="BK521" s="586"/>
      <c r="BL521" s="586"/>
      <c r="BM521" s="586"/>
      <c r="BN521" s="586"/>
      <c r="BO521" s="575"/>
      <c r="BP521" s="575"/>
      <c r="BQ521" s="610"/>
      <c r="BR521" s="610"/>
      <c r="BS521" s="586"/>
      <c r="BT521" s="586"/>
      <c r="BU521" s="586"/>
      <c r="BV521" s="586"/>
      <c r="BW521" s="586"/>
      <c r="BX521" s="586"/>
    </row>
    <row r="522" spans="9:76" s="305" customFormat="1" x14ac:dyDescent="0.2">
      <c r="I522" s="574"/>
      <c r="T522" s="574"/>
      <c r="U522" s="602"/>
      <c r="V522" s="597"/>
      <c r="W522" s="602"/>
      <c r="X522" s="597"/>
      <c r="Y522" s="575"/>
      <c r="Z522" s="575"/>
      <c r="AA522" s="575"/>
      <c r="AB522" s="586"/>
      <c r="AC522" s="586"/>
      <c r="AD522" s="586"/>
      <c r="AE522" s="586"/>
      <c r="AF522" s="586"/>
      <c r="AG522" s="574"/>
      <c r="AH522" s="574"/>
      <c r="AI522" s="574"/>
      <c r="AJ522" s="574"/>
      <c r="AK522" s="574"/>
      <c r="AL522" s="586"/>
      <c r="AM522" s="586"/>
      <c r="AN522" s="586"/>
      <c r="AO522" s="586"/>
      <c r="AP522" s="586"/>
      <c r="AQ522" s="586"/>
      <c r="AR522" s="586"/>
      <c r="AS522" s="586"/>
      <c r="AT522" s="586"/>
      <c r="AU522" s="586"/>
      <c r="AV522" s="586"/>
      <c r="AW522" s="586"/>
      <c r="AX522" s="586"/>
      <c r="AY522" s="586"/>
      <c r="AZ522" s="586"/>
      <c r="BA522" s="586"/>
      <c r="BB522" s="586"/>
      <c r="BC522" s="586"/>
      <c r="BD522" s="586"/>
      <c r="BE522" s="586"/>
      <c r="BF522" s="586"/>
      <c r="BG522" s="586"/>
      <c r="BH522" s="586"/>
      <c r="BI522" s="586"/>
      <c r="BJ522" s="586"/>
      <c r="BK522" s="586"/>
      <c r="BL522" s="586"/>
      <c r="BM522" s="586"/>
      <c r="BN522" s="586"/>
      <c r="BO522" s="575"/>
      <c r="BP522" s="575"/>
      <c r="BQ522" s="610"/>
      <c r="BR522" s="610"/>
      <c r="BS522" s="586"/>
      <c r="BT522" s="586"/>
      <c r="BU522" s="586"/>
      <c r="BV522" s="586"/>
      <c r="BW522" s="586"/>
      <c r="BX522" s="586"/>
    </row>
    <row r="523" spans="9:76" s="305" customFormat="1" x14ac:dyDescent="0.2">
      <c r="I523" s="574"/>
      <c r="T523" s="574"/>
      <c r="U523" s="602"/>
      <c r="V523" s="597"/>
      <c r="W523" s="602"/>
      <c r="X523" s="597"/>
      <c r="Y523" s="575"/>
      <c r="Z523" s="575"/>
      <c r="AA523" s="575"/>
      <c r="AB523" s="586"/>
      <c r="AC523" s="586"/>
      <c r="AD523" s="586"/>
      <c r="AE523" s="586"/>
      <c r="AF523" s="586"/>
      <c r="AG523" s="574"/>
      <c r="AH523" s="574"/>
      <c r="AI523" s="574"/>
      <c r="AJ523" s="574"/>
      <c r="AK523" s="574"/>
      <c r="AL523" s="586"/>
      <c r="AM523" s="586"/>
      <c r="AN523" s="586"/>
      <c r="AO523" s="586"/>
      <c r="AP523" s="586"/>
      <c r="AQ523" s="586"/>
      <c r="AR523" s="586"/>
      <c r="AS523" s="586"/>
      <c r="AT523" s="586"/>
      <c r="AU523" s="586"/>
      <c r="AV523" s="586"/>
      <c r="AW523" s="586"/>
      <c r="AX523" s="586"/>
      <c r="AY523" s="586"/>
      <c r="AZ523" s="586"/>
      <c r="BA523" s="586"/>
      <c r="BB523" s="586"/>
      <c r="BC523" s="586"/>
      <c r="BD523" s="586"/>
      <c r="BE523" s="586"/>
      <c r="BF523" s="586"/>
      <c r="BG523" s="586"/>
      <c r="BH523" s="586"/>
      <c r="BI523" s="586"/>
      <c r="BJ523" s="586"/>
      <c r="BK523" s="586"/>
      <c r="BL523" s="586"/>
      <c r="BM523" s="586"/>
      <c r="BN523" s="586"/>
      <c r="BO523" s="575"/>
      <c r="BP523" s="575"/>
      <c r="BQ523" s="610"/>
      <c r="BR523" s="610"/>
      <c r="BS523" s="586"/>
      <c r="BT523" s="586"/>
      <c r="BU523" s="586"/>
      <c r="BV523" s="586"/>
      <c r="BW523" s="586"/>
      <c r="BX523" s="586"/>
    </row>
    <row r="524" spans="9:76" s="305" customFormat="1" x14ac:dyDescent="0.2">
      <c r="I524" s="574"/>
      <c r="T524" s="574"/>
      <c r="U524" s="602"/>
      <c r="V524" s="597"/>
      <c r="W524" s="602"/>
      <c r="X524" s="597"/>
      <c r="Y524" s="575"/>
      <c r="Z524" s="575"/>
      <c r="AA524" s="575"/>
      <c r="AB524" s="586"/>
      <c r="AC524" s="586"/>
      <c r="AD524" s="586"/>
      <c r="AE524" s="586"/>
      <c r="AF524" s="586"/>
      <c r="AG524" s="574"/>
      <c r="AH524" s="574"/>
      <c r="AI524" s="574"/>
      <c r="AJ524" s="574"/>
      <c r="AK524" s="574"/>
      <c r="AL524" s="586"/>
      <c r="AM524" s="586"/>
      <c r="AN524" s="586"/>
      <c r="AO524" s="586"/>
      <c r="AP524" s="586"/>
      <c r="AQ524" s="586"/>
      <c r="AR524" s="586"/>
      <c r="AS524" s="586"/>
      <c r="AT524" s="586"/>
      <c r="AU524" s="586"/>
      <c r="AV524" s="586"/>
      <c r="AW524" s="586"/>
      <c r="AX524" s="586"/>
      <c r="AY524" s="586"/>
      <c r="AZ524" s="586"/>
      <c r="BA524" s="586"/>
      <c r="BB524" s="586"/>
      <c r="BC524" s="586"/>
      <c r="BD524" s="586"/>
      <c r="BE524" s="586"/>
      <c r="BF524" s="586"/>
      <c r="BG524" s="586"/>
      <c r="BH524" s="586"/>
      <c r="BI524" s="586"/>
      <c r="BJ524" s="586"/>
      <c r="BK524" s="586"/>
      <c r="BL524" s="586"/>
      <c r="BM524" s="586"/>
      <c r="BN524" s="586"/>
      <c r="BO524" s="575"/>
      <c r="BP524" s="575"/>
      <c r="BQ524" s="610"/>
      <c r="BR524" s="610"/>
      <c r="BS524" s="586"/>
      <c r="BT524" s="586"/>
      <c r="BU524" s="586"/>
      <c r="BV524" s="586"/>
      <c r="BW524" s="586"/>
      <c r="BX524" s="586"/>
    </row>
    <row r="525" spans="9:76" s="305" customFormat="1" x14ac:dyDescent="0.2">
      <c r="I525" s="574"/>
      <c r="T525" s="574"/>
      <c r="U525" s="602"/>
      <c r="V525" s="597"/>
      <c r="W525" s="602"/>
      <c r="X525" s="597"/>
      <c r="Y525" s="575"/>
      <c r="Z525" s="575"/>
      <c r="AA525" s="575"/>
      <c r="AB525" s="586"/>
      <c r="AC525" s="586"/>
      <c r="AD525" s="586"/>
      <c r="AE525" s="586"/>
      <c r="AF525" s="586"/>
      <c r="AG525" s="574"/>
      <c r="AH525" s="574"/>
      <c r="AI525" s="574"/>
      <c r="AJ525" s="574"/>
      <c r="AK525" s="574"/>
      <c r="AL525" s="586"/>
      <c r="AM525" s="586"/>
      <c r="AN525" s="586"/>
      <c r="AO525" s="586"/>
      <c r="AP525" s="586"/>
      <c r="AQ525" s="586"/>
      <c r="AR525" s="586"/>
      <c r="AS525" s="586"/>
      <c r="AT525" s="586"/>
      <c r="AU525" s="586"/>
      <c r="AV525" s="586"/>
      <c r="AW525" s="586"/>
      <c r="AX525" s="586"/>
      <c r="AY525" s="586"/>
      <c r="AZ525" s="586"/>
      <c r="BA525" s="586"/>
      <c r="BB525" s="586"/>
      <c r="BC525" s="586"/>
      <c r="BD525" s="586"/>
      <c r="BE525" s="586"/>
      <c r="BF525" s="586"/>
      <c r="BG525" s="586"/>
      <c r="BH525" s="586"/>
      <c r="BI525" s="586"/>
      <c r="BJ525" s="586"/>
      <c r="BK525" s="586"/>
      <c r="BL525" s="586"/>
      <c r="BM525" s="586"/>
      <c r="BN525" s="586"/>
      <c r="BO525" s="575"/>
      <c r="BP525" s="575"/>
      <c r="BQ525" s="610"/>
      <c r="BR525" s="610"/>
      <c r="BS525" s="586"/>
      <c r="BT525" s="586"/>
      <c r="BU525" s="586"/>
      <c r="BV525" s="586"/>
      <c r="BW525" s="586"/>
      <c r="BX525" s="586"/>
    </row>
    <row r="526" spans="9:76" s="305" customFormat="1" x14ac:dyDescent="0.2">
      <c r="I526" s="574"/>
      <c r="T526" s="574"/>
      <c r="U526" s="602"/>
      <c r="V526" s="597"/>
      <c r="W526" s="602"/>
      <c r="X526" s="597"/>
      <c r="Y526" s="575"/>
      <c r="Z526" s="575"/>
      <c r="AA526" s="575"/>
      <c r="AB526" s="586"/>
      <c r="AC526" s="586"/>
      <c r="AD526" s="586"/>
      <c r="AE526" s="586"/>
      <c r="AF526" s="586"/>
      <c r="AG526" s="574"/>
      <c r="AH526" s="574"/>
      <c r="AI526" s="574"/>
      <c r="AJ526" s="574"/>
      <c r="AK526" s="574"/>
      <c r="AL526" s="586"/>
      <c r="AM526" s="586"/>
      <c r="AN526" s="586"/>
      <c r="AO526" s="586"/>
      <c r="AP526" s="586"/>
      <c r="AQ526" s="586"/>
      <c r="AR526" s="586"/>
      <c r="AS526" s="586"/>
      <c r="AT526" s="586"/>
      <c r="AU526" s="586"/>
      <c r="AV526" s="586"/>
      <c r="AW526" s="586"/>
      <c r="AX526" s="586"/>
      <c r="AY526" s="586"/>
      <c r="AZ526" s="586"/>
      <c r="BA526" s="586"/>
      <c r="BB526" s="586"/>
      <c r="BC526" s="586"/>
      <c r="BD526" s="586"/>
      <c r="BE526" s="586"/>
      <c r="BF526" s="586"/>
      <c r="BG526" s="586"/>
      <c r="BH526" s="586"/>
      <c r="BI526" s="586"/>
      <c r="BJ526" s="586"/>
      <c r="BK526" s="586"/>
      <c r="BL526" s="586"/>
      <c r="BM526" s="586"/>
      <c r="BN526" s="586"/>
      <c r="BO526" s="575"/>
      <c r="BP526" s="575"/>
      <c r="BQ526" s="610"/>
      <c r="BR526" s="610"/>
      <c r="BS526" s="586"/>
      <c r="BT526" s="586"/>
      <c r="BU526" s="586"/>
      <c r="BV526" s="586"/>
      <c r="BW526" s="586"/>
      <c r="BX526" s="586"/>
    </row>
    <row r="527" spans="9:76" s="305" customFormat="1" x14ac:dyDescent="0.2">
      <c r="I527" s="574"/>
      <c r="T527" s="574"/>
      <c r="U527" s="602"/>
      <c r="V527" s="597"/>
      <c r="W527" s="602"/>
      <c r="X527" s="597"/>
      <c r="Y527" s="575"/>
      <c r="Z527" s="575"/>
      <c r="AA527" s="575"/>
      <c r="AB527" s="586"/>
      <c r="AC527" s="586"/>
      <c r="AD527" s="586"/>
      <c r="AE527" s="586"/>
      <c r="AF527" s="586"/>
      <c r="AG527" s="574"/>
      <c r="AH527" s="574"/>
      <c r="AI527" s="574"/>
      <c r="AJ527" s="574"/>
      <c r="AK527" s="574"/>
      <c r="AL527" s="586"/>
      <c r="AM527" s="586"/>
      <c r="AN527" s="586"/>
      <c r="AO527" s="586"/>
      <c r="AP527" s="586"/>
      <c r="AQ527" s="586"/>
      <c r="AR527" s="586"/>
      <c r="AS527" s="586"/>
      <c r="AT527" s="586"/>
      <c r="AU527" s="586"/>
      <c r="AV527" s="586"/>
      <c r="AW527" s="586"/>
      <c r="AX527" s="586"/>
      <c r="AY527" s="586"/>
      <c r="AZ527" s="586"/>
      <c r="BA527" s="586"/>
      <c r="BB527" s="586"/>
      <c r="BC527" s="586"/>
      <c r="BD527" s="586"/>
      <c r="BE527" s="586"/>
      <c r="BF527" s="586"/>
      <c r="BG527" s="586"/>
      <c r="BH527" s="586"/>
      <c r="BI527" s="586"/>
      <c r="BJ527" s="586"/>
      <c r="BK527" s="586"/>
      <c r="BL527" s="586"/>
      <c r="BM527" s="586"/>
      <c r="BN527" s="586"/>
      <c r="BO527" s="575"/>
      <c r="BP527" s="575"/>
      <c r="BQ527" s="610"/>
      <c r="BR527" s="610"/>
      <c r="BS527" s="586"/>
      <c r="BT527" s="586"/>
      <c r="BU527" s="586"/>
      <c r="BV527" s="586"/>
      <c r="BW527" s="586"/>
      <c r="BX527" s="586"/>
    </row>
    <row r="528" spans="9:76" s="305" customFormat="1" x14ac:dyDescent="0.2">
      <c r="I528" s="574"/>
      <c r="T528" s="574"/>
      <c r="U528" s="602"/>
      <c r="V528" s="597"/>
      <c r="W528" s="602"/>
      <c r="X528" s="597"/>
      <c r="Y528" s="575"/>
      <c r="Z528" s="575"/>
      <c r="AA528" s="575"/>
      <c r="AB528" s="586"/>
      <c r="AC528" s="586"/>
      <c r="AD528" s="586"/>
      <c r="AE528" s="586"/>
      <c r="AF528" s="586"/>
      <c r="AG528" s="574"/>
      <c r="AH528" s="574"/>
      <c r="AI528" s="574"/>
      <c r="AJ528" s="574"/>
      <c r="AK528" s="574"/>
      <c r="AL528" s="586"/>
      <c r="AM528" s="586"/>
      <c r="AN528" s="586"/>
      <c r="AO528" s="586"/>
      <c r="AP528" s="586"/>
      <c r="AQ528" s="586"/>
      <c r="AR528" s="586"/>
      <c r="AS528" s="586"/>
      <c r="AT528" s="586"/>
      <c r="AU528" s="586"/>
      <c r="AV528" s="586"/>
      <c r="AW528" s="586"/>
      <c r="AX528" s="586"/>
      <c r="AY528" s="586"/>
      <c r="AZ528" s="586"/>
      <c r="BA528" s="586"/>
      <c r="BB528" s="586"/>
      <c r="BC528" s="586"/>
      <c r="BD528" s="586"/>
      <c r="BE528" s="586"/>
      <c r="BF528" s="586"/>
      <c r="BG528" s="586"/>
      <c r="BH528" s="586"/>
      <c r="BI528" s="586"/>
      <c r="BJ528" s="586"/>
      <c r="BK528" s="586"/>
      <c r="BL528" s="586"/>
      <c r="BM528" s="586"/>
      <c r="BN528" s="586"/>
      <c r="BO528" s="575"/>
      <c r="BP528" s="575"/>
      <c r="BQ528" s="610"/>
      <c r="BR528" s="610"/>
      <c r="BS528" s="586"/>
      <c r="BT528" s="586"/>
      <c r="BU528" s="586"/>
      <c r="BV528" s="586"/>
      <c r="BW528" s="586"/>
      <c r="BX528" s="586"/>
    </row>
    <row r="529" spans="9:76" s="305" customFormat="1" x14ac:dyDescent="0.2">
      <c r="I529" s="574"/>
      <c r="T529" s="574"/>
      <c r="U529" s="602"/>
      <c r="V529" s="597"/>
      <c r="W529" s="602"/>
      <c r="X529" s="597"/>
      <c r="Y529" s="575"/>
      <c r="Z529" s="575"/>
      <c r="AA529" s="575"/>
      <c r="AB529" s="586"/>
      <c r="AC529" s="586"/>
      <c r="AD529" s="586"/>
      <c r="AE529" s="586"/>
      <c r="AF529" s="586"/>
      <c r="AG529" s="574"/>
      <c r="AH529" s="574"/>
      <c r="AI529" s="574"/>
      <c r="AJ529" s="574"/>
      <c r="AK529" s="574"/>
      <c r="AL529" s="586"/>
      <c r="AM529" s="586"/>
      <c r="AN529" s="586"/>
      <c r="AO529" s="586"/>
      <c r="AP529" s="586"/>
      <c r="AQ529" s="586"/>
      <c r="AR529" s="586"/>
      <c r="AS529" s="586"/>
      <c r="AT529" s="586"/>
      <c r="AU529" s="586"/>
      <c r="AV529" s="586"/>
      <c r="AW529" s="586"/>
      <c r="AX529" s="586"/>
      <c r="AY529" s="586"/>
      <c r="AZ529" s="586"/>
      <c r="BA529" s="586"/>
      <c r="BB529" s="586"/>
      <c r="BC529" s="586"/>
      <c r="BD529" s="586"/>
      <c r="BE529" s="586"/>
      <c r="BF529" s="586"/>
      <c r="BG529" s="586"/>
      <c r="BH529" s="586"/>
      <c r="BI529" s="586"/>
      <c r="BJ529" s="586"/>
      <c r="BK529" s="586"/>
      <c r="BL529" s="586"/>
      <c r="BM529" s="586"/>
      <c r="BN529" s="586"/>
      <c r="BO529" s="575"/>
      <c r="BP529" s="575"/>
      <c r="BQ529" s="610"/>
      <c r="BR529" s="610"/>
      <c r="BS529" s="586"/>
      <c r="BT529" s="586"/>
      <c r="BU529" s="586"/>
      <c r="BV529" s="586"/>
      <c r="BW529" s="586"/>
      <c r="BX529" s="586"/>
    </row>
    <row r="530" spans="9:76" s="305" customFormat="1" x14ac:dyDescent="0.2">
      <c r="I530" s="574"/>
      <c r="T530" s="574"/>
      <c r="U530" s="602"/>
      <c r="V530" s="597"/>
      <c r="W530" s="602"/>
      <c r="X530" s="597"/>
      <c r="Y530" s="575"/>
      <c r="Z530" s="575"/>
      <c r="AA530" s="575"/>
      <c r="AB530" s="586"/>
      <c r="AC530" s="586"/>
      <c r="AD530" s="586"/>
      <c r="AE530" s="586"/>
      <c r="AF530" s="586"/>
      <c r="AG530" s="574"/>
      <c r="AH530" s="574"/>
      <c r="AI530" s="574"/>
      <c r="AJ530" s="574"/>
      <c r="AK530" s="574"/>
      <c r="AL530" s="586"/>
      <c r="AM530" s="586"/>
      <c r="AN530" s="586"/>
      <c r="AO530" s="586"/>
      <c r="AP530" s="586"/>
      <c r="AQ530" s="586"/>
      <c r="AR530" s="586"/>
      <c r="AS530" s="586"/>
      <c r="AT530" s="586"/>
      <c r="AU530" s="586"/>
      <c r="AV530" s="586"/>
      <c r="AW530" s="586"/>
      <c r="AX530" s="586"/>
      <c r="AY530" s="586"/>
      <c r="AZ530" s="586"/>
      <c r="BA530" s="586"/>
      <c r="BB530" s="586"/>
      <c r="BC530" s="586"/>
      <c r="BD530" s="586"/>
      <c r="BE530" s="586"/>
      <c r="BF530" s="586"/>
      <c r="BG530" s="586"/>
      <c r="BH530" s="586"/>
      <c r="BI530" s="586"/>
      <c r="BJ530" s="586"/>
      <c r="BK530" s="586"/>
      <c r="BL530" s="586"/>
      <c r="BM530" s="586"/>
      <c r="BN530" s="586"/>
      <c r="BO530" s="575"/>
      <c r="BP530" s="575"/>
      <c r="BQ530" s="610"/>
      <c r="BR530" s="610"/>
      <c r="BS530" s="586"/>
      <c r="BT530" s="586"/>
      <c r="BU530" s="586"/>
      <c r="BV530" s="586"/>
      <c r="BW530" s="586"/>
      <c r="BX530" s="586"/>
    </row>
    <row r="531" spans="9:76" s="305" customFormat="1" x14ac:dyDescent="0.2">
      <c r="I531" s="574"/>
      <c r="T531" s="574"/>
      <c r="U531" s="602"/>
      <c r="V531" s="597"/>
      <c r="W531" s="602"/>
      <c r="X531" s="597"/>
      <c r="Y531" s="575"/>
      <c r="Z531" s="575"/>
      <c r="AA531" s="575"/>
      <c r="AB531" s="586"/>
      <c r="AC531" s="586"/>
      <c r="AD531" s="586"/>
      <c r="AE531" s="586"/>
      <c r="AF531" s="586"/>
      <c r="AG531" s="574"/>
      <c r="AH531" s="574"/>
      <c r="AI531" s="574"/>
      <c r="AJ531" s="574"/>
      <c r="AK531" s="574"/>
      <c r="AL531" s="586"/>
      <c r="AM531" s="586"/>
      <c r="AN531" s="586"/>
      <c r="AO531" s="586"/>
      <c r="AP531" s="586"/>
      <c r="AQ531" s="586"/>
      <c r="AR531" s="586"/>
      <c r="AS531" s="586"/>
      <c r="AT531" s="586"/>
      <c r="AU531" s="586"/>
      <c r="AV531" s="586"/>
      <c r="AW531" s="586"/>
      <c r="AX531" s="586"/>
      <c r="AY531" s="586"/>
      <c r="AZ531" s="586"/>
      <c r="BA531" s="586"/>
      <c r="BB531" s="586"/>
      <c r="BC531" s="586"/>
      <c r="BD531" s="586"/>
      <c r="BE531" s="586"/>
      <c r="BF531" s="586"/>
      <c r="BG531" s="586"/>
      <c r="BH531" s="586"/>
      <c r="BI531" s="586"/>
      <c r="BJ531" s="586"/>
      <c r="BK531" s="586"/>
      <c r="BL531" s="586"/>
      <c r="BM531" s="586"/>
      <c r="BN531" s="586"/>
      <c r="BO531" s="575"/>
      <c r="BP531" s="575"/>
      <c r="BQ531" s="610"/>
      <c r="BR531" s="610"/>
      <c r="BS531" s="586"/>
      <c r="BT531" s="586"/>
      <c r="BU531" s="586"/>
      <c r="BV531" s="586"/>
      <c r="BW531" s="586"/>
      <c r="BX531" s="586"/>
    </row>
    <row r="532" spans="9:76" s="305" customFormat="1" x14ac:dyDescent="0.2">
      <c r="I532" s="574"/>
      <c r="T532" s="574"/>
      <c r="U532" s="602"/>
      <c r="V532" s="597"/>
      <c r="W532" s="602"/>
      <c r="X532" s="597"/>
      <c r="Y532" s="575"/>
      <c r="Z532" s="575"/>
      <c r="AA532" s="575"/>
      <c r="AB532" s="586"/>
      <c r="AC532" s="586"/>
      <c r="AD532" s="586"/>
      <c r="AE532" s="586"/>
      <c r="AF532" s="586"/>
      <c r="AG532" s="574"/>
      <c r="AH532" s="574"/>
      <c r="AI532" s="574"/>
      <c r="AJ532" s="574"/>
      <c r="AK532" s="574"/>
      <c r="AL532" s="586"/>
      <c r="AM532" s="586"/>
      <c r="AN532" s="586"/>
      <c r="AO532" s="586"/>
      <c r="AP532" s="586"/>
      <c r="AQ532" s="586"/>
      <c r="AR532" s="586"/>
      <c r="AS532" s="586"/>
      <c r="AT532" s="586"/>
      <c r="AU532" s="586"/>
      <c r="AV532" s="586"/>
      <c r="AW532" s="586"/>
      <c r="AX532" s="586"/>
      <c r="AY532" s="586"/>
      <c r="AZ532" s="586"/>
      <c r="BA532" s="586"/>
      <c r="BB532" s="586"/>
      <c r="BC532" s="586"/>
      <c r="BD532" s="586"/>
      <c r="BE532" s="586"/>
      <c r="BF532" s="586"/>
      <c r="BG532" s="586"/>
      <c r="BH532" s="586"/>
      <c r="BI532" s="586"/>
      <c r="BJ532" s="586"/>
      <c r="BK532" s="586"/>
      <c r="BL532" s="586"/>
      <c r="BM532" s="586"/>
      <c r="BN532" s="586"/>
      <c r="BO532" s="575"/>
      <c r="BP532" s="575"/>
      <c r="BQ532" s="610"/>
      <c r="BR532" s="610"/>
      <c r="BS532" s="586"/>
      <c r="BT532" s="586"/>
      <c r="BU532" s="586"/>
      <c r="BV532" s="586"/>
      <c r="BW532" s="586"/>
      <c r="BX532" s="586"/>
    </row>
    <row r="533" spans="9:76" s="305" customFormat="1" x14ac:dyDescent="0.2">
      <c r="I533" s="574"/>
      <c r="T533" s="574"/>
      <c r="U533" s="602"/>
      <c r="V533" s="597"/>
      <c r="W533" s="602"/>
      <c r="X533" s="597"/>
      <c r="Y533" s="575"/>
      <c r="Z533" s="575"/>
      <c r="AA533" s="575"/>
      <c r="AB533" s="586"/>
      <c r="AC533" s="586"/>
      <c r="AD533" s="586"/>
      <c r="AE533" s="586"/>
      <c r="AF533" s="586"/>
      <c r="AG533" s="574"/>
      <c r="AH533" s="574"/>
      <c r="AI533" s="574"/>
      <c r="AJ533" s="574"/>
      <c r="AK533" s="574"/>
      <c r="AL533" s="586"/>
      <c r="AM533" s="586"/>
      <c r="AN533" s="586"/>
      <c r="AO533" s="586"/>
      <c r="AP533" s="586"/>
      <c r="AQ533" s="586"/>
      <c r="AR533" s="586"/>
      <c r="AS533" s="586"/>
      <c r="AT533" s="586"/>
      <c r="AU533" s="586"/>
      <c r="AV533" s="586"/>
      <c r="AW533" s="586"/>
      <c r="AX533" s="586"/>
      <c r="AY533" s="586"/>
      <c r="AZ533" s="586"/>
      <c r="BA533" s="586"/>
      <c r="BB533" s="586"/>
      <c r="BC533" s="586"/>
      <c r="BD533" s="586"/>
      <c r="BE533" s="586"/>
      <c r="BF533" s="586"/>
      <c r="BG533" s="586"/>
      <c r="BH533" s="586"/>
      <c r="BI533" s="586"/>
      <c r="BJ533" s="586"/>
      <c r="BK533" s="586"/>
      <c r="BL533" s="586"/>
      <c r="BM533" s="586"/>
      <c r="BN533" s="586"/>
      <c r="BO533" s="575"/>
      <c r="BP533" s="575"/>
      <c r="BQ533" s="610"/>
      <c r="BR533" s="610"/>
      <c r="BS533" s="586"/>
      <c r="BT533" s="586"/>
      <c r="BU533" s="586"/>
      <c r="BV533" s="586"/>
      <c r="BW533" s="586"/>
      <c r="BX533" s="586"/>
    </row>
    <row r="534" spans="9:76" s="305" customFormat="1" x14ac:dyDescent="0.2">
      <c r="I534" s="574"/>
      <c r="T534" s="574"/>
      <c r="U534" s="602"/>
      <c r="V534" s="597"/>
      <c r="W534" s="602"/>
      <c r="X534" s="597"/>
      <c r="Y534" s="575"/>
      <c r="Z534" s="575"/>
      <c r="AA534" s="575"/>
      <c r="AB534" s="586"/>
      <c r="AC534" s="586"/>
      <c r="AD534" s="586"/>
      <c r="AE534" s="586"/>
      <c r="AF534" s="586"/>
      <c r="AG534" s="574"/>
      <c r="AH534" s="574"/>
      <c r="AI534" s="574"/>
      <c r="AJ534" s="574"/>
      <c r="AK534" s="574"/>
      <c r="AL534" s="586"/>
      <c r="AM534" s="586"/>
      <c r="AN534" s="586"/>
      <c r="AO534" s="586"/>
      <c r="AP534" s="586"/>
      <c r="AQ534" s="586"/>
      <c r="AR534" s="586"/>
      <c r="AS534" s="586"/>
      <c r="AT534" s="586"/>
      <c r="AU534" s="586"/>
      <c r="AV534" s="586"/>
      <c r="AW534" s="586"/>
      <c r="AX534" s="586"/>
      <c r="AY534" s="586"/>
      <c r="AZ534" s="586"/>
      <c r="BA534" s="586"/>
      <c r="BB534" s="586"/>
      <c r="BC534" s="586"/>
      <c r="BD534" s="586"/>
      <c r="BE534" s="586"/>
      <c r="BF534" s="586"/>
      <c r="BG534" s="586"/>
      <c r="BH534" s="586"/>
      <c r="BI534" s="586"/>
      <c r="BJ534" s="586"/>
      <c r="BK534" s="586"/>
      <c r="BL534" s="586"/>
      <c r="BM534" s="586"/>
      <c r="BN534" s="586"/>
      <c r="BO534" s="575"/>
      <c r="BP534" s="575"/>
      <c r="BQ534" s="610"/>
      <c r="BR534" s="610"/>
      <c r="BS534" s="586"/>
      <c r="BT534" s="586"/>
      <c r="BU534" s="586"/>
      <c r="BV534" s="586"/>
      <c r="BW534" s="586"/>
      <c r="BX534" s="586"/>
    </row>
    <row r="535" spans="9:76" s="305" customFormat="1" x14ac:dyDescent="0.2">
      <c r="I535" s="574"/>
      <c r="T535" s="574"/>
      <c r="U535" s="602"/>
      <c r="V535" s="597"/>
      <c r="W535" s="602"/>
      <c r="X535" s="597"/>
      <c r="Y535" s="575"/>
      <c r="Z535" s="575"/>
      <c r="AA535" s="575"/>
      <c r="AB535" s="586"/>
      <c r="AC535" s="586"/>
      <c r="AD535" s="586"/>
      <c r="AE535" s="586"/>
      <c r="AF535" s="586"/>
      <c r="AG535" s="574"/>
      <c r="AH535" s="574"/>
      <c r="AI535" s="574"/>
      <c r="AJ535" s="574"/>
      <c r="AK535" s="574"/>
      <c r="AL535" s="586"/>
      <c r="AM535" s="586"/>
      <c r="AN535" s="586"/>
      <c r="AO535" s="586"/>
      <c r="AP535" s="586"/>
      <c r="AQ535" s="586"/>
      <c r="AR535" s="586"/>
      <c r="AS535" s="586"/>
      <c r="AT535" s="586"/>
      <c r="AU535" s="586"/>
      <c r="AV535" s="586"/>
      <c r="AW535" s="586"/>
      <c r="AX535" s="586"/>
      <c r="AY535" s="586"/>
      <c r="AZ535" s="586"/>
      <c r="BA535" s="586"/>
      <c r="BB535" s="586"/>
      <c r="BC535" s="586"/>
      <c r="BD535" s="586"/>
      <c r="BE535" s="586"/>
      <c r="BF535" s="586"/>
      <c r="BG535" s="586"/>
      <c r="BH535" s="586"/>
      <c r="BI535" s="586"/>
      <c r="BJ535" s="586"/>
      <c r="BK535" s="586"/>
      <c r="BL535" s="586"/>
      <c r="BM535" s="586"/>
      <c r="BN535" s="586"/>
      <c r="BO535" s="575"/>
      <c r="BP535" s="575"/>
      <c r="BQ535" s="610"/>
      <c r="BR535" s="610"/>
      <c r="BS535" s="586"/>
      <c r="BT535" s="586"/>
      <c r="BU535" s="586"/>
      <c r="BV535" s="586"/>
      <c r="BW535" s="586"/>
      <c r="BX535" s="586"/>
    </row>
    <row r="536" spans="9:76" s="305" customFormat="1" x14ac:dyDescent="0.2">
      <c r="I536" s="574"/>
      <c r="T536" s="574"/>
      <c r="U536" s="602"/>
      <c r="V536" s="597"/>
      <c r="W536" s="602"/>
      <c r="X536" s="597"/>
      <c r="Y536" s="575"/>
      <c r="Z536" s="575"/>
      <c r="AA536" s="575"/>
      <c r="AB536" s="586"/>
      <c r="AC536" s="586"/>
      <c r="AD536" s="586"/>
      <c r="AE536" s="586"/>
      <c r="AF536" s="586"/>
      <c r="AG536" s="574"/>
      <c r="AH536" s="574"/>
      <c r="AI536" s="574"/>
      <c r="AJ536" s="574"/>
      <c r="AK536" s="574"/>
      <c r="AL536" s="586"/>
      <c r="AM536" s="586"/>
      <c r="AN536" s="586"/>
      <c r="AO536" s="586"/>
      <c r="AP536" s="586"/>
      <c r="AQ536" s="586"/>
      <c r="AR536" s="586"/>
      <c r="AS536" s="586"/>
      <c r="AT536" s="586"/>
      <c r="AU536" s="586"/>
      <c r="AV536" s="586"/>
      <c r="AW536" s="586"/>
      <c r="AX536" s="586"/>
      <c r="AY536" s="586"/>
      <c r="AZ536" s="586"/>
      <c r="BA536" s="586"/>
      <c r="BB536" s="586"/>
      <c r="BC536" s="586"/>
      <c r="BD536" s="586"/>
      <c r="BE536" s="586"/>
      <c r="BF536" s="586"/>
      <c r="BG536" s="586"/>
      <c r="BH536" s="586"/>
      <c r="BI536" s="586"/>
      <c r="BJ536" s="586"/>
      <c r="BK536" s="586"/>
      <c r="BL536" s="586"/>
      <c r="BM536" s="586"/>
      <c r="BN536" s="586"/>
      <c r="BO536" s="575"/>
      <c r="BP536" s="575"/>
      <c r="BQ536" s="610"/>
      <c r="BR536" s="610"/>
      <c r="BS536" s="586"/>
      <c r="BT536" s="586"/>
      <c r="BU536" s="586"/>
      <c r="BV536" s="586"/>
      <c r="BW536" s="586"/>
      <c r="BX536" s="586"/>
    </row>
    <row r="537" spans="9:76" s="305" customFormat="1" x14ac:dyDescent="0.2">
      <c r="I537" s="574"/>
      <c r="T537" s="574"/>
      <c r="U537" s="602"/>
      <c r="V537" s="597"/>
      <c r="W537" s="602"/>
      <c r="X537" s="597"/>
      <c r="Y537" s="575"/>
      <c r="Z537" s="575"/>
      <c r="AA537" s="575"/>
      <c r="AB537" s="586"/>
      <c r="AC537" s="586"/>
      <c r="AD537" s="586"/>
      <c r="AE537" s="586"/>
      <c r="AF537" s="586"/>
      <c r="AG537" s="574"/>
      <c r="AH537" s="574"/>
      <c r="AI537" s="574"/>
      <c r="AJ537" s="574"/>
      <c r="AK537" s="574"/>
      <c r="AL537" s="586"/>
      <c r="AM537" s="586"/>
      <c r="AN537" s="586"/>
      <c r="AO537" s="586"/>
      <c r="AP537" s="586"/>
      <c r="AQ537" s="586"/>
      <c r="AR537" s="586"/>
      <c r="AS537" s="586"/>
      <c r="AT537" s="586"/>
      <c r="AU537" s="586"/>
      <c r="AV537" s="586"/>
      <c r="AW537" s="586"/>
      <c r="AX537" s="586"/>
      <c r="AY537" s="586"/>
      <c r="AZ537" s="586"/>
      <c r="BA537" s="586"/>
      <c r="BB537" s="586"/>
      <c r="BC537" s="586"/>
      <c r="BD537" s="586"/>
      <c r="BE537" s="586"/>
      <c r="BF537" s="586"/>
      <c r="BG537" s="586"/>
      <c r="BH537" s="586"/>
      <c r="BI537" s="586"/>
      <c r="BJ537" s="586"/>
      <c r="BK537" s="586"/>
      <c r="BL537" s="586"/>
      <c r="BM537" s="586"/>
      <c r="BN537" s="586"/>
      <c r="BO537" s="575"/>
      <c r="BP537" s="575"/>
      <c r="BQ537" s="610"/>
      <c r="BR537" s="610"/>
      <c r="BS537" s="586"/>
      <c r="BT537" s="586"/>
      <c r="BU537" s="586"/>
      <c r="BV537" s="586"/>
      <c r="BW537" s="586"/>
      <c r="BX537" s="586"/>
    </row>
    <row r="538" spans="9:76" s="305" customFormat="1" x14ac:dyDescent="0.2">
      <c r="I538" s="574"/>
      <c r="T538" s="574"/>
      <c r="U538" s="602"/>
      <c r="V538" s="597"/>
      <c r="W538" s="602"/>
      <c r="X538" s="597"/>
      <c r="Y538" s="575"/>
      <c r="Z538" s="575"/>
      <c r="AA538" s="575"/>
      <c r="AB538" s="586"/>
      <c r="AC538" s="586"/>
      <c r="AD538" s="586"/>
      <c r="AE538" s="586"/>
      <c r="AF538" s="586"/>
      <c r="AG538" s="574"/>
      <c r="AH538" s="574"/>
      <c r="AI538" s="574"/>
      <c r="AJ538" s="574"/>
      <c r="AK538" s="574"/>
      <c r="AL538" s="586"/>
      <c r="AM538" s="586"/>
      <c r="AN538" s="586"/>
      <c r="AO538" s="586"/>
      <c r="AP538" s="586"/>
      <c r="AQ538" s="586"/>
      <c r="AR538" s="586"/>
      <c r="AS538" s="586"/>
      <c r="AT538" s="586"/>
      <c r="AU538" s="586"/>
      <c r="AV538" s="586"/>
      <c r="AW538" s="586"/>
      <c r="AX538" s="586"/>
      <c r="AY538" s="586"/>
      <c r="AZ538" s="586"/>
      <c r="BA538" s="586"/>
      <c r="BB538" s="586"/>
      <c r="BC538" s="586"/>
      <c r="BD538" s="586"/>
      <c r="BE538" s="586"/>
      <c r="BF538" s="586"/>
      <c r="BG538" s="586"/>
      <c r="BH538" s="586"/>
      <c r="BI538" s="586"/>
      <c r="BJ538" s="586"/>
      <c r="BK538" s="586"/>
      <c r="BL538" s="586"/>
      <c r="BM538" s="586"/>
      <c r="BN538" s="586"/>
      <c r="BO538" s="575"/>
      <c r="BP538" s="575"/>
      <c r="BQ538" s="610"/>
      <c r="BR538" s="610"/>
      <c r="BS538" s="586"/>
      <c r="BT538" s="586"/>
      <c r="BU538" s="586"/>
      <c r="BV538" s="586"/>
      <c r="BW538" s="586"/>
      <c r="BX538" s="586"/>
    </row>
    <row r="539" spans="9:76" s="305" customFormat="1" x14ac:dyDescent="0.2">
      <c r="I539" s="574"/>
      <c r="T539" s="574"/>
      <c r="U539" s="602"/>
      <c r="V539" s="597"/>
      <c r="W539" s="602"/>
      <c r="X539" s="597"/>
      <c r="Y539" s="575"/>
      <c r="Z539" s="575"/>
      <c r="AA539" s="575"/>
      <c r="AB539" s="586"/>
      <c r="AC539" s="586"/>
      <c r="AD539" s="586"/>
      <c r="AE539" s="586"/>
      <c r="AF539" s="586"/>
      <c r="AG539" s="574"/>
      <c r="AH539" s="574"/>
      <c r="AI539" s="574"/>
      <c r="AJ539" s="574"/>
      <c r="AK539" s="574"/>
      <c r="AL539" s="586"/>
      <c r="AM539" s="586"/>
      <c r="AN539" s="586"/>
      <c r="AO539" s="586"/>
      <c r="AP539" s="586"/>
      <c r="AQ539" s="586"/>
      <c r="AR539" s="586"/>
      <c r="AS539" s="586"/>
      <c r="AT539" s="586"/>
      <c r="AU539" s="586"/>
      <c r="AV539" s="586"/>
      <c r="AW539" s="586"/>
      <c r="AX539" s="586"/>
      <c r="AY539" s="586"/>
      <c r="AZ539" s="586"/>
      <c r="BA539" s="586"/>
      <c r="BB539" s="586"/>
      <c r="BC539" s="586"/>
      <c r="BD539" s="586"/>
      <c r="BE539" s="586"/>
      <c r="BF539" s="586"/>
      <c r="BG539" s="586"/>
      <c r="BH539" s="586"/>
      <c r="BI539" s="586"/>
      <c r="BJ539" s="586"/>
      <c r="BK539" s="586"/>
      <c r="BL539" s="586"/>
      <c r="BM539" s="586"/>
      <c r="BN539" s="586"/>
      <c r="BO539" s="575"/>
      <c r="BP539" s="575"/>
      <c r="BQ539" s="610"/>
      <c r="BR539" s="610"/>
      <c r="BS539" s="586"/>
      <c r="BT539" s="586"/>
      <c r="BU539" s="586"/>
      <c r="BV539" s="586"/>
      <c r="BW539" s="586"/>
      <c r="BX539" s="586"/>
    </row>
    <row r="540" spans="9:76" s="305" customFormat="1" x14ac:dyDescent="0.2">
      <c r="I540" s="574"/>
      <c r="T540" s="574"/>
      <c r="U540" s="602"/>
      <c r="V540" s="597"/>
      <c r="W540" s="602"/>
      <c r="X540" s="597"/>
      <c r="Y540" s="575"/>
      <c r="Z540" s="575"/>
      <c r="AA540" s="575"/>
      <c r="AB540" s="586"/>
      <c r="AC540" s="586"/>
      <c r="AD540" s="586"/>
      <c r="AE540" s="586"/>
      <c r="AF540" s="586"/>
      <c r="AG540" s="574"/>
      <c r="AH540" s="574"/>
      <c r="AI540" s="574"/>
      <c r="AJ540" s="574"/>
      <c r="AK540" s="574"/>
      <c r="AL540" s="586"/>
      <c r="AM540" s="586"/>
      <c r="AN540" s="586"/>
      <c r="AO540" s="586"/>
      <c r="AP540" s="586"/>
      <c r="AQ540" s="586"/>
      <c r="AR540" s="586"/>
      <c r="AS540" s="586"/>
      <c r="AT540" s="586"/>
      <c r="AU540" s="586"/>
      <c r="AV540" s="586"/>
      <c r="AW540" s="586"/>
      <c r="AX540" s="586"/>
      <c r="AY540" s="586"/>
      <c r="AZ540" s="586"/>
      <c r="BA540" s="586"/>
      <c r="BB540" s="586"/>
      <c r="BC540" s="586"/>
      <c r="BD540" s="586"/>
      <c r="BE540" s="586"/>
      <c r="BF540" s="586"/>
      <c r="BG540" s="586"/>
      <c r="BH540" s="586"/>
      <c r="BI540" s="586"/>
      <c r="BJ540" s="586"/>
      <c r="BK540" s="586"/>
      <c r="BL540" s="586"/>
      <c r="BM540" s="586"/>
      <c r="BN540" s="586"/>
      <c r="BO540" s="575"/>
      <c r="BP540" s="575"/>
      <c r="BQ540" s="610"/>
      <c r="BR540" s="610"/>
      <c r="BS540" s="586"/>
      <c r="BT540" s="586"/>
      <c r="BU540" s="586"/>
      <c r="BV540" s="586"/>
      <c r="BW540" s="586"/>
      <c r="BX540" s="586"/>
    </row>
    <row r="541" spans="9:76" s="305" customFormat="1" x14ac:dyDescent="0.2">
      <c r="I541" s="574"/>
      <c r="T541" s="574"/>
      <c r="U541" s="602"/>
      <c r="V541" s="597"/>
      <c r="W541" s="602"/>
      <c r="X541" s="597"/>
      <c r="Y541" s="575"/>
      <c r="Z541" s="575"/>
      <c r="AA541" s="575"/>
      <c r="AB541" s="586"/>
      <c r="AC541" s="586"/>
      <c r="AD541" s="586"/>
      <c r="AE541" s="586"/>
      <c r="AF541" s="586"/>
      <c r="AG541" s="574"/>
      <c r="AH541" s="574"/>
      <c r="AI541" s="574"/>
      <c r="AJ541" s="574"/>
      <c r="AK541" s="574"/>
      <c r="AL541" s="586"/>
      <c r="AM541" s="586"/>
      <c r="AN541" s="586"/>
      <c r="AO541" s="586"/>
      <c r="AP541" s="586"/>
      <c r="AQ541" s="586"/>
      <c r="AR541" s="586"/>
      <c r="AS541" s="586"/>
      <c r="AT541" s="586"/>
      <c r="AU541" s="586"/>
      <c r="AV541" s="586"/>
      <c r="AW541" s="586"/>
      <c r="AX541" s="586"/>
      <c r="AY541" s="586"/>
      <c r="AZ541" s="586"/>
      <c r="BA541" s="586"/>
      <c r="BB541" s="586"/>
      <c r="BC541" s="586"/>
      <c r="BD541" s="586"/>
      <c r="BE541" s="586"/>
      <c r="BF541" s="586"/>
      <c r="BG541" s="586"/>
      <c r="BH541" s="586"/>
      <c r="BI541" s="586"/>
      <c r="BJ541" s="586"/>
      <c r="BK541" s="586"/>
      <c r="BL541" s="586"/>
      <c r="BM541" s="586"/>
      <c r="BN541" s="586"/>
      <c r="BO541" s="575"/>
      <c r="BP541" s="575"/>
      <c r="BQ541" s="610"/>
      <c r="BR541" s="610"/>
      <c r="BS541" s="586"/>
      <c r="BT541" s="586"/>
      <c r="BU541" s="586"/>
      <c r="BV541" s="586"/>
      <c r="BW541" s="586"/>
      <c r="BX541" s="586"/>
    </row>
    <row r="542" spans="9:76" s="305" customFormat="1" x14ac:dyDescent="0.2">
      <c r="I542" s="574"/>
      <c r="T542" s="574"/>
      <c r="U542" s="602"/>
      <c r="V542" s="597"/>
      <c r="W542" s="602"/>
      <c r="X542" s="597"/>
      <c r="Y542" s="575"/>
      <c r="Z542" s="575"/>
      <c r="AA542" s="575"/>
      <c r="AB542" s="586"/>
      <c r="AC542" s="586"/>
      <c r="AD542" s="586"/>
      <c r="AE542" s="586"/>
      <c r="AF542" s="586"/>
      <c r="AG542" s="574"/>
      <c r="AH542" s="574"/>
      <c r="AI542" s="574"/>
      <c r="AJ542" s="574"/>
      <c r="AK542" s="574"/>
      <c r="AL542" s="586"/>
      <c r="AM542" s="586"/>
      <c r="AN542" s="586"/>
      <c r="AO542" s="586"/>
      <c r="AP542" s="586"/>
      <c r="AQ542" s="586"/>
      <c r="AR542" s="586"/>
      <c r="AS542" s="586"/>
      <c r="AT542" s="586"/>
      <c r="AU542" s="586"/>
      <c r="AV542" s="586"/>
      <c r="AW542" s="586"/>
      <c r="AX542" s="586"/>
      <c r="AY542" s="586"/>
      <c r="AZ542" s="586"/>
      <c r="BA542" s="586"/>
      <c r="BB542" s="586"/>
      <c r="BC542" s="586"/>
      <c r="BD542" s="586"/>
      <c r="BE542" s="586"/>
      <c r="BF542" s="586"/>
      <c r="BG542" s="586"/>
      <c r="BH542" s="586"/>
      <c r="BI542" s="586"/>
      <c r="BJ542" s="586"/>
      <c r="BK542" s="586"/>
      <c r="BL542" s="586"/>
      <c r="BM542" s="586"/>
      <c r="BN542" s="586"/>
      <c r="BO542" s="575"/>
      <c r="BP542" s="575"/>
      <c r="BQ542" s="610"/>
      <c r="BR542" s="610"/>
      <c r="BS542" s="586"/>
      <c r="BT542" s="586"/>
      <c r="BU542" s="586"/>
      <c r="BV542" s="586"/>
      <c r="BW542" s="586"/>
      <c r="BX542" s="586"/>
    </row>
    <row r="543" spans="9:76" s="305" customFormat="1" x14ac:dyDescent="0.2">
      <c r="I543" s="574"/>
      <c r="T543" s="574"/>
      <c r="U543" s="602"/>
      <c r="V543" s="597"/>
      <c r="W543" s="602"/>
      <c r="X543" s="597"/>
      <c r="Y543" s="575"/>
      <c r="Z543" s="575"/>
      <c r="AA543" s="575"/>
      <c r="AB543" s="586"/>
      <c r="AC543" s="586"/>
      <c r="AD543" s="586"/>
      <c r="AE543" s="586"/>
      <c r="AF543" s="586"/>
      <c r="AG543" s="574"/>
      <c r="AH543" s="574"/>
      <c r="AI543" s="574"/>
      <c r="AJ543" s="574"/>
      <c r="AK543" s="574"/>
      <c r="AL543" s="586"/>
      <c r="AM543" s="586"/>
      <c r="AN543" s="586"/>
      <c r="AO543" s="586"/>
      <c r="AP543" s="586"/>
      <c r="AQ543" s="586"/>
      <c r="AR543" s="586"/>
      <c r="AS543" s="586"/>
      <c r="AT543" s="586"/>
      <c r="AU543" s="586"/>
      <c r="AV543" s="586"/>
      <c r="AW543" s="586"/>
      <c r="AX543" s="586"/>
      <c r="AY543" s="586"/>
      <c r="AZ543" s="586"/>
      <c r="BA543" s="586"/>
      <c r="BB543" s="586"/>
      <c r="BC543" s="586"/>
      <c r="BD543" s="586"/>
      <c r="BE543" s="586"/>
      <c r="BF543" s="586"/>
      <c r="BG543" s="586"/>
      <c r="BH543" s="586"/>
      <c r="BI543" s="586"/>
      <c r="BJ543" s="586"/>
      <c r="BK543" s="586"/>
      <c r="BL543" s="586"/>
      <c r="BM543" s="586"/>
      <c r="BN543" s="586"/>
      <c r="BO543" s="575"/>
      <c r="BP543" s="575"/>
      <c r="BQ543" s="610"/>
      <c r="BR543" s="610"/>
      <c r="BS543" s="586"/>
      <c r="BT543" s="586"/>
      <c r="BU543" s="586"/>
      <c r="BV543" s="586"/>
      <c r="BW543" s="586"/>
      <c r="BX543" s="586"/>
    </row>
    <row r="544" spans="9:76" s="305" customFormat="1" x14ac:dyDescent="0.2">
      <c r="I544" s="574"/>
      <c r="T544" s="574"/>
      <c r="U544" s="602"/>
      <c r="V544" s="597"/>
      <c r="W544" s="602"/>
      <c r="X544" s="597"/>
      <c r="Y544" s="575"/>
      <c r="Z544" s="575"/>
      <c r="AA544" s="575"/>
      <c r="AB544" s="586"/>
      <c r="AC544" s="586"/>
      <c r="AD544" s="586"/>
      <c r="AE544" s="586"/>
      <c r="AF544" s="586"/>
      <c r="AG544" s="574"/>
      <c r="AH544" s="574"/>
      <c r="AI544" s="574"/>
      <c r="AJ544" s="574"/>
      <c r="AK544" s="574"/>
      <c r="AL544" s="586"/>
      <c r="AM544" s="586"/>
      <c r="AN544" s="586"/>
      <c r="AO544" s="586"/>
      <c r="AP544" s="586"/>
      <c r="AQ544" s="586"/>
      <c r="AR544" s="586"/>
      <c r="AS544" s="586"/>
      <c r="AT544" s="586"/>
      <c r="AU544" s="586"/>
      <c r="AV544" s="586"/>
      <c r="AW544" s="586"/>
      <c r="AX544" s="586"/>
      <c r="AY544" s="586"/>
      <c r="AZ544" s="586"/>
      <c r="BA544" s="586"/>
      <c r="BB544" s="586"/>
      <c r="BC544" s="586"/>
      <c r="BD544" s="586"/>
      <c r="BE544" s="586"/>
      <c r="BF544" s="586"/>
      <c r="BG544" s="586"/>
      <c r="BH544" s="586"/>
      <c r="BI544" s="586"/>
      <c r="BJ544" s="586"/>
      <c r="BK544" s="586"/>
      <c r="BL544" s="586"/>
      <c r="BM544" s="586"/>
      <c r="BN544" s="586"/>
      <c r="BO544" s="575"/>
      <c r="BP544" s="575"/>
      <c r="BQ544" s="610"/>
      <c r="BR544" s="610"/>
      <c r="BS544" s="586"/>
      <c r="BT544" s="586"/>
      <c r="BU544" s="586"/>
      <c r="BV544" s="586"/>
      <c r="BW544" s="586"/>
      <c r="BX544" s="586"/>
    </row>
    <row r="545" spans="9:76" s="305" customFormat="1" x14ac:dyDescent="0.2">
      <c r="I545" s="574"/>
      <c r="T545" s="574"/>
      <c r="U545" s="602"/>
      <c r="V545" s="597"/>
      <c r="W545" s="602"/>
      <c r="X545" s="597"/>
      <c r="Y545" s="575"/>
      <c r="Z545" s="575"/>
      <c r="AA545" s="575"/>
      <c r="AB545" s="586"/>
      <c r="AC545" s="586"/>
      <c r="AD545" s="586"/>
      <c r="AE545" s="586"/>
      <c r="AF545" s="586"/>
      <c r="AG545" s="574"/>
      <c r="AH545" s="574"/>
      <c r="AI545" s="574"/>
      <c r="AJ545" s="574"/>
      <c r="AK545" s="574"/>
      <c r="AL545" s="586"/>
      <c r="AM545" s="586"/>
      <c r="AN545" s="586"/>
      <c r="AO545" s="586"/>
      <c r="AP545" s="586"/>
      <c r="AQ545" s="586"/>
      <c r="AR545" s="586"/>
      <c r="AS545" s="586"/>
      <c r="AT545" s="586"/>
      <c r="AU545" s="586"/>
      <c r="AV545" s="586"/>
      <c r="AW545" s="586"/>
      <c r="AX545" s="586"/>
      <c r="AY545" s="586"/>
      <c r="AZ545" s="586"/>
      <c r="BA545" s="586"/>
      <c r="BB545" s="586"/>
      <c r="BC545" s="586"/>
      <c r="BD545" s="586"/>
      <c r="BE545" s="586"/>
      <c r="BF545" s="586"/>
      <c r="BG545" s="586"/>
      <c r="BH545" s="586"/>
      <c r="BI545" s="586"/>
      <c r="BJ545" s="586"/>
      <c r="BK545" s="586"/>
      <c r="BL545" s="586"/>
      <c r="BM545" s="586"/>
      <c r="BN545" s="586"/>
      <c r="BO545" s="575"/>
      <c r="BP545" s="575"/>
      <c r="BQ545" s="610"/>
      <c r="BR545" s="610"/>
      <c r="BS545" s="586"/>
      <c r="BT545" s="586"/>
      <c r="BU545" s="586"/>
      <c r="BV545" s="586"/>
      <c r="BW545" s="586"/>
      <c r="BX545" s="586"/>
    </row>
    <row r="546" spans="9:76" s="305" customFormat="1" x14ac:dyDescent="0.2">
      <c r="I546" s="574"/>
      <c r="T546" s="574"/>
      <c r="U546" s="602"/>
      <c r="V546" s="597"/>
      <c r="W546" s="602"/>
      <c r="X546" s="597"/>
      <c r="Y546" s="575"/>
      <c r="Z546" s="575"/>
      <c r="AA546" s="575"/>
      <c r="AB546" s="586"/>
      <c r="AC546" s="586"/>
      <c r="AD546" s="586"/>
      <c r="AE546" s="586"/>
      <c r="AF546" s="586"/>
      <c r="AG546" s="574"/>
      <c r="AH546" s="574"/>
      <c r="AI546" s="574"/>
      <c r="AJ546" s="574"/>
      <c r="AK546" s="574"/>
      <c r="AL546" s="586"/>
      <c r="AM546" s="586"/>
      <c r="AN546" s="586"/>
      <c r="AO546" s="586"/>
      <c r="AP546" s="586"/>
      <c r="AQ546" s="586"/>
      <c r="AR546" s="586"/>
      <c r="AS546" s="586"/>
      <c r="AT546" s="586"/>
      <c r="AU546" s="586"/>
      <c r="AV546" s="586"/>
      <c r="AW546" s="586"/>
      <c r="AX546" s="586"/>
      <c r="AY546" s="586"/>
      <c r="AZ546" s="586"/>
      <c r="BA546" s="586"/>
      <c r="BB546" s="586"/>
      <c r="BC546" s="586"/>
      <c r="BD546" s="586"/>
      <c r="BE546" s="586"/>
      <c r="BF546" s="586"/>
      <c r="BG546" s="586"/>
      <c r="BH546" s="586"/>
      <c r="BI546" s="586"/>
      <c r="BJ546" s="586"/>
      <c r="BK546" s="586"/>
      <c r="BL546" s="586"/>
      <c r="BM546" s="586"/>
      <c r="BN546" s="586"/>
      <c r="BO546" s="575"/>
      <c r="BP546" s="575"/>
      <c r="BQ546" s="610"/>
      <c r="BR546" s="610"/>
      <c r="BS546" s="586"/>
      <c r="BT546" s="586"/>
      <c r="BU546" s="586"/>
      <c r="BV546" s="586"/>
      <c r="BW546" s="586"/>
      <c r="BX546" s="586"/>
    </row>
    <row r="547" spans="9:76" s="305" customFormat="1" x14ac:dyDescent="0.2">
      <c r="I547" s="574"/>
      <c r="T547" s="574"/>
      <c r="U547" s="602"/>
      <c r="V547" s="597"/>
      <c r="W547" s="602"/>
      <c r="X547" s="597"/>
      <c r="Y547" s="575"/>
      <c r="Z547" s="575"/>
      <c r="AA547" s="575"/>
      <c r="AB547" s="586"/>
      <c r="AC547" s="586"/>
      <c r="AD547" s="586"/>
      <c r="AE547" s="586"/>
      <c r="AF547" s="586"/>
      <c r="AG547" s="574"/>
      <c r="AH547" s="574"/>
      <c r="AI547" s="574"/>
      <c r="AJ547" s="574"/>
      <c r="AK547" s="574"/>
      <c r="AL547" s="586"/>
      <c r="AM547" s="586"/>
      <c r="AN547" s="586"/>
      <c r="AO547" s="586"/>
      <c r="AP547" s="586"/>
      <c r="AQ547" s="586"/>
      <c r="AR547" s="586"/>
      <c r="AS547" s="586"/>
      <c r="AT547" s="586"/>
      <c r="AU547" s="586"/>
      <c r="AV547" s="586"/>
      <c r="AW547" s="586"/>
      <c r="AX547" s="586"/>
      <c r="AY547" s="586"/>
      <c r="AZ547" s="586"/>
      <c r="BA547" s="586"/>
      <c r="BB547" s="586"/>
      <c r="BC547" s="586"/>
      <c r="BD547" s="586"/>
      <c r="BE547" s="586"/>
      <c r="BF547" s="586"/>
      <c r="BG547" s="586"/>
      <c r="BH547" s="586"/>
      <c r="BI547" s="586"/>
      <c r="BJ547" s="586"/>
      <c r="BK547" s="586"/>
      <c r="BL547" s="586"/>
      <c r="BM547" s="586"/>
      <c r="BN547" s="586"/>
      <c r="BO547" s="575"/>
      <c r="BP547" s="575"/>
      <c r="BQ547" s="610"/>
      <c r="BR547" s="610"/>
      <c r="BS547" s="586"/>
      <c r="BT547" s="586"/>
      <c r="BU547" s="586"/>
      <c r="BV547" s="586"/>
      <c r="BW547" s="586"/>
      <c r="BX547" s="586"/>
    </row>
    <row r="548" spans="9:76" s="305" customFormat="1" x14ac:dyDescent="0.2">
      <c r="I548" s="574"/>
      <c r="T548" s="574"/>
      <c r="U548" s="602"/>
      <c r="V548" s="597"/>
      <c r="W548" s="602"/>
      <c r="X548" s="597"/>
      <c r="Y548" s="575"/>
      <c r="Z548" s="575"/>
      <c r="AA548" s="575"/>
      <c r="AB548" s="586"/>
      <c r="AC548" s="586"/>
      <c r="AD548" s="586"/>
      <c r="AE548" s="586"/>
      <c r="AF548" s="586"/>
      <c r="AG548" s="574"/>
      <c r="AH548" s="574"/>
      <c r="AI548" s="574"/>
      <c r="AJ548" s="574"/>
      <c r="AK548" s="574"/>
      <c r="AL548" s="586"/>
      <c r="AM548" s="586"/>
      <c r="AN548" s="586"/>
      <c r="AO548" s="586"/>
      <c r="AP548" s="586"/>
      <c r="AQ548" s="586"/>
      <c r="AR548" s="586"/>
      <c r="AS548" s="586"/>
      <c r="AT548" s="586"/>
      <c r="AU548" s="586"/>
      <c r="AV548" s="586"/>
      <c r="AW548" s="586"/>
      <c r="AX548" s="586"/>
      <c r="AY548" s="586"/>
      <c r="AZ548" s="586"/>
      <c r="BA548" s="586"/>
      <c r="BB548" s="586"/>
      <c r="BC548" s="586"/>
      <c r="BD548" s="586"/>
      <c r="BE548" s="586"/>
      <c r="BF548" s="586"/>
      <c r="BG548" s="586"/>
      <c r="BH548" s="586"/>
      <c r="BI548" s="586"/>
      <c r="BJ548" s="586"/>
      <c r="BK548" s="586"/>
      <c r="BL548" s="586"/>
      <c r="BM548" s="586"/>
      <c r="BN548" s="586"/>
      <c r="BO548" s="575"/>
      <c r="BP548" s="575"/>
      <c r="BQ548" s="610"/>
      <c r="BR548" s="610"/>
      <c r="BS548" s="586"/>
      <c r="BT548" s="586"/>
      <c r="BU548" s="586"/>
      <c r="BV548" s="586"/>
      <c r="BW548" s="586"/>
      <c r="BX548" s="586"/>
    </row>
    <row r="549" spans="9:76" s="305" customFormat="1" x14ac:dyDescent="0.2">
      <c r="I549" s="574"/>
      <c r="T549" s="574"/>
      <c r="U549" s="602"/>
      <c r="V549" s="597"/>
      <c r="W549" s="602"/>
      <c r="X549" s="597"/>
      <c r="Y549" s="575"/>
      <c r="Z549" s="575"/>
      <c r="AA549" s="575"/>
      <c r="AB549" s="586"/>
      <c r="AC549" s="586"/>
      <c r="AD549" s="586"/>
      <c r="AE549" s="586"/>
      <c r="AF549" s="586"/>
      <c r="AG549" s="574"/>
      <c r="AH549" s="574"/>
      <c r="AI549" s="574"/>
      <c r="AJ549" s="574"/>
      <c r="AK549" s="574"/>
      <c r="AL549" s="586"/>
      <c r="AM549" s="586"/>
      <c r="AN549" s="586"/>
      <c r="AO549" s="586"/>
      <c r="AP549" s="586"/>
      <c r="AQ549" s="586"/>
      <c r="AR549" s="586"/>
      <c r="AS549" s="586"/>
      <c r="AT549" s="586"/>
      <c r="AU549" s="586"/>
      <c r="AV549" s="586"/>
      <c r="AW549" s="586"/>
      <c r="AX549" s="586"/>
      <c r="AY549" s="586"/>
      <c r="AZ549" s="586"/>
      <c r="BA549" s="586"/>
      <c r="BB549" s="586"/>
      <c r="BC549" s="586"/>
      <c r="BD549" s="586"/>
      <c r="BE549" s="586"/>
      <c r="BF549" s="586"/>
      <c r="BG549" s="586"/>
      <c r="BH549" s="586"/>
      <c r="BI549" s="586"/>
      <c r="BJ549" s="586"/>
      <c r="BK549" s="586"/>
      <c r="BL549" s="586"/>
      <c r="BM549" s="586"/>
      <c r="BN549" s="586"/>
      <c r="BO549" s="575"/>
      <c r="BP549" s="575"/>
      <c r="BQ549" s="610"/>
      <c r="BR549" s="610"/>
      <c r="BS549" s="586"/>
      <c r="BT549" s="586"/>
      <c r="BU549" s="586"/>
      <c r="BV549" s="586"/>
      <c r="BW549" s="586"/>
      <c r="BX549" s="586"/>
    </row>
    <row r="550" spans="9:76" s="305" customFormat="1" x14ac:dyDescent="0.2">
      <c r="I550" s="574"/>
      <c r="T550" s="574"/>
      <c r="U550" s="602"/>
      <c r="V550" s="597"/>
      <c r="W550" s="602"/>
      <c r="X550" s="597"/>
      <c r="Y550" s="575"/>
      <c r="Z550" s="575"/>
      <c r="AA550" s="575"/>
      <c r="AB550" s="586"/>
      <c r="AC550" s="586"/>
      <c r="AD550" s="586"/>
      <c r="AE550" s="586"/>
      <c r="AF550" s="586"/>
      <c r="AG550" s="574"/>
      <c r="AH550" s="574"/>
      <c r="AI550" s="574"/>
      <c r="AJ550" s="574"/>
      <c r="AK550" s="574"/>
      <c r="AL550" s="586"/>
      <c r="AM550" s="586"/>
      <c r="AN550" s="586"/>
      <c r="AO550" s="586"/>
      <c r="AP550" s="586"/>
      <c r="AQ550" s="586"/>
      <c r="AR550" s="586"/>
      <c r="AS550" s="586"/>
      <c r="AT550" s="586"/>
      <c r="AU550" s="586"/>
      <c r="AV550" s="586"/>
      <c r="AW550" s="586"/>
      <c r="AX550" s="586"/>
      <c r="AY550" s="586"/>
      <c r="AZ550" s="586"/>
      <c r="BA550" s="586"/>
      <c r="BB550" s="586"/>
      <c r="BC550" s="586"/>
      <c r="BD550" s="586"/>
      <c r="BE550" s="586"/>
      <c r="BF550" s="586"/>
      <c r="BG550" s="586"/>
      <c r="BH550" s="586"/>
      <c r="BI550" s="586"/>
      <c r="BJ550" s="586"/>
      <c r="BK550" s="586"/>
      <c r="BL550" s="586"/>
      <c r="BM550" s="586"/>
      <c r="BN550" s="586"/>
      <c r="BO550" s="575"/>
      <c r="BP550" s="575"/>
      <c r="BQ550" s="610"/>
      <c r="BR550" s="610"/>
      <c r="BS550" s="586"/>
      <c r="BT550" s="586"/>
      <c r="BU550" s="586"/>
      <c r="BV550" s="586"/>
      <c r="BW550" s="586"/>
      <c r="BX550" s="586"/>
    </row>
    <row r="551" spans="9:76" s="305" customFormat="1" x14ac:dyDescent="0.2">
      <c r="I551" s="574"/>
      <c r="T551" s="574"/>
      <c r="U551" s="602"/>
      <c r="V551" s="597"/>
      <c r="W551" s="602"/>
      <c r="X551" s="597"/>
      <c r="Y551" s="575"/>
      <c r="Z551" s="575"/>
      <c r="AA551" s="575"/>
      <c r="AB551" s="586"/>
      <c r="AC551" s="586"/>
      <c r="AD551" s="586"/>
      <c r="AE551" s="586"/>
      <c r="AF551" s="586"/>
      <c r="AG551" s="574"/>
      <c r="AH551" s="574"/>
      <c r="AI551" s="574"/>
      <c r="AJ551" s="574"/>
      <c r="AK551" s="574"/>
      <c r="AL551" s="586"/>
      <c r="AM551" s="586"/>
      <c r="AN551" s="586"/>
      <c r="AO551" s="586"/>
      <c r="AP551" s="586"/>
      <c r="AQ551" s="586"/>
      <c r="AR551" s="586"/>
      <c r="AS551" s="586"/>
      <c r="AT551" s="586"/>
      <c r="AU551" s="586"/>
      <c r="AV551" s="586"/>
      <c r="AW551" s="586"/>
      <c r="AX551" s="586"/>
      <c r="AY551" s="586"/>
      <c r="AZ551" s="586"/>
      <c r="BA551" s="586"/>
      <c r="BB551" s="586"/>
      <c r="BC551" s="586"/>
      <c r="BD551" s="586"/>
      <c r="BE551" s="586"/>
      <c r="BF551" s="586"/>
      <c r="BG551" s="586"/>
      <c r="BH551" s="586"/>
      <c r="BI551" s="586"/>
      <c r="BJ551" s="586"/>
      <c r="BK551" s="586"/>
      <c r="BL551" s="586"/>
      <c r="BM551" s="586"/>
      <c r="BN551" s="586"/>
      <c r="BO551" s="575"/>
      <c r="BP551" s="575"/>
      <c r="BQ551" s="610"/>
      <c r="BR551" s="610"/>
      <c r="BS551" s="586"/>
      <c r="BT551" s="586"/>
      <c r="BU551" s="586"/>
      <c r="BV551" s="586"/>
      <c r="BW551" s="586"/>
      <c r="BX551" s="586"/>
    </row>
    <row r="552" spans="9:76" s="305" customFormat="1" x14ac:dyDescent="0.2">
      <c r="I552" s="574"/>
      <c r="T552" s="574"/>
      <c r="U552" s="602"/>
      <c r="V552" s="597"/>
      <c r="W552" s="602"/>
      <c r="X552" s="597"/>
      <c r="Y552" s="575"/>
      <c r="Z552" s="575"/>
      <c r="AA552" s="575"/>
      <c r="AB552" s="586"/>
      <c r="AC552" s="586"/>
      <c r="AD552" s="586"/>
      <c r="AE552" s="586"/>
      <c r="AF552" s="586"/>
      <c r="AG552" s="574"/>
      <c r="AH552" s="574"/>
      <c r="AI552" s="574"/>
      <c r="AJ552" s="574"/>
      <c r="AK552" s="574"/>
      <c r="AL552" s="586"/>
      <c r="AM552" s="586"/>
      <c r="AN552" s="586"/>
      <c r="AO552" s="586"/>
      <c r="AP552" s="586"/>
      <c r="AQ552" s="586"/>
      <c r="AR552" s="586"/>
      <c r="AS552" s="586"/>
      <c r="AT552" s="586"/>
      <c r="AU552" s="586"/>
      <c r="AV552" s="586"/>
      <c r="AW552" s="586"/>
      <c r="AX552" s="586"/>
      <c r="AY552" s="586"/>
      <c r="AZ552" s="586"/>
      <c r="BA552" s="586"/>
      <c r="BB552" s="586"/>
      <c r="BC552" s="586"/>
      <c r="BD552" s="586"/>
      <c r="BE552" s="586"/>
      <c r="BF552" s="586"/>
      <c r="BG552" s="586"/>
      <c r="BH552" s="586"/>
      <c r="BI552" s="586"/>
      <c r="BJ552" s="586"/>
      <c r="BK552" s="586"/>
      <c r="BL552" s="586"/>
      <c r="BM552" s="586"/>
      <c r="BN552" s="586"/>
      <c r="BO552" s="575"/>
      <c r="BP552" s="575"/>
      <c r="BQ552" s="610"/>
      <c r="BR552" s="610"/>
      <c r="BS552" s="586"/>
      <c r="BT552" s="586"/>
      <c r="BU552" s="586"/>
      <c r="BV552" s="586"/>
      <c r="BW552" s="586"/>
      <c r="BX552" s="586"/>
    </row>
    <row r="553" spans="9:76" s="305" customFormat="1" x14ac:dyDescent="0.2">
      <c r="I553" s="574"/>
      <c r="T553" s="574"/>
      <c r="U553" s="602"/>
      <c r="V553" s="597"/>
      <c r="W553" s="602"/>
      <c r="X553" s="597"/>
      <c r="Y553" s="575"/>
      <c r="Z553" s="575"/>
      <c r="AA553" s="575"/>
      <c r="AB553" s="586"/>
      <c r="AC553" s="586"/>
      <c r="AD553" s="586"/>
      <c r="AE553" s="586"/>
      <c r="AF553" s="586"/>
      <c r="AG553" s="574"/>
      <c r="AH553" s="574"/>
      <c r="AI553" s="574"/>
      <c r="AJ553" s="574"/>
      <c r="AK553" s="574"/>
      <c r="AL553" s="586"/>
      <c r="AM553" s="586"/>
      <c r="AN553" s="586"/>
      <c r="AO553" s="586"/>
      <c r="AP553" s="586"/>
      <c r="AQ553" s="586"/>
      <c r="AR553" s="586"/>
      <c r="AS553" s="586"/>
      <c r="AT553" s="586"/>
      <c r="AU553" s="586"/>
      <c r="AV553" s="586"/>
      <c r="AW553" s="586"/>
      <c r="AX553" s="586"/>
      <c r="AY553" s="586"/>
      <c r="AZ553" s="586"/>
      <c r="BA553" s="586"/>
      <c r="BB553" s="586"/>
      <c r="BC553" s="586"/>
      <c r="BD553" s="586"/>
      <c r="BE553" s="586"/>
      <c r="BF553" s="586"/>
      <c r="BG553" s="586"/>
      <c r="BH553" s="586"/>
      <c r="BI553" s="586"/>
      <c r="BJ553" s="586"/>
      <c r="BK553" s="586"/>
      <c r="BL553" s="586"/>
      <c r="BM553" s="586"/>
      <c r="BN553" s="586"/>
      <c r="BO553" s="575"/>
      <c r="BP553" s="575"/>
      <c r="BQ553" s="610"/>
      <c r="BR553" s="610"/>
      <c r="BS553" s="586"/>
      <c r="BT553" s="586"/>
      <c r="BU553" s="586"/>
      <c r="BV553" s="586"/>
      <c r="BW553" s="586"/>
      <c r="BX553" s="586"/>
    </row>
    <row r="554" spans="9:76" s="305" customFormat="1" x14ac:dyDescent="0.2">
      <c r="I554" s="574"/>
      <c r="T554" s="574"/>
      <c r="U554" s="602"/>
      <c r="V554" s="597"/>
      <c r="W554" s="602"/>
      <c r="X554" s="597"/>
      <c r="Y554" s="575"/>
      <c r="Z554" s="575"/>
      <c r="AA554" s="575"/>
      <c r="AB554" s="586"/>
      <c r="AC554" s="586"/>
      <c r="AD554" s="586"/>
      <c r="AE554" s="586"/>
      <c r="AF554" s="586"/>
      <c r="AG554" s="574"/>
      <c r="AH554" s="574"/>
      <c r="AI554" s="574"/>
      <c r="AJ554" s="574"/>
      <c r="AK554" s="574"/>
      <c r="AL554" s="586"/>
      <c r="AM554" s="586"/>
      <c r="AN554" s="586"/>
      <c r="AO554" s="586"/>
      <c r="AP554" s="586"/>
      <c r="AQ554" s="586"/>
      <c r="AR554" s="586"/>
      <c r="AS554" s="586"/>
      <c r="AT554" s="586"/>
      <c r="AU554" s="586"/>
      <c r="AV554" s="586"/>
      <c r="AW554" s="586"/>
      <c r="AX554" s="586"/>
      <c r="AY554" s="586"/>
      <c r="AZ554" s="586"/>
      <c r="BA554" s="586"/>
      <c r="BB554" s="586"/>
      <c r="BC554" s="586"/>
      <c r="BD554" s="586"/>
      <c r="BE554" s="586"/>
      <c r="BF554" s="586"/>
      <c r="BG554" s="586"/>
      <c r="BH554" s="586"/>
      <c r="BI554" s="586"/>
      <c r="BJ554" s="586"/>
      <c r="BK554" s="586"/>
      <c r="BL554" s="586"/>
      <c r="BM554" s="586"/>
      <c r="BN554" s="586"/>
      <c r="BO554" s="575"/>
      <c r="BP554" s="575"/>
      <c r="BQ554" s="610"/>
      <c r="BR554" s="610"/>
      <c r="BS554" s="586"/>
      <c r="BT554" s="586"/>
      <c r="BU554" s="586"/>
      <c r="BV554" s="586"/>
      <c r="BW554" s="586"/>
      <c r="BX554" s="586"/>
    </row>
    <row r="555" spans="9:76" s="305" customFormat="1" x14ac:dyDescent="0.2">
      <c r="I555" s="574"/>
      <c r="T555" s="574"/>
      <c r="U555" s="602"/>
      <c r="V555" s="597"/>
      <c r="W555" s="602"/>
      <c r="X555" s="597"/>
      <c r="Y555" s="575"/>
      <c r="Z555" s="575"/>
      <c r="AA555" s="575"/>
      <c r="AB555" s="586"/>
      <c r="AC555" s="586"/>
      <c r="AD555" s="586"/>
      <c r="AE555" s="586"/>
      <c r="AF555" s="586"/>
      <c r="AG555" s="574"/>
      <c r="AH555" s="574"/>
      <c r="AI555" s="574"/>
      <c r="AJ555" s="574"/>
      <c r="AK555" s="574"/>
      <c r="AL555" s="586"/>
      <c r="AM555" s="586"/>
      <c r="AN555" s="586"/>
      <c r="AO555" s="586"/>
      <c r="AP555" s="586"/>
      <c r="AQ555" s="586"/>
      <c r="AR555" s="586"/>
      <c r="AS555" s="586"/>
      <c r="AT555" s="586"/>
      <c r="AU555" s="586"/>
      <c r="AV555" s="586"/>
      <c r="AW555" s="586"/>
      <c r="AX555" s="586"/>
      <c r="AY555" s="586"/>
      <c r="AZ555" s="586"/>
      <c r="BA555" s="586"/>
      <c r="BB555" s="586"/>
      <c r="BC555" s="586"/>
      <c r="BD555" s="586"/>
      <c r="BE555" s="586"/>
      <c r="BF555" s="586"/>
      <c r="BG555" s="586"/>
      <c r="BH555" s="586"/>
      <c r="BI555" s="586"/>
      <c r="BJ555" s="586"/>
      <c r="BK555" s="586"/>
      <c r="BL555" s="586"/>
      <c r="BM555" s="586"/>
      <c r="BN555" s="586"/>
      <c r="BO555" s="575"/>
      <c r="BP555" s="575"/>
      <c r="BQ555" s="610"/>
      <c r="BR555" s="610"/>
      <c r="BS555" s="586"/>
      <c r="BT555" s="586"/>
      <c r="BU555" s="586"/>
      <c r="BV555" s="586"/>
      <c r="BW555" s="586"/>
      <c r="BX555" s="586"/>
    </row>
    <row r="556" spans="9:76" s="305" customFormat="1" x14ac:dyDescent="0.2">
      <c r="I556" s="574"/>
      <c r="T556" s="574"/>
      <c r="U556" s="602"/>
      <c r="V556" s="597"/>
      <c r="W556" s="602"/>
      <c r="X556" s="597"/>
      <c r="Y556" s="575"/>
      <c r="Z556" s="575"/>
      <c r="AA556" s="575"/>
      <c r="AB556" s="586"/>
      <c r="AC556" s="586"/>
      <c r="AD556" s="586"/>
      <c r="AE556" s="586"/>
      <c r="AF556" s="586"/>
      <c r="AG556" s="574"/>
      <c r="AH556" s="574"/>
      <c r="AI556" s="574"/>
      <c r="AJ556" s="574"/>
      <c r="AK556" s="574"/>
      <c r="AL556" s="586"/>
      <c r="AM556" s="586"/>
      <c r="AN556" s="586"/>
      <c r="AO556" s="586"/>
      <c r="AP556" s="586"/>
      <c r="AQ556" s="586"/>
      <c r="AR556" s="586"/>
      <c r="AS556" s="586"/>
      <c r="AT556" s="586"/>
      <c r="AU556" s="586"/>
      <c r="AV556" s="586"/>
      <c r="AW556" s="586"/>
      <c r="AX556" s="586"/>
      <c r="AY556" s="586"/>
      <c r="AZ556" s="586"/>
      <c r="BA556" s="586"/>
      <c r="BB556" s="586"/>
      <c r="BC556" s="586"/>
      <c r="BD556" s="586"/>
      <c r="BE556" s="586"/>
      <c r="BF556" s="586"/>
      <c r="BG556" s="586"/>
      <c r="BH556" s="586"/>
      <c r="BI556" s="586"/>
      <c r="BJ556" s="586"/>
      <c r="BK556" s="586"/>
      <c r="BL556" s="586"/>
      <c r="BM556" s="586"/>
      <c r="BN556" s="586"/>
      <c r="BO556" s="575"/>
      <c r="BP556" s="575"/>
      <c r="BQ556" s="610"/>
      <c r="BR556" s="610"/>
      <c r="BS556" s="586"/>
      <c r="BT556" s="586"/>
      <c r="BU556" s="586"/>
      <c r="BV556" s="586"/>
      <c r="BW556" s="586"/>
      <c r="BX556" s="586"/>
    </row>
    <row r="557" spans="9:76" s="305" customFormat="1" x14ac:dyDescent="0.2">
      <c r="I557" s="574"/>
      <c r="T557" s="574"/>
      <c r="U557" s="602"/>
      <c r="V557" s="597"/>
      <c r="W557" s="602"/>
      <c r="X557" s="597"/>
      <c r="Y557" s="575"/>
      <c r="Z557" s="575"/>
      <c r="AA557" s="575"/>
      <c r="AB557" s="586"/>
      <c r="AC557" s="586"/>
      <c r="AD557" s="586"/>
      <c r="AE557" s="586"/>
      <c r="AF557" s="586"/>
      <c r="AG557" s="574"/>
      <c r="AH557" s="574"/>
      <c r="AI557" s="574"/>
      <c r="AJ557" s="574"/>
      <c r="AK557" s="574"/>
      <c r="AL557" s="586"/>
      <c r="AM557" s="586"/>
      <c r="AN557" s="586"/>
      <c r="AO557" s="586"/>
      <c r="AP557" s="586"/>
      <c r="AQ557" s="586"/>
      <c r="AR557" s="586"/>
      <c r="AS557" s="586"/>
      <c r="AT557" s="586"/>
      <c r="AU557" s="586"/>
      <c r="AV557" s="586"/>
      <c r="AW557" s="586"/>
      <c r="AX557" s="586"/>
      <c r="AY557" s="586"/>
      <c r="AZ557" s="586"/>
      <c r="BA557" s="586"/>
      <c r="BB557" s="586"/>
      <c r="BC557" s="586"/>
      <c r="BD557" s="586"/>
      <c r="BE557" s="586"/>
      <c r="BF557" s="586"/>
      <c r="BG557" s="586"/>
      <c r="BH557" s="586"/>
      <c r="BI557" s="586"/>
      <c r="BJ557" s="586"/>
      <c r="BK557" s="586"/>
      <c r="BL557" s="586"/>
      <c r="BM557" s="586"/>
      <c r="BN557" s="586"/>
      <c r="BO557" s="575"/>
      <c r="BP557" s="575"/>
      <c r="BQ557" s="610"/>
      <c r="BR557" s="610"/>
      <c r="BS557" s="586"/>
      <c r="BT557" s="586"/>
      <c r="BU557" s="586"/>
      <c r="BV557" s="586"/>
      <c r="BW557" s="586"/>
      <c r="BX557" s="586"/>
    </row>
    <row r="558" spans="9:76" s="305" customFormat="1" x14ac:dyDescent="0.2">
      <c r="I558" s="574"/>
      <c r="T558" s="574"/>
      <c r="U558" s="602"/>
      <c r="V558" s="597"/>
      <c r="W558" s="602"/>
      <c r="X558" s="597"/>
      <c r="Y558" s="575"/>
      <c r="Z558" s="575"/>
      <c r="AA558" s="575"/>
      <c r="AB558" s="586"/>
      <c r="AC558" s="586"/>
      <c r="AD558" s="586"/>
      <c r="AE558" s="586"/>
      <c r="AF558" s="586"/>
      <c r="AG558" s="574"/>
      <c r="AH558" s="574"/>
      <c r="AI558" s="574"/>
      <c r="AJ558" s="574"/>
      <c r="AK558" s="574"/>
      <c r="AL558" s="586"/>
      <c r="AM558" s="586"/>
      <c r="AN558" s="586"/>
      <c r="AO558" s="586"/>
      <c r="AP558" s="586"/>
      <c r="AQ558" s="586"/>
      <c r="AR558" s="586"/>
      <c r="AS558" s="586"/>
      <c r="AT558" s="586"/>
      <c r="AU558" s="586"/>
      <c r="AV558" s="586"/>
      <c r="AW558" s="586"/>
      <c r="AX558" s="586"/>
      <c r="AY558" s="586"/>
      <c r="AZ558" s="586"/>
      <c r="BA558" s="586"/>
      <c r="BB558" s="586"/>
      <c r="BC558" s="586"/>
      <c r="BD558" s="586"/>
      <c r="BE558" s="586"/>
      <c r="BF558" s="586"/>
      <c r="BG558" s="586"/>
      <c r="BH558" s="586"/>
      <c r="BI558" s="586"/>
      <c r="BJ558" s="586"/>
      <c r="BK558" s="586"/>
      <c r="BL558" s="586"/>
      <c r="BM558" s="586"/>
      <c r="BN558" s="586"/>
      <c r="BO558" s="575"/>
      <c r="BP558" s="575"/>
      <c r="BQ558" s="610"/>
      <c r="BR558" s="610"/>
      <c r="BS558" s="586"/>
      <c r="BT558" s="586"/>
      <c r="BU558" s="586"/>
      <c r="BV558" s="586"/>
      <c r="BW558" s="586"/>
      <c r="BX558" s="586"/>
    </row>
    <row r="559" spans="9:76" s="305" customFormat="1" x14ac:dyDescent="0.2">
      <c r="I559" s="574"/>
      <c r="T559" s="574"/>
      <c r="U559" s="602"/>
      <c r="V559" s="597"/>
      <c r="W559" s="602"/>
      <c r="X559" s="597"/>
      <c r="Y559" s="575"/>
      <c r="Z559" s="575"/>
      <c r="AA559" s="575"/>
      <c r="AB559" s="586"/>
      <c r="AC559" s="586"/>
      <c r="AD559" s="586"/>
      <c r="AE559" s="586"/>
      <c r="AF559" s="586"/>
      <c r="AG559" s="574"/>
      <c r="AH559" s="574"/>
      <c r="AI559" s="574"/>
      <c r="AJ559" s="574"/>
      <c r="AK559" s="574"/>
      <c r="AL559" s="586"/>
      <c r="AM559" s="586"/>
      <c r="AN559" s="586"/>
      <c r="AO559" s="586"/>
      <c r="AP559" s="586"/>
      <c r="AQ559" s="586"/>
      <c r="AR559" s="586"/>
      <c r="AS559" s="586"/>
      <c r="AT559" s="586"/>
      <c r="AU559" s="586"/>
      <c r="AV559" s="586"/>
      <c r="AW559" s="586"/>
      <c r="AX559" s="586"/>
      <c r="AY559" s="586"/>
      <c r="AZ559" s="586"/>
      <c r="BA559" s="586"/>
      <c r="BB559" s="586"/>
      <c r="BC559" s="586"/>
      <c r="BD559" s="586"/>
      <c r="BE559" s="586"/>
      <c r="BF559" s="586"/>
      <c r="BG559" s="586"/>
      <c r="BH559" s="586"/>
      <c r="BI559" s="586"/>
      <c r="BJ559" s="586"/>
      <c r="BK559" s="586"/>
      <c r="BL559" s="586"/>
      <c r="BM559" s="586"/>
      <c r="BN559" s="586"/>
      <c r="BO559" s="575"/>
      <c r="BP559" s="575"/>
      <c r="BQ559" s="610"/>
      <c r="BR559" s="610"/>
      <c r="BS559" s="586"/>
      <c r="BT559" s="586"/>
      <c r="BU559" s="586"/>
      <c r="BV559" s="586"/>
      <c r="BW559" s="586"/>
      <c r="BX559" s="586"/>
    </row>
    <row r="560" spans="9:76" s="305" customFormat="1" x14ac:dyDescent="0.2">
      <c r="I560" s="574"/>
      <c r="T560" s="574"/>
      <c r="U560" s="602"/>
      <c r="V560" s="597"/>
      <c r="W560" s="602"/>
      <c r="X560" s="597"/>
      <c r="Y560" s="575"/>
      <c r="Z560" s="575"/>
      <c r="AA560" s="575"/>
      <c r="AB560" s="586"/>
      <c r="AC560" s="586"/>
      <c r="AD560" s="586"/>
      <c r="AE560" s="586"/>
      <c r="AF560" s="586"/>
      <c r="AG560" s="574"/>
      <c r="AH560" s="574"/>
      <c r="AI560" s="574"/>
      <c r="AJ560" s="574"/>
      <c r="AK560" s="574"/>
      <c r="AL560" s="586"/>
      <c r="AM560" s="586"/>
      <c r="AN560" s="586"/>
      <c r="AO560" s="586"/>
      <c r="AP560" s="586"/>
      <c r="AQ560" s="586"/>
      <c r="AR560" s="586"/>
      <c r="AS560" s="586"/>
      <c r="AT560" s="586"/>
      <c r="AU560" s="586"/>
      <c r="AV560" s="586"/>
      <c r="AW560" s="586"/>
      <c r="AX560" s="586"/>
      <c r="AY560" s="586"/>
      <c r="AZ560" s="586"/>
      <c r="BA560" s="586"/>
      <c r="BB560" s="586"/>
      <c r="BC560" s="586"/>
      <c r="BD560" s="586"/>
      <c r="BE560" s="586"/>
      <c r="BF560" s="586"/>
      <c r="BG560" s="586"/>
      <c r="BH560" s="586"/>
      <c r="BI560" s="586"/>
      <c r="BJ560" s="586"/>
      <c r="BK560" s="586"/>
      <c r="BL560" s="586"/>
      <c r="BM560" s="586"/>
      <c r="BN560" s="586"/>
      <c r="BO560" s="575"/>
      <c r="BP560" s="575"/>
      <c r="BQ560" s="610"/>
      <c r="BR560" s="610"/>
      <c r="BS560" s="586"/>
      <c r="BT560" s="586"/>
      <c r="BU560" s="586"/>
      <c r="BV560" s="586"/>
      <c r="BW560" s="586"/>
      <c r="BX560" s="586"/>
    </row>
    <row r="561" spans="9:76" s="305" customFormat="1" x14ac:dyDescent="0.2">
      <c r="I561" s="574"/>
      <c r="T561" s="574"/>
      <c r="U561" s="602"/>
      <c r="V561" s="597"/>
      <c r="W561" s="602"/>
      <c r="X561" s="597"/>
      <c r="Y561" s="575"/>
      <c r="Z561" s="575"/>
      <c r="AA561" s="575"/>
      <c r="AB561" s="586"/>
      <c r="AC561" s="586"/>
      <c r="AD561" s="586"/>
      <c r="AE561" s="586"/>
      <c r="AF561" s="586"/>
      <c r="AG561" s="574"/>
      <c r="AH561" s="574"/>
      <c r="AI561" s="574"/>
      <c r="AJ561" s="574"/>
      <c r="AK561" s="574"/>
      <c r="AL561" s="586"/>
      <c r="AM561" s="586"/>
      <c r="AN561" s="586"/>
      <c r="AO561" s="586"/>
      <c r="AP561" s="586"/>
      <c r="AQ561" s="586"/>
      <c r="AR561" s="586"/>
      <c r="AS561" s="586"/>
      <c r="AT561" s="586"/>
      <c r="AU561" s="586"/>
      <c r="AV561" s="586"/>
      <c r="AW561" s="586"/>
      <c r="AX561" s="586"/>
      <c r="AY561" s="586"/>
      <c r="AZ561" s="586"/>
      <c r="BA561" s="586"/>
      <c r="BB561" s="586"/>
      <c r="BC561" s="586"/>
      <c r="BD561" s="586"/>
      <c r="BE561" s="586"/>
      <c r="BF561" s="586"/>
      <c r="BG561" s="586"/>
      <c r="BH561" s="586"/>
      <c r="BI561" s="586"/>
      <c r="BJ561" s="586"/>
      <c r="BK561" s="586"/>
      <c r="BL561" s="586"/>
      <c r="BM561" s="586"/>
      <c r="BN561" s="586"/>
      <c r="BO561" s="575"/>
      <c r="BP561" s="575"/>
      <c r="BQ561" s="610"/>
      <c r="BR561" s="610"/>
      <c r="BS561" s="586"/>
      <c r="BT561" s="586"/>
      <c r="BU561" s="586"/>
      <c r="BV561" s="586"/>
      <c r="BW561" s="586"/>
      <c r="BX561" s="586"/>
    </row>
    <row r="562" spans="9:76" s="305" customFormat="1" x14ac:dyDescent="0.2">
      <c r="I562" s="574"/>
      <c r="T562" s="574"/>
      <c r="U562" s="602"/>
      <c r="V562" s="597"/>
      <c r="W562" s="602"/>
      <c r="X562" s="597"/>
      <c r="Y562" s="575"/>
      <c r="Z562" s="575"/>
      <c r="AA562" s="575"/>
      <c r="AB562" s="586"/>
      <c r="AC562" s="586"/>
      <c r="AD562" s="586"/>
      <c r="AE562" s="586"/>
      <c r="AF562" s="586"/>
      <c r="AG562" s="574"/>
      <c r="AH562" s="574"/>
      <c r="AI562" s="574"/>
      <c r="AJ562" s="574"/>
      <c r="AK562" s="574"/>
      <c r="AL562" s="586"/>
      <c r="AM562" s="586"/>
      <c r="AN562" s="586"/>
      <c r="AO562" s="586"/>
      <c r="AP562" s="586"/>
      <c r="AQ562" s="586"/>
      <c r="AR562" s="586"/>
      <c r="AS562" s="586"/>
      <c r="AT562" s="586"/>
      <c r="AU562" s="586"/>
      <c r="AV562" s="586"/>
      <c r="AW562" s="586"/>
      <c r="AX562" s="586"/>
      <c r="AY562" s="586"/>
      <c r="AZ562" s="586"/>
      <c r="BA562" s="586"/>
      <c r="BB562" s="586"/>
      <c r="BC562" s="586"/>
      <c r="BD562" s="586"/>
      <c r="BE562" s="586"/>
      <c r="BF562" s="586"/>
      <c r="BG562" s="586"/>
      <c r="BH562" s="586"/>
      <c r="BI562" s="586"/>
      <c r="BJ562" s="586"/>
      <c r="BK562" s="586"/>
      <c r="BL562" s="586"/>
      <c r="BM562" s="586"/>
      <c r="BN562" s="586"/>
      <c r="BO562" s="575"/>
      <c r="BP562" s="575"/>
      <c r="BQ562" s="610"/>
      <c r="BR562" s="610"/>
      <c r="BS562" s="586"/>
      <c r="BT562" s="586"/>
      <c r="BU562" s="586"/>
      <c r="BV562" s="586"/>
      <c r="BW562" s="586"/>
      <c r="BX562" s="586"/>
    </row>
    <row r="563" spans="9:76" s="305" customFormat="1" x14ac:dyDescent="0.2">
      <c r="I563" s="574"/>
      <c r="T563" s="574"/>
      <c r="U563" s="602"/>
      <c r="V563" s="597"/>
      <c r="W563" s="602"/>
      <c r="X563" s="597"/>
      <c r="Y563" s="575"/>
      <c r="Z563" s="575"/>
      <c r="AA563" s="575"/>
      <c r="AB563" s="586"/>
      <c r="AC563" s="586"/>
      <c r="AD563" s="586"/>
      <c r="AE563" s="586"/>
      <c r="AF563" s="586"/>
      <c r="AG563" s="574"/>
      <c r="AH563" s="574"/>
      <c r="AI563" s="574"/>
      <c r="AJ563" s="574"/>
      <c r="AK563" s="574"/>
      <c r="AL563" s="586"/>
      <c r="AM563" s="586"/>
      <c r="AN563" s="586"/>
      <c r="AO563" s="586"/>
      <c r="AP563" s="586"/>
      <c r="AQ563" s="586"/>
      <c r="AR563" s="586"/>
      <c r="AS563" s="586"/>
      <c r="AT563" s="586"/>
      <c r="AU563" s="586"/>
      <c r="AV563" s="586"/>
      <c r="AW563" s="586"/>
      <c r="AX563" s="586"/>
      <c r="AY563" s="586"/>
      <c r="AZ563" s="586"/>
      <c r="BA563" s="586"/>
      <c r="BB563" s="586"/>
      <c r="BC563" s="586"/>
      <c r="BD563" s="586"/>
      <c r="BE563" s="586"/>
      <c r="BF563" s="586"/>
      <c r="BG563" s="586"/>
      <c r="BH563" s="586"/>
      <c r="BI563" s="586"/>
      <c r="BJ563" s="586"/>
      <c r="BK563" s="586"/>
      <c r="BL563" s="586"/>
      <c r="BM563" s="586"/>
      <c r="BN563" s="586"/>
      <c r="BO563" s="575"/>
      <c r="BP563" s="575"/>
      <c r="BQ563" s="610"/>
      <c r="BR563" s="610"/>
      <c r="BS563" s="586"/>
      <c r="BT563" s="586"/>
      <c r="BU563" s="586"/>
      <c r="BV563" s="586"/>
      <c r="BW563" s="586"/>
      <c r="BX563" s="586"/>
    </row>
    <row r="564" spans="9:76" s="305" customFormat="1" x14ac:dyDescent="0.2">
      <c r="I564" s="574"/>
      <c r="T564" s="574"/>
      <c r="U564" s="602"/>
      <c r="V564" s="597"/>
      <c r="W564" s="602"/>
      <c r="X564" s="597"/>
      <c r="Y564" s="575"/>
      <c r="Z564" s="575"/>
      <c r="AA564" s="575"/>
      <c r="AB564" s="586"/>
      <c r="AC564" s="586"/>
      <c r="AD564" s="586"/>
      <c r="AE564" s="586"/>
      <c r="AF564" s="586"/>
      <c r="AG564" s="574"/>
      <c r="AH564" s="574"/>
      <c r="AI564" s="574"/>
      <c r="AJ564" s="574"/>
      <c r="AK564" s="574"/>
      <c r="AL564" s="586"/>
      <c r="AM564" s="586"/>
      <c r="AN564" s="586"/>
      <c r="AO564" s="586"/>
      <c r="AP564" s="586"/>
      <c r="AQ564" s="586"/>
      <c r="AR564" s="586"/>
      <c r="AS564" s="586"/>
      <c r="AT564" s="586"/>
      <c r="AU564" s="586"/>
      <c r="AV564" s="586"/>
      <c r="AW564" s="586"/>
      <c r="AX564" s="586"/>
      <c r="AY564" s="586"/>
      <c r="AZ564" s="586"/>
      <c r="BA564" s="586"/>
      <c r="BB564" s="586"/>
      <c r="BC564" s="586"/>
      <c r="BD564" s="586"/>
      <c r="BE564" s="586"/>
      <c r="BF564" s="586"/>
      <c r="BG564" s="586"/>
      <c r="BH564" s="586"/>
      <c r="BI564" s="586"/>
      <c r="BJ564" s="586"/>
      <c r="BK564" s="586"/>
      <c r="BL564" s="586"/>
      <c r="BM564" s="586"/>
      <c r="BN564" s="586"/>
      <c r="BO564" s="575"/>
      <c r="BP564" s="575"/>
      <c r="BQ564" s="610"/>
      <c r="BR564" s="610"/>
      <c r="BS564" s="586"/>
      <c r="BT564" s="586"/>
      <c r="BU564" s="586"/>
      <c r="BV564" s="586"/>
      <c r="BW564" s="586"/>
      <c r="BX564" s="586"/>
    </row>
    <row r="565" spans="9:76" s="305" customFormat="1" x14ac:dyDescent="0.2">
      <c r="I565" s="574"/>
      <c r="T565" s="574"/>
      <c r="U565" s="602"/>
      <c r="V565" s="597"/>
      <c r="W565" s="602"/>
      <c r="X565" s="597"/>
      <c r="Y565" s="575"/>
      <c r="Z565" s="575"/>
      <c r="AA565" s="575"/>
      <c r="AB565" s="586"/>
      <c r="AC565" s="586"/>
      <c r="AD565" s="586"/>
      <c r="AE565" s="586"/>
      <c r="AF565" s="586"/>
      <c r="AG565" s="574"/>
      <c r="AH565" s="574"/>
      <c r="AI565" s="574"/>
      <c r="AJ565" s="574"/>
      <c r="AK565" s="574"/>
      <c r="AL565" s="586"/>
      <c r="AM565" s="586"/>
      <c r="AN565" s="586"/>
      <c r="AO565" s="586"/>
      <c r="AP565" s="586"/>
      <c r="AQ565" s="586"/>
      <c r="AR565" s="586"/>
      <c r="AS565" s="586"/>
      <c r="AT565" s="586"/>
      <c r="AU565" s="586"/>
      <c r="AV565" s="586"/>
      <c r="AW565" s="586"/>
      <c r="AX565" s="586"/>
      <c r="AY565" s="586"/>
      <c r="AZ565" s="586"/>
      <c r="BA565" s="586"/>
      <c r="BB565" s="586"/>
      <c r="BC565" s="586"/>
      <c r="BD565" s="586"/>
      <c r="BE565" s="586"/>
      <c r="BF565" s="586"/>
      <c r="BG565" s="586"/>
      <c r="BH565" s="586"/>
      <c r="BI565" s="586"/>
      <c r="BJ565" s="586"/>
      <c r="BK565" s="586"/>
      <c r="BL565" s="586"/>
      <c r="BM565" s="586"/>
      <c r="BN565" s="586"/>
      <c r="BO565" s="575"/>
      <c r="BP565" s="575"/>
      <c r="BQ565" s="610"/>
      <c r="BR565" s="610"/>
      <c r="BS565" s="586"/>
      <c r="BT565" s="586"/>
      <c r="BU565" s="586"/>
      <c r="BV565" s="586"/>
      <c r="BW565" s="586"/>
      <c r="BX565" s="586"/>
    </row>
    <row r="566" spans="9:76" s="305" customFormat="1" x14ac:dyDescent="0.2">
      <c r="I566" s="574"/>
      <c r="T566" s="574"/>
      <c r="U566" s="602"/>
      <c r="V566" s="597"/>
      <c r="W566" s="602"/>
      <c r="X566" s="597"/>
      <c r="Y566" s="575"/>
      <c r="Z566" s="575"/>
      <c r="AA566" s="575"/>
      <c r="AB566" s="586"/>
      <c r="AC566" s="586"/>
      <c r="AD566" s="586"/>
      <c r="AE566" s="586"/>
      <c r="AF566" s="586"/>
      <c r="AG566" s="574"/>
      <c r="AH566" s="574"/>
      <c r="AI566" s="574"/>
      <c r="AJ566" s="574"/>
      <c r="AK566" s="574"/>
      <c r="AL566" s="586"/>
      <c r="AM566" s="586"/>
      <c r="AN566" s="586"/>
      <c r="AO566" s="586"/>
      <c r="AP566" s="586"/>
      <c r="AQ566" s="586"/>
      <c r="AR566" s="586"/>
      <c r="AS566" s="586"/>
      <c r="AT566" s="586"/>
      <c r="AU566" s="586"/>
      <c r="AV566" s="586"/>
      <c r="AW566" s="586"/>
      <c r="AX566" s="586"/>
      <c r="AY566" s="586"/>
      <c r="AZ566" s="586"/>
      <c r="BA566" s="586"/>
      <c r="BB566" s="586"/>
      <c r="BC566" s="586"/>
      <c r="BD566" s="586"/>
      <c r="BE566" s="586"/>
      <c r="BF566" s="586"/>
      <c r="BG566" s="586"/>
      <c r="BH566" s="586"/>
      <c r="BI566" s="586"/>
      <c r="BJ566" s="586"/>
      <c r="BK566" s="586"/>
      <c r="BL566" s="586"/>
      <c r="BM566" s="586"/>
      <c r="BN566" s="586"/>
      <c r="BO566" s="575"/>
      <c r="BP566" s="575"/>
      <c r="BQ566" s="610"/>
      <c r="BR566" s="610"/>
      <c r="BS566" s="586"/>
      <c r="BT566" s="586"/>
      <c r="BU566" s="586"/>
      <c r="BV566" s="586"/>
      <c r="BW566" s="586"/>
      <c r="BX566" s="586"/>
    </row>
    <row r="567" spans="9:76" s="305" customFormat="1" x14ac:dyDescent="0.2">
      <c r="I567" s="574"/>
      <c r="T567" s="574"/>
      <c r="U567" s="602"/>
      <c r="V567" s="597"/>
      <c r="W567" s="602"/>
      <c r="X567" s="597"/>
      <c r="Y567" s="575"/>
      <c r="Z567" s="575"/>
      <c r="AA567" s="575"/>
      <c r="AB567" s="586"/>
      <c r="AC567" s="586"/>
      <c r="AD567" s="586"/>
      <c r="AE567" s="586"/>
      <c r="AF567" s="586"/>
      <c r="AG567" s="574"/>
      <c r="AH567" s="574"/>
      <c r="AI567" s="574"/>
      <c r="AJ567" s="574"/>
      <c r="AK567" s="574"/>
      <c r="AL567" s="586"/>
      <c r="AM567" s="586"/>
      <c r="AN567" s="586"/>
      <c r="AO567" s="586"/>
      <c r="AP567" s="586"/>
      <c r="AQ567" s="586"/>
      <c r="AR567" s="586"/>
      <c r="AS567" s="586"/>
      <c r="AT567" s="586"/>
      <c r="AU567" s="586"/>
      <c r="AV567" s="586"/>
      <c r="AW567" s="586"/>
      <c r="AX567" s="586"/>
      <c r="AY567" s="586"/>
      <c r="AZ567" s="586"/>
      <c r="BA567" s="586"/>
      <c r="BB567" s="586"/>
      <c r="BC567" s="586"/>
      <c r="BD567" s="586"/>
      <c r="BE567" s="586"/>
      <c r="BF567" s="586"/>
      <c r="BG567" s="586"/>
      <c r="BH567" s="586"/>
      <c r="BI567" s="586"/>
      <c r="BJ567" s="586"/>
      <c r="BK567" s="586"/>
      <c r="BL567" s="586"/>
      <c r="BM567" s="586"/>
      <c r="BN567" s="586"/>
      <c r="BO567" s="575"/>
      <c r="BP567" s="575"/>
      <c r="BQ567" s="610"/>
      <c r="BR567" s="610"/>
      <c r="BS567" s="586"/>
      <c r="BT567" s="586"/>
      <c r="BU567" s="586"/>
      <c r="BV567" s="586"/>
      <c r="BW567" s="586"/>
      <c r="BX567" s="586"/>
    </row>
    <row r="568" spans="9:76" s="305" customFormat="1" x14ac:dyDescent="0.2">
      <c r="I568" s="574"/>
      <c r="T568" s="574"/>
      <c r="U568" s="602"/>
      <c r="V568" s="597"/>
      <c r="W568" s="602"/>
      <c r="X568" s="597"/>
      <c r="Y568" s="575"/>
      <c r="Z568" s="575"/>
      <c r="AA568" s="575"/>
      <c r="AB568" s="586"/>
      <c r="AC568" s="586"/>
      <c r="AD568" s="586"/>
      <c r="AE568" s="586"/>
      <c r="AF568" s="586"/>
      <c r="AG568" s="574"/>
      <c r="AH568" s="574"/>
      <c r="AI568" s="574"/>
      <c r="AJ568" s="574"/>
      <c r="AK568" s="574"/>
      <c r="AL568" s="586"/>
      <c r="AM568" s="586"/>
      <c r="AN568" s="586"/>
      <c r="AO568" s="586"/>
      <c r="AP568" s="586"/>
      <c r="AQ568" s="586"/>
      <c r="AR568" s="586"/>
      <c r="AS568" s="586"/>
      <c r="AT568" s="586"/>
      <c r="AU568" s="586"/>
      <c r="AV568" s="586"/>
      <c r="AW568" s="586"/>
      <c r="AX568" s="586"/>
      <c r="AY568" s="586"/>
      <c r="AZ568" s="586"/>
      <c r="BA568" s="586"/>
      <c r="BB568" s="586"/>
      <c r="BC568" s="586"/>
      <c r="BD568" s="586"/>
      <c r="BE568" s="586"/>
      <c r="BF568" s="586"/>
      <c r="BG568" s="586"/>
      <c r="BH568" s="586"/>
      <c r="BI568" s="586"/>
      <c r="BJ568" s="586"/>
      <c r="BK568" s="586"/>
      <c r="BL568" s="586"/>
      <c r="BM568" s="586"/>
      <c r="BN568" s="586"/>
      <c r="BO568" s="575"/>
      <c r="BP568" s="575"/>
      <c r="BQ568" s="610"/>
      <c r="BR568" s="610"/>
      <c r="BS568" s="586"/>
      <c r="BT568" s="586"/>
      <c r="BU568" s="586"/>
      <c r="BV568" s="586"/>
      <c r="BW568" s="586"/>
      <c r="BX568" s="586"/>
    </row>
    <row r="569" spans="9:76" s="305" customFormat="1" x14ac:dyDescent="0.2">
      <c r="I569" s="574"/>
      <c r="T569" s="574"/>
      <c r="U569" s="602"/>
      <c r="V569" s="597"/>
      <c r="W569" s="602"/>
      <c r="X569" s="597"/>
      <c r="Y569" s="575"/>
      <c r="Z569" s="575"/>
      <c r="AA569" s="575"/>
      <c r="AB569" s="586"/>
      <c r="AC569" s="586"/>
      <c r="AD569" s="586"/>
      <c r="AE569" s="586"/>
      <c r="AF569" s="586"/>
      <c r="AG569" s="574"/>
      <c r="AH569" s="574"/>
      <c r="AI569" s="574"/>
      <c r="AJ569" s="574"/>
      <c r="AK569" s="574"/>
      <c r="AL569" s="586"/>
      <c r="AM569" s="586"/>
      <c r="AN569" s="586"/>
      <c r="AO569" s="586"/>
      <c r="AP569" s="586"/>
      <c r="AQ569" s="586"/>
      <c r="AR569" s="586"/>
      <c r="AS569" s="586"/>
      <c r="AT569" s="586"/>
      <c r="AU569" s="586"/>
      <c r="AV569" s="586"/>
      <c r="AW569" s="586"/>
      <c r="AX569" s="586"/>
      <c r="AY569" s="586"/>
      <c r="AZ569" s="586"/>
      <c r="BA569" s="586"/>
      <c r="BB569" s="586"/>
      <c r="BC569" s="586"/>
      <c r="BD569" s="586"/>
      <c r="BE569" s="586"/>
      <c r="BF569" s="586"/>
      <c r="BG569" s="586"/>
      <c r="BH569" s="586"/>
      <c r="BI569" s="586"/>
      <c r="BJ569" s="586"/>
      <c r="BK569" s="586"/>
      <c r="BL569" s="586"/>
      <c r="BM569" s="586"/>
      <c r="BN569" s="586"/>
      <c r="BO569" s="575"/>
      <c r="BP569" s="575"/>
      <c r="BQ569" s="610"/>
      <c r="BR569" s="610"/>
      <c r="BS569" s="586"/>
      <c r="BT569" s="586"/>
      <c r="BU569" s="586"/>
      <c r="BV569" s="586"/>
      <c r="BW569" s="586"/>
      <c r="BX569" s="586"/>
    </row>
    <row r="570" spans="9:76" s="305" customFormat="1" x14ac:dyDescent="0.2">
      <c r="I570" s="574"/>
      <c r="T570" s="574"/>
      <c r="U570" s="602"/>
      <c r="V570" s="597"/>
      <c r="W570" s="602"/>
      <c r="X570" s="597"/>
      <c r="Y570" s="575"/>
      <c r="Z570" s="575"/>
      <c r="AA570" s="575"/>
      <c r="AB570" s="586"/>
      <c r="AC570" s="586"/>
      <c r="AD570" s="586"/>
      <c r="AE570" s="586"/>
      <c r="AF570" s="586"/>
      <c r="AG570" s="574"/>
      <c r="AH570" s="574"/>
      <c r="AI570" s="574"/>
      <c r="AJ570" s="574"/>
      <c r="AK570" s="574"/>
      <c r="AL570" s="586"/>
      <c r="AM570" s="586"/>
      <c r="AN570" s="586"/>
      <c r="AO570" s="586"/>
      <c r="AP570" s="586"/>
      <c r="AQ570" s="586"/>
      <c r="AR570" s="586"/>
      <c r="AS570" s="586"/>
      <c r="AT570" s="586"/>
      <c r="AU570" s="586"/>
      <c r="AV570" s="586"/>
      <c r="AW570" s="586"/>
      <c r="AX570" s="586"/>
      <c r="AY570" s="586"/>
      <c r="AZ570" s="586"/>
      <c r="BA570" s="586"/>
      <c r="BB570" s="586"/>
      <c r="BC570" s="586"/>
      <c r="BD570" s="586"/>
      <c r="BE570" s="586"/>
      <c r="BF570" s="586"/>
      <c r="BG570" s="586"/>
      <c r="BH570" s="586"/>
      <c r="BI570" s="586"/>
      <c r="BJ570" s="586"/>
      <c r="BK570" s="586"/>
      <c r="BL570" s="586"/>
      <c r="BM570" s="586"/>
      <c r="BN570" s="586"/>
      <c r="BO570" s="575"/>
      <c r="BP570" s="575"/>
      <c r="BQ570" s="610"/>
      <c r="BR570" s="610"/>
      <c r="BS570" s="586"/>
      <c r="BT570" s="586"/>
      <c r="BU570" s="586"/>
      <c r="BV570" s="586"/>
      <c r="BW570" s="586"/>
      <c r="BX570" s="586"/>
    </row>
    <row r="571" spans="9:76" s="305" customFormat="1" x14ac:dyDescent="0.2">
      <c r="I571" s="574"/>
      <c r="T571" s="574"/>
      <c r="U571" s="602"/>
      <c r="V571" s="597"/>
      <c r="W571" s="602"/>
      <c r="X571" s="597"/>
      <c r="Y571" s="575"/>
      <c r="Z571" s="575"/>
      <c r="AA571" s="575"/>
      <c r="AB571" s="586"/>
      <c r="AC571" s="586"/>
      <c r="AD571" s="586"/>
      <c r="AE571" s="586"/>
      <c r="AF571" s="586"/>
      <c r="AG571" s="574"/>
      <c r="AH571" s="574"/>
      <c r="AI571" s="574"/>
      <c r="AJ571" s="574"/>
      <c r="AK571" s="574"/>
      <c r="AL571" s="586"/>
      <c r="AM571" s="586"/>
      <c r="AN571" s="586"/>
      <c r="AO571" s="586"/>
      <c r="AP571" s="586"/>
      <c r="AQ571" s="586"/>
      <c r="AR571" s="586"/>
      <c r="AS571" s="586"/>
      <c r="AT571" s="586"/>
      <c r="AU571" s="586"/>
      <c r="AV571" s="586"/>
      <c r="AW571" s="586"/>
      <c r="AX571" s="586"/>
      <c r="AY571" s="586"/>
      <c r="AZ571" s="586"/>
      <c r="BA571" s="586"/>
      <c r="BB571" s="586"/>
      <c r="BC571" s="586"/>
      <c r="BD571" s="586"/>
      <c r="BE571" s="586"/>
      <c r="BF571" s="586"/>
      <c r="BG571" s="586"/>
      <c r="BH571" s="586"/>
      <c r="BI571" s="586"/>
      <c r="BJ571" s="586"/>
      <c r="BK571" s="586"/>
      <c r="BL571" s="586"/>
      <c r="BM571" s="586"/>
      <c r="BN571" s="586"/>
      <c r="BO571" s="575"/>
      <c r="BP571" s="575"/>
      <c r="BQ571" s="610"/>
      <c r="BR571" s="610"/>
      <c r="BS571" s="586"/>
      <c r="BT571" s="586"/>
      <c r="BU571" s="586"/>
      <c r="BV571" s="586"/>
      <c r="BW571" s="586"/>
      <c r="BX571" s="586"/>
    </row>
    <row r="572" spans="9:76" s="305" customFormat="1" x14ac:dyDescent="0.2">
      <c r="I572" s="574"/>
      <c r="T572" s="574"/>
      <c r="U572" s="602"/>
      <c r="V572" s="597"/>
      <c r="W572" s="602"/>
      <c r="X572" s="597"/>
      <c r="Y572" s="575"/>
      <c r="Z572" s="575"/>
      <c r="AA572" s="575"/>
      <c r="AB572" s="586"/>
      <c r="AC572" s="586"/>
      <c r="AD572" s="586"/>
      <c r="AE572" s="586"/>
      <c r="AF572" s="586"/>
      <c r="AG572" s="574"/>
      <c r="AH572" s="574"/>
      <c r="AI572" s="574"/>
      <c r="AJ572" s="574"/>
      <c r="AK572" s="574"/>
      <c r="AL572" s="586"/>
      <c r="AM572" s="586"/>
      <c r="AN572" s="586"/>
      <c r="AO572" s="586"/>
      <c r="AP572" s="586"/>
      <c r="AQ572" s="586"/>
      <c r="AR572" s="586"/>
      <c r="AS572" s="586"/>
      <c r="AT572" s="586"/>
      <c r="AU572" s="586"/>
      <c r="AV572" s="586"/>
      <c r="AW572" s="586"/>
      <c r="AX572" s="586"/>
      <c r="AY572" s="586"/>
      <c r="AZ572" s="586"/>
      <c r="BA572" s="586"/>
      <c r="BB572" s="586"/>
      <c r="BC572" s="586"/>
      <c r="BD572" s="586"/>
      <c r="BE572" s="586"/>
      <c r="BF572" s="586"/>
      <c r="BG572" s="586"/>
      <c r="BH572" s="586"/>
      <c r="BI572" s="586"/>
      <c r="BJ572" s="586"/>
      <c r="BK572" s="586"/>
      <c r="BL572" s="586"/>
      <c r="BM572" s="586"/>
      <c r="BN572" s="586"/>
      <c r="BO572" s="575"/>
      <c r="BP572" s="575"/>
      <c r="BQ572" s="610"/>
      <c r="BR572" s="610"/>
      <c r="BS572" s="586"/>
      <c r="BT572" s="586"/>
      <c r="BU572" s="586"/>
      <c r="BV572" s="586"/>
      <c r="BW572" s="586"/>
      <c r="BX572" s="586"/>
    </row>
    <row r="573" spans="9:76" s="305" customFormat="1" x14ac:dyDescent="0.2">
      <c r="I573" s="574"/>
      <c r="T573" s="574"/>
      <c r="U573" s="602"/>
      <c r="V573" s="597"/>
      <c r="W573" s="602"/>
      <c r="X573" s="597"/>
      <c r="Y573" s="575"/>
      <c r="Z573" s="575"/>
      <c r="AA573" s="575"/>
      <c r="AB573" s="586"/>
      <c r="AC573" s="586"/>
      <c r="AD573" s="586"/>
      <c r="AE573" s="586"/>
      <c r="AF573" s="586"/>
      <c r="AG573" s="574"/>
      <c r="AH573" s="574"/>
      <c r="AI573" s="574"/>
      <c r="AJ573" s="574"/>
      <c r="AK573" s="574"/>
      <c r="AL573" s="586"/>
      <c r="AM573" s="586"/>
      <c r="AN573" s="586"/>
      <c r="AO573" s="586"/>
      <c r="AP573" s="586"/>
      <c r="AQ573" s="586"/>
      <c r="AR573" s="586"/>
      <c r="AS573" s="586"/>
      <c r="AT573" s="586"/>
      <c r="AU573" s="586"/>
      <c r="AV573" s="586"/>
      <c r="AW573" s="586"/>
      <c r="AX573" s="586"/>
      <c r="AY573" s="586"/>
      <c r="AZ573" s="586"/>
      <c r="BA573" s="586"/>
      <c r="BB573" s="586"/>
      <c r="BC573" s="586"/>
      <c r="BD573" s="586"/>
      <c r="BE573" s="586"/>
      <c r="BF573" s="586"/>
      <c r="BG573" s="586"/>
      <c r="BH573" s="586"/>
      <c r="BI573" s="586"/>
      <c r="BJ573" s="586"/>
      <c r="BK573" s="586"/>
      <c r="BL573" s="586"/>
      <c r="BM573" s="586"/>
      <c r="BN573" s="586"/>
      <c r="BO573" s="575"/>
      <c r="BP573" s="575"/>
      <c r="BQ573" s="610"/>
      <c r="BR573" s="610"/>
      <c r="BS573" s="586"/>
      <c r="BT573" s="586"/>
      <c r="BU573" s="586"/>
      <c r="BV573" s="586"/>
      <c r="BW573" s="586"/>
      <c r="BX573" s="586"/>
    </row>
    <row r="574" spans="9:76" s="305" customFormat="1" x14ac:dyDescent="0.2">
      <c r="I574" s="574"/>
      <c r="T574" s="574"/>
      <c r="U574" s="602"/>
      <c r="V574" s="597"/>
      <c r="W574" s="602"/>
      <c r="X574" s="597"/>
      <c r="Y574" s="575"/>
      <c r="Z574" s="575"/>
      <c r="AA574" s="575"/>
      <c r="AB574" s="586"/>
      <c r="AC574" s="586"/>
      <c r="AD574" s="586"/>
      <c r="AE574" s="586"/>
      <c r="AF574" s="586"/>
      <c r="AG574" s="574"/>
      <c r="AH574" s="574"/>
      <c r="AI574" s="574"/>
      <c r="AJ574" s="574"/>
      <c r="AK574" s="574"/>
      <c r="AL574" s="586"/>
      <c r="AM574" s="586"/>
      <c r="AN574" s="586"/>
      <c r="AO574" s="586"/>
      <c r="AP574" s="586"/>
      <c r="AQ574" s="586"/>
      <c r="AR574" s="586"/>
      <c r="AS574" s="586"/>
      <c r="AT574" s="586"/>
      <c r="AU574" s="586"/>
      <c r="AV574" s="586"/>
      <c r="AW574" s="586"/>
      <c r="AX574" s="586"/>
      <c r="AY574" s="586"/>
      <c r="AZ574" s="586"/>
      <c r="BA574" s="586"/>
      <c r="BB574" s="586"/>
      <c r="BC574" s="586"/>
      <c r="BD574" s="586"/>
      <c r="BE574" s="586"/>
      <c r="BF574" s="586"/>
      <c r="BG574" s="586"/>
      <c r="BH574" s="586"/>
      <c r="BI574" s="586"/>
      <c r="BJ574" s="586"/>
      <c r="BK574" s="586"/>
      <c r="BL574" s="586"/>
      <c r="BM574" s="586"/>
      <c r="BN574" s="586"/>
      <c r="BO574" s="575"/>
      <c r="BP574" s="575"/>
      <c r="BQ574" s="610"/>
      <c r="BR574" s="610"/>
      <c r="BS574" s="586"/>
      <c r="BT574" s="586"/>
      <c r="BU574" s="586"/>
      <c r="BV574" s="586"/>
      <c r="BW574" s="586"/>
      <c r="BX574" s="586"/>
    </row>
    <row r="575" spans="9:76" s="305" customFormat="1" x14ac:dyDescent="0.2">
      <c r="I575" s="574"/>
      <c r="T575" s="574"/>
      <c r="U575" s="602"/>
      <c r="V575" s="597"/>
      <c r="W575" s="602"/>
      <c r="X575" s="597"/>
      <c r="Y575" s="575"/>
      <c r="Z575" s="575"/>
      <c r="AA575" s="575"/>
      <c r="AB575" s="586"/>
      <c r="AC575" s="586"/>
      <c r="AD575" s="586"/>
      <c r="AE575" s="586"/>
      <c r="AF575" s="586"/>
      <c r="AG575" s="574"/>
      <c r="AH575" s="574"/>
      <c r="AI575" s="574"/>
      <c r="AJ575" s="574"/>
      <c r="AK575" s="574"/>
      <c r="AL575" s="586"/>
      <c r="AM575" s="586"/>
      <c r="AN575" s="586"/>
      <c r="AO575" s="586"/>
      <c r="AP575" s="586"/>
      <c r="AQ575" s="586"/>
      <c r="AR575" s="586"/>
      <c r="AS575" s="586"/>
      <c r="AT575" s="586"/>
      <c r="AU575" s="586"/>
      <c r="AV575" s="586"/>
      <c r="AW575" s="586"/>
      <c r="AX575" s="586"/>
      <c r="AY575" s="586"/>
      <c r="AZ575" s="586"/>
      <c r="BA575" s="586"/>
      <c r="BB575" s="586"/>
      <c r="BC575" s="586"/>
      <c r="BD575" s="586"/>
      <c r="BE575" s="586"/>
      <c r="BF575" s="586"/>
      <c r="BG575" s="586"/>
      <c r="BH575" s="586"/>
      <c r="BI575" s="586"/>
      <c r="BJ575" s="586"/>
      <c r="BK575" s="586"/>
      <c r="BL575" s="586"/>
      <c r="BM575" s="586"/>
      <c r="BN575" s="586"/>
      <c r="BO575" s="575"/>
      <c r="BP575" s="575"/>
      <c r="BQ575" s="610"/>
      <c r="BR575" s="610"/>
      <c r="BS575" s="586"/>
      <c r="BT575" s="586"/>
      <c r="BU575" s="586"/>
      <c r="BV575" s="586"/>
      <c r="BW575" s="586"/>
      <c r="BX575" s="586"/>
    </row>
    <row r="576" spans="9:76" s="305" customFormat="1" x14ac:dyDescent="0.2">
      <c r="I576" s="574"/>
      <c r="T576" s="574"/>
      <c r="U576" s="602"/>
      <c r="V576" s="597"/>
      <c r="W576" s="602"/>
      <c r="X576" s="597"/>
      <c r="Y576" s="575"/>
      <c r="Z576" s="575"/>
      <c r="AA576" s="575"/>
      <c r="AB576" s="586"/>
      <c r="AC576" s="586"/>
      <c r="AD576" s="586"/>
      <c r="AE576" s="586"/>
      <c r="AF576" s="586"/>
      <c r="AG576" s="574"/>
      <c r="AH576" s="574"/>
      <c r="AI576" s="574"/>
      <c r="AJ576" s="574"/>
      <c r="AK576" s="574"/>
      <c r="AL576" s="586"/>
      <c r="AM576" s="586"/>
      <c r="AN576" s="586"/>
      <c r="AO576" s="586"/>
      <c r="AP576" s="586"/>
      <c r="AQ576" s="586"/>
      <c r="AR576" s="586"/>
      <c r="AS576" s="586"/>
      <c r="AT576" s="586"/>
      <c r="AU576" s="586"/>
      <c r="AV576" s="586"/>
      <c r="AW576" s="586"/>
      <c r="AX576" s="586"/>
      <c r="AY576" s="586"/>
      <c r="AZ576" s="586"/>
      <c r="BA576" s="586"/>
      <c r="BB576" s="586"/>
      <c r="BC576" s="586"/>
      <c r="BD576" s="586"/>
      <c r="BE576" s="586"/>
      <c r="BF576" s="586"/>
      <c r="BG576" s="586"/>
      <c r="BH576" s="586"/>
      <c r="BI576" s="586"/>
      <c r="BJ576" s="586"/>
      <c r="BK576" s="586"/>
      <c r="BL576" s="586"/>
      <c r="BM576" s="586"/>
      <c r="BN576" s="586"/>
      <c r="BO576" s="575"/>
      <c r="BP576" s="575"/>
      <c r="BQ576" s="610"/>
      <c r="BR576" s="610"/>
      <c r="BS576" s="586"/>
      <c r="BT576" s="586"/>
      <c r="BU576" s="586"/>
      <c r="BV576" s="586"/>
      <c r="BW576" s="586"/>
      <c r="BX576" s="586"/>
    </row>
    <row r="577" spans="9:76" s="305" customFormat="1" x14ac:dyDescent="0.2">
      <c r="I577" s="574"/>
      <c r="T577" s="574"/>
      <c r="U577" s="602"/>
      <c r="V577" s="597"/>
      <c r="W577" s="602"/>
      <c r="X577" s="597"/>
      <c r="Y577" s="575"/>
      <c r="Z577" s="575"/>
      <c r="AA577" s="575"/>
      <c r="AB577" s="586"/>
      <c r="AC577" s="586"/>
      <c r="AD577" s="586"/>
      <c r="AE577" s="586"/>
      <c r="AF577" s="586"/>
      <c r="AG577" s="574"/>
      <c r="AH577" s="574"/>
      <c r="AI577" s="574"/>
      <c r="AJ577" s="574"/>
      <c r="AK577" s="574"/>
      <c r="AL577" s="586"/>
      <c r="AM577" s="586"/>
      <c r="AN577" s="586"/>
      <c r="AO577" s="586"/>
      <c r="AP577" s="586"/>
      <c r="AQ577" s="586"/>
      <c r="AR577" s="586"/>
      <c r="AS577" s="586"/>
      <c r="AT577" s="586"/>
      <c r="AU577" s="586"/>
      <c r="AV577" s="586"/>
      <c r="AW577" s="586"/>
      <c r="AX577" s="586"/>
      <c r="AY577" s="586"/>
      <c r="AZ577" s="586"/>
      <c r="BA577" s="586"/>
      <c r="BB577" s="586"/>
      <c r="BC577" s="586"/>
      <c r="BD577" s="586"/>
      <c r="BE577" s="586"/>
      <c r="BF577" s="586"/>
      <c r="BG577" s="586"/>
      <c r="BH577" s="586"/>
      <c r="BI577" s="586"/>
      <c r="BJ577" s="586"/>
      <c r="BK577" s="586"/>
      <c r="BL577" s="586"/>
      <c r="BM577" s="586"/>
      <c r="BN577" s="586"/>
      <c r="BO577" s="575"/>
      <c r="BP577" s="575"/>
      <c r="BQ577" s="610"/>
      <c r="BR577" s="610"/>
      <c r="BS577" s="586"/>
      <c r="BT577" s="586"/>
      <c r="BU577" s="586"/>
      <c r="BV577" s="586"/>
      <c r="BW577" s="586"/>
      <c r="BX577" s="586"/>
    </row>
    <row r="578" spans="9:76" s="305" customFormat="1" x14ac:dyDescent="0.2">
      <c r="I578" s="574"/>
      <c r="T578" s="574"/>
      <c r="U578" s="602"/>
      <c r="V578" s="597"/>
      <c r="W578" s="602"/>
      <c r="X578" s="597"/>
      <c r="Y578" s="575"/>
      <c r="Z578" s="575"/>
      <c r="AA578" s="575"/>
      <c r="AB578" s="586"/>
      <c r="AC578" s="586"/>
      <c r="AD578" s="586"/>
      <c r="AE578" s="586"/>
      <c r="AF578" s="586"/>
      <c r="AG578" s="574"/>
      <c r="AH578" s="574"/>
      <c r="AI578" s="574"/>
      <c r="AJ578" s="574"/>
      <c r="AK578" s="574"/>
      <c r="AL578" s="586"/>
      <c r="AM578" s="586"/>
      <c r="AN578" s="586"/>
      <c r="AO578" s="586"/>
      <c r="AP578" s="586"/>
      <c r="AQ578" s="586"/>
      <c r="AR578" s="586"/>
      <c r="AS578" s="586"/>
      <c r="AT578" s="586"/>
      <c r="AU578" s="586"/>
      <c r="AV578" s="586"/>
      <c r="AW578" s="586"/>
      <c r="AX578" s="586"/>
      <c r="AY578" s="586"/>
      <c r="AZ578" s="586"/>
      <c r="BA578" s="586"/>
      <c r="BB578" s="586"/>
      <c r="BC578" s="586"/>
      <c r="BD578" s="586"/>
      <c r="BE578" s="586"/>
      <c r="BF578" s="586"/>
      <c r="BG578" s="586"/>
      <c r="BH578" s="586"/>
      <c r="BI578" s="586"/>
      <c r="BJ578" s="586"/>
      <c r="BK578" s="586"/>
      <c r="BL578" s="586"/>
      <c r="BM578" s="586"/>
      <c r="BN578" s="586"/>
      <c r="BO578" s="575"/>
      <c r="BP578" s="575"/>
      <c r="BQ578" s="610"/>
      <c r="BR578" s="610"/>
      <c r="BS578" s="586"/>
      <c r="BT578" s="586"/>
      <c r="BU578" s="586"/>
      <c r="BV578" s="586"/>
      <c r="BW578" s="586"/>
      <c r="BX578" s="586"/>
    </row>
    <row r="579" spans="9:76" s="305" customFormat="1" x14ac:dyDescent="0.2">
      <c r="I579" s="574"/>
      <c r="T579" s="574"/>
      <c r="U579" s="602"/>
      <c r="V579" s="597"/>
      <c r="W579" s="602"/>
      <c r="X579" s="597"/>
      <c r="Y579" s="575"/>
      <c r="Z579" s="575"/>
      <c r="AA579" s="575"/>
      <c r="AB579" s="586"/>
      <c r="AC579" s="586"/>
      <c r="AD579" s="586"/>
      <c r="AE579" s="586"/>
      <c r="AF579" s="586"/>
      <c r="AG579" s="574"/>
      <c r="AH579" s="574"/>
      <c r="AI579" s="574"/>
      <c r="AJ579" s="574"/>
      <c r="AK579" s="574"/>
      <c r="AL579" s="586"/>
      <c r="AM579" s="586"/>
      <c r="AN579" s="586"/>
      <c r="AO579" s="586"/>
      <c r="AP579" s="586"/>
      <c r="AQ579" s="586"/>
      <c r="AR579" s="586"/>
      <c r="AS579" s="586"/>
      <c r="AT579" s="586"/>
      <c r="AU579" s="586"/>
      <c r="AV579" s="586"/>
      <c r="AW579" s="586"/>
      <c r="AX579" s="586"/>
      <c r="AY579" s="586"/>
      <c r="AZ579" s="586"/>
      <c r="BA579" s="586"/>
      <c r="BB579" s="586"/>
      <c r="BC579" s="586"/>
      <c r="BD579" s="586"/>
      <c r="BE579" s="586"/>
      <c r="BF579" s="586"/>
      <c r="BG579" s="586"/>
      <c r="BH579" s="586"/>
      <c r="BI579" s="586"/>
      <c r="BJ579" s="586"/>
      <c r="BK579" s="586"/>
      <c r="BL579" s="586"/>
      <c r="BM579" s="586"/>
      <c r="BN579" s="586"/>
      <c r="BO579" s="575"/>
      <c r="BP579" s="575"/>
      <c r="BQ579" s="610"/>
      <c r="BR579" s="610"/>
      <c r="BS579" s="586"/>
      <c r="BT579" s="586"/>
      <c r="BU579" s="586"/>
      <c r="BV579" s="586"/>
      <c r="BW579" s="586"/>
      <c r="BX579" s="586"/>
    </row>
    <row r="580" spans="9:76" s="305" customFormat="1" x14ac:dyDescent="0.2">
      <c r="I580" s="574"/>
      <c r="T580" s="574"/>
      <c r="U580" s="602"/>
      <c r="V580" s="597"/>
      <c r="W580" s="602"/>
      <c r="X580" s="597"/>
      <c r="Y580" s="575"/>
      <c r="Z580" s="575"/>
      <c r="AA580" s="575"/>
      <c r="AB580" s="586"/>
      <c r="AC580" s="586"/>
      <c r="AD580" s="586"/>
      <c r="AE580" s="586"/>
      <c r="AF580" s="586"/>
      <c r="AG580" s="574"/>
      <c r="AH580" s="574"/>
      <c r="AI580" s="574"/>
      <c r="AJ580" s="574"/>
      <c r="AK580" s="574"/>
      <c r="AL580" s="586"/>
      <c r="AM580" s="586"/>
      <c r="AN580" s="586"/>
      <c r="AO580" s="586"/>
      <c r="AP580" s="586"/>
      <c r="AQ580" s="586"/>
      <c r="AR580" s="586"/>
      <c r="AS580" s="586"/>
      <c r="AT580" s="586"/>
      <c r="AU580" s="586"/>
      <c r="AV580" s="586"/>
      <c r="AW580" s="586"/>
      <c r="AX580" s="586"/>
      <c r="AY580" s="586"/>
      <c r="AZ580" s="586"/>
      <c r="BA580" s="586"/>
      <c r="BB580" s="586"/>
      <c r="BC580" s="586"/>
      <c r="BD580" s="586"/>
      <c r="BE580" s="586"/>
      <c r="BF580" s="586"/>
      <c r="BG580" s="586"/>
      <c r="BH580" s="586"/>
      <c r="BI580" s="586"/>
      <c r="BJ580" s="586"/>
      <c r="BK580" s="586"/>
      <c r="BL580" s="586"/>
      <c r="BM580" s="586"/>
      <c r="BN580" s="586"/>
      <c r="BO580" s="575"/>
      <c r="BP580" s="575"/>
      <c r="BQ580" s="610"/>
      <c r="BR580" s="610"/>
      <c r="BS580" s="586"/>
      <c r="BT580" s="586"/>
      <c r="BU580" s="586"/>
      <c r="BV580" s="586"/>
      <c r="BW580" s="586"/>
      <c r="BX580" s="586"/>
    </row>
    <row r="581" spans="9:76" s="305" customFormat="1" x14ac:dyDescent="0.2">
      <c r="I581" s="574"/>
      <c r="T581" s="574"/>
      <c r="U581" s="602"/>
      <c r="V581" s="597"/>
      <c r="W581" s="602"/>
      <c r="X581" s="597"/>
      <c r="Y581" s="575"/>
      <c r="Z581" s="575"/>
      <c r="AA581" s="575"/>
      <c r="AB581" s="586"/>
      <c r="AC581" s="586"/>
      <c r="AD581" s="586"/>
      <c r="AE581" s="586"/>
      <c r="AF581" s="586"/>
      <c r="AG581" s="574"/>
      <c r="AH581" s="574"/>
      <c r="AI581" s="574"/>
      <c r="AJ581" s="574"/>
      <c r="AK581" s="574"/>
      <c r="AL581" s="586"/>
      <c r="AM581" s="586"/>
      <c r="AN581" s="586"/>
      <c r="AO581" s="586"/>
      <c r="AP581" s="586"/>
      <c r="AQ581" s="586"/>
      <c r="AR581" s="586"/>
      <c r="AS581" s="586"/>
      <c r="AT581" s="586"/>
      <c r="AU581" s="586"/>
      <c r="AV581" s="586"/>
      <c r="AW581" s="586"/>
      <c r="AX581" s="586"/>
      <c r="AY581" s="586"/>
      <c r="AZ581" s="586"/>
      <c r="BA581" s="586"/>
      <c r="BB581" s="586"/>
      <c r="BC581" s="586"/>
      <c r="BD581" s="586"/>
      <c r="BE581" s="586"/>
      <c r="BF581" s="586"/>
      <c r="BG581" s="586"/>
      <c r="BH581" s="586"/>
      <c r="BI581" s="586"/>
      <c r="BJ581" s="586"/>
      <c r="BK581" s="586"/>
      <c r="BL581" s="586"/>
      <c r="BM581" s="586"/>
      <c r="BN581" s="586"/>
      <c r="BO581" s="575"/>
      <c r="BP581" s="575"/>
      <c r="BQ581" s="610"/>
      <c r="BR581" s="610"/>
      <c r="BS581" s="586"/>
      <c r="BT581" s="586"/>
      <c r="BU581" s="586"/>
      <c r="BV581" s="586"/>
      <c r="BW581" s="586"/>
      <c r="BX581" s="586"/>
    </row>
    <row r="582" spans="9:76" s="305" customFormat="1" x14ac:dyDescent="0.2">
      <c r="I582" s="574"/>
      <c r="T582" s="574"/>
      <c r="U582" s="602"/>
      <c r="V582" s="597"/>
      <c r="W582" s="602"/>
      <c r="X582" s="597"/>
      <c r="Y582" s="575"/>
      <c r="Z582" s="575"/>
      <c r="AA582" s="575"/>
      <c r="AB582" s="586"/>
      <c r="AC582" s="586"/>
      <c r="AD582" s="586"/>
      <c r="AE582" s="586"/>
      <c r="AF582" s="586"/>
      <c r="AG582" s="574"/>
      <c r="AH582" s="574"/>
      <c r="AI582" s="574"/>
      <c r="AJ582" s="574"/>
      <c r="AK582" s="574"/>
      <c r="AL582" s="586"/>
      <c r="AM582" s="586"/>
      <c r="AN582" s="586"/>
      <c r="AO582" s="586"/>
      <c r="AP582" s="586"/>
      <c r="AQ582" s="586"/>
      <c r="AR582" s="586"/>
      <c r="AS582" s="586"/>
      <c r="AT582" s="586"/>
      <c r="AU582" s="586"/>
      <c r="AV582" s="586"/>
      <c r="AW582" s="586"/>
      <c r="AX582" s="586"/>
      <c r="AY582" s="586"/>
      <c r="AZ582" s="586"/>
      <c r="BA582" s="586"/>
      <c r="BB582" s="586"/>
      <c r="BC582" s="586"/>
      <c r="BD582" s="586"/>
      <c r="BE582" s="586"/>
      <c r="BF582" s="586"/>
      <c r="BG582" s="586"/>
      <c r="BH582" s="586"/>
      <c r="BI582" s="586"/>
      <c r="BJ582" s="586"/>
      <c r="BK582" s="586"/>
      <c r="BL582" s="586"/>
      <c r="BM582" s="586"/>
      <c r="BN582" s="586"/>
      <c r="BO582" s="575"/>
      <c r="BP582" s="575"/>
      <c r="BQ582" s="610"/>
      <c r="BR582" s="610"/>
      <c r="BS582" s="586"/>
      <c r="BT582" s="586"/>
      <c r="BU582" s="586"/>
      <c r="BV582" s="586"/>
      <c r="BW582" s="586"/>
      <c r="BX582" s="586"/>
    </row>
    <row r="583" spans="9:76" s="305" customFormat="1" x14ac:dyDescent="0.2">
      <c r="I583" s="574"/>
      <c r="T583" s="574"/>
      <c r="U583" s="602"/>
      <c r="V583" s="597"/>
      <c r="W583" s="602"/>
      <c r="X583" s="597"/>
      <c r="Y583" s="575"/>
      <c r="Z583" s="575"/>
      <c r="AA583" s="575"/>
      <c r="AB583" s="586"/>
      <c r="AC583" s="586"/>
      <c r="AD583" s="586"/>
      <c r="AE583" s="586"/>
      <c r="AF583" s="586"/>
      <c r="AG583" s="574"/>
      <c r="AH583" s="574"/>
      <c r="AI583" s="574"/>
      <c r="AJ583" s="574"/>
      <c r="AK583" s="574"/>
      <c r="AL583" s="586"/>
      <c r="AM583" s="586"/>
      <c r="AN583" s="586"/>
      <c r="AO583" s="586"/>
      <c r="AP583" s="586"/>
      <c r="AQ583" s="586"/>
      <c r="AR583" s="586"/>
      <c r="AS583" s="586"/>
      <c r="AT583" s="586"/>
      <c r="AU583" s="586"/>
      <c r="AV583" s="586"/>
      <c r="AW583" s="586"/>
      <c r="AX583" s="586"/>
      <c r="AY583" s="586"/>
      <c r="AZ583" s="586"/>
      <c r="BA583" s="586"/>
      <c r="BB583" s="586"/>
      <c r="BC583" s="586"/>
      <c r="BD583" s="586"/>
      <c r="BE583" s="586"/>
      <c r="BF583" s="586"/>
      <c r="BG583" s="586"/>
      <c r="BH583" s="586"/>
      <c r="BI583" s="586"/>
      <c r="BJ583" s="586"/>
      <c r="BK583" s="586"/>
      <c r="BL583" s="586"/>
      <c r="BM583" s="586"/>
      <c r="BN583" s="586"/>
      <c r="BO583" s="575"/>
      <c r="BP583" s="575"/>
      <c r="BQ583" s="610"/>
      <c r="BR583" s="610"/>
      <c r="BS583" s="586"/>
      <c r="BT583" s="586"/>
      <c r="BU583" s="586"/>
      <c r="BV583" s="586"/>
      <c r="BW583" s="586"/>
      <c r="BX583" s="586"/>
    </row>
    <row r="584" spans="9:76" s="305" customFormat="1" x14ac:dyDescent="0.2">
      <c r="I584" s="574"/>
      <c r="T584" s="574"/>
      <c r="U584" s="602"/>
      <c r="V584" s="597"/>
      <c r="W584" s="602"/>
      <c r="X584" s="597"/>
      <c r="Y584" s="575"/>
      <c r="Z584" s="575"/>
      <c r="AA584" s="575"/>
      <c r="AB584" s="586"/>
      <c r="AC584" s="586"/>
      <c r="AD584" s="586"/>
      <c r="AE584" s="586"/>
      <c r="AF584" s="586"/>
      <c r="AG584" s="574"/>
      <c r="AH584" s="574"/>
      <c r="AI584" s="574"/>
      <c r="AJ584" s="574"/>
      <c r="AK584" s="574"/>
      <c r="AL584" s="586"/>
      <c r="AM584" s="586"/>
      <c r="AN584" s="586"/>
      <c r="AO584" s="586"/>
      <c r="AP584" s="586"/>
      <c r="AQ584" s="586"/>
      <c r="AR584" s="586"/>
      <c r="AS584" s="586"/>
      <c r="AT584" s="586"/>
      <c r="AU584" s="586"/>
      <c r="AV584" s="586"/>
      <c r="AW584" s="586"/>
      <c r="AX584" s="586"/>
      <c r="AY584" s="586"/>
      <c r="AZ584" s="586"/>
      <c r="BA584" s="586"/>
      <c r="BB584" s="586"/>
      <c r="BC584" s="586"/>
      <c r="BD584" s="586"/>
      <c r="BE584" s="586"/>
      <c r="BF584" s="586"/>
      <c r="BG584" s="586"/>
      <c r="BH584" s="586"/>
      <c r="BI584" s="586"/>
      <c r="BJ584" s="586"/>
      <c r="BK584" s="586"/>
      <c r="BL584" s="586"/>
      <c r="BM584" s="586"/>
      <c r="BN584" s="586"/>
      <c r="BO584" s="575"/>
      <c r="BP584" s="575"/>
      <c r="BQ584" s="610"/>
      <c r="BR584" s="610"/>
      <c r="BS584" s="586"/>
      <c r="BT584" s="586"/>
      <c r="BU584" s="586"/>
      <c r="BV584" s="586"/>
      <c r="BW584" s="586"/>
      <c r="BX584" s="586"/>
    </row>
    <row r="585" spans="9:76" s="305" customFormat="1" x14ac:dyDescent="0.2">
      <c r="I585" s="574"/>
      <c r="T585" s="574"/>
      <c r="U585" s="602"/>
      <c r="V585" s="597"/>
      <c r="W585" s="602"/>
      <c r="X585" s="597"/>
      <c r="Y585" s="575"/>
      <c r="Z585" s="575"/>
      <c r="AA585" s="575"/>
      <c r="AB585" s="586"/>
      <c r="AC585" s="586"/>
      <c r="AD585" s="586"/>
      <c r="AE585" s="586"/>
      <c r="AF585" s="586"/>
      <c r="AG585" s="574"/>
      <c r="AH585" s="574"/>
      <c r="AI585" s="574"/>
      <c r="AJ585" s="574"/>
      <c r="AK585" s="574"/>
      <c r="AL585" s="586"/>
      <c r="AM585" s="586"/>
      <c r="AN585" s="586"/>
      <c r="AO585" s="586"/>
      <c r="AP585" s="586"/>
      <c r="AQ585" s="586"/>
      <c r="AR585" s="586"/>
      <c r="AS585" s="586"/>
      <c r="AT585" s="586"/>
      <c r="AU585" s="586"/>
      <c r="AV585" s="586"/>
      <c r="AW585" s="586"/>
      <c r="AX585" s="586"/>
      <c r="AY585" s="586"/>
      <c r="AZ585" s="586"/>
      <c r="BA585" s="586"/>
      <c r="BB585" s="586"/>
      <c r="BC585" s="586"/>
      <c r="BD585" s="586"/>
      <c r="BE585" s="586"/>
      <c r="BF585" s="586"/>
      <c r="BG585" s="586"/>
      <c r="BH585" s="586"/>
      <c r="BI585" s="586"/>
      <c r="BJ585" s="586"/>
      <c r="BK585" s="586"/>
      <c r="BL585" s="586"/>
      <c r="BM585" s="586"/>
      <c r="BN585" s="586"/>
      <c r="BO585" s="575"/>
      <c r="BP585" s="575"/>
      <c r="BQ585" s="610"/>
      <c r="BR585" s="610"/>
      <c r="BS585" s="586"/>
      <c r="BT585" s="586"/>
      <c r="BU585" s="586"/>
      <c r="BV585" s="586"/>
      <c r="BW585" s="586"/>
      <c r="BX585" s="586"/>
    </row>
    <row r="586" spans="9:76" s="305" customFormat="1" x14ac:dyDescent="0.2">
      <c r="I586" s="574"/>
      <c r="T586" s="574"/>
      <c r="U586" s="602"/>
      <c r="V586" s="597"/>
      <c r="W586" s="602"/>
      <c r="X586" s="597"/>
      <c r="Y586" s="575"/>
      <c r="Z586" s="575"/>
      <c r="AA586" s="575"/>
      <c r="AB586" s="586"/>
      <c r="AC586" s="586"/>
      <c r="AD586" s="586"/>
      <c r="AE586" s="586"/>
      <c r="AF586" s="586"/>
      <c r="AG586" s="574"/>
      <c r="AH586" s="574"/>
      <c r="AI586" s="574"/>
      <c r="AJ586" s="574"/>
      <c r="AK586" s="574"/>
      <c r="AL586" s="586"/>
      <c r="AM586" s="586"/>
      <c r="AN586" s="586"/>
      <c r="AO586" s="586"/>
      <c r="AP586" s="586"/>
      <c r="AQ586" s="586"/>
      <c r="AR586" s="586"/>
      <c r="AS586" s="586"/>
      <c r="AT586" s="586"/>
      <c r="AU586" s="586"/>
      <c r="AV586" s="586"/>
      <c r="AW586" s="586"/>
      <c r="AX586" s="586"/>
      <c r="AY586" s="586"/>
      <c r="AZ586" s="586"/>
      <c r="BA586" s="586"/>
      <c r="BB586" s="586"/>
      <c r="BC586" s="586"/>
      <c r="BD586" s="586"/>
      <c r="BE586" s="586"/>
      <c r="BF586" s="586"/>
      <c r="BG586" s="586"/>
      <c r="BH586" s="586"/>
      <c r="BI586" s="586"/>
      <c r="BJ586" s="586"/>
      <c r="BK586" s="586"/>
      <c r="BL586" s="586"/>
      <c r="BM586" s="586"/>
      <c r="BN586" s="586"/>
      <c r="BO586" s="575"/>
      <c r="BP586" s="575"/>
      <c r="BQ586" s="610"/>
      <c r="BR586" s="610"/>
      <c r="BS586" s="586"/>
      <c r="BT586" s="586"/>
      <c r="BU586" s="586"/>
      <c r="BV586" s="586"/>
      <c r="BW586" s="586"/>
      <c r="BX586" s="586"/>
    </row>
    <row r="587" spans="9:76" s="305" customFormat="1" x14ac:dyDescent="0.2">
      <c r="I587" s="574"/>
      <c r="T587" s="574"/>
      <c r="U587" s="602"/>
      <c r="V587" s="597"/>
      <c r="W587" s="602"/>
      <c r="X587" s="597"/>
      <c r="Y587" s="575"/>
      <c r="Z587" s="575"/>
      <c r="AA587" s="575"/>
      <c r="AB587" s="586"/>
      <c r="AC587" s="586"/>
      <c r="AD587" s="586"/>
      <c r="AE587" s="586"/>
      <c r="AF587" s="586"/>
      <c r="AG587" s="574"/>
      <c r="AH587" s="574"/>
      <c r="AI587" s="574"/>
      <c r="AJ587" s="574"/>
      <c r="AK587" s="574"/>
      <c r="AL587" s="586"/>
      <c r="AM587" s="586"/>
      <c r="AN587" s="586"/>
      <c r="AO587" s="586"/>
      <c r="AP587" s="586"/>
      <c r="AQ587" s="586"/>
      <c r="AR587" s="586"/>
      <c r="AS587" s="586"/>
      <c r="AT587" s="586"/>
      <c r="AU587" s="586"/>
      <c r="AV587" s="586"/>
      <c r="AW587" s="586"/>
      <c r="AX587" s="586"/>
      <c r="AY587" s="586"/>
      <c r="AZ587" s="586"/>
      <c r="BA587" s="586"/>
      <c r="BB587" s="586"/>
      <c r="BC587" s="586"/>
      <c r="BD587" s="586"/>
      <c r="BE587" s="586"/>
      <c r="BF587" s="586"/>
      <c r="BG587" s="586"/>
      <c r="BH587" s="586"/>
      <c r="BI587" s="586"/>
      <c r="BJ587" s="586"/>
      <c r="BK587" s="586"/>
      <c r="BL587" s="586"/>
      <c r="BM587" s="586"/>
      <c r="BN587" s="586"/>
      <c r="BO587" s="575"/>
      <c r="BP587" s="575"/>
      <c r="BQ587" s="610"/>
      <c r="BR587" s="610"/>
      <c r="BS587" s="586"/>
      <c r="BT587" s="586"/>
      <c r="BU587" s="586"/>
      <c r="BV587" s="586"/>
      <c r="BW587" s="586"/>
      <c r="BX587" s="586"/>
    </row>
    <row r="588" spans="9:76" s="305" customFormat="1" x14ac:dyDescent="0.2">
      <c r="I588" s="574"/>
      <c r="T588" s="574"/>
      <c r="U588" s="602"/>
      <c r="V588" s="597"/>
      <c r="W588" s="602"/>
      <c r="X588" s="597"/>
      <c r="Y588" s="575"/>
      <c r="Z588" s="575"/>
      <c r="AA588" s="575"/>
      <c r="AB588" s="586"/>
      <c r="AC588" s="586"/>
      <c r="AD588" s="586"/>
      <c r="AE588" s="586"/>
      <c r="AF588" s="586"/>
      <c r="AG588" s="574"/>
      <c r="AH588" s="574"/>
      <c r="AI588" s="574"/>
      <c r="AJ588" s="574"/>
      <c r="AK588" s="574"/>
      <c r="AL588" s="586"/>
      <c r="AM588" s="586"/>
      <c r="AN588" s="586"/>
      <c r="AO588" s="586"/>
      <c r="AP588" s="586"/>
      <c r="AQ588" s="586"/>
      <c r="AR588" s="586"/>
      <c r="AS588" s="586"/>
      <c r="AT588" s="586"/>
      <c r="AU588" s="586"/>
      <c r="AV588" s="586"/>
      <c r="AW588" s="586"/>
      <c r="AX588" s="586"/>
      <c r="AY588" s="586"/>
      <c r="AZ588" s="586"/>
      <c r="BA588" s="586"/>
      <c r="BB588" s="586"/>
      <c r="BC588" s="586"/>
      <c r="BD588" s="586"/>
      <c r="BE588" s="586"/>
      <c r="BF588" s="586"/>
      <c r="BG588" s="586"/>
      <c r="BH588" s="586"/>
      <c r="BI588" s="586"/>
      <c r="BJ588" s="586"/>
      <c r="BK588" s="586"/>
      <c r="BL588" s="586"/>
      <c r="BM588" s="586"/>
      <c r="BN588" s="586"/>
      <c r="BO588" s="575"/>
      <c r="BP588" s="575"/>
      <c r="BQ588" s="610"/>
      <c r="BR588" s="610"/>
      <c r="BS588" s="586"/>
      <c r="BT588" s="586"/>
      <c r="BU588" s="586"/>
      <c r="BV588" s="586"/>
      <c r="BW588" s="586"/>
      <c r="BX588" s="586"/>
    </row>
    <row r="589" spans="9:76" s="305" customFormat="1" x14ac:dyDescent="0.2">
      <c r="I589" s="574"/>
      <c r="T589" s="574"/>
      <c r="U589" s="602"/>
      <c r="V589" s="597"/>
      <c r="W589" s="602"/>
      <c r="X589" s="597"/>
      <c r="Y589" s="575"/>
      <c r="Z589" s="575"/>
      <c r="AA589" s="575"/>
      <c r="AB589" s="586"/>
      <c r="AC589" s="586"/>
      <c r="AD589" s="586"/>
      <c r="AE589" s="586"/>
      <c r="AF589" s="586"/>
      <c r="AG589" s="574"/>
      <c r="AH589" s="574"/>
      <c r="AI589" s="574"/>
      <c r="AJ589" s="574"/>
      <c r="AK589" s="574"/>
      <c r="AL589" s="586"/>
      <c r="AM589" s="586"/>
      <c r="AN589" s="586"/>
      <c r="AO589" s="586"/>
      <c r="AP589" s="586"/>
      <c r="AQ589" s="586"/>
      <c r="AR589" s="586"/>
      <c r="AS589" s="586"/>
      <c r="AT589" s="586"/>
      <c r="AU589" s="586"/>
      <c r="AV589" s="586"/>
      <c r="AW589" s="586"/>
      <c r="AX589" s="586"/>
      <c r="AY589" s="586"/>
      <c r="AZ589" s="586"/>
      <c r="BA589" s="586"/>
      <c r="BB589" s="586"/>
      <c r="BC589" s="586"/>
      <c r="BD589" s="586"/>
      <c r="BE589" s="586"/>
      <c r="BF589" s="586"/>
      <c r="BG589" s="586"/>
      <c r="BH589" s="586"/>
      <c r="BI589" s="586"/>
      <c r="BJ589" s="586"/>
      <c r="BK589" s="586"/>
      <c r="BL589" s="586"/>
      <c r="BM589" s="586"/>
      <c r="BN589" s="586"/>
      <c r="BO589" s="575"/>
      <c r="BP589" s="575"/>
      <c r="BQ589" s="610"/>
      <c r="BR589" s="610"/>
      <c r="BS589" s="586"/>
      <c r="BT589" s="586"/>
      <c r="BU589" s="586"/>
      <c r="BV589" s="586"/>
      <c r="BW589" s="586"/>
      <c r="BX589" s="586"/>
    </row>
    <row r="590" spans="9:76" s="305" customFormat="1" x14ac:dyDescent="0.2">
      <c r="I590" s="574"/>
      <c r="T590" s="574"/>
      <c r="U590" s="602"/>
      <c r="V590" s="597"/>
      <c r="W590" s="602"/>
      <c r="X590" s="597"/>
      <c r="Y590" s="575"/>
      <c r="Z590" s="575"/>
      <c r="AA590" s="575"/>
      <c r="AB590" s="586"/>
      <c r="AC590" s="586"/>
      <c r="AD590" s="586"/>
      <c r="AE590" s="586"/>
      <c r="AF590" s="586"/>
      <c r="AG590" s="574"/>
      <c r="AH590" s="574"/>
      <c r="AI590" s="574"/>
      <c r="AJ590" s="574"/>
      <c r="AK590" s="574"/>
      <c r="AL590" s="586"/>
      <c r="AM590" s="586"/>
      <c r="AN590" s="586"/>
      <c r="AO590" s="586"/>
      <c r="AP590" s="586"/>
      <c r="AQ590" s="586"/>
      <c r="AR590" s="586"/>
      <c r="AS590" s="586"/>
      <c r="AT590" s="586"/>
      <c r="AU590" s="586"/>
      <c r="AV590" s="586"/>
      <c r="AW590" s="586"/>
      <c r="AX590" s="586"/>
      <c r="AY590" s="586"/>
      <c r="AZ590" s="586"/>
      <c r="BA590" s="586"/>
      <c r="BB590" s="586"/>
      <c r="BC590" s="586"/>
      <c r="BD590" s="586"/>
      <c r="BE590" s="586"/>
      <c r="BF590" s="586"/>
      <c r="BG590" s="586"/>
      <c r="BH590" s="586"/>
      <c r="BI590" s="586"/>
      <c r="BJ590" s="586"/>
      <c r="BK590" s="586"/>
      <c r="BL590" s="586"/>
      <c r="BM590" s="586"/>
      <c r="BN590" s="586"/>
      <c r="BO590" s="575"/>
      <c r="BP590" s="575"/>
      <c r="BQ590" s="610"/>
      <c r="BR590" s="610"/>
      <c r="BS590" s="586"/>
      <c r="BT590" s="586"/>
      <c r="BU590" s="586"/>
      <c r="BV590" s="586"/>
      <c r="BW590" s="586"/>
      <c r="BX590" s="586"/>
    </row>
    <row r="591" spans="9:76" s="305" customFormat="1" x14ac:dyDescent="0.2">
      <c r="I591" s="574"/>
      <c r="T591" s="574"/>
      <c r="U591" s="602"/>
      <c r="V591" s="597"/>
      <c r="W591" s="602"/>
      <c r="X591" s="597"/>
      <c r="Y591" s="575"/>
      <c r="Z591" s="575"/>
      <c r="AA591" s="575"/>
      <c r="AB591" s="586"/>
      <c r="AC591" s="586"/>
      <c r="AD591" s="586"/>
      <c r="AE591" s="586"/>
      <c r="AF591" s="586"/>
      <c r="AG591" s="574"/>
      <c r="AH591" s="574"/>
      <c r="AI591" s="574"/>
      <c r="AJ591" s="574"/>
      <c r="AK591" s="574"/>
      <c r="AL591" s="586"/>
      <c r="AM591" s="586"/>
      <c r="AN591" s="586"/>
      <c r="AO591" s="586"/>
      <c r="AP591" s="586"/>
      <c r="AQ591" s="586"/>
      <c r="AR591" s="586"/>
      <c r="AS591" s="586"/>
      <c r="AT591" s="586"/>
      <c r="AU591" s="586"/>
      <c r="AV591" s="586"/>
      <c r="AW591" s="586"/>
      <c r="AX591" s="586"/>
      <c r="AY591" s="586"/>
      <c r="AZ591" s="586"/>
      <c r="BA591" s="586"/>
      <c r="BB591" s="586"/>
      <c r="BC591" s="586"/>
      <c r="BD591" s="586"/>
      <c r="BE591" s="586"/>
      <c r="BF591" s="586"/>
      <c r="BG591" s="586"/>
      <c r="BH591" s="586"/>
      <c r="BI591" s="586"/>
      <c r="BJ591" s="586"/>
      <c r="BK591" s="586"/>
      <c r="BL591" s="586"/>
      <c r="BM591" s="586"/>
      <c r="BN591" s="586"/>
      <c r="BO591" s="575"/>
      <c r="BP591" s="575"/>
      <c r="BQ591" s="610"/>
      <c r="BR591" s="610"/>
      <c r="BS591" s="586"/>
      <c r="BT591" s="586"/>
      <c r="BU591" s="586"/>
      <c r="BV591" s="586"/>
      <c r="BW591" s="586"/>
      <c r="BX591" s="586"/>
    </row>
    <row r="592" spans="9:76" s="305" customFormat="1" x14ac:dyDescent="0.2">
      <c r="I592" s="574"/>
      <c r="T592" s="574"/>
      <c r="U592" s="602"/>
      <c r="V592" s="597"/>
      <c r="W592" s="602"/>
      <c r="X592" s="597"/>
      <c r="Y592" s="575"/>
      <c r="Z592" s="575"/>
      <c r="AA592" s="575"/>
      <c r="AB592" s="586"/>
      <c r="AC592" s="586"/>
      <c r="AD592" s="586"/>
      <c r="AE592" s="586"/>
      <c r="AF592" s="586"/>
      <c r="AG592" s="574"/>
      <c r="AH592" s="574"/>
      <c r="AI592" s="574"/>
      <c r="AJ592" s="574"/>
      <c r="AK592" s="574"/>
      <c r="AL592" s="586"/>
      <c r="AM592" s="586"/>
      <c r="AN592" s="586"/>
      <c r="AO592" s="586"/>
      <c r="AP592" s="586"/>
      <c r="AQ592" s="586"/>
      <c r="AR592" s="586"/>
      <c r="AS592" s="586"/>
      <c r="AT592" s="586"/>
      <c r="AU592" s="586"/>
      <c r="AV592" s="586"/>
      <c r="AW592" s="586"/>
      <c r="AX592" s="586"/>
      <c r="AY592" s="586"/>
      <c r="AZ592" s="586"/>
      <c r="BA592" s="586"/>
      <c r="BB592" s="586"/>
      <c r="BC592" s="586"/>
      <c r="BD592" s="586"/>
      <c r="BE592" s="586"/>
      <c r="BF592" s="586"/>
      <c r="BG592" s="586"/>
      <c r="BH592" s="586"/>
      <c r="BI592" s="586"/>
      <c r="BJ592" s="586"/>
      <c r="BK592" s="586"/>
      <c r="BL592" s="586"/>
      <c r="BM592" s="586"/>
      <c r="BN592" s="586"/>
      <c r="BO592" s="575"/>
      <c r="BP592" s="575"/>
      <c r="BQ592" s="610"/>
      <c r="BR592" s="610"/>
      <c r="BS592" s="586"/>
      <c r="BT592" s="586"/>
      <c r="BU592" s="586"/>
      <c r="BV592" s="586"/>
      <c r="BW592" s="586"/>
      <c r="BX592" s="586"/>
    </row>
    <row r="593" spans="9:76" s="305" customFormat="1" x14ac:dyDescent="0.2">
      <c r="I593" s="574"/>
      <c r="T593" s="574"/>
      <c r="U593" s="602"/>
      <c r="V593" s="597"/>
      <c r="W593" s="602"/>
      <c r="X593" s="597"/>
      <c r="Y593" s="575"/>
      <c r="Z593" s="575"/>
      <c r="AA593" s="575"/>
      <c r="AB593" s="586"/>
      <c r="AC593" s="586"/>
      <c r="AD593" s="586"/>
      <c r="AE593" s="586"/>
      <c r="AF593" s="586"/>
      <c r="AG593" s="574"/>
      <c r="AH593" s="574"/>
      <c r="AI593" s="574"/>
      <c r="AJ593" s="574"/>
      <c r="AK593" s="574"/>
      <c r="AL593" s="586"/>
      <c r="AM593" s="586"/>
      <c r="AN593" s="586"/>
      <c r="AO593" s="586"/>
      <c r="AP593" s="586"/>
      <c r="AQ593" s="586"/>
      <c r="AR593" s="586"/>
      <c r="AS593" s="586"/>
      <c r="AT593" s="586"/>
      <c r="AU593" s="586"/>
      <c r="AV593" s="586"/>
      <c r="AW593" s="586"/>
      <c r="AX593" s="586"/>
      <c r="AY593" s="586"/>
      <c r="AZ593" s="586"/>
      <c r="BA593" s="586"/>
      <c r="BB593" s="586"/>
      <c r="BC593" s="586"/>
      <c r="BD593" s="586"/>
      <c r="BE593" s="586"/>
      <c r="BF593" s="586"/>
      <c r="BG593" s="586"/>
      <c r="BH593" s="586"/>
      <c r="BI593" s="586"/>
      <c r="BJ593" s="586"/>
      <c r="BK593" s="586"/>
      <c r="BL593" s="586"/>
      <c r="BM593" s="586"/>
      <c r="BN593" s="586"/>
      <c r="BO593" s="575"/>
      <c r="BP593" s="575"/>
      <c r="BQ593" s="610"/>
      <c r="BR593" s="610"/>
      <c r="BS593" s="586"/>
      <c r="BT593" s="586"/>
      <c r="BU593" s="586"/>
      <c r="BV593" s="586"/>
      <c r="BW593" s="586"/>
      <c r="BX593" s="586"/>
    </row>
    <row r="594" spans="9:76" s="305" customFormat="1" x14ac:dyDescent="0.2">
      <c r="I594" s="574"/>
      <c r="T594" s="574"/>
      <c r="U594" s="602"/>
      <c r="V594" s="597"/>
      <c r="W594" s="602"/>
      <c r="X594" s="597"/>
      <c r="Y594" s="575"/>
      <c r="Z594" s="575"/>
      <c r="AA594" s="575"/>
      <c r="AB594" s="586"/>
      <c r="AC594" s="586"/>
      <c r="AD594" s="586"/>
      <c r="AE594" s="586"/>
      <c r="AF594" s="586"/>
      <c r="AG594" s="574"/>
      <c r="AH594" s="574"/>
      <c r="AI594" s="574"/>
      <c r="AJ594" s="574"/>
      <c r="AK594" s="574"/>
      <c r="AL594" s="586"/>
      <c r="AM594" s="586"/>
      <c r="AN594" s="586"/>
      <c r="AO594" s="586"/>
      <c r="AP594" s="586"/>
      <c r="AQ594" s="586"/>
      <c r="AR594" s="586"/>
      <c r="AS594" s="586"/>
      <c r="AT594" s="586"/>
      <c r="AU594" s="586"/>
      <c r="AV594" s="586"/>
      <c r="AW594" s="586"/>
      <c r="AX594" s="586"/>
      <c r="AY594" s="586"/>
      <c r="AZ594" s="586"/>
      <c r="BA594" s="586"/>
      <c r="BB594" s="586"/>
      <c r="BC594" s="586"/>
      <c r="BD594" s="586"/>
      <c r="BE594" s="586"/>
      <c r="BF594" s="586"/>
      <c r="BG594" s="586"/>
      <c r="BH594" s="586"/>
      <c r="BI594" s="586"/>
      <c r="BJ594" s="586"/>
      <c r="BK594" s="586"/>
      <c r="BL594" s="586"/>
      <c r="BM594" s="586"/>
      <c r="BN594" s="586"/>
      <c r="BO594" s="575"/>
      <c r="BP594" s="575"/>
      <c r="BQ594" s="610"/>
      <c r="BR594" s="610"/>
      <c r="BS594" s="586"/>
      <c r="BT594" s="586"/>
      <c r="BU594" s="586"/>
      <c r="BV594" s="586"/>
      <c r="BW594" s="586"/>
      <c r="BX594" s="586"/>
    </row>
    <row r="595" spans="9:76" s="305" customFormat="1" x14ac:dyDescent="0.2">
      <c r="I595" s="574"/>
      <c r="T595" s="574"/>
      <c r="U595" s="602"/>
      <c r="V595" s="597"/>
      <c r="W595" s="602"/>
      <c r="X595" s="597"/>
      <c r="Y595" s="575"/>
      <c r="Z595" s="575"/>
      <c r="AA595" s="575"/>
      <c r="AB595" s="586"/>
      <c r="AC595" s="586"/>
      <c r="AD595" s="586"/>
      <c r="AE595" s="586"/>
      <c r="AF595" s="586"/>
      <c r="AG595" s="574"/>
      <c r="AH595" s="574"/>
      <c r="AI595" s="574"/>
      <c r="AJ595" s="574"/>
      <c r="AK595" s="574"/>
      <c r="AL595" s="586"/>
      <c r="AM595" s="586"/>
      <c r="AN595" s="586"/>
      <c r="AO595" s="586"/>
      <c r="AP595" s="586"/>
      <c r="AQ595" s="586"/>
      <c r="AR595" s="586"/>
      <c r="AS595" s="586"/>
      <c r="AT595" s="586"/>
      <c r="AU595" s="586"/>
      <c r="AV595" s="586"/>
      <c r="AW595" s="586"/>
      <c r="AX595" s="586"/>
      <c r="AY595" s="586"/>
      <c r="AZ595" s="586"/>
      <c r="BA595" s="586"/>
      <c r="BB595" s="586"/>
      <c r="BC595" s="586"/>
      <c r="BD595" s="586"/>
      <c r="BE595" s="586"/>
      <c r="BF595" s="586"/>
      <c r="BG595" s="586"/>
      <c r="BH595" s="586"/>
      <c r="BI595" s="586"/>
      <c r="BJ595" s="586"/>
      <c r="BK595" s="586"/>
      <c r="BL595" s="586"/>
      <c r="BM595" s="586"/>
      <c r="BN595" s="586"/>
      <c r="BO595" s="575"/>
      <c r="BP595" s="575"/>
      <c r="BQ595" s="610"/>
      <c r="BR595" s="610"/>
      <c r="BS595" s="586"/>
      <c r="BT595" s="586"/>
      <c r="BU595" s="586"/>
      <c r="BV595" s="586"/>
      <c r="BW595" s="586"/>
      <c r="BX595" s="586"/>
    </row>
    <row r="596" spans="9:76" s="305" customFormat="1" x14ac:dyDescent="0.2">
      <c r="I596" s="574"/>
      <c r="T596" s="574"/>
      <c r="U596" s="602"/>
      <c r="V596" s="597"/>
      <c r="W596" s="602"/>
      <c r="X596" s="597"/>
      <c r="Y596" s="575"/>
      <c r="Z596" s="575"/>
      <c r="AA596" s="575"/>
      <c r="AB596" s="586"/>
      <c r="AC596" s="586"/>
      <c r="AD596" s="586"/>
      <c r="AE596" s="586"/>
      <c r="AF596" s="586"/>
      <c r="AG596" s="574"/>
      <c r="AH596" s="574"/>
      <c r="AI596" s="574"/>
      <c r="AJ596" s="574"/>
      <c r="AK596" s="574"/>
      <c r="AL596" s="586"/>
      <c r="AM596" s="586"/>
      <c r="AN596" s="586"/>
      <c r="AO596" s="586"/>
      <c r="AP596" s="586"/>
      <c r="AQ596" s="586"/>
      <c r="AR596" s="586"/>
      <c r="AS596" s="586"/>
      <c r="AT596" s="586"/>
      <c r="AU596" s="586"/>
      <c r="AV596" s="586"/>
      <c r="AW596" s="586"/>
      <c r="AX596" s="586"/>
      <c r="AY596" s="586"/>
      <c r="AZ596" s="586"/>
      <c r="BA596" s="586"/>
      <c r="BB596" s="586"/>
      <c r="BC596" s="586"/>
      <c r="BD596" s="586"/>
      <c r="BE596" s="586"/>
      <c r="BF596" s="586"/>
      <c r="BG596" s="586"/>
      <c r="BH596" s="586"/>
      <c r="BI596" s="586"/>
      <c r="BJ596" s="586"/>
      <c r="BK596" s="586"/>
      <c r="BL596" s="586"/>
      <c r="BM596" s="586"/>
      <c r="BN596" s="586"/>
      <c r="BO596" s="575"/>
      <c r="BP596" s="575"/>
      <c r="BQ596" s="610"/>
      <c r="BR596" s="610"/>
      <c r="BS596" s="586"/>
      <c r="BT596" s="586"/>
      <c r="BU596" s="586"/>
      <c r="BV596" s="586"/>
      <c r="BW596" s="586"/>
      <c r="BX596" s="586"/>
    </row>
    <row r="597" spans="9:76" s="305" customFormat="1" x14ac:dyDescent="0.2">
      <c r="I597" s="574"/>
      <c r="T597" s="574"/>
      <c r="U597" s="602"/>
      <c r="V597" s="597"/>
      <c r="W597" s="602"/>
      <c r="X597" s="597"/>
      <c r="Y597" s="575"/>
      <c r="Z597" s="575"/>
      <c r="AA597" s="575"/>
      <c r="AB597" s="586"/>
      <c r="AC597" s="586"/>
      <c r="AD597" s="586"/>
      <c r="AE597" s="586"/>
      <c r="AF597" s="586"/>
      <c r="AG597" s="574"/>
      <c r="AH597" s="574"/>
      <c r="AI597" s="574"/>
      <c r="AJ597" s="574"/>
      <c r="AK597" s="574"/>
      <c r="AL597" s="586"/>
      <c r="AM597" s="586"/>
      <c r="AN597" s="586"/>
      <c r="AO597" s="586"/>
      <c r="AP597" s="586"/>
      <c r="AQ597" s="586"/>
      <c r="AR597" s="586"/>
      <c r="AS597" s="586"/>
      <c r="AT597" s="586"/>
      <c r="AU597" s="586"/>
      <c r="AV597" s="586"/>
      <c r="AW597" s="586"/>
      <c r="AX597" s="586"/>
      <c r="AY597" s="586"/>
      <c r="AZ597" s="586"/>
      <c r="BA597" s="586"/>
      <c r="BB597" s="586"/>
      <c r="BC597" s="586"/>
      <c r="BD597" s="586"/>
      <c r="BE597" s="586"/>
      <c r="BF597" s="586"/>
      <c r="BG597" s="586"/>
      <c r="BH597" s="586"/>
      <c r="BI597" s="586"/>
      <c r="BJ597" s="586"/>
      <c r="BK597" s="586"/>
      <c r="BL597" s="586"/>
      <c r="BM597" s="586"/>
      <c r="BN597" s="586"/>
      <c r="BO597" s="575"/>
      <c r="BP597" s="575"/>
      <c r="BQ597" s="610"/>
      <c r="BR597" s="610"/>
      <c r="BS597" s="586"/>
      <c r="BT597" s="586"/>
      <c r="BU597" s="586"/>
      <c r="BV597" s="586"/>
      <c r="BW597" s="586"/>
      <c r="BX597" s="586"/>
    </row>
    <row r="598" spans="9:76" s="305" customFormat="1" x14ac:dyDescent="0.2">
      <c r="I598" s="574"/>
      <c r="T598" s="574"/>
      <c r="U598" s="602"/>
      <c r="V598" s="597"/>
      <c r="W598" s="602"/>
      <c r="X598" s="597"/>
      <c r="Y598" s="575"/>
      <c r="Z598" s="575"/>
      <c r="AA598" s="575"/>
      <c r="AB598" s="586"/>
      <c r="AC598" s="586"/>
      <c r="AD598" s="586"/>
      <c r="AE598" s="586"/>
      <c r="AF598" s="586"/>
      <c r="AG598" s="574"/>
      <c r="AH598" s="574"/>
      <c r="AI598" s="574"/>
      <c r="AJ598" s="574"/>
      <c r="AK598" s="574"/>
      <c r="AL598" s="586"/>
      <c r="AM598" s="586"/>
      <c r="AN598" s="586"/>
      <c r="AO598" s="586"/>
      <c r="AP598" s="586"/>
      <c r="AQ598" s="586"/>
      <c r="AR598" s="586"/>
      <c r="AS598" s="586"/>
      <c r="AT598" s="586"/>
      <c r="AU598" s="586"/>
      <c r="AV598" s="586"/>
      <c r="AW598" s="586"/>
      <c r="AX598" s="586"/>
      <c r="AY598" s="586"/>
      <c r="AZ598" s="586"/>
      <c r="BA598" s="586"/>
      <c r="BB598" s="586"/>
      <c r="BC598" s="586"/>
      <c r="BD598" s="586"/>
      <c r="BE598" s="586"/>
      <c r="BF598" s="586"/>
      <c r="BG598" s="586"/>
      <c r="BH598" s="586"/>
      <c r="BI598" s="586"/>
      <c r="BJ598" s="586"/>
      <c r="BK598" s="586"/>
      <c r="BL598" s="586"/>
      <c r="BM598" s="586"/>
      <c r="BN598" s="586"/>
      <c r="BO598" s="575"/>
      <c r="BP598" s="575"/>
      <c r="BQ598" s="610"/>
      <c r="BR598" s="610"/>
      <c r="BS598" s="586"/>
      <c r="BT598" s="586"/>
      <c r="BU598" s="586"/>
      <c r="BV598" s="586"/>
      <c r="BW598" s="586"/>
      <c r="BX598" s="586"/>
    </row>
    <row r="599" spans="9:76" s="305" customFormat="1" x14ac:dyDescent="0.2">
      <c r="I599" s="574"/>
      <c r="T599" s="574"/>
      <c r="U599" s="602"/>
      <c r="V599" s="597"/>
      <c r="W599" s="602"/>
      <c r="X599" s="597"/>
      <c r="Y599" s="575"/>
      <c r="Z599" s="575"/>
      <c r="AA599" s="575"/>
      <c r="AB599" s="586"/>
      <c r="AC599" s="586"/>
      <c r="AD599" s="586"/>
      <c r="AE599" s="586"/>
      <c r="AF599" s="586"/>
      <c r="AG599" s="574"/>
      <c r="AH599" s="574"/>
      <c r="AI599" s="574"/>
      <c r="AJ599" s="574"/>
      <c r="AK599" s="574"/>
      <c r="AL599" s="586"/>
      <c r="AM599" s="586"/>
      <c r="AN599" s="586"/>
      <c r="AO599" s="586"/>
      <c r="AP599" s="586"/>
      <c r="AQ599" s="586"/>
      <c r="AR599" s="586"/>
      <c r="AS599" s="586"/>
      <c r="AT599" s="586"/>
      <c r="AU599" s="586"/>
      <c r="AV599" s="586"/>
      <c r="AW599" s="586"/>
      <c r="AX599" s="586"/>
      <c r="AY599" s="586"/>
      <c r="AZ599" s="586"/>
      <c r="BA599" s="586"/>
      <c r="BB599" s="586"/>
      <c r="BC599" s="586"/>
      <c r="BD599" s="586"/>
      <c r="BE599" s="586"/>
      <c r="BF599" s="586"/>
      <c r="BG599" s="586"/>
      <c r="BH599" s="586"/>
      <c r="BI599" s="586"/>
      <c r="BJ599" s="586"/>
      <c r="BK599" s="586"/>
      <c r="BL599" s="586"/>
      <c r="BM599" s="586"/>
      <c r="BN599" s="586"/>
      <c r="BO599" s="575"/>
      <c r="BP599" s="575"/>
      <c r="BQ599" s="610"/>
      <c r="BR599" s="610"/>
      <c r="BS599" s="586"/>
      <c r="BT599" s="586"/>
      <c r="BU599" s="586"/>
      <c r="BV599" s="586"/>
      <c r="BW599" s="586"/>
      <c r="BX599" s="586"/>
    </row>
    <row r="600" spans="9:76" s="305" customFormat="1" x14ac:dyDescent="0.2">
      <c r="I600" s="574"/>
      <c r="T600" s="574"/>
      <c r="U600" s="602"/>
      <c r="V600" s="597"/>
      <c r="W600" s="602"/>
      <c r="X600" s="597"/>
      <c r="Y600" s="575"/>
      <c r="Z600" s="575"/>
      <c r="AA600" s="575"/>
      <c r="AB600" s="586"/>
      <c r="AC600" s="586"/>
      <c r="AD600" s="586"/>
      <c r="AE600" s="586"/>
      <c r="AF600" s="586"/>
      <c r="AG600" s="574"/>
      <c r="AH600" s="574"/>
      <c r="AI600" s="574"/>
      <c r="AJ600" s="574"/>
      <c r="AK600" s="574"/>
      <c r="AL600" s="586"/>
      <c r="AM600" s="586"/>
      <c r="AN600" s="586"/>
      <c r="AO600" s="586"/>
      <c r="AP600" s="586"/>
      <c r="AQ600" s="586"/>
      <c r="AR600" s="586"/>
      <c r="AS600" s="586"/>
      <c r="AT600" s="586"/>
      <c r="AU600" s="586"/>
      <c r="AV600" s="586"/>
      <c r="AW600" s="586"/>
      <c r="AX600" s="586"/>
      <c r="AY600" s="586"/>
      <c r="AZ600" s="586"/>
      <c r="BA600" s="586"/>
      <c r="BB600" s="586"/>
      <c r="BC600" s="586"/>
      <c r="BD600" s="586"/>
      <c r="BE600" s="586"/>
      <c r="BF600" s="586"/>
      <c r="BG600" s="586"/>
      <c r="BH600" s="586"/>
      <c r="BI600" s="586"/>
      <c r="BJ600" s="586"/>
      <c r="BK600" s="586"/>
      <c r="BL600" s="586"/>
      <c r="BM600" s="586"/>
      <c r="BN600" s="586"/>
      <c r="BO600" s="575"/>
      <c r="BP600" s="575"/>
      <c r="BQ600" s="610"/>
      <c r="BR600" s="610"/>
      <c r="BS600" s="586"/>
      <c r="BT600" s="586"/>
      <c r="BU600" s="586"/>
      <c r="BV600" s="586"/>
      <c r="BW600" s="586"/>
      <c r="BX600" s="586"/>
    </row>
    <row r="601" spans="9:76" s="305" customFormat="1" x14ac:dyDescent="0.2">
      <c r="I601" s="574"/>
      <c r="T601" s="574"/>
      <c r="U601" s="602"/>
      <c r="V601" s="597"/>
      <c r="W601" s="602"/>
      <c r="X601" s="597"/>
      <c r="Y601" s="575"/>
      <c r="Z601" s="575"/>
      <c r="AA601" s="575"/>
      <c r="AB601" s="586"/>
      <c r="AC601" s="586"/>
      <c r="AD601" s="586"/>
      <c r="AE601" s="586"/>
      <c r="AF601" s="586"/>
      <c r="AG601" s="574"/>
      <c r="AH601" s="574"/>
      <c r="AI601" s="574"/>
      <c r="AJ601" s="574"/>
      <c r="AK601" s="574"/>
      <c r="AL601" s="586"/>
      <c r="AM601" s="586"/>
      <c r="AN601" s="586"/>
      <c r="AO601" s="586"/>
      <c r="AP601" s="586"/>
      <c r="AQ601" s="586"/>
      <c r="AR601" s="586"/>
      <c r="AS601" s="586"/>
      <c r="AT601" s="586"/>
      <c r="AU601" s="586"/>
      <c r="AV601" s="586"/>
      <c r="AW601" s="586"/>
      <c r="AX601" s="586"/>
      <c r="AY601" s="586"/>
      <c r="AZ601" s="586"/>
      <c r="BA601" s="586"/>
      <c r="BB601" s="586"/>
      <c r="BC601" s="586"/>
      <c r="BD601" s="586"/>
      <c r="BE601" s="586"/>
      <c r="BF601" s="586"/>
      <c r="BG601" s="586"/>
      <c r="BH601" s="586"/>
      <c r="BI601" s="586"/>
      <c r="BJ601" s="586"/>
      <c r="BK601" s="586"/>
      <c r="BL601" s="586"/>
      <c r="BM601" s="586"/>
      <c r="BN601" s="586"/>
      <c r="BO601" s="575"/>
      <c r="BP601" s="575"/>
      <c r="BQ601" s="610"/>
      <c r="BR601" s="610"/>
      <c r="BS601" s="586"/>
      <c r="BT601" s="586"/>
      <c r="BU601" s="586"/>
      <c r="BV601" s="586"/>
      <c r="BW601" s="586"/>
      <c r="BX601" s="586"/>
    </row>
    <row r="602" spans="9:76" s="305" customFormat="1" x14ac:dyDescent="0.2">
      <c r="I602" s="574"/>
      <c r="T602" s="574"/>
      <c r="U602" s="602"/>
      <c r="V602" s="597"/>
      <c r="W602" s="602"/>
      <c r="X602" s="597"/>
      <c r="Y602" s="575"/>
      <c r="Z602" s="575"/>
      <c r="AA602" s="575"/>
      <c r="AB602" s="586"/>
      <c r="AC602" s="586"/>
      <c r="AD602" s="586"/>
      <c r="AE602" s="586"/>
      <c r="AF602" s="586"/>
      <c r="AG602" s="574"/>
      <c r="AH602" s="574"/>
      <c r="AI602" s="574"/>
      <c r="AJ602" s="574"/>
      <c r="AK602" s="574"/>
      <c r="AL602" s="586"/>
      <c r="AM602" s="586"/>
      <c r="AN602" s="586"/>
      <c r="AO602" s="586"/>
      <c r="AP602" s="586"/>
      <c r="AQ602" s="586"/>
      <c r="AR602" s="586"/>
      <c r="AS602" s="586"/>
      <c r="AT602" s="586"/>
      <c r="AU602" s="586"/>
      <c r="AV602" s="586"/>
      <c r="AW602" s="586"/>
      <c r="AX602" s="586"/>
      <c r="AY602" s="586"/>
      <c r="AZ602" s="586"/>
      <c r="BA602" s="586"/>
      <c r="BB602" s="586"/>
      <c r="BC602" s="586"/>
      <c r="BD602" s="586"/>
      <c r="BE602" s="586"/>
      <c r="BF602" s="586"/>
      <c r="BG602" s="586"/>
      <c r="BH602" s="586"/>
      <c r="BI602" s="586"/>
      <c r="BJ602" s="586"/>
      <c r="BK602" s="586"/>
      <c r="BL602" s="586"/>
      <c r="BM602" s="586"/>
      <c r="BN602" s="586"/>
      <c r="BO602" s="575"/>
      <c r="BP602" s="575"/>
      <c r="BQ602" s="610"/>
      <c r="BR602" s="610"/>
      <c r="BS602" s="586"/>
      <c r="BT602" s="586"/>
      <c r="BU602" s="586"/>
      <c r="BV602" s="586"/>
      <c r="BW602" s="586"/>
      <c r="BX602" s="586"/>
    </row>
    <row r="603" spans="9:76" s="305" customFormat="1" x14ac:dyDescent="0.2">
      <c r="I603" s="574"/>
      <c r="T603" s="574"/>
      <c r="U603" s="602"/>
      <c r="V603" s="597"/>
      <c r="W603" s="602"/>
      <c r="X603" s="597"/>
      <c r="Y603" s="575"/>
      <c r="Z603" s="575"/>
      <c r="AA603" s="575"/>
      <c r="AB603" s="586"/>
      <c r="AC603" s="586"/>
      <c r="AD603" s="586"/>
      <c r="AE603" s="586"/>
      <c r="AF603" s="586"/>
      <c r="AG603" s="574"/>
      <c r="AH603" s="574"/>
      <c r="AI603" s="574"/>
      <c r="AJ603" s="574"/>
      <c r="AK603" s="574"/>
      <c r="AL603" s="586"/>
      <c r="AM603" s="586"/>
      <c r="AN603" s="586"/>
      <c r="AO603" s="586"/>
      <c r="AP603" s="586"/>
      <c r="AQ603" s="586"/>
      <c r="AR603" s="586"/>
      <c r="AS603" s="586"/>
      <c r="AT603" s="586"/>
      <c r="AU603" s="586"/>
      <c r="AV603" s="586"/>
      <c r="AW603" s="586"/>
      <c r="AX603" s="586"/>
      <c r="AY603" s="586"/>
      <c r="AZ603" s="586"/>
      <c r="BA603" s="586"/>
      <c r="BB603" s="586"/>
      <c r="BC603" s="586"/>
      <c r="BD603" s="586"/>
      <c r="BE603" s="586"/>
      <c r="BF603" s="586"/>
      <c r="BG603" s="586"/>
      <c r="BH603" s="586"/>
      <c r="BI603" s="586"/>
      <c r="BJ603" s="586"/>
      <c r="BK603" s="586"/>
      <c r="BL603" s="586"/>
      <c r="BM603" s="586"/>
      <c r="BN603" s="586"/>
      <c r="BO603" s="575"/>
      <c r="BP603" s="575"/>
      <c r="BQ603" s="610"/>
      <c r="BR603" s="610"/>
      <c r="BS603" s="586"/>
      <c r="BT603" s="586"/>
      <c r="BU603" s="586"/>
      <c r="BV603" s="586"/>
      <c r="BW603" s="586"/>
      <c r="BX603" s="586"/>
    </row>
    <row r="604" spans="9:76" s="305" customFormat="1" x14ac:dyDescent="0.2">
      <c r="I604" s="574"/>
      <c r="T604" s="574"/>
      <c r="U604" s="602"/>
      <c r="V604" s="597"/>
      <c r="W604" s="602"/>
      <c r="X604" s="597"/>
      <c r="Y604" s="575"/>
      <c r="Z604" s="575"/>
      <c r="AA604" s="575"/>
      <c r="AB604" s="586"/>
      <c r="AC604" s="586"/>
      <c r="AD604" s="586"/>
      <c r="AE604" s="586"/>
      <c r="AF604" s="586"/>
      <c r="AG604" s="574"/>
      <c r="AH604" s="574"/>
      <c r="AI604" s="574"/>
      <c r="AJ604" s="574"/>
      <c r="AK604" s="574"/>
      <c r="AL604" s="586"/>
      <c r="AM604" s="586"/>
      <c r="AN604" s="586"/>
      <c r="AO604" s="586"/>
      <c r="AP604" s="586"/>
      <c r="AQ604" s="586"/>
      <c r="AR604" s="586"/>
      <c r="AS604" s="586"/>
      <c r="AT604" s="586"/>
      <c r="AU604" s="586"/>
      <c r="AV604" s="586"/>
      <c r="AW604" s="586"/>
      <c r="AX604" s="586"/>
      <c r="AY604" s="586"/>
      <c r="AZ604" s="586"/>
      <c r="BA604" s="586"/>
      <c r="BB604" s="586"/>
      <c r="BC604" s="586"/>
      <c r="BD604" s="586"/>
      <c r="BE604" s="586"/>
      <c r="BF604" s="586"/>
      <c r="BG604" s="586"/>
      <c r="BH604" s="586"/>
      <c r="BI604" s="586"/>
      <c r="BJ604" s="586"/>
      <c r="BK604" s="586"/>
      <c r="BL604" s="586"/>
      <c r="BM604" s="586"/>
      <c r="BN604" s="586"/>
      <c r="BO604" s="575"/>
      <c r="BP604" s="575"/>
      <c r="BQ604" s="610"/>
      <c r="BR604" s="610"/>
      <c r="BS604" s="586"/>
      <c r="BT604" s="586"/>
      <c r="BU604" s="586"/>
      <c r="BV604" s="586"/>
      <c r="BW604" s="586"/>
      <c r="BX604" s="586"/>
    </row>
    <row r="605" spans="9:76" s="305" customFormat="1" x14ac:dyDescent="0.2">
      <c r="I605" s="574"/>
      <c r="T605" s="574"/>
      <c r="U605" s="602"/>
      <c r="V605" s="597"/>
      <c r="W605" s="602"/>
      <c r="X605" s="597"/>
      <c r="Y605" s="575"/>
      <c r="Z605" s="575"/>
      <c r="AA605" s="575"/>
      <c r="AB605" s="586"/>
      <c r="AC605" s="586"/>
      <c r="AD605" s="586"/>
      <c r="AE605" s="586"/>
      <c r="AF605" s="586"/>
      <c r="AG605" s="574"/>
      <c r="AH605" s="574"/>
      <c r="AI605" s="574"/>
      <c r="AJ605" s="574"/>
      <c r="AK605" s="574"/>
      <c r="AL605" s="586"/>
      <c r="AM605" s="586"/>
      <c r="AN605" s="586"/>
      <c r="AO605" s="586"/>
      <c r="AP605" s="586"/>
      <c r="AQ605" s="586"/>
      <c r="AR605" s="586"/>
      <c r="AS605" s="586"/>
      <c r="AT605" s="586"/>
      <c r="AU605" s="586"/>
      <c r="AV605" s="586"/>
      <c r="AW605" s="586"/>
      <c r="AX605" s="586"/>
      <c r="AY605" s="586"/>
      <c r="AZ605" s="586"/>
      <c r="BA605" s="586"/>
      <c r="BB605" s="586"/>
      <c r="BC605" s="586"/>
      <c r="BD605" s="586"/>
      <c r="BE605" s="586"/>
      <c r="BF605" s="586"/>
      <c r="BG605" s="586"/>
      <c r="BH605" s="586"/>
      <c r="BI605" s="586"/>
      <c r="BJ605" s="586"/>
      <c r="BK605" s="586"/>
      <c r="BL605" s="586"/>
      <c r="BM605" s="586"/>
      <c r="BN605" s="586"/>
      <c r="BO605" s="575"/>
      <c r="BP605" s="575"/>
      <c r="BQ605" s="610"/>
      <c r="BR605" s="610"/>
      <c r="BS605" s="586"/>
      <c r="BT605" s="586"/>
      <c r="BU605" s="586"/>
      <c r="BV605" s="586"/>
      <c r="BW605" s="586"/>
      <c r="BX605" s="586"/>
    </row>
    <row r="606" spans="9:76" s="305" customFormat="1" x14ac:dyDescent="0.2">
      <c r="I606" s="574"/>
      <c r="T606" s="574"/>
      <c r="U606" s="602"/>
      <c r="V606" s="597"/>
      <c r="W606" s="602"/>
      <c r="X606" s="597"/>
      <c r="Y606" s="575"/>
      <c r="Z606" s="575"/>
      <c r="AA606" s="575"/>
      <c r="AB606" s="586"/>
      <c r="AC606" s="586"/>
      <c r="AD606" s="586"/>
      <c r="AE606" s="586"/>
      <c r="AF606" s="586"/>
      <c r="AG606" s="574"/>
      <c r="AH606" s="574"/>
      <c r="AI606" s="574"/>
      <c r="AJ606" s="574"/>
      <c r="AK606" s="574"/>
      <c r="AL606" s="586"/>
      <c r="AM606" s="586"/>
      <c r="AN606" s="586"/>
      <c r="AO606" s="586"/>
      <c r="AP606" s="586"/>
      <c r="AQ606" s="586"/>
      <c r="AR606" s="586"/>
      <c r="AS606" s="586"/>
      <c r="AT606" s="586"/>
      <c r="AU606" s="586"/>
      <c r="AV606" s="586"/>
      <c r="AW606" s="586"/>
      <c r="AX606" s="586"/>
      <c r="AY606" s="586"/>
      <c r="AZ606" s="586"/>
      <c r="BA606" s="586"/>
      <c r="BB606" s="586"/>
      <c r="BC606" s="586"/>
      <c r="BD606" s="586"/>
      <c r="BE606" s="586"/>
      <c r="BF606" s="586"/>
      <c r="BG606" s="586"/>
      <c r="BH606" s="586"/>
      <c r="BI606" s="586"/>
      <c r="BJ606" s="586"/>
      <c r="BK606" s="586"/>
      <c r="BL606" s="586"/>
      <c r="BM606" s="586"/>
      <c r="BN606" s="586"/>
      <c r="BO606" s="575"/>
      <c r="BP606" s="575"/>
      <c r="BQ606" s="610"/>
      <c r="BR606" s="610"/>
      <c r="BS606" s="586"/>
      <c r="BT606" s="586"/>
      <c r="BU606" s="586"/>
      <c r="BV606" s="586"/>
      <c r="BW606" s="586"/>
      <c r="BX606" s="586"/>
    </row>
    <row r="607" spans="9:76" s="305" customFormat="1" x14ac:dyDescent="0.2">
      <c r="I607" s="574"/>
      <c r="T607" s="574"/>
      <c r="U607" s="602"/>
      <c r="V607" s="597"/>
      <c r="W607" s="602"/>
      <c r="X607" s="597"/>
      <c r="Y607" s="575"/>
      <c r="Z607" s="575"/>
      <c r="AA607" s="575"/>
      <c r="AB607" s="586"/>
      <c r="AC607" s="586"/>
      <c r="AD607" s="586"/>
      <c r="AE607" s="586"/>
      <c r="AF607" s="586"/>
      <c r="AG607" s="574"/>
      <c r="AH607" s="574"/>
      <c r="AI607" s="574"/>
      <c r="AJ607" s="574"/>
      <c r="AK607" s="574"/>
      <c r="AL607" s="586"/>
      <c r="AM607" s="586"/>
      <c r="AN607" s="586"/>
      <c r="AO607" s="586"/>
      <c r="AP607" s="586"/>
      <c r="AQ607" s="586"/>
      <c r="AR607" s="586"/>
      <c r="AS607" s="586"/>
      <c r="AT607" s="586"/>
      <c r="AU607" s="586"/>
      <c r="AV607" s="586"/>
      <c r="AW607" s="586"/>
      <c r="AX607" s="586"/>
      <c r="AY607" s="586"/>
      <c r="AZ607" s="586"/>
      <c r="BA607" s="586"/>
      <c r="BB607" s="586"/>
      <c r="BC607" s="586"/>
      <c r="BD607" s="586"/>
      <c r="BE607" s="586"/>
      <c r="BF607" s="586"/>
      <c r="BG607" s="586"/>
      <c r="BH607" s="586"/>
      <c r="BI607" s="586"/>
      <c r="BJ607" s="586"/>
      <c r="BK607" s="586"/>
      <c r="BL607" s="586"/>
      <c r="BM607" s="586"/>
      <c r="BN607" s="586"/>
      <c r="BO607" s="575"/>
      <c r="BP607" s="575"/>
      <c r="BQ607" s="610"/>
      <c r="BR607" s="610"/>
      <c r="BS607" s="586"/>
      <c r="BT607" s="586"/>
      <c r="BU607" s="586"/>
      <c r="BV607" s="586"/>
      <c r="BW607" s="586"/>
      <c r="BX607" s="586"/>
    </row>
    <row r="608" spans="9:76" s="305" customFormat="1" x14ac:dyDescent="0.2">
      <c r="I608" s="574"/>
      <c r="T608" s="574"/>
      <c r="U608" s="602"/>
      <c r="V608" s="597"/>
      <c r="W608" s="602"/>
      <c r="X608" s="597"/>
      <c r="Y608" s="575"/>
      <c r="Z608" s="575"/>
      <c r="AA608" s="575"/>
      <c r="AB608" s="586"/>
      <c r="AC608" s="586"/>
      <c r="AD608" s="586"/>
      <c r="AE608" s="586"/>
      <c r="AF608" s="586"/>
      <c r="AG608" s="574"/>
      <c r="AH608" s="574"/>
      <c r="AI608" s="574"/>
      <c r="AJ608" s="574"/>
      <c r="AK608" s="574"/>
      <c r="AL608" s="586"/>
      <c r="AM608" s="586"/>
      <c r="AN608" s="586"/>
      <c r="AO608" s="586"/>
      <c r="AP608" s="586"/>
      <c r="AQ608" s="586"/>
      <c r="AR608" s="586"/>
      <c r="AS608" s="586"/>
      <c r="AT608" s="586"/>
      <c r="AU608" s="586"/>
      <c r="AV608" s="586"/>
      <c r="AW608" s="586"/>
      <c r="AX608" s="586"/>
      <c r="AY608" s="586"/>
      <c r="AZ608" s="586"/>
      <c r="BA608" s="586"/>
      <c r="BB608" s="586"/>
      <c r="BC608" s="586"/>
      <c r="BD608" s="586"/>
      <c r="BE608" s="586"/>
      <c r="BF608" s="586"/>
      <c r="BG608" s="586"/>
      <c r="BH608" s="586"/>
      <c r="BI608" s="586"/>
      <c r="BJ608" s="586"/>
      <c r="BK608" s="586"/>
      <c r="BL608" s="586"/>
      <c r="BM608" s="586"/>
      <c r="BN608" s="586"/>
      <c r="BO608" s="575"/>
      <c r="BP608" s="575"/>
      <c r="BQ608" s="610"/>
      <c r="BR608" s="610"/>
      <c r="BS608" s="586"/>
      <c r="BT608" s="586"/>
      <c r="BU608" s="586"/>
      <c r="BV608" s="586"/>
      <c r="BW608" s="586"/>
      <c r="BX608" s="586"/>
    </row>
    <row r="609" spans="9:76" s="305" customFormat="1" x14ac:dyDescent="0.2">
      <c r="I609" s="574"/>
      <c r="T609" s="574"/>
      <c r="U609" s="602"/>
      <c r="V609" s="597"/>
      <c r="W609" s="602"/>
      <c r="X609" s="597"/>
      <c r="Y609" s="575"/>
      <c r="Z609" s="575"/>
      <c r="AA609" s="575"/>
      <c r="AB609" s="586"/>
      <c r="AC609" s="586"/>
      <c r="AD609" s="586"/>
      <c r="AE609" s="586"/>
      <c r="AF609" s="586"/>
      <c r="AG609" s="574"/>
      <c r="AH609" s="574"/>
      <c r="AI609" s="574"/>
      <c r="AJ609" s="574"/>
      <c r="AK609" s="574"/>
      <c r="AL609" s="586"/>
      <c r="AM609" s="586"/>
      <c r="AN609" s="586"/>
      <c r="AO609" s="586"/>
      <c r="AP609" s="586"/>
      <c r="AQ609" s="586"/>
      <c r="AR609" s="586"/>
      <c r="AS609" s="586"/>
      <c r="AT609" s="586"/>
      <c r="AU609" s="586"/>
      <c r="AV609" s="586"/>
      <c r="AW609" s="586"/>
      <c r="AX609" s="586"/>
      <c r="AY609" s="586"/>
      <c r="AZ609" s="586"/>
      <c r="BA609" s="586"/>
      <c r="BB609" s="586"/>
      <c r="BC609" s="586"/>
      <c r="BD609" s="586"/>
      <c r="BE609" s="586"/>
      <c r="BF609" s="586"/>
      <c r="BG609" s="586"/>
      <c r="BH609" s="586"/>
      <c r="BI609" s="586"/>
      <c r="BJ609" s="586"/>
      <c r="BK609" s="586"/>
      <c r="BL609" s="586"/>
      <c r="BM609" s="586"/>
      <c r="BN609" s="586"/>
      <c r="BO609" s="575"/>
      <c r="BP609" s="575"/>
      <c r="BQ609" s="610"/>
      <c r="BR609" s="610"/>
      <c r="BS609" s="586"/>
      <c r="BT609" s="586"/>
      <c r="BU609" s="586"/>
      <c r="BV609" s="586"/>
      <c r="BW609" s="586"/>
      <c r="BX609" s="586"/>
    </row>
    <row r="610" spans="9:76" s="305" customFormat="1" x14ac:dyDescent="0.2">
      <c r="I610" s="574"/>
      <c r="T610" s="574"/>
      <c r="U610" s="602"/>
      <c r="V610" s="597"/>
      <c r="W610" s="602"/>
      <c r="X610" s="597"/>
      <c r="Y610" s="575"/>
      <c r="Z610" s="575"/>
      <c r="AA610" s="575"/>
      <c r="AB610" s="586"/>
      <c r="AC610" s="586"/>
      <c r="AD610" s="586"/>
      <c r="AE610" s="586"/>
      <c r="AF610" s="586"/>
      <c r="AG610" s="574"/>
      <c r="AH610" s="574"/>
      <c r="AI610" s="574"/>
      <c r="AJ610" s="574"/>
      <c r="AK610" s="574"/>
      <c r="AL610" s="586"/>
      <c r="AM610" s="586"/>
      <c r="AN610" s="586"/>
      <c r="AO610" s="586"/>
      <c r="AP610" s="586"/>
      <c r="AQ610" s="586"/>
      <c r="AR610" s="586"/>
      <c r="AS610" s="586"/>
      <c r="AT610" s="586"/>
      <c r="AU610" s="586"/>
      <c r="AV610" s="586"/>
      <c r="AW610" s="586"/>
      <c r="AX610" s="586"/>
      <c r="AY610" s="586"/>
      <c r="AZ610" s="586"/>
      <c r="BA610" s="586"/>
      <c r="BB610" s="586"/>
      <c r="BC610" s="586"/>
      <c r="BD610" s="586"/>
      <c r="BE610" s="586"/>
      <c r="BF610" s="586"/>
      <c r="BG610" s="586"/>
      <c r="BH610" s="586"/>
      <c r="BI610" s="586"/>
      <c r="BJ610" s="586"/>
      <c r="BK610" s="586"/>
      <c r="BL610" s="586"/>
      <c r="BM610" s="586"/>
      <c r="BN610" s="586"/>
      <c r="BO610" s="575"/>
      <c r="BP610" s="575"/>
      <c r="BQ610" s="610"/>
      <c r="BR610" s="610"/>
      <c r="BS610" s="586"/>
      <c r="BT610" s="586"/>
      <c r="BU610" s="586"/>
      <c r="BV610" s="586"/>
      <c r="BW610" s="586"/>
      <c r="BX610" s="586"/>
    </row>
    <row r="611" spans="9:76" s="305" customFormat="1" x14ac:dyDescent="0.2">
      <c r="I611" s="574"/>
      <c r="T611" s="574"/>
      <c r="U611" s="602"/>
      <c r="V611" s="597"/>
      <c r="W611" s="602"/>
      <c r="X611" s="597"/>
      <c r="Y611" s="575"/>
      <c r="Z611" s="575"/>
      <c r="AA611" s="575"/>
      <c r="AB611" s="586"/>
      <c r="AC611" s="586"/>
      <c r="AD611" s="586"/>
      <c r="AE611" s="586"/>
      <c r="AF611" s="586"/>
      <c r="AG611" s="574"/>
      <c r="AH611" s="574"/>
      <c r="AI611" s="574"/>
      <c r="AJ611" s="574"/>
      <c r="AK611" s="574"/>
      <c r="AL611" s="586"/>
      <c r="AM611" s="586"/>
      <c r="AN611" s="586"/>
      <c r="AO611" s="586"/>
      <c r="AP611" s="586"/>
      <c r="AQ611" s="586"/>
      <c r="AR611" s="586"/>
      <c r="AS611" s="586"/>
      <c r="AT611" s="586"/>
      <c r="AU611" s="586"/>
      <c r="AV611" s="586"/>
      <c r="AW611" s="586"/>
      <c r="AX611" s="586"/>
      <c r="AY611" s="586"/>
      <c r="AZ611" s="586"/>
      <c r="BA611" s="586"/>
      <c r="BB611" s="586"/>
      <c r="BC611" s="586"/>
      <c r="BD611" s="586"/>
      <c r="BE611" s="586"/>
      <c r="BF611" s="586"/>
      <c r="BG611" s="586"/>
      <c r="BH611" s="586"/>
      <c r="BI611" s="586"/>
      <c r="BJ611" s="586"/>
      <c r="BK611" s="586"/>
      <c r="BL611" s="586"/>
      <c r="BM611" s="586"/>
      <c r="BN611" s="586"/>
      <c r="BO611" s="575"/>
      <c r="BP611" s="575"/>
      <c r="BQ611" s="610"/>
      <c r="BR611" s="610"/>
      <c r="BS611" s="586"/>
      <c r="BT611" s="586"/>
      <c r="BU611" s="586"/>
      <c r="BV611" s="586"/>
      <c r="BW611" s="586"/>
      <c r="BX611" s="586"/>
    </row>
    <row r="612" spans="9:76" s="305" customFormat="1" x14ac:dyDescent="0.2">
      <c r="I612" s="574"/>
      <c r="T612" s="574"/>
      <c r="U612" s="602"/>
      <c r="V612" s="597"/>
      <c r="W612" s="602"/>
      <c r="X612" s="597"/>
      <c r="Y612" s="575"/>
      <c r="Z612" s="575"/>
      <c r="AA612" s="575"/>
      <c r="AB612" s="586"/>
      <c r="AC612" s="586"/>
      <c r="AD612" s="586"/>
      <c r="AE612" s="586"/>
      <c r="AF612" s="586"/>
      <c r="AG612" s="574"/>
      <c r="AH612" s="574"/>
      <c r="AI612" s="574"/>
      <c r="AJ612" s="574"/>
      <c r="AK612" s="574"/>
      <c r="AL612" s="586"/>
      <c r="AM612" s="586"/>
      <c r="AN612" s="586"/>
      <c r="AO612" s="586"/>
      <c r="AP612" s="586"/>
      <c r="AQ612" s="586"/>
      <c r="AR612" s="586"/>
      <c r="AS612" s="586"/>
      <c r="AT612" s="586"/>
      <c r="AU612" s="586"/>
      <c r="AV612" s="586"/>
      <c r="AW612" s="586"/>
      <c r="AX612" s="586"/>
      <c r="AY612" s="586"/>
      <c r="AZ612" s="586"/>
      <c r="BA612" s="586"/>
      <c r="BB612" s="586"/>
      <c r="BC612" s="586"/>
      <c r="BD612" s="586"/>
      <c r="BE612" s="586"/>
      <c r="BF612" s="586"/>
      <c r="BG612" s="586"/>
      <c r="BH612" s="586"/>
      <c r="BI612" s="586"/>
      <c r="BJ612" s="586"/>
      <c r="BK612" s="586"/>
      <c r="BL612" s="586"/>
      <c r="BM612" s="586"/>
      <c r="BN612" s="586"/>
      <c r="BO612" s="575"/>
      <c r="BP612" s="575"/>
      <c r="BQ612" s="610"/>
      <c r="BR612" s="610"/>
      <c r="BS612" s="586"/>
      <c r="BT612" s="586"/>
      <c r="BU612" s="586"/>
      <c r="BV612" s="586"/>
      <c r="BW612" s="586"/>
      <c r="BX612" s="586"/>
    </row>
    <row r="613" spans="9:76" s="305" customFormat="1" x14ac:dyDescent="0.2">
      <c r="I613" s="574"/>
      <c r="T613" s="574"/>
      <c r="U613" s="602"/>
      <c r="V613" s="597"/>
      <c r="W613" s="602"/>
      <c r="X613" s="597"/>
      <c r="Y613" s="575"/>
      <c r="Z613" s="575"/>
      <c r="AA613" s="575"/>
      <c r="AB613" s="586"/>
      <c r="AC613" s="586"/>
      <c r="AD613" s="586"/>
      <c r="AE613" s="586"/>
      <c r="AF613" s="586"/>
      <c r="AG613" s="574"/>
      <c r="AH613" s="574"/>
      <c r="AI613" s="574"/>
      <c r="AJ613" s="574"/>
      <c r="AK613" s="574"/>
      <c r="AL613" s="586"/>
      <c r="AM613" s="586"/>
      <c r="AN613" s="586"/>
      <c r="AO613" s="586"/>
      <c r="AP613" s="586"/>
      <c r="AQ613" s="586"/>
      <c r="AR613" s="586"/>
      <c r="AS613" s="586"/>
      <c r="AT613" s="586"/>
      <c r="AU613" s="586"/>
      <c r="AV613" s="586"/>
      <c r="AW613" s="586"/>
      <c r="AX613" s="586"/>
      <c r="AY613" s="586"/>
      <c r="AZ613" s="586"/>
      <c r="BA613" s="586"/>
      <c r="BB613" s="586"/>
      <c r="BC613" s="586"/>
      <c r="BD613" s="586"/>
      <c r="BE613" s="586"/>
      <c r="BF613" s="586"/>
      <c r="BG613" s="586"/>
      <c r="BH613" s="586"/>
      <c r="BI613" s="586"/>
      <c r="BJ613" s="586"/>
      <c r="BK613" s="586"/>
      <c r="BL613" s="586"/>
      <c r="BM613" s="586"/>
      <c r="BN613" s="586"/>
      <c r="BO613" s="575"/>
      <c r="BP613" s="575"/>
      <c r="BQ613" s="610"/>
      <c r="BR613" s="610"/>
      <c r="BS613" s="586"/>
      <c r="BT613" s="586"/>
      <c r="BU613" s="586"/>
      <c r="BV613" s="586"/>
      <c r="BW613" s="586"/>
      <c r="BX613" s="586"/>
    </row>
    <row r="614" spans="9:76" s="305" customFormat="1" x14ac:dyDescent="0.2">
      <c r="I614" s="574"/>
      <c r="T614" s="574"/>
      <c r="U614" s="602"/>
      <c r="V614" s="597"/>
      <c r="W614" s="602"/>
      <c r="X614" s="597"/>
      <c r="Y614" s="575"/>
      <c r="Z614" s="575"/>
      <c r="AA614" s="575"/>
      <c r="AB614" s="586"/>
      <c r="AC614" s="586"/>
      <c r="AD614" s="586"/>
      <c r="AE614" s="586"/>
      <c r="AF614" s="586"/>
      <c r="AG614" s="574"/>
      <c r="AH614" s="574"/>
      <c r="AI614" s="574"/>
      <c r="AJ614" s="574"/>
      <c r="AK614" s="574"/>
      <c r="AL614" s="586"/>
      <c r="AM614" s="586"/>
      <c r="AN614" s="586"/>
      <c r="AO614" s="586"/>
      <c r="AP614" s="586"/>
      <c r="AQ614" s="586"/>
      <c r="AR614" s="586"/>
      <c r="AS614" s="586"/>
      <c r="AT614" s="586"/>
      <c r="AU614" s="586"/>
      <c r="AV614" s="586"/>
      <c r="AW614" s="586"/>
      <c r="AX614" s="586"/>
      <c r="AY614" s="586"/>
      <c r="AZ614" s="586"/>
      <c r="BA614" s="586"/>
      <c r="BB614" s="586"/>
      <c r="BC614" s="586"/>
      <c r="BD614" s="586"/>
      <c r="BE614" s="586"/>
      <c r="BF614" s="586"/>
      <c r="BG614" s="586"/>
      <c r="BH614" s="586"/>
      <c r="BI614" s="586"/>
      <c r="BJ614" s="586"/>
      <c r="BK614" s="586"/>
      <c r="BL614" s="586"/>
      <c r="BM614" s="586"/>
      <c r="BN614" s="586"/>
      <c r="BO614" s="575"/>
      <c r="BP614" s="575"/>
      <c r="BQ614" s="610"/>
      <c r="BR614" s="610"/>
      <c r="BS614" s="586"/>
      <c r="BT614" s="586"/>
      <c r="BU614" s="586"/>
      <c r="BV614" s="586"/>
      <c r="BW614" s="586"/>
      <c r="BX614" s="586"/>
    </row>
    <row r="615" spans="9:76" s="305" customFormat="1" x14ac:dyDescent="0.2">
      <c r="I615" s="574"/>
      <c r="T615" s="574"/>
      <c r="U615" s="602"/>
      <c r="V615" s="597"/>
      <c r="W615" s="602"/>
      <c r="X615" s="597"/>
      <c r="Y615" s="575"/>
      <c r="Z615" s="575"/>
      <c r="AA615" s="575"/>
      <c r="AB615" s="586"/>
      <c r="AC615" s="586"/>
      <c r="AD615" s="586"/>
      <c r="AE615" s="586"/>
      <c r="AF615" s="586"/>
      <c r="AG615" s="574"/>
      <c r="AH615" s="574"/>
      <c r="AI615" s="574"/>
      <c r="AJ615" s="574"/>
      <c r="AK615" s="574"/>
      <c r="AL615" s="586"/>
      <c r="AM615" s="586"/>
      <c r="AN615" s="586"/>
      <c r="AO615" s="586"/>
      <c r="AP615" s="586"/>
      <c r="AQ615" s="586"/>
      <c r="AR615" s="586"/>
      <c r="AS615" s="586"/>
      <c r="AT615" s="586"/>
      <c r="AU615" s="586"/>
      <c r="AV615" s="586"/>
      <c r="AW615" s="586"/>
      <c r="AX615" s="586"/>
      <c r="AY615" s="586"/>
      <c r="AZ615" s="586"/>
      <c r="BA615" s="586"/>
      <c r="BB615" s="586"/>
      <c r="BC615" s="586"/>
      <c r="BD615" s="586"/>
      <c r="BE615" s="586"/>
      <c r="BF615" s="586"/>
      <c r="BG615" s="586"/>
      <c r="BH615" s="586"/>
      <c r="BI615" s="586"/>
      <c r="BJ615" s="586"/>
      <c r="BK615" s="586"/>
      <c r="BL615" s="586"/>
      <c r="BM615" s="586"/>
      <c r="BN615" s="586"/>
      <c r="BO615" s="575"/>
      <c r="BP615" s="575"/>
      <c r="BQ615" s="610"/>
      <c r="BR615" s="610"/>
      <c r="BS615" s="586"/>
      <c r="BT615" s="586"/>
      <c r="BU615" s="586"/>
      <c r="BV615" s="586"/>
      <c r="BW615" s="586"/>
      <c r="BX615" s="586"/>
    </row>
    <row r="616" spans="9:76" s="305" customFormat="1" x14ac:dyDescent="0.2">
      <c r="I616" s="574"/>
      <c r="T616" s="574"/>
      <c r="U616" s="602"/>
      <c r="V616" s="597"/>
      <c r="W616" s="602"/>
      <c r="X616" s="597"/>
      <c r="Y616" s="575"/>
      <c r="Z616" s="575"/>
      <c r="AA616" s="575"/>
      <c r="AB616" s="586"/>
      <c r="AC616" s="586"/>
      <c r="AD616" s="586"/>
      <c r="AE616" s="586"/>
      <c r="AF616" s="586"/>
      <c r="AG616" s="574"/>
      <c r="AH616" s="574"/>
      <c r="AI616" s="574"/>
      <c r="AJ616" s="574"/>
      <c r="AK616" s="574"/>
      <c r="AL616" s="586"/>
      <c r="AM616" s="586"/>
      <c r="AN616" s="586"/>
      <c r="AO616" s="586"/>
      <c r="AP616" s="586"/>
      <c r="AQ616" s="586"/>
      <c r="AR616" s="586"/>
      <c r="AS616" s="586"/>
      <c r="AT616" s="586"/>
      <c r="AU616" s="586"/>
      <c r="AV616" s="586"/>
      <c r="AW616" s="586"/>
      <c r="AX616" s="586"/>
      <c r="AY616" s="586"/>
      <c r="AZ616" s="586"/>
      <c r="BA616" s="586"/>
      <c r="BB616" s="586"/>
      <c r="BC616" s="586"/>
      <c r="BD616" s="586"/>
      <c r="BE616" s="586"/>
      <c r="BF616" s="586"/>
      <c r="BG616" s="586"/>
      <c r="BH616" s="586"/>
      <c r="BI616" s="586"/>
      <c r="BJ616" s="586"/>
      <c r="BK616" s="586"/>
      <c r="BL616" s="586"/>
      <c r="BM616" s="586"/>
      <c r="BN616" s="586"/>
      <c r="BO616" s="575"/>
      <c r="BP616" s="575"/>
      <c r="BQ616" s="610"/>
      <c r="BR616" s="610"/>
      <c r="BS616" s="586"/>
      <c r="BT616" s="586"/>
      <c r="BU616" s="586"/>
      <c r="BV616" s="586"/>
      <c r="BW616" s="586"/>
      <c r="BX616" s="586"/>
    </row>
    <row r="617" spans="9:76" s="305" customFormat="1" x14ac:dyDescent="0.2">
      <c r="I617" s="574"/>
      <c r="T617" s="574"/>
      <c r="U617" s="602"/>
      <c r="V617" s="597"/>
      <c r="W617" s="602"/>
      <c r="X617" s="597"/>
      <c r="Y617" s="575"/>
      <c r="Z617" s="575"/>
      <c r="AA617" s="575"/>
      <c r="AB617" s="586"/>
      <c r="AC617" s="586"/>
      <c r="AD617" s="586"/>
      <c r="AE617" s="586"/>
      <c r="AF617" s="586"/>
      <c r="AG617" s="574"/>
      <c r="AH617" s="574"/>
      <c r="AI617" s="574"/>
      <c r="AJ617" s="574"/>
      <c r="AK617" s="574"/>
      <c r="AL617" s="586"/>
      <c r="AM617" s="586"/>
      <c r="AN617" s="586"/>
      <c r="AO617" s="586"/>
      <c r="AP617" s="586"/>
      <c r="AQ617" s="586"/>
      <c r="AR617" s="586"/>
      <c r="AS617" s="586"/>
      <c r="AT617" s="586"/>
      <c r="AU617" s="586"/>
      <c r="AV617" s="586"/>
      <c r="AW617" s="586"/>
      <c r="AX617" s="586"/>
      <c r="AY617" s="586"/>
      <c r="AZ617" s="586"/>
      <c r="BA617" s="586"/>
      <c r="BB617" s="586"/>
      <c r="BC617" s="586"/>
      <c r="BD617" s="586"/>
      <c r="BE617" s="586"/>
      <c r="BF617" s="586"/>
      <c r="BG617" s="586"/>
      <c r="BH617" s="586"/>
      <c r="BI617" s="586"/>
      <c r="BJ617" s="586"/>
      <c r="BK617" s="586"/>
      <c r="BL617" s="586"/>
      <c r="BM617" s="586"/>
      <c r="BN617" s="586"/>
      <c r="BO617" s="575"/>
      <c r="BP617" s="575"/>
      <c r="BQ617" s="610"/>
      <c r="BR617" s="610"/>
      <c r="BS617" s="586"/>
      <c r="BT617" s="586"/>
      <c r="BU617" s="586"/>
      <c r="BV617" s="586"/>
      <c r="BW617" s="586"/>
      <c r="BX617" s="586"/>
    </row>
    <row r="618" spans="9:76" s="305" customFormat="1" x14ac:dyDescent="0.2">
      <c r="I618" s="574"/>
      <c r="T618" s="574"/>
      <c r="U618" s="602"/>
      <c r="V618" s="597"/>
      <c r="W618" s="602"/>
      <c r="X618" s="597"/>
      <c r="Y618" s="575"/>
      <c r="Z618" s="575"/>
      <c r="AA618" s="575"/>
      <c r="AB618" s="586"/>
      <c r="AC618" s="586"/>
      <c r="AD618" s="586"/>
      <c r="AE618" s="586"/>
      <c r="AF618" s="586"/>
      <c r="AG618" s="574"/>
      <c r="AH618" s="574"/>
      <c r="AI618" s="574"/>
      <c r="AJ618" s="574"/>
      <c r="AK618" s="574"/>
      <c r="AL618" s="586"/>
      <c r="AM618" s="586"/>
      <c r="AN618" s="586"/>
      <c r="AO618" s="586"/>
      <c r="AP618" s="586"/>
      <c r="AQ618" s="586"/>
      <c r="AR618" s="586"/>
      <c r="AS618" s="586"/>
      <c r="AT618" s="586"/>
      <c r="AU618" s="586"/>
      <c r="AV618" s="586"/>
      <c r="AW618" s="586"/>
      <c r="AX618" s="586"/>
      <c r="AY618" s="586"/>
      <c r="AZ618" s="586"/>
      <c r="BA618" s="586"/>
      <c r="BB618" s="586"/>
      <c r="BC618" s="586"/>
      <c r="BD618" s="586"/>
      <c r="BE618" s="586"/>
      <c r="BF618" s="586"/>
      <c r="BG618" s="586"/>
      <c r="BH618" s="586"/>
      <c r="BI618" s="586"/>
      <c r="BJ618" s="586"/>
      <c r="BK618" s="586"/>
      <c r="BL618" s="586"/>
      <c r="BM618" s="586"/>
      <c r="BN618" s="586"/>
      <c r="BO618" s="575"/>
      <c r="BP618" s="575"/>
      <c r="BQ618" s="610"/>
      <c r="BR618" s="610"/>
      <c r="BS618" s="586"/>
      <c r="BT618" s="586"/>
      <c r="BU618" s="586"/>
      <c r="BV618" s="586"/>
      <c r="BW618" s="586"/>
      <c r="BX618" s="586"/>
    </row>
    <row r="619" spans="9:76" s="305" customFormat="1" x14ac:dyDescent="0.2">
      <c r="I619" s="574"/>
      <c r="T619" s="574"/>
      <c r="U619" s="602"/>
      <c r="V619" s="597"/>
      <c r="W619" s="602"/>
      <c r="X619" s="597"/>
      <c r="Y619" s="575"/>
      <c r="Z619" s="575"/>
      <c r="AA619" s="575"/>
      <c r="AB619" s="586"/>
      <c r="AC619" s="586"/>
      <c r="AD619" s="586"/>
      <c r="AE619" s="586"/>
      <c r="AF619" s="586"/>
      <c r="AG619" s="574"/>
      <c r="AH619" s="574"/>
      <c r="AI619" s="574"/>
      <c r="AJ619" s="574"/>
      <c r="AK619" s="574"/>
      <c r="AL619" s="586"/>
      <c r="AM619" s="586"/>
      <c r="AN619" s="586"/>
      <c r="AO619" s="586"/>
      <c r="AP619" s="586"/>
      <c r="AQ619" s="586"/>
      <c r="AR619" s="586"/>
      <c r="AS619" s="586"/>
      <c r="AT619" s="586"/>
      <c r="AU619" s="586"/>
      <c r="AV619" s="586"/>
      <c r="AW619" s="586"/>
      <c r="AX619" s="586"/>
      <c r="AY619" s="586"/>
      <c r="AZ619" s="586"/>
      <c r="BA619" s="586"/>
      <c r="BB619" s="586"/>
      <c r="BC619" s="586"/>
      <c r="BD619" s="586"/>
      <c r="BE619" s="586"/>
      <c r="BF619" s="586"/>
      <c r="BG619" s="586"/>
      <c r="BH619" s="586"/>
      <c r="BI619" s="586"/>
      <c r="BJ619" s="586"/>
      <c r="BK619" s="586"/>
      <c r="BL619" s="586"/>
      <c r="BM619" s="586"/>
      <c r="BN619" s="586"/>
      <c r="BO619" s="575"/>
      <c r="BP619" s="575"/>
      <c r="BQ619" s="610"/>
      <c r="BR619" s="610"/>
      <c r="BS619" s="586"/>
      <c r="BT619" s="586"/>
      <c r="BU619" s="586"/>
      <c r="BV619" s="586"/>
      <c r="BW619" s="586"/>
      <c r="BX619" s="586"/>
    </row>
    <row r="620" spans="9:76" s="305" customFormat="1" x14ac:dyDescent="0.2">
      <c r="I620" s="574"/>
      <c r="T620" s="574"/>
      <c r="U620" s="602"/>
      <c r="V620" s="597"/>
      <c r="W620" s="602"/>
      <c r="X620" s="597"/>
      <c r="Y620" s="575"/>
      <c r="Z620" s="575"/>
      <c r="AA620" s="575"/>
      <c r="AB620" s="586"/>
      <c r="AC620" s="586"/>
      <c r="AD620" s="586"/>
      <c r="AE620" s="586"/>
      <c r="AF620" s="586"/>
      <c r="AG620" s="574"/>
      <c r="AH620" s="574"/>
      <c r="AI620" s="574"/>
      <c r="AJ620" s="574"/>
      <c r="AK620" s="574"/>
      <c r="AL620" s="586"/>
      <c r="AM620" s="586"/>
      <c r="AN620" s="586"/>
      <c r="AO620" s="586"/>
      <c r="AP620" s="586"/>
      <c r="AQ620" s="586"/>
      <c r="AR620" s="586"/>
      <c r="AS620" s="586"/>
      <c r="AT620" s="586"/>
      <c r="AU620" s="586"/>
      <c r="AV620" s="586"/>
      <c r="AW620" s="586"/>
      <c r="AX620" s="586"/>
      <c r="AY620" s="586"/>
      <c r="AZ620" s="586"/>
      <c r="BA620" s="586"/>
      <c r="BB620" s="586"/>
      <c r="BC620" s="586"/>
      <c r="BD620" s="586"/>
      <c r="BE620" s="586"/>
      <c r="BF620" s="586"/>
      <c r="BG620" s="586"/>
      <c r="BH620" s="586"/>
      <c r="BI620" s="586"/>
      <c r="BJ620" s="586"/>
      <c r="BK620" s="586"/>
      <c r="BL620" s="586"/>
      <c r="BM620" s="586"/>
      <c r="BN620" s="586"/>
      <c r="BO620" s="575"/>
      <c r="BP620" s="575"/>
      <c r="BQ620" s="610"/>
      <c r="BR620" s="610"/>
      <c r="BS620" s="586"/>
      <c r="BT620" s="586"/>
      <c r="BU620" s="586"/>
      <c r="BV620" s="586"/>
      <c r="BW620" s="586"/>
      <c r="BX620" s="586"/>
    </row>
    <row r="621" spans="9:76" s="305" customFormat="1" x14ac:dyDescent="0.2">
      <c r="I621" s="574"/>
      <c r="T621" s="574"/>
      <c r="U621" s="602"/>
      <c r="V621" s="597"/>
      <c r="W621" s="602"/>
      <c r="X621" s="597"/>
      <c r="Y621" s="575"/>
      <c r="Z621" s="575"/>
      <c r="AA621" s="575"/>
      <c r="AB621" s="586"/>
      <c r="AC621" s="586"/>
      <c r="AD621" s="586"/>
      <c r="AE621" s="586"/>
      <c r="AF621" s="586"/>
      <c r="AG621" s="574"/>
      <c r="AH621" s="574"/>
      <c r="AI621" s="574"/>
      <c r="AJ621" s="574"/>
      <c r="AK621" s="574"/>
      <c r="AL621" s="586"/>
      <c r="AM621" s="586"/>
      <c r="AN621" s="586"/>
      <c r="AO621" s="586"/>
      <c r="AP621" s="586"/>
      <c r="AQ621" s="586"/>
      <c r="AR621" s="586"/>
      <c r="AS621" s="586"/>
      <c r="AT621" s="586"/>
      <c r="AU621" s="586"/>
      <c r="AV621" s="586"/>
      <c r="AW621" s="586"/>
      <c r="AX621" s="586"/>
      <c r="AY621" s="586"/>
      <c r="AZ621" s="586"/>
      <c r="BA621" s="586"/>
      <c r="BB621" s="586"/>
      <c r="BC621" s="586"/>
      <c r="BD621" s="586"/>
      <c r="BE621" s="586"/>
      <c r="BF621" s="586"/>
      <c r="BG621" s="586"/>
      <c r="BH621" s="586"/>
      <c r="BI621" s="586"/>
      <c r="BJ621" s="586"/>
      <c r="BK621" s="586"/>
      <c r="BL621" s="586"/>
      <c r="BM621" s="586"/>
      <c r="BN621" s="586"/>
      <c r="BO621" s="575"/>
      <c r="BP621" s="575"/>
      <c r="BQ621" s="610"/>
      <c r="BR621" s="610"/>
      <c r="BS621" s="586"/>
      <c r="BT621" s="586"/>
      <c r="BU621" s="586"/>
      <c r="BV621" s="586"/>
      <c r="BW621" s="586"/>
      <c r="BX621" s="586"/>
    </row>
    <row r="622" spans="9:76" s="305" customFormat="1" x14ac:dyDescent="0.2">
      <c r="I622" s="574"/>
      <c r="T622" s="574"/>
      <c r="U622" s="602"/>
      <c r="V622" s="597"/>
      <c r="W622" s="602"/>
      <c r="X622" s="597"/>
      <c r="Y622" s="575"/>
      <c r="Z622" s="575"/>
      <c r="AA622" s="575"/>
      <c r="AB622" s="586"/>
      <c r="AC622" s="586"/>
      <c r="AD622" s="586"/>
      <c r="AE622" s="586"/>
      <c r="AF622" s="586"/>
      <c r="AG622" s="574"/>
      <c r="AH622" s="574"/>
      <c r="AI622" s="574"/>
      <c r="AJ622" s="574"/>
      <c r="AK622" s="574"/>
      <c r="AL622" s="586"/>
      <c r="AM622" s="586"/>
      <c r="AN622" s="586"/>
      <c r="AO622" s="586"/>
      <c r="AP622" s="586"/>
      <c r="AQ622" s="586"/>
      <c r="AR622" s="586"/>
      <c r="AS622" s="586"/>
      <c r="AT622" s="586"/>
      <c r="AU622" s="586"/>
      <c r="AV622" s="586"/>
      <c r="AW622" s="586"/>
      <c r="AX622" s="586"/>
      <c r="AY622" s="586"/>
      <c r="AZ622" s="586"/>
      <c r="BA622" s="586"/>
      <c r="BB622" s="586"/>
      <c r="BC622" s="586"/>
      <c r="BD622" s="586"/>
      <c r="BE622" s="586"/>
      <c r="BF622" s="586"/>
      <c r="BG622" s="586"/>
      <c r="BH622" s="586"/>
      <c r="BI622" s="586"/>
      <c r="BJ622" s="586"/>
      <c r="BK622" s="586"/>
      <c r="BL622" s="586"/>
      <c r="BM622" s="586"/>
      <c r="BN622" s="586"/>
      <c r="BO622" s="575"/>
      <c r="BP622" s="575"/>
      <c r="BQ622" s="610"/>
      <c r="BR622" s="610"/>
      <c r="BS622" s="586"/>
      <c r="BT622" s="586"/>
      <c r="BU622" s="586"/>
      <c r="BV622" s="586"/>
      <c r="BW622" s="586"/>
      <c r="BX622" s="586"/>
    </row>
    <row r="623" spans="9:76" s="305" customFormat="1" x14ac:dyDescent="0.2">
      <c r="I623" s="574"/>
      <c r="T623" s="574"/>
      <c r="U623" s="602"/>
      <c r="V623" s="597"/>
      <c r="W623" s="602"/>
      <c r="X623" s="597"/>
      <c r="Y623" s="575"/>
      <c r="Z623" s="575"/>
      <c r="AA623" s="575"/>
      <c r="AB623" s="586"/>
      <c r="AC623" s="586"/>
      <c r="AD623" s="586"/>
      <c r="AE623" s="586"/>
      <c r="AF623" s="586"/>
      <c r="AG623" s="574"/>
      <c r="AH623" s="574"/>
      <c r="AI623" s="574"/>
      <c r="AJ623" s="574"/>
      <c r="AK623" s="574"/>
      <c r="AL623" s="586"/>
      <c r="AM623" s="586"/>
      <c r="AN623" s="586"/>
      <c r="AO623" s="586"/>
      <c r="AP623" s="586"/>
      <c r="AQ623" s="586"/>
      <c r="AR623" s="586"/>
      <c r="AS623" s="586"/>
      <c r="AT623" s="586"/>
      <c r="AU623" s="586"/>
      <c r="AV623" s="586"/>
      <c r="AW623" s="586"/>
      <c r="AX623" s="586"/>
      <c r="AY623" s="586"/>
      <c r="AZ623" s="586"/>
      <c r="BA623" s="586"/>
      <c r="BB623" s="586"/>
      <c r="BC623" s="586"/>
      <c r="BD623" s="586"/>
      <c r="BE623" s="586"/>
      <c r="BF623" s="586"/>
      <c r="BG623" s="586"/>
      <c r="BH623" s="586"/>
      <c r="BI623" s="586"/>
      <c r="BJ623" s="586"/>
      <c r="BK623" s="586"/>
      <c r="BL623" s="586"/>
      <c r="BM623" s="586"/>
      <c r="BN623" s="586"/>
      <c r="BO623" s="575"/>
      <c r="BP623" s="575"/>
      <c r="BQ623" s="610"/>
      <c r="BR623" s="610"/>
      <c r="BS623" s="586"/>
      <c r="BT623" s="586"/>
      <c r="BU623" s="586"/>
      <c r="BV623" s="586"/>
      <c r="BW623" s="586"/>
      <c r="BX623" s="586"/>
    </row>
    <row r="624" spans="9:76" s="305" customFormat="1" x14ac:dyDescent="0.2">
      <c r="I624" s="574"/>
      <c r="T624" s="574"/>
      <c r="U624" s="602"/>
      <c r="V624" s="597"/>
      <c r="W624" s="602"/>
      <c r="X624" s="597"/>
      <c r="Y624" s="575"/>
      <c r="Z624" s="575"/>
      <c r="AA624" s="575"/>
      <c r="AB624" s="586"/>
      <c r="AC624" s="586"/>
      <c r="AD624" s="586"/>
      <c r="AE624" s="586"/>
      <c r="AF624" s="586"/>
      <c r="AG624" s="574"/>
      <c r="AH624" s="574"/>
      <c r="AI624" s="574"/>
      <c r="AJ624" s="574"/>
      <c r="AK624" s="574"/>
      <c r="AL624" s="586"/>
      <c r="AM624" s="586"/>
      <c r="AN624" s="586"/>
      <c r="AO624" s="586"/>
      <c r="AP624" s="586"/>
      <c r="AQ624" s="586"/>
      <c r="AR624" s="586"/>
      <c r="AS624" s="586"/>
      <c r="AT624" s="586"/>
      <c r="AU624" s="586"/>
      <c r="AV624" s="586"/>
      <c r="AW624" s="586"/>
      <c r="AX624" s="586"/>
      <c r="AY624" s="586"/>
      <c r="AZ624" s="586"/>
      <c r="BA624" s="586"/>
      <c r="BB624" s="586"/>
      <c r="BC624" s="586"/>
      <c r="BD624" s="586"/>
      <c r="BE624" s="586"/>
      <c r="BF624" s="586"/>
      <c r="BG624" s="586"/>
      <c r="BH624" s="586"/>
      <c r="BI624" s="586"/>
      <c r="BJ624" s="586"/>
      <c r="BK624" s="586"/>
      <c r="BL624" s="586"/>
      <c r="BM624" s="586"/>
      <c r="BN624" s="586"/>
      <c r="BO624" s="575"/>
      <c r="BP624" s="575"/>
      <c r="BQ624" s="610"/>
      <c r="BR624" s="610"/>
      <c r="BS624" s="586"/>
      <c r="BT624" s="586"/>
      <c r="BU624" s="586"/>
      <c r="BV624" s="586"/>
      <c r="BW624" s="586"/>
      <c r="BX624" s="586"/>
    </row>
    <row r="625" spans="9:76" s="305" customFormat="1" x14ac:dyDescent="0.2">
      <c r="I625" s="574"/>
      <c r="T625" s="574"/>
      <c r="U625" s="602"/>
      <c r="V625" s="597"/>
      <c r="W625" s="602"/>
      <c r="X625" s="597"/>
      <c r="Y625" s="575"/>
      <c r="Z625" s="575"/>
      <c r="AA625" s="575"/>
      <c r="AB625" s="586"/>
      <c r="AC625" s="586"/>
      <c r="AD625" s="586"/>
      <c r="AE625" s="586"/>
      <c r="AF625" s="586"/>
      <c r="AG625" s="574"/>
      <c r="AH625" s="574"/>
      <c r="AI625" s="574"/>
      <c r="AJ625" s="574"/>
      <c r="AK625" s="574"/>
      <c r="AL625" s="586"/>
      <c r="AM625" s="586"/>
      <c r="AN625" s="586"/>
      <c r="AO625" s="586"/>
      <c r="AP625" s="586"/>
      <c r="AQ625" s="586"/>
      <c r="AR625" s="586"/>
      <c r="AS625" s="586"/>
      <c r="AT625" s="586"/>
      <c r="AU625" s="586"/>
      <c r="AV625" s="586"/>
      <c r="AW625" s="586"/>
      <c r="AX625" s="586"/>
      <c r="AY625" s="586"/>
      <c r="AZ625" s="586"/>
      <c r="BA625" s="586"/>
      <c r="BB625" s="586"/>
      <c r="BC625" s="586"/>
      <c r="BD625" s="586"/>
      <c r="BE625" s="586"/>
      <c r="BF625" s="586"/>
      <c r="BG625" s="586"/>
      <c r="BH625" s="586"/>
      <c r="BI625" s="586"/>
      <c r="BJ625" s="586"/>
      <c r="BK625" s="586"/>
      <c r="BL625" s="586"/>
      <c r="BM625" s="586"/>
      <c r="BN625" s="586"/>
      <c r="BO625" s="575"/>
      <c r="BP625" s="575"/>
      <c r="BQ625" s="610"/>
      <c r="BR625" s="610"/>
      <c r="BS625" s="586"/>
      <c r="BT625" s="586"/>
      <c r="BU625" s="586"/>
      <c r="BV625" s="586"/>
      <c r="BW625" s="586"/>
      <c r="BX625" s="586"/>
    </row>
    <row r="626" spans="9:76" s="305" customFormat="1" x14ac:dyDescent="0.2">
      <c r="I626" s="574"/>
      <c r="T626" s="574"/>
      <c r="U626" s="602"/>
      <c r="V626" s="597"/>
      <c r="W626" s="602"/>
      <c r="X626" s="597"/>
      <c r="Y626" s="575"/>
      <c r="Z626" s="575"/>
      <c r="AA626" s="575"/>
      <c r="AB626" s="586"/>
      <c r="AC626" s="586"/>
      <c r="AD626" s="586"/>
      <c r="AE626" s="586"/>
      <c r="AF626" s="586"/>
      <c r="AG626" s="574"/>
      <c r="AH626" s="574"/>
      <c r="AI626" s="574"/>
      <c r="AJ626" s="574"/>
      <c r="AK626" s="574"/>
      <c r="AL626" s="586"/>
      <c r="AM626" s="586"/>
      <c r="AN626" s="586"/>
      <c r="AO626" s="586"/>
      <c r="AP626" s="586"/>
      <c r="AQ626" s="586"/>
      <c r="AR626" s="586"/>
      <c r="AS626" s="586"/>
      <c r="AT626" s="586"/>
      <c r="AU626" s="586"/>
      <c r="AV626" s="586"/>
      <c r="AW626" s="586"/>
      <c r="AX626" s="586"/>
      <c r="AY626" s="586"/>
      <c r="AZ626" s="586"/>
      <c r="BA626" s="586"/>
      <c r="BB626" s="586"/>
      <c r="BC626" s="586"/>
      <c r="BD626" s="586"/>
      <c r="BE626" s="586"/>
      <c r="BF626" s="586"/>
      <c r="BG626" s="586"/>
      <c r="BH626" s="586"/>
      <c r="BI626" s="586"/>
      <c r="BJ626" s="586"/>
      <c r="BK626" s="586"/>
      <c r="BL626" s="586"/>
      <c r="BM626" s="586"/>
      <c r="BN626" s="586"/>
      <c r="BO626" s="575"/>
      <c r="BP626" s="575"/>
      <c r="BQ626" s="610"/>
      <c r="BR626" s="610"/>
      <c r="BS626" s="586"/>
      <c r="BT626" s="586"/>
      <c r="BU626" s="586"/>
      <c r="BV626" s="586"/>
      <c r="BW626" s="586"/>
      <c r="BX626" s="586"/>
    </row>
    <row r="627" spans="9:76" s="305" customFormat="1" x14ac:dyDescent="0.2">
      <c r="I627" s="574"/>
      <c r="T627" s="574"/>
      <c r="U627" s="602"/>
      <c r="V627" s="597"/>
      <c r="W627" s="602"/>
      <c r="X627" s="597"/>
      <c r="Y627" s="575"/>
      <c r="Z627" s="575"/>
      <c r="AA627" s="575"/>
      <c r="AB627" s="586"/>
      <c r="AC627" s="586"/>
      <c r="AD627" s="586"/>
      <c r="AE627" s="586"/>
      <c r="AF627" s="586"/>
      <c r="AG627" s="574"/>
      <c r="AH627" s="574"/>
      <c r="AI627" s="574"/>
      <c r="AJ627" s="574"/>
      <c r="AK627" s="574"/>
      <c r="AL627" s="586"/>
      <c r="AM627" s="586"/>
      <c r="AN627" s="586"/>
      <c r="AO627" s="586"/>
      <c r="AP627" s="586"/>
      <c r="AQ627" s="586"/>
      <c r="AR627" s="586"/>
      <c r="AS627" s="586"/>
      <c r="AT627" s="586"/>
      <c r="AU627" s="586"/>
      <c r="AV627" s="586"/>
      <c r="AW627" s="586"/>
      <c r="AX627" s="586"/>
      <c r="AY627" s="586"/>
      <c r="AZ627" s="586"/>
      <c r="BA627" s="586"/>
      <c r="BB627" s="586"/>
      <c r="BC627" s="586"/>
      <c r="BD627" s="586"/>
      <c r="BE627" s="586"/>
      <c r="BF627" s="586"/>
      <c r="BG627" s="586"/>
      <c r="BH627" s="586"/>
      <c r="BI627" s="586"/>
      <c r="BJ627" s="586"/>
      <c r="BK627" s="586"/>
      <c r="BL627" s="586"/>
      <c r="BM627" s="586"/>
      <c r="BN627" s="586"/>
      <c r="BO627" s="575"/>
      <c r="BP627" s="575"/>
      <c r="BQ627" s="610"/>
      <c r="BR627" s="610"/>
      <c r="BS627" s="586"/>
      <c r="BT627" s="586"/>
      <c r="BU627" s="586"/>
      <c r="BV627" s="586"/>
      <c r="BW627" s="586"/>
      <c r="BX627" s="586"/>
    </row>
  </sheetData>
  <mergeCells count="9">
    <mergeCell ref="A6:C6"/>
    <mergeCell ref="A4:T4"/>
    <mergeCell ref="BO4:BX4"/>
    <mergeCell ref="BF4:BJ4"/>
    <mergeCell ref="AW4:AZ4"/>
    <mergeCell ref="AR4:AV4"/>
    <mergeCell ref="BA4:BE4"/>
    <mergeCell ref="U4:AQ4"/>
    <mergeCell ref="BK4:BN4"/>
  </mergeCells>
  <conditionalFormatting sqref="AI77:AK77">
    <cfRule type="expression" dxfId="102" priority="112">
      <formula>AI77&lt;&gt;(AG77-AH77)</formula>
    </cfRule>
  </conditionalFormatting>
  <conditionalFormatting sqref="AH45:AH55 AH58:AH59 AH61:AH76 AH7:AH33">
    <cfRule type="expression" dxfId="101" priority="107">
      <formula>AND(AH7&gt;=AG7,NOT(O7=""))</formula>
    </cfRule>
  </conditionalFormatting>
  <conditionalFormatting sqref="AR45:AR55 AR58:AR59 AR61:AR76 AR7:AR33">
    <cfRule type="expression" dxfId="100" priority="109">
      <formula>AND(AS7&lt;=0,NOT(O7=""))</formula>
    </cfRule>
  </conditionalFormatting>
  <conditionalFormatting sqref="BD45:BD55 BD58:BD59 BD61:BD76 BD7:BD33">
    <cfRule type="expression" dxfId="99" priority="108">
      <formula>BD7&lt;=$O$2</formula>
    </cfRule>
  </conditionalFormatting>
  <conditionalFormatting sqref="F45:F55 F58:F59 F61:F76 W61:AA74 V61:V76 AB31:BX76 F7:F33 H7:BX7 T8:BX30 T31:AA60 T61:U74 T75:AA76 H8:S76">
    <cfRule type="expression" dxfId="98" priority="110">
      <formula>AND(NOT($O7=""),OR(F7="",F7=0))</formula>
    </cfRule>
  </conditionalFormatting>
  <conditionalFormatting sqref="V58:V59 V61:V76 V7:V55">
    <cfRule type="expression" dxfId="97" priority="106">
      <formula>AND(OR(AND(V7&gt;=0,V7&lt;=1),V7&gt;8),NOT(O7=""))</formula>
    </cfRule>
  </conditionalFormatting>
  <conditionalFormatting sqref="AH44">
    <cfRule type="expression" dxfId="96" priority="102">
      <formula>AND(AH44&gt;=AG44,NOT(O44=""))</formula>
    </cfRule>
  </conditionalFormatting>
  <conditionalFormatting sqref="AR44">
    <cfRule type="expression" dxfId="95" priority="104">
      <formula>AND(AS44&lt;=0,NOT(O44=""))</formula>
    </cfRule>
  </conditionalFormatting>
  <conditionalFormatting sqref="BD44">
    <cfRule type="expression" dxfId="94" priority="103">
      <formula>BD44&lt;=$O$2</formula>
    </cfRule>
  </conditionalFormatting>
  <conditionalFormatting sqref="F44">
    <cfRule type="expression" dxfId="93" priority="105">
      <formula>AND(NOT($O44=""),OR(F44="",F44=0))</formula>
    </cfRule>
  </conditionalFormatting>
  <conditionalFormatting sqref="AH43">
    <cfRule type="expression" dxfId="92" priority="97">
      <formula>AND(AH43&gt;=AG43,NOT(O43=""))</formula>
    </cfRule>
  </conditionalFormatting>
  <conditionalFormatting sqref="AR43">
    <cfRule type="expression" dxfId="91" priority="99">
      <formula>AND(AS43&lt;=0,NOT(O43=""))</formula>
    </cfRule>
  </conditionalFormatting>
  <conditionalFormatting sqref="BD43">
    <cfRule type="expression" dxfId="90" priority="98">
      <formula>BD43&lt;=$O$2</formula>
    </cfRule>
  </conditionalFormatting>
  <conditionalFormatting sqref="F43">
    <cfRule type="expression" dxfId="89" priority="100">
      <formula>AND(NOT($O43=""),OR(F43="",F43=0))</formula>
    </cfRule>
  </conditionalFormatting>
  <conditionalFormatting sqref="AH42">
    <cfRule type="expression" dxfId="88" priority="92">
      <formula>AND(AH42&gt;=AG42,NOT(O42=""))</formula>
    </cfRule>
  </conditionalFormatting>
  <conditionalFormatting sqref="AR42">
    <cfRule type="expression" dxfId="87" priority="94">
      <formula>AND(AS42&lt;=0,NOT(O42=""))</formula>
    </cfRule>
  </conditionalFormatting>
  <conditionalFormatting sqref="BD42">
    <cfRule type="expression" dxfId="86" priority="93">
      <formula>BD42&lt;=$O$2</formula>
    </cfRule>
  </conditionalFormatting>
  <conditionalFormatting sqref="F42">
    <cfRule type="expression" dxfId="85" priority="95">
      <formula>AND(NOT($O42=""),OR(F42="",F42=0))</formula>
    </cfRule>
  </conditionalFormatting>
  <conditionalFormatting sqref="AH41">
    <cfRule type="expression" dxfId="84" priority="87">
      <formula>AND(AH41&gt;=AG41,NOT(O41=""))</formula>
    </cfRule>
  </conditionalFormatting>
  <conditionalFormatting sqref="AR41">
    <cfRule type="expression" dxfId="83" priority="89">
      <formula>AND(AS41&lt;=0,NOT(O41=""))</formula>
    </cfRule>
  </conditionalFormatting>
  <conditionalFormatting sqref="BD41">
    <cfRule type="expression" dxfId="82" priority="88">
      <formula>BD41&lt;=$O$2</formula>
    </cfRule>
  </conditionalFormatting>
  <conditionalFormatting sqref="F41">
    <cfRule type="expression" dxfId="81" priority="90">
      <formula>AND(NOT($O41=""),OR(F41="",F41=0))</formula>
    </cfRule>
  </conditionalFormatting>
  <conditionalFormatting sqref="AH40">
    <cfRule type="expression" dxfId="80" priority="82">
      <formula>AND(AH40&gt;=AG40,NOT(O40=""))</formula>
    </cfRule>
  </conditionalFormatting>
  <conditionalFormatting sqref="AR40">
    <cfRule type="expression" dxfId="79" priority="84">
      <formula>AND(AS40&lt;=0,NOT(O40=""))</formula>
    </cfRule>
  </conditionalFormatting>
  <conditionalFormatting sqref="BD40">
    <cfRule type="expression" dxfId="78" priority="83">
      <formula>BD40&lt;=$O$2</formula>
    </cfRule>
  </conditionalFormatting>
  <conditionalFormatting sqref="F40">
    <cfRule type="expression" dxfId="77" priority="85">
      <formula>AND(NOT($O40=""),OR(F40="",F40=0))</formula>
    </cfRule>
  </conditionalFormatting>
  <conditionalFormatting sqref="AH39">
    <cfRule type="expression" dxfId="76" priority="77">
      <formula>AND(AH39&gt;=AG39,NOT(O39=""))</formula>
    </cfRule>
  </conditionalFormatting>
  <conditionalFormatting sqref="AR39">
    <cfRule type="expression" dxfId="75" priority="79">
      <formula>AND(AS39&lt;=0,NOT(O39=""))</formula>
    </cfRule>
  </conditionalFormatting>
  <conditionalFormatting sqref="BD39">
    <cfRule type="expression" dxfId="74" priority="78">
      <formula>BD39&lt;=$O$2</formula>
    </cfRule>
  </conditionalFormatting>
  <conditionalFormatting sqref="F39">
    <cfRule type="expression" dxfId="73" priority="80">
      <formula>AND(NOT($O39=""),OR(F39="",F39=0))</formula>
    </cfRule>
  </conditionalFormatting>
  <conditionalFormatting sqref="AH38">
    <cfRule type="expression" dxfId="72" priority="72">
      <formula>AND(AH38&gt;=AG38,NOT(O38=""))</formula>
    </cfRule>
  </conditionalFormatting>
  <conditionalFormatting sqref="AR38">
    <cfRule type="expression" dxfId="71" priority="74">
      <formula>AND(AS38&lt;=0,NOT(O38=""))</formula>
    </cfRule>
  </conditionalFormatting>
  <conditionalFormatting sqref="BD38">
    <cfRule type="expression" dxfId="70" priority="73">
      <formula>BD38&lt;=$O$2</formula>
    </cfRule>
  </conditionalFormatting>
  <conditionalFormatting sqref="F38">
    <cfRule type="expression" dxfId="69" priority="75">
      <formula>AND(NOT($O38=""),OR(F38="",F38=0))</formula>
    </cfRule>
  </conditionalFormatting>
  <conditionalFormatting sqref="AH37">
    <cfRule type="expression" dxfId="68" priority="67">
      <formula>AND(AH37&gt;=AG37,NOT(O37=""))</formula>
    </cfRule>
  </conditionalFormatting>
  <conditionalFormatting sqref="AR37">
    <cfRule type="expression" dxfId="67" priority="69">
      <formula>AND(AS37&lt;=0,NOT(O37=""))</formula>
    </cfRule>
  </conditionalFormatting>
  <conditionalFormatting sqref="BD37">
    <cfRule type="expression" dxfId="66" priority="68">
      <formula>BD37&lt;=$O$2</formula>
    </cfRule>
  </conditionalFormatting>
  <conditionalFormatting sqref="F37">
    <cfRule type="expression" dxfId="65" priority="70">
      <formula>AND(NOT($O37=""),OR(F37="",F37=0))</formula>
    </cfRule>
  </conditionalFormatting>
  <conditionalFormatting sqref="AH36">
    <cfRule type="expression" dxfId="64" priority="62">
      <formula>AND(AH36&gt;=AG36,NOT(O36=""))</formula>
    </cfRule>
  </conditionalFormatting>
  <conditionalFormatting sqref="AR36">
    <cfRule type="expression" dxfId="63" priority="64">
      <formula>AND(AS36&lt;=0,NOT(O36=""))</formula>
    </cfRule>
  </conditionalFormatting>
  <conditionalFormatting sqref="BD36">
    <cfRule type="expression" dxfId="62" priority="63">
      <formula>BD36&lt;=$O$2</formula>
    </cfRule>
  </conditionalFormatting>
  <conditionalFormatting sqref="F36">
    <cfRule type="expression" dxfId="61" priority="65">
      <formula>AND(NOT($O36=""),OR(F36="",F36=0))</formula>
    </cfRule>
  </conditionalFormatting>
  <conditionalFormatting sqref="AH35">
    <cfRule type="expression" dxfId="60" priority="57">
      <formula>AND(AH35&gt;=AG35,NOT(O35=""))</formula>
    </cfRule>
  </conditionalFormatting>
  <conditionalFormatting sqref="AR35">
    <cfRule type="expression" dxfId="59" priority="59">
      <formula>AND(AS35&lt;=0,NOT(O35=""))</formula>
    </cfRule>
  </conditionalFormatting>
  <conditionalFormatting sqref="BD35">
    <cfRule type="expression" dxfId="58" priority="58">
      <formula>BD35&lt;=$O$2</formula>
    </cfRule>
  </conditionalFormatting>
  <conditionalFormatting sqref="F35">
    <cfRule type="expression" dxfId="57" priority="60">
      <formula>AND(NOT($O35=""),OR(F35="",F35=0))</formula>
    </cfRule>
  </conditionalFormatting>
  <conditionalFormatting sqref="AH34">
    <cfRule type="expression" dxfId="56" priority="52">
      <formula>AND(AH34&gt;=AG34,NOT(O34=""))</formula>
    </cfRule>
  </conditionalFormatting>
  <conditionalFormatting sqref="AR34">
    <cfRule type="expression" dxfId="55" priority="54">
      <formula>AND(AS34&lt;=0,NOT(O34=""))</formula>
    </cfRule>
  </conditionalFormatting>
  <conditionalFormatting sqref="BD34">
    <cfRule type="expression" dxfId="54" priority="53">
      <formula>BD34&lt;=$O$2</formula>
    </cfRule>
  </conditionalFormatting>
  <conditionalFormatting sqref="F34">
    <cfRule type="expression" dxfId="53" priority="55">
      <formula>AND(NOT($O34=""),OR(F34="",F34=0))</formula>
    </cfRule>
  </conditionalFormatting>
  <conditionalFormatting sqref="AH57">
    <cfRule type="expression" dxfId="52" priority="12">
      <formula>AND(AH57&gt;=AG57,NOT(O57=""))</formula>
    </cfRule>
  </conditionalFormatting>
  <conditionalFormatting sqref="AR57">
    <cfRule type="expression" dxfId="51" priority="14">
      <formula>AND(AS57&lt;=0,NOT(O57=""))</formula>
    </cfRule>
  </conditionalFormatting>
  <conditionalFormatting sqref="BD57">
    <cfRule type="expression" dxfId="50" priority="13">
      <formula>BD57&lt;=$O$2</formula>
    </cfRule>
  </conditionalFormatting>
  <conditionalFormatting sqref="F57">
    <cfRule type="expression" dxfId="49" priority="15">
      <formula>AND(NOT($O57=""),OR(F57="",F57=0))</formula>
    </cfRule>
  </conditionalFormatting>
  <conditionalFormatting sqref="V57">
    <cfRule type="expression" dxfId="48" priority="11">
      <formula>AND(OR(AND(V57&gt;=0,V57&lt;=1),V57&gt;8),NOT(O57=""))</formula>
    </cfRule>
  </conditionalFormatting>
  <conditionalFormatting sqref="AH56">
    <cfRule type="expression" dxfId="47" priority="7">
      <formula>AND(AH56&gt;=AG56,NOT(O56=""))</formula>
    </cfRule>
  </conditionalFormatting>
  <conditionalFormatting sqref="AR56">
    <cfRule type="expression" dxfId="46" priority="9">
      <formula>AND(AS56&lt;=0,NOT(O56=""))</formula>
    </cfRule>
  </conditionalFormatting>
  <conditionalFormatting sqref="BD56">
    <cfRule type="expression" dxfId="45" priority="8">
      <formula>BD56&lt;=$O$2</formula>
    </cfRule>
  </conditionalFormatting>
  <conditionalFormatting sqref="F56">
    <cfRule type="expression" dxfId="44" priority="10">
      <formula>AND(NOT($O56=""),OR(F56="",F56=0))</formula>
    </cfRule>
  </conditionalFormatting>
  <conditionalFormatting sqref="V56">
    <cfRule type="expression" dxfId="43" priority="6">
      <formula>AND(OR(AND(V56&gt;=0,V56&lt;=1),V56&gt;8),NOT(O56=""))</formula>
    </cfRule>
  </conditionalFormatting>
  <conditionalFormatting sqref="AH60">
    <cfRule type="expression" dxfId="42" priority="2">
      <formula>AND(AH60&gt;=AG60,NOT(O60=""))</formula>
    </cfRule>
  </conditionalFormatting>
  <conditionalFormatting sqref="AR60">
    <cfRule type="expression" dxfId="41" priority="4">
      <formula>AND(AS60&lt;=0,NOT(O60=""))</formula>
    </cfRule>
  </conditionalFormatting>
  <conditionalFormatting sqref="BD60">
    <cfRule type="expression" dxfId="40" priority="3">
      <formula>BD60&lt;=$O$2</formula>
    </cfRule>
  </conditionalFormatting>
  <conditionalFormatting sqref="F60">
    <cfRule type="expression" dxfId="39" priority="5">
      <formula>AND(NOT($O60=""),OR(F60="",F60=0))</formula>
    </cfRule>
  </conditionalFormatting>
  <conditionalFormatting sqref="V60">
    <cfRule type="expression" dxfId="38" priority="1">
      <formula>AND(OR(AND(V60&gt;=0,V60&lt;=1),V60&gt;8),NOT(O60=""))</formula>
    </cfRule>
  </conditionalFormatting>
  <dataValidations count="2">
    <dataValidation type="list" allowBlank="1" showInputMessage="1" showErrorMessage="1" sqref="N7:N76">
      <formula1>INDIRECT("Table1["&amp;$D7&amp;"]")</formula1>
    </dataValidation>
    <dataValidation type="list" allowBlank="1" showInputMessage="1" showErrorMessage="1" sqref="J7:J76">
      <formula1>"Y,N"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'Light Options'!$B$3:$B$70</xm:f>
          </x14:formula1>
          <xm:sqref>D7:D77</xm:sqref>
        </x14:dataValidation>
        <x14:dataValidation type="list" showInputMessage="1" showErrorMessage="1">
          <x14:formula1>
            <xm:f>'Light Options'!$B$504:$B$508</xm:f>
          </x14:formula1>
          <xm:sqref>L7:L76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Sheet6">
    <tabColor rgb="FFFF6600"/>
  </sheetPr>
  <dimension ref="A1:A585"/>
  <sheetViews>
    <sheetView workbookViewId="0">
      <selection activeCell="A6" sqref="A6:A15"/>
    </sheetView>
  </sheetViews>
  <sheetFormatPr defaultRowHeight="15" x14ac:dyDescent="0.2"/>
  <cols>
    <col min="1" max="1" width="21.85546875" style="1" customWidth="1"/>
  </cols>
  <sheetData>
    <row r="1" spans="1:1" x14ac:dyDescent="0.2">
      <c r="A1" s="84" t="e">
        <f>'Enter Data'!#REF!</f>
        <v>#REF!</v>
      </c>
    </row>
    <row r="2" spans="1:1" x14ac:dyDescent="0.2">
      <c r="A2" s="84"/>
    </row>
    <row r="3" spans="1:1" ht="15.75" x14ac:dyDescent="0.25">
      <c r="A3" s="670" t="s">
        <v>1012</v>
      </c>
    </row>
    <row r="4" spans="1:1" ht="15.75" x14ac:dyDescent="0.25">
      <c r="A4" s="671" t="s">
        <v>679</v>
      </c>
    </row>
    <row r="5" spans="1:1" ht="15.75" x14ac:dyDescent="0.25">
      <c r="A5" s="130" t="s">
        <v>959</v>
      </c>
    </row>
    <row r="6" spans="1:1" x14ac:dyDescent="0.2">
      <c r="A6" s="8" t="s">
        <v>515</v>
      </c>
    </row>
    <row r="7" spans="1:1" x14ac:dyDescent="0.2">
      <c r="A7" s="65" t="s">
        <v>511</v>
      </c>
    </row>
    <row r="8" spans="1:1" x14ac:dyDescent="0.2">
      <c r="A8" s="65" t="s">
        <v>990</v>
      </c>
    </row>
    <row r="9" spans="1:1" x14ac:dyDescent="0.2">
      <c r="A9" s="65" t="s">
        <v>1292</v>
      </c>
    </row>
    <row r="10" spans="1:1" x14ac:dyDescent="0.2">
      <c r="A10" s="65" t="s">
        <v>859</v>
      </c>
    </row>
    <row r="11" spans="1:1" x14ac:dyDescent="0.2">
      <c r="A11" s="8" t="s">
        <v>1111</v>
      </c>
    </row>
    <row r="12" spans="1:1" x14ac:dyDescent="0.2">
      <c r="A12" s="672" t="s">
        <v>1449</v>
      </c>
    </row>
    <row r="13" spans="1:1" x14ac:dyDescent="0.2">
      <c r="A13" s="672" t="s">
        <v>1450</v>
      </c>
    </row>
    <row r="14" spans="1:1" x14ac:dyDescent="0.2">
      <c r="A14" s="672" t="s">
        <v>1451</v>
      </c>
    </row>
    <row r="15" spans="1:1" x14ac:dyDescent="0.2">
      <c r="A15" s="672" t="s">
        <v>1452</v>
      </c>
    </row>
    <row r="16" spans="1:1" ht="12.75" x14ac:dyDescent="0.2">
      <c r="A16"/>
    </row>
    <row r="17" spans="1:1" ht="12.75" x14ac:dyDescent="0.2">
      <c r="A17"/>
    </row>
    <row r="18" spans="1:1" ht="12.75" x14ac:dyDescent="0.2">
      <c r="A18"/>
    </row>
    <row r="19" spans="1:1" ht="12.75" x14ac:dyDescent="0.2">
      <c r="A19"/>
    </row>
    <row r="20" spans="1:1" ht="12.75" x14ac:dyDescent="0.2">
      <c r="A20"/>
    </row>
    <row r="21" spans="1:1" ht="12.75" x14ac:dyDescent="0.2">
      <c r="A21"/>
    </row>
    <row r="22" spans="1:1" ht="12.75" x14ac:dyDescent="0.2">
      <c r="A22"/>
    </row>
    <row r="23" spans="1:1" ht="12.75" x14ac:dyDescent="0.2">
      <c r="A23"/>
    </row>
    <row r="24" spans="1:1" ht="12.75" x14ac:dyDescent="0.2">
      <c r="A24"/>
    </row>
    <row r="25" spans="1:1" ht="12.75" x14ac:dyDescent="0.2">
      <c r="A25"/>
    </row>
    <row r="26" spans="1:1" ht="12.75" x14ac:dyDescent="0.2">
      <c r="A26"/>
    </row>
    <row r="27" spans="1:1" ht="12.75" x14ac:dyDescent="0.2">
      <c r="A27"/>
    </row>
    <row r="28" spans="1:1" ht="12.75" x14ac:dyDescent="0.2">
      <c r="A28"/>
    </row>
    <row r="29" spans="1:1" ht="12.75" x14ac:dyDescent="0.2">
      <c r="A29"/>
    </row>
    <row r="30" spans="1:1" ht="12.75" x14ac:dyDescent="0.2">
      <c r="A30"/>
    </row>
    <row r="31" spans="1:1" ht="12.75" x14ac:dyDescent="0.2">
      <c r="A31"/>
    </row>
    <row r="32" spans="1:1" ht="12.75" x14ac:dyDescent="0.2">
      <c r="A32"/>
    </row>
    <row r="33" spans="1:1" ht="12.75" x14ac:dyDescent="0.2">
      <c r="A33"/>
    </row>
    <row r="34" spans="1:1" ht="12.75" x14ac:dyDescent="0.2">
      <c r="A34"/>
    </row>
    <row r="35" spans="1:1" ht="12.75" x14ac:dyDescent="0.2">
      <c r="A35"/>
    </row>
    <row r="36" spans="1:1" ht="12.75" x14ac:dyDescent="0.2">
      <c r="A36"/>
    </row>
    <row r="37" spans="1:1" ht="12.75" x14ac:dyDescent="0.2">
      <c r="A37"/>
    </row>
    <row r="38" spans="1:1" ht="12.75" x14ac:dyDescent="0.2">
      <c r="A38"/>
    </row>
    <row r="39" spans="1:1" ht="12.75" x14ac:dyDescent="0.2">
      <c r="A39"/>
    </row>
    <row r="40" spans="1:1" ht="12.75" x14ac:dyDescent="0.2">
      <c r="A40"/>
    </row>
    <row r="41" spans="1:1" ht="12.75" x14ac:dyDescent="0.2">
      <c r="A41"/>
    </row>
    <row r="42" spans="1:1" ht="12.75" x14ac:dyDescent="0.2">
      <c r="A42"/>
    </row>
    <row r="43" spans="1:1" ht="12.75" x14ac:dyDescent="0.2">
      <c r="A43"/>
    </row>
    <row r="44" spans="1:1" ht="12.75" x14ac:dyDescent="0.2">
      <c r="A44"/>
    </row>
    <row r="45" spans="1:1" ht="12.75" x14ac:dyDescent="0.2">
      <c r="A45"/>
    </row>
    <row r="46" spans="1:1" ht="12.75" x14ac:dyDescent="0.2">
      <c r="A46"/>
    </row>
    <row r="47" spans="1:1" ht="12.75" x14ac:dyDescent="0.2">
      <c r="A47"/>
    </row>
    <row r="48" spans="1:1" ht="12.75" x14ac:dyDescent="0.2">
      <c r="A48"/>
    </row>
    <row r="49" spans="1:1" ht="12.75" x14ac:dyDescent="0.2">
      <c r="A49"/>
    </row>
    <row r="50" spans="1:1" ht="12.75" x14ac:dyDescent="0.2">
      <c r="A50"/>
    </row>
    <row r="51" spans="1:1" ht="12.75" x14ac:dyDescent="0.2">
      <c r="A51"/>
    </row>
    <row r="52" spans="1:1" ht="12.75" x14ac:dyDescent="0.2">
      <c r="A52"/>
    </row>
    <row r="53" spans="1:1" ht="12.75" x14ac:dyDescent="0.2">
      <c r="A53"/>
    </row>
    <row r="54" spans="1:1" ht="12.75" x14ac:dyDescent="0.2">
      <c r="A54"/>
    </row>
    <row r="55" spans="1:1" ht="12.75" x14ac:dyDescent="0.2">
      <c r="A55"/>
    </row>
    <row r="56" spans="1:1" ht="12.75" x14ac:dyDescent="0.2">
      <c r="A56"/>
    </row>
    <row r="57" spans="1:1" ht="12.75" x14ac:dyDescent="0.2">
      <c r="A57"/>
    </row>
    <row r="58" spans="1:1" ht="12.75" x14ac:dyDescent="0.2">
      <c r="A58"/>
    </row>
    <row r="59" spans="1:1" ht="12.75" x14ac:dyDescent="0.2">
      <c r="A59"/>
    </row>
    <row r="60" spans="1:1" ht="12.75" x14ac:dyDescent="0.2">
      <c r="A60"/>
    </row>
    <row r="61" spans="1:1" ht="12.75" x14ac:dyDescent="0.2">
      <c r="A61"/>
    </row>
    <row r="62" spans="1:1" ht="12.75" x14ac:dyDescent="0.2">
      <c r="A62"/>
    </row>
    <row r="63" spans="1:1" ht="12.75" x14ac:dyDescent="0.2">
      <c r="A63"/>
    </row>
    <row r="64" spans="1:1" ht="12.75" x14ac:dyDescent="0.2">
      <c r="A64"/>
    </row>
    <row r="65" spans="1:1" ht="12.75" x14ac:dyDescent="0.2">
      <c r="A65"/>
    </row>
    <row r="66" spans="1:1" ht="12.75" x14ac:dyDescent="0.2">
      <c r="A66"/>
    </row>
    <row r="67" spans="1:1" ht="12.75" x14ac:dyDescent="0.2">
      <c r="A67"/>
    </row>
    <row r="68" spans="1:1" ht="12.75" x14ac:dyDescent="0.2">
      <c r="A68"/>
    </row>
    <row r="69" spans="1:1" ht="12.75" x14ac:dyDescent="0.2">
      <c r="A69"/>
    </row>
    <row r="70" spans="1:1" ht="12.75" x14ac:dyDescent="0.2">
      <c r="A70"/>
    </row>
    <row r="71" spans="1:1" ht="12.75" x14ac:dyDescent="0.2">
      <c r="A71"/>
    </row>
    <row r="72" spans="1:1" ht="12.75" x14ac:dyDescent="0.2">
      <c r="A72"/>
    </row>
    <row r="73" spans="1:1" ht="12.75" x14ac:dyDescent="0.2">
      <c r="A73"/>
    </row>
    <row r="74" spans="1:1" ht="12.75" x14ac:dyDescent="0.2">
      <c r="A74"/>
    </row>
    <row r="75" spans="1:1" ht="12.75" x14ac:dyDescent="0.2">
      <c r="A75"/>
    </row>
    <row r="76" spans="1:1" ht="12.75" x14ac:dyDescent="0.2">
      <c r="A76"/>
    </row>
    <row r="77" spans="1:1" ht="12.75" x14ac:dyDescent="0.2">
      <c r="A77"/>
    </row>
    <row r="78" spans="1:1" ht="12.75" x14ac:dyDescent="0.2">
      <c r="A78"/>
    </row>
    <row r="79" spans="1:1" ht="12.75" x14ac:dyDescent="0.2">
      <c r="A79"/>
    </row>
    <row r="80" spans="1:1" ht="12.75" x14ac:dyDescent="0.2">
      <c r="A80"/>
    </row>
    <row r="81" spans="1:1" ht="12.75" x14ac:dyDescent="0.2">
      <c r="A81"/>
    </row>
    <row r="82" spans="1:1" ht="12.75" x14ac:dyDescent="0.2">
      <c r="A82"/>
    </row>
    <row r="83" spans="1:1" ht="12.75" x14ac:dyDescent="0.2">
      <c r="A83"/>
    </row>
    <row r="84" spans="1:1" ht="12.75" x14ac:dyDescent="0.2">
      <c r="A84"/>
    </row>
    <row r="85" spans="1:1" ht="12.75" x14ac:dyDescent="0.2">
      <c r="A85"/>
    </row>
    <row r="86" spans="1:1" ht="12.75" x14ac:dyDescent="0.2">
      <c r="A86"/>
    </row>
    <row r="87" spans="1:1" ht="12.75" x14ac:dyDescent="0.2">
      <c r="A87"/>
    </row>
    <row r="88" spans="1:1" ht="12.75" x14ac:dyDescent="0.2">
      <c r="A88"/>
    </row>
    <row r="89" spans="1:1" ht="12.75" x14ac:dyDescent="0.2">
      <c r="A89"/>
    </row>
    <row r="90" spans="1:1" ht="12.75" x14ac:dyDescent="0.2">
      <c r="A90"/>
    </row>
    <row r="91" spans="1:1" ht="12.75" x14ac:dyDescent="0.2">
      <c r="A91"/>
    </row>
    <row r="92" spans="1:1" ht="12.75" x14ac:dyDescent="0.2">
      <c r="A92"/>
    </row>
    <row r="93" spans="1:1" ht="12.75" x14ac:dyDescent="0.2">
      <c r="A93"/>
    </row>
    <row r="94" spans="1:1" ht="12.75" x14ac:dyDescent="0.2">
      <c r="A94"/>
    </row>
    <row r="95" spans="1:1" ht="12.75" x14ac:dyDescent="0.2">
      <c r="A95"/>
    </row>
    <row r="96" spans="1:1" ht="12.75" x14ac:dyDescent="0.2">
      <c r="A96"/>
    </row>
    <row r="97" spans="1:1" ht="12.75" x14ac:dyDescent="0.2">
      <c r="A97"/>
    </row>
    <row r="98" spans="1:1" ht="12.75" x14ac:dyDescent="0.2">
      <c r="A98"/>
    </row>
    <row r="99" spans="1:1" ht="12.75" x14ac:dyDescent="0.2">
      <c r="A99"/>
    </row>
    <row r="100" spans="1:1" ht="12.75" x14ac:dyDescent="0.2">
      <c r="A100"/>
    </row>
    <row r="101" spans="1:1" ht="12.75" x14ac:dyDescent="0.2">
      <c r="A101"/>
    </row>
    <row r="102" spans="1:1" ht="12.75" x14ac:dyDescent="0.2">
      <c r="A102"/>
    </row>
    <row r="103" spans="1:1" ht="12.75" x14ac:dyDescent="0.2">
      <c r="A103"/>
    </row>
    <row r="104" spans="1:1" ht="12.75" x14ac:dyDescent="0.2">
      <c r="A104"/>
    </row>
    <row r="105" spans="1:1" ht="12.75" x14ac:dyDescent="0.2">
      <c r="A105"/>
    </row>
    <row r="106" spans="1:1" ht="12.75" x14ac:dyDescent="0.2">
      <c r="A106"/>
    </row>
    <row r="107" spans="1:1" ht="12.75" x14ac:dyDescent="0.2">
      <c r="A107"/>
    </row>
    <row r="108" spans="1:1" ht="12.75" x14ac:dyDescent="0.2">
      <c r="A108"/>
    </row>
    <row r="109" spans="1:1" ht="12.75" x14ac:dyDescent="0.2">
      <c r="A109"/>
    </row>
    <row r="110" spans="1:1" ht="12.75" x14ac:dyDescent="0.2">
      <c r="A110"/>
    </row>
    <row r="111" spans="1:1" ht="12.75" x14ac:dyDescent="0.2">
      <c r="A111"/>
    </row>
    <row r="112" spans="1:1" ht="12.75" x14ac:dyDescent="0.2">
      <c r="A112"/>
    </row>
    <row r="113" spans="1:1" ht="12.75" x14ac:dyDescent="0.2">
      <c r="A113"/>
    </row>
    <row r="114" spans="1:1" ht="12.75" x14ac:dyDescent="0.2">
      <c r="A114"/>
    </row>
    <row r="115" spans="1:1" ht="12.75" x14ac:dyDescent="0.2">
      <c r="A115"/>
    </row>
    <row r="116" spans="1:1" ht="12.75" x14ac:dyDescent="0.2">
      <c r="A116"/>
    </row>
    <row r="117" spans="1:1" ht="12.75" x14ac:dyDescent="0.2">
      <c r="A117"/>
    </row>
    <row r="118" spans="1:1" ht="12.75" x14ac:dyDescent="0.2">
      <c r="A118"/>
    </row>
    <row r="119" spans="1:1" ht="12.75" x14ac:dyDescent="0.2">
      <c r="A119"/>
    </row>
    <row r="120" spans="1:1" ht="12.75" x14ac:dyDescent="0.2">
      <c r="A120"/>
    </row>
    <row r="121" spans="1:1" ht="12.75" x14ac:dyDescent="0.2">
      <c r="A121"/>
    </row>
    <row r="122" spans="1:1" ht="12.75" x14ac:dyDescent="0.2">
      <c r="A122"/>
    </row>
    <row r="123" spans="1:1" ht="12.75" x14ac:dyDescent="0.2">
      <c r="A123"/>
    </row>
    <row r="124" spans="1:1" ht="12.75" x14ac:dyDescent="0.2">
      <c r="A124"/>
    </row>
    <row r="125" spans="1:1" ht="12.75" x14ac:dyDescent="0.2">
      <c r="A125"/>
    </row>
    <row r="126" spans="1:1" ht="12.75" x14ac:dyDescent="0.2">
      <c r="A126"/>
    </row>
    <row r="127" spans="1:1" ht="12.75" x14ac:dyDescent="0.2">
      <c r="A127"/>
    </row>
    <row r="128" spans="1:1" ht="12.75" x14ac:dyDescent="0.2">
      <c r="A128"/>
    </row>
    <row r="129" spans="1:1" ht="12.75" x14ac:dyDescent="0.2">
      <c r="A129"/>
    </row>
    <row r="130" spans="1:1" ht="12.75" x14ac:dyDescent="0.2">
      <c r="A130"/>
    </row>
    <row r="131" spans="1:1" ht="12.75" x14ac:dyDescent="0.2">
      <c r="A131"/>
    </row>
    <row r="132" spans="1:1" ht="12.75" x14ac:dyDescent="0.2">
      <c r="A132"/>
    </row>
    <row r="133" spans="1:1" ht="12.75" x14ac:dyDescent="0.2">
      <c r="A133"/>
    </row>
    <row r="134" spans="1:1" ht="12.75" x14ac:dyDescent="0.2">
      <c r="A134"/>
    </row>
    <row r="135" spans="1:1" ht="12.75" x14ac:dyDescent="0.2">
      <c r="A135"/>
    </row>
    <row r="136" spans="1:1" ht="12.75" x14ac:dyDescent="0.2">
      <c r="A136"/>
    </row>
    <row r="137" spans="1:1" ht="12.75" x14ac:dyDescent="0.2">
      <c r="A137"/>
    </row>
    <row r="138" spans="1:1" ht="12.75" x14ac:dyDescent="0.2">
      <c r="A138"/>
    </row>
    <row r="139" spans="1:1" ht="12.75" x14ac:dyDescent="0.2">
      <c r="A139"/>
    </row>
    <row r="140" spans="1:1" ht="12.75" x14ac:dyDescent="0.2">
      <c r="A140"/>
    </row>
    <row r="141" spans="1:1" ht="12.75" x14ac:dyDescent="0.2">
      <c r="A141"/>
    </row>
    <row r="142" spans="1:1" ht="12.75" x14ac:dyDescent="0.2">
      <c r="A142"/>
    </row>
    <row r="143" spans="1:1" ht="12.75" x14ac:dyDescent="0.2">
      <c r="A143"/>
    </row>
    <row r="144" spans="1:1" ht="12.75" x14ac:dyDescent="0.2">
      <c r="A144"/>
    </row>
    <row r="145" spans="1:1" ht="12.75" x14ac:dyDescent="0.2">
      <c r="A145"/>
    </row>
    <row r="146" spans="1:1" ht="12.75" x14ac:dyDescent="0.2">
      <c r="A146"/>
    </row>
    <row r="147" spans="1:1" ht="12.75" x14ac:dyDescent="0.2">
      <c r="A147"/>
    </row>
    <row r="148" spans="1:1" ht="12.75" x14ac:dyDescent="0.2">
      <c r="A148"/>
    </row>
    <row r="149" spans="1:1" ht="12.75" x14ac:dyDescent="0.2">
      <c r="A149"/>
    </row>
    <row r="150" spans="1:1" ht="12.75" x14ac:dyDescent="0.2">
      <c r="A150"/>
    </row>
    <row r="151" spans="1:1" ht="12.75" x14ac:dyDescent="0.2">
      <c r="A151"/>
    </row>
    <row r="152" spans="1:1" ht="12.75" x14ac:dyDescent="0.2">
      <c r="A152"/>
    </row>
    <row r="153" spans="1:1" ht="12.75" x14ac:dyDescent="0.2">
      <c r="A153"/>
    </row>
    <row r="154" spans="1:1" ht="12.75" x14ac:dyDescent="0.2">
      <c r="A154"/>
    </row>
    <row r="155" spans="1:1" ht="12.75" x14ac:dyDescent="0.2">
      <c r="A155"/>
    </row>
    <row r="156" spans="1:1" ht="12.75" x14ac:dyDescent="0.2">
      <c r="A156"/>
    </row>
    <row r="157" spans="1:1" ht="12.75" x14ac:dyDescent="0.2">
      <c r="A157"/>
    </row>
    <row r="158" spans="1:1" ht="12.75" x14ac:dyDescent="0.2">
      <c r="A158"/>
    </row>
    <row r="159" spans="1:1" ht="12.75" x14ac:dyDescent="0.2">
      <c r="A159"/>
    </row>
    <row r="160" spans="1:1" ht="12.75" x14ac:dyDescent="0.2">
      <c r="A160"/>
    </row>
    <row r="161" spans="1:1" ht="12.75" x14ac:dyDescent="0.2">
      <c r="A161"/>
    </row>
    <row r="162" spans="1:1" ht="12.75" x14ac:dyDescent="0.2">
      <c r="A162"/>
    </row>
    <row r="163" spans="1:1" ht="12.75" x14ac:dyDescent="0.2">
      <c r="A163"/>
    </row>
    <row r="164" spans="1:1" ht="12.75" x14ac:dyDescent="0.2">
      <c r="A164"/>
    </row>
    <row r="165" spans="1:1" ht="12.75" x14ac:dyDescent="0.2">
      <c r="A165"/>
    </row>
    <row r="166" spans="1:1" ht="12.75" x14ac:dyDescent="0.2">
      <c r="A166"/>
    </row>
    <row r="167" spans="1:1" ht="12.75" x14ac:dyDescent="0.2">
      <c r="A167"/>
    </row>
    <row r="168" spans="1:1" ht="12.75" x14ac:dyDescent="0.2">
      <c r="A168"/>
    </row>
    <row r="169" spans="1:1" ht="12.75" x14ac:dyDescent="0.2">
      <c r="A169"/>
    </row>
    <row r="170" spans="1:1" ht="12.75" x14ac:dyDescent="0.2">
      <c r="A170"/>
    </row>
    <row r="171" spans="1:1" ht="12.75" x14ac:dyDescent="0.2">
      <c r="A171"/>
    </row>
    <row r="172" spans="1:1" ht="12.75" x14ac:dyDescent="0.2">
      <c r="A172"/>
    </row>
    <row r="173" spans="1:1" ht="12.75" x14ac:dyDescent="0.2">
      <c r="A173"/>
    </row>
    <row r="174" spans="1:1" ht="12.75" x14ac:dyDescent="0.2">
      <c r="A174"/>
    </row>
    <row r="175" spans="1:1" ht="12.75" x14ac:dyDescent="0.2">
      <c r="A175"/>
    </row>
    <row r="176" spans="1:1" ht="12.75" x14ac:dyDescent="0.2">
      <c r="A176"/>
    </row>
    <row r="177" spans="1:1" ht="12.75" x14ac:dyDescent="0.2">
      <c r="A177"/>
    </row>
    <row r="178" spans="1:1" ht="12.75" x14ac:dyDescent="0.2">
      <c r="A178"/>
    </row>
    <row r="179" spans="1:1" ht="12.75" x14ac:dyDescent="0.2">
      <c r="A179"/>
    </row>
    <row r="180" spans="1:1" ht="12.75" x14ac:dyDescent="0.2">
      <c r="A180"/>
    </row>
    <row r="181" spans="1:1" ht="12.75" x14ac:dyDescent="0.2">
      <c r="A181"/>
    </row>
    <row r="182" spans="1:1" ht="12.75" x14ac:dyDescent="0.2">
      <c r="A182"/>
    </row>
    <row r="183" spans="1:1" ht="12.75" x14ac:dyDescent="0.2">
      <c r="A183"/>
    </row>
    <row r="184" spans="1:1" ht="12.75" x14ac:dyDescent="0.2">
      <c r="A184"/>
    </row>
    <row r="185" spans="1:1" ht="12.75" x14ac:dyDescent="0.2">
      <c r="A185"/>
    </row>
    <row r="186" spans="1:1" ht="12.75" x14ac:dyDescent="0.2">
      <c r="A186"/>
    </row>
    <row r="187" spans="1:1" ht="12.75" x14ac:dyDescent="0.2">
      <c r="A187"/>
    </row>
    <row r="188" spans="1:1" ht="12.75" x14ac:dyDescent="0.2">
      <c r="A188"/>
    </row>
    <row r="189" spans="1:1" ht="12.75" x14ac:dyDescent="0.2">
      <c r="A189"/>
    </row>
    <row r="190" spans="1:1" ht="12.75" x14ac:dyDescent="0.2">
      <c r="A190"/>
    </row>
    <row r="191" spans="1:1" ht="12.75" x14ac:dyDescent="0.2">
      <c r="A191"/>
    </row>
    <row r="192" spans="1:1" ht="12.75" x14ac:dyDescent="0.2">
      <c r="A192"/>
    </row>
    <row r="193" spans="1:1" ht="12.75" x14ac:dyDescent="0.2">
      <c r="A193"/>
    </row>
    <row r="194" spans="1:1" ht="12.75" x14ac:dyDescent="0.2">
      <c r="A194"/>
    </row>
    <row r="195" spans="1:1" ht="12.75" x14ac:dyDescent="0.2">
      <c r="A195"/>
    </row>
    <row r="196" spans="1:1" ht="12.75" x14ac:dyDescent="0.2">
      <c r="A196"/>
    </row>
    <row r="197" spans="1:1" ht="12.75" x14ac:dyDescent="0.2">
      <c r="A197"/>
    </row>
    <row r="198" spans="1:1" ht="12.75" x14ac:dyDescent="0.2">
      <c r="A198"/>
    </row>
    <row r="199" spans="1:1" ht="12.75" x14ac:dyDescent="0.2">
      <c r="A199"/>
    </row>
    <row r="200" spans="1:1" ht="12.75" x14ac:dyDescent="0.2">
      <c r="A200"/>
    </row>
    <row r="201" spans="1:1" ht="12.75" x14ac:dyDescent="0.2">
      <c r="A201"/>
    </row>
    <row r="202" spans="1:1" ht="12.75" x14ac:dyDescent="0.2">
      <c r="A202"/>
    </row>
    <row r="203" spans="1:1" ht="12.75" x14ac:dyDescent="0.2">
      <c r="A203"/>
    </row>
    <row r="204" spans="1:1" ht="12.75" x14ac:dyDescent="0.2">
      <c r="A204"/>
    </row>
    <row r="205" spans="1:1" ht="12.75" x14ac:dyDescent="0.2">
      <c r="A205"/>
    </row>
    <row r="206" spans="1:1" ht="12.75" x14ac:dyDescent="0.2">
      <c r="A206"/>
    </row>
    <row r="207" spans="1:1" ht="12.75" x14ac:dyDescent="0.2">
      <c r="A207"/>
    </row>
    <row r="208" spans="1:1" ht="12.75" x14ac:dyDescent="0.2">
      <c r="A208"/>
    </row>
    <row r="209" spans="1:1" ht="12.75" x14ac:dyDescent="0.2">
      <c r="A209"/>
    </row>
    <row r="210" spans="1:1" ht="12.75" x14ac:dyDescent="0.2">
      <c r="A210"/>
    </row>
    <row r="211" spans="1:1" ht="12.75" x14ac:dyDescent="0.2">
      <c r="A211"/>
    </row>
    <row r="212" spans="1:1" ht="12.75" x14ac:dyDescent="0.2">
      <c r="A212"/>
    </row>
    <row r="213" spans="1:1" ht="12.75" x14ac:dyDescent="0.2">
      <c r="A213"/>
    </row>
    <row r="214" spans="1:1" ht="12.75" x14ac:dyDescent="0.2">
      <c r="A214"/>
    </row>
    <row r="215" spans="1:1" ht="12.75" x14ac:dyDescent="0.2">
      <c r="A215"/>
    </row>
    <row r="216" spans="1:1" ht="12.75" x14ac:dyDescent="0.2">
      <c r="A216"/>
    </row>
    <row r="217" spans="1:1" ht="12.75" x14ac:dyDescent="0.2">
      <c r="A217"/>
    </row>
    <row r="218" spans="1:1" ht="12.75" x14ac:dyDescent="0.2">
      <c r="A218"/>
    </row>
    <row r="219" spans="1:1" ht="12.75" x14ac:dyDescent="0.2">
      <c r="A219"/>
    </row>
    <row r="220" spans="1:1" ht="12.75" x14ac:dyDescent="0.2">
      <c r="A220"/>
    </row>
    <row r="221" spans="1:1" ht="12.75" x14ac:dyDescent="0.2">
      <c r="A221"/>
    </row>
    <row r="222" spans="1:1" ht="12.75" x14ac:dyDescent="0.2">
      <c r="A222"/>
    </row>
    <row r="223" spans="1:1" ht="12.75" x14ac:dyDescent="0.2">
      <c r="A223"/>
    </row>
    <row r="224" spans="1:1" ht="12.75" x14ac:dyDescent="0.2">
      <c r="A224"/>
    </row>
    <row r="225" spans="1:1" ht="12.75" x14ac:dyDescent="0.2">
      <c r="A225"/>
    </row>
    <row r="226" spans="1:1" ht="12.75" x14ac:dyDescent="0.2">
      <c r="A226"/>
    </row>
    <row r="227" spans="1:1" ht="12.75" x14ac:dyDescent="0.2">
      <c r="A227"/>
    </row>
    <row r="228" spans="1:1" ht="12.75" x14ac:dyDescent="0.2">
      <c r="A228"/>
    </row>
    <row r="229" spans="1:1" ht="12.75" x14ac:dyDescent="0.2">
      <c r="A229"/>
    </row>
    <row r="230" spans="1:1" ht="12.75" x14ac:dyDescent="0.2">
      <c r="A230"/>
    </row>
    <row r="231" spans="1:1" ht="12.75" x14ac:dyDescent="0.2">
      <c r="A231"/>
    </row>
    <row r="232" spans="1:1" ht="12.75" x14ac:dyDescent="0.2">
      <c r="A232"/>
    </row>
    <row r="233" spans="1:1" ht="12.75" x14ac:dyDescent="0.2">
      <c r="A233"/>
    </row>
    <row r="234" spans="1:1" ht="12.75" x14ac:dyDescent="0.2">
      <c r="A234"/>
    </row>
    <row r="235" spans="1:1" ht="12.75" x14ac:dyDescent="0.2">
      <c r="A235"/>
    </row>
    <row r="236" spans="1:1" ht="12.75" x14ac:dyDescent="0.2">
      <c r="A236"/>
    </row>
    <row r="237" spans="1:1" ht="12.75" x14ac:dyDescent="0.2">
      <c r="A237"/>
    </row>
    <row r="238" spans="1:1" ht="12.75" x14ac:dyDescent="0.2">
      <c r="A238"/>
    </row>
    <row r="239" spans="1:1" ht="12.75" x14ac:dyDescent="0.2">
      <c r="A239"/>
    </row>
    <row r="240" spans="1:1" ht="12.75" x14ac:dyDescent="0.2">
      <c r="A240"/>
    </row>
    <row r="241" spans="1:1" ht="12.75" x14ac:dyDescent="0.2">
      <c r="A241"/>
    </row>
    <row r="242" spans="1:1" ht="12.75" x14ac:dyDescent="0.2">
      <c r="A242"/>
    </row>
    <row r="243" spans="1:1" ht="12.75" x14ac:dyDescent="0.2">
      <c r="A243"/>
    </row>
    <row r="244" spans="1:1" ht="12.75" x14ac:dyDescent="0.2">
      <c r="A244"/>
    </row>
    <row r="245" spans="1:1" ht="12.75" x14ac:dyDescent="0.2">
      <c r="A245"/>
    </row>
    <row r="246" spans="1:1" ht="12.75" x14ac:dyDescent="0.2">
      <c r="A246"/>
    </row>
    <row r="247" spans="1:1" ht="12.75" x14ac:dyDescent="0.2">
      <c r="A247"/>
    </row>
    <row r="248" spans="1:1" ht="12.75" x14ac:dyDescent="0.2">
      <c r="A248"/>
    </row>
    <row r="249" spans="1:1" ht="12.75" x14ac:dyDescent="0.2">
      <c r="A249"/>
    </row>
    <row r="250" spans="1:1" ht="12.75" x14ac:dyDescent="0.2">
      <c r="A250"/>
    </row>
    <row r="251" spans="1:1" ht="12.75" x14ac:dyDescent="0.2">
      <c r="A251"/>
    </row>
    <row r="252" spans="1:1" ht="12.75" x14ac:dyDescent="0.2">
      <c r="A252"/>
    </row>
    <row r="253" spans="1:1" ht="12.75" x14ac:dyDescent="0.2">
      <c r="A253"/>
    </row>
    <row r="254" spans="1:1" ht="12.75" x14ac:dyDescent="0.2">
      <c r="A254"/>
    </row>
    <row r="255" spans="1:1" ht="12.75" x14ac:dyDescent="0.2">
      <c r="A255"/>
    </row>
    <row r="256" spans="1:1" ht="12.75" x14ac:dyDescent="0.2">
      <c r="A256"/>
    </row>
    <row r="257" spans="1:1" ht="12.75" x14ac:dyDescent="0.2">
      <c r="A257"/>
    </row>
    <row r="258" spans="1:1" ht="12.75" x14ac:dyDescent="0.2">
      <c r="A258"/>
    </row>
    <row r="259" spans="1:1" ht="12.75" x14ac:dyDescent="0.2">
      <c r="A259"/>
    </row>
    <row r="260" spans="1:1" ht="12.75" x14ac:dyDescent="0.2">
      <c r="A260"/>
    </row>
    <row r="261" spans="1:1" ht="12.75" x14ac:dyDescent="0.2">
      <c r="A261"/>
    </row>
    <row r="262" spans="1:1" ht="12.75" x14ac:dyDescent="0.2">
      <c r="A262"/>
    </row>
    <row r="263" spans="1:1" ht="12.75" x14ac:dyDescent="0.2">
      <c r="A263"/>
    </row>
    <row r="264" spans="1:1" ht="12.75" x14ac:dyDescent="0.2">
      <c r="A264"/>
    </row>
    <row r="265" spans="1:1" ht="12.75" x14ac:dyDescent="0.2">
      <c r="A265"/>
    </row>
    <row r="266" spans="1:1" ht="12.75" x14ac:dyDescent="0.2">
      <c r="A266"/>
    </row>
    <row r="267" spans="1:1" ht="12.75" x14ac:dyDescent="0.2">
      <c r="A267"/>
    </row>
    <row r="268" spans="1:1" ht="12.75" x14ac:dyDescent="0.2">
      <c r="A268"/>
    </row>
    <row r="269" spans="1:1" ht="12.75" x14ac:dyDescent="0.2">
      <c r="A269"/>
    </row>
    <row r="270" spans="1:1" ht="12.75" x14ac:dyDescent="0.2">
      <c r="A270"/>
    </row>
    <row r="271" spans="1:1" ht="12.75" x14ac:dyDescent="0.2">
      <c r="A271"/>
    </row>
    <row r="272" spans="1:1" ht="12.75" x14ac:dyDescent="0.2">
      <c r="A272"/>
    </row>
    <row r="273" spans="1:1" ht="12.75" x14ac:dyDescent="0.2">
      <c r="A273"/>
    </row>
    <row r="274" spans="1:1" ht="12.75" x14ac:dyDescent="0.2">
      <c r="A274"/>
    </row>
    <row r="275" spans="1:1" ht="12.75" x14ac:dyDescent="0.2">
      <c r="A275"/>
    </row>
    <row r="276" spans="1:1" ht="12.75" x14ac:dyDescent="0.2">
      <c r="A276"/>
    </row>
    <row r="277" spans="1:1" ht="12.75" x14ac:dyDescent="0.2">
      <c r="A277"/>
    </row>
    <row r="278" spans="1:1" ht="12.75" x14ac:dyDescent="0.2">
      <c r="A278"/>
    </row>
    <row r="279" spans="1:1" ht="12.75" x14ac:dyDescent="0.2">
      <c r="A279"/>
    </row>
    <row r="280" spans="1:1" ht="12.75" x14ac:dyDescent="0.2">
      <c r="A280"/>
    </row>
    <row r="281" spans="1:1" ht="12.75" x14ac:dyDescent="0.2">
      <c r="A281"/>
    </row>
    <row r="282" spans="1:1" ht="12.75" x14ac:dyDescent="0.2">
      <c r="A282"/>
    </row>
    <row r="283" spans="1:1" ht="12.75" x14ac:dyDescent="0.2">
      <c r="A283"/>
    </row>
    <row r="284" spans="1:1" ht="12.75" x14ac:dyDescent="0.2">
      <c r="A284"/>
    </row>
    <row r="285" spans="1:1" ht="12.75" x14ac:dyDescent="0.2">
      <c r="A285"/>
    </row>
    <row r="286" spans="1:1" ht="12.75" x14ac:dyDescent="0.2">
      <c r="A286"/>
    </row>
    <row r="287" spans="1:1" ht="12.75" x14ac:dyDescent="0.2">
      <c r="A287"/>
    </row>
    <row r="288" spans="1:1" ht="12.75" x14ac:dyDescent="0.2">
      <c r="A288"/>
    </row>
    <row r="289" spans="1:1" ht="12.75" x14ac:dyDescent="0.2">
      <c r="A289"/>
    </row>
    <row r="290" spans="1:1" ht="12.75" x14ac:dyDescent="0.2">
      <c r="A290"/>
    </row>
    <row r="291" spans="1:1" ht="12.75" x14ac:dyDescent="0.2">
      <c r="A291"/>
    </row>
    <row r="292" spans="1:1" ht="12.75" x14ac:dyDescent="0.2">
      <c r="A292"/>
    </row>
    <row r="293" spans="1:1" ht="12.75" x14ac:dyDescent="0.2">
      <c r="A293"/>
    </row>
    <row r="294" spans="1:1" ht="12.75" x14ac:dyDescent="0.2">
      <c r="A294"/>
    </row>
    <row r="295" spans="1:1" ht="12.75" x14ac:dyDescent="0.2">
      <c r="A295"/>
    </row>
    <row r="296" spans="1:1" ht="12.75" x14ac:dyDescent="0.2">
      <c r="A296"/>
    </row>
    <row r="297" spans="1:1" ht="12.75" x14ac:dyDescent="0.2">
      <c r="A297"/>
    </row>
    <row r="298" spans="1:1" ht="12.75" x14ac:dyDescent="0.2">
      <c r="A298"/>
    </row>
    <row r="299" spans="1:1" ht="12.75" x14ac:dyDescent="0.2">
      <c r="A299"/>
    </row>
    <row r="300" spans="1:1" ht="12.75" x14ac:dyDescent="0.2">
      <c r="A300"/>
    </row>
    <row r="301" spans="1:1" ht="12.75" x14ac:dyDescent="0.2">
      <c r="A301"/>
    </row>
    <row r="302" spans="1:1" ht="12.75" x14ac:dyDescent="0.2">
      <c r="A302"/>
    </row>
    <row r="303" spans="1:1" ht="12.75" x14ac:dyDescent="0.2">
      <c r="A303"/>
    </row>
    <row r="304" spans="1:1" ht="12.75" x14ac:dyDescent="0.2">
      <c r="A304"/>
    </row>
    <row r="305" spans="1:1" ht="12.75" x14ac:dyDescent="0.2">
      <c r="A305"/>
    </row>
    <row r="306" spans="1:1" ht="12.75" x14ac:dyDescent="0.2">
      <c r="A306"/>
    </row>
    <row r="307" spans="1:1" ht="12.75" x14ac:dyDescent="0.2">
      <c r="A307"/>
    </row>
    <row r="308" spans="1:1" ht="12.75" x14ac:dyDescent="0.2">
      <c r="A308"/>
    </row>
    <row r="309" spans="1:1" ht="12.75" x14ac:dyDescent="0.2">
      <c r="A309"/>
    </row>
    <row r="310" spans="1:1" ht="12.75" x14ac:dyDescent="0.2">
      <c r="A310"/>
    </row>
    <row r="311" spans="1:1" ht="12.75" x14ac:dyDescent="0.2">
      <c r="A311"/>
    </row>
    <row r="312" spans="1:1" ht="12.75" x14ac:dyDescent="0.2">
      <c r="A312"/>
    </row>
    <row r="313" spans="1:1" ht="12.75" x14ac:dyDescent="0.2">
      <c r="A313"/>
    </row>
    <row r="314" spans="1:1" ht="12.75" x14ac:dyDescent="0.2">
      <c r="A314"/>
    </row>
    <row r="315" spans="1:1" ht="12.75" x14ac:dyDescent="0.2">
      <c r="A315"/>
    </row>
    <row r="316" spans="1:1" ht="12.75" x14ac:dyDescent="0.2">
      <c r="A316"/>
    </row>
    <row r="317" spans="1:1" ht="12.75" x14ac:dyDescent="0.2">
      <c r="A317"/>
    </row>
    <row r="318" spans="1:1" ht="12.75" x14ac:dyDescent="0.2">
      <c r="A318"/>
    </row>
    <row r="319" spans="1:1" ht="12.75" x14ac:dyDescent="0.2">
      <c r="A319"/>
    </row>
    <row r="320" spans="1:1" ht="12.75" x14ac:dyDescent="0.2">
      <c r="A320"/>
    </row>
    <row r="321" spans="1:1" ht="12.75" x14ac:dyDescent="0.2">
      <c r="A321"/>
    </row>
    <row r="322" spans="1:1" ht="12.75" x14ac:dyDescent="0.2">
      <c r="A322"/>
    </row>
    <row r="323" spans="1:1" ht="12.75" x14ac:dyDescent="0.2">
      <c r="A323"/>
    </row>
    <row r="324" spans="1:1" ht="12.75" x14ac:dyDescent="0.2">
      <c r="A324"/>
    </row>
    <row r="325" spans="1:1" ht="12.75" x14ac:dyDescent="0.2">
      <c r="A325"/>
    </row>
    <row r="326" spans="1:1" ht="12.75" x14ac:dyDescent="0.2">
      <c r="A326"/>
    </row>
    <row r="327" spans="1:1" ht="12.75" x14ac:dyDescent="0.2">
      <c r="A327"/>
    </row>
    <row r="328" spans="1:1" ht="12.75" x14ac:dyDescent="0.2">
      <c r="A328"/>
    </row>
    <row r="329" spans="1:1" ht="12.75" x14ac:dyDescent="0.2">
      <c r="A329"/>
    </row>
    <row r="330" spans="1:1" ht="12.75" x14ac:dyDescent="0.2">
      <c r="A330"/>
    </row>
    <row r="331" spans="1:1" ht="12.75" x14ac:dyDescent="0.2">
      <c r="A331"/>
    </row>
    <row r="332" spans="1:1" ht="12.75" x14ac:dyDescent="0.2">
      <c r="A332"/>
    </row>
    <row r="333" spans="1:1" ht="12.75" x14ac:dyDescent="0.2">
      <c r="A333"/>
    </row>
    <row r="334" spans="1:1" ht="12.75" x14ac:dyDescent="0.2">
      <c r="A334"/>
    </row>
    <row r="335" spans="1:1" ht="12.75" x14ac:dyDescent="0.2">
      <c r="A335"/>
    </row>
    <row r="336" spans="1:1" ht="12.75" x14ac:dyDescent="0.2">
      <c r="A336"/>
    </row>
    <row r="337" spans="1:1" ht="12.75" x14ac:dyDescent="0.2">
      <c r="A337"/>
    </row>
    <row r="338" spans="1:1" ht="12.75" x14ac:dyDescent="0.2">
      <c r="A338"/>
    </row>
    <row r="339" spans="1:1" ht="12.75" x14ac:dyDescent="0.2">
      <c r="A339"/>
    </row>
    <row r="340" spans="1:1" ht="12.75" x14ac:dyDescent="0.2">
      <c r="A340"/>
    </row>
    <row r="341" spans="1:1" ht="12.75" x14ac:dyDescent="0.2">
      <c r="A341"/>
    </row>
    <row r="342" spans="1:1" ht="12.75" x14ac:dyDescent="0.2">
      <c r="A342"/>
    </row>
    <row r="343" spans="1:1" ht="12.75" x14ac:dyDescent="0.2">
      <c r="A343"/>
    </row>
    <row r="344" spans="1:1" ht="12.75" x14ac:dyDescent="0.2">
      <c r="A344"/>
    </row>
    <row r="345" spans="1:1" ht="12.75" x14ac:dyDescent="0.2">
      <c r="A345"/>
    </row>
    <row r="346" spans="1:1" ht="12.75" x14ac:dyDescent="0.2">
      <c r="A346"/>
    </row>
    <row r="347" spans="1:1" ht="12.75" x14ac:dyDescent="0.2">
      <c r="A347"/>
    </row>
    <row r="348" spans="1:1" ht="12.75" x14ac:dyDescent="0.2">
      <c r="A348"/>
    </row>
    <row r="349" spans="1:1" ht="12.75" x14ac:dyDescent="0.2">
      <c r="A349"/>
    </row>
    <row r="350" spans="1:1" ht="12.75" x14ac:dyDescent="0.2">
      <c r="A350"/>
    </row>
    <row r="351" spans="1:1" ht="12.75" x14ac:dyDescent="0.2">
      <c r="A351"/>
    </row>
    <row r="352" spans="1:1" ht="12.75" x14ac:dyDescent="0.2">
      <c r="A352"/>
    </row>
    <row r="353" spans="1:1" ht="12.75" x14ac:dyDescent="0.2">
      <c r="A353"/>
    </row>
    <row r="354" spans="1:1" ht="12.75" x14ac:dyDescent="0.2">
      <c r="A354"/>
    </row>
    <row r="355" spans="1:1" ht="12.75" x14ac:dyDescent="0.2">
      <c r="A355"/>
    </row>
    <row r="356" spans="1:1" ht="12.75" x14ac:dyDescent="0.2">
      <c r="A356"/>
    </row>
    <row r="357" spans="1:1" ht="12.75" x14ac:dyDescent="0.2">
      <c r="A357"/>
    </row>
    <row r="358" spans="1:1" ht="12.75" x14ac:dyDescent="0.2">
      <c r="A358"/>
    </row>
    <row r="359" spans="1:1" ht="12.75" x14ac:dyDescent="0.2">
      <c r="A359"/>
    </row>
    <row r="360" spans="1:1" ht="12.75" x14ac:dyDescent="0.2">
      <c r="A360"/>
    </row>
    <row r="361" spans="1:1" ht="12.75" x14ac:dyDescent="0.2">
      <c r="A361"/>
    </row>
    <row r="362" spans="1:1" ht="12.75" x14ac:dyDescent="0.2">
      <c r="A362"/>
    </row>
    <row r="363" spans="1:1" ht="12.75" x14ac:dyDescent="0.2">
      <c r="A363"/>
    </row>
    <row r="364" spans="1:1" ht="12.75" x14ac:dyDescent="0.2">
      <c r="A364"/>
    </row>
    <row r="365" spans="1:1" ht="12.75" x14ac:dyDescent="0.2">
      <c r="A365"/>
    </row>
    <row r="366" spans="1:1" ht="12.75" x14ac:dyDescent="0.2">
      <c r="A366"/>
    </row>
    <row r="367" spans="1:1" ht="12.75" x14ac:dyDescent="0.2">
      <c r="A367"/>
    </row>
    <row r="368" spans="1:1" ht="12.75" x14ac:dyDescent="0.2">
      <c r="A368"/>
    </row>
    <row r="369" spans="1:1" ht="12.75" x14ac:dyDescent="0.2">
      <c r="A369"/>
    </row>
    <row r="370" spans="1:1" ht="12.75" x14ac:dyDescent="0.2">
      <c r="A370"/>
    </row>
    <row r="371" spans="1:1" ht="12.75" x14ac:dyDescent="0.2">
      <c r="A371"/>
    </row>
    <row r="372" spans="1:1" ht="12.75" x14ac:dyDescent="0.2">
      <c r="A372"/>
    </row>
    <row r="373" spans="1:1" ht="12.75" x14ac:dyDescent="0.2">
      <c r="A373"/>
    </row>
    <row r="374" spans="1:1" ht="12.75" x14ac:dyDescent="0.2">
      <c r="A374"/>
    </row>
    <row r="375" spans="1:1" ht="12.75" x14ac:dyDescent="0.2">
      <c r="A375"/>
    </row>
    <row r="376" spans="1:1" ht="12.75" x14ac:dyDescent="0.2">
      <c r="A376"/>
    </row>
    <row r="377" spans="1:1" ht="12.75" x14ac:dyDescent="0.2">
      <c r="A377"/>
    </row>
    <row r="378" spans="1:1" ht="12.75" x14ac:dyDescent="0.2">
      <c r="A378"/>
    </row>
    <row r="379" spans="1:1" ht="12.75" x14ac:dyDescent="0.2">
      <c r="A379"/>
    </row>
    <row r="380" spans="1:1" ht="12.75" x14ac:dyDescent="0.2">
      <c r="A380"/>
    </row>
    <row r="381" spans="1:1" ht="12.75" x14ac:dyDescent="0.2">
      <c r="A381"/>
    </row>
    <row r="382" spans="1:1" ht="12.75" x14ac:dyDescent="0.2">
      <c r="A382"/>
    </row>
    <row r="383" spans="1:1" ht="12.75" x14ac:dyDescent="0.2">
      <c r="A383"/>
    </row>
    <row r="384" spans="1:1" ht="12.75" x14ac:dyDescent="0.2">
      <c r="A384"/>
    </row>
    <row r="385" spans="1:1" ht="12.75" x14ac:dyDescent="0.2">
      <c r="A385"/>
    </row>
    <row r="386" spans="1:1" ht="12.75" x14ac:dyDescent="0.2">
      <c r="A386"/>
    </row>
    <row r="387" spans="1:1" ht="12.75" x14ac:dyDescent="0.2">
      <c r="A387"/>
    </row>
    <row r="388" spans="1:1" ht="12.75" x14ac:dyDescent="0.2">
      <c r="A388"/>
    </row>
    <row r="389" spans="1:1" ht="12.75" x14ac:dyDescent="0.2">
      <c r="A389"/>
    </row>
    <row r="390" spans="1:1" ht="12.75" x14ac:dyDescent="0.2">
      <c r="A390"/>
    </row>
    <row r="391" spans="1:1" ht="12.75" x14ac:dyDescent="0.2">
      <c r="A391"/>
    </row>
    <row r="392" spans="1:1" ht="12.75" x14ac:dyDescent="0.2">
      <c r="A392"/>
    </row>
    <row r="393" spans="1:1" ht="12.75" x14ac:dyDescent="0.2">
      <c r="A393"/>
    </row>
    <row r="394" spans="1:1" ht="12.75" x14ac:dyDescent="0.2">
      <c r="A394"/>
    </row>
    <row r="395" spans="1:1" ht="12.75" x14ac:dyDescent="0.2">
      <c r="A395"/>
    </row>
    <row r="396" spans="1:1" ht="12.75" x14ac:dyDescent="0.2">
      <c r="A396"/>
    </row>
    <row r="397" spans="1:1" ht="12.75" x14ac:dyDescent="0.2">
      <c r="A397"/>
    </row>
    <row r="398" spans="1:1" ht="12.75" x14ac:dyDescent="0.2">
      <c r="A398"/>
    </row>
    <row r="399" spans="1:1" ht="12.75" x14ac:dyDescent="0.2">
      <c r="A399"/>
    </row>
    <row r="400" spans="1:1" ht="12.75" x14ac:dyDescent="0.2">
      <c r="A400"/>
    </row>
    <row r="401" spans="1:1" ht="12.75" x14ac:dyDescent="0.2">
      <c r="A401"/>
    </row>
    <row r="402" spans="1:1" ht="12.75" x14ac:dyDescent="0.2">
      <c r="A402"/>
    </row>
    <row r="403" spans="1:1" ht="12.75" x14ac:dyDescent="0.2">
      <c r="A403"/>
    </row>
    <row r="404" spans="1:1" ht="12.75" x14ac:dyDescent="0.2">
      <c r="A404"/>
    </row>
    <row r="405" spans="1:1" ht="12.75" x14ac:dyDescent="0.2">
      <c r="A405"/>
    </row>
    <row r="406" spans="1:1" ht="12.75" x14ac:dyDescent="0.2">
      <c r="A406"/>
    </row>
    <row r="407" spans="1:1" ht="12.75" x14ac:dyDescent="0.2">
      <c r="A407"/>
    </row>
    <row r="408" spans="1:1" ht="12.75" x14ac:dyDescent="0.2">
      <c r="A408"/>
    </row>
    <row r="409" spans="1:1" ht="12.75" x14ac:dyDescent="0.2">
      <c r="A409"/>
    </row>
    <row r="410" spans="1:1" ht="12.75" x14ac:dyDescent="0.2">
      <c r="A410"/>
    </row>
    <row r="411" spans="1:1" ht="12.75" x14ac:dyDescent="0.2">
      <c r="A411"/>
    </row>
    <row r="412" spans="1:1" ht="12.75" x14ac:dyDescent="0.2">
      <c r="A412"/>
    </row>
    <row r="413" spans="1:1" ht="12.75" x14ac:dyDescent="0.2">
      <c r="A413"/>
    </row>
    <row r="414" spans="1:1" ht="12.75" x14ac:dyDescent="0.2">
      <c r="A414"/>
    </row>
    <row r="415" spans="1:1" ht="12.75" x14ac:dyDescent="0.2">
      <c r="A415"/>
    </row>
    <row r="416" spans="1:1" ht="12.75" x14ac:dyDescent="0.2">
      <c r="A416"/>
    </row>
    <row r="417" spans="1:1" ht="12.75" x14ac:dyDescent="0.2">
      <c r="A417"/>
    </row>
    <row r="418" spans="1:1" ht="12.75" x14ac:dyDescent="0.2">
      <c r="A418"/>
    </row>
    <row r="419" spans="1:1" ht="12.75" x14ac:dyDescent="0.2">
      <c r="A419"/>
    </row>
    <row r="420" spans="1:1" ht="12.75" x14ac:dyDescent="0.2">
      <c r="A420"/>
    </row>
    <row r="421" spans="1:1" ht="12.75" x14ac:dyDescent="0.2">
      <c r="A421"/>
    </row>
    <row r="422" spans="1:1" ht="12.75" x14ac:dyDescent="0.2">
      <c r="A422"/>
    </row>
    <row r="423" spans="1:1" ht="12.75" x14ac:dyDescent="0.2">
      <c r="A423"/>
    </row>
    <row r="424" spans="1:1" ht="12.75" x14ac:dyDescent="0.2">
      <c r="A424"/>
    </row>
    <row r="425" spans="1:1" ht="12.75" x14ac:dyDescent="0.2">
      <c r="A425"/>
    </row>
    <row r="426" spans="1:1" ht="12.75" x14ac:dyDescent="0.2">
      <c r="A426"/>
    </row>
    <row r="427" spans="1:1" ht="12.75" x14ac:dyDescent="0.2">
      <c r="A427"/>
    </row>
    <row r="428" spans="1:1" ht="12.75" x14ac:dyDescent="0.2">
      <c r="A428"/>
    </row>
    <row r="429" spans="1:1" ht="12.75" x14ac:dyDescent="0.2">
      <c r="A429"/>
    </row>
    <row r="430" spans="1:1" ht="12.75" x14ac:dyDescent="0.2">
      <c r="A430"/>
    </row>
    <row r="431" spans="1:1" ht="12.75" x14ac:dyDescent="0.2">
      <c r="A431"/>
    </row>
    <row r="432" spans="1:1" ht="12.75" x14ac:dyDescent="0.2">
      <c r="A432"/>
    </row>
    <row r="433" spans="1:1" ht="12.75" x14ac:dyDescent="0.2">
      <c r="A433"/>
    </row>
    <row r="434" spans="1:1" ht="12.75" x14ac:dyDescent="0.2">
      <c r="A434"/>
    </row>
    <row r="435" spans="1:1" ht="12.75" x14ac:dyDescent="0.2">
      <c r="A435"/>
    </row>
    <row r="436" spans="1:1" ht="12.75" x14ac:dyDescent="0.2">
      <c r="A436"/>
    </row>
    <row r="437" spans="1:1" ht="12.75" x14ac:dyDescent="0.2">
      <c r="A437"/>
    </row>
    <row r="438" spans="1:1" ht="12.75" x14ac:dyDescent="0.2">
      <c r="A438"/>
    </row>
    <row r="439" spans="1:1" ht="12.75" x14ac:dyDescent="0.2">
      <c r="A439"/>
    </row>
    <row r="440" spans="1:1" ht="12.75" x14ac:dyDescent="0.2">
      <c r="A440"/>
    </row>
    <row r="441" spans="1:1" ht="12.75" x14ac:dyDescent="0.2">
      <c r="A441"/>
    </row>
    <row r="442" spans="1:1" ht="12.75" x14ac:dyDescent="0.2">
      <c r="A442"/>
    </row>
    <row r="443" spans="1:1" ht="12.75" x14ac:dyDescent="0.2">
      <c r="A443"/>
    </row>
    <row r="444" spans="1:1" ht="12.75" x14ac:dyDescent="0.2">
      <c r="A444"/>
    </row>
    <row r="445" spans="1:1" ht="12.75" x14ac:dyDescent="0.2">
      <c r="A445"/>
    </row>
    <row r="446" spans="1:1" ht="12.75" x14ac:dyDescent="0.2">
      <c r="A446"/>
    </row>
    <row r="447" spans="1:1" ht="12.75" x14ac:dyDescent="0.2">
      <c r="A447"/>
    </row>
    <row r="448" spans="1:1" ht="12.75" x14ac:dyDescent="0.2">
      <c r="A448"/>
    </row>
    <row r="449" spans="1:1" ht="12.75" x14ac:dyDescent="0.2">
      <c r="A449"/>
    </row>
    <row r="450" spans="1:1" ht="12.75" x14ac:dyDescent="0.2">
      <c r="A450"/>
    </row>
    <row r="451" spans="1:1" ht="12.75" x14ac:dyDescent="0.2">
      <c r="A451"/>
    </row>
    <row r="452" spans="1:1" ht="12.75" x14ac:dyDescent="0.2">
      <c r="A452"/>
    </row>
    <row r="453" spans="1:1" ht="12.75" x14ac:dyDescent="0.2">
      <c r="A453"/>
    </row>
    <row r="454" spans="1:1" ht="12.75" x14ac:dyDescent="0.2">
      <c r="A454"/>
    </row>
    <row r="455" spans="1:1" ht="12.75" x14ac:dyDescent="0.2">
      <c r="A455"/>
    </row>
    <row r="456" spans="1:1" ht="12.75" x14ac:dyDescent="0.2">
      <c r="A456"/>
    </row>
    <row r="457" spans="1:1" ht="12.75" x14ac:dyDescent="0.2">
      <c r="A457"/>
    </row>
    <row r="458" spans="1:1" ht="12.75" x14ac:dyDescent="0.2">
      <c r="A458"/>
    </row>
    <row r="459" spans="1:1" ht="12.75" x14ac:dyDescent="0.2">
      <c r="A459"/>
    </row>
    <row r="460" spans="1:1" ht="12.75" x14ac:dyDescent="0.2">
      <c r="A460"/>
    </row>
    <row r="461" spans="1:1" ht="12.75" x14ac:dyDescent="0.2">
      <c r="A461"/>
    </row>
    <row r="462" spans="1:1" ht="12.75" x14ac:dyDescent="0.2">
      <c r="A462"/>
    </row>
    <row r="463" spans="1:1" ht="12.75" x14ac:dyDescent="0.2">
      <c r="A463"/>
    </row>
    <row r="464" spans="1:1" ht="12.75" x14ac:dyDescent="0.2">
      <c r="A464"/>
    </row>
    <row r="465" spans="1:1" ht="12.75" x14ac:dyDescent="0.2">
      <c r="A465"/>
    </row>
    <row r="466" spans="1:1" ht="12.75" x14ac:dyDescent="0.2">
      <c r="A466"/>
    </row>
    <row r="467" spans="1:1" ht="12.75" x14ac:dyDescent="0.2">
      <c r="A467"/>
    </row>
    <row r="468" spans="1:1" ht="12.75" x14ac:dyDescent="0.2">
      <c r="A468"/>
    </row>
    <row r="469" spans="1:1" ht="12.75" x14ac:dyDescent="0.2">
      <c r="A469"/>
    </row>
    <row r="470" spans="1:1" ht="12.75" x14ac:dyDescent="0.2">
      <c r="A470"/>
    </row>
    <row r="471" spans="1:1" ht="12.75" x14ac:dyDescent="0.2">
      <c r="A471"/>
    </row>
    <row r="472" spans="1:1" ht="12.75" x14ac:dyDescent="0.2">
      <c r="A472"/>
    </row>
    <row r="473" spans="1:1" ht="12.75" x14ac:dyDescent="0.2">
      <c r="A473"/>
    </row>
    <row r="474" spans="1:1" ht="12.75" x14ac:dyDescent="0.2">
      <c r="A474"/>
    </row>
    <row r="475" spans="1:1" ht="12.75" x14ac:dyDescent="0.2">
      <c r="A475"/>
    </row>
    <row r="476" spans="1:1" ht="12.75" x14ac:dyDescent="0.2">
      <c r="A476"/>
    </row>
    <row r="477" spans="1:1" ht="12.75" x14ac:dyDescent="0.2">
      <c r="A477"/>
    </row>
    <row r="478" spans="1:1" ht="12.75" x14ac:dyDescent="0.2">
      <c r="A478"/>
    </row>
    <row r="479" spans="1:1" ht="12.75" x14ac:dyDescent="0.2">
      <c r="A479"/>
    </row>
    <row r="480" spans="1:1" ht="12.75" x14ac:dyDescent="0.2">
      <c r="A480"/>
    </row>
    <row r="481" spans="1:1" ht="12.75" x14ac:dyDescent="0.2">
      <c r="A481"/>
    </row>
    <row r="482" spans="1:1" ht="12.75" x14ac:dyDescent="0.2">
      <c r="A482"/>
    </row>
    <row r="483" spans="1:1" ht="12.75" x14ac:dyDescent="0.2">
      <c r="A483"/>
    </row>
    <row r="484" spans="1:1" ht="12.75" x14ac:dyDescent="0.2">
      <c r="A484"/>
    </row>
    <row r="485" spans="1:1" ht="12.75" x14ac:dyDescent="0.2">
      <c r="A485"/>
    </row>
    <row r="486" spans="1:1" ht="12.75" x14ac:dyDescent="0.2">
      <c r="A486"/>
    </row>
    <row r="487" spans="1:1" ht="12.75" x14ac:dyDescent="0.2">
      <c r="A487"/>
    </row>
    <row r="488" spans="1:1" ht="12.75" x14ac:dyDescent="0.2">
      <c r="A488"/>
    </row>
    <row r="489" spans="1:1" ht="12.75" x14ac:dyDescent="0.2">
      <c r="A489"/>
    </row>
    <row r="490" spans="1:1" ht="12.75" x14ac:dyDescent="0.2">
      <c r="A490"/>
    </row>
    <row r="491" spans="1:1" ht="12.75" x14ac:dyDescent="0.2">
      <c r="A491"/>
    </row>
    <row r="492" spans="1:1" ht="12.75" x14ac:dyDescent="0.2">
      <c r="A492"/>
    </row>
    <row r="493" spans="1:1" ht="12.75" x14ac:dyDescent="0.2">
      <c r="A493"/>
    </row>
    <row r="494" spans="1:1" ht="12.75" x14ac:dyDescent="0.2">
      <c r="A494"/>
    </row>
    <row r="495" spans="1:1" ht="12.75" x14ac:dyDescent="0.2">
      <c r="A495"/>
    </row>
    <row r="496" spans="1:1" ht="12.75" x14ac:dyDescent="0.2">
      <c r="A496"/>
    </row>
    <row r="497" spans="1:1" ht="12.75" x14ac:dyDescent="0.2">
      <c r="A497"/>
    </row>
    <row r="498" spans="1:1" ht="12.75" x14ac:dyDescent="0.2">
      <c r="A498"/>
    </row>
    <row r="499" spans="1:1" ht="12.75" x14ac:dyDescent="0.2">
      <c r="A499"/>
    </row>
    <row r="500" spans="1:1" ht="12.75" x14ac:dyDescent="0.2">
      <c r="A500"/>
    </row>
    <row r="501" spans="1:1" ht="12.75" x14ac:dyDescent="0.2">
      <c r="A501"/>
    </row>
    <row r="502" spans="1:1" ht="12.75" x14ac:dyDescent="0.2">
      <c r="A502"/>
    </row>
    <row r="503" spans="1:1" ht="12.75" x14ac:dyDescent="0.2">
      <c r="A503"/>
    </row>
    <row r="504" spans="1:1" ht="12.75" x14ac:dyDescent="0.2">
      <c r="A504"/>
    </row>
    <row r="505" spans="1:1" ht="12.75" x14ac:dyDescent="0.2">
      <c r="A505"/>
    </row>
    <row r="506" spans="1:1" ht="12.75" x14ac:dyDescent="0.2">
      <c r="A506"/>
    </row>
    <row r="507" spans="1:1" ht="12.75" x14ac:dyDescent="0.2">
      <c r="A507"/>
    </row>
    <row r="508" spans="1:1" ht="12.75" x14ac:dyDescent="0.2">
      <c r="A508"/>
    </row>
    <row r="509" spans="1:1" ht="12.75" x14ac:dyDescent="0.2">
      <c r="A509"/>
    </row>
    <row r="510" spans="1:1" ht="12.75" x14ac:dyDescent="0.2">
      <c r="A510"/>
    </row>
    <row r="511" spans="1:1" ht="12.75" x14ac:dyDescent="0.2">
      <c r="A511"/>
    </row>
    <row r="512" spans="1:1" ht="12.75" x14ac:dyDescent="0.2">
      <c r="A512"/>
    </row>
    <row r="513" spans="1:1" ht="12.75" x14ac:dyDescent="0.2">
      <c r="A513"/>
    </row>
    <row r="514" spans="1:1" ht="12.75" x14ac:dyDescent="0.2">
      <c r="A514"/>
    </row>
    <row r="515" spans="1:1" ht="12.75" x14ac:dyDescent="0.2">
      <c r="A515"/>
    </row>
    <row r="516" spans="1:1" ht="12.75" x14ac:dyDescent="0.2">
      <c r="A516"/>
    </row>
    <row r="517" spans="1:1" ht="12.75" x14ac:dyDescent="0.2">
      <c r="A517"/>
    </row>
    <row r="518" spans="1:1" ht="12.75" x14ac:dyDescent="0.2">
      <c r="A518"/>
    </row>
    <row r="519" spans="1:1" ht="12.75" x14ac:dyDescent="0.2">
      <c r="A519"/>
    </row>
    <row r="520" spans="1:1" ht="12.75" x14ac:dyDescent="0.2">
      <c r="A520"/>
    </row>
    <row r="521" spans="1:1" ht="12.75" x14ac:dyDescent="0.2">
      <c r="A521"/>
    </row>
    <row r="522" spans="1:1" ht="12.75" x14ac:dyDescent="0.2">
      <c r="A522"/>
    </row>
    <row r="523" spans="1:1" ht="12.75" x14ac:dyDescent="0.2">
      <c r="A523"/>
    </row>
    <row r="524" spans="1:1" ht="12.75" x14ac:dyDescent="0.2">
      <c r="A524"/>
    </row>
    <row r="525" spans="1:1" ht="12.75" x14ac:dyDescent="0.2">
      <c r="A525"/>
    </row>
    <row r="526" spans="1:1" ht="12.75" x14ac:dyDescent="0.2">
      <c r="A526"/>
    </row>
    <row r="527" spans="1:1" ht="12.75" x14ac:dyDescent="0.2">
      <c r="A527"/>
    </row>
    <row r="528" spans="1:1" ht="12.75" x14ac:dyDescent="0.2">
      <c r="A528"/>
    </row>
    <row r="529" spans="1:1" ht="12.75" x14ac:dyDescent="0.2">
      <c r="A529"/>
    </row>
    <row r="530" spans="1:1" ht="12.75" x14ac:dyDescent="0.2">
      <c r="A530"/>
    </row>
    <row r="531" spans="1:1" ht="12.75" x14ac:dyDescent="0.2">
      <c r="A531"/>
    </row>
    <row r="532" spans="1:1" ht="12.75" x14ac:dyDescent="0.2">
      <c r="A532"/>
    </row>
    <row r="533" spans="1:1" ht="12.75" x14ac:dyDescent="0.2">
      <c r="A533"/>
    </row>
    <row r="534" spans="1:1" ht="12.75" x14ac:dyDescent="0.2">
      <c r="A534"/>
    </row>
    <row r="535" spans="1:1" ht="12.75" x14ac:dyDescent="0.2">
      <c r="A535"/>
    </row>
    <row r="536" spans="1:1" ht="12.75" x14ac:dyDescent="0.2">
      <c r="A536"/>
    </row>
    <row r="537" spans="1:1" ht="12.75" x14ac:dyDescent="0.2">
      <c r="A537"/>
    </row>
    <row r="538" spans="1:1" ht="12.75" x14ac:dyDescent="0.2">
      <c r="A538"/>
    </row>
    <row r="539" spans="1:1" ht="12.75" x14ac:dyDescent="0.2">
      <c r="A539"/>
    </row>
    <row r="540" spans="1:1" ht="12.75" x14ac:dyDescent="0.2">
      <c r="A540"/>
    </row>
    <row r="541" spans="1:1" ht="12.75" x14ac:dyDescent="0.2">
      <c r="A541"/>
    </row>
    <row r="542" spans="1:1" ht="12.75" x14ac:dyDescent="0.2">
      <c r="A542"/>
    </row>
    <row r="543" spans="1:1" ht="12.75" x14ac:dyDescent="0.2">
      <c r="A543"/>
    </row>
    <row r="544" spans="1:1" ht="12.75" x14ac:dyDescent="0.2">
      <c r="A544"/>
    </row>
    <row r="545" spans="1:1" ht="12.75" x14ac:dyDescent="0.2">
      <c r="A545"/>
    </row>
    <row r="546" spans="1:1" ht="12.75" x14ac:dyDescent="0.2">
      <c r="A546"/>
    </row>
    <row r="547" spans="1:1" ht="12.75" x14ac:dyDescent="0.2">
      <c r="A547"/>
    </row>
    <row r="548" spans="1:1" ht="12.75" x14ac:dyDescent="0.2">
      <c r="A548"/>
    </row>
    <row r="549" spans="1:1" ht="12.75" x14ac:dyDescent="0.2">
      <c r="A549"/>
    </row>
    <row r="550" spans="1:1" ht="12.75" x14ac:dyDescent="0.2">
      <c r="A550"/>
    </row>
    <row r="551" spans="1:1" ht="12.75" x14ac:dyDescent="0.2">
      <c r="A551"/>
    </row>
    <row r="552" spans="1:1" ht="12.75" x14ac:dyDescent="0.2">
      <c r="A552"/>
    </row>
    <row r="553" spans="1:1" ht="12.75" x14ac:dyDescent="0.2">
      <c r="A553"/>
    </row>
    <row r="554" spans="1:1" ht="12.75" x14ac:dyDescent="0.2">
      <c r="A554"/>
    </row>
    <row r="555" spans="1:1" ht="12.75" x14ac:dyDescent="0.2">
      <c r="A555"/>
    </row>
    <row r="556" spans="1:1" ht="12.75" x14ac:dyDescent="0.2">
      <c r="A556"/>
    </row>
    <row r="557" spans="1:1" ht="12.75" x14ac:dyDescent="0.2">
      <c r="A557"/>
    </row>
    <row r="558" spans="1:1" ht="12.75" x14ac:dyDescent="0.2">
      <c r="A558"/>
    </row>
    <row r="559" spans="1:1" ht="12.75" x14ac:dyDescent="0.2">
      <c r="A559"/>
    </row>
    <row r="560" spans="1:1" ht="12.75" x14ac:dyDescent="0.2">
      <c r="A560"/>
    </row>
    <row r="561" spans="1:1" ht="12.75" x14ac:dyDescent="0.2">
      <c r="A561"/>
    </row>
    <row r="562" spans="1:1" ht="12.75" x14ac:dyDescent="0.2">
      <c r="A562"/>
    </row>
    <row r="563" spans="1:1" ht="12.75" x14ac:dyDescent="0.2">
      <c r="A563"/>
    </row>
    <row r="564" spans="1:1" ht="12.75" x14ac:dyDescent="0.2">
      <c r="A564"/>
    </row>
    <row r="565" spans="1:1" ht="12.75" x14ac:dyDescent="0.2">
      <c r="A565"/>
    </row>
    <row r="566" spans="1:1" ht="12.75" x14ac:dyDescent="0.2">
      <c r="A566"/>
    </row>
    <row r="567" spans="1:1" ht="12.75" x14ac:dyDescent="0.2">
      <c r="A567"/>
    </row>
    <row r="568" spans="1:1" ht="12.75" x14ac:dyDescent="0.2">
      <c r="A568"/>
    </row>
    <row r="569" spans="1:1" ht="12.75" x14ac:dyDescent="0.2">
      <c r="A569"/>
    </row>
    <row r="570" spans="1:1" ht="12.75" x14ac:dyDescent="0.2">
      <c r="A570"/>
    </row>
    <row r="571" spans="1:1" ht="12.75" x14ac:dyDescent="0.2">
      <c r="A571"/>
    </row>
    <row r="572" spans="1:1" ht="12.75" x14ac:dyDescent="0.2">
      <c r="A572"/>
    </row>
    <row r="573" spans="1:1" ht="12.75" x14ac:dyDescent="0.2">
      <c r="A573"/>
    </row>
    <row r="574" spans="1:1" ht="12.75" x14ac:dyDescent="0.2">
      <c r="A574"/>
    </row>
    <row r="575" spans="1:1" ht="12.75" x14ac:dyDescent="0.2">
      <c r="A575"/>
    </row>
    <row r="576" spans="1:1" ht="12.75" x14ac:dyDescent="0.2">
      <c r="A576"/>
    </row>
    <row r="577" spans="1:1" ht="12.75" x14ac:dyDescent="0.2">
      <c r="A577"/>
    </row>
    <row r="578" spans="1:1" ht="12.75" x14ac:dyDescent="0.2">
      <c r="A578"/>
    </row>
    <row r="579" spans="1:1" ht="12.75" x14ac:dyDescent="0.2">
      <c r="A579"/>
    </row>
    <row r="580" spans="1:1" ht="12.75" x14ac:dyDescent="0.2">
      <c r="A580"/>
    </row>
    <row r="581" spans="1:1" ht="12.75" x14ac:dyDescent="0.2">
      <c r="A581"/>
    </row>
    <row r="582" spans="1:1" ht="12.75" x14ac:dyDescent="0.2">
      <c r="A582"/>
    </row>
    <row r="583" spans="1:1" ht="12.75" x14ac:dyDescent="0.2">
      <c r="A583"/>
    </row>
    <row r="584" spans="1:1" ht="12.75" x14ac:dyDescent="0.2">
      <c r="A584"/>
    </row>
    <row r="585" spans="1:1" ht="12.75" x14ac:dyDescent="0.2">
      <c r="A58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6600"/>
  </sheetPr>
  <dimension ref="A2:U68"/>
  <sheetViews>
    <sheetView workbookViewId="0">
      <selection activeCell="D14" sqref="D14"/>
    </sheetView>
  </sheetViews>
  <sheetFormatPr defaultColWidth="10.85546875" defaultRowHeight="15" x14ac:dyDescent="0.2"/>
  <cols>
    <col min="1" max="1" width="5" style="305" customWidth="1"/>
    <col min="2" max="2" width="19.7109375" style="305" customWidth="1"/>
    <col min="3" max="3" width="19" style="305" customWidth="1"/>
    <col min="4" max="4" width="35.85546875" style="305" customWidth="1"/>
    <col min="5" max="5" width="9.7109375" style="305" customWidth="1"/>
    <col min="6" max="6" width="11.42578125" style="305" customWidth="1"/>
    <col min="7" max="7" width="20" style="305" customWidth="1"/>
    <col min="8" max="8" width="11.140625" style="305" customWidth="1"/>
    <col min="9" max="9" width="17" style="574" customWidth="1"/>
    <col min="10" max="10" width="7.28515625" style="305" customWidth="1"/>
    <col min="11" max="12" width="10.28515625" style="305" customWidth="1"/>
    <col min="13" max="13" width="20.140625" style="305" customWidth="1"/>
    <col min="14" max="14" width="29.28515625" style="305" customWidth="1"/>
    <col min="15" max="15" width="24.140625" style="305" customWidth="1"/>
    <col min="16" max="16" width="12" style="305" customWidth="1"/>
    <col min="17" max="17" width="11.42578125" style="305" customWidth="1"/>
    <col min="18" max="18" width="9.42578125" style="305" customWidth="1"/>
    <col min="19" max="19" width="9.42578125" style="574" customWidth="1"/>
    <col min="20" max="20" width="13.28515625" style="305" customWidth="1"/>
    <col min="21" max="16384" width="10.85546875" style="305"/>
  </cols>
  <sheetData>
    <row r="2" spans="1:21" s="312" customFormat="1" ht="15.95" customHeight="1" x14ac:dyDescent="0.25">
      <c r="A2" s="693" t="s">
        <v>1445</v>
      </c>
      <c r="B2" s="704"/>
      <c r="C2" s="704"/>
      <c r="D2" s="704"/>
      <c r="E2" s="704"/>
      <c r="F2" s="704"/>
      <c r="G2" s="704"/>
      <c r="H2" s="704"/>
      <c r="I2" s="704"/>
      <c r="J2" s="704"/>
      <c r="K2" s="704"/>
      <c r="L2" s="704"/>
      <c r="M2" s="704"/>
      <c r="N2" s="704"/>
      <c r="O2" s="704"/>
      <c r="P2" s="704"/>
      <c r="Q2" s="704"/>
      <c r="R2" s="704"/>
      <c r="S2" s="694"/>
      <c r="T2" s="696" t="s">
        <v>1444</v>
      </c>
      <c r="U2" s="698"/>
    </row>
    <row r="3" spans="1:21" ht="63" x14ac:dyDescent="0.25">
      <c r="A3" s="534" t="s">
        <v>505</v>
      </c>
      <c r="B3" s="534" t="s">
        <v>1018</v>
      </c>
      <c r="C3" s="534" t="s">
        <v>1019</v>
      </c>
      <c r="D3" s="534" t="s">
        <v>484</v>
      </c>
      <c r="E3" s="534" t="s">
        <v>485</v>
      </c>
      <c r="F3" s="534" t="s">
        <v>500</v>
      </c>
      <c r="G3" s="534" t="s">
        <v>423</v>
      </c>
      <c r="H3" s="534" t="s">
        <v>960</v>
      </c>
      <c r="I3" s="534" t="s">
        <v>978</v>
      </c>
      <c r="J3" s="534" t="s">
        <v>1136</v>
      </c>
      <c r="K3" s="534" t="s">
        <v>979</v>
      </c>
      <c r="L3" s="534" t="s">
        <v>1178</v>
      </c>
      <c r="M3" s="534" t="s">
        <v>959</v>
      </c>
      <c r="N3" s="534" t="s">
        <v>488</v>
      </c>
      <c r="O3" s="534" t="s">
        <v>487</v>
      </c>
      <c r="P3" s="534" t="s">
        <v>493</v>
      </c>
      <c r="Q3" s="534" t="s">
        <v>915</v>
      </c>
      <c r="R3" s="534" t="s">
        <v>961</v>
      </c>
      <c r="S3" s="534" t="s">
        <v>1134</v>
      </c>
      <c r="T3" s="361" t="s">
        <v>1179</v>
      </c>
      <c r="U3" s="361" t="s">
        <v>188</v>
      </c>
    </row>
    <row r="4" spans="1:21" x14ac:dyDescent="0.2">
      <c r="A4" s="538">
        <v>1</v>
      </c>
      <c r="B4" s="665"/>
      <c r="C4" s="665"/>
      <c r="D4" s="665" t="s">
        <v>428</v>
      </c>
      <c r="E4" s="665"/>
      <c r="F4" s="665">
        <v>1</v>
      </c>
      <c r="G4" s="665"/>
      <c r="H4" s="538" t="str">
        <f>IF($D4="Select","",IFERROR(VLOOKUP($D4,'Light Options'!$B:$E,4,0),""))</f>
        <v/>
      </c>
      <c r="I4" s="538" t="str">
        <f>IF($D4="Select","",IFERROR(VLOOKUP($D4,'Light Options'!$B:$D,3,0),""))</f>
        <v/>
      </c>
      <c r="J4" s="665"/>
      <c r="K4" s="665"/>
      <c r="L4" s="665"/>
      <c r="M4" s="665" t="s">
        <v>428</v>
      </c>
      <c r="N4" s="571" t="str">
        <f>IF(OR($D4="",$D4="Select"),"",IFERROR(IF(VLOOKUP(D4&amp;M4,'Light Options'!$A:$H,8,0)=0,"",VLOOKUP(D4&amp;M4,'Light Options'!$A:$H,8,0)),""))</f>
        <v/>
      </c>
      <c r="O4" s="538" t="str">
        <f>IF(OR($D4="",$D4="Select"),"",IFERROR(IF(VLOOKUP(D4&amp;M4,'Light Options'!$A:$L,12,0)=0,"",VLOOKUP(D4&amp;M4,'Light Options'!$A:$L,12,0)),""))</f>
        <v/>
      </c>
      <c r="P4" s="538" t="str">
        <f>IF(OR($D4="",$D4="Select"),"",IFERROR(IF(VLOOKUP(D4&amp;M4,'Light Options'!$A:$I,9,0)=0,"",VLOOKUP(D4&amp;M4,'Light Options'!$A:$I,9,0)),""))</f>
        <v/>
      </c>
      <c r="Q4" s="538">
        <f>IF(F4="","",F4)</f>
        <v>1</v>
      </c>
      <c r="R4" s="572" t="str">
        <f>IF(OR($D4="",$D4="Select"),"",IFERROR(VLOOKUP(D4&amp;M4,'Light Options'!$A:$J,10,0),0))</f>
        <v/>
      </c>
      <c r="S4" s="308" t="str">
        <f>IF(OR($D4="",$D4="Select"),"",IFERROR(VLOOKUP(D4&amp;M4,'Light Options'!$A:$K,11,0),0))</f>
        <v/>
      </c>
      <c r="T4" s="7"/>
      <c r="U4" s="7"/>
    </row>
    <row r="5" spans="1:21" x14ac:dyDescent="0.2">
      <c r="A5" s="538">
        <v>2</v>
      </c>
      <c r="B5" s="665"/>
      <c r="C5" s="665"/>
      <c r="D5" s="665" t="str">
        <f>IF(E5="","",VLOOKUP($E5,'Light Options'!A:B,2,0))</f>
        <v/>
      </c>
      <c r="E5" s="665"/>
      <c r="F5" s="665"/>
      <c r="G5" s="665"/>
      <c r="H5" s="538" t="str">
        <f>IF($D5="Select","",IFERROR(VLOOKUP($D5,'Light Options'!$B:$E,4,0),""))</f>
        <v/>
      </c>
      <c r="I5" s="538" t="str">
        <f>IF($D5="Select","",IFERROR(VLOOKUP($D5,'Light Options'!$B:$D,3,0),""))</f>
        <v/>
      </c>
      <c r="J5" s="665"/>
      <c r="K5" s="665"/>
      <c r="L5" s="665"/>
      <c r="M5" s="665" t="s">
        <v>428</v>
      </c>
      <c r="N5" s="571" t="str">
        <f>IF(OR($D5="",$D5="Select"),"",IFERROR(IF(VLOOKUP(D5&amp;M5,'Light Options'!$A:$H,8,0)=0,"",VLOOKUP(D5&amp;M5,'Light Options'!$A:$H,8,0)),""))</f>
        <v/>
      </c>
      <c r="O5" s="538" t="str">
        <f>IF(OR($D5="",$D5="Select"),"",IFERROR(IF(VLOOKUP(D5&amp;M5,'Light Options'!$A:$L,12,0)=0,"",VLOOKUP(D5&amp;M5,'Light Options'!$A:$L,12,0)),""))</f>
        <v/>
      </c>
      <c r="P5" s="538" t="str">
        <f>IF(OR($D5="",$D5="Select"),"",IFERROR(IF(VLOOKUP(D5&amp;M5,'Light Options'!$A:$I,9,0)=0,"",VLOOKUP(D5&amp;M5,'Light Options'!$A:$I,9,0)),""))</f>
        <v/>
      </c>
      <c r="Q5" s="538" t="str">
        <f t="shared" ref="Q5:Q63" si="0">IF(F5="","",F5)</f>
        <v/>
      </c>
      <c r="R5" s="572" t="str">
        <f>IF(OR($D5="",$D5="Select"),"",IFERROR(VLOOKUP(D5&amp;M5,'Light Options'!$A:$J,10,0),0))</f>
        <v/>
      </c>
      <c r="S5" s="308" t="str">
        <f>IF(OR($D5="",$D5="Select"),"",IFERROR(VLOOKUP(D5&amp;M5,'Light Options'!$A:$K,11,0),0))</f>
        <v/>
      </c>
      <c r="T5" s="7"/>
      <c r="U5" s="7"/>
    </row>
    <row r="6" spans="1:21" x14ac:dyDescent="0.2">
      <c r="A6" s="538">
        <v>3</v>
      </c>
      <c r="B6" s="665"/>
      <c r="C6" s="665"/>
      <c r="D6" s="665" t="str">
        <f>IF(E6="","",VLOOKUP($E6,'Light Options'!A:B,2,0))</f>
        <v/>
      </c>
      <c r="E6" s="665"/>
      <c r="F6" s="665"/>
      <c r="G6" s="665"/>
      <c r="H6" s="538" t="str">
        <f>IF($D6="Select","",IFERROR(VLOOKUP($D6,'Light Options'!$B:$E,4,0),""))</f>
        <v/>
      </c>
      <c r="I6" s="538" t="str">
        <f>IF($D6="Select","",IFERROR(VLOOKUP($D6,'Light Options'!$B:$D,3,0),""))</f>
        <v/>
      </c>
      <c r="J6" s="665"/>
      <c r="K6" s="665"/>
      <c r="L6" s="665"/>
      <c r="M6" s="665" t="s">
        <v>428</v>
      </c>
      <c r="N6" s="571" t="str">
        <f>IF(OR($D6="",$D6="Select"),"",IFERROR(IF(VLOOKUP(D6&amp;M6,'Light Options'!$A:$H,8,0)=0,"",VLOOKUP(D6&amp;M6,'Light Options'!$A:$H,8,0)),""))</f>
        <v/>
      </c>
      <c r="O6" s="538" t="str">
        <f>IF(OR($D6="",$D6="Select"),"",IFERROR(IF(VLOOKUP(D6&amp;M6,'Light Options'!$A:$L,12,0)=0,"",VLOOKUP(D6&amp;M6,'Light Options'!$A:$L,12,0)),""))</f>
        <v/>
      </c>
      <c r="P6" s="538" t="str">
        <f>IF(OR($D6="",$D6="Select"),"",IFERROR(IF(VLOOKUP(D6&amp;M6,'Light Options'!$A:$I,9,0)=0,"",VLOOKUP(D6&amp;M6,'Light Options'!$A:$I,9,0)),""))</f>
        <v/>
      </c>
      <c r="Q6" s="538" t="str">
        <f t="shared" si="0"/>
        <v/>
      </c>
      <c r="R6" s="572" t="str">
        <f>IF(OR($D6="",$D6="Select"),"",IFERROR(VLOOKUP(D6&amp;M6,'Light Options'!$A:$J,10,0),0))</f>
        <v/>
      </c>
      <c r="S6" s="308" t="str">
        <f>IF(OR($D6="",$D6="Select"),"",IFERROR(VLOOKUP(D6&amp;M6,'Light Options'!$A:$K,11,0),0))</f>
        <v/>
      </c>
      <c r="T6" s="7"/>
      <c r="U6" s="7"/>
    </row>
    <row r="7" spans="1:21" x14ac:dyDescent="0.2">
      <c r="A7" s="538">
        <v>4</v>
      </c>
      <c r="B7" s="665"/>
      <c r="C7" s="665"/>
      <c r="D7" s="665" t="str">
        <f>IF(E7="","",VLOOKUP($E7,'Light Options'!A:B,2,0))</f>
        <v/>
      </c>
      <c r="E7" s="665"/>
      <c r="F7" s="665"/>
      <c r="G7" s="665"/>
      <c r="H7" s="538" t="str">
        <f>IF($D7="Select","",IFERROR(VLOOKUP($D7,'Light Options'!$B:$E,4,0),""))</f>
        <v/>
      </c>
      <c r="I7" s="538" t="str">
        <f>IF($D7="Select","",IFERROR(VLOOKUP($D7,'Light Options'!$B:$D,3,0),""))</f>
        <v/>
      </c>
      <c r="J7" s="665"/>
      <c r="K7" s="665"/>
      <c r="L7" s="665"/>
      <c r="M7" s="665" t="s">
        <v>428</v>
      </c>
      <c r="N7" s="571" t="str">
        <f>IF(OR($D7="",$D7="Select"),"",IFERROR(IF(VLOOKUP(D7&amp;M7,'Light Options'!$A:$H,8,0)=0,"",VLOOKUP(D7&amp;M7,'Light Options'!$A:$H,8,0)),""))</f>
        <v/>
      </c>
      <c r="O7" s="538" t="str">
        <f>IF(OR($D7="",$D7="Select"),"",IFERROR(IF(VLOOKUP(D7&amp;M7,'Light Options'!$A:$L,12,0)=0,"",VLOOKUP(D7&amp;M7,'Light Options'!$A:$L,12,0)),""))</f>
        <v/>
      </c>
      <c r="P7" s="538" t="str">
        <f>IF(OR($D7="",$D7="Select"),"",IFERROR(IF(VLOOKUP(D7&amp;M7,'Light Options'!$A:$I,9,0)=0,"",VLOOKUP(D7&amp;M7,'Light Options'!$A:$I,9,0)),""))</f>
        <v/>
      </c>
      <c r="Q7" s="538" t="str">
        <f t="shared" si="0"/>
        <v/>
      </c>
      <c r="R7" s="572" t="str">
        <f>IF(OR($D7="",$D7="Select"),"",IFERROR(VLOOKUP(D7&amp;M7,'Light Options'!$A:$J,10,0),0))</f>
        <v/>
      </c>
      <c r="S7" s="308" t="str">
        <f>IF(OR($D7="",$D7="Select"),"",IFERROR(VLOOKUP(D7&amp;M7,'Light Options'!$A:$K,11,0),0))</f>
        <v/>
      </c>
      <c r="T7" s="7"/>
      <c r="U7" s="7"/>
    </row>
    <row r="8" spans="1:21" x14ac:dyDescent="0.2">
      <c r="A8" s="538">
        <v>5</v>
      </c>
      <c r="B8" s="665"/>
      <c r="C8" s="665"/>
      <c r="D8" s="665" t="str">
        <f>IF(E8="","",VLOOKUP($E8,'Light Options'!A:B,2,0))</f>
        <v/>
      </c>
      <c r="E8" s="665"/>
      <c r="F8" s="665"/>
      <c r="G8" s="665"/>
      <c r="H8" s="538" t="str">
        <f>IF($D8="Select","",IFERROR(VLOOKUP($D8,'Light Options'!$B:$E,4,0),""))</f>
        <v/>
      </c>
      <c r="I8" s="538" t="str">
        <f>IF($D8="Select","",IFERROR(VLOOKUP($D8,'Light Options'!$B:$D,3,0),""))</f>
        <v/>
      </c>
      <c r="J8" s="665"/>
      <c r="K8" s="665"/>
      <c r="L8" s="665"/>
      <c r="M8" s="665" t="s">
        <v>428</v>
      </c>
      <c r="N8" s="571" t="str">
        <f>IF(OR($D8="",$D8="Select"),"",IFERROR(IF(VLOOKUP(D8&amp;M8,'Light Options'!$A:$H,8,0)=0,"",VLOOKUP(D8&amp;M8,'Light Options'!$A:$H,8,0)),""))</f>
        <v/>
      </c>
      <c r="O8" s="538" t="str">
        <f>IF(OR($D8="",$D8="Select"),"",IFERROR(IF(VLOOKUP(D8&amp;M8,'Light Options'!$A:$L,12,0)=0,"",VLOOKUP(D8&amp;M8,'Light Options'!$A:$L,12,0)),""))</f>
        <v/>
      </c>
      <c r="P8" s="538" t="str">
        <f>IF(OR($D8="",$D8="Select"),"",IFERROR(IF(VLOOKUP(D8&amp;M8,'Light Options'!$A:$I,9,0)=0,"",VLOOKUP(D8&amp;M8,'Light Options'!$A:$I,9,0)),""))</f>
        <v/>
      </c>
      <c r="Q8" s="538" t="str">
        <f t="shared" si="0"/>
        <v/>
      </c>
      <c r="R8" s="572" t="str">
        <f>IF(OR($D8="",$D8="Select"),"",IFERROR(VLOOKUP(D8&amp;M8,'Light Options'!$A:$J,10,0),0))</f>
        <v/>
      </c>
      <c r="S8" s="308" t="str">
        <f>IF(OR($D8="",$D8="Select"),"",IFERROR(VLOOKUP(D8&amp;M8,'Light Options'!$A:$K,11,0),0))</f>
        <v/>
      </c>
      <c r="T8" s="7"/>
      <c r="U8" s="7"/>
    </row>
    <row r="9" spans="1:21" x14ac:dyDescent="0.2">
      <c r="A9" s="538">
        <v>6</v>
      </c>
      <c r="B9" s="665"/>
      <c r="C9" s="665"/>
      <c r="D9" s="665" t="str">
        <f>IF(E9="","",VLOOKUP($E9,'Light Options'!A:B,2,0))</f>
        <v/>
      </c>
      <c r="E9" s="665"/>
      <c r="F9" s="665"/>
      <c r="G9" s="665"/>
      <c r="H9" s="538" t="str">
        <f>IF($D9="Select","",IFERROR(VLOOKUP($D9,'Light Options'!$B:$E,4,0),""))</f>
        <v/>
      </c>
      <c r="I9" s="538" t="str">
        <f>IF($D9="Select","",IFERROR(VLOOKUP($D9,'Light Options'!$B:$D,3,0),""))</f>
        <v/>
      </c>
      <c r="J9" s="665"/>
      <c r="K9" s="665"/>
      <c r="L9" s="665"/>
      <c r="M9" s="665" t="s">
        <v>428</v>
      </c>
      <c r="N9" s="571" t="str">
        <f>IF(OR($D9="",$D9="Select"),"",IFERROR(IF(VLOOKUP(D9&amp;M9,'Light Options'!$A:$H,8,0)=0,"",VLOOKUP(D9&amp;M9,'Light Options'!$A:$H,8,0)),""))</f>
        <v/>
      </c>
      <c r="O9" s="538" t="str">
        <f>IF(OR($D9="",$D9="Select"),"",IFERROR(IF(VLOOKUP(D9&amp;M9,'Light Options'!$A:$L,12,0)=0,"",VLOOKUP(D9&amp;M9,'Light Options'!$A:$L,12,0)),""))</f>
        <v/>
      </c>
      <c r="P9" s="538" t="str">
        <f>IF(OR($D9="",$D9="Select"),"",IFERROR(IF(VLOOKUP(D9&amp;M9,'Light Options'!$A:$I,9,0)=0,"",VLOOKUP(D9&amp;M9,'Light Options'!$A:$I,9,0)),""))</f>
        <v/>
      </c>
      <c r="Q9" s="538" t="str">
        <f t="shared" si="0"/>
        <v/>
      </c>
      <c r="R9" s="572" t="str">
        <f>IF(OR($D9="",$D9="Select"),"",IFERROR(VLOOKUP(D9&amp;M9,'Light Options'!$A:$J,10,0),0))</f>
        <v/>
      </c>
      <c r="S9" s="308" t="str">
        <f>IF(OR($D9="",$D9="Select"),"",IFERROR(VLOOKUP(D9&amp;M9,'Light Options'!$A:$K,11,0),0))</f>
        <v/>
      </c>
      <c r="T9" s="7"/>
      <c r="U9" s="7"/>
    </row>
    <row r="10" spans="1:21" x14ac:dyDescent="0.2">
      <c r="A10" s="538">
        <v>7</v>
      </c>
      <c r="B10" s="665"/>
      <c r="C10" s="665"/>
      <c r="D10" s="665" t="str">
        <f>IF(E10="","",VLOOKUP($E10,'Light Options'!A:B,2,0))</f>
        <v/>
      </c>
      <c r="E10" s="665"/>
      <c r="F10" s="665"/>
      <c r="G10" s="665"/>
      <c r="H10" s="538" t="str">
        <f>IF($D10="Select","",IFERROR(VLOOKUP($D10,'Light Options'!$B:$E,4,0),""))</f>
        <v/>
      </c>
      <c r="I10" s="538" t="str">
        <f>IF($D10="Select","",IFERROR(VLOOKUP($D10,'Light Options'!$B:$D,3,0),""))</f>
        <v/>
      </c>
      <c r="J10" s="665"/>
      <c r="K10" s="665"/>
      <c r="L10" s="665"/>
      <c r="M10" s="665" t="s">
        <v>428</v>
      </c>
      <c r="N10" s="571" t="str">
        <f>IF(OR($D10="",$D10="Select"),"",IFERROR(IF(VLOOKUP(D10&amp;M10,'Light Options'!$A:$H,8,0)=0,"",VLOOKUP(D10&amp;M10,'Light Options'!$A:$H,8,0)),""))</f>
        <v/>
      </c>
      <c r="O10" s="538" t="str">
        <f>IF(OR($D10="",$D10="Select"),"",IFERROR(IF(VLOOKUP(D10&amp;M10,'Light Options'!$A:$L,12,0)=0,"",VLOOKUP(D10&amp;M10,'Light Options'!$A:$L,12,0)),""))</f>
        <v/>
      </c>
      <c r="P10" s="538" t="str">
        <f>IF(OR($D10="",$D10="Select"),"",IFERROR(IF(VLOOKUP(D10&amp;M10,'Light Options'!$A:$I,9,0)=0,"",VLOOKUP(D10&amp;M10,'Light Options'!$A:$I,9,0)),""))</f>
        <v/>
      </c>
      <c r="Q10" s="538" t="str">
        <f t="shared" si="0"/>
        <v/>
      </c>
      <c r="R10" s="572" t="str">
        <f>IF(OR($D10="",$D10="Select"),"",IFERROR(VLOOKUP(D10&amp;M10,'Light Options'!$A:$J,10,0),0))</f>
        <v/>
      </c>
      <c r="S10" s="308" t="str">
        <f>IF(OR($D10="",$D10="Select"),"",IFERROR(VLOOKUP(D10&amp;M10,'Light Options'!$A:$K,11,0),0))</f>
        <v/>
      </c>
      <c r="T10" s="7"/>
      <c r="U10" s="7"/>
    </row>
    <row r="11" spans="1:21" x14ac:dyDescent="0.2">
      <c r="A11" s="538">
        <v>8</v>
      </c>
      <c r="B11" s="665"/>
      <c r="C11" s="665"/>
      <c r="D11" s="665" t="str">
        <f>IF(E11="","",VLOOKUP($E11,'Light Options'!A:B,2,0))</f>
        <v/>
      </c>
      <c r="E11" s="665"/>
      <c r="F11" s="665"/>
      <c r="G11" s="665"/>
      <c r="H11" s="538" t="str">
        <f>IF($D11="Select","",IFERROR(VLOOKUP($D11,'Light Options'!$B:$E,4,0),""))</f>
        <v/>
      </c>
      <c r="I11" s="538" t="str">
        <f>IF($D11="Select","",IFERROR(VLOOKUP($D11,'Light Options'!$B:$D,3,0),""))</f>
        <v/>
      </c>
      <c r="J11" s="665"/>
      <c r="K11" s="665"/>
      <c r="L11" s="665"/>
      <c r="M11" s="665" t="s">
        <v>428</v>
      </c>
      <c r="N11" s="571" t="str">
        <f>IF(OR($D11="",$D11="Select"),"",IFERROR(IF(VLOOKUP(D11&amp;M11,'Light Options'!$A:$H,8,0)=0,"",VLOOKUP(D11&amp;M11,'Light Options'!$A:$H,8,0)),""))</f>
        <v/>
      </c>
      <c r="O11" s="538" t="str">
        <f>IF(OR($D11="",$D11="Select"),"",IFERROR(IF(VLOOKUP(D11&amp;M11,'Light Options'!$A:$L,12,0)=0,"",VLOOKUP(D11&amp;M11,'Light Options'!$A:$L,12,0)),""))</f>
        <v/>
      </c>
      <c r="P11" s="538" t="str">
        <f>IF(OR($D11="",$D11="Select"),"",IFERROR(IF(VLOOKUP(D11&amp;M11,'Light Options'!$A:$I,9,0)=0,"",VLOOKUP(D11&amp;M11,'Light Options'!$A:$I,9,0)),""))</f>
        <v/>
      </c>
      <c r="Q11" s="538" t="str">
        <f t="shared" si="0"/>
        <v/>
      </c>
      <c r="R11" s="572" t="str">
        <f>IF(OR($D11="",$D11="Select"),"",IFERROR(VLOOKUP(D11&amp;M11,'Light Options'!$A:$J,10,0),0))</f>
        <v/>
      </c>
      <c r="S11" s="308" t="str">
        <f>IF(OR($D11="",$D11="Select"),"",IFERROR(VLOOKUP(D11&amp;M11,'Light Options'!$A:$K,11,0),0))</f>
        <v/>
      </c>
      <c r="T11" s="7"/>
      <c r="U11" s="7"/>
    </row>
    <row r="12" spans="1:21" x14ac:dyDescent="0.2">
      <c r="A12" s="538">
        <v>9</v>
      </c>
      <c r="B12" s="665"/>
      <c r="C12" s="665"/>
      <c r="D12" s="665" t="str">
        <f>IF(E12="","",VLOOKUP($E12,'Light Options'!A:B,2,0))</f>
        <v/>
      </c>
      <c r="E12" s="665"/>
      <c r="F12" s="665"/>
      <c r="G12" s="665"/>
      <c r="H12" s="538" t="str">
        <f>IF($D12="Select","",IFERROR(VLOOKUP($D12,'Light Options'!$B:$E,4,0),""))</f>
        <v/>
      </c>
      <c r="I12" s="538" t="str">
        <f>IF($D12="Select","",IFERROR(VLOOKUP($D12,'Light Options'!$B:$D,3,0),""))</f>
        <v/>
      </c>
      <c r="J12" s="665"/>
      <c r="K12" s="665"/>
      <c r="L12" s="665"/>
      <c r="M12" s="665" t="s">
        <v>428</v>
      </c>
      <c r="N12" s="571" t="str">
        <f>IF(OR($D12="",$D12="Select"),"",IFERROR(IF(VLOOKUP(D12&amp;M12,'Light Options'!$A:$H,8,0)=0,"",VLOOKUP(D12&amp;M12,'Light Options'!$A:$H,8,0)),""))</f>
        <v/>
      </c>
      <c r="O12" s="538" t="str">
        <f>IF(OR($D12="",$D12="Select"),"",IFERROR(IF(VLOOKUP(D12&amp;M12,'Light Options'!$A:$L,12,0)=0,"",VLOOKUP(D12&amp;M12,'Light Options'!$A:$L,12,0)),""))</f>
        <v/>
      </c>
      <c r="P12" s="538" t="str">
        <f>IF(OR($D12="",$D12="Select"),"",IFERROR(IF(VLOOKUP(D12&amp;M12,'Light Options'!$A:$I,9,0)=0,"",VLOOKUP(D12&amp;M12,'Light Options'!$A:$I,9,0)),""))</f>
        <v/>
      </c>
      <c r="Q12" s="538" t="str">
        <f t="shared" si="0"/>
        <v/>
      </c>
      <c r="R12" s="572" t="str">
        <f>IF(OR($D12="",$D12="Select"),"",IFERROR(VLOOKUP(D12&amp;M12,'Light Options'!$A:$J,10,0),0))</f>
        <v/>
      </c>
      <c r="S12" s="308" t="str">
        <f>IF(OR($D12="",$D12="Select"),"",IFERROR(VLOOKUP(D12&amp;M12,'Light Options'!$A:$K,11,0),0))</f>
        <v/>
      </c>
      <c r="T12" s="7"/>
      <c r="U12" s="7"/>
    </row>
    <row r="13" spans="1:21" x14ac:dyDescent="0.2">
      <c r="A13" s="538">
        <v>10</v>
      </c>
      <c r="B13" s="665"/>
      <c r="C13" s="665"/>
      <c r="D13" s="665" t="str">
        <f>IF(E13="","",VLOOKUP($E13,'Light Options'!A:B,2,0))</f>
        <v/>
      </c>
      <c r="E13" s="665"/>
      <c r="F13" s="665"/>
      <c r="G13" s="665"/>
      <c r="H13" s="538" t="str">
        <f>IF($D13="Select","",IFERROR(VLOOKUP($D13,'Light Options'!$B:$E,4,0),""))</f>
        <v/>
      </c>
      <c r="I13" s="538" t="str">
        <f>IF($D13="Select","",IFERROR(VLOOKUP($D13,'Light Options'!$B:$D,3,0),""))</f>
        <v/>
      </c>
      <c r="J13" s="665"/>
      <c r="K13" s="665"/>
      <c r="L13" s="665"/>
      <c r="M13" s="665" t="s">
        <v>428</v>
      </c>
      <c r="N13" s="571" t="str">
        <f>IF(OR($D13="",$D13="Select"),"",IFERROR(IF(VLOOKUP(D13&amp;M13,'Light Options'!$A:$H,8,0)=0,"",VLOOKUP(D13&amp;M13,'Light Options'!$A:$H,8,0)),""))</f>
        <v/>
      </c>
      <c r="O13" s="538" t="str">
        <f>IF(OR($D13="",$D13="Select"),"",IFERROR(IF(VLOOKUP(D13&amp;M13,'Light Options'!$A:$L,12,0)=0,"",VLOOKUP(D13&amp;M13,'Light Options'!$A:$L,12,0)),""))</f>
        <v/>
      </c>
      <c r="P13" s="538" t="str">
        <f>IF(OR($D13="",$D13="Select"),"",IFERROR(IF(VLOOKUP(D13&amp;M13,'Light Options'!$A:$I,9,0)=0,"",VLOOKUP(D13&amp;M13,'Light Options'!$A:$I,9,0)),""))</f>
        <v/>
      </c>
      <c r="Q13" s="538" t="str">
        <f t="shared" si="0"/>
        <v/>
      </c>
      <c r="R13" s="572" t="str">
        <f>IF(OR($D13="",$D13="Select"),"",IFERROR(VLOOKUP(D13&amp;M13,'Light Options'!$A:$J,10,0),0))</f>
        <v/>
      </c>
      <c r="S13" s="308" t="str">
        <f>IF(OR($D13="",$D13="Select"),"",IFERROR(VLOOKUP(D13&amp;M13,'Light Options'!$A:$K,11,0),0))</f>
        <v/>
      </c>
      <c r="T13" s="7"/>
      <c r="U13" s="7"/>
    </row>
    <row r="14" spans="1:21" x14ac:dyDescent="0.2">
      <c r="A14" s="538">
        <v>11</v>
      </c>
      <c r="B14" s="665"/>
      <c r="C14" s="665"/>
      <c r="D14" s="665" t="str">
        <f>IF(E14="","",VLOOKUP($E14,'Light Options'!A:B,2,0))</f>
        <v/>
      </c>
      <c r="E14" s="665"/>
      <c r="F14" s="665"/>
      <c r="G14" s="665"/>
      <c r="H14" s="538" t="str">
        <f>IF($D14="Select","",IFERROR(VLOOKUP($D14,'Light Options'!$B:$E,4,0),""))</f>
        <v/>
      </c>
      <c r="I14" s="538" t="str">
        <f>IF($D14="Select","",IFERROR(VLOOKUP($D14,'Light Options'!$B:$D,3,0),""))</f>
        <v/>
      </c>
      <c r="J14" s="665"/>
      <c r="K14" s="665"/>
      <c r="L14" s="665"/>
      <c r="M14" s="665" t="s">
        <v>428</v>
      </c>
      <c r="N14" s="571" t="str">
        <f>IF(OR($D14="",$D14="Select"),"",IFERROR(IF(VLOOKUP(D14&amp;M14,'Light Options'!$A:$H,8,0)=0,"",VLOOKUP(D14&amp;M14,'Light Options'!$A:$H,8,0)),""))</f>
        <v/>
      </c>
      <c r="O14" s="538" t="str">
        <f>IF(OR($D14="",$D14="Select"),"",IFERROR(IF(VLOOKUP(D14&amp;M14,'Light Options'!$A:$L,12,0)=0,"",VLOOKUP(D14&amp;M14,'Light Options'!$A:$L,12,0)),""))</f>
        <v/>
      </c>
      <c r="P14" s="538" t="str">
        <f>IF(OR($D14="",$D14="Select"),"",IFERROR(IF(VLOOKUP(D14&amp;M14,'Light Options'!$A:$I,9,0)=0,"",VLOOKUP(D14&amp;M14,'Light Options'!$A:$I,9,0)),""))</f>
        <v/>
      </c>
      <c r="Q14" s="538" t="str">
        <f t="shared" si="0"/>
        <v/>
      </c>
      <c r="R14" s="572" t="str">
        <f>IF(OR($D14="",$D14="Select"),"",IFERROR(VLOOKUP(D14&amp;M14,'Light Options'!$A:$J,10,0),0))</f>
        <v/>
      </c>
      <c r="S14" s="308" t="str">
        <f>IF(OR($D14="",$D14="Select"),"",IFERROR(VLOOKUP(D14&amp;M14,'Light Options'!$A:$K,11,0),0))</f>
        <v/>
      </c>
      <c r="T14" s="7"/>
      <c r="U14" s="7"/>
    </row>
    <row r="15" spans="1:21" x14ac:dyDescent="0.2">
      <c r="A15" s="538">
        <v>12</v>
      </c>
      <c r="B15" s="665"/>
      <c r="C15" s="665"/>
      <c r="D15" s="665" t="str">
        <f>IF(E15="","",VLOOKUP($E15,'Light Options'!A:B,2,0))</f>
        <v/>
      </c>
      <c r="E15" s="665"/>
      <c r="F15" s="665"/>
      <c r="G15" s="665"/>
      <c r="H15" s="538" t="str">
        <f>IF($D15="Select","",IFERROR(VLOOKUP($D15,'Light Options'!$B:$E,4,0),""))</f>
        <v/>
      </c>
      <c r="I15" s="538" t="str">
        <f>IF($D15="Select","",IFERROR(VLOOKUP($D15,'Light Options'!$B:$D,3,0),""))</f>
        <v/>
      </c>
      <c r="J15" s="665"/>
      <c r="K15" s="665"/>
      <c r="L15" s="665"/>
      <c r="M15" s="665" t="s">
        <v>428</v>
      </c>
      <c r="N15" s="571" t="str">
        <f>IF(OR($D15="",$D15="Select"),"",IFERROR(IF(VLOOKUP(D15&amp;M15,'Light Options'!$A:$H,8,0)=0,"",VLOOKUP(D15&amp;M15,'Light Options'!$A:$H,8,0)),""))</f>
        <v/>
      </c>
      <c r="O15" s="538" t="str">
        <f>IF(OR($D15="",$D15="Select"),"",IFERROR(IF(VLOOKUP(D15&amp;M15,'Light Options'!$A:$L,12,0)=0,"",VLOOKUP(D15&amp;M15,'Light Options'!$A:$L,12,0)),""))</f>
        <v/>
      </c>
      <c r="P15" s="538" t="str">
        <f>IF(OR($D15="",$D15="Select"),"",IFERROR(IF(VLOOKUP(D15&amp;M15,'Light Options'!$A:$I,9,0)=0,"",VLOOKUP(D15&amp;M15,'Light Options'!$A:$I,9,0)),""))</f>
        <v/>
      </c>
      <c r="Q15" s="538" t="str">
        <f t="shared" si="0"/>
        <v/>
      </c>
      <c r="R15" s="572" t="str">
        <f>IF(OR($D15="",$D15="Select"),"",IFERROR(VLOOKUP(D15&amp;M15,'Light Options'!$A:$J,10,0),0))</f>
        <v/>
      </c>
      <c r="S15" s="308" t="str">
        <f>IF(OR($D15="",$D15="Select"),"",IFERROR(VLOOKUP(D15&amp;M15,'Light Options'!$A:$K,11,0),0))</f>
        <v/>
      </c>
      <c r="T15" s="7"/>
      <c r="U15" s="7"/>
    </row>
    <row r="16" spans="1:21" x14ac:dyDescent="0.2">
      <c r="A16" s="538">
        <v>13</v>
      </c>
      <c r="B16" s="665"/>
      <c r="C16" s="665"/>
      <c r="D16" s="665" t="str">
        <f>IF(E16="","",VLOOKUP($E16,'Light Options'!A:B,2,0))</f>
        <v/>
      </c>
      <c r="E16" s="665"/>
      <c r="F16" s="665"/>
      <c r="G16" s="665"/>
      <c r="H16" s="538" t="str">
        <f>IF($D16="Select","",IFERROR(VLOOKUP($D16,'Light Options'!$B:$E,4,0),""))</f>
        <v/>
      </c>
      <c r="I16" s="538" t="str">
        <f>IF($D16="Select","",IFERROR(VLOOKUP($D16,'Light Options'!$B:$D,3,0),""))</f>
        <v/>
      </c>
      <c r="J16" s="665"/>
      <c r="K16" s="665"/>
      <c r="L16" s="665"/>
      <c r="M16" s="665" t="s">
        <v>428</v>
      </c>
      <c r="N16" s="571" t="str">
        <f>IF(OR($D16="",$D16="Select"),"",IFERROR(IF(VLOOKUP(D16&amp;M16,'Light Options'!$A:$H,8,0)=0,"",VLOOKUP(D16&amp;M16,'Light Options'!$A:$H,8,0)),""))</f>
        <v/>
      </c>
      <c r="O16" s="538" t="str">
        <f>IF(OR($D16="",$D16="Select"),"",IFERROR(IF(VLOOKUP(D16&amp;M16,'Light Options'!$A:$L,12,0)=0,"",VLOOKUP(D16&amp;M16,'Light Options'!$A:$L,12,0)),""))</f>
        <v/>
      </c>
      <c r="P16" s="538" t="str">
        <f>IF(OR($D16="",$D16="Select"),"",IFERROR(IF(VLOOKUP(D16&amp;M16,'Light Options'!$A:$I,9,0)=0,"",VLOOKUP(D16&amp;M16,'Light Options'!$A:$I,9,0)),""))</f>
        <v/>
      </c>
      <c r="Q16" s="538" t="str">
        <f t="shared" si="0"/>
        <v/>
      </c>
      <c r="R16" s="572" t="str">
        <f>IF(OR($D16="",$D16="Select"),"",IFERROR(VLOOKUP(D16&amp;M16,'Light Options'!$A:$J,10,0),0))</f>
        <v/>
      </c>
      <c r="S16" s="308" t="str">
        <f>IF(OR($D16="",$D16="Select"),"",IFERROR(VLOOKUP(D16&amp;M16,'Light Options'!$A:$K,11,0),0))</f>
        <v/>
      </c>
      <c r="T16" s="7"/>
      <c r="U16" s="7"/>
    </row>
    <row r="17" spans="1:21" x14ac:dyDescent="0.2">
      <c r="A17" s="538">
        <v>14</v>
      </c>
      <c r="B17" s="665"/>
      <c r="C17" s="665"/>
      <c r="D17" s="665" t="str">
        <f>IF(E17="","",VLOOKUP($E17,'Light Options'!A:B,2,0))</f>
        <v/>
      </c>
      <c r="E17" s="665"/>
      <c r="F17" s="665"/>
      <c r="G17" s="665"/>
      <c r="H17" s="538" t="str">
        <f>IF($D17="Select","",IFERROR(VLOOKUP($D17,'Light Options'!$B:$E,4,0),""))</f>
        <v/>
      </c>
      <c r="I17" s="538" t="str">
        <f>IF($D17="Select","",IFERROR(VLOOKUP($D17,'Light Options'!$B:$D,3,0),""))</f>
        <v/>
      </c>
      <c r="J17" s="665"/>
      <c r="K17" s="665"/>
      <c r="L17" s="665"/>
      <c r="M17" s="665" t="s">
        <v>428</v>
      </c>
      <c r="N17" s="571" t="str">
        <f>IF(OR($D17="",$D17="Select"),"",IFERROR(IF(VLOOKUP(D17&amp;M17,'Light Options'!$A:$H,8,0)=0,"",VLOOKUP(D17&amp;M17,'Light Options'!$A:$H,8,0)),""))</f>
        <v/>
      </c>
      <c r="O17" s="538" t="str">
        <f>IF(OR($D17="",$D17="Select"),"",IFERROR(IF(VLOOKUP(D17&amp;M17,'Light Options'!$A:$L,12,0)=0,"",VLOOKUP(D17&amp;M17,'Light Options'!$A:$L,12,0)),""))</f>
        <v/>
      </c>
      <c r="P17" s="538" t="str">
        <f>IF(OR($D17="",$D17="Select"),"",IFERROR(IF(VLOOKUP(D17&amp;M17,'Light Options'!$A:$I,9,0)=0,"",VLOOKUP(D17&amp;M17,'Light Options'!$A:$I,9,0)),""))</f>
        <v/>
      </c>
      <c r="Q17" s="538" t="str">
        <f t="shared" si="0"/>
        <v/>
      </c>
      <c r="R17" s="572" t="str">
        <f>IF(OR($D17="",$D17="Select"),"",IFERROR(VLOOKUP(D17&amp;M17,'Light Options'!$A:$J,10,0),0))</f>
        <v/>
      </c>
      <c r="S17" s="308" t="str">
        <f>IF(OR($D17="",$D17="Select"),"",IFERROR(VLOOKUP(D17&amp;M17,'Light Options'!$A:$K,11,0),0))</f>
        <v/>
      </c>
      <c r="T17" s="7"/>
      <c r="U17" s="7"/>
    </row>
    <row r="18" spans="1:21" x14ac:dyDescent="0.2">
      <c r="A18" s="538">
        <v>15</v>
      </c>
      <c r="B18" s="665"/>
      <c r="C18" s="665"/>
      <c r="D18" s="665" t="str">
        <f>IF(E18="","",VLOOKUP($E18,'Light Options'!A:B,2,0))</f>
        <v/>
      </c>
      <c r="E18" s="665"/>
      <c r="F18" s="665"/>
      <c r="G18" s="665"/>
      <c r="H18" s="538" t="str">
        <f>IF($D18="Select","",IFERROR(VLOOKUP($D18,'Light Options'!$B:$E,4,0),""))</f>
        <v/>
      </c>
      <c r="I18" s="538" t="str">
        <f>IF($D18="Select","",IFERROR(VLOOKUP($D18,'Light Options'!$B:$D,3,0),""))</f>
        <v/>
      </c>
      <c r="J18" s="665"/>
      <c r="K18" s="665"/>
      <c r="L18" s="665"/>
      <c r="M18" s="665" t="s">
        <v>428</v>
      </c>
      <c r="N18" s="571" t="str">
        <f>IF(OR($D18="",$D18="Select"),"",IFERROR(IF(VLOOKUP(D18&amp;M18,'Light Options'!$A:$H,8,0)=0,"",VLOOKUP(D18&amp;M18,'Light Options'!$A:$H,8,0)),""))</f>
        <v/>
      </c>
      <c r="O18" s="538" t="str">
        <f>IF(OR($D18="",$D18="Select"),"",IFERROR(IF(VLOOKUP(D18&amp;M18,'Light Options'!$A:$L,12,0)=0,"",VLOOKUP(D18&amp;M18,'Light Options'!$A:$L,12,0)),""))</f>
        <v/>
      </c>
      <c r="P18" s="538" t="str">
        <f>IF(OR($D18="",$D18="Select"),"",IFERROR(IF(VLOOKUP(D18&amp;M18,'Light Options'!$A:$I,9,0)=0,"",VLOOKUP(D18&amp;M18,'Light Options'!$A:$I,9,0)),""))</f>
        <v/>
      </c>
      <c r="Q18" s="538" t="str">
        <f t="shared" si="0"/>
        <v/>
      </c>
      <c r="R18" s="572" t="str">
        <f>IF(OR($D18="",$D18="Select"),"",IFERROR(VLOOKUP(D18&amp;M18,'Light Options'!$A:$J,10,0),0))</f>
        <v/>
      </c>
      <c r="S18" s="308" t="str">
        <f>IF(OR($D18="",$D18="Select"),"",IFERROR(VLOOKUP(D18&amp;M18,'Light Options'!$A:$K,11,0),0))</f>
        <v/>
      </c>
      <c r="T18" s="7"/>
      <c r="U18" s="7"/>
    </row>
    <row r="19" spans="1:21" x14ac:dyDescent="0.2">
      <c r="A19" s="538">
        <v>16</v>
      </c>
      <c r="B19" s="665"/>
      <c r="C19" s="665"/>
      <c r="D19" s="665" t="str">
        <f>IF(E19="","",VLOOKUP($E19,'Light Options'!A:B,2,0))</f>
        <v/>
      </c>
      <c r="E19" s="665"/>
      <c r="F19" s="665"/>
      <c r="G19" s="665"/>
      <c r="H19" s="538" t="str">
        <f>IF($D19="Select","",IFERROR(VLOOKUP($D19,'Light Options'!$B:$E,4,0),""))</f>
        <v/>
      </c>
      <c r="I19" s="538" t="str">
        <f>IF($D19="Select","",IFERROR(VLOOKUP($D19,'Light Options'!$B:$D,3,0),""))</f>
        <v/>
      </c>
      <c r="J19" s="665"/>
      <c r="K19" s="665"/>
      <c r="L19" s="665"/>
      <c r="M19" s="665" t="s">
        <v>428</v>
      </c>
      <c r="N19" s="571" t="str">
        <f>IF(OR($D19="",$D19="Select"),"",IFERROR(IF(VLOOKUP(D19&amp;M19,'Light Options'!$A:$H,8,0)=0,"",VLOOKUP(D19&amp;M19,'Light Options'!$A:$H,8,0)),""))</f>
        <v/>
      </c>
      <c r="O19" s="538" t="str">
        <f>IF(OR($D19="",$D19="Select"),"",IFERROR(IF(VLOOKUP(D19&amp;M19,'Light Options'!$A:$L,12,0)=0,"",VLOOKUP(D19&amp;M19,'Light Options'!$A:$L,12,0)),""))</f>
        <v/>
      </c>
      <c r="P19" s="538" t="str">
        <f>IF(OR($D19="",$D19="Select"),"",IFERROR(IF(VLOOKUP(D19&amp;M19,'Light Options'!$A:$I,9,0)=0,"",VLOOKUP(D19&amp;M19,'Light Options'!$A:$I,9,0)),""))</f>
        <v/>
      </c>
      <c r="Q19" s="538" t="str">
        <f t="shared" si="0"/>
        <v/>
      </c>
      <c r="R19" s="572" t="str">
        <f>IF(OR($D19="",$D19="Select"),"",IFERROR(VLOOKUP(D19&amp;M19,'Light Options'!$A:$J,10,0),0))</f>
        <v/>
      </c>
      <c r="S19" s="308" t="str">
        <f>IF(OR($D19="",$D19="Select"),"",IFERROR(VLOOKUP(D19&amp;M19,'Light Options'!$A:$K,11,0),0))</f>
        <v/>
      </c>
      <c r="T19" s="7"/>
      <c r="U19" s="7"/>
    </row>
    <row r="20" spans="1:21" x14ac:dyDescent="0.2">
      <c r="A20" s="538">
        <v>17</v>
      </c>
      <c r="B20" s="665"/>
      <c r="C20" s="665"/>
      <c r="D20" s="665" t="str">
        <f>IF(E20="","",VLOOKUP($E20,'Light Options'!A:B,2,0))</f>
        <v/>
      </c>
      <c r="E20" s="665"/>
      <c r="F20" s="665"/>
      <c r="G20" s="665"/>
      <c r="H20" s="538" t="str">
        <f>IF($D20="Select","",IFERROR(VLOOKUP($D20,'Light Options'!$B:$E,4,0),""))</f>
        <v/>
      </c>
      <c r="I20" s="538" t="str">
        <f>IF($D20="Select","",IFERROR(VLOOKUP($D20,'Light Options'!$B:$D,3,0),""))</f>
        <v/>
      </c>
      <c r="J20" s="665"/>
      <c r="K20" s="665"/>
      <c r="L20" s="665"/>
      <c r="M20" s="665" t="s">
        <v>428</v>
      </c>
      <c r="N20" s="571" t="str">
        <f>IF(OR($D20="",$D20="Select"),"",IFERROR(IF(VLOOKUP(D20&amp;M20,'Light Options'!$A:$H,8,0)=0,"",VLOOKUP(D20&amp;M20,'Light Options'!$A:$H,8,0)),""))</f>
        <v/>
      </c>
      <c r="O20" s="538" t="str">
        <f>IF(OR($D20="",$D20="Select"),"",IFERROR(IF(VLOOKUP(D20&amp;M20,'Light Options'!$A:$L,12,0)=0,"",VLOOKUP(D20&amp;M20,'Light Options'!$A:$L,12,0)),""))</f>
        <v/>
      </c>
      <c r="P20" s="538" t="str">
        <f>IF(OR($D20="",$D20="Select"),"",IFERROR(IF(VLOOKUP(D20&amp;M20,'Light Options'!$A:$I,9,0)=0,"",VLOOKUP(D20&amp;M20,'Light Options'!$A:$I,9,0)),""))</f>
        <v/>
      </c>
      <c r="Q20" s="538" t="str">
        <f t="shared" si="0"/>
        <v/>
      </c>
      <c r="R20" s="572" t="str">
        <f>IF(OR($D20="",$D20="Select"),"",IFERROR(VLOOKUP(D20&amp;M20,'Light Options'!$A:$J,10,0),0))</f>
        <v/>
      </c>
      <c r="S20" s="308" t="str">
        <f>IF(OR($D20="",$D20="Select"),"",IFERROR(VLOOKUP(D20&amp;M20,'Light Options'!$A:$K,11,0),0))</f>
        <v/>
      </c>
      <c r="T20" s="7"/>
      <c r="U20" s="7"/>
    </row>
    <row r="21" spans="1:21" x14ac:dyDescent="0.2">
      <c r="A21" s="538">
        <v>18</v>
      </c>
      <c r="B21" s="665"/>
      <c r="C21" s="665"/>
      <c r="D21" s="665" t="str">
        <f>IF(E21="","",VLOOKUP($E21,'Light Options'!A:B,2,0))</f>
        <v/>
      </c>
      <c r="E21" s="665"/>
      <c r="F21" s="665"/>
      <c r="G21" s="665"/>
      <c r="H21" s="538" t="str">
        <f>IF($D21="Select","",IFERROR(VLOOKUP($D21,'Light Options'!$B:$E,4,0),""))</f>
        <v/>
      </c>
      <c r="I21" s="538" t="str">
        <f>IF($D21="Select","",IFERROR(VLOOKUP($D21,'Light Options'!$B:$D,3,0),""))</f>
        <v/>
      </c>
      <c r="J21" s="665"/>
      <c r="K21" s="665"/>
      <c r="L21" s="665"/>
      <c r="M21" s="665" t="s">
        <v>428</v>
      </c>
      <c r="N21" s="571" t="str">
        <f>IF(OR($D21="",$D21="Select"),"",IFERROR(IF(VLOOKUP(D21&amp;M21,'Light Options'!$A:$H,8,0)=0,"",VLOOKUP(D21&amp;M21,'Light Options'!$A:$H,8,0)),""))</f>
        <v/>
      </c>
      <c r="O21" s="538" t="str">
        <f>IF(OR($D21="",$D21="Select"),"",IFERROR(IF(VLOOKUP(D21&amp;M21,'Light Options'!$A:$L,12,0)=0,"",VLOOKUP(D21&amp;M21,'Light Options'!$A:$L,12,0)),""))</f>
        <v/>
      </c>
      <c r="P21" s="538" t="str">
        <f>IF(OR($D21="",$D21="Select"),"",IFERROR(IF(VLOOKUP(D21&amp;M21,'Light Options'!$A:$I,9,0)=0,"",VLOOKUP(D21&amp;M21,'Light Options'!$A:$I,9,0)),""))</f>
        <v/>
      </c>
      <c r="Q21" s="538" t="str">
        <f t="shared" si="0"/>
        <v/>
      </c>
      <c r="R21" s="572" t="str">
        <f>IF(OR($D21="",$D21="Select"),"",IFERROR(VLOOKUP(D21&amp;M21,'Light Options'!$A:$J,10,0),0))</f>
        <v/>
      </c>
      <c r="S21" s="308" t="str">
        <f>IF(OR($D21="",$D21="Select"),"",IFERROR(VLOOKUP(D21&amp;M21,'Light Options'!$A:$K,11,0),0))</f>
        <v/>
      </c>
      <c r="T21" s="7"/>
      <c r="U21" s="7"/>
    </row>
    <row r="22" spans="1:21" x14ac:dyDescent="0.2">
      <c r="A22" s="538">
        <v>19</v>
      </c>
      <c r="B22" s="665"/>
      <c r="C22" s="665"/>
      <c r="D22" s="665" t="str">
        <f>IF(E22="","",VLOOKUP($E22,'Light Options'!A:B,2,0))</f>
        <v/>
      </c>
      <c r="E22" s="665"/>
      <c r="F22" s="665"/>
      <c r="G22" s="665"/>
      <c r="H22" s="538" t="str">
        <f>IF($D22="Select","",IFERROR(VLOOKUP($D22,'Light Options'!$B:$E,4,0),""))</f>
        <v/>
      </c>
      <c r="I22" s="538" t="str">
        <f>IF($D22="Select","",IFERROR(VLOOKUP($D22,'Light Options'!$B:$D,3,0),""))</f>
        <v/>
      </c>
      <c r="J22" s="665"/>
      <c r="K22" s="665"/>
      <c r="L22" s="665"/>
      <c r="M22" s="665" t="s">
        <v>428</v>
      </c>
      <c r="N22" s="571" t="str">
        <f>IF(OR($D22="",$D22="Select"),"",IFERROR(IF(VLOOKUP(D22&amp;M22,'Light Options'!$A:$H,8,0)=0,"",VLOOKUP(D22&amp;M22,'Light Options'!$A:$H,8,0)),""))</f>
        <v/>
      </c>
      <c r="O22" s="538" t="str">
        <f>IF(OR($D22="",$D22="Select"),"",IFERROR(IF(VLOOKUP(D22&amp;M22,'Light Options'!$A:$L,12,0)=0,"",VLOOKUP(D22&amp;M22,'Light Options'!$A:$L,12,0)),""))</f>
        <v/>
      </c>
      <c r="P22" s="538" t="str">
        <f>IF(OR($D22="",$D22="Select"),"",IFERROR(IF(VLOOKUP(D22&amp;M22,'Light Options'!$A:$I,9,0)=0,"",VLOOKUP(D22&amp;M22,'Light Options'!$A:$I,9,0)),""))</f>
        <v/>
      </c>
      <c r="Q22" s="538" t="str">
        <f t="shared" si="0"/>
        <v/>
      </c>
      <c r="R22" s="572" t="str">
        <f>IF(OR($D22="",$D22="Select"),"",IFERROR(VLOOKUP(D22&amp;M22,'Light Options'!$A:$J,10,0),0))</f>
        <v/>
      </c>
      <c r="S22" s="308" t="str">
        <f>IF(OR($D22="",$D22="Select"),"",IFERROR(VLOOKUP(D22&amp;M22,'Light Options'!$A:$K,11,0),0))</f>
        <v/>
      </c>
      <c r="T22" s="7"/>
      <c r="U22" s="7"/>
    </row>
    <row r="23" spans="1:21" x14ac:dyDescent="0.2">
      <c r="A23" s="538">
        <v>20</v>
      </c>
      <c r="B23" s="665"/>
      <c r="C23" s="665"/>
      <c r="D23" s="665" t="str">
        <f>IF(E23="","",VLOOKUP($E23,'Light Options'!A:B,2,0))</f>
        <v/>
      </c>
      <c r="E23" s="665"/>
      <c r="F23" s="665"/>
      <c r="G23" s="665"/>
      <c r="H23" s="538" t="str">
        <f>IF($D23="Select","",IFERROR(VLOOKUP($D23,'Light Options'!$B:$E,4,0),""))</f>
        <v/>
      </c>
      <c r="I23" s="538" t="str">
        <f>IF($D23="Select","",IFERROR(VLOOKUP($D23,'Light Options'!$B:$D,3,0),""))</f>
        <v/>
      </c>
      <c r="J23" s="665"/>
      <c r="K23" s="665"/>
      <c r="L23" s="665"/>
      <c r="M23" s="665" t="s">
        <v>428</v>
      </c>
      <c r="N23" s="571" t="str">
        <f>IF(OR($D23="",$D23="Select"),"",IFERROR(IF(VLOOKUP(D23&amp;M23,'Light Options'!$A:$H,8,0)=0,"",VLOOKUP(D23&amp;M23,'Light Options'!$A:$H,8,0)),""))</f>
        <v/>
      </c>
      <c r="O23" s="538" t="str">
        <f>IF(OR($D23="",$D23="Select"),"",IFERROR(IF(VLOOKUP(D23&amp;M23,'Light Options'!$A:$L,12,0)=0,"",VLOOKUP(D23&amp;M23,'Light Options'!$A:$L,12,0)),""))</f>
        <v/>
      </c>
      <c r="P23" s="538" t="str">
        <f>IF(OR($D23="",$D23="Select"),"",IFERROR(IF(VLOOKUP(D23&amp;M23,'Light Options'!$A:$I,9,0)=0,"",VLOOKUP(D23&amp;M23,'Light Options'!$A:$I,9,0)),""))</f>
        <v/>
      </c>
      <c r="Q23" s="538" t="str">
        <f t="shared" si="0"/>
        <v/>
      </c>
      <c r="R23" s="572" t="str">
        <f>IF(OR($D23="",$D23="Select"),"",IFERROR(VLOOKUP(D23&amp;M23,'Light Options'!$A:$J,10,0),0))</f>
        <v/>
      </c>
      <c r="S23" s="308" t="str">
        <f>IF(OR($D23="",$D23="Select"),"",IFERROR(VLOOKUP(D23&amp;M23,'Light Options'!$A:$K,11,0),0))</f>
        <v/>
      </c>
      <c r="T23" s="7"/>
      <c r="U23" s="7"/>
    </row>
    <row r="24" spans="1:21" x14ac:dyDescent="0.2">
      <c r="A24" s="538">
        <v>21</v>
      </c>
      <c r="B24" s="665"/>
      <c r="C24" s="665"/>
      <c r="D24" s="665" t="str">
        <f>IF(E24="","",VLOOKUP($E24,'Light Options'!A:B,2,0))</f>
        <v/>
      </c>
      <c r="E24" s="665"/>
      <c r="F24" s="665"/>
      <c r="G24" s="665"/>
      <c r="H24" s="538" t="str">
        <f>IF($D24="Select","",IFERROR(VLOOKUP($D24,'Light Options'!$B:$E,4,0),""))</f>
        <v/>
      </c>
      <c r="I24" s="538" t="str">
        <f>IF($D24="Select","",IFERROR(VLOOKUP($D24,'Light Options'!$B:$D,3,0),""))</f>
        <v/>
      </c>
      <c r="J24" s="665"/>
      <c r="K24" s="665"/>
      <c r="L24" s="665"/>
      <c r="M24" s="665" t="s">
        <v>428</v>
      </c>
      <c r="N24" s="571" t="str">
        <f>IF(OR($D24="",$D24="Select"),"",IFERROR(IF(VLOOKUP(D24&amp;M24,'Light Options'!$A:$H,8,0)=0,"",VLOOKUP(D24&amp;M24,'Light Options'!$A:$H,8,0)),""))</f>
        <v/>
      </c>
      <c r="O24" s="538" t="str">
        <f>IF(OR($D24="",$D24="Select"),"",IFERROR(IF(VLOOKUP(D24&amp;M24,'Light Options'!$A:$L,12,0)=0,"",VLOOKUP(D24&amp;M24,'Light Options'!$A:$L,12,0)),""))</f>
        <v/>
      </c>
      <c r="P24" s="538" t="str">
        <f>IF(OR($D24="",$D24="Select"),"",IFERROR(IF(VLOOKUP(D24&amp;M24,'Light Options'!$A:$I,9,0)=0,"",VLOOKUP(D24&amp;M24,'Light Options'!$A:$I,9,0)),""))</f>
        <v/>
      </c>
      <c r="Q24" s="538" t="str">
        <f t="shared" si="0"/>
        <v/>
      </c>
      <c r="R24" s="572" t="str">
        <f>IF(OR($D24="",$D24="Select"),"",IFERROR(VLOOKUP(D24&amp;M24,'Light Options'!$A:$J,10,0),0))</f>
        <v/>
      </c>
      <c r="S24" s="308" t="str">
        <f>IF(OR($D24="",$D24="Select"),"",IFERROR(VLOOKUP(D24&amp;M24,'Light Options'!$A:$K,11,0),0))</f>
        <v/>
      </c>
      <c r="T24" s="7"/>
      <c r="U24" s="7"/>
    </row>
    <row r="25" spans="1:21" x14ac:dyDescent="0.2">
      <c r="A25" s="538">
        <v>22</v>
      </c>
      <c r="B25" s="665"/>
      <c r="C25" s="665"/>
      <c r="D25" s="665" t="str">
        <f>IF(E25="","",VLOOKUP($E25,'Light Options'!A:B,2,0))</f>
        <v/>
      </c>
      <c r="E25" s="665"/>
      <c r="F25" s="665"/>
      <c r="G25" s="665"/>
      <c r="H25" s="538" t="str">
        <f>IF($D25="Select","",IFERROR(VLOOKUP($D25,'Light Options'!$B:$E,4,0),""))</f>
        <v/>
      </c>
      <c r="I25" s="538" t="str">
        <f>IF($D25="Select","",IFERROR(VLOOKUP($D25,'Light Options'!$B:$D,3,0),""))</f>
        <v/>
      </c>
      <c r="J25" s="665"/>
      <c r="K25" s="665"/>
      <c r="L25" s="665"/>
      <c r="M25" s="665" t="s">
        <v>428</v>
      </c>
      <c r="N25" s="571" t="str">
        <f>IF(OR($D25="",$D25="Select"),"",IFERROR(IF(VLOOKUP(D25&amp;M25,'Light Options'!$A:$H,8,0)=0,"",VLOOKUP(D25&amp;M25,'Light Options'!$A:$H,8,0)),""))</f>
        <v/>
      </c>
      <c r="O25" s="538" t="str">
        <f>IF(OR($D25="",$D25="Select"),"",IFERROR(IF(VLOOKUP(D25&amp;M25,'Light Options'!$A:$L,12,0)=0,"",VLOOKUP(D25&amp;M25,'Light Options'!$A:$L,12,0)),""))</f>
        <v/>
      </c>
      <c r="P25" s="538" t="str">
        <f>IF(OR($D25="",$D25="Select"),"",IFERROR(IF(VLOOKUP(D25&amp;M25,'Light Options'!$A:$I,9,0)=0,"",VLOOKUP(D25&amp;M25,'Light Options'!$A:$I,9,0)),""))</f>
        <v/>
      </c>
      <c r="Q25" s="538" t="str">
        <f t="shared" si="0"/>
        <v/>
      </c>
      <c r="R25" s="572" t="str">
        <f>IF(OR($D25="",$D25="Select"),"",IFERROR(VLOOKUP(D25&amp;M25,'Light Options'!$A:$J,10,0),0))</f>
        <v/>
      </c>
      <c r="S25" s="308" t="str">
        <f>IF(OR($D25="",$D25="Select"),"",IFERROR(VLOOKUP(D25&amp;M25,'Light Options'!$A:$K,11,0),0))</f>
        <v/>
      </c>
      <c r="T25" s="7"/>
      <c r="U25" s="7"/>
    </row>
    <row r="26" spans="1:21" x14ac:dyDescent="0.2">
      <c r="A26" s="538">
        <v>23</v>
      </c>
      <c r="B26" s="665"/>
      <c r="C26" s="665"/>
      <c r="D26" s="665" t="str">
        <f>IF(E26="","",VLOOKUP($E26,'Light Options'!A:B,2,0))</f>
        <v/>
      </c>
      <c r="E26" s="665"/>
      <c r="F26" s="665"/>
      <c r="G26" s="665"/>
      <c r="H26" s="538" t="str">
        <f>IF($D26="Select","",IFERROR(VLOOKUP($D26,'Light Options'!$B:$E,4,0),""))</f>
        <v/>
      </c>
      <c r="I26" s="538" t="str">
        <f>IF($D26="Select","",IFERROR(VLOOKUP($D26,'Light Options'!$B:$D,3,0),""))</f>
        <v/>
      </c>
      <c r="J26" s="665"/>
      <c r="K26" s="665"/>
      <c r="L26" s="665"/>
      <c r="M26" s="665" t="s">
        <v>428</v>
      </c>
      <c r="N26" s="571" t="str">
        <f>IF(OR($D26="",$D26="Select"),"",IFERROR(IF(VLOOKUP(D26&amp;M26,'Light Options'!$A:$H,8,0)=0,"",VLOOKUP(D26&amp;M26,'Light Options'!$A:$H,8,0)),""))</f>
        <v/>
      </c>
      <c r="O26" s="538" t="str">
        <f>IF(OR($D26="",$D26="Select"),"",IFERROR(IF(VLOOKUP(D26&amp;M26,'Light Options'!$A:$L,12,0)=0,"",VLOOKUP(D26&amp;M26,'Light Options'!$A:$L,12,0)),""))</f>
        <v/>
      </c>
      <c r="P26" s="538" t="str">
        <f>IF(OR($D26="",$D26="Select"),"",IFERROR(IF(VLOOKUP(D26&amp;M26,'Light Options'!$A:$I,9,0)=0,"",VLOOKUP(D26&amp;M26,'Light Options'!$A:$I,9,0)),""))</f>
        <v/>
      </c>
      <c r="Q26" s="538" t="str">
        <f t="shared" si="0"/>
        <v/>
      </c>
      <c r="R26" s="572" t="str">
        <f>IF(OR($D26="",$D26="Select"),"",IFERROR(VLOOKUP(D26&amp;M26,'Light Options'!$A:$J,10,0),0))</f>
        <v/>
      </c>
      <c r="S26" s="308" t="str">
        <f>IF(OR($D26="",$D26="Select"),"",IFERROR(VLOOKUP(D26&amp;M26,'Light Options'!$A:$K,11,0),0))</f>
        <v/>
      </c>
      <c r="T26" s="7"/>
      <c r="U26" s="7"/>
    </row>
    <row r="27" spans="1:21" x14ac:dyDescent="0.2">
      <c r="A27" s="538">
        <v>24</v>
      </c>
      <c r="B27" s="665"/>
      <c r="C27" s="665"/>
      <c r="D27" s="665" t="str">
        <f>IF(E27="","",VLOOKUP($E27,'Light Options'!A:B,2,0))</f>
        <v/>
      </c>
      <c r="E27" s="665"/>
      <c r="F27" s="665"/>
      <c r="G27" s="665"/>
      <c r="H27" s="538" t="str">
        <f>IF($D27="Select","",IFERROR(VLOOKUP($D27,'Light Options'!$B:$E,4,0),""))</f>
        <v/>
      </c>
      <c r="I27" s="538" t="str">
        <f>IF($D27="Select","",IFERROR(VLOOKUP($D27,'Light Options'!$B:$D,3,0),""))</f>
        <v/>
      </c>
      <c r="J27" s="665"/>
      <c r="K27" s="665"/>
      <c r="L27" s="665"/>
      <c r="M27" s="665" t="s">
        <v>428</v>
      </c>
      <c r="N27" s="571" t="str">
        <f>IF(OR($D27="",$D27="Select"),"",IFERROR(IF(VLOOKUP(D27&amp;M27,'Light Options'!$A:$H,8,0)=0,"",VLOOKUP(D27&amp;M27,'Light Options'!$A:$H,8,0)),""))</f>
        <v/>
      </c>
      <c r="O27" s="538" t="str">
        <f>IF(OR($D27="",$D27="Select"),"",IFERROR(IF(VLOOKUP(D27&amp;M27,'Light Options'!$A:$L,12,0)=0,"",VLOOKUP(D27&amp;M27,'Light Options'!$A:$L,12,0)),""))</f>
        <v/>
      </c>
      <c r="P27" s="538" t="str">
        <f>IF(OR($D27="",$D27="Select"),"",IFERROR(IF(VLOOKUP(D27&amp;M27,'Light Options'!$A:$I,9,0)=0,"",VLOOKUP(D27&amp;M27,'Light Options'!$A:$I,9,0)),""))</f>
        <v/>
      </c>
      <c r="Q27" s="538" t="str">
        <f t="shared" si="0"/>
        <v/>
      </c>
      <c r="R27" s="572" t="str">
        <f>IF(OR($D27="",$D27="Select"),"",IFERROR(VLOOKUP(D27&amp;M27,'Light Options'!$A:$J,10,0),0))</f>
        <v/>
      </c>
      <c r="S27" s="308" t="str">
        <f>IF(OR($D27="",$D27="Select"),"",IFERROR(VLOOKUP(D27&amp;M27,'Light Options'!$A:$K,11,0),0))</f>
        <v/>
      </c>
      <c r="T27" s="7"/>
      <c r="U27" s="7"/>
    </row>
    <row r="28" spans="1:21" x14ac:dyDescent="0.2">
      <c r="A28" s="538">
        <v>25</v>
      </c>
      <c r="B28" s="665"/>
      <c r="C28" s="665"/>
      <c r="D28" s="665" t="str">
        <f>IF(E28="","",VLOOKUP($E28,'Light Options'!A:B,2,0))</f>
        <v/>
      </c>
      <c r="E28" s="665"/>
      <c r="F28" s="665"/>
      <c r="G28" s="665"/>
      <c r="H28" s="538" t="str">
        <f>IF($D28="Select","",IFERROR(VLOOKUP($D28,'Light Options'!$B:$E,4,0),""))</f>
        <v/>
      </c>
      <c r="I28" s="538" t="str">
        <f>IF($D28="Select","",IFERROR(VLOOKUP($D28,'Light Options'!$B:$D,3,0),""))</f>
        <v/>
      </c>
      <c r="J28" s="665"/>
      <c r="K28" s="665"/>
      <c r="L28" s="665"/>
      <c r="M28" s="665" t="s">
        <v>428</v>
      </c>
      <c r="N28" s="571" t="str">
        <f>IF(OR($D28="",$D28="Select"),"",IFERROR(IF(VLOOKUP(D28&amp;M28,'Light Options'!$A:$H,8,0)=0,"",VLOOKUP(D28&amp;M28,'Light Options'!$A:$H,8,0)),""))</f>
        <v/>
      </c>
      <c r="O28" s="538" t="str">
        <f>IF(OR($D28="",$D28="Select"),"",IFERROR(IF(VLOOKUP(D28&amp;M28,'Light Options'!$A:$L,12,0)=0,"",VLOOKUP(D28&amp;M28,'Light Options'!$A:$L,12,0)),""))</f>
        <v/>
      </c>
      <c r="P28" s="538" t="str">
        <f>IF(OR($D28="",$D28="Select"),"",IFERROR(IF(VLOOKUP(D28&amp;M28,'Light Options'!$A:$I,9,0)=0,"",VLOOKUP(D28&amp;M28,'Light Options'!$A:$I,9,0)),""))</f>
        <v/>
      </c>
      <c r="Q28" s="538" t="str">
        <f t="shared" si="0"/>
        <v/>
      </c>
      <c r="R28" s="572" t="str">
        <f>IF(OR($D28="",$D28="Select"),"",IFERROR(VLOOKUP(D28&amp;M28,'Light Options'!$A:$J,10,0),0))</f>
        <v/>
      </c>
      <c r="S28" s="308" t="str">
        <f>IF(OR($D28="",$D28="Select"),"",IFERROR(VLOOKUP(D28&amp;M28,'Light Options'!$A:$K,11,0),0))</f>
        <v/>
      </c>
      <c r="T28" s="7"/>
      <c r="U28" s="7"/>
    </row>
    <row r="29" spans="1:21" x14ac:dyDescent="0.2">
      <c r="A29" s="538">
        <v>26</v>
      </c>
      <c r="B29" s="665"/>
      <c r="C29" s="665"/>
      <c r="D29" s="665" t="str">
        <f>IF(E29="","",VLOOKUP($E29,'Light Options'!A:B,2,0))</f>
        <v/>
      </c>
      <c r="E29" s="665"/>
      <c r="F29" s="665"/>
      <c r="G29" s="665"/>
      <c r="H29" s="538" t="str">
        <f>IF($D29="Select","",IFERROR(VLOOKUP($D29,'Light Options'!$B:$E,4,0),""))</f>
        <v/>
      </c>
      <c r="I29" s="538" t="str">
        <f>IF($D29="Select","",IFERROR(VLOOKUP($D29,'Light Options'!$B:$D,3,0),""))</f>
        <v/>
      </c>
      <c r="J29" s="665"/>
      <c r="K29" s="665"/>
      <c r="L29" s="665"/>
      <c r="M29" s="665" t="s">
        <v>428</v>
      </c>
      <c r="N29" s="571" t="str">
        <f>IF(OR($D29="",$D29="Select"),"",IFERROR(IF(VLOOKUP(D29&amp;M29,'Light Options'!$A:$H,8,0)=0,"",VLOOKUP(D29&amp;M29,'Light Options'!$A:$H,8,0)),""))</f>
        <v/>
      </c>
      <c r="O29" s="538" t="str">
        <f>IF(OR($D29="",$D29="Select"),"",IFERROR(IF(VLOOKUP(D29&amp;M29,'Light Options'!$A:$L,12,0)=0,"",VLOOKUP(D29&amp;M29,'Light Options'!$A:$L,12,0)),""))</f>
        <v/>
      </c>
      <c r="P29" s="538" t="str">
        <f>IF(OR($D29="",$D29="Select"),"",IFERROR(IF(VLOOKUP(D29&amp;M29,'Light Options'!$A:$I,9,0)=0,"",VLOOKUP(D29&amp;M29,'Light Options'!$A:$I,9,0)),""))</f>
        <v/>
      </c>
      <c r="Q29" s="538" t="str">
        <f t="shared" si="0"/>
        <v/>
      </c>
      <c r="R29" s="572" t="str">
        <f>IF(OR($D29="",$D29="Select"),"",IFERROR(VLOOKUP(D29&amp;M29,'Light Options'!$A:$J,10,0),0))</f>
        <v/>
      </c>
      <c r="S29" s="308" t="str">
        <f>IF(OR($D29="",$D29="Select"),"",IFERROR(VLOOKUP(D29&amp;M29,'Light Options'!$A:$K,11,0),0))</f>
        <v/>
      </c>
      <c r="T29" s="7"/>
      <c r="U29" s="7"/>
    </row>
    <row r="30" spans="1:21" x14ac:dyDescent="0.2">
      <c r="A30" s="538">
        <v>27</v>
      </c>
      <c r="B30" s="665"/>
      <c r="C30" s="665"/>
      <c r="D30" s="665" t="str">
        <f>IF(E30="","",VLOOKUP($E30,'Light Options'!A:B,2,0))</f>
        <v/>
      </c>
      <c r="E30" s="665"/>
      <c r="F30" s="665"/>
      <c r="G30" s="665"/>
      <c r="H30" s="538" t="str">
        <f>IF($D30="Select","",IFERROR(VLOOKUP($D30,'Light Options'!$B:$E,4,0),""))</f>
        <v/>
      </c>
      <c r="I30" s="538" t="str">
        <f>IF($D30="Select","",IFERROR(VLOOKUP($D30,'Light Options'!$B:$D,3,0),""))</f>
        <v/>
      </c>
      <c r="J30" s="665"/>
      <c r="K30" s="665"/>
      <c r="L30" s="665"/>
      <c r="M30" s="665" t="s">
        <v>428</v>
      </c>
      <c r="N30" s="571" t="str">
        <f>IF(OR($D30="",$D30="Select"),"",IFERROR(IF(VLOOKUP(D30&amp;M30,'Light Options'!$A:$H,8,0)=0,"",VLOOKUP(D30&amp;M30,'Light Options'!$A:$H,8,0)),""))</f>
        <v/>
      </c>
      <c r="O30" s="538" t="str">
        <f>IF(OR($D30="",$D30="Select"),"",IFERROR(IF(VLOOKUP(D30&amp;M30,'Light Options'!$A:$L,12,0)=0,"",VLOOKUP(D30&amp;M30,'Light Options'!$A:$L,12,0)),""))</f>
        <v/>
      </c>
      <c r="P30" s="538" t="str">
        <f>IF(OR($D30="",$D30="Select"),"",IFERROR(IF(VLOOKUP(D30&amp;M30,'Light Options'!$A:$I,9,0)=0,"",VLOOKUP(D30&amp;M30,'Light Options'!$A:$I,9,0)),""))</f>
        <v/>
      </c>
      <c r="Q30" s="538" t="str">
        <f t="shared" si="0"/>
        <v/>
      </c>
      <c r="R30" s="572" t="str">
        <f>IF(OR($D30="",$D30="Select"),"",IFERROR(VLOOKUP(D30&amp;M30,'Light Options'!$A:$J,10,0),0))</f>
        <v/>
      </c>
      <c r="S30" s="308" t="str">
        <f>IF(OR($D30="",$D30="Select"),"",IFERROR(VLOOKUP(D30&amp;M30,'Light Options'!$A:$K,11,0),0))</f>
        <v/>
      </c>
      <c r="T30" s="7"/>
      <c r="U30" s="7"/>
    </row>
    <row r="31" spans="1:21" x14ac:dyDescent="0.2">
      <c r="A31" s="538">
        <v>28</v>
      </c>
      <c r="B31" s="665"/>
      <c r="C31" s="665"/>
      <c r="D31" s="665" t="str">
        <f>IF(E31="","",VLOOKUP($E31,'Light Options'!A:B,2,0))</f>
        <v/>
      </c>
      <c r="E31" s="665"/>
      <c r="F31" s="665"/>
      <c r="G31" s="665"/>
      <c r="H31" s="538" t="str">
        <f>IF($D31="Select","",IFERROR(VLOOKUP($D31,'Light Options'!$B:$E,4,0),""))</f>
        <v/>
      </c>
      <c r="I31" s="538" t="str">
        <f>IF($D31="Select","",IFERROR(VLOOKUP($D31,'Light Options'!$B:$D,3,0),""))</f>
        <v/>
      </c>
      <c r="J31" s="665"/>
      <c r="K31" s="665"/>
      <c r="L31" s="665"/>
      <c r="M31" s="665" t="s">
        <v>428</v>
      </c>
      <c r="N31" s="571" t="str">
        <f>IF(OR($D31="",$D31="Select"),"",IFERROR(IF(VLOOKUP(D31&amp;M31,'Light Options'!$A:$H,8,0)=0,"",VLOOKUP(D31&amp;M31,'Light Options'!$A:$H,8,0)),""))</f>
        <v/>
      </c>
      <c r="O31" s="538" t="str">
        <f>IF(OR($D31="",$D31="Select"),"",IFERROR(IF(VLOOKUP(D31&amp;M31,'Light Options'!$A:$L,12,0)=0,"",VLOOKUP(D31&amp;M31,'Light Options'!$A:$L,12,0)),""))</f>
        <v/>
      </c>
      <c r="P31" s="538" t="str">
        <f>IF(OR($D31="",$D31="Select"),"",IFERROR(IF(VLOOKUP(D31&amp;M31,'Light Options'!$A:$I,9,0)=0,"",VLOOKUP(D31&amp;M31,'Light Options'!$A:$I,9,0)),""))</f>
        <v/>
      </c>
      <c r="Q31" s="538" t="str">
        <f t="shared" si="0"/>
        <v/>
      </c>
      <c r="R31" s="572" t="str">
        <f>IF(OR($D31="",$D31="Select"),"",IFERROR(VLOOKUP(D31&amp;M31,'Light Options'!$A:$J,10,0),0))</f>
        <v/>
      </c>
      <c r="S31" s="308" t="str">
        <f>IF(OR($D31="",$D31="Select"),"",IFERROR(VLOOKUP(D31&amp;M31,'Light Options'!$A:$K,11,0),0))</f>
        <v/>
      </c>
      <c r="T31" s="7"/>
      <c r="U31" s="7"/>
    </row>
    <row r="32" spans="1:21" x14ac:dyDescent="0.2">
      <c r="A32" s="538">
        <v>29</v>
      </c>
      <c r="B32" s="665"/>
      <c r="C32" s="665"/>
      <c r="D32" s="665" t="str">
        <f>IF(E32="","",VLOOKUP($E32,'Light Options'!A:B,2,0))</f>
        <v/>
      </c>
      <c r="E32" s="665"/>
      <c r="F32" s="665"/>
      <c r="G32" s="665"/>
      <c r="H32" s="538" t="str">
        <f>IF($D32="Select","",IFERROR(VLOOKUP($D32,'Light Options'!$B:$E,4,0),""))</f>
        <v/>
      </c>
      <c r="I32" s="538" t="str">
        <f>IF($D32="Select","",IFERROR(VLOOKUP($D32,'Light Options'!$B:$D,3,0),""))</f>
        <v/>
      </c>
      <c r="J32" s="665"/>
      <c r="K32" s="665"/>
      <c r="L32" s="665"/>
      <c r="M32" s="665" t="s">
        <v>428</v>
      </c>
      <c r="N32" s="571" t="str">
        <f>IF(OR($D32="",$D32="Select"),"",IFERROR(IF(VLOOKUP(D32&amp;M32,'Light Options'!$A:$H,8,0)=0,"",VLOOKUP(D32&amp;M32,'Light Options'!$A:$H,8,0)),""))</f>
        <v/>
      </c>
      <c r="O32" s="538" t="str">
        <f>IF(OR($D32="",$D32="Select"),"",IFERROR(IF(VLOOKUP(D32&amp;M32,'Light Options'!$A:$L,12,0)=0,"",VLOOKUP(D32&amp;M32,'Light Options'!$A:$L,12,0)),""))</f>
        <v/>
      </c>
      <c r="P32" s="538" t="str">
        <f>IF(OR($D32="",$D32="Select"),"",IFERROR(IF(VLOOKUP(D32&amp;M32,'Light Options'!$A:$I,9,0)=0,"",VLOOKUP(D32&amp;M32,'Light Options'!$A:$I,9,0)),""))</f>
        <v/>
      </c>
      <c r="Q32" s="538" t="str">
        <f t="shared" si="0"/>
        <v/>
      </c>
      <c r="R32" s="572" t="str">
        <f>IF(OR($D32="",$D32="Select"),"",IFERROR(VLOOKUP(D32&amp;M32,'Light Options'!$A:$J,10,0),0))</f>
        <v/>
      </c>
      <c r="S32" s="308" t="str">
        <f>IF(OR($D32="",$D32="Select"),"",IFERROR(VLOOKUP(D32&amp;M32,'Light Options'!$A:$K,11,0),0))</f>
        <v/>
      </c>
      <c r="T32" s="7"/>
      <c r="U32" s="7"/>
    </row>
    <row r="33" spans="1:21" x14ac:dyDescent="0.2">
      <c r="A33" s="538">
        <v>30</v>
      </c>
      <c r="B33" s="665"/>
      <c r="C33" s="665"/>
      <c r="D33" s="665" t="str">
        <f>IF(E33="","",VLOOKUP($E33,'Light Options'!A:B,2,0))</f>
        <v/>
      </c>
      <c r="E33" s="665"/>
      <c r="F33" s="665"/>
      <c r="G33" s="665"/>
      <c r="H33" s="538" t="str">
        <f>IF($D33="Select","",IFERROR(VLOOKUP($D33,'Light Options'!$B:$E,4,0),""))</f>
        <v/>
      </c>
      <c r="I33" s="538" t="str">
        <f>IF($D33="Select","",IFERROR(VLOOKUP($D33,'Light Options'!$B:$D,3,0),""))</f>
        <v/>
      </c>
      <c r="J33" s="665"/>
      <c r="K33" s="665"/>
      <c r="L33" s="665"/>
      <c r="M33" s="665" t="s">
        <v>428</v>
      </c>
      <c r="N33" s="571" t="str">
        <f>IF(OR($D33="",$D33="Select"),"",IFERROR(IF(VLOOKUP(D33&amp;M33,'Light Options'!$A:$H,8,0)=0,"",VLOOKUP(D33&amp;M33,'Light Options'!$A:$H,8,0)),""))</f>
        <v/>
      </c>
      <c r="O33" s="538" t="str">
        <f>IF(OR($D33="",$D33="Select"),"",IFERROR(IF(VLOOKUP(D33&amp;M33,'Light Options'!$A:$L,12,0)=0,"",VLOOKUP(D33&amp;M33,'Light Options'!$A:$L,12,0)),""))</f>
        <v/>
      </c>
      <c r="P33" s="538" t="str">
        <f>IF(OR($D33="",$D33="Select"),"",IFERROR(IF(VLOOKUP(D33&amp;M33,'Light Options'!$A:$I,9,0)=0,"",VLOOKUP(D33&amp;M33,'Light Options'!$A:$I,9,0)),""))</f>
        <v/>
      </c>
      <c r="Q33" s="538" t="str">
        <f t="shared" si="0"/>
        <v/>
      </c>
      <c r="R33" s="572" t="str">
        <f>IF(OR($D33="",$D33="Select"),"",IFERROR(VLOOKUP(D33&amp;M33,'Light Options'!$A:$J,10,0),0))</f>
        <v/>
      </c>
      <c r="S33" s="308" t="str">
        <f>IF(OR($D33="",$D33="Select"),"",IFERROR(VLOOKUP(D33&amp;M33,'Light Options'!$A:$K,11,0),0))</f>
        <v/>
      </c>
      <c r="T33" s="7"/>
      <c r="U33" s="7"/>
    </row>
    <row r="34" spans="1:21" x14ac:dyDescent="0.2">
      <c r="A34" s="538">
        <v>31</v>
      </c>
      <c r="B34" s="665"/>
      <c r="C34" s="665"/>
      <c r="D34" s="665" t="str">
        <f>IF(E34="","",VLOOKUP($E34,'Light Options'!A:B,2,0))</f>
        <v/>
      </c>
      <c r="E34" s="665"/>
      <c r="F34" s="665"/>
      <c r="G34" s="665"/>
      <c r="H34" s="538" t="str">
        <f>IF($D34="Select","",IFERROR(VLOOKUP($D34,'Light Options'!$B:$E,4,0),""))</f>
        <v/>
      </c>
      <c r="I34" s="538" t="str">
        <f>IF($D34="Select","",IFERROR(VLOOKUP($D34,'Light Options'!$B:$D,3,0),""))</f>
        <v/>
      </c>
      <c r="J34" s="665"/>
      <c r="K34" s="665"/>
      <c r="L34" s="665"/>
      <c r="M34" s="665" t="s">
        <v>428</v>
      </c>
      <c r="N34" s="571" t="str">
        <f>IF(OR($D34="",$D34="Select"),"",IFERROR(IF(VLOOKUP(D34&amp;M34,'Light Options'!$A:$H,8,0)=0,"",VLOOKUP(D34&amp;M34,'Light Options'!$A:$H,8,0)),""))</f>
        <v/>
      </c>
      <c r="O34" s="538" t="str">
        <f>IF(OR($D34="",$D34="Select"),"",IFERROR(IF(VLOOKUP(D34&amp;M34,'Light Options'!$A:$L,12,0)=0,"",VLOOKUP(D34&amp;M34,'Light Options'!$A:$L,12,0)),""))</f>
        <v/>
      </c>
      <c r="P34" s="538" t="str">
        <f>IF(OR($D34="",$D34="Select"),"",IFERROR(IF(VLOOKUP(D34&amp;M34,'Light Options'!$A:$I,9,0)=0,"",VLOOKUP(D34&amp;M34,'Light Options'!$A:$I,9,0)),""))</f>
        <v/>
      </c>
      <c r="Q34" s="538" t="str">
        <f t="shared" si="0"/>
        <v/>
      </c>
      <c r="R34" s="572" t="str">
        <f>IF(OR($D34="",$D34="Select"),"",IFERROR(VLOOKUP(D34&amp;M34,'Light Options'!$A:$J,10,0),0))</f>
        <v/>
      </c>
      <c r="S34" s="308" t="str">
        <f>IF(OR($D34="",$D34="Select"),"",IFERROR(VLOOKUP(D34&amp;M34,'Light Options'!$A:$K,11,0),0))</f>
        <v/>
      </c>
      <c r="T34" s="7"/>
      <c r="U34" s="7"/>
    </row>
    <row r="35" spans="1:21" x14ac:dyDescent="0.2">
      <c r="A35" s="538">
        <v>32</v>
      </c>
      <c r="B35" s="665"/>
      <c r="C35" s="665"/>
      <c r="D35" s="665" t="str">
        <f>IF(E35="","",VLOOKUP($E35,'Light Options'!A:B,2,0))</f>
        <v/>
      </c>
      <c r="E35" s="665"/>
      <c r="F35" s="665"/>
      <c r="G35" s="665"/>
      <c r="H35" s="538" t="str">
        <f>IF($D35="Select","",IFERROR(VLOOKUP($D35,'Light Options'!$B:$E,4,0),""))</f>
        <v/>
      </c>
      <c r="I35" s="538" t="str">
        <f>IF($D35="Select","",IFERROR(VLOOKUP($D35,'Light Options'!$B:$D,3,0),""))</f>
        <v/>
      </c>
      <c r="J35" s="665"/>
      <c r="K35" s="665"/>
      <c r="L35" s="665"/>
      <c r="M35" s="665" t="s">
        <v>428</v>
      </c>
      <c r="N35" s="571" t="str">
        <f>IF(OR($D35="",$D35="Select"),"",IFERROR(IF(VLOOKUP(D35&amp;M35,'Light Options'!$A:$H,8,0)=0,"",VLOOKUP(D35&amp;M35,'Light Options'!$A:$H,8,0)),""))</f>
        <v/>
      </c>
      <c r="O35" s="538" t="str">
        <f>IF(OR($D35="",$D35="Select"),"",IFERROR(IF(VLOOKUP(D35&amp;M35,'Light Options'!$A:$L,12,0)=0,"",VLOOKUP(D35&amp;M35,'Light Options'!$A:$L,12,0)),""))</f>
        <v/>
      </c>
      <c r="P35" s="538" t="str">
        <f>IF(OR($D35="",$D35="Select"),"",IFERROR(IF(VLOOKUP(D35&amp;M35,'Light Options'!$A:$I,9,0)=0,"",VLOOKUP(D35&amp;M35,'Light Options'!$A:$I,9,0)),""))</f>
        <v/>
      </c>
      <c r="Q35" s="538" t="str">
        <f t="shared" si="0"/>
        <v/>
      </c>
      <c r="R35" s="572" t="str">
        <f>IF(OR($D35="",$D35="Select"),"",IFERROR(VLOOKUP(D35&amp;M35,'Light Options'!$A:$J,10,0),0))</f>
        <v/>
      </c>
      <c r="S35" s="308" t="str">
        <f>IF(OR($D35="",$D35="Select"),"",IFERROR(VLOOKUP(D35&amp;M35,'Light Options'!$A:$K,11,0),0))</f>
        <v/>
      </c>
      <c r="T35" s="7"/>
      <c r="U35" s="7"/>
    </row>
    <row r="36" spans="1:21" x14ac:dyDescent="0.2">
      <c r="A36" s="538">
        <v>33</v>
      </c>
      <c r="B36" s="665"/>
      <c r="C36" s="665"/>
      <c r="D36" s="665" t="str">
        <f>IF(E36="","",VLOOKUP($E36,'Light Options'!A:B,2,0))</f>
        <v/>
      </c>
      <c r="E36" s="665"/>
      <c r="F36" s="665"/>
      <c r="G36" s="665"/>
      <c r="H36" s="538" t="str">
        <f>IF($D36="Select","",IFERROR(VLOOKUP($D36,'Light Options'!$B:$E,4,0),""))</f>
        <v/>
      </c>
      <c r="I36" s="538" t="str">
        <f>IF($D36="Select","",IFERROR(VLOOKUP($D36,'Light Options'!$B:$D,3,0),""))</f>
        <v/>
      </c>
      <c r="J36" s="665"/>
      <c r="K36" s="665"/>
      <c r="L36" s="665"/>
      <c r="M36" s="665" t="s">
        <v>428</v>
      </c>
      <c r="N36" s="571" t="str">
        <f>IF(OR($D36="",$D36="Select"),"",IFERROR(IF(VLOOKUP(D36&amp;M36,'Light Options'!$A:$H,8,0)=0,"",VLOOKUP(D36&amp;M36,'Light Options'!$A:$H,8,0)),""))</f>
        <v/>
      </c>
      <c r="O36" s="538" t="str">
        <f>IF(OR($D36="",$D36="Select"),"",IFERROR(IF(VLOOKUP(D36&amp;M36,'Light Options'!$A:$L,12,0)=0,"",VLOOKUP(D36&amp;M36,'Light Options'!$A:$L,12,0)),""))</f>
        <v/>
      </c>
      <c r="P36" s="538" t="str">
        <f>IF(OR($D36="",$D36="Select"),"",IFERROR(IF(VLOOKUP(D36&amp;M36,'Light Options'!$A:$I,9,0)=0,"",VLOOKUP(D36&amp;M36,'Light Options'!$A:$I,9,0)),""))</f>
        <v/>
      </c>
      <c r="Q36" s="538" t="str">
        <f t="shared" si="0"/>
        <v/>
      </c>
      <c r="R36" s="572" t="str">
        <f>IF(OR($D36="",$D36="Select"),"",IFERROR(VLOOKUP(D36&amp;M36,'Light Options'!$A:$J,10,0),0))</f>
        <v/>
      </c>
      <c r="S36" s="308" t="str">
        <f>IF(OR($D36="",$D36="Select"),"",IFERROR(VLOOKUP(D36&amp;M36,'Light Options'!$A:$K,11,0),0))</f>
        <v/>
      </c>
      <c r="T36" s="7"/>
      <c r="U36" s="7"/>
    </row>
    <row r="37" spans="1:21" x14ac:dyDescent="0.2">
      <c r="A37" s="538">
        <v>34</v>
      </c>
      <c r="B37" s="665"/>
      <c r="C37" s="665"/>
      <c r="D37" s="665" t="str">
        <f>IF(E37="","",VLOOKUP($E37,'Light Options'!A:B,2,0))</f>
        <v/>
      </c>
      <c r="E37" s="665"/>
      <c r="F37" s="665"/>
      <c r="G37" s="665"/>
      <c r="H37" s="538" t="str">
        <f>IF($D37="Select","",IFERROR(VLOOKUP($D37,'Light Options'!$B:$E,4,0),""))</f>
        <v/>
      </c>
      <c r="I37" s="538" t="str">
        <f>IF($D37="Select","",IFERROR(VLOOKUP($D37,'Light Options'!$B:$D,3,0),""))</f>
        <v/>
      </c>
      <c r="J37" s="665"/>
      <c r="K37" s="665"/>
      <c r="L37" s="665"/>
      <c r="M37" s="665" t="s">
        <v>428</v>
      </c>
      <c r="N37" s="571" t="str">
        <f>IF(OR($D37="",$D37="Select"),"",IFERROR(IF(VLOOKUP(D37&amp;M37,'Light Options'!$A:$H,8,0)=0,"",VLOOKUP(D37&amp;M37,'Light Options'!$A:$H,8,0)),""))</f>
        <v/>
      </c>
      <c r="O37" s="538" t="str">
        <f>IF(OR($D37="",$D37="Select"),"",IFERROR(IF(VLOOKUP(D37&amp;M37,'Light Options'!$A:$L,12,0)=0,"",VLOOKUP(D37&amp;M37,'Light Options'!$A:$L,12,0)),""))</f>
        <v/>
      </c>
      <c r="P37" s="538" t="str">
        <f>IF(OR($D37="",$D37="Select"),"",IFERROR(IF(VLOOKUP(D37&amp;M37,'Light Options'!$A:$I,9,0)=0,"",VLOOKUP(D37&amp;M37,'Light Options'!$A:$I,9,0)),""))</f>
        <v/>
      </c>
      <c r="Q37" s="538" t="str">
        <f t="shared" si="0"/>
        <v/>
      </c>
      <c r="R37" s="572" t="str">
        <f>IF(OR($D37="",$D37="Select"),"",IFERROR(VLOOKUP(D37&amp;M37,'Light Options'!$A:$J,10,0),0))</f>
        <v/>
      </c>
      <c r="S37" s="308" t="str">
        <f>IF(OR($D37="",$D37="Select"),"",IFERROR(VLOOKUP(D37&amp;M37,'Light Options'!$A:$K,11,0),0))</f>
        <v/>
      </c>
      <c r="T37" s="7"/>
      <c r="U37" s="7"/>
    </row>
    <row r="38" spans="1:21" x14ac:dyDescent="0.2">
      <c r="A38" s="538">
        <v>35</v>
      </c>
      <c r="B38" s="665"/>
      <c r="C38" s="665"/>
      <c r="D38" s="665" t="str">
        <f>IF(E38="","",VLOOKUP($E38,'Light Options'!A:B,2,0))</f>
        <v/>
      </c>
      <c r="E38" s="665"/>
      <c r="F38" s="665"/>
      <c r="G38" s="665"/>
      <c r="H38" s="538" t="str">
        <f>IF($D38="Select","",IFERROR(VLOOKUP($D38,'Light Options'!$B:$E,4,0),""))</f>
        <v/>
      </c>
      <c r="I38" s="538" t="str">
        <f>IF($D38="Select","",IFERROR(VLOOKUP($D38,'Light Options'!$B:$D,3,0),""))</f>
        <v/>
      </c>
      <c r="J38" s="665"/>
      <c r="K38" s="665"/>
      <c r="L38" s="665"/>
      <c r="M38" s="665" t="s">
        <v>428</v>
      </c>
      <c r="N38" s="571" t="str">
        <f>IF(OR($D38="",$D38="Select"),"",IFERROR(IF(VLOOKUP(D38&amp;M38,'Light Options'!$A:$H,8,0)=0,"",VLOOKUP(D38&amp;M38,'Light Options'!$A:$H,8,0)),""))</f>
        <v/>
      </c>
      <c r="O38" s="538" t="str">
        <f>IF(OR($D38="",$D38="Select"),"",IFERROR(IF(VLOOKUP(D38&amp;M38,'Light Options'!$A:$L,12,0)=0,"",VLOOKUP(D38&amp;M38,'Light Options'!$A:$L,12,0)),""))</f>
        <v/>
      </c>
      <c r="P38" s="538" t="str">
        <f>IF(OR($D38="",$D38="Select"),"",IFERROR(IF(VLOOKUP(D38&amp;M38,'Light Options'!$A:$I,9,0)=0,"",VLOOKUP(D38&amp;M38,'Light Options'!$A:$I,9,0)),""))</f>
        <v/>
      </c>
      <c r="Q38" s="538" t="str">
        <f t="shared" si="0"/>
        <v/>
      </c>
      <c r="R38" s="572" t="str">
        <f>IF(OR($D38="",$D38="Select"),"",IFERROR(VLOOKUP(D38&amp;M38,'Light Options'!$A:$J,10,0),0))</f>
        <v/>
      </c>
      <c r="S38" s="308" t="str">
        <f>IF(OR($D38="",$D38="Select"),"",IFERROR(VLOOKUP(D38&amp;M38,'Light Options'!$A:$K,11,0),0))</f>
        <v/>
      </c>
      <c r="T38" s="7"/>
      <c r="U38" s="7"/>
    </row>
    <row r="39" spans="1:21" x14ac:dyDescent="0.2">
      <c r="A39" s="538">
        <v>36</v>
      </c>
      <c r="B39" s="665"/>
      <c r="C39" s="665"/>
      <c r="D39" s="665" t="str">
        <f>IF(E39="","",VLOOKUP($E39,'Light Options'!A:B,2,0))</f>
        <v/>
      </c>
      <c r="E39" s="665"/>
      <c r="F39" s="665"/>
      <c r="G39" s="665"/>
      <c r="H39" s="538" t="str">
        <f>IF($D39="Select","",IFERROR(VLOOKUP($D39,'Light Options'!$B:$E,4,0),""))</f>
        <v/>
      </c>
      <c r="I39" s="538" t="str">
        <f>IF($D39="Select","",IFERROR(VLOOKUP($D39,'Light Options'!$B:$D,3,0),""))</f>
        <v/>
      </c>
      <c r="J39" s="665"/>
      <c r="K39" s="665"/>
      <c r="L39" s="665"/>
      <c r="M39" s="665" t="s">
        <v>428</v>
      </c>
      <c r="N39" s="571" t="str">
        <f>IF(OR($D39="",$D39="Select"),"",IFERROR(IF(VLOOKUP(D39&amp;M39,'Light Options'!$A:$H,8,0)=0,"",VLOOKUP(D39&amp;M39,'Light Options'!$A:$H,8,0)),""))</f>
        <v/>
      </c>
      <c r="O39" s="538" t="str">
        <f>IF(OR($D39="",$D39="Select"),"",IFERROR(IF(VLOOKUP(D39&amp;M39,'Light Options'!$A:$L,12,0)=0,"",VLOOKUP(D39&amp;M39,'Light Options'!$A:$L,12,0)),""))</f>
        <v/>
      </c>
      <c r="P39" s="538" t="str">
        <f>IF(OR($D39="",$D39="Select"),"",IFERROR(IF(VLOOKUP(D39&amp;M39,'Light Options'!$A:$I,9,0)=0,"",VLOOKUP(D39&amp;M39,'Light Options'!$A:$I,9,0)),""))</f>
        <v/>
      </c>
      <c r="Q39" s="538" t="str">
        <f t="shared" si="0"/>
        <v/>
      </c>
      <c r="R39" s="572" t="str">
        <f>IF(OR($D39="",$D39="Select"),"",IFERROR(VLOOKUP(D39&amp;M39,'Light Options'!$A:$J,10,0),0))</f>
        <v/>
      </c>
      <c r="S39" s="308" t="str">
        <f>IF(OR($D39="",$D39="Select"),"",IFERROR(VLOOKUP(D39&amp;M39,'Light Options'!$A:$K,11,0),0))</f>
        <v/>
      </c>
      <c r="T39" s="7"/>
      <c r="U39" s="7"/>
    </row>
    <row r="40" spans="1:21" x14ac:dyDescent="0.2">
      <c r="A40" s="538">
        <v>37</v>
      </c>
      <c r="B40" s="665"/>
      <c r="C40" s="665"/>
      <c r="D40" s="665" t="str">
        <f>IF(E40="","",VLOOKUP($E40,'Light Options'!A:B,2,0))</f>
        <v/>
      </c>
      <c r="E40" s="665"/>
      <c r="F40" s="665"/>
      <c r="G40" s="665"/>
      <c r="H40" s="538" t="str">
        <f>IF($D40="Select","",IFERROR(VLOOKUP($D40,'Light Options'!$B:$E,4,0),""))</f>
        <v/>
      </c>
      <c r="I40" s="538" t="str">
        <f>IF($D40="Select","",IFERROR(VLOOKUP($D40,'Light Options'!$B:$D,3,0),""))</f>
        <v/>
      </c>
      <c r="J40" s="665"/>
      <c r="K40" s="665"/>
      <c r="L40" s="665"/>
      <c r="M40" s="665" t="s">
        <v>428</v>
      </c>
      <c r="N40" s="571" t="str">
        <f>IF(OR($D40="",$D40="Select"),"",IFERROR(IF(VLOOKUP(D40&amp;M40,'Light Options'!$A:$H,8,0)=0,"",VLOOKUP(D40&amp;M40,'Light Options'!$A:$H,8,0)),""))</f>
        <v/>
      </c>
      <c r="O40" s="538" t="str">
        <f>IF(OR($D40="",$D40="Select"),"",IFERROR(IF(VLOOKUP(D40&amp;M40,'Light Options'!$A:$L,12,0)=0,"",VLOOKUP(D40&amp;M40,'Light Options'!$A:$L,12,0)),""))</f>
        <v/>
      </c>
      <c r="P40" s="538" t="str">
        <f>IF(OR($D40="",$D40="Select"),"",IFERROR(IF(VLOOKUP(D40&amp;M40,'Light Options'!$A:$I,9,0)=0,"",VLOOKUP(D40&amp;M40,'Light Options'!$A:$I,9,0)),""))</f>
        <v/>
      </c>
      <c r="Q40" s="538" t="str">
        <f t="shared" si="0"/>
        <v/>
      </c>
      <c r="R40" s="572" t="str">
        <f>IF(OR($D40="",$D40="Select"),"",IFERROR(VLOOKUP(D40&amp;M40,'Light Options'!$A:$J,10,0),0))</f>
        <v/>
      </c>
      <c r="S40" s="308" t="str">
        <f>IF(OR($D40="",$D40="Select"),"",IFERROR(VLOOKUP(D40&amp;M40,'Light Options'!$A:$K,11,0),0))</f>
        <v/>
      </c>
      <c r="T40" s="7"/>
      <c r="U40" s="7"/>
    </row>
    <row r="41" spans="1:21" x14ac:dyDescent="0.2">
      <c r="A41" s="538">
        <v>38</v>
      </c>
      <c r="B41" s="665"/>
      <c r="C41" s="665"/>
      <c r="D41" s="665" t="str">
        <f>IF(E41="","",VLOOKUP($E41,'Light Options'!A:B,2,0))</f>
        <v/>
      </c>
      <c r="E41" s="665"/>
      <c r="F41" s="665"/>
      <c r="G41" s="665"/>
      <c r="H41" s="538" t="str">
        <f>IF($D41="Select","",IFERROR(VLOOKUP($D41,'Light Options'!$B:$E,4,0),""))</f>
        <v/>
      </c>
      <c r="I41" s="538" t="str">
        <f>IF($D41="Select","",IFERROR(VLOOKUP($D41,'Light Options'!$B:$D,3,0),""))</f>
        <v/>
      </c>
      <c r="J41" s="665"/>
      <c r="K41" s="665"/>
      <c r="L41" s="665"/>
      <c r="M41" s="665" t="s">
        <v>428</v>
      </c>
      <c r="N41" s="571" t="str">
        <f>IF(OR($D41="",$D41="Select"),"",IFERROR(IF(VLOOKUP(D41&amp;M41,'Light Options'!$A:$H,8,0)=0,"",VLOOKUP(D41&amp;M41,'Light Options'!$A:$H,8,0)),""))</f>
        <v/>
      </c>
      <c r="O41" s="538" t="str">
        <f>IF(OR($D41="",$D41="Select"),"",IFERROR(IF(VLOOKUP(D41&amp;M41,'Light Options'!$A:$L,12,0)=0,"",VLOOKUP(D41&amp;M41,'Light Options'!$A:$L,12,0)),""))</f>
        <v/>
      </c>
      <c r="P41" s="538" t="str">
        <f>IF(OR($D41="",$D41="Select"),"",IFERROR(IF(VLOOKUP(D41&amp;M41,'Light Options'!$A:$I,9,0)=0,"",VLOOKUP(D41&amp;M41,'Light Options'!$A:$I,9,0)),""))</f>
        <v/>
      </c>
      <c r="Q41" s="538" t="str">
        <f t="shared" si="0"/>
        <v/>
      </c>
      <c r="R41" s="572" t="str">
        <f>IF(OR($D41="",$D41="Select"),"",IFERROR(VLOOKUP(D41&amp;M41,'Light Options'!$A:$J,10,0),0))</f>
        <v/>
      </c>
      <c r="S41" s="308" t="str">
        <f>IF(OR($D41="",$D41="Select"),"",IFERROR(VLOOKUP(D41&amp;M41,'Light Options'!$A:$K,11,0),0))</f>
        <v/>
      </c>
      <c r="T41" s="7"/>
      <c r="U41" s="7"/>
    </row>
    <row r="42" spans="1:21" x14ac:dyDescent="0.2">
      <c r="A42" s="538">
        <v>39</v>
      </c>
      <c r="B42" s="665"/>
      <c r="C42" s="665"/>
      <c r="D42" s="665" t="str">
        <f>IF(E42="","",VLOOKUP($E42,'Light Options'!A:B,2,0))</f>
        <v/>
      </c>
      <c r="E42" s="665"/>
      <c r="F42" s="665"/>
      <c r="G42" s="665"/>
      <c r="H42" s="538" t="str">
        <f>IF($D42="Select","",IFERROR(VLOOKUP($D42,'Light Options'!$B:$E,4,0),""))</f>
        <v/>
      </c>
      <c r="I42" s="538" t="str">
        <f>IF($D42="Select","",IFERROR(VLOOKUP($D42,'Light Options'!$B:$D,3,0),""))</f>
        <v/>
      </c>
      <c r="J42" s="665"/>
      <c r="K42" s="665"/>
      <c r="L42" s="665"/>
      <c r="M42" s="665" t="s">
        <v>428</v>
      </c>
      <c r="N42" s="571" t="str">
        <f>IF(OR($D42="",$D42="Select"),"",IFERROR(IF(VLOOKUP(D42&amp;M42,'Light Options'!$A:$H,8,0)=0,"",VLOOKUP(D42&amp;M42,'Light Options'!$A:$H,8,0)),""))</f>
        <v/>
      </c>
      <c r="O42" s="538" t="str">
        <f>IF(OR($D42="",$D42="Select"),"",IFERROR(IF(VLOOKUP(D42&amp;M42,'Light Options'!$A:$L,12,0)=0,"",VLOOKUP(D42&amp;M42,'Light Options'!$A:$L,12,0)),""))</f>
        <v/>
      </c>
      <c r="P42" s="538" t="str">
        <f>IF(OR($D42="",$D42="Select"),"",IFERROR(IF(VLOOKUP(D42&amp;M42,'Light Options'!$A:$I,9,0)=0,"",VLOOKUP(D42&amp;M42,'Light Options'!$A:$I,9,0)),""))</f>
        <v/>
      </c>
      <c r="Q42" s="538" t="str">
        <f t="shared" si="0"/>
        <v/>
      </c>
      <c r="R42" s="572" t="str">
        <f>IF(OR($D42="",$D42="Select"),"",IFERROR(VLOOKUP(D42&amp;M42,'Light Options'!$A:$J,10,0),0))</f>
        <v/>
      </c>
      <c r="S42" s="308" t="str">
        <f>IF(OR($D42="",$D42="Select"),"",IFERROR(VLOOKUP(D42&amp;M42,'Light Options'!$A:$K,11,0),0))</f>
        <v/>
      </c>
      <c r="T42" s="7"/>
      <c r="U42" s="7"/>
    </row>
    <row r="43" spans="1:21" x14ac:dyDescent="0.2">
      <c r="A43" s="538">
        <v>40</v>
      </c>
      <c r="B43" s="665"/>
      <c r="C43" s="665"/>
      <c r="D43" s="665" t="str">
        <f>IF(E43="","",VLOOKUP($E43,'Light Options'!A:B,2,0))</f>
        <v/>
      </c>
      <c r="E43" s="665"/>
      <c r="F43" s="665"/>
      <c r="G43" s="665"/>
      <c r="H43" s="538" t="str">
        <f>IF($D43="Select","",IFERROR(VLOOKUP($D43,'Light Options'!$B:$E,4,0),""))</f>
        <v/>
      </c>
      <c r="I43" s="538" t="str">
        <f>IF($D43="Select","",IFERROR(VLOOKUP($D43,'Light Options'!$B:$D,3,0),""))</f>
        <v/>
      </c>
      <c r="J43" s="665"/>
      <c r="K43" s="665"/>
      <c r="L43" s="665"/>
      <c r="M43" s="665" t="s">
        <v>428</v>
      </c>
      <c r="N43" s="571" t="str">
        <f>IF(OR($D43="",$D43="Select"),"",IFERROR(IF(VLOOKUP(D43&amp;M43,'Light Options'!$A:$H,8,0)=0,"",VLOOKUP(D43&amp;M43,'Light Options'!$A:$H,8,0)),""))</f>
        <v/>
      </c>
      <c r="O43" s="538" t="str">
        <f>IF(OR($D43="",$D43="Select"),"",IFERROR(IF(VLOOKUP(D43&amp;M43,'Light Options'!$A:$L,12,0)=0,"",VLOOKUP(D43&amp;M43,'Light Options'!$A:$L,12,0)),""))</f>
        <v/>
      </c>
      <c r="P43" s="538" t="str">
        <f>IF(OR($D43="",$D43="Select"),"",IFERROR(IF(VLOOKUP(D43&amp;M43,'Light Options'!$A:$I,9,0)=0,"",VLOOKUP(D43&amp;M43,'Light Options'!$A:$I,9,0)),""))</f>
        <v/>
      </c>
      <c r="Q43" s="538" t="str">
        <f t="shared" si="0"/>
        <v/>
      </c>
      <c r="R43" s="572" t="str">
        <f>IF(OR($D43="",$D43="Select"),"",IFERROR(VLOOKUP(D43&amp;M43,'Light Options'!$A:$J,10,0),0))</f>
        <v/>
      </c>
      <c r="S43" s="308" t="str">
        <f>IF(OR($D43="",$D43="Select"),"",IFERROR(VLOOKUP(D43&amp;M43,'Light Options'!$A:$K,11,0),0))</f>
        <v/>
      </c>
      <c r="T43" s="7"/>
      <c r="U43" s="7"/>
    </row>
    <row r="44" spans="1:21" x14ac:dyDescent="0.2">
      <c r="A44" s="538">
        <v>41</v>
      </c>
      <c r="B44" s="665"/>
      <c r="C44" s="665"/>
      <c r="D44" s="665" t="str">
        <f>IF(E44="","",VLOOKUP($E44,'Light Options'!A:B,2,0))</f>
        <v/>
      </c>
      <c r="E44" s="665"/>
      <c r="F44" s="665"/>
      <c r="G44" s="665"/>
      <c r="H44" s="538" t="str">
        <f>IF($D44="Select","",IFERROR(VLOOKUP($D44,'Light Options'!$B:$E,4,0),""))</f>
        <v/>
      </c>
      <c r="I44" s="538" t="str">
        <f>IF($D44="Select","",IFERROR(VLOOKUP($D44,'Light Options'!$B:$D,3,0),""))</f>
        <v/>
      </c>
      <c r="J44" s="665"/>
      <c r="K44" s="665"/>
      <c r="L44" s="665"/>
      <c r="M44" s="665" t="s">
        <v>428</v>
      </c>
      <c r="N44" s="571" t="str">
        <f>IF(OR($D44="",$D44="Select"),"",IFERROR(IF(VLOOKUP(D44&amp;M44,'Light Options'!$A:$H,8,0)=0,"",VLOOKUP(D44&amp;M44,'Light Options'!$A:$H,8,0)),""))</f>
        <v/>
      </c>
      <c r="O44" s="538" t="str">
        <f>IF(OR($D44="",$D44="Select"),"",IFERROR(IF(VLOOKUP(D44&amp;M44,'Light Options'!$A:$L,12,0)=0,"",VLOOKUP(D44&amp;M44,'Light Options'!$A:$L,12,0)),""))</f>
        <v/>
      </c>
      <c r="P44" s="538" t="str">
        <f>IF(OR($D44="",$D44="Select"),"",IFERROR(IF(VLOOKUP(D44&amp;M44,'Light Options'!$A:$I,9,0)=0,"",VLOOKUP(D44&amp;M44,'Light Options'!$A:$I,9,0)),""))</f>
        <v/>
      </c>
      <c r="Q44" s="538" t="str">
        <f t="shared" si="0"/>
        <v/>
      </c>
      <c r="R44" s="572" t="str">
        <f>IF(OR($D44="",$D44="Select"),"",IFERROR(VLOOKUP(D44&amp;M44,'Light Options'!$A:$J,10,0),0))</f>
        <v/>
      </c>
      <c r="S44" s="308" t="str">
        <f>IF(OR($D44="",$D44="Select"),"",IFERROR(VLOOKUP(D44&amp;M44,'Light Options'!$A:$K,11,0),0))</f>
        <v/>
      </c>
      <c r="T44" s="7"/>
      <c r="U44" s="7"/>
    </row>
    <row r="45" spans="1:21" x14ac:dyDescent="0.2">
      <c r="A45" s="538">
        <v>42</v>
      </c>
      <c r="B45" s="665"/>
      <c r="C45" s="665"/>
      <c r="D45" s="665" t="str">
        <f>IF(E45="","",VLOOKUP($E45,'Light Options'!A:B,2,0))</f>
        <v/>
      </c>
      <c r="E45" s="665"/>
      <c r="F45" s="665"/>
      <c r="G45" s="665"/>
      <c r="H45" s="538" t="str">
        <f>IF($D45="Select","",IFERROR(VLOOKUP($D45,'Light Options'!$B:$E,4,0),""))</f>
        <v/>
      </c>
      <c r="I45" s="538" t="str">
        <f>IF($D45="Select","",IFERROR(VLOOKUP($D45,'Light Options'!$B:$D,3,0),""))</f>
        <v/>
      </c>
      <c r="J45" s="665"/>
      <c r="K45" s="665"/>
      <c r="L45" s="665"/>
      <c r="M45" s="665" t="s">
        <v>428</v>
      </c>
      <c r="N45" s="571" t="str">
        <f>IF(OR($D45="",$D45="Select"),"",IFERROR(IF(VLOOKUP(D45&amp;M45,'Light Options'!$A:$H,8,0)=0,"",VLOOKUP(D45&amp;M45,'Light Options'!$A:$H,8,0)),""))</f>
        <v/>
      </c>
      <c r="O45" s="538" t="str">
        <f>IF(OR($D45="",$D45="Select"),"",IFERROR(IF(VLOOKUP(D45&amp;M45,'Light Options'!$A:$L,12,0)=0,"",VLOOKUP(D45&amp;M45,'Light Options'!$A:$L,12,0)),""))</f>
        <v/>
      </c>
      <c r="P45" s="538" t="str">
        <f>IF(OR($D45="",$D45="Select"),"",IFERROR(IF(VLOOKUP(D45&amp;M45,'Light Options'!$A:$I,9,0)=0,"",VLOOKUP(D45&amp;M45,'Light Options'!$A:$I,9,0)),""))</f>
        <v/>
      </c>
      <c r="Q45" s="538" t="str">
        <f t="shared" si="0"/>
        <v/>
      </c>
      <c r="R45" s="572" t="str">
        <f>IF(OR($D45="",$D45="Select"),"",IFERROR(VLOOKUP(D45&amp;M45,'Light Options'!$A:$J,10,0),0))</f>
        <v/>
      </c>
      <c r="S45" s="308" t="str">
        <f>IF(OR($D45="",$D45="Select"),"",IFERROR(VLOOKUP(D45&amp;M45,'Light Options'!$A:$K,11,0),0))</f>
        <v/>
      </c>
      <c r="T45" s="7"/>
      <c r="U45" s="7"/>
    </row>
    <row r="46" spans="1:21" x14ac:dyDescent="0.2">
      <c r="A46" s="538">
        <v>43</v>
      </c>
      <c r="B46" s="665"/>
      <c r="C46" s="665"/>
      <c r="D46" s="665" t="str">
        <f>IF(E46="","",VLOOKUP($E46,'Light Options'!A:B,2,0))</f>
        <v/>
      </c>
      <c r="E46" s="665"/>
      <c r="F46" s="665"/>
      <c r="G46" s="665"/>
      <c r="H46" s="538" t="str">
        <f>IF($D46="Select","",IFERROR(VLOOKUP($D46,'Light Options'!$B:$E,4,0),""))</f>
        <v/>
      </c>
      <c r="I46" s="538" t="str">
        <f>IF($D46="Select","",IFERROR(VLOOKUP($D46,'Light Options'!$B:$D,3,0),""))</f>
        <v/>
      </c>
      <c r="J46" s="665"/>
      <c r="K46" s="665"/>
      <c r="L46" s="665"/>
      <c r="M46" s="665" t="s">
        <v>428</v>
      </c>
      <c r="N46" s="571" t="str">
        <f>IF(OR($D46="",$D46="Select"),"",IFERROR(IF(VLOOKUP(D46&amp;M46,'Light Options'!$A:$H,8,0)=0,"",VLOOKUP(D46&amp;M46,'Light Options'!$A:$H,8,0)),""))</f>
        <v/>
      </c>
      <c r="O46" s="538" t="str">
        <f>IF(OR($D46="",$D46="Select"),"",IFERROR(IF(VLOOKUP(D46&amp;M46,'Light Options'!$A:$L,12,0)=0,"",VLOOKUP(D46&amp;M46,'Light Options'!$A:$L,12,0)),""))</f>
        <v/>
      </c>
      <c r="P46" s="538" t="str">
        <f>IF(OR($D46="",$D46="Select"),"",IFERROR(IF(VLOOKUP(D46&amp;M46,'Light Options'!$A:$I,9,0)=0,"",VLOOKUP(D46&amp;M46,'Light Options'!$A:$I,9,0)),""))</f>
        <v/>
      </c>
      <c r="Q46" s="538" t="str">
        <f t="shared" si="0"/>
        <v/>
      </c>
      <c r="R46" s="572" t="str">
        <f>IF(OR($D46="",$D46="Select"),"",IFERROR(VLOOKUP(D46&amp;M46,'Light Options'!$A:$J,10,0),0))</f>
        <v/>
      </c>
      <c r="S46" s="308" t="str">
        <f>IF(OR($D46="",$D46="Select"),"",IFERROR(VLOOKUP(D46&amp;M46,'Light Options'!$A:$K,11,0),0))</f>
        <v/>
      </c>
      <c r="T46" s="7"/>
      <c r="U46" s="7"/>
    </row>
    <row r="47" spans="1:21" x14ac:dyDescent="0.2">
      <c r="A47" s="538">
        <v>44</v>
      </c>
      <c r="B47" s="665"/>
      <c r="C47" s="665"/>
      <c r="D47" s="665" t="str">
        <f>IF(E47="","",VLOOKUP($E47,'Light Options'!A:B,2,0))</f>
        <v/>
      </c>
      <c r="E47" s="665"/>
      <c r="F47" s="665"/>
      <c r="G47" s="665"/>
      <c r="H47" s="538" t="str">
        <f>IF($D47="Select","",IFERROR(VLOOKUP($D47,'Light Options'!$B:$E,4,0),""))</f>
        <v/>
      </c>
      <c r="I47" s="538" t="str">
        <f>IF($D47="Select","",IFERROR(VLOOKUP($D47,'Light Options'!$B:$D,3,0),""))</f>
        <v/>
      </c>
      <c r="J47" s="665"/>
      <c r="K47" s="665"/>
      <c r="L47" s="665"/>
      <c r="M47" s="665" t="s">
        <v>428</v>
      </c>
      <c r="N47" s="571" t="str">
        <f>IF(OR($D47="",$D47="Select"),"",IFERROR(IF(VLOOKUP(D47&amp;M47,'Light Options'!$A:$H,8,0)=0,"",VLOOKUP(D47&amp;M47,'Light Options'!$A:$H,8,0)),""))</f>
        <v/>
      </c>
      <c r="O47" s="538" t="str">
        <f>IF(OR($D47="",$D47="Select"),"",IFERROR(IF(VLOOKUP(D47&amp;M47,'Light Options'!$A:$L,12,0)=0,"",VLOOKUP(D47&amp;M47,'Light Options'!$A:$L,12,0)),""))</f>
        <v/>
      </c>
      <c r="P47" s="538" t="str">
        <f>IF(OR($D47="",$D47="Select"),"",IFERROR(IF(VLOOKUP(D47&amp;M47,'Light Options'!$A:$I,9,0)=0,"",VLOOKUP(D47&amp;M47,'Light Options'!$A:$I,9,0)),""))</f>
        <v/>
      </c>
      <c r="Q47" s="538" t="str">
        <f t="shared" si="0"/>
        <v/>
      </c>
      <c r="R47" s="572" t="str">
        <f>IF(OR($D47="",$D47="Select"),"",IFERROR(VLOOKUP(D47&amp;M47,'Light Options'!$A:$J,10,0),0))</f>
        <v/>
      </c>
      <c r="S47" s="308" t="str">
        <f>IF(OR($D47="",$D47="Select"),"",IFERROR(VLOOKUP(D47&amp;M47,'Light Options'!$A:$K,11,0),0))</f>
        <v/>
      </c>
      <c r="T47" s="7"/>
      <c r="U47" s="7"/>
    </row>
    <row r="48" spans="1:21" x14ac:dyDescent="0.2">
      <c r="A48" s="538">
        <v>45</v>
      </c>
      <c r="B48" s="665"/>
      <c r="C48" s="665"/>
      <c r="D48" s="665" t="str">
        <f>IF(E48="","",VLOOKUP($E48,'Light Options'!A:B,2,0))</f>
        <v/>
      </c>
      <c r="E48" s="665"/>
      <c r="F48" s="665"/>
      <c r="G48" s="665"/>
      <c r="H48" s="538" t="str">
        <f>IF($D48="Select","",IFERROR(VLOOKUP($D48,'Light Options'!$B:$E,4,0),""))</f>
        <v/>
      </c>
      <c r="I48" s="538" t="str">
        <f>IF($D48="Select","",IFERROR(VLOOKUP($D48,'Light Options'!$B:$D,3,0),""))</f>
        <v/>
      </c>
      <c r="J48" s="665"/>
      <c r="K48" s="665"/>
      <c r="L48" s="665"/>
      <c r="M48" s="665" t="s">
        <v>428</v>
      </c>
      <c r="N48" s="571" t="str">
        <f>IF(OR($D48="",$D48="Select"),"",IFERROR(IF(VLOOKUP(D48&amp;M48,'Light Options'!$A:$H,8,0)=0,"",VLOOKUP(D48&amp;M48,'Light Options'!$A:$H,8,0)),""))</f>
        <v/>
      </c>
      <c r="O48" s="538" t="str">
        <f>IF(OR($D48="",$D48="Select"),"",IFERROR(IF(VLOOKUP(D48&amp;M48,'Light Options'!$A:$L,12,0)=0,"",VLOOKUP(D48&amp;M48,'Light Options'!$A:$L,12,0)),""))</f>
        <v/>
      </c>
      <c r="P48" s="538" t="str">
        <f>IF(OR($D48="",$D48="Select"),"",IFERROR(IF(VLOOKUP(D48&amp;M48,'Light Options'!$A:$I,9,0)=0,"",VLOOKUP(D48&amp;M48,'Light Options'!$A:$I,9,0)),""))</f>
        <v/>
      </c>
      <c r="Q48" s="538" t="str">
        <f t="shared" si="0"/>
        <v/>
      </c>
      <c r="R48" s="572" t="str">
        <f>IF(OR($D48="",$D48="Select"),"",IFERROR(VLOOKUP(D48&amp;M48,'Light Options'!$A:$J,10,0),0))</f>
        <v/>
      </c>
      <c r="S48" s="308" t="str">
        <f>IF(OR($D48="",$D48="Select"),"",IFERROR(VLOOKUP(D48&amp;M48,'Light Options'!$A:$K,11,0),0))</f>
        <v/>
      </c>
      <c r="T48" s="7"/>
      <c r="U48" s="7"/>
    </row>
    <row r="49" spans="1:21" x14ac:dyDescent="0.2">
      <c r="A49" s="538">
        <v>46</v>
      </c>
      <c r="B49" s="665"/>
      <c r="C49" s="665"/>
      <c r="D49" s="665" t="str">
        <f>IF(E49="","",VLOOKUP($E49,'Light Options'!A:B,2,0))</f>
        <v/>
      </c>
      <c r="E49" s="665"/>
      <c r="F49" s="665"/>
      <c r="G49" s="665"/>
      <c r="H49" s="538" t="str">
        <f>IF($D49="Select","",IFERROR(VLOOKUP($D49,'Light Options'!$B:$E,4,0),""))</f>
        <v/>
      </c>
      <c r="I49" s="538" t="str">
        <f>IF($D49="Select","",IFERROR(VLOOKUP($D49,'Light Options'!$B:$D,3,0),""))</f>
        <v/>
      </c>
      <c r="J49" s="665"/>
      <c r="K49" s="665"/>
      <c r="L49" s="665"/>
      <c r="M49" s="665" t="s">
        <v>428</v>
      </c>
      <c r="N49" s="571" t="str">
        <f>IF(OR($D49="",$D49="Select"),"",IFERROR(IF(VLOOKUP(D49&amp;M49,'Light Options'!$A:$H,8,0)=0,"",VLOOKUP(D49&amp;M49,'Light Options'!$A:$H,8,0)),""))</f>
        <v/>
      </c>
      <c r="O49" s="538" t="str">
        <f>IF(OR($D49="",$D49="Select"),"",IFERROR(IF(VLOOKUP(D49&amp;M49,'Light Options'!$A:$L,12,0)=0,"",VLOOKUP(D49&amp;M49,'Light Options'!$A:$L,12,0)),""))</f>
        <v/>
      </c>
      <c r="P49" s="538" t="str">
        <f>IF(OR($D49="",$D49="Select"),"",IFERROR(IF(VLOOKUP(D49&amp;M49,'Light Options'!$A:$I,9,0)=0,"",VLOOKUP(D49&amp;M49,'Light Options'!$A:$I,9,0)),""))</f>
        <v/>
      </c>
      <c r="Q49" s="538" t="str">
        <f t="shared" si="0"/>
        <v/>
      </c>
      <c r="R49" s="572" t="str">
        <f>IF(OR($D49="",$D49="Select"),"",IFERROR(VLOOKUP(D49&amp;M49,'Light Options'!$A:$J,10,0),0))</f>
        <v/>
      </c>
      <c r="S49" s="308" t="str">
        <f>IF(OR($D49="",$D49="Select"),"",IFERROR(VLOOKUP(D49&amp;M49,'Light Options'!$A:$K,11,0),0))</f>
        <v/>
      </c>
      <c r="T49" s="7"/>
      <c r="U49" s="7"/>
    </row>
    <row r="50" spans="1:21" x14ac:dyDescent="0.2">
      <c r="A50" s="538">
        <v>47</v>
      </c>
      <c r="B50" s="665"/>
      <c r="C50" s="665"/>
      <c r="D50" s="665" t="str">
        <f>IF(E50="","",VLOOKUP($E50,'Light Options'!A:B,2,0))</f>
        <v/>
      </c>
      <c r="E50" s="665"/>
      <c r="F50" s="665"/>
      <c r="G50" s="665"/>
      <c r="H50" s="538" t="str">
        <f>IF($D50="Select","",IFERROR(VLOOKUP($D50,'Light Options'!$B:$E,4,0),""))</f>
        <v/>
      </c>
      <c r="I50" s="538" t="str">
        <f>IF($D50="Select","",IFERROR(VLOOKUP($D50,'Light Options'!$B:$D,3,0),""))</f>
        <v/>
      </c>
      <c r="J50" s="665"/>
      <c r="K50" s="665"/>
      <c r="L50" s="665"/>
      <c r="M50" s="665" t="s">
        <v>428</v>
      </c>
      <c r="N50" s="571" t="str">
        <f>IF(OR($D50="",$D50="Select"),"",IFERROR(IF(VLOOKUP(D50&amp;M50,'Light Options'!$A:$H,8,0)=0,"",VLOOKUP(D50&amp;M50,'Light Options'!$A:$H,8,0)),""))</f>
        <v/>
      </c>
      <c r="O50" s="538" t="str">
        <f>IF(OR($D50="",$D50="Select"),"",IFERROR(IF(VLOOKUP(D50&amp;M50,'Light Options'!$A:$L,12,0)=0,"",VLOOKUP(D50&amp;M50,'Light Options'!$A:$L,12,0)),""))</f>
        <v/>
      </c>
      <c r="P50" s="538" t="str">
        <f>IF(OR($D50="",$D50="Select"),"",IFERROR(IF(VLOOKUP(D50&amp;M50,'Light Options'!$A:$I,9,0)=0,"",VLOOKUP(D50&amp;M50,'Light Options'!$A:$I,9,0)),""))</f>
        <v/>
      </c>
      <c r="Q50" s="538" t="str">
        <f t="shared" si="0"/>
        <v/>
      </c>
      <c r="R50" s="572" t="str">
        <f>IF(OR($D50="",$D50="Select"),"",IFERROR(VLOOKUP(D50&amp;M50,'Light Options'!$A:$J,10,0),0))</f>
        <v/>
      </c>
      <c r="S50" s="308" t="str">
        <f>IF(OR($D50="",$D50="Select"),"",IFERROR(VLOOKUP(D50&amp;M50,'Light Options'!$A:$K,11,0),0))</f>
        <v/>
      </c>
      <c r="T50" s="7"/>
      <c r="U50" s="7"/>
    </row>
    <row r="51" spans="1:21" x14ac:dyDescent="0.2">
      <c r="A51" s="538">
        <v>48</v>
      </c>
      <c r="B51" s="665"/>
      <c r="C51" s="665"/>
      <c r="D51" s="665" t="str">
        <f>IF(E51="","",VLOOKUP($E51,'Light Options'!A:B,2,0))</f>
        <v/>
      </c>
      <c r="E51" s="665"/>
      <c r="F51" s="665"/>
      <c r="G51" s="665"/>
      <c r="H51" s="538" t="str">
        <f>IF($D51="Select","",IFERROR(VLOOKUP($D51,'Light Options'!$B:$E,4,0),""))</f>
        <v/>
      </c>
      <c r="I51" s="538" t="str">
        <f>IF($D51="Select","",IFERROR(VLOOKUP($D51,'Light Options'!$B:$D,3,0),""))</f>
        <v/>
      </c>
      <c r="J51" s="665"/>
      <c r="K51" s="665"/>
      <c r="L51" s="665"/>
      <c r="M51" s="665" t="s">
        <v>428</v>
      </c>
      <c r="N51" s="571" t="str">
        <f>IF(OR($D51="",$D51="Select"),"",IFERROR(IF(VLOOKUP(D51&amp;M51,'Light Options'!$A:$H,8,0)=0,"",VLOOKUP(D51&amp;M51,'Light Options'!$A:$H,8,0)),""))</f>
        <v/>
      </c>
      <c r="O51" s="538" t="str">
        <f>IF(OR($D51="",$D51="Select"),"",IFERROR(IF(VLOOKUP(D51&amp;M51,'Light Options'!$A:$L,12,0)=0,"",VLOOKUP(D51&amp;M51,'Light Options'!$A:$L,12,0)),""))</f>
        <v/>
      </c>
      <c r="P51" s="538" t="str">
        <f>IF(OR($D51="",$D51="Select"),"",IFERROR(IF(VLOOKUP(D51&amp;M51,'Light Options'!$A:$I,9,0)=0,"",VLOOKUP(D51&amp;M51,'Light Options'!$A:$I,9,0)),""))</f>
        <v/>
      </c>
      <c r="Q51" s="538" t="str">
        <f t="shared" si="0"/>
        <v/>
      </c>
      <c r="R51" s="572" t="str">
        <f>IF(OR($D51="",$D51="Select"),"",IFERROR(VLOOKUP(D51&amp;M51,'Light Options'!$A:$J,10,0),0))</f>
        <v/>
      </c>
      <c r="S51" s="308" t="str">
        <f>IF(OR($D51="",$D51="Select"),"",IFERROR(VLOOKUP(D51&amp;M51,'Light Options'!$A:$K,11,0),0))</f>
        <v/>
      </c>
      <c r="T51" s="7"/>
      <c r="U51" s="7"/>
    </row>
    <row r="52" spans="1:21" x14ac:dyDescent="0.2">
      <c r="A52" s="538">
        <v>49</v>
      </c>
      <c r="B52" s="665"/>
      <c r="C52" s="665"/>
      <c r="D52" s="665" t="str">
        <f>IF(E52="","",VLOOKUP($E52,'Light Options'!A:B,2,0))</f>
        <v/>
      </c>
      <c r="E52" s="665"/>
      <c r="F52" s="665"/>
      <c r="G52" s="665"/>
      <c r="H52" s="538" t="str">
        <f>IF($D52="Select","",IFERROR(VLOOKUP($D52,'Light Options'!$B:$E,4,0),""))</f>
        <v/>
      </c>
      <c r="I52" s="538" t="str">
        <f>IF($D52="Select","",IFERROR(VLOOKUP($D52,'Light Options'!$B:$D,3,0),""))</f>
        <v/>
      </c>
      <c r="J52" s="665"/>
      <c r="K52" s="665"/>
      <c r="L52" s="665"/>
      <c r="M52" s="665" t="s">
        <v>428</v>
      </c>
      <c r="N52" s="571" t="str">
        <f>IF(OR($D52="",$D52="Select"),"",IFERROR(IF(VLOOKUP(D52&amp;M52,'Light Options'!$A:$H,8,0)=0,"",VLOOKUP(D52&amp;M52,'Light Options'!$A:$H,8,0)),""))</f>
        <v/>
      </c>
      <c r="O52" s="538" t="str">
        <f>IF(OR($D52="",$D52="Select"),"",IFERROR(IF(VLOOKUP(D52&amp;M52,'Light Options'!$A:$L,12,0)=0,"",VLOOKUP(D52&amp;M52,'Light Options'!$A:$L,12,0)),""))</f>
        <v/>
      </c>
      <c r="P52" s="538" t="str">
        <f>IF(OR($D52="",$D52="Select"),"",IFERROR(IF(VLOOKUP(D52&amp;M52,'Light Options'!$A:$I,9,0)=0,"",VLOOKUP(D52&amp;M52,'Light Options'!$A:$I,9,0)),""))</f>
        <v/>
      </c>
      <c r="Q52" s="538" t="str">
        <f t="shared" si="0"/>
        <v/>
      </c>
      <c r="R52" s="572" t="str">
        <f>IF(OR($D52="",$D52="Select"),"",IFERROR(VLOOKUP(D52&amp;M52,'Light Options'!$A:$J,10,0),0))</f>
        <v/>
      </c>
      <c r="S52" s="308" t="str">
        <f>IF(OR($D52="",$D52="Select"),"",IFERROR(VLOOKUP(D52&amp;M52,'Light Options'!$A:$K,11,0),0))</f>
        <v/>
      </c>
      <c r="T52" s="7"/>
      <c r="U52" s="7"/>
    </row>
    <row r="53" spans="1:21" x14ac:dyDescent="0.2">
      <c r="A53" s="538">
        <v>50</v>
      </c>
      <c r="B53" s="665"/>
      <c r="C53" s="665"/>
      <c r="D53" s="665" t="str">
        <f>IF(E53="","",VLOOKUP($E53,'Light Options'!A:B,2,0))</f>
        <v/>
      </c>
      <c r="E53" s="665"/>
      <c r="F53" s="665"/>
      <c r="G53" s="665"/>
      <c r="H53" s="538" t="str">
        <f>IF($D53="Select","",IFERROR(VLOOKUP($D53,'Light Options'!$B:$E,4,0),""))</f>
        <v/>
      </c>
      <c r="I53" s="538" t="str">
        <f>IF($D53="Select","",IFERROR(VLOOKUP($D53,'Light Options'!$B:$D,3,0),""))</f>
        <v/>
      </c>
      <c r="J53" s="665"/>
      <c r="K53" s="665"/>
      <c r="L53" s="665"/>
      <c r="M53" s="665" t="s">
        <v>428</v>
      </c>
      <c r="N53" s="571" t="str">
        <f>IF(OR($D53="",$D53="Select"),"",IFERROR(IF(VLOOKUP(D53&amp;M53,'Light Options'!$A:$H,8,0)=0,"",VLOOKUP(D53&amp;M53,'Light Options'!$A:$H,8,0)),""))</f>
        <v/>
      </c>
      <c r="O53" s="538" t="str">
        <f>IF(OR($D53="",$D53="Select"),"",IFERROR(IF(VLOOKUP(D53&amp;M53,'Light Options'!$A:$L,12,0)=0,"",VLOOKUP(D53&amp;M53,'Light Options'!$A:$L,12,0)),""))</f>
        <v/>
      </c>
      <c r="P53" s="538" t="str">
        <f>IF(OR($D53="",$D53="Select"),"",IFERROR(IF(VLOOKUP(D53&amp;M53,'Light Options'!$A:$I,9,0)=0,"",VLOOKUP(D53&amp;M53,'Light Options'!$A:$I,9,0)),""))</f>
        <v/>
      </c>
      <c r="Q53" s="538" t="str">
        <f t="shared" si="0"/>
        <v/>
      </c>
      <c r="R53" s="572" t="str">
        <f>IF(OR($D53="",$D53="Select"),"",IFERROR(VLOOKUP(D53&amp;M53,'Light Options'!$A:$J,10,0),0))</f>
        <v/>
      </c>
      <c r="S53" s="308" t="str">
        <f>IF(OR($D53="",$D53="Select"),"",IFERROR(VLOOKUP(D53&amp;M53,'Light Options'!$A:$K,11,0),0))</f>
        <v/>
      </c>
      <c r="T53" s="7"/>
      <c r="U53" s="7"/>
    </row>
    <row r="54" spans="1:21" x14ac:dyDescent="0.2">
      <c r="A54" s="538">
        <v>51</v>
      </c>
      <c r="B54" s="665"/>
      <c r="C54" s="665"/>
      <c r="D54" s="665" t="str">
        <f>IF(E54="","",VLOOKUP($E54,'Light Options'!A:B,2,0))</f>
        <v/>
      </c>
      <c r="E54" s="665"/>
      <c r="F54" s="665"/>
      <c r="G54" s="665"/>
      <c r="H54" s="538" t="str">
        <f>IF($D54="Select","",IFERROR(VLOOKUP($D54,'Light Options'!$B:$E,4,0),""))</f>
        <v/>
      </c>
      <c r="I54" s="538" t="str">
        <f>IF($D54="Select","",IFERROR(VLOOKUP($D54,'Light Options'!$B:$D,3,0),""))</f>
        <v/>
      </c>
      <c r="J54" s="665"/>
      <c r="K54" s="665"/>
      <c r="L54" s="665"/>
      <c r="M54" s="665" t="s">
        <v>428</v>
      </c>
      <c r="N54" s="571" t="str">
        <f>IF(OR($D54="",$D54="Select"),"",IFERROR(IF(VLOOKUP(D54&amp;M54,'Light Options'!$A:$H,8,0)=0,"",VLOOKUP(D54&amp;M54,'Light Options'!$A:$H,8,0)),""))</f>
        <v/>
      </c>
      <c r="O54" s="538" t="str">
        <f>IF(OR($D54="",$D54="Select"),"",IFERROR(IF(VLOOKUP(D54&amp;M54,'Light Options'!$A:$L,12,0)=0,"",VLOOKUP(D54&amp;M54,'Light Options'!$A:$L,12,0)),""))</f>
        <v/>
      </c>
      <c r="P54" s="538" t="str">
        <f>IF(OR($D54="",$D54="Select"),"",IFERROR(IF(VLOOKUP(D54&amp;M54,'Light Options'!$A:$I,9,0)=0,"",VLOOKUP(D54&amp;M54,'Light Options'!$A:$I,9,0)),""))</f>
        <v/>
      </c>
      <c r="Q54" s="538" t="str">
        <f t="shared" si="0"/>
        <v/>
      </c>
      <c r="R54" s="572" t="str">
        <f>IF(OR($D54="",$D54="Select"),"",IFERROR(VLOOKUP(D54&amp;M54,'Light Options'!$A:$J,10,0),0))</f>
        <v/>
      </c>
      <c r="S54" s="308" t="str">
        <f>IF(OR($D54="",$D54="Select"),"",IFERROR(VLOOKUP(D54&amp;M54,'Light Options'!$A:$K,11,0),0))</f>
        <v/>
      </c>
      <c r="T54" s="7"/>
      <c r="U54" s="7"/>
    </row>
    <row r="55" spans="1:21" x14ac:dyDescent="0.2">
      <c r="A55" s="538">
        <v>52</v>
      </c>
      <c r="B55" s="665"/>
      <c r="C55" s="665"/>
      <c r="D55" s="665" t="str">
        <f>IF(E55="","",VLOOKUP($E55,'Light Options'!A:B,2,0))</f>
        <v/>
      </c>
      <c r="E55" s="665"/>
      <c r="F55" s="665"/>
      <c r="G55" s="665"/>
      <c r="H55" s="538" t="str">
        <f>IF($D55="Select","",IFERROR(VLOOKUP($D55,'Light Options'!$B:$E,4,0),""))</f>
        <v/>
      </c>
      <c r="I55" s="538" t="str">
        <f>IF($D55="Select","",IFERROR(VLOOKUP($D55,'Light Options'!$B:$D,3,0),""))</f>
        <v/>
      </c>
      <c r="J55" s="665"/>
      <c r="K55" s="665"/>
      <c r="L55" s="665"/>
      <c r="M55" s="665" t="s">
        <v>428</v>
      </c>
      <c r="N55" s="571" t="str">
        <f>IF(OR($D55="",$D55="Select"),"",IFERROR(IF(VLOOKUP(D55&amp;M55,'Light Options'!$A:$H,8,0)=0,"",VLOOKUP(D55&amp;M55,'Light Options'!$A:$H,8,0)),""))</f>
        <v/>
      </c>
      <c r="O55" s="538" t="str">
        <f>IF(OR($D55="",$D55="Select"),"",IFERROR(IF(VLOOKUP(D55&amp;M55,'Light Options'!$A:$L,12,0)=0,"",VLOOKUP(D55&amp;M55,'Light Options'!$A:$L,12,0)),""))</f>
        <v/>
      </c>
      <c r="P55" s="538" t="str">
        <f>IF(OR($D55="",$D55="Select"),"",IFERROR(IF(VLOOKUP(D55&amp;M55,'Light Options'!$A:$I,9,0)=0,"",VLOOKUP(D55&amp;M55,'Light Options'!$A:$I,9,0)),""))</f>
        <v/>
      </c>
      <c r="Q55" s="538" t="str">
        <f t="shared" si="0"/>
        <v/>
      </c>
      <c r="R55" s="572" t="str">
        <f>IF(OR($D55="",$D55="Select"),"",IFERROR(VLOOKUP(D55&amp;M55,'Light Options'!$A:$J,10,0),0))</f>
        <v/>
      </c>
      <c r="S55" s="308" t="str">
        <f>IF(OR($D55="",$D55="Select"),"",IFERROR(VLOOKUP(D55&amp;M55,'Light Options'!$A:$K,11,0),0))</f>
        <v/>
      </c>
      <c r="T55" s="7"/>
      <c r="U55" s="7"/>
    </row>
    <row r="56" spans="1:21" x14ac:dyDescent="0.2">
      <c r="A56" s="538">
        <v>53</v>
      </c>
      <c r="B56" s="665"/>
      <c r="C56" s="665"/>
      <c r="D56" s="665" t="str">
        <f>IF(E56="","",VLOOKUP($E56,'Light Options'!A:B,2,0))</f>
        <v/>
      </c>
      <c r="E56" s="665"/>
      <c r="F56" s="665"/>
      <c r="G56" s="665"/>
      <c r="H56" s="538" t="str">
        <f>IF($D56="Select","",IFERROR(VLOOKUP($D56,'Light Options'!$B:$E,4,0),""))</f>
        <v/>
      </c>
      <c r="I56" s="538" t="str">
        <f>IF($D56="Select","",IFERROR(VLOOKUP($D56,'Light Options'!$B:$D,3,0),""))</f>
        <v/>
      </c>
      <c r="J56" s="665"/>
      <c r="K56" s="665"/>
      <c r="L56" s="665"/>
      <c r="M56" s="665" t="s">
        <v>428</v>
      </c>
      <c r="N56" s="571" t="str">
        <f>IF(OR($D56="",$D56="Select"),"",IFERROR(IF(VLOOKUP(D56&amp;M56,'Light Options'!$A:$H,8,0)=0,"",VLOOKUP(D56&amp;M56,'Light Options'!$A:$H,8,0)),""))</f>
        <v/>
      </c>
      <c r="O56" s="538" t="str">
        <f>IF(OR($D56="",$D56="Select"),"",IFERROR(IF(VLOOKUP(D56&amp;M56,'Light Options'!$A:$L,12,0)=0,"",VLOOKUP(D56&amp;M56,'Light Options'!$A:$L,12,0)),""))</f>
        <v/>
      </c>
      <c r="P56" s="538" t="str">
        <f>IF(OR($D56="",$D56="Select"),"",IFERROR(IF(VLOOKUP(D56&amp;M56,'Light Options'!$A:$I,9,0)=0,"",VLOOKUP(D56&amp;M56,'Light Options'!$A:$I,9,0)),""))</f>
        <v/>
      </c>
      <c r="Q56" s="538" t="str">
        <f t="shared" si="0"/>
        <v/>
      </c>
      <c r="R56" s="572" t="str">
        <f>IF(OR($D56="",$D56="Select"),"",IFERROR(VLOOKUP(D56&amp;M56,'Light Options'!$A:$J,10,0),0))</f>
        <v/>
      </c>
      <c r="S56" s="308" t="str">
        <f>IF(OR($D56="",$D56="Select"),"",IFERROR(VLOOKUP(D56&amp;M56,'Light Options'!$A:$K,11,0),0))</f>
        <v/>
      </c>
      <c r="T56" s="7"/>
      <c r="U56" s="7"/>
    </row>
    <row r="57" spans="1:21" x14ac:dyDescent="0.2">
      <c r="A57" s="538">
        <v>54</v>
      </c>
      <c r="B57" s="665"/>
      <c r="C57" s="665"/>
      <c r="D57" s="665" t="str">
        <f>IF(E57="","",VLOOKUP($E57,'Light Options'!A:B,2,0))</f>
        <v/>
      </c>
      <c r="E57" s="665"/>
      <c r="F57" s="665"/>
      <c r="G57" s="665"/>
      <c r="H57" s="538" t="str">
        <f>IF($D57="Select","",IFERROR(VLOOKUP($D57,'Light Options'!$B:$E,4,0),""))</f>
        <v/>
      </c>
      <c r="I57" s="538" t="str">
        <f>IF($D57="Select","",IFERROR(VLOOKUP($D57,'Light Options'!$B:$D,3,0),""))</f>
        <v/>
      </c>
      <c r="J57" s="665"/>
      <c r="K57" s="665"/>
      <c r="L57" s="665"/>
      <c r="M57" s="665" t="s">
        <v>428</v>
      </c>
      <c r="N57" s="571" t="str">
        <f>IF(OR($D57="",$D57="Select"),"",IFERROR(IF(VLOOKUP(D57&amp;M57,'Light Options'!$A:$H,8,0)=0,"",VLOOKUP(D57&amp;M57,'Light Options'!$A:$H,8,0)),""))</f>
        <v/>
      </c>
      <c r="O57" s="538" t="str">
        <f>IF(OR($D57="",$D57="Select"),"",IFERROR(IF(VLOOKUP(D57&amp;M57,'Light Options'!$A:$L,12,0)=0,"",VLOOKUP(D57&amp;M57,'Light Options'!$A:$L,12,0)),""))</f>
        <v/>
      </c>
      <c r="P57" s="538" t="str">
        <f>IF(OR($D57="",$D57="Select"),"",IFERROR(IF(VLOOKUP(D57&amp;M57,'Light Options'!$A:$I,9,0)=0,"",VLOOKUP(D57&amp;M57,'Light Options'!$A:$I,9,0)),""))</f>
        <v/>
      </c>
      <c r="Q57" s="538" t="str">
        <f t="shared" si="0"/>
        <v/>
      </c>
      <c r="R57" s="572" t="str">
        <f>IF(OR($D57="",$D57="Select"),"",IFERROR(VLOOKUP(D57&amp;M57,'Light Options'!$A:$J,10,0),0))</f>
        <v/>
      </c>
      <c r="S57" s="308" t="str">
        <f>IF(OR($D57="",$D57="Select"),"",IFERROR(VLOOKUP(D57&amp;M57,'Light Options'!$A:$K,11,0),0))</f>
        <v/>
      </c>
      <c r="T57" s="7"/>
      <c r="U57" s="7"/>
    </row>
    <row r="58" spans="1:21" x14ac:dyDescent="0.2">
      <c r="A58" s="538">
        <v>55</v>
      </c>
      <c r="B58" s="665"/>
      <c r="C58" s="665"/>
      <c r="D58" s="665" t="str">
        <f>IF(E58="","",VLOOKUP($E58,'Light Options'!A:B,2,0))</f>
        <v/>
      </c>
      <c r="E58" s="665"/>
      <c r="F58" s="665"/>
      <c r="G58" s="665"/>
      <c r="H58" s="538" t="str">
        <f>IF($D58="Select","",IFERROR(VLOOKUP($D58,'Light Options'!$B:$E,4,0),""))</f>
        <v/>
      </c>
      <c r="I58" s="538" t="str">
        <f>IF($D58="Select","",IFERROR(VLOOKUP($D58,'Light Options'!$B:$D,3,0),""))</f>
        <v/>
      </c>
      <c r="J58" s="665"/>
      <c r="K58" s="665"/>
      <c r="L58" s="665"/>
      <c r="M58" s="665" t="s">
        <v>428</v>
      </c>
      <c r="N58" s="571" t="str">
        <f>IF(OR($D58="",$D58="Select"),"",IFERROR(IF(VLOOKUP(D58&amp;M58,'Light Options'!$A:$H,8,0)=0,"",VLOOKUP(D58&amp;M58,'Light Options'!$A:$H,8,0)),""))</f>
        <v/>
      </c>
      <c r="O58" s="538" t="str">
        <f>IF(OR($D58="",$D58="Select"),"",IFERROR(IF(VLOOKUP(D58&amp;M58,'Light Options'!$A:$L,12,0)=0,"",VLOOKUP(D58&amp;M58,'Light Options'!$A:$L,12,0)),""))</f>
        <v/>
      </c>
      <c r="P58" s="538" t="str">
        <f>IF(OR($D58="",$D58="Select"),"",IFERROR(IF(VLOOKUP(D58&amp;M58,'Light Options'!$A:$I,9,0)=0,"",VLOOKUP(D58&amp;M58,'Light Options'!$A:$I,9,0)),""))</f>
        <v/>
      </c>
      <c r="Q58" s="538" t="str">
        <f t="shared" si="0"/>
        <v/>
      </c>
      <c r="R58" s="572" t="str">
        <f>IF(OR($D58="",$D58="Select"),"",IFERROR(VLOOKUP(D58&amp;M58,'Light Options'!$A:$J,10,0),0))</f>
        <v/>
      </c>
      <c r="S58" s="308" t="str">
        <f>IF(OR($D58="",$D58="Select"),"",IFERROR(VLOOKUP(D58&amp;M58,'Light Options'!$A:$K,11,0),0))</f>
        <v/>
      </c>
      <c r="T58" s="7"/>
      <c r="U58" s="7"/>
    </row>
    <row r="59" spans="1:21" x14ac:dyDescent="0.2">
      <c r="A59" s="538">
        <v>56</v>
      </c>
      <c r="B59" s="665"/>
      <c r="C59" s="665"/>
      <c r="D59" s="665" t="str">
        <f>IF(E59="","",VLOOKUP($E59,'Light Options'!A:B,2,0))</f>
        <v/>
      </c>
      <c r="E59" s="665"/>
      <c r="F59" s="665"/>
      <c r="G59" s="665"/>
      <c r="H59" s="538" t="str">
        <f>IF($D59="Select","",IFERROR(VLOOKUP($D59,'Light Options'!$B:$E,4,0),""))</f>
        <v/>
      </c>
      <c r="I59" s="538" t="str">
        <f>IF($D59="Select","",IFERROR(VLOOKUP($D59,'Light Options'!$B:$D,3,0),""))</f>
        <v/>
      </c>
      <c r="J59" s="665"/>
      <c r="K59" s="665"/>
      <c r="L59" s="665"/>
      <c r="M59" s="665" t="s">
        <v>428</v>
      </c>
      <c r="N59" s="571" t="str">
        <f>IF(OR($D59="",$D59="Select"),"",IFERROR(IF(VLOOKUP(D59&amp;M59,'Light Options'!$A:$H,8,0)=0,"",VLOOKUP(D59&amp;M59,'Light Options'!$A:$H,8,0)),""))</f>
        <v/>
      </c>
      <c r="O59" s="538" t="str">
        <f>IF(OR($D59="",$D59="Select"),"",IFERROR(IF(VLOOKUP(D59&amp;M59,'Light Options'!$A:$L,12,0)=0,"",VLOOKUP(D59&amp;M59,'Light Options'!$A:$L,12,0)),""))</f>
        <v/>
      </c>
      <c r="P59" s="538" t="str">
        <f>IF(OR($D59="",$D59="Select"),"",IFERROR(IF(VLOOKUP(D59&amp;M59,'Light Options'!$A:$I,9,0)=0,"",VLOOKUP(D59&amp;M59,'Light Options'!$A:$I,9,0)),""))</f>
        <v/>
      </c>
      <c r="Q59" s="538" t="str">
        <f t="shared" si="0"/>
        <v/>
      </c>
      <c r="R59" s="572" t="str">
        <f>IF(OR($D59="",$D59="Select"),"",IFERROR(VLOOKUP(D59&amp;M59,'Light Options'!$A:$J,10,0),0))</f>
        <v/>
      </c>
      <c r="S59" s="308" t="str">
        <f>IF(OR($D59="",$D59="Select"),"",IFERROR(VLOOKUP(D59&amp;M59,'Light Options'!$A:$K,11,0),0))</f>
        <v/>
      </c>
      <c r="T59" s="7"/>
      <c r="U59" s="7"/>
    </row>
    <row r="60" spans="1:21" x14ac:dyDescent="0.2">
      <c r="A60" s="538">
        <v>57</v>
      </c>
      <c r="B60" s="665"/>
      <c r="C60" s="665"/>
      <c r="D60" s="665" t="str">
        <f>IF(E60="","",VLOOKUP($E60,'Light Options'!A:B,2,0))</f>
        <v/>
      </c>
      <c r="E60" s="665"/>
      <c r="F60" s="665"/>
      <c r="G60" s="665"/>
      <c r="H60" s="538" t="str">
        <f>IF($D60="Select","",IFERROR(VLOOKUP($D60,'Light Options'!$B:$E,4,0),""))</f>
        <v/>
      </c>
      <c r="I60" s="538" t="str">
        <f>IF($D60="Select","",IFERROR(VLOOKUP($D60,'Light Options'!$B:$D,3,0),""))</f>
        <v/>
      </c>
      <c r="J60" s="665"/>
      <c r="K60" s="665"/>
      <c r="L60" s="665"/>
      <c r="M60" s="665" t="s">
        <v>428</v>
      </c>
      <c r="N60" s="571" t="str">
        <f>IF(OR($D60="",$D60="Select"),"",IFERROR(IF(VLOOKUP(D60&amp;M60,'Light Options'!$A:$H,8,0)=0,"",VLOOKUP(D60&amp;M60,'Light Options'!$A:$H,8,0)),""))</f>
        <v/>
      </c>
      <c r="O60" s="538" t="str">
        <f>IF(OR($D60="",$D60="Select"),"",IFERROR(IF(VLOOKUP(D60&amp;M60,'Light Options'!$A:$L,12,0)=0,"",VLOOKUP(D60&amp;M60,'Light Options'!$A:$L,12,0)),""))</f>
        <v/>
      </c>
      <c r="P60" s="538" t="str">
        <f>IF(OR($D60="",$D60="Select"),"",IFERROR(IF(VLOOKUP(D60&amp;M60,'Light Options'!$A:$I,9,0)=0,"",VLOOKUP(D60&amp;M60,'Light Options'!$A:$I,9,0)),""))</f>
        <v/>
      </c>
      <c r="Q60" s="538" t="str">
        <f t="shared" si="0"/>
        <v/>
      </c>
      <c r="R60" s="572" t="str">
        <f>IF(OR($D60="",$D60="Select"),"",IFERROR(VLOOKUP(D60&amp;M60,'Light Options'!$A:$J,10,0),0))</f>
        <v/>
      </c>
      <c r="S60" s="308" t="str">
        <f>IF(OR($D60="",$D60="Select"),"",IFERROR(VLOOKUP(D60&amp;M60,'Light Options'!$A:$K,11,0),0))</f>
        <v/>
      </c>
      <c r="T60" s="7"/>
      <c r="U60" s="7"/>
    </row>
    <row r="61" spans="1:21" x14ac:dyDescent="0.2">
      <c r="A61" s="538">
        <v>58</v>
      </c>
      <c r="B61" s="665"/>
      <c r="C61" s="665"/>
      <c r="D61" s="665" t="str">
        <f>IF(E61="","",VLOOKUP($E61,'Light Options'!A:B,2,0))</f>
        <v/>
      </c>
      <c r="E61" s="665"/>
      <c r="F61" s="665"/>
      <c r="G61" s="665"/>
      <c r="H61" s="538" t="str">
        <f>IF($D61="Select","",IFERROR(VLOOKUP($D61,'Light Options'!$B:$E,4,0),""))</f>
        <v/>
      </c>
      <c r="I61" s="538" t="str">
        <f>IF($D61="Select","",IFERROR(VLOOKUP($D61,'Light Options'!$B:$D,3,0),""))</f>
        <v/>
      </c>
      <c r="J61" s="665"/>
      <c r="K61" s="665"/>
      <c r="L61" s="665"/>
      <c r="M61" s="665" t="s">
        <v>428</v>
      </c>
      <c r="N61" s="571" t="str">
        <f>IF(OR($D61="",$D61="Select"),"",IFERROR(IF(VLOOKUP(D61&amp;M61,'Light Options'!$A:$H,8,0)=0,"",VLOOKUP(D61&amp;M61,'Light Options'!$A:$H,8,0)),""))</f>
        <v/>
      </c>
      <c r="O61" s="538" t="str">
        <f>IF(OR($D61="",$D61="Select"),"",IFERROR(IF(VLOOKUP(D61&amp;M61,'Light Options'!$A:$L,12,0)=0,"",VLOOKUP(D61&amp;M61,'Light Options'!$A:$L,12,0)),""))</f>
        <v/>
      </c>
      <c r="P61" s="538" t="str">
        <f>IF(OR($D61="",$D61="Select"),"",IFERROR(IF(VLOOKUP(D61&amp;M61,'Light Options'!$A:$I,9,0)=0,"",VLOOKUP(D61&amp;M61,'Light Options'!$A:$I,9,0)),""))</f>
        <v/>
      </c>
      <c r="Q61" s="538" t="str">
        <f t="shared" si="0"/>
        <v/>
      </c>
      <c r="R61" s="572" t="str">
        <f>IF(OR($D61="",$D61="Select"),"",IFERROR(VLOOKUP(D61&amp;M61,'Light Options'!$A:$J,10,0),0))</f>
        <v/>
      </c>
      <c r="S61" s="308" t="str">
        <f>IF(OR($D61="",$D61="Select"),"",IFERROR(VLOOKUP(D61&amp;M61,'Light Options'!$A:$K,11,0),0))</f>
        <v/>
      </c>
      <c r="T61" s="7"/>
      <c r="U61" s="7"/>
    </row>
    <row r="62" spans="1:21" x14ac:dyDescent="0.2">
      <c r="A62" s="538">
        <v>59</v>
      </c>
      <c r="B62" s="665"/>
      <c r="C62" s="665"/>
      <c r="D62" s="665" t="str">
        <f>IF(E62="","",VLOOKUP($E62,'Light Options'!A:B,2,0))</f>
        <v/>
      </c>
      <c r="E62" s="665"/>
      <c r="F62" s="665"/>
      <c r="G62" s="665"/>
      <c r="H62" s="538" t="str">
        <f>IF($D62="Select","",IFERROR(VLOOKUP($D62,'Light Options'!$B:$E,4,0),""))</f>
        <v/>
      </c>
      <c r="I62" s="538" t="str">
        <f>IF($D62="Select","",IFERROR(VLOOKUP($D62,'Light Options'!$B:$D,3,0),""))</f>
        <v/>
      </c>
      <c r="J62" s="665"/>
      <c r="K62" s="665"/>
      <c r="L62" s="665"/>
      <c r="M62" s="665" t="s">
        <v>428</v>
      </c>
      <c r="N62" s="571" t="str">
        <f>IF(OR($D62="",$D62="Select"),"",IFERROR(IF(VLOOKUP(D62&amp;M62,'Light Options'!$A:$H,8,0)=0,"",VLOOKUP(D62&amp;M62,'Light Options'!$A:$H,8,0)),""))</f>
        <v/>
      </c>
      <c r="O62" s="538" t="str">
        <f>IF(OR($D62="",$D62="Select"),"",IFERROR(IF(VLOOKUP(D62&amp;M62,'Light Options'!$A:$L,12,0)=0,"",VLOOKUP(D62&amp;M62,'Light Options'!$A:$L,12,0)),""))</f>
        <v/>
      </c>
      <c r="P62" s="538" t="str">
        <f>IF(OR($D62="",$D62="Select"),"",IFERROR(IF(VLOOKUP(D62&amp;M62,'Light Options'!$A:$I,9,0)=0,"",VLOOKUP(D62&amp;M62,'Light Options'!$A:$I,9,0)),""))</f>
        <v/>
      </c>
      <c r="Q62" s="538" t="str">
        <f t="shared" si="0"/>
        <v/>
      </c>
      <c r="R62" s="572" t="str">
        <f>IF(OR($D62="",$D62="Select"),"",IFERROR(VLOOKUP(D62&amp;M62,'Light Options'!$A:$J,10,0),0))</f>
        <v/>
      </c>
      <c r="S62" s="308" t="str">
        <f>IF(OR($D62="",$D62="Select"),"",IFERROR(VLOOKUP(D62&amp;M62,'Light Options'!$A:$K,11,0),0))</f>
        <v/>
      </c>
      <c r="T62" s="7"/>
      <c r="U62" s="7"/>
    </row>
    <row r="63" spans="1:21" s="312" customFormat="1" ht="15.75" x14ac:dyDescent="0.25">
      <c r="A63" s="538">
        <v>60</v>
      </c>
      <c r="B63" s="665"/>
      <c r="C63" s="665"/>
      <c r="D63" s="665" t="str">
        <f>IF(E63="","",VLOOKUP($E63,'Light Options'!A:B,2,0))</f>
        <v/>
      </c>
      <c r="E63" s="665"/>
      <c r="F63" s="665"/>
      <c r="G63" s="665"/>
      <c r="H63" s="538" t="str">
        <f>IF($D63="Select","",IFERROR(VLOOKUP($D63,'Light Options'!$B:$E,4,0),""))</f>
        <v/>
      </c>
      <c r="I63" s="538" t="str">
        <f>IF($D63="Select","",IFERROR(VLOOKUP($D63,'Light Options'!$B:$D,3,0),""))</f>
        <v/>
      </c>
      <c r="J63" s="665"/>
      <c r="K63" s="665"/>
      <c r="L63" s="665"/>
      <c r="M63" s="665" t="s">
        <v>428</v>
      </c>
      <c r="N63" s="571" t="str">
        <f>IF(OR($D63="",$D63="Select"),"",IFERROR(IF(VLOOKUP(D63&amp;M63,'Light Options'!$A:$H,8,0)=0,"",VLOOKUP(D63&amp;M63,'Light Options'!$A:$H,8,0)),""))</f>
        <v/>
      </c>
      <c r="O63" s="538" t="str">
        <f>IF(OR($D63="",$D63="Select"),"",IFERROR(IF(VLOOKUP(D63&amp;M63,'Light Options'!$A:$L,12,0)=0,"",VLOOKUP(D63&amp;M63,'Light Options'!$A:$L,12,0)),""))</f>
        <v/>
      </c>
      <c r="P63" s="538" t="str">
        <f>IF(OR($D63="",$D63="Select"),"",IFERROR(IF(VLOOKUP(D63&amp;M63,'Light Options'!$A:$I,9,0)=0,"",VLOOKUP(D63&amp;M63,'Light Options'!$A:$I,9,0)),""))</f>
        <v/>
      </c>
      <c r="Q63" s="538" t="str">
        <f t="shared" si="0"/>
        <v/>
      </c>
      <c r="R63" s="572" t="str">
        <f>IF(OR($D63="",$D63="Select"),"",IFERROR(VLOOKUP(D63&amp;M63,'Light Options'!$A:$J,10,0),0))</f>
        <v/>
      </c>
      <c r="S63" s="308" t="str">
        <f>IF(OR($D63="",$D63="Select"),"",IFERROR(VLOOKUP(D63&amp;M63,'Light Options'!$A:$K,11,0),0))</f>
        <v/>
      </c>
      <c r="T63" s="23"/>
      <c r="U63" s="23"/>
    </row>
    <row r="64" spans="1:21" ht="15.75" x14ac:dyDescent="0.25">
      <c r="A64" s="538">
        <v>61</v>
      </c>
      <c r="B64" s="665"/>
      <c r="C64" s="665"/>
      <c r="D64" s="665"/>
      <c r="E64" s="665" t="str">
        <f>IFERROR(VLOOKUP($D64,'Light Options'!$B:$C,2,0),"")</f>
        <v/>
      </c>
      <c r="F64" s="665">
        <f>SUM(F4:F63)</f>
        <v>1</v>
      </c>
      <c r="G64" s="665"/>
      <c r="H64" s="538" t="str">
        <f>IFERROR(VLOOKUP($D64,'Light Options'!$B:$E,4,0),"")</f>
        <v/>
      </c>
      <c r="I64" s="538" t="str">
        <f>IFERROR(VLOOKUP($D64,'Light Options'!$B:$D,5,0),"")</f>
        <v/>
      </c>
      <c r="J64" s="665"/>
      <c r="K64" s="665"/>
      <c r="L64" s="665"/>
      <c r="M64" s="665"/>
      <c r="N64" s="79"/>
      <c r="O64" s="79"/>
      <c r="P64" s="79"/>
      <c r="Q64" s="79">
        <f>SUM(Q4:Q63)</f>
        <v>1</v>
      </c>
      <c r="R64" s="79"/>
      <c r="S64" s="573"/>
      <c r="T64" s="7"/>
      <c r="U64" s="7"/>
    </row>
    <row r="66" spans="1:19" s="576" customFormat="1" x14ac:dyDescent="0.2">
      <c r="A66" s="305"/>
      <c r="B66" s="305"/>
      <c r="C66" s="305"/>
      <c r="E66" s="305"/>
      <c r="F66" s="305"/>
      <c r="G66" s="305"/>
      <c r="H66" s="305"/>
      <c r="J66" s="305"/>
      <c r="K66" s="305"/>
      <c r="L66" s="305"/>
      <c r="N66" s="305"/>
      <c r="Q66" s="305"/>
    </row>
    <row r="67" spans="1:19" s="576" customFormat="1" x14ac:dyDescent="0.2">
      <c r="I67" s="577"/>
      <c r="S67" s="577"/>
    </row>
    <row r="68" spans="1:19" x14ac:dyDescent="0.2">
      <c r="A68" s="576"/>
      <c r="B68" s="576"/>
      <c r="C68" s="576"/>
      <c r="D68" s="576"/>
      <c r="E68" s="576"/>
      <c r="F68" s="576"/>
      <c r="G68" s="576"/>
      <c r="H68" s="576"/>
      <c r="I68" s="577"/>
      <c r="J68" s="576"/>
      <c r="K68" s="576"/>
      <c r="L68" s="576"/>
      <c r="M68" s="576"/>
      <c r="N68" s="576"/>
      <c r="O68" s="576"/>
      <c r="P68" s="576"/>
      <c r="Q68" s="576"/>
      <c r="R68" s="576"/>
      <c r="S68" s="577"/>
    </row>
  </sheetData>
  <mergeCells count="2">
    <mergeCell ref="T2:U2"/>
    <mergeCell ref="A2:S2"/>
  </mergeCells>
  <conditionalFormatting sqref="F4:S23 F35:S63">
    <cfRule type="expression" dxfId="37" priority="60">
      <formula>AND(NOT($N4=""),OR(F4="",F4=0))</formula>
    </cfRule>
  </conditionalFormatting>
  <conditionalFormatting sqref="F34:S34">
    <cfRule type="expression" dxfId="36" priority="55">
      <formula>AND(NOT($N34=""),OR(F34="",F34=0))</formula>
    </cfRule>
  </conditionalFormatting>
  <conditionalFormatting sqref="F33:S33">
    <cfRule type="expression" dxfId="35" priority="50">
      <formula>AND(NOT($N33=""),OR(F33="",F33=0))</formula>
    </cfRule>
  </conditionalFormatting>
  <conditionalFormatting sqref="F32:S32">
    <cfRule type="expression" dxfId="34" priority="45">
      <formula>AND(NOT($N32=""),OR(F32="",F32=0))</formula>
    </cfRule>
  </conditionalFormatting>
  <conditionalFormatting sqref="F31:S31">
    <cfRule type="expression" dxfId="33" priority="40">
      <formula>AND(NOT($N31=""),OR(F31="",F31=0))</formula>
    </cfRule>
  </conditionalFormatting>
  <conditionalFormatting sqref="F30:S30">
    <cfRule type="expression" dxfId="32" priority="35">
      <formula>AND(NOT($N30=""),OR(F30="",F30=0))</formula>
    </cfRule>
  </conditionalFormatting>
  <conditionalFormatting sqref="F29:S29">
    <cfRule type="expression" dxfId="31" priority="30">
      <formula>AND(NOT($N29=""),OR(F29="",F29=0))</formula>
    </cfRule>
  </conditionalFormatting>
  <conditionalFormatting sqref="F28:S28">
    <cfRule type="expression" dxfId="30" priority="25">
      <formula>AND(NOT($N28=""),OR(F28="",F28=0))</formula>
    </cfRule>
  </conditionalFormatting>
  <conditionalFormatting sqref="F27:S27">
    <cfRule type="expression" dxfId="29" priority="20">
      <formula>AND(NOT($N27=""),OR(F27="",F27=0))</formula>
    </cfRule>
  </conditionalFormatting>
  <conditionalFormatting sqref="F26:S26">
    <cfRule type="expression" dxfId="28" priority="15">
      <formula>AND(NOT($N26=""),OR(F26="",F26=0))</formula>
    </cfRule>
  </conditionalFormatting>
  <conditionalFormatting sqref="F25:S25">
    <cfRule type="expression" dxfId="27" priority="10">
      <formula>AND(NOT($N25=""),OR(F25="",F25=0))</formula>
    </cfRule>
  </conditionalFormatting>
  <conditionalFormatting sqref="F24:S24">
    <cfRule type="expression" dxfId="26" priority="5">
      <formula>AND(NOT($N24=""),OR(F24="",F24=0))</formula>
    </cfRule>
  </conditionalFormatting>
  <dataValidations count="1">
    <dataValidation type="list" allowBlank="1" showInputMessage="1" showErrorMessage="1" sqref="M4:M63">
      <formula1>INDIRECT("Table1["&amp;$D4&amp;"]")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'Light Options'!$B$3:$B$70</xm:f>
          </x14:formula1>
          <xm:sqref>D4:D64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6600"/>
  </sheetPr>
  <dimension ref="B2:O357"/>
  <sheetViews>
    <sheetView showGridLines="0" workbookViewId="0">
      <selection activeCell="B2" sqref="B2"/>
    </sheetView>
  </sheetViews>
  <sheetFormatPr defaultColWidth="11.42578125" defaultRowHeight="12.75" x14ac:dyDescent="0.2"/>
  <sheetData>
    <row r="2" spans="2:15" ht="18" x14ac:dyDescent="0.25">
      <c r="B2" s="122" t="s">
        <v>649</v>
      </c>
      <c r="K2" s="122"/>
      <c r="O2" s="122" t="s">
        <v>650</v>
      </c>
    </row>
    <row r="45" spans="2:15" ht="18" x14ac:dyDescent="0.25">
      <c r="B45" s="122" t="s">
        <v>665</v>
      </c>
      <c r="O45" s="122" t="s">
        <v>666</v>
      </c>
    </row>
    <row r="94" spans="2:15" ht="18" x14ac:dyDescent="0.25">
      <c r="B94" s="122" t="s">
        <v>663</v>
      </c>
      <c r="O94" s="122" t="s">
        <v>664</v>
      </c>
    </row>
    <row r="139" spans="2:15" ht="18" x14ac:dyDescent="0.25">
      <c r="B139" s="122" t="s">
        <v>651</v>
      </c>
      <c r="O139" s="122" t="s">
        <v>652</v>
      </c>
    </row>
    <row r="184" spans="2:15" ht="18" x14ac:dyDescent="0.25">
      <c r="B184" s="122" t="s">
        <v>653</v>
      </c>
      <c r="O184" s="122" t="s">
        <v>654</v>
      </c>
    </row>
    <row r="228" spans="2:2" ht="18" x14ac:dyDescent="0.25">
      <c r="B228" s="122" t="s">
        <v>667</v>
      </c>
    </row>
    <row r="270" spans="2:15" ht="18" x14ac:dyDescent="0.25">
      <c r="B270" s="122" t="s">
        <v>1174</v>
      </c>
      <c r="O270" s="122" t="s">
        <v>1175</v>
      </c>
    </row>
    <row r="314" spans="2:15" ht="18" x14ac:dyDescent="0.25">
      <c r="B314" s="122" t="s">
        <v>656</v>
      </c>
      <c r="O314" s="122" t="s">
        <v>677</v>
      </c>
    </row>
    <row r="357" spans="2:2" ht="18" x14ac:dyDescent="0.25">
      <c r="B357" s="122" t="s">
        <v>655</v>
      </c>
    </row>
  </sheetData>
  <pageMargins left="0.75" right="0.75" top="1" bottom="1" header="0.5" footer="0.5"/>
  <pageSetup paperSize="9" orientation="portrait" horizontalDpi="4294967292" verticalDpi="429496729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BG9"/>
  <sheetViews>
    <sheetView zoomScale="125" zoomScaleNormal="125" zoomScalePageLayoutView="125" workbookViewId="0">
      <selection activeCell="B1" sqref="B1"/>
    </sheetView>
  </sheetViews>
  <sheetFormatPr defaultColWidth="10.85546875" defaultRowHeight="12.75" x14ac:dyDescent="0.2"/>
  <cols>
    <col min="1" max="1" width="5.28515625" customWidth="1"/>
    <col min="2" max="2" width="27.42578125" style="148" customWidth="1"/>
    <col min="3" max="3" width="28.7109375" customWidth="1"/>
    <col min="4" max="4" width="31.140625" customWidth="1"/>
    <col min="5" max="5" width="32.28515625" customWidth="1"/>
    <col min="6" max="6" width="31.28515625" customWidth="1"/>
    <col min="7" max="7" width="32.42578125" customWidth="1"/>
    <col min="8" max="8" width="35" customWidth="1"/>
    <col min="9" max="9" width="36.140625" customWidth="1"/>
    <col min="10" max="10" width="28.85546875" customWidth="1"/>
    <col min="11" max="11" width="30" customWidth="1"/>
    <col min="12" max="12" width="32.42578125" customWidth="1"/>
    <col min="13" max="13" width="33.7109375" customWidth="1"/>
    <col min="14" max="14" width="28.42578125" customWidth="1"/>
    <col min="15" max="15" width="29.7109375" customWidth="1"/>
    <col min="16" max="16" width="30.140625" customWidth="1"/>
    <col min="17" max="17" width="31.28515625" customWidth="1"/>
    <col min="18" max="18" width="33.85546875" customWidth="1"/>
    <col min="19" max="19" width="35" customWidth="1"/>
    <col min="20" max="20" width="29.85546875" customWidth="1"/>
    <col min="21" max="21" width="31" customWidth="1"/>
    <col min="22" max="22" width="33.7109375" customWidth="1"/>
    <col min="23" max="23" width="34.85546875" customWidth="1"/>
    <col min="24" max="24" width="37.42578125" customWidth="1"/>
    <col min="25" max="25" width="38.42578125" customWidth="1"/>
    <col min="26" max="26" width="33.42578125" customWidth="1"/>
    <col min="27" max="27" width="34.42578125" customWidth="1"/>
    <col min="28" max="28" width="13.85546875" customWidth="1"/>
    <col min="29" max="29" width="26" customWidth="1"/>
    <col min="30" max="30" width="27.140625" customWidth="1"/>
    <col min="31" max="31" width="28.28515625" customWidth="1"/>
    <col min="32" max="32" width="29.42578125" customWidth="1"/>
    <col min="33" max="33" width="24.7109375" customWidth="1"/>
    <col min="34" max="34" width="25.85546875" customWidth="1"/>
    <col min="35" max="35" width="28.140625" customWidth="1"/>
    <col min="36" max="36" width="29.28515625" customWidth="1"/>
    <col min="37" max="37" width="34.28515625" customWidth="1"/>
    <col min="38" max="38" width="35.42578125" customWidth="1"/>
    <col min="39" max="39" width="36.42578125" customWidth="1"/>
    <col min="40" max="40" width="15" customWidth="1"/>
    <col min="41" max="41" width="17.140625" customWidth="1"/>
    <col min="42" max="42" width="18.28515625" customWidth="1"/>
    <col min="43" max="43" width="19.42578125" customWidth="1"/>
    <col min="44" max="44" width="21.42578125" customWidth="1"/>
    <col min="45" max="45" width="12.42578125" customWidth="1"/>
  </cols>
  <sheetData>
    <row r="1" spans="2:59" x14ac:dyDescent="0.2">
      <c r="B1" t="s">
        <v>686</v>
      </c>
      <c r="C1" t="s">
        <v>687</v>
      </c>
      <c r="D1" t="s">
        <v>688</v>
      </c>
      <c r="E1" t="s">
        <v>689</v>
      </c>
      <c r="F1" t="s">
        <v>690</v>
      </c>
      <c r="G1" t="s">
        <v>691</v>
      </c>
      <c r="H1" t="s">
        <v>840</v>
      </c>
      <c r="I1" t="s">
        <v>841</v>
      </c>
      <c r="J1" t="s">
        <v>896</v>
      </c>
      <c r="K1" t="s">
        <v>897</v>
      </c>
      <c r="L1" t="s">
        <v>898</v>
      </c>
      <c r="M1" t="s">
        <v>899</v>
      </c>
      <c r="N1" t="s">
        <v>901</v>
      </c>
      <c r="O1" t="s">
        <v>904</v>
      </c>
      <c r="P1" t="s">
        <v>920</v>
      </c>
      <c r="Q1" t="s">
        <v>921</v>
      </c>
      <c r="R1" t="s">
        <v>922</v>
      </c>
      <c r="S1" t="s">
        <v>923</v>
      </c>
      <c r="T1" t="s">
        <v>925</v>
      </c>
      <c r="U1" t="s">
        <v>926</v>
      </c>
      <c r="V1" t="s">
        <v>931</v>
      </c>
      <c r="W1" t="s">
        <v>932</v>
      </c>
      <c r="X1" t="s">
        <v>933</v>
      </c>
      <c r="Y1" t="s">
        <v>934</v>
      </c>
      <c r="Z1" t="s">
        <v>935</v>
      </c>
      <c r="AA1" t="s">
        <v>936</v>
      </c>
      <c r="AB1" t="s">
        <v>344</v>
      </c>
      <c r="AC1" t="s">
        <v>843</v>
      </c>
      <c r="AD1" t="s">
        <v>844</v>
      </c>
      <c r="AE1" t="s">
        <v>845</v>
      </c>
      <c r="AF1" t="s">
        <v>846</v>
      </c>
      <c r="AG1" t="s">
        <v>847</v>
      </c>
      <c r="AH1" t="s">
        <v>848</v>
      </c>
      <c r="AI1" t="s">
        <v>849</v>
      </c>
      <c r="AJ1" t="s">
        <v>850</v>
      </c>
      <c r="AK1" t="s">
        <v>962</v>
      </c>
      <c r="AL1" t="s">
        <v>963</v>
      </c>
      <c r="AM1" t="s">
        <v>964</v>
      </c>
      <c r="AN1" t="s">
        <v>853</v>
      </c>
      <c r="AO1" t="s">
        <v>854</v>
      </c>
      <c r="AP1" t="s">
        <v>855</v>
      </c>
      <c r="AQ1" t="s">
        <v>856</v>
      </c>
      <c r="AR1" t="s">
        <v>857</v>
      </c>
      <c r="AS1" t="s">
        <v>965</v>
      </c>
      <c r="AT1" t="s">
        <v>1122</v>
      </c>
      <c r="AU1" t="s">
        <v>1123</v>
      </c>
      <c r="AV1" t="s">
        <v>1109</v>
      </c>
      <c r="AW1" t="s">
        <v>1110</v>
      </c>
      <c r="AX1" t="s">
        <v>1114</v>
      </c>
      <c r="AY1" t="s">
        <v>1115</v>
      </c>
      <c r="AZ1" t="s">
        <v>1279</v>
      </c>
      <c r="BA1" t="s">
        <v>1280</v>
      </c>
      <c r="BB1" t="s">
        <v>509</v>
      </c>
      <c r="BC1" t="s">
        <v>510</v>
      </c>
      <c r="BD1" t="s">
        <v>1124</v>
      </c>
      <c r="BE1" t="s">
        <v>1125</v>
      </c>
      <c r="BF1" t="s">
        <v>1126</v>
      </c>
      <c r="BG1" t="s">
        <v>1335</v>
      </c>
    </row>
    <row r="2" spans="2:59" x14ac:dyDescent="0.2">
      <c r="B2" s="148" t="s">
        <v>428</v>
      </c>
      <c r="C2" s="148" t="s">
        <v>428</v>
      </c>
      <c r="D2" s="148" t="s">
        <v>428</v>
      </c>
      <c r="E2" s="148" t="s">
        <v>428</v>
      </c>
      <c r="F2" s="148" t="s">
        <v>428</v>
      </c>
      <c r="G2" s="148" t="s">
        <v>428</v>
      </c>
      <c r="H2" s="148" t="s">
        <v>428</v>
      </c>
      <c r="I2" s="148" t="s">
        <v>428</v>
      </c>
      <c r="J2" s="148" t="s">
        <v>428</v>
      </c>
      <c r="K2" s="148" t="s">
        <v>428</v>
      </c>
      <c r="L2" s="148" t="s">
        <v>428</v>
      </c>
      <c r="M2" s="148" t="s">
        <v>428</v>
      </c>
      <c r="N2" s="148" t="s">
        <v>428</v>
      </c>
      <c r="O2" s="148" t="s">
        <v>428</v>
      </c>
      <c r="P2" s="148" t="s">
        <v>428</v>
      </c>
      <c r="Q2" s="148" t="s">
        <v>428</v>
      </c>
      <c r="R2" s="148" t="s">
        <v>428</v>
      </c>
      <c r="S2" s="148" t="s">
        <v>428</v>
      </c>
      <c r="T2" s="148" t="s">
        <v>428</v>
      </c>
      <c r="U2" s="148" t="s">
        <v>428</v>
      </c>
      <c r="V2" s="148" t="s">
        <v>428</v>
      </c>
      <c r="W2" s="148" t="s">
        <v>428</v>
      </c>
      <c r="X2" s="148" t="s">
        <v>428</v>
      </c>
      <c r="Y2" s="148" t="s">
        <v>428</v>
      </c>
      <c r="Z2" s="148" t="s">
        <v>428</v>
      </c>
      <c r="AA2" s="148" t="s">
        <v>428</v>
      </c>
      <c r="AB2" s="148" t="s">
        <v>428</v>
      </c>
      <c r="AC2" s="148" t="s">
        <v>428</v>
      </c>
      <c r="AD2" s="148" t="s">
        <v>428</v>
      </c>
      <c r="AE2" s="148" t="s">
        <v>428</v>
      </c>
      <c r="AF2" s="148" t="s">
        <v>428</v>
      </c>
      <c r="AG2" s="148" t="s">
        <v>428</v>
      </c>
      <c r="AH2" s="148" t="s">
        <v>428</v>
      </c>
      <c r="AI2" s="148" t="s">
        <v>428</v>
      </c>
      <c r="AJ2" s="148" t="s">
        <v>428</v>
      </c>
      <c r="AK2" s="148" t="s">
        <v>428</v>
      </c>
      <c r="AL2" s="148" t="s">
        <v>428</v>
      </c>
      <c r="AM2" s="148" t="s">
        <v>428</v>
      </c>
      <c r="AN2" s="148" t="s">
        <v>428</v>
      </c>
      <c r="AO2" s="148" t="s">
        <v>428</v>
      </c>
      <c r="AP2" s="148" t="s">
        <v>428</v>
      </c>
      <c r="AQ2" s="148" t="s">
        <v>428</v>
      </c>
      <c r="AR2" s="148" t="s">
        <v>428</v>
      </c>
      <c r="AS2" s="148" t="s">
        <v>428</v>
      </c>
      <c r="AT2" s="148" t="s">
        <v>428</v>
      </c>
      <c r="AU2" s="148" t="s">
        <v>428</v>
      </c>
      <c r="AV2" s="148" t="s">
        <v>428</v>
      </c>
      <c r="AW2" s="148" t="s">
        <v>428</v>
      </c>
      <c r="AX2" s="148" t="s">
        <v>428</v>
      </c>
      <c r="AY2" s="148" t="s">
        <v>428</v>
      </c>
      <c r="AZ2" s="148" t="s">
        <v>428</v>
      </c>
      <c r="BA2" s="148" t="s">
        <v>428</v>
      </c>
      <c r="BB2" s="148" t="s">
        <v>428</v>
      </c>
      <c r="BC2" s="148" t="s">
        <v>428</v>
      </c>
      <c r="BD2" s="148" t="s">
        <v>428</v>
      </c>
      <c r="BE2" s="148" t="s">
        <v>428</v>
      </c>
      <c r="BF2" s="148" t="s">
        <v>428</v>
      </c>
      <c r="BG2" s="148" t="s">
        <v>428</v>
      </c>
    </row>
    <row r="3" spans="2:59" x14ac:dyDescent="0.2">
      <c r="B3" s="148" t="str">
        <f>IF('Light Options'!G77="","",'Light Options'!G77)</f>
        <v>Lumaled</v>
      </c>
      <c r="C3" s="148" t="str">
        <f>IF('Light Options'!G84="","",'Light Options'!G84)</f>
        <v>Lumaled</v>
      </c>
      <c r="D3" s="148" t="str">
        <f>IF('Light Options'!G91="","",'Light Options'!G91)</f>
        <v>Lumaled</v>
      </c>
      <c r="E3" s="148" t="str">
        <f>IF('Light Options'!G98="","",'Light Options'!G98)</f>
        <v>Lumaled</v>
      </c>
      <c r="F3" t="str">
        <f>IF('Light Options'!G106="","",'Light Options'!G106)</f>
        <v>Lumaled</v>
      </c>
      <c r="G3" t="str">
        <f>IF('Light Options'!G113="","",'Light Options'!G113)</f>
        <v>Lumaled</v>
      </c>
      <c r="H3" s="148" t="str">
        <f>IF('Light Options'!G120="","",'Light Options'!G120)</f>
        <v>Lumaled</v>
      </c>
      <c r="I3" s="148" t="str">
        <f>IF('Light Options'!G128="","",'Light Options'!G128)</f>
        <v>Lumaled</v>
      </c>
      <c r="J3" s="148" t="str">
        <f>IF('Light Options'!G137="","",'Light Options'!G137)</f>
        <v>Lumaled</v>
      </c>
      <c r="K3" t="str">
        <f>IF('Light Options'!G144="","",'Light Options'!G144)</f>
        <v>Lumaled</v>
      </c>
      <c r="L3" s="148" t="str">
        <f>IF('Light Options'!G151="","",'Light Options'!G151)</f>
        <v>Lumaled</v>
      </c>
      <c r="M3" s="148" t="str">
        <f>'Light Options'!G158</f>
        <v>Lumaled</v>
      </c>
      <c r="N3" t="str">
        <f>IF('Light Options'!G166="","",'Light Options'!G166)</f>
        <v>Lumaled</v>
      </c>
      <c r="O3" t="str">
        <f>IF('Light Options'!G173="","",'Light Options'!G173)</f>
        <v>Lumaled</v>
      </c>
      <c r="P3" s="148" t="str">
        <f>IF('Light Options'!G180="","",'Light Options'!G180)</f>
        <v>Lumaled</v>
      </c>
      <c r="Q3" s="148" t="str">
        <f>IF('Light Options'!G187="","",'Light Options'!G187)</f>
        <v>Lumaled</v>
      </c>
      <c r="R3" s="148" t="str">
        <f>IF('Light Options'!G194="","",'Light Options'!G194)</f>
        <v>Lumaled</v>
      </c>
      <c r="S3" s="148" t="str">
        <f>IF('Light Options'!H201="","",'Light Options'!H201)</f>
        <v>Lumaled 2ft x 0.5ft Panel</v>
      </c>
      <c r="T3" s="148" t="str">
        <f>IF('Light Options'!G209="","",'Light Options'!G209)</f>
        <v>Lumaled</v>
      </c>
      <c r="U3" s="148" t="str">
        <f>IF('Light Options'!G216="","",'Light Options'!G216)</f>
        <v>Lumaled</v>
      </c>
      <c r="V3" s="148" t="str">
        <f>IF('Light Options'!G223="","",'Light Options'!G223)</f>
        <v>Lumaled</v>
      </c>
      <c r="W3" s="148" t="str">
        <f>IF('Light Options'!G230="","",'Light Options'!G230)</f>
        <v>Lumaled</v>
      </c>
      <c r="X3" s="148" t="str">
        <f>IF('Light Options'!G237="","",'Light Options'!G237)</f>
        <v>Lumaled</v>
      </c>
      <c r="Y3" s="148" t="str">
        <f>IF('Light Options'!G244="","",'Light Options'!G244)</f>
        <v>Lumaled</v>
      </c>
      <c r="Z3" s="148" t="str">
        <f>IF('Light Options'!G252="","",'Light Options'!G252)</f>
        <v>Lumaled</v>
      </c>
      <c r="AA3" s="148" t="str">
        <f>IF('Light Options'!G259="","",'Light Options'!G259)</f>
        <v>Lumaled</v>
      </c>
      <c r="AB3" t="str">
        <f>IF('Light Options'!G268="","",'Light Options'!G268)</f>
        <v>Lumaled</v>
      </c>
      <c r="AC3" s="148" t="str">
        <f>IF('Light Options'!G275="","",'Light Options'!G275)</f>
        <v>Lumaled</v>
      </c>
      <c r="AD3" s="148" t="str">
        <f>IF('Light Options'!G282="","",'Light Options'!G282)</f>
        <v>Lumaled</v>
      </c>
      <c r="AE3" s="148" t="str">
        <f>IF('Light Options'!G289="","",'Light Options'!G289)</f>
        <v>Lumaled</v>
      </c>
      <c r="AF3" s="148" t="str">
        <f>IF('Light Options'!G296="","",'Light Options'!G296)</f>
        <v>Lumaled</v>
      </c>
      <c r="AG3" s="148" t="str">
        <f>IF('Light Options'!G303="","",'Light Options'!G303)</f>
        <v>Lumaled</v>
      </c>
      <c r="AH3" s="148" t="str">
        <f>IF('Light Options'!G310="","",'Light Options'!G310)</f>
        <v>Lumaled</v>
      </c>
      <c r="AI3" s="148" t="str">
        <f>IF('Light Options'!G317="","",'Light Options'!G317)</f>
        <v>Lumaled</v>
      </c>
      <c r="AJ3" s="148" t="str">
        <f>IF('Light Options'!G324="","",'Light Options'!G324)</f>
        <v>Lumaled</v>
      </c>
      <c r="AK3" s="148" t="str">
        <f>IF('Light Options'!G333="","",'Light Options'!G333)</f>
        <v>Lumaled</v>
      </c>
      <c r="AL3" s="148" t="str">
        <f>IF('Light Options'!G340="","",'Light Options'!G340)</f>
        <v>Lumaled</v>
      </c>
      <c r="AM3" t="str">
        <f>IF('Light Options'!G347="","",'Light Options'!G347)</f>
        <v>Eaton Crouse Hinds</v>
      </c>
      <c r="AN3" s="148" t="str">
        <f>IF('Light Options'!G356="","",'Light Options'!G356)</f>
        <v>Lumaled</v>
      </c>
      <c r="AO3" s="148" t="str">
        <f>IF('Light Options'!G363="","",'Light Options'!G363)</f>
        <v>Lumaled</v>
      </c>
      <c r="AP3" t="str">
        <f>IF('Light Options'!G370="","",'Light Options'!G370)</f>
        <v>Eaton Crouse Hinds</v>
      </c>
      <c r="AQ3" t="str">
        <f>IF('Light Options'!G377="","",'Light Options'!G377)</f>
        <v>Eaton Crouse Hinds</v>
      </c>
      <c r="AR3" t="str">
        <f>IF('Light Options'!G384="","",'Light Options'!G384)</f>
        <v>Eaton Crouse Hinds</v>
      </c>
      <c r="AS3" t="str">
        <f>IF('Light Options'!G393="","",'Light Options'!G393)</f>
        <v>Lumaled</v>
      </c>
      <c r="AT3" t="str">
        <f>IF('Light Options'!G402="","",'Light Options'!G402)</f>
        <v>Cherry LED</v>
      </c>
      <c r="AU3" t="str">
        <f>IF('Light Options'!G409="","",'Light Options'!G409)</f>
        <v>Cherry LED</v>
      </c>
      <c r="AV3" t="str">
        <f>IF('Light Options'!G416="","",'Light Options'!G416)</f>
        <v>Cherry LED</v>
      </c>
      <c r="AW3" t="str">
        <f>IF('Light Options'!G423="","",'Light Options'!G423)</f>
        <v>Cherry LED</v>
      </c>
      <c r="AX3" t="str">
        <f>IF('Light Options'!G430="","",'Light Options'!G430)</f>
        <v>Cherry LED</v>
      </c>
      <c r="AY3" t="str">
        <f>IF('Light Options'!G437="","",'Light Options'!G437)</f>
        <v>Cherry LED</v>
      </c>
      <c r="AZ3" t="str">
        <f>IF('Light Options'!G444="","",'Light Options'!G444)</f>
        <v>Lumaled</v>
      </c>
      <c r="BA3" t="str">
        <f>IF('Light Options'!G451="","",'Light Options'!G451)</f>
        <v>Lumaled</v>
      </c>
      <c r="BB3" t="str">
        <f>IF('Light Options'!G458="","",'Light Options'!G458)</f>
        <v/>
      </c>
      <c r="BC3" t="str">
        <f>IF('Light Options'!G465="","",'Light Options'!G465)</f>
        <v/>
      </c>
      <c r="BD3" t="str">
        <f>IF('Light Options'!G473="","",'Light Options'!G473)</f>
        <v/>
      </c>
      <c r="BE3" t="str">
        <f>IF('Light Options'!G479="","",'Light Options'!G479)</f>
        <v/>
      </c>
      <c r="BF3" t="str">
        <f>IF('Light Options'!G486="","",'Light Options'!G486)</f>
        <v/>
      </c>
      <c r="BG3" t="str">
        <f>IF('Light Options'!G493="","",'Light Options'!G493)</f>
        <v/>
      </c>
    </row>
    <row r="4" spans="2:59" x14ac:dyDescent="0.2">
      <c r="B4" s="148" t="str">
        <f>IF('Light Options'!G78="","",'Light Options'!G78)</f>
        <v>Lumex</v>
      </c>
      <c r="C4" s="148" t="str">
        <f>IF('Light Options'!G85="","",'Light Options'!G85)</f>
        <v>Lumex</v>
      </c>
      <c r="D4" s="148" t="str">
        <f>IF('Light Options'!G92="","",'Light Options'!G92)</f>
        <v>Lumex</v>
      </c>
      <c r="E4" s="148" t="str">
        <f>IF('Light Options'!G99="","",'Light Options'!G99)</f>
        <v>Lumex</v>
      </c>
      <c r="F4" t="str">
        <f>IF('Light Options'!G107="","",'Light Options'!G107)</f>
        <v>Lumex</v>
      </c>
      <c r="G4" t="str">
        <f>IF('Light Options'!G114="","",'Light Options'!G114)</f>
        <v>Lumex</v>
      </c>
      <c r="H4" s="148" t="str">
        <f>IF('Light Options'!G121="","",'Light Options'!G121)</f>
        <v>Lumex</v>
      </c>
      <c r="I4" s="148" t="str">
        <f>IF('Light Options'!G129="","",'Light Options'!G129)</f>
        <v>Lumex</v>
      </c>
      <c r="J4" s="148" t="str">
        <f>IF('Light Options'!G138="","",'Light Options'!G138)</f>
        <v>Lumex</v>
      </c>
      <c r="K4" t="str">
        <f>IF('Light Options'!G145="","",'Light Options'!G145)</f>
        <v>Lumex</v>
      </c>
      <c r="L4" s="148" t="str">
        <f>IF('Light Options'!G152="","",'Light Options'!G152)</f>
        <v>Lumex</v>
      </c>
      <c r="M4" s="148" t="str">
        <f>'Light Options'!G159</f>
        <v>Lumex</v>
      </c>
      <c r="N4" t="str">
        <f>IF('Light Options'!G167="","",'Light Options'!G167)</f>
        <v>Lumex</v>
      </c>
      <c r="O4" t="str">
        <f>IF('Light Options'!G174="","",'Light Options'!G174)</f>
        <v>Lumex</v>
      </c>
      <c r="P4" s="148" t="str">
        <f>IF('Light Options'!G181="","",'Light Options'!G181)</f>
        <v>Lumex</v>
      </c>
      <c r="Q4" s="148" t="str">
        <f>IF('Light Options'!G188="","",'Light Options'!G188)</f>
        <v>Lumex</v>
      </c>
      <c r="R4" s="148" t="str">
        <f>IF('Light Options'!G195="","",'Light Options'!G195)</f>
        <v>Lumex</v>
      </c>
      <c r="S4" s="148" t="str">
        <f>IF('Light Options'!H202="","",'Light Options'!H202)</f>
        <v>Novablade 2ft x 0.5ft 21W Panel with RPK</v>
      </c>
      <c r="T4" s="148" t="str">
        <f>IF('Light Options'!G210="","",'Light Options'!G210)</f>
        <v>Lumex</v>
      </c>
      <c r="U4" s="148" t="str">
        <f>IF('Light Options'!G217="","",'Light Options'!G217)</f>
        <v>Lumex</v>
      </c>
      <c r="V4" s="148" t="str">
        <f>IF('Light Options'!G224="","",'Light Options'!G224)</f>
        <v>Lumex</v>
      </c>
      <c r="W4" s="148" t="str">
        <f>IF('Light Options'!G231="","",'Light Options'!G231)</f>
        <v>Lumex</v>
      </c>
      <c r="X4" s="148" t="str">
        <f>IF('Light Options'!G238="","",'Light Options'!G238)</f>
        <v>Lumex</v>
      </c>
      <c r="Y4" s="148" t="str">
        <f>IF('Light Options'!G245="","",'Light Options'!G245)</f>
        <v>Lumex</v>
      </c>
      <c r="Z4" s="148" t="str">
        <f>IF('Light Options'!G253="","",'Light Options'!G253)</f>
        <v>Lumex</v>
      </c>
      <c r="AA4" s="148" t="str">
        <f>IF('Light Options'!G260="","",'Light Options'!G260)</f>
        <v>Lumex</v>
      </c>
      <c r="AB4" t="str">
        <f>IF('Light Options'!G269="","",'Light Options'!G269)</f>
        <v>Lumex</v>
      </c>
      <c r="AC4" s="148" t="str">
        <f>IF('Light Options'!G276="","",'Light Options'!G276)</f>
        <v>Lumex</v>
      </c>
      <c r="AD4" s="148" t="str">
        <f>IF('Light Options'!G283="","",'Light Options'!G283)</f>
        <v>Lumex</v>
      </c>
      <c r="AE4" s="148" t="str">
        <f>IF('Light Options'!G290="","",'Light Options'!G290)</f>
        <v>Lumex</v>
      </c>
      <c r="AF4" s="148" t="str">
        <f>IF('Light Options'!G297="","",'Light Options'!G297)</f>
        <v>Lumex</v>
      </c>
      <c r="AG4" s="148" t="str">
        <f>IF('Light Options'!G304="","",'Light Options'!G304)</f>
        <v>Lumex</v>
      </c>
      <c r="AH4" s="148" t="str">
        <f>IF('Light Options'!G311="","",'Light Options'!G311)</f>
        <v>Lumex</v>
      </c>
      <c r="AI4" s="148" t="str">
        <f>IF('Light Options'!G318="","",'Light Options'!G318)</f>
        <v>Lumex</v>
      </c>
      <c r="AJ4" s="148" t="str">
        <f>IF('Light Options'!G325="","",'Light Options'!G325)</f>
        <v>Lumex</v>
      </c>
      <c r="AK4" s="148" t="str">
        <f>IF('Light Options'!G334="","",'Light Options'!G334)</f>
        <v>Lumex</v>
      </c>
      <c r="AL4" s="148" t="str">
        <f>IF('Light Options'!G341="","",'Light Options'!G341)</f>
        <v>Lumex</v>
      </c>
      <c r="AM4" t="str">
        <f>IF('Light Options'!G348="","",'Light Options'!G348)</f>
        <v>Lumaled</v>
      </c>
      <c r="AN4" s="148" t="str">
        <f>IF('Light Options'!G357="","",'Light Options'!G357)</f>
        <v>Lumex</v>
      </c>
      <c r="AO4" s="148" t="str">
        <f>IF('Light Options'!G364="","",'Light Options'!G364)</f>
        <v>Lumex</v>
      </c>
      <c r="AP4" t="str">
        <f>IF('Light Options'!G371="","",'Light Options'!G371)</f>
        <v>Lumaled</v>
      </c>
      <c r="AQ4" t="str">
        <f>IF('Light Options'!G378="","",'Light Options'!G378)</f>
        <v>Lumaled</v>
      </c>
      <c r="AR4" t="str">
        <f>IF('Light Options'!G385="","",'Light Options'!G385)</f>
        <v>Lumaled</v>
      </c>
      <c r="AS4" t="str">
        <f>IF('Light Options'!G394="","",'Light Options'!G394)</f>
        <v>Lumex</v>
      </c>
      <c r="AT4" t="str">
        <f>IF('Light Options'!G403="","",'Light Options'!G403)</f>
        <v/>
      </c>
      <c r="AU4" t="str">
        <f>IF('Light Options'!G410="","",'Light Options'!G410)</f>
        <v/>
      </c>
      <c r="AV4" t="str">
        <f>IF('Light Options'!G417="","",'Light Options'!G417)</f>
        <v/>
      </c>
      <c r="AW4" t="str">
        <f>IF('Light Options'!G424="","",'Light Options'!G424)</f>
        <v/>
      </c>
      <c r="AX4" t="str">
        <f>IF('Light Options'!G431="","",'Light Options'!G431)</f>
        <v/>
      </c>
      <c r="AY4" t="str">
        <f>IF('Light Options'!G438="","",'Light Options'!G438)</f>
        <v/>
      </c>
      <c r="AZ4" t="str">
        <f>IF('Light Options'!G445="","",'Light Options'!G445)</f>
        <v/>
      </c>
      <c r="BA4" t="str">
        <f>IF('Light Options'!G452="","",'Light Options'!G452)</f>
        <v>Emerald Planet</v>
      </c>
      <c r="BB4" t="str">
        <f>IF('Light Options'!G459="","",'Light Options'!G459)</f>
        <v/>
      </c>
      <c r="BC4" t="str">
        <f>IF('Light Options'!G466="","",'Light Options'!G466)</f>
        <v/>
      </c>
      <c r="BD4" t="str">
        <f>IF('Light Options'!G474="","",'Light Options'!G474)</f>
        <v/>
      </c>
      <c r="BE4" t="str">
        <f>IF('Light Options'!G480="","",'Light Options'!G480)</f>
        <v/>
      </c>
      <c r="BF4" t="str">
        <f>IF('Light Options'!G487="","",'Light Options'!G487)</f>
        <v/>
      </c>
      <c r="BG4" t="str">
        <f>IF('Light Options'!G494="","",'Light Options'!G494)</f>
        <v/>
      </c>
    </row>
    <row r="5" spans="2:59" x14ac:dyDescent="0.2">
      <c r="B5" s="148" t="str">
        <f>IF('Light Options'!G79="","",'Light Options'!G79)</f>
        <v>Thorn</v>
      </c>
      <c r="C5" s="148" t="str">
        <f>IF('Light Options'!G86="","",'Light Options'!G86)</f>
        <v/>
      </c>
      <c r="D5" s="148" t="str">
        <f>IF('Light Options'!G93="","",'Light Options'!G93)</f>
        <v>Thorn</v>
      </c>
      <c r="E5" s="148" t="str">
        <f>IF('Light Options'!G100="","",'Light Options'!G100)</f>
        <v/>
      </c>
      <c r="F5" t="str">
        <f>IF('Light Options'!G108="","",'Light Options'!G108)</f>
        <v>Thorn</v>
      </c>
      <c r="G5" t="str">
        <f>IF('Light Options'!G115="","",'Light Options'!G115)</f>
        <v>Thorn</v>
      </c>
      <c r="H5" s="148" t="str">
        <f>IF('Light Options'!G122="","",'Light Options'!G122)</f>
        <v/>
      </c>
      <c r="I5" s="148" t="str">
        <f>IF('Light Options'!G130="","",'Light Options'!G130)</f>
        <v/>
      </c>
      <c r="J5" s="148" t="str">
        <f>IF('Light Options'!G139="","",'Light Options'!G139)</f>
        <v>Emerald Planet</v>
      </c>
      <c r="K5" t="str">
        <f>IF('Light Options'!G146="","",'Light Options'!G146)</f>
        <v/>
      </c>
      <c r="L5" s="148" t="str">
        <f>IF('Light Options'!G153="","",'Light Options'!G153)</f>
        <v/>
      </c>
      <c r="M5" s="148">
        <f>'Light Options'!G160</f>
        <v>0</v>
      </c>
      <c r="N5" t="str">
        <f>IF('Light Options'!G168="","",'Light Options'!G168)</f>
        <v/>
      </c>
      <c r="O5" t="str">
        <f>IF('Light Options'!G175="","",'Light Options'!G175)</f>
        <v/>
      </c>
      <c r="P5" s="148" t="str">
        <f>IF('Light Options'!G182="","",'Light Options'!G182)</f>
        <v/>
      </c>
      <c r="Q5" s="148" t="str">
        <f>IF('Light Options'!G189="","",'Light Options'!G189)</f>
        <v/>
      </c>
      <c r="R5" s="148" t="str">
        <f>IF('Light Options'!G196="","",'Light Options'!G196)</f>
        <v/>
      </c>
      <c r="S5" s="148" t="str">
        <f>IF('Light Options'!H203="","",'Light Options'!H203)</f>
        <v/>
      </c>
      <c r="T5" s="148" t="str">
        <f>IF('Light Options'!G211="","",'Light Options'!G211)</f>
        <v/>
      </c>
      <c r="U5" s="148" t="str">
        <f>IF('Light Options'!G218="","",'Light Options'!G218)</f>
        <v/>
      </c>
      <c r="V5" s="148" t="str">
        <f>IF('Light Options'!G225="","",'Light Options'!G225)</f>
        <v/>
      </c>
      <c r="W5" s="148" t="str">
        <f>IF('Light Options'!G232="","",'Light Options'!G232)</f>
        <v/>
      </c>
      <c r="X5" s="148" t="str">
        <f>IF('Light Options'!G239="","",'Light Options'!G239)</f>
        <v/>
      </c>
      <c r="Y5" s="148" t="str">
        <f>IF('Light Options'!G246="","",'Light Options'!G246)</f>
        <v/>
      </c>
      <c r="Z5" s="148" t="str">
        <f>IF('Light Options'!G254="","",'Light Options'!G254)</f>
        <v/>
      </c>
      <c r="AA5" s="148" t="str">
        <f>IF('Light Options'!G261="","",'Light Options'!G261)</f>
        <v/>
      </c>
      <c r="AB5" t="str">
        <f>IF('Light Options'!G270="","",'Light Options'!G270)</f>
        <v/>
      </c>
      <c r="AC5" s="148" t="str">
        <f>IF('Light Options'!G277="","",'Light Options'!G277)</f>
        <v/>
      </c>
      <c r="AD5" s="148" t="str">
        <f>IF('Light Options'!G284="","",'Light Options'!G284)</f>
        <v/>
      </c>
      <c r="AE5" s="148" t="str">
        <f>IF('Light Options'!G291="","",'Light Options'!G291)</f>
        <v/>
      </c>
      <c r="AF5" s="148" t="str">
        <f>IF('Light Options'!G298="","",'Light Options'!G298)</f>
        <v/>
      </c>
      <c r="AG5" s="148" t="str">
        <f>IF('Light Options'!G305="","",'Light Options'!G305)</f>
        <v/>
      </c>
      <c r="AH5" s="148" t="str">
        <f>IF('Light Options'!G312="","",'Light Options'!G312)</f>
        <v/>
      </c>
      <c r="AI5" s="148" t="str">
        <f>IF('Light Options'!G319="","",'Light Options'!G319)</f>
        <v/>
      </c>
      <c r="AJ5" s="148" t="str">
        <f>IF('Light Options'!G326="","",'Light Options'!G326)</f>
        <v/>
      </c>
      <c r="AK5" s="148" t="str">
        <f>IF('Light Options'!G335="","",'Light Options'!G335)</f>
        <v/>
      </c>
      <c r="AL5" s="148" t="str">
        <f>IF('Light Options'!G342="","",'Light Options'!G342)</f>
        <v/>
      </c>
      <c r="AM5" t="str">
        <f>IF('Light Options'!G349="","",'Light Options'!G349)</f>
        <v>Lumex</v>
      </c>
      <c r="AN5" s="148" t="str">
        <f>IF('Light Options'!G358="","",'Light Options'!G358)</f>
        <v/>
      </c>
      <c r="AO5" s="148" t="str">
        <f>IF('Light Options'!G365="","",'Light Options'!G365)</f>
        <v/>
      </c>
      <c r="AP5" t="str">
        <f>IF('Light Options'!G372="","",'Light Options'!G372)</f>
        <v>Lumex</v>
      </c>
      <c r="AQ5" t="str">
        <f>IF('Light Options'!G379="","",'Light Options'!G379)</f>
        <v>Lumex</v>
      </c>
      <c r="AR5" t="str">
        <f>IF('Light Options'!G386="","",'Light Options'!G386)</f>
        <v>Lumex</v>
      </c>
      <c r="AS5" t="str">
        <f>IF('Light Options'!G395="","",'Light Options'!G395)</f>
        <v/>
      </c>
      <c r="AT5" t="str">
        <f>IF('Light Options'!G404="","",'Light Options'!G404)</f>
        <v/>
      </c>
      <c r="AU5" t="str">
        <f>IF('Light Options'!G411="","",'Light Options'!G411)</f>
        <v/>
      </c>
      <c r="AV5" t="str">
        <f>IF('Light Options'!G418="","",'Light Options'!G418)</f>
        <v/>
      </c>
      <c r="AW5" t="str">
        <f>IF('Light Options'!G425="","",'Light Options'!G425)</f>
        <v/>
      </c>
      <c r="AX5" t="str">
        <f>IF('Light Options'!G432="","",'Light Options'!G432)</f>
        <v/>
      </c>
      <c r="AY5" t="str">
        <f>IF('Light Options'!G439="","",'Light Options'!G439)</f>
        <v/>
      </c>
      <c r="AZ5" t="str">
        <f>IF('Light Options'!G446="","",'Light Options'!G446)</f>
        <v/>
      </c>
      <c r="BA5" t="str">
        <f>IF('Light Options'!G453="","",'Light Options'!G453)</f>
        <v/>
      </c>
      <c r="BB5" t="str">
        <f>IF('Light Options'!G460="","",'Light Options'!G460)</f>
        <v/>
      </c>
      <c r="BC5" t="str">
        <f>IF('Light Options'!G467="","",'Light Options'!G467)</f>
        <v/>
      </c>
      <c r="BD5" t="str">
        <f>IF('Light Options'!G475="","",'Light Options'!G475)</f>
        <v/>
      </c>
      <c r="BE5" t="str">
        <f>IF('Light Options'!G481="","",'Light Options'!G481)</f>
        <v/>
      </c>
      <c r="BF5" t="str">
        <f>IF('Light Options'!G488="","",'Light Options'!G488)</f>
        <v/>
      </c>
      <c r="BG5" t="str">
        <f>IF('Light Options'!G495="","",'Light Options'!G495)</f>
        <v/>
      </c>
    </row>
    <row r="6" spans="2:59" x14ac:dyDescent="0.2">
      <c r="B6" s="148" t="str">
        <f>IF('Light Options'!G80="","",'Light Options'!G80)</f>
        <v/>
      </c>
      <c r="C6" s="148" t="str">
        <f>IF('Light Options'!G87="","",'Light Options'!G87)</f>
        <v/>
      </c>
      <c r="D6" s="148" t="str">
        <f>IF('Light Options'!G94="","",'Light Options'!G94)</f>
        <v/>
      </c>
      <c r="E6" s="148" t="str">
        <f>IF('Light Options'!G101="","",'Light Options'!G101)</f>
        <v/>
      </c>
      <c r="F6" t="str">
        <f>IF('Light Options'!G109="","",'Light Options'!G109)</f>
        <v/>
      </c>
      <c r="G6" t="str">
        <f>IF('Light Options'!G116="","",'Light Options'!G116)</f>
        <v/>
      </c>
      <c r="H6" s="148" t="str">
        <f>IF('Light Options'!G123="","",'Light Options'!G123)</f>
        <v/>
      </c>
      <c r="I6" s="148" t="str">
        <f>IF('Light Options'!G131="","",'Light Options'!G131)</f>
        <v/>
      </c>
      <c r="J6" s="148" t="str">
        <f>IF('Light Options'!G140="","",'Light Options'!G140)</f>
        <v/>
      </c>
      <c r="K6" t="str">
        <f>IF('Light Options'!G147="","",'Light Options'!G147)</f>
        <v/>
      </c>
      <c r="L6" s="148" t="str">
        <f>IF('Light Options'!G154="","",'Light Options'!G154)</f>
        <v/>
      </c>
      <c r="M6" s="148">
        <f>'Light Options'!G161</f>
        <v>0</v>
      </c>
      <c r="N6" t="str">
        <f>IF('Light Options'!G169="","",'Light Options'!G169)</f>
        <v/>
      </c>
      <c r="O6" t="str">
        <f>IF('Light Options'!G176="","",'Light Options'!G176)</f>
        <v/>
      </c>
      <c r="P6" s="148" t="str">
        <f>IF('Light Options'!G183="","",'Light Options'!G183)</f>
        <v/>
      </c>
      <c r="Q6" s="148" t="str">
        <f>IF('Light Options'!G190="","",'Light Options'!G190)</f>
        <v/>
      </c>
      <c r="R6" s="148" t="str">
        <f>IF('Light Options'!G197="","",'Light Options'!G197)</f>
        <v/>
      </c>
      <c r="S6" s="148" t="str">
        <f>IF('Light Options'!H204="","",'Light Options'!H204)</f>
        <v/>
      </c>
      <c r="T6" s="148" t="str">
        <f>IF('Light Options'!G212="","",'Light Options'!G212)</f>
        <v/>
      </c>
      <c r="U6" s="148" t="str">
        <f>IF('Light Options'!G219="","",'Light Options'!G219)</f>
        <v/>
      </c>
      <c r="V6" s="148" t="str">
        <f>IF('Light Options'!G226="","",'Light Options'!G226)</f>
        <v/>
      </c>
      <c r="W6" s="148" t="str">
        <f>IF('Light Options'!G233="","",'Light Options'!G233)</f>
        <v/>
      </c>
      <c r="X6" s="148" t="str">
        <f>IF('Light Options'!G240="","",'Light Options'!G240)</f>
        <v/>
      </c>
      <c r="Y6" s="148" t="str">
        <f>IF('Light Options'!G247="","",'Light Options'!G247)</f>
        <v/>
      </c>
      <c r="Z6" s="148" t="str">
        <f>IF('Light Options'!G255="","",'Light Options'!G255)</f>
        <v/>
      </c>
      <c r="AA6" s="148" t="str">
        <f>IF('Light Options'!G262="","",'Light Options'!G262)</f>
        <v/>
      </c>
      <c r="AB6" t="str">
        <f>IF('Light Options'!G271="","",'Light Options'!G271)</f>
        <v/>
      </c>
      <c r="AC6" s="148" t="str">
        <f>IF('Light Options'!G278="","",'Light Options'!G278)</f>
        <v/>
      </c>
      <c r="AD6" s="148" t="str">
        <f>IF('Light Options'!G285="","",'Light Options'!G285)</f>
        <v/>
      </c>
      <c r="AE6" s="148" t="str">
        <f>IF('Light Options'!G292="","",'Light Options'!G292)</f>
        <v/>
      </c>
      <c r="AF6" s="148" t="str">
        <f>IF('Light Options'!G299="","",'Light Options'!G299)</f>
        <v/>
      </c>
      <c r="AG6" s="148" t="str">
        <f>IF('Light Options'!G306="","",'Light Options'!G306)</f>
        <v/>
      </c>
      <c r="AH6" s="148" t="str">
        <f>IF('Light Options'!G313="","",'Light Options'!G313)</f>
        <v/>
      </c>
      <c r="AI6" s="148" t="str">
        <f>IF('Light Options'!G320="","",'Light Options'!G320)</f>
        <v/>
      </c>
      <c r="AJ6" s="148" t="str">
        <f>IF('Light Options'!G327="","",'Light Options'!G327)</f>
        <v/>
      </c>
      <c r="AK6" s="148" t="str">
        <f>IF('Light Options'!G336="","",'Light Options'!G336)</f>
        <v/>
      </c>
      <c r="AL6" s="148" t="str">
        <f>IF('Light Options'!G343="","",'Light Options'!G343)</f>
        <v/>
      </c>
      <c r="AM6" t="str">
        <f>IF('Light Options'!G350="","",'Light Options'!G350)</f>
        <v/>
      </c>
      <c r="AN6" s="148" t="str">
        <f>IF('Light Options'!G359="","",'Light Options'!G359)</f>
        <v/>
      </c>
      <c r="AO6" s="148" t="str">
        <f>IF('Light Options'!G366="","",'Light Options'!G366)</f>
        <v/>
      </c>
      <c r="AP6" t="str">
        <f>IF('Light Options'!G373="","",'Light Options'!G373)</f>
        <v/>
      </c>
      <c r="AQ6" t="str">
        <f>IF('Light Options'!G380="","",'Light Options'!G380)</f>
        <v/>
      </c>
      <c r="AR6" t="str">
        <f>IF('Light Options'!G387="","",'Light Options'!G387)</f>
        <v/>
      </c>
      <c r="AS6" t="str">
        <f>IF('Light Options'!G396="","",'Light Options'!G396)</f>
        <v/>
      </c>
      <c r="AT6" t="str">
        <f>IF('Light Options'!G405="","",'Light Options'!G405)</f>
        <v/>
      </c>
      <c r="AU6" t="str">
        <f>IF('Light Options'!G412="","",'Light Options'!G412)</f>
        <v/>
      </c>
      <c r="AV6" t="str">
        <f>IF('Light Options'!G419="","",'Light Options'!G419)</f>
        <v/>
      </c>
      <c r="AW6" t="str">
        <f>IF('Light Options'!G426="","",'Light Options'!G426)</f>
        <v/>
      </c>
      <c r="AX6" t="str">
        <f>IF('Light Options'!G433="","",'Light Options'!G433)</f>
        <v/>
      </c>
      <c r="AY6" t="str">
        <f>IF('Light Options'!G440="","",'Light Options'!G440)</f>
        <v/>
      </c>
      <c r="AZ6" t="str">
        <f>IF('Light Options'!G447="","",'Light Options'!G447)</f>
        <v/>
      </c>
      <c r="BA6" t="str">
        <f>IF('Light Options'!G454="","",'Light Options'!G454)</f>
        <v/>
      </c>
      <c r="BB6" t="str">
        <f>IF('Light Options'!G461="","",'Light Options'!G461)</f>
        <v/>
      </c>
      <c r="BC6" t="str">
        <f>IF('Light Options'!G468="","",'Light Options'!G468)</f>
        <v/>
      </c>
      <c r="BD6" t="str">
        <f>IF('Light Options'!G476="","",'Light Options'!G476)</f>
        <v/>
      </c>
      <c r="BE6" t="str">
        <f>IF('Light Options'!G482="","",'Light Options'!G482)</f>
        <v/>
      </c>
      <c r="BF6" t="str">
        <f>IF('Light Options'!G489="","",'Light Options'!G489)</f>
        <v/>
      </c>
      <c r="BG6" t="str">
        <f>IF('Light Options'!G496="","",'Light Options'!G496)</f>
        <v/>
      </c>
    </row>
    <row r="7" spans="2:59" x14ac:dyDescent="0.2">
      <c r="B7" s="148" t="str">
        <f>IF('Light Options'!G81="","",'Light Options'!G81)</f>
        <v/>
      </c>
      <c r="C7" s="148" t="str">
        <f>IF('Light Options'!G88="","",'Light Options'!G88)</f>
        <v/>
      </c>
      <c r="D7" s="148" t="str">
        <f>IF('Light Options'!G95="","",'Light Options'!G95)</f>
        <v/>
      </c>
      <c r="E7" s="148" t="str">
        <f>IF('Light Options'!G102="","",'Light Options'!G102)</f>
        <v/>
      </c>
      <c r="F7" t="str">
        <f>IF('Light Options'!G110="","",'Light Options'!G110)</f>
        <v/>
      </c>
      <c r="G7" t="str">
        <f>IF('Light Options'!G117="","",'Light Options'!G117)</f>
        <v/>
      </c>
      <c r="H7" s="148" t="str">
        <f>IF('Light Options'!G124="","",'Light Options'!G124)</f>
        <v/>
      </c>
      <c r="I7" s="148" t="str">
        <f>IF('Light Options'!G132="","",'Light Options'!G132)</f>
        <v/>
      </c>
      <c r="J7" s="148" t="str">
        <f>IF('Light Options'!G141="","",'Light Options'!G141)</f>
        <v/>
      </c>
      <c r="K7" t="str">
        <f>IF('Light Options'!G148="","",'Light Options'!G148)</f>
        <v/>
      </c>
      <c r="L7" s="148" t="str">
        <f>IF('Light Options'!G155="","",'Light Options'!G155)</f>
        <v/>
      </c>
      <c r="M7" s="148">
        <f>'Light Options'!G162</f>
        <v>0</v>
      </c>
      <c r="N7" t="str">
        <f>IF('Light Options'!G170="","",'Light Options'!G170)</f>
        <v/>
      </c>
      <c r="O7" t="str">
        <f>IF('Light Options'!G177="","",'Light Options'!G177)</f>
        <v/>
      </c>
      <c r="P7" s="148" t="str">
        <f>IF('Light Options'!G184="","",'Light Options'!G184)</f>
        <v/>
      </c>
      <c r="Q7" s="148" t="str">
        <f>IF('Light Options'!G191="","",'Light Options'!G191)</f>
        <v/>
      </c>
      <c r="R7" s="148" t="str">
        <f>IF('Light Options'!G198="","",'Light Options'!G198)</f>
        <v/>
      </c>
      <c r="S7" s="148" t="str">
        <f>IF('Light Options'!H205="","",'Light Options'!H205)</f>
        <v/>
      </c>
      <c r="T7" s="148" t="str">
        <f>IF('Light Options'!G213="","",'Light Options'!G213)</f>
        <v/>
      </c>
      <c r="U7" s="148" t="str">
        <f>IF('Light Options'!G220="","",'Light Options'!G220)</f>
        <v/>
      </c>
      <c r="V7" s="148" t="str">
        <f>IF('Light Options'!G227="","",'Light Options'!G227)</f>
        <v/>
      </c>
      <c r="W7" s="148" t="str">
        <f>IF('Light Options'!G234="","",'Light Options'!G234)</f>
        <v/>
      </c>
      <c r="X7" s="148" t="str">
        <f>IF('Light Options'!G241="","",'Light Options'!G241)</f>
        <v/>
      </c>
      <c r="Y7" s="148" t="str">
        <f>IF('Light Options'!G248="","",'Light Options'!G248)</f>
        <v/>
      </c>
      <c r="Z7" s="148" t="str">
        <f>IF('Light Options'!G256="","",'Light Options'!G256)</f>
        <v/>
      </c>
      <c r="AA7" s="148" t="str">
        <f>IF('Light Options'!G263="","",'Light Options'!G263)</f>
        <v/>
      </c>
      <c r="AB7" t="str">
        <f>IF('Light Options'!G272="","",'Light Options'!G272)</f>
        <v/>
      </c>
      <c r="AC7" s="148" t="str">
        <f>IF('Light Options'!G279="","",'Light Options'!G279)</f>
        <v/>
      </c>
      <c r="AD7" s="148" t="str">
        <f>IF('Light Options'!G286="","",'Light Options'!G286)</f>
        <v/>
      </c>
      <c r="AE7" s="148" t="str">
        <f>IF('Light Options'!G293="","",'Light Options'!G293)</f>
        <v/>
      </c>
      <c r="AF7" s="148" t="str">
        <f>IF('Light Options'!G300="","",'Light Options'!G300)</f>
        <v/>
      </c>
      <c r="AG7" s="148" t="str">
        <f>IF('Light Options'!G307="","",'Light Options'!G307)</f>
        <v/>
      </c>
      <c r="AH7" s="148" t="str">
        <f>IF('Light Options'!G314="","",'Light Options'!G314)</f>
        <v/>
      </c>
      <c r="AI7" s="148" t="str">
        <f>IF('Light Options'!G321="","",'Light Options'!G321)</f>
        <v/>
      </c>
      <c r="AJ7" s="148" t="str">
        <f>IF('Light Options'!G328="","",'Light Options'!G328)</f>
        <v/>
      </c>
      <c r="AK7" s="148" t="str">
        <f>IF('Light Options'!G337="","",'Light Options'!G337)</f>
        <v/>
      </c>
      <c r="AL7" s="148" t="str">
        <f>IF('Light Options'!G344="","",'Light Options'!G344)</f>
        <v/>
      </c>
      <c r="AM7" t="str">
        <f>IF('Light Options'!G351="","",'Light Options'!G351)</f>
        <v/>
      </c>
      <c r="AN7" s="148" t="str">
        <f>IF('Light Options'!G360="","",'Light Options'!G360)</f>
        <v/>
      </c>
      <c r="AO7" s="148" t="str">
        <f>IF('Light Options'!G367="","",'Light Options'!G367)</f>
        <v/>
      </c>
      <c r="AP7" t="str">
        <f>IF('Light Options'!G374="","",'Light Options'!G374)</f>
        <v/>
      </c>
      <c r="AQ7" t="str">
        <f>IF('Light Options'!G381="","",'Light Options'!G381)</f>
        <v/>
      </c>
      <c r="AR7" t="str">
        <f>IF('Light Options'!G388="","",'Light Options'!G388)</f>
        <v/>
      </c>
      <c r="AS7" t="str">
        <f>IF('Light Options'!G397="","",'Light Options'!G397)</f>
        <v/>
      </c>
      <c r="AT7" t="str">
        <f>IF('Light Options'!G406="","",'Light Options'!G406)</f>
        <v/>
      </c>
      <c r="AU7" t="str">
        <f>IF('Light Options'!G413="","",'Light Options'!G413)</f>
        <v/>
      </c>
      <c r="AV7" t="str">
        <f>IF('Light Options'!G420="","",'Light Options'!G420)</f>
        <v/>
      </c>
      <c r="AW7" t="str">
        <f>IF('Light Options'!G427="","",'Light Options'!G427)</f>
        <v/>
      </c>
      <c r="AX7" t="str">
        <f>IF('Light Options'!G434="","",'Light Options'!G434)</f>
        <v/>
      </c>
      <c r="AY7" t="str">
        <f>IF('Light Options'!G441="","",'Light Options'!G441)</f>
        <v/>
      </c>
      <c r="AZ7" t="str">
        <f>IF('Light Options'!G448="","",'Light Options'!G448)</f>
        <v/>
      </c>
      <c r="BA7" t="str">
        <f>IF('Light Options'!G455="","",'Light Options'!G455)</f>
        <v/>
      </c>
      <c r="BB7" t="str">
        <f>IF('Light Options'!G462="","",'Light Options'!G462)</f>
        <v/>
      </c>
      <c r="BC7" t="str">
        <f>IF('Light Options'!G469="","",'Light Options'!G469)</f>
        <v/>
      </c>
      <c r="BD7" t="str">
        <f>IF('Light Options'!G477="","",'Light Options'!G477)</f>
        <v/>
      </c>
      <c r="BE7" t="str">
        <f>IF('Light Options'!G483="","",'Light Options'!G483)</f>
        <v/>
      </c>
      <c r="BF7" t="str">
        <f>IF('Light Options'!G490="","",'Light Options'!G490)</f>
        <v/>
      </c>
      <c r="BG7" t="str">
        <f>IF('Light Options'!G497="","",'Light Options'!G497)</f>
        <v/>
      </c>
    </row>
    <row r="8" spans="2:59" x14ac:dyDescent="0.2">
      <c r="B8" s="148" t="str">
        <f>IF('Light Options'!G82="","",'Light Options'!G82)</f>
        <v/>
      </c>
      <c r="C8" s="148" t="str">
        <f>IF('Light Options'!G89="","",'Light Options'!G89)</f>
        <v/>
      </c>
      <c r="D8" s="148" t="str">
        <f>IF('Light Options'!G96="","",'Light Options'!G96)</f>
        <v/>
      </c>
      <c r="E8" s="148" t="str">
        <f>IF('Light Options'!G103="","",'Light Options'!G103)</f>
        <v/>
      </c>
      <c r="F8" t="str">
        <f>IF('Light Options'!G111="","",'Light Options'!G111)</f>
        <v/>
      </c>
      <c r="G8" t="str">
        <f>IF('Light Options'!G118="","",'Light Options'!G118)</f>
        <v/>
      </c>
      <c r="H8" s="148" t="str">
        <f>IF('Light Options'!G125="","",'Light Options'!G125)</f>
        <v/>
      </c>
      <c r="I8" s="148" t="str">
        <f>IF('Light Options'!G133="","",'Light Options'!G133)</f>
        <v/>
      </c>
      <c r="J8" s="148" t="str">
        <f>IF('Light Options'!G142="","",'Light Options'!G142)</f>
        <v/>
      </c>
      <c r="K8" t="str">
        <f>IF('Light Options'!G149="","",'Light Options'!G149)</f>
        <v/>
      </c>
      <c r="L8" s="148" t="str">
        <f>IF('Light Options'!G156="","",'Light Options'!G156)</f>
        <v/>
      </c>
      <c r="M8" s="148">
        <f>'Light Options'!G163</f>
        <v>0</v>
      </c>
      <c r="N8" t="str">
        <f>IF('Light Options'!G171="","",'Light Options'!G171)</f>
        <v/>
      </c>
      <c r="O8" t="str">
        <f>IF('Light Options'!G178="","",'Light Options'!G178)</f>
        <v/>
      </c>
      <c r="P8" s="148" t="str">
        <f>IF('Light Options'!G185="","",'Light Options'!G185)</f>
        <v/>
      </c>
      <c r="Q8" s="148" t="str">
        <f>IF('Light Options'!G192="","",'Light Options'!G192)</f>
        <v/>
      </c>
      <c r="R8" s="148" t="str">
        <f>IF('Light Options'!G199="","",'Light Options'!G199)</f>
        <v/>
      </c>
      <c r="S8" s="148" t="str">
        <f>IF('Light Options'!H206="","",'Light Options'!H206)</f>
        <v/>
      </c>
      <c r="T8" s="148" t="str">
        <f>IF('Light Options'!G214="","",'Light Options'!G214)</f>
        <v/>
      </c>
      <c r="U8" s="148" t="str">
        <f>IF('Light Options'!G221="","",'Light Options'!G221)</f>
        <v/>
      </c>
      <c r="V8" s="148" t="str">
        <f>IF('Light Options'!G228="","",'Light Options'!G228)</f>
        <v/>
      </c>
      <c r="W8" s="148" t="str">
        <f>IF('Light Options'!G235="","",'Light Options'!G235)</f>
        <v/>
      </c>
      <c r="X8" s="148" t="str">
        <f>IF('Light Options'!G242="","",'Light Options'!G242)</f>
        <v/>
      </c>
      <c r="Y8" s="148" t="str">
        <f>IF('Light Options'!G249="","",'Light Options'!G249)</f>
        <v/>
      </c>
      <c r="Z8" s="148" t="str">
        <f>IF('Light Options'!G257="","",'Light Options'!G257)</f>
        <v/>
      </c>
      <c r="AA8" s="148" t="str">
        <f>IF('Light Options'!G264="","",'Light Options'!G264)</f>
        <v/>
      </c>
      <c r="AB8" t="str">
        <f>IF('Light Options'!G273="","",'Light Options'!G273)</f>
        <v/>
      </c>
      <c r="AC8" s="148" t="str">
        <f>IF('Light Options'!G280="","",'Light Options'!G280)</f>
        <v/>
      </c>
      <c r="AD8" s="148" t="str">
        <f>IF('Light Options'!G287="","",'Light Options'!G287)</f>
        <v/>
      </c>
      <c r="AE8" s="148" t="str">
        <f>IF('Light Options'!G294="","",'Light Options'!G294)</f>
        <v/>
      </c>
      <c r="AF8" s="148" t="str">
        <f>IF('Light Options'!G301="","",'Light Options'!G301)</f>
        <v/>
      </c>
      <c r="AG8" s="148" t="str">
        <f>IF('Light Options'!G308="","",'Light Options'!G308)</f>
        <v/>
      </c>
      <c r="AH8" s="148" t="str">
        <f>IF('Light Options'!G315="","",'Light Options'!G315)</f>
        <v/>
      </c>
      <c r="AI8" s="148" t="str">
        <f>IF('Light Options'!G322="","",'Light Options'!G322)</f>
        <v/>
      </c>
      <c r="AJ8" s="148" t="str">
        <f>IF('Light Options'!G329="","",'Light Options'!G329)</f>
        <v/>
      </c>
      <c r="AK8" s="148" t="str">
        <f>IF('Light Options'!G338="","",'Light Options'!G338)</f>
        <v/>
      </c>
      <c r="AL8" s="148" t="str">
        <f>IF('Light Options'!G345="","",'Light Options'!G345)</f>
        <v/>
      </c>
      <c r="AM8" t="str">
        <f>IF('Light Options'!G352="","",'Light Options'!G352)</f>
        <v/>
      </c>
      <c r="AN8" s="148" t="str">
        <f>IF('Light Options'!G361="","",'Light Options'!G361)</f>
        <v/>
      </c>
      <c r="AO8" s="148" t="str">
        <f>IF('Light Options'!G368="","",'Light Options'!G368)</f>
        <v/>
      </c>
      <c r="AP8" t="str">
        <f>IF('Light Options'!G375="","",'Light Options'!G375)</f>
        <v/>
      </c>
      <c r="AQ8" t="str">
        <f>IF('Light Options'!G382="","",'Light Options'!G382)</f>
        <v/>
      </c>
      <c r="AR8" t="str">
        <f>IF('Light Options'!G389="","",'Light Options'!G389)</f>
        <v/>
      </c>
      <c r="AS8" t="str">
        <f>IF('Light Options'!G398="","",'Light Options'!G398)</f>
        <v/>
      </c>
      <c r="AT8" t="str">
        <f>IF('Light Options'!G407="","",'Light Options'!G407)</f>
        <v/>
      </c>
      <c r="AU8" t="str">
        <f>IF('Light Options'!G414="","",'Light Options'!G414)</f>
        <v/>
      </c>
      <c r="AV8" t="str">
        <f>IF('Light Options'!G421="","",'Light Options'!G421)</f>
        <v/>
      </c>
      <c r="AW8" t="str">
        <f>IF('Light Options'!G428="","",'Light Options'!G428)</f>
        <v/>
      </c>
      <c r="AX8" t="str">
        <f>IF('Light Options'!G435="","",'Light Options'!G435)</f>
        <v/>
      </c>
      <c r="AY8" t="str">
        <f>IF('Light Options'!G442="","",'Light Options'!G442)</f>
        <v/>
      </c>
      <c r="AZ8" t="str">
        <f>IF('Light Options'!G449="","",'Light Options'!G449)</f>
        <v/>
      </c>
      <c r="BA8" t="str">
        <f>IF('Light Options'!G456="","",'Light Options'!G456)</f>
        <v/>
      </c>
      <c r="BB8" t="str">
        <f>IF('Light Options'!G463="","",'Light Options'!G463)</f>
        <v/>
      </c>
      <c r="BC8" t="str">
        <f>IF('Light Options'!G470="","",'Light Options'!G470)</f>
        <v/>
      </c>
      <c r="BD8" t="str">
        <f>IF('Light Options'!G478="","",'Light Options'!G478)</f>
        <v/>
      </c>
      <c r="BE8" t="str">
        <f>IF('Light Options'!G484="","",'Light Options'!G484)</f>
        <v/>
      </c>
      <c r="BF8" t="str">
        <f>IF('Light Options'!G491="","",'Light Options'!G491)</f>
        <v/>
      </c>
      <c r="BG8" t="str">
        <f>IF('Light Options'!G498="","",'Light Options'!G498)</f>
        <v/>
      </c>
    </row>
    <row r="9" spans="2:59" x14ac:dyDescent="0.2">
      <c r="B9" s="148" t="str">
        <f>IF('Light Options'!G83="","",'Light Options'!G83)</f>
        <v/>
      </c>
      <c r="C9" s="148" t="str">
        <f>IF('Light Options'!G90="","",'Light Options'!G90)</f>
        <v/>
      </c>
      <c r="D9" s="148" t="str">
        <f>IF('Light Options'!G97="","",'Light Options'!G97)</f>
        <v/>
      </c>
      <c r="E9" s="148" t="str">
        <f>IF('Light Options'!G104="","",'Light Options'!G104)</f>
        <v/>
      </c>
      <c r="F9" t="str">
        <f>IF('Light Options'!G112="","",'Light Options'!G112)</f>
        <v/>
      </c>
      <c r="G9" t="str">
        <f>IF('Light Options'!G119="","",'Light Options'!G119)</f>
        <v/>
      </c>
      <c r="H9" s="148" t="str">
        <f>IF('Light Options'!G126="","",'Light Options'!G126)</f>
        <v/>
      </c>
      <c r="I9" s="148" t="str">
        <f>IF('Light Options'!G134="","",'Light Options'!G134)</f>
        <v/>
      </c>
      <c r="J9" s="148" t="str">
        <f>IF('Light Options'!G143="","",'Light Options'!G143)</f>
        <v/>
      </c>
      <c r="K9" t="str">
        <f>IF('Light Options'!G150="","",'Light Options'!G150)</f>
        <v/>
      </c>
      <c r="L9" s="148" t="str">
        <f>IF('Light Options'!G157="","",'Light Options'!G157)</f>
        <v/>
      </c>
      <c r="M9" s="148">
        <f>'Light Options'!G164</f>
        <v>0</v>
      </c>
      <c r="N9" t="str">
        <f>IF('Light Options'!G172="","",'Light Options'!G172)</f>
        <v/>
      </c>
      <c r="O9" t="str">
        <f>IF('Light Options'!G179="","",'Light Options'!G179)</f>
        <v/>
      </c>
      <c r="P9" s="148" t="str">
        <f>IF('Light Options'!G186="","",'Light Options'!G186)</f>
        <v/>
      </c>
      <c r="Q9" s="148" t="str">
        <f>IF('Light Options'!G193="","",'Light Options'!G193)</f>
        <v/>
      </c>
      <c r="R9" s="148" t="str">
        <f>IF('Light Options'!G200="","",'Light Options'!G200)</f>
        <v/>
      </c>
      <c r="S9" s="148" t="str">
        <f>IF('Light Options'!H207="","",'Light Options'!H207)</f>
        <v/>
      </c>
      <c r="T9" s="148" t="str">
        <f>IF('Light Options'!G215="","",'Light Options'!G215)</f>
        <v/>
      </c>
      <c r="U9" s="148" t="str">
        <f>IF('Light Options'!G222="","",'Light Options'!G222)</f>
        <v/>
      </c>
      <c r="V9" s="148" t="str">
        <f>IF('Light Options'!G229="","",'Light Options'!G229)</f>
        <v/>
      </c>
      <c r="W9" s="148" t="str">
        <f>IF('Light Options'!G236="","",'Light Options'!G236)</f>
        <v/>
      </c>
      <c r="X9" s="148" t="str">
        <f>IF('Light Options'!G243="","",'Light Options'!G243)</f>
        <v/>
      </c>
      <c r="Y9" s="148" t="str">
        <f>IF('Light Options'!G250="","",'Light Options'!G250)</f>
        <v/>
      </c>
      <c r="Z9" s="148" t="str">
        <f>IF('Light Options'!G258="","",'Light Options'!G258)</f>
        <v/>
      </c>
      <c r="AA9" s="148" t="str">
        <f>IF('Light Options'!G265="","",'Light Options'!G265)</f>
        <v/>
      </c>
      <c r="AB9" t="str">
        <f>IF('Light Options'!G274="","",'Light Options'!G274)</f>
        <v/>
      </c>
      <c r="AC9" s="148" t="str">
        <f>IF('Light Options'!G281="","",'Light Options'!G281)</f>
        <v/>
      </c>
      <c r="AD9" s="148" t="str">
        <f>IF('Light Options'!G288="","",'Light Options'!G288)</f>
        <v/>
      </c>
      <c r="AE9" s="148" t="str">
        <f>IF('Light Options'!G295="","",'Light Options'!G295)</f>
        <v/>
      </c>
      <c r="AF9" s="148" t="str">
        <f>IF('Light Options'!G302="","",'Light Options'!G302)</f>
        <v/>
      </c>
      <c r="AG9" s="148" t="str">
        <f>IF('Light Options'!G309="","",'Light Options'!G309)</f>
        <v/>
      </c>
      <c r="AH9" s="148" t="str">
        <f>IF('Light Options'!G316="","",'Light Options'!G316)</f>
        <v/>
      </c>
      <c r="AI9" s="148" t="str">
        <f>IF('Light Options'!G323="","",'Light Options'!G323)</f>
        <v/>
      </c>
      <c r="AJ9" s="148" t="str">
        <f>IF('Light Options'!G330="","",'Light Options'!G330)</f>
        <v/>
      </c>
      <c r="AK9" s="148" t="str">
        <f>IF('Light Options'!G339="","",'Light Options'!G339)</f>
        <v/>
      </c>
      <c r="AL9" s="148" t="str">
        <f>IF('Light Options'!G346="","",'Light Options'!G346)</f>
        <v/>
      </c>
      <c r="AM9" t="str">
        <f>IF('Light Options'!G353="","",'Light Options'!G353)</f>
        <v/>
      </c>
      <c r="AN9" s="148" t="str">
        <f>IF('Light Options'!G362="","",'Light Options'!G362)</f>
        <v/>
      </c>
      <c r="AO9" s="148" t="str">
        <f>IF('Light Options'!G369="","",'Light Options'!G369)</f>
        <v/>
      </c>
      <c r="AP9" t="str">
        <f>IF('Light Options'!G376="","",'Light Options'!G376)</f>
        <v/>
      </c>
      <c r="AQ9" t="str">
        <f>IF('Light Options'!G383="","",'Light Options'!G383)</f>
        <v/>
      </c>
      <c r="AR9" t="str">
        <f>IF('Light Options'!G390="","",'Light Options'!G390)</f>
        <v/>
      </c>
      <c r="AS9" t="str">
        <f>IF('Light Options'!G399="","",'Light Options'!G399)</f>
        <v/>
      </c>
      <c r="AT9" t="str">
        <f>IF('Light Options'!G408="","",'Light Options'!G408)</f>
        <v/>
      </c>
      <c r="AU9" t="str">
        <f>IF('Light Options'!G415="","",'Light Options'!G415)</f>
        <v/>
      </c>
      <c r="AV9" t="str">
        <f>IF('Light Options'!G422="","",'Light Options'!G422)</f>
        <v/>
      </c>
      <c r="AW9" t="str">
        <f>IF('Light Options'!G429="","",'Light Options'!G429)</f>
        <v/>
      </c>
      <c r="AX9" t="str">
        <f>IF('Light Options'!G436="","",'Light Options'!G436)</f>
        <v/>
      </c>
      <c r="AY9" t="str">
        <f>IF('Light Options'!G443="","",'Light Options'!G443)</f>
        <v/>
      </c>
      <c r="AZ9" t="str">
        <f>IF('Light Options'!G450="","",'Light Options'!G450)</f>
        <v/>
      </c>
      <c r="BA9" t="str">
        <f>IF('Light Options'!G457="","",'Light Options'!G457)</f>
        <v/>
      </c>
      <c r="BB9" t="str">
        <f>IF('Light Options'!G464="","",'Light Options'!G464)</f>
        <v/>
      </c>
      <c r="BC9" t="str">
        <f>IF('Light Options'!G471="","",'Light Options'!G471)</f>
        <v/>
      </c>
      <c r="BD9" t="str">
        <f>IF('Light Options'!G479="","",'Light Options'!G479)</f>
        <v/>
      </c>
      <c r="BE9" t="str">
        <f>IF('Light Options'!G485="","",'Light Options'!G485)</f>
        <v/>
      </c>
      <c r="BF9" t="str">
        <f>IF('Light Options'!G492="","",'Light Options'!G492)</f>
        <v/>
      </c>
      <c r="BG9" t="str">
        <f>IF('Light Options'!G499="","",'Light Options'!G499)</f>
        <v/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Charts</vt:lpstr>
      </vt:variant>
      <vt:variant>
        <vt:i4>25</vt:i4>
      </vt:variant>
    </vt:vector>
  </HeadingPairs>
  <TitlesOfParts>
    <vt:vector size="40" baseType="lpstr">
      <vt:lpstr>Enter Data</vt:lpstr>
      <vt:lpstr>Proposal Info</vt:lpstr>
      <vt:lpstr>Raw data</vt:lpstr>
      <vt:lpstr>Loads</vt:lpstr>
      <vt:lpstr>Lighting</vt:lpstr>
      <vt:lpstr>Optimization</vt:lpstr>
      <vt:lpstr>Lighting - rebate temp</vt:lpstr>
      <vt:lpstr>Charts</vt:lpstr>
      <vt:lpstr>LightOptSupply</vt:lpstr>
      <vt:lpstr>Light Options</vt:lpstr>
      <vt:lpstr>Service</vt:lpstr>
      <vt:lpstr>Tables</vt:lpstr>
      <vt:lpstr>Output</vt:lpstr>
      <vt:lpstr>Light 1</vt:lpstr>
      <vt:lpstr>Light Reseller</vt:lpstr>
      <vt:lpstr>Monthly cons</vt:lpstr>
      <vt:lpstr>Spare Capacity</vt:lpstr>
      <vt:lpstr>Load type eff</vt:lpstr>
      <vt:lpstr>Loads Pie</vt:lpstr>
      <vt:lpstr>Load Types</vt:lpstr>
      <vt:lpstr>kWh cons</vt:lpstr>
      <vt:lpstr>Max Demand</vt:lpstr>
      <vt:lpstr>Savings v Cost</vt:lpstr>
      <vt:lpstr>Elec spend (10yrs)</vt:lpstr>
      <vt:lpstr>Elec spend (5yrs)</vt:lpstr>
      <vt:lpstr>Net Cash (CapX 10yrs)</vt:lpstr>
      <vt:lpstr>Net Cash (CapX 5yrs)</vt:lpstr>
      <vt:lpstr>Net Cash (Lease 10yrs)</vt:lpstr>
      <vt:lpstr>Net Cash (Lease 5yrs)</vt:lpstr>
      <vt:lpstr>kWh Comp (30yr)</vt:lpstr>
      <vt:lpstr>kWh comparison (30yr) (2)</vt:lpstr>
      <vt:lpstr>kWh Comp (10 yr)</vt:lpstr>
      <vt:lpstr>kWh comparison (10 yr) (2)</vt:lpstr>
      <vt:lpstr>kWh Comp (5yr)</vt:lpstr>
      <vt:lpstr>CO2 30 yr</vt:lpstr>
      <vt:lpstr>CO2 10 yr</vt:lpstr>
      <vt:lpstr>CO2 5 yr</vt:lpstr>
      <vt:lpstr>Future CO2</vt:lpstr>
      <vt:lpstr>CO2 red</vt:lpstr>
      <vt:lpstr>Ark v GP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Christine</dc:creator>
  <cp:lastModifiedBy>Olga Nazarenko</cp:lastModifiedBy>
  <cp:lastPrinted>2017-01-18T17:32:35Z</cp:lastPrinted>
  <dcterms:created xsi:type="dcterms:W3CDTF">1996-10-14T23:33:28Z</dcterms:created>
  <dcterms:modified xsi:type="dcterms:W3CDTF">2017-02-02T08:18:00Z</dcterms:modified>
</cp:coreProperties>
</file>